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PCM\"/>
    </mc:Choice>
  </mc:AlternateContent>
  <xr:revisionPtr revIDLastSave="0" documentId="8_{F10A48CD-E438-4354-893C-2F61E41A4B71}" xr6:coauthVersionLast="45" xr6:coauthVersionMax="45" xr10:uidLastSave="{00000000-0000-0000-0000-000000000000}"/>
  <bookViews>
    <workbookView xWindow="-120" yWindow="-120" windowWidth="20730" windowHeight="11160" tabRatio="825" firstSheet="6" activeTab="6" xr2:uid="{00000000-000D-0000-FFFF-FFFF00000000}"/>
  </bookViews>
  <sheets>
    <sheet name="Índice" sheetId="55" r:id="rId1"/>
    <sheet name="F-01 PLANIF" sheetId="62" r:id="rId2"/>
    <sheet name="F-02" sheetId="73" r:id="rId3"/>
    <sheet name="F-03" sheetId="70" r:id="rId4"/>
    <sheet name="F-03 (RO)" sheetId="81" r:id="rId5"/>
    <sheet name="F-03 (RDR)" sheetId="82" r:id="rId6"/>
    <sheet name="F-03 (ROOC)" sheetId="83" r:id="rId7"/>
    <sheet name="F-03 (DYT)" sheetId="84" r:id="rId8"/>
    <sheet name="F-03 (RD)" sheetId="85" r:id="rId9"/>
    <sheet name="F-04" sheetId="30" r:id="rId10"/>
    <sheet name="F-05" sheetId="76" r:id="rId11"/>
    <sheet name="F-06" sheetId="57" r:id="rId12"/>
    <sheet name="F-07" sheetId="9" r:id="rId13"/>
    <sheet name="F-08" sheetId="21" r:id="rId14"/>
    <sheet name="F-09" sheetId="60" r:id="rId15"/>
    <sheet name="F-10" sheetId="32" r:id="rId16"/>
    <sheet name="F-11" sheetId="45" r:id="rId17"/>
    <sheet name="F-12" sheetId="33" r:id="rId18"/>
    <sheet name="F-13" sheetId="50" r:id="rId19"/>
    <sheet name="F-14" sheetId="51" r:id="rId20"/>
    <sheet name="F-15" sheetId="39" r:id="rId21"/>
    <sheet name="F-16" sheetId="79" r:id="rId22"/>
    <sheet name="F-17" sheetId="53" r:id="rId23"/>
    <sheet name="F-18" sheetId="64" r:id="rId24"/>
    <sheet name="Hoja2" sheetId="80" r:id="rId25"/>
    <sheet name="Hoja1" sheetId="78" state="hidden" r:id="rId26"/>
  </sheets>
  <definedNames>
    <definedName name="_xlnm._FilterDatabase" localSheetId="22" hidden="1">'F-17'!$A$4:$Q$6846</definedName>
    <definedName name="_xlnm.Print_Area" localSheetId="1">'F-01 PLANIF'!$A$6:$N$119</definedName>
    <definedName name="_xlnm.Print_Area" localSheetId="2">'F-02'!$A$1:$D$22</definedName>
    <definedName name="_xlnm.Print_Area" localSheetId="3">'F-03'!$A$1:$D$56</definedName>
    <definedName name="_xlnm.Print_Area" localSheetId="7">'F-03 (DYT)'!$A$1:$D$55</definedName>
    <definedName name="_xlnm.Print_Area" localSheetId="8">'F-03 (RD)'!$A$1:$D$55</definedName>
    <definedName name="_xlnm.Print_Area" localSheetId="5">'F-03 (RDR)'!$A$1:$D$55</definedName>
    <definedName name="_xlnm.Print_Area" localSheetId="4">'F-03 (RO)'!$A$1:$D$56</definedName>
    <definedName name="_xlnm.Print_Area" localSheetId="6">'F-03 (ROOC)'!$A$1:$D$55</definedName>
    <definedName name="_xlnm.Print_Area" localSheetId="10">'F-05'!$A$1:$D$45</definedName>
    <definedName name="_xlnm.Print_Area" localSheetId="11">'F-06'!$A$1:$N$41</definedName>
    <definedName name="_xlnm.Print_Area" localSheetId="12">'F-07'!$A$1:$Q$12</definedName>
    <definedName name="_xlnm.Print_Area" localSheetId="13">'F-08'!$A$5:$R$64</definedName>
    <definedName name="_xlnm.Print_Area" localSheetId="14">'F-09'!$A$5:$W$504</definedName>
    <definedName name="_xlnm.Print_Area" localSheetId="15">'F-10'!$A$1:$I$26</definedName>
    <definedName name="_xlnm.Print_Area" localSheetId="16">'F-11'!$A$6:$AI$449</definedName>
    <definedName name="_xlnm.Print_Area" localSheetId="17">'F-12'!$A$3:$J$289</definedName>
    <definedName name="_xlnm.Print_Area" localSheetId="18">'F-13'!$A$4:$N$117</definedName>
    <definedName name="_xlnm.Print_Area" localSheetId="19">'F-14'!$A$1:$J$1073</definedName>
    <definedName name="_xlnm.Print_Area" localSheetId="20">'F-15'!$A$5:$H$722</definedName>
    <definedName name="_xlnm.Print_Area" localSheetId="21">'F-16'!$A$4:$H$287</definedName>
    <definedName name="_xlnm.Print_Area" localSheetId="22">'F-17'!$A$5:$P$6848</definedName>
    <definedName name="_xlnm.Print_Area" localSheetId="23">'F-18'!$A$6:$N$522</definedName>
    <definedName name="_xlnm.Print_Area" localSheetId="0">Índice!$A$1:$E$35</definedName>
    <definedName name="dd" localSheetId="2">#REF!</definedName>
    <definedName name="dd" localSheetId="3">#REF!</definedName>
    <definedName name="dd" localSheetId="10">#REF!</definedName>
    <definedName name="dd">#REF!</definedName>
    <definedName name="DIRECREC" localSheetId="1">#REF!</definedName>
    <definedName name="DIRECREC" localSheetId="2">#REF!</definedName>
    <definedName name="DIRECREC" localSheetId="3">#REF!</definedName>
    <definedName name="DIRECREC" localSheetId="10">#REF!</definedName>
    <definedName name="DIRECREC" localSheetId="11">#REF!</definedName>
    <definedName name="DIRECREC" localSheetId="14">#REF!</definedName>
    <definedName name="DIRECREC" localSheetId="23">#REF!</definedName>
    <definedName name="DIRECREC">#REF!</definedName>
    <definedName name="DONAC" localSheetId="1">#REF!</definedName>
    <definedName name="DONAC" localSheetId="2">#REF!</definedName>
    <definedName name="DONAC" localSheetId="3">#REF!</definedName>
    <definedName name="DONAC" localSheetId="10">#REF!</definedName>
    <definedName name="DONAC" localSheetId="11">#REF!</definedName>
    <definedName name="DONAC" localSheetId="14">#REF!</definedName>
    <definedName name="DONAC" localSheetId="23">#REF!</definedName>
    <definedName name="DONAC">#REF!</definedName>
    <definedName name="EE" localSheetId="2">#REF!</definedName>
    <definedName name="EE" localSheetId="3">#REF!</definedName>
    <definedName name="EE" localSheetId="10">#REF!</definedName>
    <definedName name="EE">#REF!</definedName>
    <definedName name="RECORD" localSheetId="1">#REF!</definedName>
    <definedName name="RECORD" localSheetId="2">#REF!</definedName>
    <definedName name="RECORD" localSheetId="3">#REF!</definedName>
    <definedName name="RECORD" localSheetId="10">#REF!</definedName>
    <definedName name="RECORD" localSheetId="11">#REF!</definedName>
    <definedName name="RECORD" localSheetId="14">#REF!</definedName>
    <definedName name="RECORD" localSheetId="23">#REF!</definedName>
    <definedName name="RECORD">#REF!</definedName>
    <definedName name="RECPUB" localSheetId="1">#REF!</definedName>
    <definedName name="RECPUB" localSheetId="2">#REF!</definedName>
    <definedName name="RECPUB" localSheetId="3">#REF!</definedName>
    <definedName name="RECPUB" localSheetId="10">#REF!</definedName>
    <definedName name="RECPUB" localSheetId="11">#REF!</definedName>
    <definedName name="RECPUB" localSheetId="14">#REF!</definedName>
    <definedName name="RECPUB" localSheetId="23">#REF!</definedName>
    <definedName name="RECPUB">#REF!</definedName>
    <definedName name="_xlnm.Print_Titles" localSheetId="1">'F-01 PLANIF'!$1:$5</definedName>
    <definedName name="_xlnm.Print_Titles" localSheetId="10">'F-05'!$1:$2</definedName>
    <definedName name="_xlnm.Print_Titles" localSheetId="13">'F-08'!$1:$4</definedName>
    <definedName name="_xlnm.Print_Titles" localSheetId="14">'F-09'!$1:$4</definedName>
    <definedName name="_xlnm.Print_Titles" localSheetId="16">'F-11'!$1:$5</definedName>
    <definedName name="_xlnm.Print_Titles" localSheetId="17">'F-12'!$1:$5</definedName>
    <definedName name="_xlnm.Print_Titles" localSheetId="18">'F-13'!$1:$3</definedName>
    <definedName name="_xlnm.Print_Titles" localSheetId="19">'F-14'!$1:$4</definedName>
    <definedName name="_xlnm.Print_Titles" localSheetId="20">'F-15'!$1:$4</definedName>
    <definedName name="_xlnm.Print_Titles" localSheetId="21">'F-16'!$1:$3</definedName>
    <definedName name="_xlnm.Print_Titles" localSheetId="22">'F-17'!$1:$4</definedName>
    <definedName name="_xlnm.Print_Titles" localSheetId="23">'F-18'!$1:$5</definedName>
    <definedName name="_xlnm.Print_Titles" localSheetId="0">Índice!$1:$1</definedName>
    <definedName name="XPRINT" localSheetId="1">#REF!</definedName>
    <definedName name="XPRINT" localSheetId="2">#REF!</definedName>
    <definedName name="XPRINT" localSheetId="3">#REF!</definedName>
    <definedName name="XPRINT" localSheetId="10">#REF!</definedName>
    <definedName name="XPRINT" localSheetId="11">#REF!</definedName>
    <definedName name="XPRINT" localSheetId="14">#REF!</definedName>
    <definedName name="XPRINT" localSheetId="23">#REF!</definedName>
    <definedName name="XPRINT">#REF!</definedName>
    <definedName name="XPRINT2" localSheetId="1">#REF!</definedName>
    <definedName name="XPRINT2" localSheetId="2">#REF!</definedName>
    <definedName name="XPRINT2" localSheetId="3">#REF!</definedName>
    <definedName name="XPRINT2" localSheetId="10">#REF!</definedName>
    <definedName name="XPRINT2" localSheetId="11">#REF!</definedName>
    <definedName name="XPRINT2" localSheetId="14">#REF!</definedName>
    <definedName name="XPRINT2" localSheetId="23">#REF!</definedName>
    <definedName name="XPRINT2">#REF!</definedName>
    <definedName name="XPRINT3" localSheetId="1">#REF!</definedName>
    <definedName name="XPRINT3" localSheetId="2">#REF!</definedName>
    <definedName name="XPRINT3" localSheetId="3">#REF!</definedName>
    <definedName name="XPRINT3" localSheetId="10">#REF!</definedName>
    <definedName name="XPRINT3" localSheetId="11">#REF!</definedName>
    <definedName name="XPRINT3" localSheetId="14">#REF!</definedName>
    <definedName name="XPRINT3" localSheetId="23">#REF!</definedName>
    <definedName name="XPRINT3">#REF!</definedName>
    <definedName name="XPRINT4" localSheetId="1">#REF!</definedName>
    <definedName name="XPRINT4" localSheetId="2">#REF!</definedName>
    <definedName name="XPRINT4" localSheetId="3">#REF!</definedName>
    <definedName name="XPRINT4" localSheetId="10">#REF!</definedName>
    <definedName name="XPRINT4" localSheetId="11">#REF!</definedName>
    <definedName name="XPRINT4" localSheetId="14">#REF!</definedName>
    <definedName name="XPRINT4" localSheetId="23">#REF!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70" l="1"/>
  <c r="E434" i="51" l="1"/>
  <c r="I404" i="51"/>
  <c r="I403" i="51"/>
  <c r="I401" i="51"/>
  <c r="I400" i="51"/>
  <c r="I399" i="51"/>
  <c r="I398" i="51"/>
  <c r="I397" i="51"/>
  <c r="I396" i="51"/>
  <c r="I395" i="51"/>
  <c r="I394" i="51"/>
  <c r="I393" i="51"/>
  <c r="I392" i="51"/>
  <c r="I391" i="51"/>
  <c r="I65" i="51"/>
  <c r="I64" i="51"/>
  <c r="I63" i="51"/>
  <c r="E127" i="39" l="1"/>
  <c r="F100" i="39"/>
  <c r="E100" i="39"/>
  <c r="D100" i="39"/>
  <c r="F78" i="39"/>
  <c r="E78" i="39"/>
  <c r="D78" i="39"/>
  <c r="F69" i="39"/>
  <c r="E69" i="39"/>
  <c r="D69" i="39"/>
  <c r="F631" i="39"/>
  <c r="E631" i="39"/>
  <c r="D631" i="39"/>
  <c r="F127" i="39"/>
  <c r="D127" i="39"/>
  <c r="F85" i="39"/>
  <c r="F59" i="39"/>
  <c r="E59" i="39"/>
  <c r="D59" i="39"/>
  <c r="F47" i="39"/>
  <c r="E47" i="39"/>
  <c r="D47" i="39"/>
  <c r="F10" i="50"/>
  <c r="G191" i="79"/>
  <c r="H285" i="79" l="1"/>
  <c r="G285" i="79"/>
  <c r="H284" i="79"/>
  <c r="G284" i="79"/>
  <c r="H262" i="79"/>
  <c r="G262" i="79"/>
  <c r="H261" i="79"/>
  <c r="G261" i="79"/>
  <c r="H208" i="79"/>
  <c r="G208" i="79"/>
  <c r="H207" i="79"/>
  <c r="G207" i="79"/>
  <c r="H191" i="79"/>
  <c r="H129" i="79"/>
  <c r="G129" i="79"/>
  <c r="H128" i="79"/>
  <c r="G128" i="79"/>
  <c r="H69" i="79"/>
  <c r="G69" i="79"/>
  <c r="H60" i="79"/>
  <c r="G60" i="79"/>
  <c r="H50" i="79"/>
  <c r="G50" i="79"/>
  <c r="H49" i="79"/>
  <c r="G49" i="79"/>
  <c r="H29" i="79"/>
  <c r="G29" i="79"/>
  <c r="H28" i="79"/>
  <c r="G28" i="79"/>
  <c r="D51" i="85" l="1"/>
  <c r="C51" i="85"/>
  <c r="B51" i="85"/>
  <c r="D46" i="85"/>
  <c r="C46" i="85"/>
  <c r="B46" i="85"/>
  <c r="D39" i="85"/>
  <c r="C39" i="85"/>
  <c r="B39" i="85"/>
  <c r="B53" i="85" s="1"/>
  <c r="D34" i="85"/>
  <c r="C34" i="85"/>
  <c r="B34" i="85"/>
  <c r="D29" i="85"/>
  <c r="C29" i="85"/>
  <c r="B29" i="85"/>
  <c r="D22" i="85"/>
  <c r="C22" i="85"/>
  <c r="B22" i="85"/>
  <c r="B36" i="85" s="1"/>
  <c r="D17" i="85"/>
  <c r="C17" i="85"/>
  <c r="B17" i="85"/>
  <c r="D12" i="85"/>
  <c r="C12" i="85"/>
  <c r="B12" i="85"/>
  <c r="D5" i="85"/>
  <c r="D19" i="85" s="1"/>
  <c r="C5" i="85"/>
  <c r="B5" i="85"/>
  <c r="B19" i="85" s="1"/>
  <c r="C19" i="85" l="1"/>
  <c r="C36" i="85"/>
  <c r="D36" i="85"/>
  <c r="C53" i="85"/>
  <c r="D53" i="85"/>
  <c r="AF43" i="45"/>
  <c r="AF42" i="45"/>
  <c r="AF41" i="45"/>
  <c r="AF40" i="45"/>
  <c r="AF39" i="45"/>
  <c r="AF38" i="45"/>
  <c r="AF37" i="45"/>
  <c r="AF34" i="45"/>
  <c r="AF28" i="45"/>
  <c r="AI49" i="45"/>
  <c r="AI56" i="45" s="1"/>
  <c r="AE49" i="45"/>
  <c r="AE56" i="45" s="1"/>
  <c r="AG48" i="45"/>
  <c r="AF48" i="45"/>
  <c r="AG47" i="45"/>
  <c r="AF47" i="45"/>
  <c r="AG46" i="45"/>
  <c r="AF46" i="45"/>
  <c r="AG45" i="45"/>
  <c r="AF45" i="45"/>
  <c r="AG44" i="45"/>
  <c r="AF44" i="45"/>
  <c r="AG43" i="45"/>
  <c r="AG42" i="45"/>
  <c r="AG41" i="45"/>
  <c r="AG40" i="45"/>
  <c r="AG39" i="45"/>
  <c r="AG38" i="45"/>
  <c r="AG37" i="45"/>
  <c r="AG34" i="45"/>
  <c r="AG15" i="45"/>
  <c r="AF15" i="45"/>
  <c r="AG14" i="45"/>
  <c r="AF14" i="45"/>
  <c r="AG13" i="45"/>
  <c r="AF13" i="45"/>
  <c r="AG12" i="45"/>
  <c r="AF12" i="45"/>
  <c r="AG11" i="45"/>
  <c r="AF11" i="45"/>
  <c r="AG10" i="45"/>
  <c r="AF10" i="45"/>
  <c r="AG9" i="45"/>
  <c r="AF9" i="45"/>
  <c r="AG20" i="45"/>
  <c r="AF20" i="45"/>
  <c r="AG19" i="45"/>
  <c r="AF19" i="45"/>
  <c r="AG18" i="45"/>
  <c r="AF18" i="45"/>
  <c r="AG17" i="45"/>
  <c r="AF17" i="45"/>
  <c r="AG25" i="45"/>
  <c r="AF25" i="45"/>
  <c r="AG24" i="45"/>
  <c r="AF24" i="45"/>
  <c r="AG23" i="45"/>
  <c r="AF23" i="45"/>
  <c r="AG22" i="45"/>
  <c r="AF22" i="45"/>
  <c r="AG29" i="45"/>
  <c r="AF29" i="45"/>
  <c r="AG28" i="45"/>
  <c r="AG27" i="45"/>
  <c r="AF27" i="45"/>
  <c r="AH49" i="45"/>
  <c r="Q49" i="45"/>
  <c r="P49" i="45"/>
  <c r="P56" i="45" s="1"/>
  <c r="B49" i="45"/>
  <c r="AF31" i="45" l="1"/>
  <c r="AG31" i="45"/>
  <c r="AG49" i="45"/>
  <c r="AF49" i="45"/>
  <c r="P6847" i="53"/>
  <c r="M6847" i="53"/>
  <c r="H22" i="32" l="1"/>
  <c r="I21" i="32"/>
  <c r="H21" i="32"/>
  <c r="L300" i="60"/>
  <c r="L291" i="60"/>
  <c r="L284" i="60"/>
  <c r="I20" i="32"/>
  <c r="H20" i="32"/>
  <c r="F23" i="32"/>
  <c r="D23" i="32"/>
  <c r="B23" i="32"/>
  <c r="I19" i="32"/>
  <c r="H19" i="32"/>
  <c r="I18" i="32"/>
  <c r="H18" i="32"/>
  <c r="I17" i="32"/>
  <c r="H17" i="32"/>
  <c r="I16" i="32"/>
  <c r="H16" i="32"/>
  <c r="I15" i="32"/>
  <c r="H15" i="32"/>
  <c r="H14" i="32"/>
  <c r="I13" i="32"/>
  <c r="H13" i="32"/>
  <c r="H12" i="32"/>
  <c r="I11" i="32"/>
  <c r="H11" i="32"/>
  <c r="H10" i="32"/>
  <c r="I9" i="32"/>
  <c r="H9" i="32"/>
  <c r="I8" i="32"/>
  <c r="H8" i="32"/>
  <c r="I7" i="32"/>
  <c r="H7" i="32"/>
  <c r="I6" i="32"/>
  <c r="H6" i="32"/>
  <c r="H5" i="32"/>
  <c r="L309" i="60" l="1"/>
  <c r="I22" i="32"/>
  <c r="I14" i="32"/>
  <c r="H23" i="32"/>
  <c r="I12" i="32"/>
  <c r="I5" i="32"/>
  <c r="G23" i="32"/>
  <c r="E23" i="32"/>
  <c r="I10" i="32"/>
  <c r="C23" i="32"/>
  <c r="I23" i="32" l="1"/>
  <c r="B6" i="60" l="1"/>
  <c r="W46" i="60"/>
  <c r="V46" i="60"/>
  <c r="U46" i="60"/>
  <c r="T46" i="60"/>
  <c r="S46" i="60"/>
  <c r="R46" i="60"/>
  <c r="Q46" i="60"/>
  <c r="P46" i="60"/>
  <c r="O46" i="60"/>
  <c r="N46" i="60"/>
  <c r="M46" i="60"/>
  <c r="L46" i="60"/>
  <c r="K46" i="60"/>
  <c r="J46" i="60"/>
  <c r="I46" i="60"/>
  <c r="H46" i="60"/>
  <c r="G46" i="60"/>
  <c r="F46" i="60"/>
  <c r="E46" i="60"/>
  <c r="D46" i="60"/>
  <c r="C46" i="60"/>
  <c r="B46" i="60"/>
  <c r="W38" i="60"/>
  <c r="V38" i="60"/>
  <c r="U38" i="60"/>
  <c r="T38" i="60"/>
  <c r="S38" i="60"/>
  <c r="R38" i="60"/>
  <c r="Q38" i="60"/>
  <c r="P38" i="60"/>
  <c r="O38" i="60"/>
  <c r="N38" i="60"/>
  <c r="M38" i="60"/>
  <c r="L38" i="60"/>
  <c r="K38" i="60"/>
  <c r="J38" i="60"/>
  <c r="I38" i="60"/>
  <c r="H38" i="60"/>
  <c r="G38" i="60"/>
  <c r="F38" i="60"/>
  <c r="E38" i="60"/>
  <c r="D38" i="60"/>
  <c r="C38" i="60"/>
  <c r="B38" i="60"/>
  <c r="P26" i="60"/>
  <c r="O26" i="60"/>
  <c r="N26" i="60"/>
  <c r="M26" i="60"/>
  <c r="W26" i="60"/>
  <c r="V26" i="60"/>
  <c r="U26" i="60"/>
  <c r="T26" i="60"/>
  <c r="S26" i="60"/>
  <c r="R26" i="60"/>
  <c r="Q26" i="60"/>
  <c r="L26" i="60"/>
  <c r="K26" i="60"/>
  <c r="J26" i="60"/>
  <c r="I26" i="60"/>
  <c r="H26" i="60"/>
  <c r="G26" i="60"/>
  <c r="F26" i="60"/>
  <c r="E26" i="60"/>
  <c r="D26" i="60"/>
  <c r="C26" i="60"/>
  <c r="B26" i="60"/>
  <c r="W6" i="60"/>
  <c r="V6" i="60"/>
  <c r="U6" i="60"/>
  <c r="T6" i="60"/>
  <c r="S6" i="60"/>
  <c r="R6" i="60"/>
  <c r="Q6" i="60"/>
  <c r="P6" i="60"/>
  <c r="O6" i="60"/>
  <c r="N6" i="60"/>
  <c r="M6" i="60"/>
  <c r="L6" i="60"/>
  <c r="K6" i="60"/>
  <c r="J6" i="60"/>
  <c r="I6" i="60"/>
  <c r="H6" i="60"/>
  <c r="G6" i="60"/>
  <c r="F6" i="60"/>
  <c r="E6" i="60"/>
  <c r="D6" i="60"/>
  <c r="C6" i="60"/>
  <c r="P52" i="60" l="1"/>
  <c r="P66" i="60" s="1"/>
  <c r="B52" i="60"/>
  <c r="B66" i="60" s="1"/>
  <c r="R52" i="60"/>
  <c r="R66" i="60" s="1"/>
  <c r="D52" i="60"/>
  <c r="D66" i="60" s="1"/>
  <c r="V52" i="60"/>
  <c r="V66" i="60" s="1"/>
  <c r="H52" i="60"/>
  <c r="H66" i="60" s="1"/>
  <c r="S52" i="60"/>
  <c r="S66" i="60" s="1"/>
  <c r="I52" i="60"/>
  <c r="I66" i="60" s="1"/>
  <c r="T52" i="60"/>
  <c r="T66" i="60" s="1"/>
  <c r="J52" i="60"/>
  <c r="J66" i="60" s="1"/>
  <c r="G52" i="60"/>
  <c r="G66" i="60" s="1"/>
  <c r="U52" i="60"/>
  <c r="U66" i="60" s="1"/>
  <c r="M52" i="60"/>
  <c r="M66" i="60" s="1"/>
  <c r="N52" i="60"/>
  <c r="N66" i="60" s="1"/>
  <c r="E52" i="60"/>
  <c r="E66" i="60" s="1"/>
  <c r="F52" i="60"/>
  <c r="F66" i="60" s="1"/>
  <c r="Q52" i="60"/>
  <c r="Q66" i="60" s="1"/>
  <c r="K52" i="60"/>
  <c r="K66" i="60" s="1"/>
  <c r="W52" i="60"/>
  <c r="W66" i="60" s="1"/>
  <c r="L52" i="60"/>
  <c r="L66" i="60" s="1"/>
  <c r="C52" i="60"/>
  <c r="C66" i="60" s="1"/>
  <c r="O52" i="60"/>
  <c r="O66" i="60" s="1"/>
  <c r="AI426" i="45" l="1"/>
  <c r="AG424" i="45"/>
  <c r="AG423" i="45"/>
  <c r="AG422" i="45"/>
  <c r="AF422" i="45"/>
  <c r="AG421" i="45"/>
  <c r="AG419" i="45"/>
  <c r="AG418" i="45"/>
  <c r="AG417" i="45"/>
  <c r="AG416" i="45"/>
  <c r="AG415" i="45"/>
  <c r="AG413" i="45"/>
  <c r="AG412" i="45"/>
  <c r="AG411" i="45"/>
  <c r="AH420" i="45"/>
  <c r="Q420" i="45"/>
  <c r="AH414" i="45"/>
  <c r="Q414" i="45"/>
  <c r="B420" i="45"/>
  <c r="B414" i="45"/>
  <c r="AH410" i="45"/>
  <c r="Q410" i="45"/>
  <c r="B410" i="45"/>
  <c r="AG401" i="45"/>
  <c r="AG402" i="45" s="1"/>
  <c r="AF401" i="45"/>
  <c r="AF402" i="45" s="1"/>
  <c r="AG398" i="45"/>
  <c r="AF398" i="45"/>
  <c r="AG397" i="45"/>
  <c r="AF397" i="45"/>
  <c r="AG396" i="45"/>
  <c r="AF396" i="45"/>
  <c r="AG393" i="45"/>
  <c r="AF393" i="45"/>
  <c r="AG392" i="45"/>
  <c r="AF392" i="45"/>
  <c r="AG391" i="45"/>
  <c r="AF391" i="45"/>
  <c r="AG390" i="45"/>
  <c r="AF390" i="45"/>
  <c r="AG389" i="45"/>
  <c r="AF389" i="45"/>
  <c r="AG386" i="45"/>
  <c r="AF386" i="45"/>
  <c r="AG385" i="45"/>
  <c r="AF385" i="45"/>
  <c r="AG384" i="45"/>
  <c r="AF384" i="45"/>
  <c r="AG351" i="45"/>
  <c r="AF351" i="45"/>
  <c r="AG350" i="45"/>
  <c r="AF350" i="45"/>
  <c r="AG360" i="45"/>
  <c r="AF360" i="45"/>
  <c r="AG359" i="45"/>
  <c r="AF359" i="45"/>
  <c r="AG358" i="45"/>
  <c r="AF358" i="45"/>
  <c r="AG357" i="45"/>
  <c r="AF357" i="45"/>
  <c r="AG356" i="45"/>
  <c r="AF356" i="45"/>
  <c r="AG355" i="45"/>
  <c r="AF355" i="45"/>
  <c r="AG354" i="45"/>
  <c r="AF354" i="45"/>
  <c r="AG348" i="45"/>
  <c r="AF348" i="45"/>
  <c r="AG347" i="45"/>
  <c r="AF347" i="45"/>
  <c r="AG346" i="45"/>
  <c r="AF346" i="45"/>
  <c r="AG345" i="45"/>
  <c r="AF345" i="45"/>
  <c r="AG344" i="45"/>
  <c r="AF344" i="45"/>
  <c r="AG343" i="45"/>
  <c r="AF343" i="45"/>
  <c r="AG342" i="45"/>
  <c r="AF342" i="45"/>
  <c r="AG341" i="45"/>
  <c r="AF341" i="45"/>
  <c r="AG340" i="45"/>
  <c r="AF340" i="45"/>
  <c r="AG339" i="45"/>
  <c r="AF339" i="45"/>
  <c r="AG338" i="45"/>
  <c r="AF338" i="45"/>
  <c r="AG322" i="45"/>
  <c r="AF322" i="45"/>
  <c r="AG321" i="45"/>
  <c r="AF321" i="45"/>
  <c r="AG320" i="45"/>
  <c r="AF320" i="45"/>
  <c r="AG319" i="45"/>
  <c r="AF319" i="45"/>
  <c r="AG318" i="45"/>
  <c r="AF318" i="45"/>
  <c r="AG317" i="45"/>
  <c r="AF317" i="45"/>
  <c r="AG316" i="45"/>
  <c r="AF316" i="45"/>
  <c r="AG315" i="45"/>
  <c r="AF315" i="45"/>
  <c r="AG314" i="45"/>
  <c r="AF314" i="45"/>
  <c r="AG313" i="45"/>
  <c r="AF313" i="45"/>
  <c r="AG312" i="45"/>
  <c r="AF312" i="45"/>
  <c r="AG311" i="45"/>
  <c r="AF311" i="45"/>
  <c r="AG310" i="45"/>
  <c r="AF310" i="45"/>
  <c r="AG309" i="45"/>
  <c r="AF309" i="45"/>
  <c r="AG308" i="45"/>
  <c r="AF308" i="45"/>
  <c r="AG304" i="45"/>
  <c r="AF304" i="45"/>
  <c r="AG303" i="45"/>
  <c r="AF303" i="45"/>
  <c r="AH295" i="45"/>
  <c r="AG294" i="45"/>
  <c r="AF294" i="45"/>
  <c r="AG293" i="45"/>
  <c r="AF293" i="45"/>
  <c r="AG292" i="45"/>
  <c r="AF292" i="45"/>
  <c r="AG291" i="45"/>
  <c r="AF291" i="45"/>
  <c r="AG290" i="45"/>
  <c r="AF290" i="45"/>
  <c r="AG288" i="45"/>
  <c r="AF288" i="45"/>
  <c r="AG287" i="45"/>
  <c r="AF287" i="45"/>
  <c r="AG286" i="45"/>
  <c r="AF286" i="45"/>
  <c r="AG285" i="45"/>
  <c r="AF285" i="45"/>
  <c r="AG284" i="45"/>
  <c r="AF284" i="45"/>
  <c r="AG283" i="45"/>
  <c r="AF283" i="45"/>
  <c r="AG282" i="45"/>
  <c r="AF282" i="45"/>
  <c r="AG281" i="45"/>
  <c r="AF281" i="45"/>
  <c r="AG280" i="45"/>
  <c r="AF280" i="45"/>
  <c r="AG279" i="45"/>
  <c r="AF279" i="45"/>
  <c r="AG267" i="45"/>
  <c r="AF267" i="45"/>
  <c r="AG266" i="45"/>
  <c r="AF266" i="45"/>
  <c r="AG265" i="45"/>
  <c r="AF265" i="45"/>
  <c r="AG264" i="45"/>
  <c r="AF264" i="45"/>
  <c r="AG263" i="45"/>
  <c r="AF263" i="45"/>
  <c r="AG262" i="45"/>
  <c r="AF262" i="45"/>
  <c r="AG261" i="45"/>
  <c r="AF261" i="45"/>
  <c r="AG260" i="45"/>
  <c r="AF260" i="45"/>
  <c r="AG259" i="45"/>
  <c r="AF259" i="45"/>
  <c r="AG258" i="45"/>
  <c r="AF258" i="45"/>
  <c r="AG257" i="45"/>
  <c r="AF257" i="45"/>
  <c r="AG256" i="45"/>
  <c r="AF256" i="45"/>
  <c r="AG255" i="45"/>
  <c r="AF255" i="45"/>
  <c r="AG254" i="45"/>
  <c r="AF254" i="45"/>
  <c r="AG253" i="45"/>
  <c r="AF253" i="45"/>
  <c r="AG247" i="45"/>
  <c r="AG244" i="45" s="1"/>
  <c r="AF247" i="45"/>
  <c r="AF244" i="45" s="1"/>
  <c r="AG232" i="45"/>
  <c r="AF232" i="45"/>
  <c r="AG231" i="45"/>
  <c r="AF231" i="45"/>
  <c r="AG230" i="45"/>
  <c r="AF230" i="45"/>
  <c r="AG229" i="45"/>
  <c r="AF229" i="45"/>
  <c r="AG228" i="45"/>
  <c r="AF228" i="45"/>
  <c r="AG227" i="45"/>
  <c r="AF227" i="45"/>
  <c r="AG226" i="45"/>
  <c r="AF226" i="45"/>
  <c r="AG213" i="45"/>
  <c r="AF213" i="45"/>
  <c r="AG212" i="45"/>
  <c r="AF212" i="45"/>
  <c r="AG211" i="45"/>
  <c r="AF211" i="45"/>
  <c r="AG210" i="45"/>
  <c r="AF210" i="45"/>
  <c r="AG209" i="45"/>
  <c r="AF209" i="45"/>
  <c r="AG208" i="45"/>
  <c r="AF208" i="45"/>
  <c r="AG207" i="45"/>
  <c r="AF207" i="45"/>
  <c r="AG206" i="45"/>
  <c r="AF206" i="45"/>
  <c r="AG205" i="45"/>
  <c r="AF205" i="45"/>
  <c r="AG204" i="45"/>
  <c r="AF204" i="45"/>
  <c r="AG203" i="45"/>
  <c r="AF203" i="45"/>
  <c r="AG190" i="45"/>
  <c r="AG189" i="45" s="1"/>
  <c r="AF190" i="45"/>
  <c r="AF189" i="45" s="1"/>
  <c r="AG188" i="45"/>
  <c r="AF188" i="45"/>
  <c r="AG187" i="45"/>
  <c r="AF187" i="45"/>
  <c r="AG186" i="45"/>
  <c r="AF186" i="45"/>
  <c r="AG184" i="45"/>
  <c r="AF184" i="45"/>
  <c r="AG183" i="45"/>
  <c r="AF183" i="45"/>
  <c r="AG182" i="45"/>
  <c r="AF182" i="45"/>
  <c r="AG181" i="45"/>
  <c r="AF181" i="45"/>
  <c r="AG179" i="45"/>
  <c r="AF179" i="45"/>
  <c r="AG178" i="45"/>
  <c r="AF178" i="45"/>
  <c r="AG177" i="45"/>
  <c r="AF177" i="45"/>
  <c r="AG176" i="45"/>
  <c r="AF176" i="45"/>
  <c r="AG175" i="45"/>
  <c r="AF175" i="45"/>
  <c r="AG174" i="45"/>
  <c r="AF174" i="45"/>
  <c r="AG173" i="45"/>
  <c r="AF173" i="45"/>
  <c r="AG160" i="45"/>
  <c r="AG159" i="45"/>
  <c r="AG158" i="45"/>
  <c r="AG157" i="45"/>
  <c r="AG156" i="45"/>
  <c r="AG154" i="45"/>
  <c r="AG153" i="45"/>
  <c r="AG152" i="45"/>
  <c r="AG151" i="45"/>
  <c r="AG150" i="45"/>
  <c r="AG149" i="45"/>
  <c r="AG148" i="45"/>
  <c r="AG147" i="45"/>
  <c r="AG146" i="45"/>
  <c r="AG144" i="45"/>
  <c r="AG143" i="45"/>
  <c r="AG142" i="45"/>
  <c r="AG141" i="45"/>
  <c r="AG140" i="45"/>
  <c r="AG139" i="45"/>
  <c r="AG138" i="45"/>
  <c r="AG137" i="45"/>
  <c r="AG136" i="45"/>
  <c r="AG128" i="45"/>
  <c r="AG134" i="45"/>
  <c r="AG133" i="45"/>
  <c r="AG132" i="45"/>
  <c r="AG131" i="45"/>
  <c r="AG130" i="45"/>
  <c r="AG129" i="45"/>
  <c r="AG114" i="45"/>
  <c r="AF114" i="45"/>
  <c r="AG113" i="45"/>
  <c r="AF113" i="45"/>
  <c r="AG112" i="45"/>
  <c r="AF112" i="45"/>
  <c r="AG111" i="45"/>
  <c r="AF111" i="45"/>
  <c r="AG102" i="45"/>
  <c r="AF102" i="45"/>
  <c r="AG101" i="45"/>
  <c r="AF101" i="45"/>
  <c r="AG100" i="45"/>
  <c r="AF100" i="45"/>
  <c r="AG99" i="45"/>
  <c r="AF99" i="45"/>
  <c r="AG98" i="45"/>
  <c r="AF98" i="45"/>
  <c r="AG97" i="45"/>
  <c r="AF97" i="45"/>
  <c r="AG96" i="45"/>
  <c r="AF96" i="45"/>
  <c r="AG93" i="45"/>
  <c r="AG92" i="45" s="1"/>
  <c r="AF93" i="45"/>
  <c r="AF92" i="45" s="1"/>
  <c r="AG90" i="45"/>
  <c r="AF90" i="45"/>
  <c r="AG89" i="45"/>
  <c r="AG88" i="45" s="1"/>
  <c r="AF89" i="45"/>
  <c r="AG87" i="45"/>
  <c r="AG86" i="45"/>
  <c r="AF87" i="45"/>
  <c r="AF86" i="45"/>
  <c r="AG84" i="45"/>
  <c r="AF84" i="45"/>
  <c r="AG83" i="45"/>
  <c r="AF83" i="45"/>
  <c r="AG82" i="45"/>
  <c r="AF82" i="45"/>
  <c r="AG81" i="45"/>
  <c r="AF81" i="45"/>
  <c r="AG80" i="45"/>
  <c r="AF80" i="45"/>
  <c r="AG79" i="45"/>
  <c r="AF79" i="45"/>
  <c r="AG77" i="45"/>
  <c r="AF77" i="45"/>
  <c r="AG76" i="45"/>
  <c r="AF76" i="45"/>
  <c r="AG75" i="45"/>
  <c r="AF75" i="45"/>
  <c r="AG74" i="45"/>
  <c r="AF74" i="45"/>
  <c r="AG73" i="45"/>
  <c r="AF73" i="45"/>
  <c r="AG72" i="45"/>
  <c r="AF72" i="45"/>
  <c r="AG71" i="45"/>
  <c r="AF71" i="45"/>
  <c r="AG70" i="45"/>
  <c r="AF70" i="45"/>
  <c r="AG69" i="45"/>
  <c r="AF69" i="45"/>
  <c r="AG68" i="45"/>
  <c r="AF68" i="45"/>
  <c r="AG67" i="45"/>
  <c r="AF67" i="45"/>
  <c r="AH103" i="45"/>
  <c r="Q103" i="45"/>
  <c r="Q120" i="45"/>
  <c r="AH120" i="45"/>
  <c r="AH236" i="45"/>
  <c r="Q236" i="45"/>
  <c r="AH272" i="45"/>
  <c r="Q272" i="45"/>
  <c r="Q295" i="45"/>
  <c r="B103" i="45"/>
  <c r="B120" i="45"/>
  <c r="B236" i="45"/>
  <c r="B295" i="45"/>
  <c r="B272" i="45"/>
  <c r="AF180" i="45" l="1"/>
  <c r="AF85" i="45"/>
  <c r="AG414" i="45"/>
  <c r="AF66" i="45"/>
  <c r="AG85" i="45"/>
  <c r="AG420" i="45"/>
  <c r="AH426" i="45"/>
  <c r="AH429" i="45" s="1"/>
  <c r="AG362" i="45"/>
  <c r="AG387" i="45"/>
  <c r="AG399" i="45"/>
  <c r="Q426" i="45"/>
  <c r="Q429" i="45" s="1"/>
  <c r="AG410" i="45"/>
  <c r="AF394" i="45"/>
  <c r="AG394" i="45"/>
  <c r="AF362" i="45"/>
  <c r="AF387" i="45"/>
  <c r="AF399" i="45"/>
  <c r="B426" i="45"/>
  <c r="B429" i="45" s="1"/>
  <c r="AF289" i="45"/>
  <c r="AF295" i="45" s="1"/>
  <c r="AG233" i="45"/>
  <c r="AG236" i="45" s="1"/>
  <c r="AF218" i="45"/>
  <c r="AG250" i="45"/>
  <c r="AG269" i="45" s="1"/>
  <c r="AG272" i="45" s="1"/>
  <c r="AF329" i="45"/>
  <c r="AG172" i="45"/>
  <c r="AG78" i="45"/>
  <c r="AF116" i="45"/>
  <c r="AF120" i="45" s="1"/>
  <c r="AG145" i="45"/>
  <c r="AF185" i="45"/>
  <c r="AG329" i="45"/>
  <c r="AG116" i="45"/>
  <c r="AG120" i="45" s="1"/>
  <c r="AG155" i="45"/>
  <c r="AG180" i="45"/>
  <c r="AG185" i="45"/>
  <c r="AG218" i="45"/>
  <c r="AG289" i="45"/>
  <c r="AG295" i="45" s="1"/>
  <c r="AF78" i="45"/>
  <c r="AF88" i="45"/>
  <c r="AG127" i="45"/>
  <c r="AF172" i="45"/>
  <c r="AF233" i="45"/>
  <c r="AF236" i="45" s="1"/>
  <c r="AF250" i="45"/>
  <c r="AF269" i="45" s="1"/>
  <c r="AF272" i="45" s="1"/>
  <c r="AG135" i="45"/>
  <c r="AG66" i="45"/>
  <c r="I285" i="33"/>
  <c r="G285" i="33"/>
  <c r="I284" i="33"/>
  <c r="J284" i="33" s="1"/>
  <c r="G284" i="33"/>
  <c r="I283" i="33"/>
  <c r="G283" i="33"/>
  <c r="I274" i="33"/>
  <c r="J274" i="33" s="1"/>
  <c r="G274" i="33"/>
  <c r="I273" i="33"/>
  <c r="G273" i="33"/>
  <c r="I272" i="33"/>
  <c r="J272" i="33" s="1"/>
  <c r="G272" i="33"/>
  <c r="I271" i="33"/>
  <c r="G271" i="33"/>
  <c r="I270" i="33"/>
  <c r="G270" i="33"/>
  <c r="I269" i="33"/>
  <c r="J269" i="33" s="1"/>
  <c r="G269" i="33"/>
  <c r="I268" i="33"/>
  <c r="G268" i="33"/>
  <c r="I267" i="33"/>
  <c r="G267" i="33"/>
  <c r="I266" i="33"/>
  <c r="G266" i="33"/>
  <c r="I265" i="33"/>
  <c r="J265" i="33" s="1"/>
  <c r="G265" i="33"/>
  <c r="I264" i="33"/>
  <c r="G264" i="33"/>
  <c r="I263" i="33"/>
  <c r="G263" i="33"/>
  <c r="I262" i="33"/>
  <c r="G262" i="33"/>
  <c r="I261" i="33"/>
  <c r="G261" i="33"/>
  <c r="I260" i="33"/>
  <c r="J260" i="33" s="1"/>
  <c r="G260" i="33"/>
  <c r="I259" i="33"/>
  <c r="G259" i="33"/>
  <c r="I258" i="33"/>
  <c r="G258" i="33"/>
  <c r="I257" i="33"/>
  <c r="G257" i="33"/>
  <c r="I256" i="33"/>
  <c r="G256" i="33"/>
  <c r="I255" i="33"/>
  <c r="G255" i="33"/>
  <c r="I254" i="33"/>
  <c r="G254" i="33"/>
  <c r="I253" i="33"/>
  <c r="G253" i="33"/>
  <c r="I252" i="33"/>
  <c r="G252" i="33"/>
  <c r="I251" i="33"/>
  <c r="J251" i="33" s="1"/>
  <c r="G251" i="33"/>
  <c r="I250" i="33"/>
  <c r="G250" i="33"/>
  <c r="I249" i="33"/>
  <c r="G249" i="33"/>
  <c r="I248" i="33"/>
  <c r="G248" i="33"/>
  <c r="I247" i="33"/>
  <c r="G247" i="33"/>
  <c r="I246" i="33"/>
  <c r="G246" i="33"/>
  <c r="I245" i="33"/>
  <c r="J245" i="33" s="1"/>
  <c r="G245" i="33"/>
  <c r="I244" i="33"/>
  <c r="J244" i="33" s="1"/>
  <c r="G244" i="33"/>
  <c r="I243" i="33"/>
  <c r="G243" i="33"/>
  <c r="I242" i="33"/>
  <c r="G242" i="33"/>
  <c r="I241" i="33"/>
  <c r="G241" i="33"/>
  <c r="I240" i="33"/>
  <c r="G240" i="33"/>
  <c r="I239" i="33"/>
  <c r="G239" i="33"/>
  <c r="I238" i="33"/>
  <c r="G238" i="33"/>
  <c r="I237" i="33"/>
  <c r="G237" i="33"/>
  <c r="I236" i="33"/>
  <c r="G236" i="33"/>
  <c r="I235" i="33"/>
  <c r="G235" i="33"/>
  <c r="I234" i="33"/>
  <c r="G234" i="33"/>
  <c r="I233" i="33"/>
  <c r="G233" i="33"/>
  <c r="I232" i="33"/>
  <c r="G232" i="33"/>
  <c r="G173" i="33"/>
  <c r="H173" i="33" s="1"/>
  <c r="I163" i="33"/>
  <c r="J163" i="33" s="1"/>
  <c r="G163" i="33"/>
  <c r="H163" i="33" s="1"/>
  <c r="B224" i="33"/>
  <c r="I223" i="33"/>
  <c r="G223" i="33"/>
  <c r="I222" i="33"/>
  <c r="J222" i="33" s="1"/>
  <c r="G222" i="33"/>
  <c r="H222" i="33" s="1"/>
  <c r="I221" i="33"/>
  <c r="J221" i="33" s="1"/>
  <c r="G221" i="33"/>
  <c r="I220" i="33"/>
  <c r="J220" i="33" s="1"/>
  <c r="G220" i="33"/>
  <c r="I219" i="33"/>
  <c r="J219" i="33" s="1"/>
  <c r="G219" i="33"/>
  <c r="H219" i="33" s="1"/>
  <c r="I218" i="33"/>
  <c r="J218" i="33" s="1"/>
  <c r="G218" i="33"/>
  <c r="H218" i="33" s="1"/>
  <c r="I217" i="33"/>
  <c r="J217" i="33" s="1"/>
  <c r="G217" i="33"/>
  <c r="H217" i="33" s="1"/>
  <c r="I216" i="33"/>
  <c r="J216" i="33" s="1"/>
  <c r="G216" i="33"/>
  <c r="H216" i="33" s="1"/>
  <c r="I215" i="33"/>
  <c r="J215" i="33" s="1"/>
  <c r="G215" i="33"/>
  <c r="H215" i="33" s="1"/>
  <c r="I214" i="33"/>
  <c r="J214" i="33" s="1"/>
  <c r="G214" i="33"/>
  <c r="H214" i="33" s="1"/>
  <c r="I213" i="33"/>
  <c r="J213" i="33" s="1"/>
  <c r="G213" i="33"/>
  <c r="H213" i="33" s="1"/>
  <c r="I212" i="33"/>
  <c r="G212" i="33"/>
  <c r="I211" i="33"/>
  <c r="G211" i="33"/>
  <c r="I210" i="33"/>
  <c r="G210" i="33"/>
  <c r="H210" i="33" s="1"/>
  <c r="I209" i="33"/>
  <c r="J209" i="33" s="1"/>
  <c r="G209" i="33"/>
  <c r="H209" i="33" s="1"/>
  <c r="I208" i="33"/>
  <c r="J208" i="33" s="1"/>
  <c r="G208" i="33"/>
  <c r="H208" i="33" s="1"/>
  <c r="I207" i="33"/>
  <c r="J207" i="33" s="1"/>
  <c r="G207" i="33"/>
  <c r="I206" i="33"/>
  <c r="G206" i="33"/>
  <c r="I205" i="33"/>
  <c r="J205" i="33" s="1"/>
  <c r="G205" i="33"/>
  <c r="I204" i="33"/>
  <c r="G204" i="33"/>
  <c r="H204" i="33" s="1"/>
  <c r="I203" i="33"/>
  <c r="G203" i="33"/>
  <c r="H203" i="33" s="1"/>
  <c r="I202" i="33"/>
  <c r="G202" i="33"/>
  <c r="H202" i="33" s="1"/>
  <c r="I201" i="33"/>
  <c r="J201" i="33" s="1"/>
  <c r="G201" i="33"/>
  <c r="H201" i="33" s="1"/>
  <c r="I200" i="33"/>
  <c r="J200" i="33" s="1"/>
  <c r="G200" i="33"/>
  <c r="I199" i="33"/>
  <c r="J199" i="33" s="1"/>
  <c r="G199" i="33"/>
  <c r="H199" i="33" s="1"/>
  <c r="I198" i="33"/>
  <c r="J198" i="33" s="1"/>
  <c r="G198" i="33"/>
  <c r="H198" i="33" s="1"/>
  <c r="I197" i="33"/>
  <c r="J197" i="33" s="1"/>
  <c r="G197" i="33"/>
  <c r="H197" i="33" s="1"/>
  <c r="I196" i="33"/>
  <c r="J196" i="33" s="1"/>
  <c r="G196" i="33"/>
  <c r="H196" i="33" s="1"/>
  <c r="I195" i="33"/>
  <c r="J195" i="33" s="1"/>
  <c r="G195" i="33"/>
  <c r="H195" i="33" s="1"/>
  <c r="I194" i="33"/>
  <c r="J194" i="33" s="1"/>
  <c r="G194" i="33"/>
  <c r="H194" i="33" s="1"/>
  <c r="I193" i="33"/>
  <c r="J193" i="33" s="1"/>
  <c r="G193" i="33"/>
  <c r="H193" i="33" s="1"/>
  <c r="I192" i="33"/>
  <c r="J192" i="33" s="1"/>
  <c r="G192" i="33"/>
  <c r="H192" i="33" s="1"/>
  <c r="I191" i="33"/>
  <c r="J191" i="33" s="1"/>
  <c r="G191" i="33"/>
  <c r="H191" i="33" s="1"/>
  <c r="I190" i="33"/>
  <c r="J190" i="33" s="1"/>
  <c r="G190" i="33"/>
  <c r="H190" i="33" s="1"/>
  <c r="I189" i="33"/>
  <c r="J189" i="33" s="1"/>
  <c r="G189" i="33"/>
  <c r="I188" i="33"/>
  <c r="J188" i="33" s="1"/>
  <c r="G188" i="33"/>
  <c r="H188" i="33" s="1"/>
  <c r="I187" i="33"/>
  <c r="J187" i="33" s="1"/>
  <c r="G187" i="33"/>
  <c r="H187" i="33" s="1"/>
  <c r="I186" i="33"/>
  <c r="J186" i="33" s="1"/>
  <c r="G186" i="33"/>
  <c r="H186" i="33" s="1"/>
  <c r="I185" i="33"/>
  <c r="J185" i="33" s="1"/>
  <c r="G185" i="33"/>
  <c r="H185" i="33" s="1"/>
  <c r="I184" i="33"/>
  <c r="J184" i="33" s="1"/>
  <c r="G184" i="33"/>
  <c r="H184" i="33" s="1"/>
  <c r="I183" i="33"/>
  <c r="J183" i="33" s="1"/>
  <c r="G183" i="33"/>
  <c r="H183" i="33" s="1"/>
  <c r="I182" i="33"/>
  <c r="J182" i="33" s="1"/>
  <c r="G182" i="33"/>
  <c r="H182" i="33" s="1"/>
  <c r="I181" i="33"/>
  <c r="J181" i="33" s="1"/>
  <c r="G181" i="33"/>
  <c r="H181" i="33" s="1"/>
  <c r="I180" i="33"/>
  <c r="J180" i="33" s="1"/>
  <c r="G180" i="33"/>
  <c r="I179" i="33"/>
  <c r="J179" i="33" s="1"/>
  <c r="G179" i="33"/>
  <c r="H179" i="33" s="1"/>
  <c r="I178" i="33"/>
  <c r="J178" i="33" s="1"/>
  <c r="G178" i="33"/>
  <c r="H178" i="33" s="1"/>
  <c r="I177" i="33"/>
  <c r="J177" i="33" s="1"/>
  <c r="G177" i="33"/>
  <c r="H177" i="33" s="1"/>
  <c r="I176" i="33"/>
  <c r="J176" i="33" s="1"/>
  <c r="G176" i="33"/>
  <c r="H176" i="33" s="1"/>
  <c r="I175" i="33"/>
  <c r="G175" i="33"/>
  <c r="I174" i="33"/>
  <c r="G174" i="33"/>
  <c r="I173" i="33"/>
  <c r="J173" i="33" s="1"/>
  <c r="I172" i="33"/>
  <c r="J172" i="33" s="1"/>
  <c r="G172" i="33"/>
  <c r="H172" i="33" s="1"/>
  <c r="I171" i="33"/>
  <c r="J171" i="33" s="1"/>
  <c r="G171" i="33"/>
  <c r="H171" i="33" s="1"/>
  <c r="I170" i="33"/>
  <c r="J170" i="33" s="1"/>
  <c r="G170" i="33"/>
  <c r="H170" i="33" s="1"/>
  <c r="I169" i="33"/>
  <c r="J169" i="33" s="1"/>
  <c r="G169" i="33"/>
  <c r="H169" i="33" s="1"/>
  <c r="I168" i="33"/>
  <c r="J168" i="33" s="1"/>
  <c r="G168" i="33"/>
  <c r="H168" i="33" s="1"/>
  <c r="I167" i="33"/>
  <c r="J167" i="33" s="1"/>
  <c r="G167" i="33"/>
  <c r="H167" i="33" s="1"/>
  <c r="I166" i="33"/>
  <c r="J166" i="33" s="1"/>
  <c r="G166" i="33"/>
  <c r="H166" i="33" s="1"/>
  <c r="I165" i="33"/>
  <c r="J165" i="33" s="1"/>
  <c r="G165" i="33"/>
  <c r="H165" i="33" s="1"/>
  <c r="I164" i="33"/>
  <c r="J164" i="33" s="1"/>
  <c r="G164" i="33"/>
  <c r="H164" i="33" s="1"/>
  <c r="I153" i="33"/>
  <c r="G153" i="33"/>
  <c r="I152" i="33"/>
  <c r="J152" i="33" s="1"/>
  <c r="G152" i="33"/>
  <c r="H152" i="33" s="1"/>
  <c r="I151" i="33"/>
  <c r="J151" i="33" s="1"/>
  <c r="G151" i="33"/>
  <c r="I150" i="33"/>
  <c r="J150" i="33" s="1"/>
  <c r="G150" i="33"/>
  <c r="I149" i="33"/>
  <c r="J149" i="33" s="1"/>
  <c r="G149" i="33"/>
  <c r="H149" i="33" s="1"/>
  <c r="I148" i="33"/>
  <c r="J148" i="33" s="1"/>
  <c r="G148" i="33"/>
  <c r="H148" i="33" s="1"/>
  <c r="I147" i="33"/>
  <c r="J147" i="33" s="1"/>
  <c r="G147" i="33"/>
  <c r="H147" i="33" s="1"/>
  <c r="I146" i="33"/>
  <c r="J146" i="33" s="1"/>
  <c r="G146" i="33"/>
  <c r="H146" i="33" s="1"/>
  <c r="I145" i="33"/>
  <c r="J145" i="33" s="1"/>
  <c r="G145" i="33"/>
  <c r="H145" i="33" s="1"/>
  <c r="I144" i="33"/>
  <c r="J144" i="33" s="1"/>
  <c r="G144" i="33"/>
  <c r="H144" i="33" s="1"/>
  <c r="I143" i="33"/>
  <c r="J143" i="33" s="1"/>
  <c r="G143" i="33"/>
  <c r="H143" i="33" s="1"/>
  <c r="I142" i="33"/>
  <c r="J142" i="33" s="1"/>
  <c r="G142" i="33"/>
  <c r="H142" i="33" s="1"/>
  <c r="I141" i="33"/>
  <c r="J141" i="33" s="1"/>
  <c r="G141" i="33"/>
  <c r="I140" i="33"/>
  <c r="J140" i="33" s="1"/>
  <c r="G140" i="33"/>
  <c r="I139" i="33"/>
  <c r="J139" i="33" s="1"/>
  <c r="G139" i="33"/>
  <c r="I138" i="33"/>
  <c r="G138" i="33"/>
  <c r="H138" i="33" s="1"/>
  <c r="I137" i="33"/>
  <c r="G137" i="33"/>
  <c r="H137" i="33" s="1"/>
  <c r="I136" i="33"/>
  <c r="J136" i="33" s="1"/>
  <c r="G136" i="33"/>
  <c r="H136" i="33" s="1"/>
  <c r="I135" i="33"/>
  <c r="J135" i="33" s="1"/>
  <c r="G135" i="33"/>
  <c r="H135" i="33" s="1"/>
  <c r="I134" i="33"/>
  <c r="J134" i="33" s="1"/>
  <c r="G134" i="33"/>
  <c r="I133" i="33"/>
  <c r="J133" i="33" s="1"/>
  <c r="G133" i="33"/>
  <c r="I132" i="33"/>
  <c r="G132" i="33"/>
  <c r="I131" i="33"/>
  <c r="G131" i="33"/>
  <c r="H131" i="33" s="1"/>
  <c r="I130" i="33"/>
  <c r="G130" i="33"/>
  <c r="H130" i="33" s="1"/>
  <c r="I129" i="33"/>
  <c r="G129" i="33"/>
  <c r="H129" i="33" s="1"/>
  <c r="I128" i="33"/>
  <c r="J128" i="33" s="1"/>
  <c r="G128" i="33"/>
  <c r="H128" i="33" s="1"/>
  <c r="I127" i="33"/>
  <c r="G127" i="33"/>
  <c r="H127" i="33" s="1"/>
  <c r="I126" i="33"/>
  <c r="J126" i="33" s="1"/>
  <c r="G126" i="33"/>
  <c r="H126" i="33" s="1"/>
  <c r="I125" i="33"/>
  <c r="J125" i="33" s="1"/>
  <c r="G125" i="33"/>
  <c r="H125" i="33" s="1"/>
  <c r="I124" i="33"/>
  <c r="J124" i="33" s="1"/>
  <c r="G124" i="33"/>
  <c r="H124" i="33" s="1"/>
  <c r="I123" i="33"/>
  <c r="J123" i="33" s="1"/>
  <c r="G123" i="33"/>
  <c r="H123" i="33" s="1"/>
  <c r="I122" i="33"/>
  <c r="J122" i="33" s="1"/>
  <c r="G122" i="33"/>
  <c r="H122" i="33" s="1"/>
  <c r="I121" i="33"/>
  <c r="J121" i="33" s="1"/>
  <c r="G121" i="33"/>
  <c r="H121" i="33" s="1"/>
  <c r="I120" i="33"/>
  <c r="J120" i="33" s="1"/>
  <c r="G120" i="33"/>
  <c r="H120" i="33" s="1"/>
  <c r="I119" i="33"/>
  <c r="J119" i="33" s="1"/>
  <c r="G119" i="33"/>
  <c r="H119" i="33" s="1"/>
  <c r="I118" i="33"/>
  <c r="J118" i="33" s="1"/>
  <c r="G118" i="33"/>
  <c r="I117" i="33"/>
  <c r="J117" i="33" s="1"/>
  <c r="G117" i="33"/>
  <c r="H117" i="33" s="1"/>
  <c r="I116" i="33"/>
  <c r="J116" i="33" s="1"/>
  <c r="G116" i="33"/>
  <c r="H116" i="33" s="1"/>
  <c r="I115" i="33"/>
  <c r="J115" i="33" s="1"/>
  <c r="G115" i="33"/>
  <c r="I114" i="33"/>
  <c r="J114" i="33" s="1"/>
  <c r="G114" i="33"/>
  <c r="I113" i="33"/>
  <c r="J113" i="33" s="1"/>
  <c r="G113" i="33"/>
  <c r="H113" i="33" s="1"/>
  <c r="I112" i="33"/>
  <c r="J112" i="33" s="1"/>
  <c r="G112" i="33"/>
  <c r="H112" i="33" s="1"/>
  <c r="I111" i="33"/>
  <c r="J111" i="33" s="1"/>
  <c r="G111" i="33"/>
  <c r="H111" i="33" s="1"/>
  <c r="I110" i="33"/>
  <c r="J110" i="33" s="1"/>
  <c r="G110" i="33"/>
  <c r="H110" i="33" s="1"/>
  <c r="I109" i="33"/>
  <c r="J109" i="33" s="1"/>
  <c r="G109" i="33"/>
  <c r="H109" i="33" s="1"/>
  <c r="I108" i="33"/>
  <c r="J108" i="33" s="1"/>
  <c r="G108" i="33"/>
  <c r="H108" i="33" s="1"/>
  <c r="I107" i="33"/>
  <c r="J107" i="33" s="1"/>
  <c r="G107" i="33"/>
  <c r="H107" i="33" s="1"/>
  <c r="I106" i="33"/>
  <c r="J106" i="33" s="1"/>
  <c r="G106" i="33"/>
  <c r="H106" i="33" s="1"/>
  <c r="I105" i="33"/>
  <c r="J105" i="33" s="1"/>
  <c r="G105" i="33"/>
  <c r="H105" i="33" s="1"/>
  <c r="I104" i="33"/>
  <c r="G104" i="33"/>
  <c r="I103" i="33"/>
  <c r="J103" i="33" s="1"/>
  <c r="G103" i="33"/>
  <c r="H103" i="33" s="1"/>
  <c r="I102" i="33"/>
  <c r="J102" i="33" s="1"/>
  <c r="G102" i="33"/>
  <c r="H102" i="33" s="1"/>
  <c r="I101" i="33"/>
  <c r="J101" i="33" s="1"/>
  <c r="G101" i="33"/>
  <c r="H101" i="33" s="1"/>
  <c r="I100" i="33"/>
  <c r="J100" i="33" s="1"/>
  <c r="G100" i="33"/>
  <c r="H100" i="33" s="1"/>
  <c r="I99" i="33"/>
  <c r="J99" i="33" s="1"/>
  <c r="G99" i="33"/>
  <c r="H99" i="33" s="1"/>
  <c r="I98" i="33"/>
  <c r="J98" i="33" s="1"/>
  <c r="G98" i="33"/>
  <c r="H98" i="33" s="1"/>
  <c r="I97" i="33"/>
  <c r="J97" i="33" s="1"/>
  <c r="G97" i="33"/>
  <c r="H97" i="33" s="1"/>
  <c r="I96" i="33"/>
  <c r="J96" i="33" s="1"/>
  <c r="G96" i="33"/>
  <c r="H96" i="33" s="1"/>
  <c r="I95" i="33"/>
  <c r="J95" i="33" s="1"/>
  <c r="G95" i="33"/>
  <c r="H95" i="33" s="1"/>
  <c r="I94" i="33"/>
  <c r="J94" i="33" s="1"/>
  <c r="G94" i="33"/>
  <c r="H94" i="33" s="1"/>
  <c r="I93" i="33"/>
  <c r="J93" i="33" s="1"/>
  <c r="G93" i="33"/>
  <c r="H93" i="33" s="1"/>
  <c r="I92" i="33"/>
  <c r="J92" i="33" s="1"/>
  <c r="G92" i="33"/>
  <c r="H92" i="33" s="1"/>
  <c r="I91" i="33"/>
  <c r="J91" i="33" s="1"/>
  <c r="G91" i="33"/>
  <c r="H91" i="33" s="1"/>
  <c r="I90" i="33"/>
  <c r="J90" i="33" s="1"/>
  <c r="G90" i="33"/>
  <c r="H90" i="33" s="1"/>
  <c r="I89" i="33"/>
  <c r="J89" i="33" s="1"/>
  <c r="G89" i="33"/>
  <c r="H89" i="33" s="1"/>
  <c r="I88" i="33"/>
  <c r="G88" i="33"/>
  <c r="H88" i="33" s="1"/>
  <c r="I87" i="33"/>
  <c r="J87" i="33" s="1"/>
  <c r="G87" i="33"/>
  <c r="H87" i="33" s="1"/>
  <c r="I86" i="33"/>
  <c r="J86" i="33" s="1"/>
  <c r="G86" i="33"/>
  <c r="H86" i="33" s="1"/>
  <c r="I85" i="33"/>
  <c r="J85" i="33" s="1"/>
  <c r="G85" i="33"/>
  <c r="H85" i="33" s="1"/>
  <c r="I7" i="33"/>
  <c r="J7" i="33" s="1"/>
  <c r="I76" i="33"/>
  <c r="G76" i="33"/>
  <c r="I75" i="33"/>
  <c r="J75" i="33" s="1"/>
  <c r="G75" i="33"/>
  <c r="H75" i="33" s="1"/>
  <c r="I74" i="33"/>
  <c r="J74" i="33" s="1"/>
  <c r="G74" i="33"/>
  <c r="I73" i="33"/>
  <c r="J73" i="33" s="1"/>
  <c r="G73" i="33"/>
  <c r="I72" i="33"/>
  <c r="J72" i="33" s="1"/>
  <c r="G72" i="33"/>
  <c r="H72" i="33" s="1"/>
  <c r="I71" i="33"/>
  <c r="J71" i="33" s="1"/>
  <c r="G71" i="33"/>
  <c r="H71" i="33" s="1"/>
  <c r="I70" i="33"/>
  <c r="J70" i="33" s="1"/>
  <c r="G70" i="33"/>
  <c r="H70" i="33" s="1"/>
  <c r="I69" i="33"/>
  <c r="J69" i="33" s="1"/>
  <c r="G69" i="33"/>
  <c r="H69" i="33" s="1"/>
  <c r="I68" i="33"/>
  <c r="J68" i="33" s="1"/>
  <c r="G68" i="33"/>
  <c r="H68" i="33" s="1"/>
  <c r="I67" i="33"/>
  <c r="J67" i="33" s="1"/>
  <c r="G67" i="33"/>
  <c r="H67" i="33" s="1"/>
  <c r="I66" i="33"/>
  <c r="J66" i="33" s="1"/>
  <c r="G66" i="33"/>
  <c r="H66" i="33" s="1"/>
  <c r="I65" i="33"/>
  <c r="J65" i="33" s="1"/>
  <c r="G65" i="33"/>
  <c r="H65" i="33" s="1"/>
  <c r="I64" i="33"/>
  <c r="J64" i="33" s="1"/>
  <c r="G64" i="33"/>
  <c r="I63" i="33"/>
  <c r="J63" i="33" s="1"/>
  <c r="G63" i="33"/>
  <c r="I62" i="33"/>
  <c r="J62" i="33" s="1"/>
  <c r="G62" i="33"/>
  <c r="I61" i="33"/>
  <c r="G61" i="33"/>
  <c r="I60" i="33"/>
  <c r="G60" i="33"/>
  <c r="H60" i="33" s="1"/>
  <c r="I59" i="33"/>
  <c r="G59" i="33"/>
  <c r="H59" i="33" s="1"/>
  <c r="I58" i="33"/>
  <c r="J58" i="33" s="1"/>
  <c r="G58" i="33"/>
  <c r="H58" i="33" s="1"/>
  <c r="I57" i="33"/>
  <c r="J57" i="33" s="1"/>
  <c r="G57" i="33"/>
  <c r="H57" i="33" s="1"/>
  <c r="I56" i="33"/>
  <c r="J56" i="33" s="1"/>
  <c r="G56" i="33"/>
  <c r="I55" i="33"/>
  <c r="J55" i="33" s="1"/>
  <c r="G55" i="33"/>
  <c r="I54" i="33"/>
  <c r="J54" i="33" s="1"/>
  <c r="G54" i="33"/>
  <c r="I53" i="33"/>
  <c r="G53" i="33"/>
  <c r="H53" i="33" s="1"/>
  <c r="I52" i="33"/>
  <c r="G52" i="33"/>
  <c r="H52" i="33" s="1"/>
  <c r="I51" i="33"/>
  <c r="G51" i="33"/>
  <c r="H51" i="33" s="1"/>
  <c r="I50" i="33"/>
  <c r="J50" i="33" s="1"/>
  <c r="G50" i="33"/>
  <c r="H50" i="33" s="1"/>
  <c r="I49" i="33"/>
  <c r="J49" i="33" s="1"/>
  <c r="G49" i="33"/>
  <c r="H49" i="33" s="1"/>
  <c r="I48" i="33"/>
  <c r="J48" i="33" s="1"/>
  <c r="G48" i="33"/>
  <c r="H48" i="33" s="1"/>
  <c r="I47" i="33"/>
  <c r="J47" i="33" s="1"/>
  <c r="G47" i="33"/>
  <c r="H47" i="33" s="1"/>
  <c r="I46" i="33"/>
  <c r="J46" i="33" s="1"/>
  <c r="G46" i="33"/>
  <c r="H46" i="33" s="1"/>
  <c r="I45" i="33"/>
  <c r="J45" i="33" s="1"/>
  <c r="G45" i="33"/>
  <c r="H45" i="33" s="1"/>
  <c r="I44" i="33"/>
  <c r="J44" i="33" s="1"/>
  <c r="G44" i="33"/>
  <c r="H44" i="33" s="1"/>
  <c r="I43" i="33"/>
  <c r="J43" i="33" s="1"/>
  <c r="G43" i="33"/>
  <c r="H43" i="33" s="1"/>
  <c r="I42" i="33"/>
  <c r="J42" i="33" s="1"/>
  <c r="G42" i="33"/>
  <c r="H42" i="33" s="1"/>
  <c r="I41" i="33"/>
  <c r="J41" i="33" s="1"/>
  <c r="G41" i="33"/>
  <c r="H41" i="33" s="1"/>
  <c r="J40" i="33"/>
  <c r="I40" i="33"/>
  <c r="G40" i="33"/>
  <c r="I39" i="33"/>
  <c r="J39" i="33" s="1"/>
  <c r="G39" i="33"/>
  <c r="H39" i="33" s="1"/>
  <c r="I38" i="33"/>
  <c r="J38" i="33" s="1"/>
  <c r="G38" i="33"/>
  <c r="H38" i="33" s="1"/>
  <c r="I37" i="33"/>
  <c r="J37" i="33" s="1"/>
  <c r="G37" i="33"/>
  <c r="I36" i="33"/>
  <c r="J36" i="33" s="1"/>
  <c r="G36" i="33"/>
  <c r="H36" i="33" s="1"/>
  <c r="I35" i="33"/>
  <c r="J35" i="33" s="1"/>
  <c r="G35" i="33"/>
  <c r="H35" i="33" s="1"/>
  <c r="I34" i="33"/>
  <c r="J34" i="33" s="1"/>
  <c r="G34" i="33"/>
  <c r="H34" i="33" s="1"/>
  <c r="I33" i="33"/>
  <c r="J33" i="33" s="1"/>
  <c r="G33" i="33"/>
  <c r="H33" i="33" s="1"/>
  <c r="I32" i="33"/>
  <c r="J32" i="33" s="1"/>
  <c r="G32" i="33"/>
  <c r="H32" i="33" s="1"/>
  <c r="I31" i="33"/>
  <c r="J31" i="33" s="1"/>
  <c r="G31" i="33"/>
  <c r="H31" i="33" s="1"/>
  <c r="I30" i="33"/>
  <c r="J30" i="33" s="1"/>
  <c r="G30" i="33"/>
  <c r="H30" i="33" s="1"/>
  <c r="I29" i="33"/>
  <c r="J29" i="33" s="1"/>
  <c r="G29" i="33"/>
  <c r="H29" i="33" s="1"/>
  <c r="I28" i="33"/>
  <c r="J28" i="33" s="1"/>
  <c r="G28" i="33"/>
  <c r="H28" i="33" s="1"/>
  <c r="I27" i="33"/>
  <c r="J27" i="33" s="1"/>
  <c r="G27" i="33"/>
  <c r="H27" i="33" s="1"/>
  <c r="I26" i="33"/>
  <c r="G26" i="33"/>
  <c r="I25" i="33"/>
  <c r="J25" i="33" s="1"/>
  <c r="G25" i="33"/>
  <c r="H25" i="33" s="1"/>
  <c r="I24" i="33"/>
  <c r="J24" i="33" s="1"/>
  <c r="G24" i="33"/>
  <c r="H24" i="33" s="1"/>
  <c r="I23" i="33"/>
  <c r="J23" i="33" s="1"/>
  <c r="G23" i="33"/>
  <c r="H23" i="33" s="1"/>
  <c r="I22" i="33"/>
  <c r="J22" i="33" s="1"/>
  <c r="G22" i="33"/>
  <c r="H22" i="33" s="1"/>
  <c r="I21" i="33"/>
  <c r="J21" i="33" s="1"/>
  <c r="G21" i="33"/>
  <c r="H21" i="33" s="1"/>
  <c r="I20" i="33"/>
  <c r="J20" i="33" s="1"/>
  <c r="G20" i="33"/>
  <c r="H20" i="33" s="1"/>
  <c r="I19" i="33"/>
  <c r="J19" i="33" s="1"/>
  <c r="G19" i="33"/>
  <c r="H19" i="33" s="1"/>
  <c r="I18" i="33"/>
  <c r="J18" i="33" s="1"/>
  <c r="G18" i="33"/>
  <c r="H18" i="33" s="1"/>
  <c r="I17" i="33"/>
  <c r="J17" i="33" s="1"/>
  <c r="G17" i="33"/>
  <c r="H17" i="33" s="1"/>
  <c r="I16" i="33"/>
  <c r="J16" i="33" s="1"/>
  <c r="G16" i="33"/>
  <c r="H16" i="33" s="1"/>
  <c r="I15" i="33"/>
  <c r="J15" i="33" s="1"/>
  <c r="G15" i="33"/>
  <c r="H15" i="33" s="1"/>
  <c r="I14" i="33"/>
  <c r="J14" i="33" s="1"/>
  <c r="G14" i="33"/>
  <c r="H14" i="33" s="1"/>
  <c r="I13" i="33"/>
  <c r="J13" i="33" s="1"/>
  <c r="G13" i="33"/>
  <c r="H13" i="33" s="1"/>
  <c r="I12" i="33"/>
  <c r="J12" i="33" s="1"/>
  <c r="G12" i="33"/>
  <c r="H12" i="33" s="1"/>
  <c r="I11" i="33"/>
  <c r="J11" i="33" s="1"/>
  <c r="G11" i="33"/>
  <c r="H11" i="33" s="1"/>
  <c r="I10" i="33"/>
  <c r="G10" i="33"/>
  <c r="H10" i="33" s="1"/>
  <c r="I9" i="33"/>
  <c r="J9" i="33" s="1"/>
  <c r="G9" i="33"/>
  <c r="H9" i="33" s="1"/>
  <c r="I8" i="33"/>
  <c r="J8" i="33" s="1"/>
  <c r="G8" i="33"/>
  <c r="H8" i="33" s="1"/>
  <c r="G7" i="33"/>
  <c r="H7" i="33" s="1"/>
  <c r="F286" i="33"/>
  <c r="E286" i="33"/>
  <c r="D286" i="33"/>
  <c r="C286" i="33"/>
  <c r="B286" i="33"/>
  <c r="F275" i="33"/>
  <c r="E275" i="33"/>
  <c r="D275" i="33"/>
  <c r="C275" i="33"/>
  <c r="B275" i="33"/>
  <c r="F224" i="33"/>
  <c r="E224" i="33"/>
  <c r="D224" i="33"/>
  <c r="C224" i="33"/>
  <c r="F154" i="33"/>
  <c r="E154" i="33"/>
  <c r="D154" i="33"/>
  <c r="C154" i="33"/>
  <c r="B154" i="33"/>
  <c r="F77" i="33"/>
  <c r="E77" i="33"/>
  <c r="D77" i="33"/>
  <c r="C77" i="33"/>
  <c r="B77" i="33"/>
  <c r="AI429" i="45"/>
  <c r="AB424" i="45"/>
  <c r="AA424" i="45"/>
  <c r="Y424" i="45"/>
  <c r="Z424" i="45" s="1"/>
  <c r="M424" i="45"/>
  <c r="L424" i="45"/>
  <c r="J424" i="45"/>
  <c r="K424" i="45" s="1"/>
  <c r="AB423" i="45"/>
  <c r="AA423" i="45"/>
  <c r="Y423" i="45"/>
  <c r="Z423" i="45" s="1"/>
  <c r="M423" i="45"/>
  <c r="L423" i="45"/>
  <c r="J423" i="45"/>
  <c r="K423" i="45" s="1"/>
  <c r="AB421" i="45"/>
  <c r="AA421" i="45"/>
  <c r="Y421" i="45"/>
  <c r="Z421" i="45" s="1"/>
  <c r="M421" i="45"/>
  <c r="L421" i="45"/>
  <c r="J421" i="45"/>
  <c r="K421" i="45" s="1"/>
  <c r="AB419" i="45"/>
  <c r="AA419" i="45"/>
  <c r="Y419" i="45"/>
  <c r="Z419" i="45" s="1"/>
  <c r="M419" i="45"/>
  <c r="L419" i="45"/>
  <c r="J419" i="45"/>
  <c r="K419" i="45" s="1"/>
  <c r="AB418" i="45"/>
  <c r="AA418" i="45"/>
  <c r="Y418" i="45"/>
  <c r="Z418" i="45" s="1"/>
  <c r="M418" i="45"/>
  <c r="L418" i="45"/>
  <c r="J418" i="45"/>
  <c r="K418" i="45" s="1"/>
  <c r="AB417" i="45"/>
  <c r="AA417" i="45"/>
  <c r="Y417" i="45"/>
  <c r="Z417" i="45" s="1"/>
  <c r="M417" i="45"/>
  <c r="L417" i="45"/>
  <c r="J417" i="45"/>
  <c r="K417" i="45" s="1"/>
  <c r="AB416" i="45"/>
  <c r="AA416" i="45"/>
  <c r="Y416" i="45"/>
  <c r="Z416" i="45" s="1"/>
  <c r="M416" i="45"/>
  <c r="L416" i="45"/>
  <c r="J416" i="45"/>
  <c r="K416" i="45" s="1"/>
  <c r="AB415" i="45"/>
  <c r="AA415" i="45"/>
  <c r="Y415" i="45"/>
  <c r="Z415" i="45" s="1"/>
  <c r="M415" i="45"/>
  <c r="L415" i="45"/>
  <c r="J415" i="45"/>
  <c r="K415" i="45" s="1"/>
  <c r="AB413" i="45"/>
  <c r="AA413" i="45"/>
  <c r="Y413" i="45"/>
  <c r="Z413" i="45" s="1"/>
  <c r="M413" i="45"/>
  <c r="L413" i="45"/>
  <c r="J413" i="45"/>
  <c r="K413" i="45" s="1"/>
  <c r="AB412" i="45"/>
  <c r="AA412" i="45"/>
  <c r="Y412" i="45"/>
  <c r="Z412" i="45" s="1"/>
  <c r="M412" i="45"/>
  <c r="L412" i="45"/>
  <c r="J412" i="45"/>
  <c r="K412" i="45" s="1"/>
  <c r="AB411" i="45"/>
  <c r="AA411" i="45"/>
  <c r="Y411" i="45"/>
  <c r="Z411" i="45" s="1"/>
  <c r="M411" i="45"/>
  <c r="L411" i="45"/>
  <c r="J411" i="45"/>
  <c r="K411" i="45" s="1"/>
  <c r="AF196" i="45" l="1"/>
  <c r="AG426" i="45"/>
  <c r="AG429" i="45" s="1"/>
  <c r="AF403" i="45"/>
  <c r="AG196" i="45"/>
  <c r="AG161" i="45"/>
  <c r="AG403" i="45"/>
  <c r="AF95" i="45"/>
  <c r="AF103" i="45" s="1"/>
  <c r="G275" i="33"/>
  <c r="AG95" i="45"/>
  <c r="AG103" i="45" s="1"/>
  <c r="I275" i="33"/>
  <c r="J275" i="33" s="1"/>
  <c r="N415" i="45"/>
  <c r="O415" i="45" s="1"/>
  <c r="P415" i="45" s="1"/>
  <c r="I77" i="33"/>
  <c r="J77" i="33" s="1"/>
  <c r="G77" i="33"/>
  <c r="H77" i="33" s="1"/>
  <c r="G286" i="33"/>
  <c r="I286" i="33"/>
  <c r="J286" i="33" s="1"/>
  <c r="G224" i="33"/>
  <c r="H224" i="33" s="1"/>
  <c r="G154" i="33"/>
  <c r="H154" i="33" s="1"/>
  <c r="I154" i="33"/>
  <c r="J154" i="33" s="1"/>
  <c r="I224" i="33"/>
  <c r="J224" i="33" s="1"/>
  <c r="AC416" i="45"/>
  <c r="AD416" i="45" s="1"/>
  <c r="N411" i="45"/>
  <c r="O411" i="45" s="1"/>
  <c r="AC421" i="45"/>
  <c r="AD421" i="45" s="1"/>
  <c r="AC411" i="45"/>
  <c r="AD411" i="45" s="1"/>
  <c r="AC413" i="45"/>
  <c r="AD413" i="45" s="1"/>
  <c r="N417" i="45"/>
  <c r="O417" i="45" s="1"/>
  <c r="N418" i="45"/>
  <c r="O418" i="45" s="1"/>
  <c r="AC424" i="45"/>
  <c r="AD424" i="45" s="1"/>
  <c r="AC418" i="45"/>
  <c r="AD418" i="45" s="1"/>
  <c r="N423" i="45"/>
  <c r="O423" i="45" s="1"/>
  <c r="P423" i="45" s="1"/>
  <c r="N424" i="45"/>
  <c r="O424" i="45" s="1"/>
  <c r="P424" i="45" s="1"/>
  <c r="AC412" i="45"/>
  <c r="AD412" i="45" s="1"/>
  <c r="N413" i="45"/>
  <c r="O413" i="45" s="1"/>
  <c r="AC417" i="45"/>
  <c r="AD417" i="45" s="1"/>
  <c r="N419" i="45"/>
  <c r="O419" i="45" s="1"/>
  <c r="AC423" i="45"/>
  <c r="AD423" i="45" s="1"/>
  <c r="N412" i="45"/>
  <c r="AC415" i="45"/>
  <c r="AD415" i="45" s="1"/>
  <c r="N416" i="45"/>
  <c r="O416" i="45" s="1"/>
  <c r="AC419" i="45"/>
  <c r="AD419" i="45" s="1"/>
  <c r="N421" i="45"/>
  <c r="O421" i="45" s="1"/>
  <c r="AF411" i="45" l="1"/>
  <c r="AF415" i="45"/>
  <c r="AF424" i="45"/>
  <c r="AE419" i="45"/>
  <c r="AF419" i="45"/>
  <c r="AE418" i="45"/>
  <c r="AF418" i="45"/>
  <c r="AE421" i="45"/>
  <c r="AF421" i="45"/>
  <c r="AE423" i="45"/>
  <c r="AF423" i="45"/>
  <c r="AE417" i="45"/>
  <c r="AF417" i="45"/>
  <c r="AE416" i="45"/>
  <c r="AF416" i="45"/>
  <c r="AE413" i="45"/>
  <c r="AF413" i="45"/>
  <c r="AE412" i="45"/>
  <c r="AE424" i="45"/>
  <c r="P418" i="45"/>
  <c r="AE415" i="45"/>
  <c r="P417" i="45"/>
  <c r="O412" i="45"/>
  <c r="AF412" i="45" s="1"/>
  <c r="P413" i="45"/>
  <c r="P421" i="45"/>
  <c r="P419" i="45"/>
  <c r="P416" i="45"/>
  <c r="AE411" i="45"/>
  <c r="P411" i="45"/>
  <c r="AF410" i="45" l="1"/>
  <c r="AF414" i="45"/>
  <c r="AE426" i="45"/>
  <c r="AE429" i="45" s="1"/>
  <c r="AF420" i="45"/>
  <c r="P412" i="45"/>
  <c r="AF426" i="45" l="1"/>
  <c r="AF429" i="45" s="1"/>
  <c r="P426" i="45"/>
  <c r="P429" i="45" s="1"/>
  <c r="AI160" i="45" l="1"/>
  <c r="AI155" i="45" s="1"/>
  <c r="Z160" i="45"/>
  <c r="K160" i="45"/>
  <c r="O160" i="45" s="1"/>
  <c r="Z159" i="45"/>
  <c r="K159" i="45"/>
  <c r="O159" i="45" s="1"/>
  <c r="Z158" i="45"/>
  <c r="K158" i="45"/>
  <c r="O158" i="45" s="1"/>
  <c r="AC157" i="45"/>
  <c r="Z157" i="45"/>
  <c r="K157" i="45"/>
  <c r="O157" i="45" s="1"/>
  <c r="AC156" i="45"/>
  <c r="Z156" i="45"/>
  <c r="K156" i="45"/>
  <c r="AH155" i="45"/>
  <c r="AE155" i="45"/>
  <c r="X155" i="45"/>
  <c r="S155" i="45"/>
  <c r="R155" i="45"/>
  <c r="Q155" i="45"/>
  <c r="P155" i="45"/>
  <c r="N155" i="45"/>
  <c r="L155" i="45"/>
  <c r="I155" i="45"/>
  <c r="D155" i="45"/>
  <c r="C155" i="45"/>
  <c r="B155" i="45"/>
  <c r="AI154" i="45"/>
  <c r="Z154" i="45"/>
  <c r="AA154" i="45" s="1"/>
  <c r="AC154" i="45" s="1"/>
  <c r="AD154" i="45" s="1"/>
  <c r="K154" i="45"/>
  <c r="O154" i="45" s="1"/>
  <c r="Z153" i="45"/>
  <c r="AA153" i="45" s="1"/>
  <c r="AC153" i="45" s="1"/>
  <c r="AD153" i="45" s="1"/>
  <c r="K153" i="45"/>
  <c r="O153" i="45" s="1"/>
  <c r="AI152" i="45"/>
  <c r="Z152" i="45"/>
  <c r="AA152" i="45" s="1"/>
  <c r="AC152" i="45" s="1"/>
  <c r="K152" i="45"/>
  <c r="O152" i="45" s="1"/>
  <c r="Z151" i="45"/>
  <c r="AA151" i="45" s="1"/>
  <c r="AC151" i="45" s="1"/>
  <c r="K151" i="45"/>
  <c r="O151" i="45" s="1"/>
  <c r="AI150" i="45"/>
  <c r="Z150" i="45"/>
  <c r="AA150" i="45" s="1"/>
  <c r="AC150" i="45" s="1"/>
  <c r="AD150" i="45" s="1"/>
  <c r="K150" i="45"/>
  <c r="O150" i="45" s="1"/>
  <c r="Z149" i="45"/>
  <c r="AA149" i="45" s="1"/>
  <c r="AC149" i="45" s="1"/>
  <c r="AD149" i="45" s="1"/>
  <c r="K149" i="45"/>
  <c r="O149" i="45" s="1"/>
  <c r="AC148" i="45"/>
  <c r="Z148" i="45"/>
  <c r="K148" i="45"/>
  <c r="O148" i="45" s="1"/>
  <c r="AC147" i="45"/>
  <c r="Z147" i="45"/>
  <c r="K147" i="45"/>
  <c r="O147" i="45" s="1"/>
  <c r="AC146" i="45"/>
  <c r="Z146" i="45"/>
  <c r="K146" i="45"/>
  <c r="O146" i="45" s="1"/>
  <c r="AH145" i="45"/>
  <c r="AE145" i="45"/>
  <c r="X145" i="45"/>
  <c r="S145" i="45"/>
  <c r="R145" i="45"/>
  <c r="Q145" i="45"/>
  <c r="P145" i="45"/>
  <c r="N145" i="45"/>
  <c r="L145" i="45"/>
  <c r="I145" i="45"/>
  <c r="D145" i="45"/>
  <c r="C145" i="45"/>
  <c r="B145" i="45"/>
  <c r="AI144" i="45"/>
  <c r="Z144" i="45"/>
  <c r="AA144" i="45" s="1"/>
  <c r="AC144" i="45" s="1"/>
  <c r="AD144" i="45" s="1"/>
  <c r="K144" i="45"/>
  <c r="O144" i="45" s="1"/>
  <c r="AI143" i="45"/>
  <c r="Z143" i="45"/>
  <c r="K143" i="45"/>
  <c r="O143" i="45" s="1"/>
  <c r="AI142" i="45"/>
  <c r="Z142" i="45"/>
  <c r="AA142" i="45" s="1"/>
  <c r="AC142" i="45" s="1"/>
  <c r="AD142" i="45" s="1"/>
  <c r="K142" i="45"/>
  <c r="O142" i="45" s="1"/>
  <c r="AI141" i="45"/>
  <c r="Z141" i="45"/>
  <c r="AA141" i="45" s="1"/>
  <c r="AC141" i="45" s="1"/>
  <c r="K141" i="45"/>
  <c r="O141" i="45" s="1"/>
  <c r="AI140" i="45"/>
  <c r="Z140" i="45"/>
  <c r="AA140" i="45" s="1"/>
  <c r="AC140" i="45" s="1"/>
  <c r="AD140" i="45" s="1"/>
  <c r="K140" i="45"/>
  <c r="O140" i="45" s="1"/>
  <c r="AI139" i="45"/>
  <c r="Z139" i="45"/>
  <c r="K139" i="45"/>
  <c r="O139" i="45" s="1"/>
  <c r="AI138" i="45"/>
  <c r="Z138" i="45"/>
  <c r="AA138" i="45" s="1"/>
  <c r="AC138" i="45" s="1"/>
  <c r="K138" i="45"/>
  <c r="O138" i="45" s="1"/>
  <c r="AC137" i="45"/>
  <c r="Z137" i="45"/>
  <c r="K137" i="45"/>
  <c r="O137" i="45" s="1"/>
  <c r="AC136" i="45"/>
  <c r="Z136" i="45"/>
  <c r="K136" i="45"/>
  <c r="O136" i="45" s="1"/>
  <c r="AH135" i="45"/>
  <c r="AE135" i="45"/>
  <c r="X135" i="45"/>
  <c r="S135" i="45"/>
  <c r="R135" i="45"/>
  <c r="Q135" i="45"/>
  <c r="P135" i="45"/>
  <c r="N135" i="45"/>
  <c r="L135" i="45"/>
  <c r="I135" i="45"/>
  <c r="D135" i="45"/>
  <c r="C135" i="45"/>
  <c r="B135" i="45"/>
  <c r="AI134" i="45"/>
  <c r="AA134" i="45"/>
  <c r="AC134" i="45" s="1"/>
  <c r="AD134" i="45" s="1"/>
  <c r="K134" i="45"/>
  <c r="O134" i="45" s="1"/>
  <c r="AI133" i="45"/>
  <c r="AA133" i="45"/>
  <c r="AC133" i="45" s="1"/>
  <c r="AD133" i="45" s="1"/>
  <c r="K133" i="45"/>
  <c r="O133" i="45" s="1"/>
  <c r="AI132" i="45"/>
  <c r="AA132" i="45"/>
  <c r="AC132" i="45" s="1"/>
  <c r="AD132" i="45" s="1"/>
  <c r="K132" i="45"/>
  <c r="O132" i="45" s="1"/>
  <c r="AI131" i="45"/>
  <c r="AA130" i="45"/>
  <c r="AC130" i="45" s="1"/>
  <c r="AD130" i="45" s="1"/>
  <c r="K130" i="45"/>
  <c r="O130" i="45" s="1"/>
  <c r="AC128" i="45"/>
  <c r="AD128" i="45" s="1"/>
  <c r="K128" i="45"/>
  <c r="O128" i="45" s="1"/>
  <c r="AH127" i="45"/>
  <c r="AE127" i="45"/>
  <c r="Z127" i="45"/>
  <c r="R127" i="45"/>
  <c r="Q127" i="45"/>
  <c r="P127" i="45"/>
  <c r="N127" i="45"/>
  <c r="L127" i="45"/>
  <c r="C127" i="45"/>
  <c r="B127" i="45"/>
  <c r="AF140" i="45" l="1"/>
  <c r="AF134" i="45"/>
  <c r="AF128" i="45"/>
  <c r="AF130" i="45"/>
  <c r="AF133" i="45"/>
  <c r="AF149" i="45"/>
  <c r="AF154" i="45"/>
  <c r="AF129" i="45"/>
  <c r="AF131" i="45"/>
  <c r="AF150" i="45"/>
  <c r="AF153" i="45"/>
  <c r="AF132" i="45"/>
  <c r="AF142" i="45"/>
  <c r="AF144" i="45"/>
  <c r="K135" i="45"/>
  <c r="AI135" i="45"/>
  <c r="B161" i="45"/>
  <c r="B166" i="45" s="1"/>
  <c r="AD137" i="45"/>
  <c r="AF137" i="45" s="1"/>
  <c r="AI145" i="45"/>
  <c r="AD157" i="45"/>
  <c r="AF157" i="45" s="1"/>
  <c r="O145" i="45"/>
  <c r="AC145" i="45"/>
  <c r="Z145" i="45"/>
  <c r="Z155" i="45"/>
  <c r="K155" i="45"/>
  <c r="K127" i="45"/>
  <c r="P161" i="45"/>
  <c r="AD156" i="45"/>
  <c r="AA127" i="45"/>
  <c r="AD136" i="45"/>
  <c r="AF136" i="45" s="1"/>
  <c r="AD146" i="45"/>
  <c r="AF146" i="45" s="1"/>
  <c r="Q161" i="45"/>
  <c r="Q166" i="45" s="1"/>
  <c r="AD148" i="45"/>
  <c r="AF148" i="45" s="1"/>
  <c r="AH161" i="45"/>
  <c r="AH166" i="45" s="1"/>
  <c r="AI127" i="45"/>
  <c r="AC127" i="45"/>
  <c r="AD147" i="45"/>
  <c r="AF147" i="45" s="1"/>
  <c r="O135" i="45"/>
  <c r="AE161" i="45"/>
  <c r="AD127" i="45"/>
  <c r="O127" i="45"/>
  <c r="AD138" i="45"/>
  <c r="AF138" i="45" s="1"/>
  <c r="Z135" i="45"/>
  <c r="AA139" i="45"/>
  <c r="AD141" i="45"/>
  <c r="AF141" i="45" s="1"/>
  <c r="AA143" i="45"/>
  <c r="AC143" i="45" s="1"/>
  <c r="AD143" i="45" s="1"/>
  <c r="AF143" i="45" s="1"/>
  <c r="K145" i="45"/>
  <c r="AA145" i="45"/>
  <c r="AD151" i="45"/>
  <c r="AF151" i="45" s="1"/>
  <c r="AD152" i="45"/>
  <c r="AF152" i="45" s="1"/>
  <c r="O156" i="45"/>
  <c r="O155" i="45" s="1"/>
  <c r="AA158" i="45"/>
  <c r="AA159" i="45"/>
  <c r="AC159" i="45" s="1"/>
  <c r="AD159" i="45" s="1"/>
  <c r="AF159" i="45" s="1"/>
  <c r="AA160" i="45"/>
  <c r="AC160" i="45" s="1"/>
  <c r="AD160" i="45" s="1"/>
  <c r="AF160" i="45" s="1"/>
  <c r="AF127" i="45" l="1"/>
  <c r="AF156" i="45"/>
  <c r="AF145" i="45"/>
  <c r="AG166" i="45"/>
  <c r="AI161" i="45"/>
  <c r="AD145" i="45"/>
  <c r="AA155" i="45"/>
  <c r="AC158" i="45"/>
  <c r="AC139" i="45"/>
  <c r="AA135" i="45"/>
  <c r="AC155" i="45" l="1"/>
  <c r="AD158" i="45"/>
  <c r="AD139" i="45"/>
  <c r="AC135" i="45"/>
  <c r="AD135" i="45" l="1"/>
  <c r="AF139" i="45"/>
  <c r="AF135" i="45" s="1"/>
  <c r="AD155" i="45"/>
  <c r="AF158" i="45"/>
  <c r="AF155" i="45" s="1"/>
  <c r="AI92" i="45"/>
  <c r="P92" i="45"/>
  <c r="AI88" i="45"/>
  <c r="B88" i="45"/>
  <c r="AH92" i="45"/>
  <c r="Q92" i="45"/>
  <c r="B92" i="45"/>
  <c r="Q88" i="45"/>
  <c r="AH88" i="45"/>
  <c r="AF161" i="45" l="1"/>
  <c r="AF166" i="45" s="1"/>
  <c r="AE92" i="45"/>
  <c r="AE88" i="45"/>
  <c r="P88" i="45"/>
  <c r="W490" i="60" l="1"/>
  <c r="L490" i="60"/>
  <c r="W484" i="60"/>
  <c r="L484" i="60"/>
  <c r="W480" i="60"/>
  <c r="L480" i="60"/>
  <c r="V490" i="60"/>
  <c r="N490" i="60"/>
  <c r="K490" i="60"/>
  <c r="C490" i="60"/>
  <c r="V484" i="60"/>
  <c r="N484" i="60"/>
  <c r="K484" i="60"/>
  <c r="C484" i="60"/>
  <c r="V480" i="60"/>
  <c r="N480" i="60"/>
  <c r="K480" i="60"/>
  <c r="C480" i="60"/>
  <c r="K467" i="60"/>
  <c r="K465" i="60"/>
  <c r="K464" i="60"/>
  <c r="K463" i="60"/>
  <c r="K461" i="60"/>
  <c r="K460" i="60"/>
  <c r="K459" i="60"/>
  <c r="K458" i="60"/>
  <c r="K457" i="60"/>
  <c r="K455" i="60"/>
  <c r="K453" i="60"/>
  <c r="W440" i="60"/>
  <c r="W437" i="60"/>
  <c r="W431" i="60"/>
  <c r="L440" i="60"/>
  <c r="L437" i="60"/>
  <c r="L431" i="60"/>
  <c r="O440" i="60"/>
  <c r="D440" i="60"/>
  <c r="O437" i="60"/>
  <c r="D437" i="60"/>
  <c r="O431" i="60"/>
  <c r="D431" i="60"/>
  <c r="W382" i="60"/>
  <c r="L377" i="60"/>
  <c r="W377" i="60"/>
  <c r="W379" i="60"/>
  <c r="L379" i="60"/>
  <c r="L382" i="60"/>
  <c r="V382" i="60"/>
  <c r="T382" i="60"/>
  <c r="K382" i="60"/>
  <c r="I382" i="60"/>
  <c r="V379" i="60"/>
  <c r="O379" i="60"/>
  <c r="K379" i="60"/>
  <c r="D379" i="60"/>
  <c r="V377" i="60"/>
  <c r="U377" i="60"/>
  <c r="K377" i="60"/>
  <c r="J377" i="60"/>
  <c r="W372" i="60"/>
  <c r="L372" i="60"/>
  <c r="V372" i="60"/>
  <c r="N372" i="60"/>
  <c r="K372" i="60"/>
  <c r="C372" i="60"/>
  <c r="W370" i="60"/>
  <c r="L370" i="60"/>
  <c r="V370" i="60"/>
  <c r="N370" i="60"/>
  <c r="K370" i="60"/>
  <c r="C370" i="60"/>
  <c r="W366" i="60"/>
  <c r="L366" i="60"/>
  <c r="V366" i="60"/>
  <c r="N366" i="60"/>
  <c r="K366" i="60"/>
  <c r="C366" i="60"/>
  <c r="W355" i="60"/>
  <c r="L355" i="60"/>
  <c r="V355" i="60"/>
  <c r="N355" i="60"/>
  <c r="K355" i="60"/>
  <c r="C355" i="60"/>
  <c r="W351" i="60"/>
  <c r="W350" i="60" s="1"/>
  <c r="L351" i="60"/>
  <c r="L350" i="60" s="1"/>
  <c r="V351" i="60"/>
  <c r="V350" i="60" s="1"/>
  <c r="P351" i="60"/>
  <c r="P350" i="60" s="1"/>
  <c r="K351" i="60"/>
  <c r="K350" i="60" s="1"/>
  <c r="E351" i="60"/>
  <c r="E350" i="60" s="1"/>
  <c r="V341" i="60"/>
  <c r="U341" i="60"/>
  <c r="T341" i="60"/>
  <c r="P341" i="60"/>
  <c r="O341" i="60"/>
  <c r="N341" i="60"/>
  <c r="K341" i="60"/>
  <c r="J341" i="60"/>
  <c r="I341" i="60"/>
  <c r="E341" i="60"/>
  <c r="D341" i="60"/>
  <c r="C341" i="60"/>
  <c r="C354" i="60" l="1"/>
  <c r="L354" i="60"/>
  <c r="K354" i="60"/>
  <c r="W354" i="60"/>
  <c r="N354" i="60"/>
  <c r="V354" i="60"/>
  <c r="W435" i="60" l="1"/>
  <c r="W434" i="60" s="1"/>
  <c r="O435" i="60"/>
  <c r="V443" i="60"/>
  <c r="V441" i="60"/>
  <c r="V440" i="60" s="1"/>
  <c r="V438" i="60"/>
  <c r="V437" i="60" s="1"/>
  <c r="V432" i="60"/>
  <c r="V431" i="60" s="1"/>
  <c r="L435" i="60"/>
  <c r="L434" i="60" s="1"/>
  <c r="D435" i="60"/>
  <c r="D434" i="60" s="1"/>
  <c r="K443" i="60"/>
  <c r="K441" i="60"/>
  <c r="K440" i="60" s="1"/>
  <c r="K438" i="60"/>
  <c r="K437" i="60" s="1"/>
  <c r="K432" i="60"/>
  <c r="K431" i="60" s="1"/>
  <c r="K435" i="60" l="1"/>
  <c r="K434" i="60" s="1"/>
  <c r="V435" i="60"/>
  <c r="V434" i="60" s="1"/>
  <c r="O434" i="60"/>
  <c r="H5" i="9" l="1"/>
  <c r="N5" i="30"/>
  <c r="I5" i="30"/>
  <c r="Q5" i="30" s="1"/>
  <c r="P64" i="21" l="1"/>
  <c r="O64" i="21"/>
  <c r="P60" i="21"/>
  <c r="O60" i="21"/>
  <c r="P56" i="21"/>
  <c r="O56" i="21"/>
  <c r="P52" i="21"/>
  <c r="O52" i="21"/>
  <c r="P48" i="21"/>
  <c r="O48" i="21"/>
  <c r="P44" i="21"/>
  <c r="O44" i="21"/>
  <c r="P40" i="21"/>
  <c r="O40" i="21"/>
  <c r="P36" i="21"/>
  <c r="O36" i="21"/>
  <c r="P32" i="21"/>
  <c r="O32" i="21"/>
  <c r="P28" i="21"/>
  <c r="O28" i="21"/>
  <c r="P24" i="21"/>
  <c r="O24" i="21"/>
  <c r="P20" i="21"/>
  <c r="O20" i="21"/>
  <c r="P16" i="21"/>
  <c r="O16" i="21"/>
  <c r="P12" i="21"/>
  <c r="O12" i="21"/>
  <c r="P8" i="21"/>
  <c r="O8" i="21"/>
  <c r="N59" i="21"/>
  <c r="N58" i="21"/>
  <c r="N57" i="21"/>
  <c r="N55" i="21"/>
  <c r="N54" i="21"/>
  <c r="N56" i="21" s="1"/>
  <c r="N53" i="21"/>
  <c r="N51" i="21"/>
  <c r="N50" i="21"/>
  <c r="N49" i="21"/>
  <c r="N47" i="21"/>
  <c r="N46" i="21"/>
  <c r="N48" i="21" s="1"/>
  <c r="N45" i="21"/>
  <c r="N43" i="21"/>
  <c r="N42" i="21"/>
  <c r="N41" i="21"/>
  <c r="N39" i="21"/>
  <c r="N38" i="21"/>
  <c r="N37" i="21"/>
  <c r="N35" i="21"/>
  <c r="N34" i="21"/>
  <c r="N33" i="21"/>
  <c r="N31" i="21"/>
  <c r="N30" i="21"/>
  <c r="N29" i="21"/>
  <c r="N27" i="21"/>
  <c r="N26" i="21"/>
  <c r="N25" i="21"/>
  <c r="N23" i="21"/>
  <c r="N22" i="21"/>
  <c r="N21" i="21"/>
  <c r="N19" i="21"/>
  <c r="N18" i="21"/>
  <c r="N17" i="21"/>
  <c r="N15" i="21"/>
  <c r="N14" i="21"/>
  <c r="N16" i="21" s="1"/>
  <c r="N13" i="21"/>
  <c r="N11" i="21"/>
  <c r="N10" i="21"/>
  <c r="N9" i="21"/>
  <c r="N6" i="21"/>
  <c r="N7" i="21"/>
  <c r="N5" i="21"/>
  <c r="I59" i="21"/>
  <c r="Q59" i="21" s="1"/>
  <c r="I58" i="21"/>
  <c r="Q58" i="21" s="1"/>
  <c r="I57" i="21"/>
  <c r="I55" i="21"/>
  <c r="Q55" i="21" s="1"/>
  <c r="I54" i="21"/>
  <c r="Q54" i="21" s="1"/>
  <c r="I53" i="21"/>
  <c r="I51" i="21"/>
  <c r="Q51" i="21" s="1"/>
  <c r="I50" i="21"/>
  <c r="I52" i="21" s="1"/>
  <c r="I49" i="21"/>
  <c r="I47" i="21"/>
  <c r="Q47" i="21" s="1"/>
  <c r="I46" i="21"/>
  <c r="I45" i="21"/>
  <c r="Q45" i="21" s="1"/>
  <c r="I43" i="21"/>
  <c r="I42" i="21"/>
  <c r="I41" i="21"/>
  <c r="Q41" i="21" s="1"/>
  <c r="I39" i="21"/>
  <c r="Q39" i="21" s="1"/>
  <c r="I38" i="21"/>
  <c r="I40" i="21" s="1"/>
  <c r="I37" i="21"/>
  <c r="Q37" i="21" s="1"/>
  <c r="I35" i="21"/>
  <c r="I34" i="21"/>
  <c r="I36" i="21" s="1"/>
  <c r="I33" i="21"/>
  <c r="I31" i="21"/>
  <c r="I30" i="21"/>
  <c r="I29" i="21"/>
  <c r="Q29" i="21" s="1"/>
  <c r="I27" i="21"/>
  <c r="I26" i="21"/>
  <c r="Q26" i="21" s="1"/>
  <c r="I25" i="21"/>
  <c r="I23" i="21"/>
  <c r="Q23" i="21" s="1"/>
  <c r="I22" i="21"/>
  <c r="I21" i="21"/>
  <c r="I19" i="21"/>
  <c r="Q19" i="21" s="1"/>
  <c r="I18" i="21"/>
  <c r="I20" i="21" s="1"/>
  <c r="I17" i="21"/>
  <c r="I15" i="21"/>
  <c r="I14" i="21"/>
  <c r="I13" i="21"/>
  <c r="Q13" i="21" s="1"/>
  <c r="I11" i="21"/>
  <c r="I10" i="21"/>
  <c r="I9" i="21"/>
  <c r="Q9" i="21" s="1"/>
  <c r="I6" i="21"/>
  <c r="Q6" i="21" s="1"/>
  <c r="I7" i="21"/>
  <c r="Q7" i="21" s="1"/>
  <c r="I5" i="21"/>
  <c r="Q5" i="21" s="1"/>
  <c r="L61" i="21"/>
  <c r="L71" i="21" s="1"/>
  <c r="M61" i="21"/>
  <c r="M71" i="21" s="1"/>
  <c r="L62" i="21"/>
  <c r="L72" i="21" s="1"/>
  <c r="M62" i="21"/>
  <c r="M72" i="21" s="1"/>
  <c r="L63" i="21"/>
  <c r="M63" i="21"/>
  <c r="M73" i="21" s="1"/>
  <c r="J63" i="21"/>
  <c r="J62" i="21"/>
  <c r="J72" i="21" s="1"/>
  <c r="J61" i="21"/>
  <c r="J71" i="21" s="1"/>
  <c r="N60" i="21"/>
  <c r="M60" i="21"/>
  <c r="L60" i="21"/>
  <c r="K60" i="21"/>
  <c r="J60" i="21"/>
  <c r="M56" i="21"/>
  <c r="L56" i="21"/>
  <c r="K56" i="21"/>
  <c r="J56" i="21"/>
  <c r="N52" i="21"/>
  <c r="M52" i="21"/>
  <c r="L52" i="21"/>
  <c r="K52" i="21"/>
  <c r="J52" i="21"/>
  <c r="M48" i="21"/>
  <c r="L48" i="21"/>
  <c r="K48" i="21"/>
  <c r="J48" i="21"/>
  <c r="M44" i="21"/>
  <c r="L44" i="21"/>
  <c r="K44" i="21"/>
  <c r="J44" i="21"/>
  <c r="N40" i="21"/>
  <c r="M40" i="21"/>
  <c r="L40" i="21"/>
  <c r="K40" i="21"/>
  <c r="J40" i="21"/>
  <c r="M36" i="21"/>
  <c r="L36" i="21"/>
  <c r="K36" i="21"/>
  <c r="J36" i="21"/>
  <c r="M32" i="21"/>
  <c r="L32" i="21"/>
  <c r="K32" i="21"/>
  <c r="J32" i="21"/>
  <c r="N28" i="21"/>
  <c r="M28" i="21"/>
  <c r="L28" i="21"/>
  <c r="K28" i="21"/>
  <c r="J28" i="21"/>
  <c r="M24" i="21"/>
  <c r="L24" i="21"/>
  <c r="K24" i="21"/>
  <c r="J24" i="21"/>
  <c r="M20" i="21"/>
  <c r="L20" i="21"/>
  <c r="K20" i="21"/>
  <c r="J20" i="21"/>
  <c r="M16" i="21"/>
  <c r="L16" i="21"/>
  <c r="K16" i="21"/>
  <c r="J16" i="21"/>
  <c r="M12" i="21"/>
  <c r="L12" i="21"/>
  <c r="K12" i="21"/>
  <c r="J12" i="21"/>
  <c r="K8" i="21"/>
  <c r="L8" i="21"/>
  <c r="M8" i="21"/>
  <c r="J8" i="21"/>
  <c r="H60" i="21"/>
  <c r="G60" i="21"/>
  <c r="F60" i="21"/>
  <c r="E60" i="21"/>
  <c r="D60" i="21"/>
  <c r="H56" i="21"/>
  <c r="G56" i="21"/>
  <c r="F56" i="21"/>
  <c r="E56" i="21"/>
  <c r="D56" i="21"/>
  <c r="H52" i="21"/>
  <c r="G52" i="21"/>
  <c r="F52" i="21"/>
  <c r="E52" i="21"/>
  <c r="D52" i="21"/>
  <c r="I48" i="21"/>
  <c r="H48" i="21"/>
  <c r="G48" i="21"/>
  <c r="F48" i="21"/>
  <c r="E48" i="21"/>
  <c r="D48" i="21"/>
  <c r="H44" i="21"/>
  <c r="G44" i="21"/>
  <c r="F44" i="21"/>
  <c r="E44" i="21"/>
  <c r="D44" i="21"/>
  <c r="H40" i="21"/>
  <c r="G40" i="21"/>
  <c r="F40" i="21"/>
  <c r="E40" i="21"/>
  <c r="D40" i="21"/>
  <c r="H36" i="21"/>
  <c r="G36" i="21"/>
  <c r="F36" i="21"/>
  <c r="E36" i="21"/>
  <c r="D36" i="21"/>
  <c r="I32" i="21"/>
  <c r="H32" i="21"/>
  <c r="G32" i="21"/>
  <c r="F32" i="21"/>
  <c r="E32" i="21"/>
  <c r="D32" i="21"/>
  <c r="H28" i="21"/>
  <c r="G28" i="21"/>
  <c r="F28" i="21"/>
  <c r="E28" i="21"/>
  <c r="D28" i="21"/>
  <c r="H24" i="21"/>
  <c r="G24" i="21"/>
  <c r="F24" i="21"/>
  <c r="E24" i="21"/>
  <c r="D24" i="21"/>
  <c r="H20" i="21"/>
  <c r="G20" i="21"/>
  <c r="F20" i="21"/>
  <c r="E20" i="21"/>
  <c r="D20" i="21"/>
  <c r="I16" i="21"/>
  <c r="H16" i="21"/>
  <c r="G16" i="21"/>
  <c r="F16" i="21"/>
  <c r="E16" i="21"/>
  <c r="D16" i="21"/>
  <c r="I12" i="21"/>
  <c r="H12" i="21"/>
  <c r="G12" i="21"/>
  <c r="F12" i="21"/>
  <c r="E12" i="21"/>
  <c r="D12" i="21"/>
  <c r="E8" i="21"/>
  <c r="F8" i="21"/>
  <c r="G8" i="21"/>
  <c r="H8" i="21"/>
  <c r="D8" i="21"/>
  <c r="Q10" i="21" l="1"/>
  <c r="Q21" i="21"/>
  <c r="Q42" i="21"/>
  <c r="Q53" i="21"/>
  <c r="Q11" i="21"/>
  <c r="Q12" i="21" s="1"/>
  <c r="Q22" i="21"/>
  <c r="Q43" i="21"/>
  <c r="Q25" i="21"/>
  <c r="Q35" i="21"/>
  <c r="Q57" i="21"/>
  <c r="N24" i="21"/>
  <c r="Q60" i="21"/>
  <c r="N36" i="21"/>
  <c r="Q17" i="21"/>
  <c r="Q33" i="21"/>
  <c r="Q49" i="21"/>
  <c r="Q34" i="21"/>
  <c r="N12" i="21"/>
  <c r="N44" i="21"/>
  <c r="I44" i="21"/>
  <c r="I28" i="21"/>
  <c r="N20" i="21"/>
  <c r="Q14" i="21"/>
  <c r="Q46" i="21"/>
  <c r="Q48" i="21" s="1"/>
  <c r="N32" i="21"/>
  <c r="I24" i="21"/>
  <c r="N63" i="21"/>
  <c r="I56" i="21"/>
  <c r="Q30" i="21"/>
  <c r="Q15" i="21"/>
  <c r="Q31" i="21"/>
  <c r="N8" i="21"/>
  <c r="Q56" i="21"/>
  <c r="Q44" i="21"/>
  <c r="Q24" i="21"/>
  <c r="Q36" i="21"/>
  <c r="Q8" i="21"/>
  <c r="Q27" i="21"/>
  <c r="Q28" i="21" s="1"/>
  <c r="Q38" i="21"/>
  <c r="Q18" i="21"/>
  <c r="Q50" i="21"/>
  <c r="I8" i="21"/>
  <c r="M64" i="21"/>
  <c r="J64" i="21"/>
  <c r="J73" i="21"/>
  <c r="N61" i="21"/>
  <c r="L64" i="21"/>
  <c r="L73" i="21"/>
  <c r="I60" i="21"/>
  <c r="N62" i="21"/>
  <c r="N64" i="21" s="1"/>
  <c r="D62" i="21"/>
  <c r="E62" i="21"/>
  <c r="F62" i="21"/>
  <c r="G62" i="21"/>
  <c r="H62" i="21"/>
  <c r="D63" i="21"/>
  <c r="D73" i="21" s="1"/>
  <c r="E63" i="21"/>
  <c r="E73" i="21" s="1"/>
  <c r="F63" i="21"/>
  <c r="F73" i="21" s="1"/>
  <c r="G63" i="21"/>
  <c r="G73" i="21" s="1"/>
  <c r="H63" i="21"/>
  <c r="H73" i="21" s="1"/>
  <c r="D61" i="21"/>
  <c r="D71" i="21" s="1"/>
  <c r="E61" i="21"/>
  <c r="E71" i="21" s="1"/>
  <c r="F61" i="21"/>
  <c r="F71" i="21" s="1"/>
  <c r="G61" i="21"/>
  <c r="G71" i="21" s="1"/>
  <c r="H61" i="21"/>
  <c r="H71" i="21" s="1"/>
  <c r="C11" i="9"/>
  <c r="D11" i="9"/>
  <c r="E11" i="9"/>
  <c r="F11" i="9"/>
  <c r="G11" i="9"/>
  <c r="I11" i="9"/>
  <c r="J11" i="9"/>
  <c r="K11" i="9"/>
  <c r="L11" i="9"/>
  <c r="N11" i="9"/>
  <c r="O11" i="9"/>
  <c r="B11" i="9"/>
  <c r="M10" i="9"/>
  <c r="H10" i="9"/>
  <c r="M9" i="9"/>
  <c r="M8" i="9"/>
  <c r="M7" i="9"/>
  <c r="M6" i="9"/>
  <c r="M5" i="9"/>
  <c r="P5" i="9" s="1"/>
  <c r="H9" i="9"/>
  <c r="H8" i="9"/>
  <c r="H7" i="9"/>
  <c r="H6" i="9"/>
  <c r="P10" i="9" l="1"/>
  <c r="P6" i="9"/>
  <c r="H11" i="9"/>
  <c r="Q16" i="21"/>
  <c r="Q32" i="21"/>
  <c r="P8" i="9"/>
  <c r="P9" i="9"/>
  <c r="M11" i="9"/>
  <c r="P7" i="9"/>
  <c r="H72" i="21"/>
  <c r="H64" i="21"/>
  <c r="Q20" i="21"/>
  <c r="F72" i="21"/>
  <c r="F64" i="21"/>
  <c r="E72" i="21"/>
  <c r="E64" i="21"/>
  <c r="I61" i="21"/>
  <c r="Q61" i="21" s="1"/>
  <c r="D72" i="21"/>
  <c r="D64" i="21"/>
  <c r="G72" i="21"/>
  <c r="G64" i="21"/>
  <c r="I62" i="21"/>
  <c r="Q62" i="21" s="1"/>
  <c r="Q40" i="21"/>
  <c r="I63" i="21"/>
  <c r="Q52" i="21"/>
  <c r="C43" i="76"/>
  <c r="D43" i="76"/>
  <c r="B43" i="76"/>
  <c r="C29" i="76"/>
  <c r="D29" i="76"/>
  <c r="B29" i="76"/>
  <c r="D15" i="76"/>
  <c r="C15" i="76"/>
  <c r="B15" i="76"/>
  <c r="P11" i="9" l="1"/>
  <c r="R62" i="21"/>
  <c r="R26" i="21"/>
  <c r="R42" i="21"/>
  <c r="R22" i="21"/>
  <c r="R6" i="21"/>
  <c r="R54" i="21"/>
  <c r="R14" i="21"/>
  <c r="R34" i="21"/>
  <c r="R46" i="21"/>
  <c r="R10" i="21"/>
  <c r="R58" i="21"/>
  <c r="R30" i="21"/>
  <c r="R50" i="21"/>
  <c r="R18" i="21"/>
  <c r="R38" i="21"/>
  <c r="I64" i="21"/>
  <c r="Q63" i="21"/>
  <c r="R61" i="21"/>
  <c r="R33" i="21"/>
  <c r="R49" i="21"/>
  <c r="R41" i="21"/>
  <c r="R53" i="21"/>
  <c r="R5" i="21"/>
  <c r="R13" i="21"/>
  <c r="R45" i="21"/>
  <c r="R37" i="21"/>
  <c r="R25" i="21"/>
  <c r="R57" i="21"/>
  <c r="R17" i="21"/>
  <c r="R21" i="21"/>
  <c r="R9" i="21"/>
  <c r="R29" i="21"/>
  <c r="Q7" i="9"/>
  <c r="Q10" i="9"/>
  <c r="Q11" i="9"/>
  <c r="Q9" i="9"/>
  <c r="Q8" i="9"/>
  <c r="Q6" i="9"/>
  <c r="Q5" i="9"/>
  <c r="J24" i="30"/>
  <c r="K24" i="30"/>
  <c r="L24" i="30"/>
  <c r="M24" i="30"/>
  <c r="O24" i="30"/>
  <c r="P24" i="30"/>
  <c r="D24" i="30"/>
  <c r="E24" i="30"/>
  <c r="F24" i="30"/>
  <c r="G24" i="30"/>
  <c r="H24" i="30"/>
  <c r="C24" i="30"/>
  <c r="R63" i="21" l="1"/>
  <c r="R19" i="21"/>
  <c r="R39" i="21"/>
  <c r="R43" i="21"/>
  <c r="R59" i="21"/>
  <c r="R47" i="21"/>
  <c r="R35" i="21"/>
  <c r="R23" i="21"/>
  <c r="R15" i="21"/>
  <c r="R51" i="21"/>
  <c r="R55" i="21"/>
  <c r="R11" i="21"/>
  <c r="R31" i="21"/>
  <c r="R7" i="21"/>
  <c r="R27" i="21"/>
  <c r="Q64" i="21"/>
  <c r="N6" i="30"/>
  <c r="N7" i="30"/>
  <c r="N8" i="30"/>
  <c r="N9" i="30"/>
  <c r="N10" i="30"/>
  <c r="N11" i="30"/>
  <c r="N12" i="30"/>
  <c r="N13" i="30"/>
  <c r="N14" i="30"/>
  <c r="N15" i="30"/>
  <c r="N16" i="30"/>
  <c r="N17" i="30"/>
  <c r="N18" i="30"/>
  <c r="N19" i="30"/>
  <c r="N20" i="30"/>
  <c r="N21" i="30"/>
  <c r="N22" i="30"/>
  <c r="N23" i="30"/>
  <c r="I6" i="30"/>
  <c r="I7" i="30"/>
  <c r="I8" i="30"/>
  <c r="I9" i="30"/>
  <c r="I10" i="30"/>
  <c r="I11" i="30"/>
  <c r="I12" i="30"/>
  <c r="I13" i="30"/>
  <c r="I14" i="30"/>
  <c r="I15" i="30"/>
  <c r="I16" i="30"/>
  <c r="I17" i="30"/>
  <c r="I18" i="30"/>
  <c r="I19" i="30"/>
  <c r="I20" i="30"/>
  <c r="I21" i="30"/>
  <c r="I22" i="30"/>
  <c r="I23" i="30"/>
  <c r="Q11" i="30" l="1"/>
  <c r="Q10" i="30"/>
  <c r="Q9" i="30"/>
  <c r="Q23" i="30"/>
  <c r="Q14" i="30"/>
  <c r="Q8" i="30"/>
  <c r="Q19" i="30"/>
  <c r="Q18" i="30"/>
  <c r="Q22" i="30"/>
  <c r="Q6" i="30"/>
  <c r="N24" i="30"/>
  <c r="Q17" i="30"/>
  <c r="Q15" i="30"/>
  <c r="Q16" i="30"/>
  <c r="Q7" i="30"/>
  <c r="I24" i="30"/>
  <c r="Q21" i="30"/>
  <c r="Q13" i="30"/>
  <c r="Q12" i="30"/>
  <c r="Q20" i="30"/>
  <c r="Q24" i="30" l="1"/>
  <c r="R17" i="30"/>
  <c r="D51" i="84"/>
  <c r="C51" i="84"/>
  <c r="B51" i="84"/>
  <c r="D46" i="84"/>
  <c r="C46" i="84"/>
  <c r="B46" i="84"/>
  <c r="D39" i="84"/>
  <c r="C39" i="84"/>
  <c r="B39" i="84"/>
  <c r="D34" i="84"/>
  <c r="C34" i="84"/>
  <c r="B34" i="84"/>
  <c r="D29" i="84"/>
  <c r="C29" i="84"/>
  <c r="B29" i="84"/>
  <c r="D22" i="84"/>
  <c r="C22" i="84"/>
  <c r="B22" i="84"/>
  <c r="D17" i="84"/>
  <c r="C17" i="84"/>
  <c r="B17" i="84"/>
  <c r="D12" i="84"/>
  <c r="C12" i="84"/>
  <c r="B12" i="84"/>
  <c r="D5" i="84"/>
  <c r="C5" i="84"/>
  <c r="B5" i="84"/>
  <c r="D51" i="83"/>
  <c r="C51" i="83"/>
  <c r="B51" i="83"/>
  <c r="D46" i="83"/>
  <c r="C46" i="83"/>
  <c r="B46" i="83"/>
  <c r="D39" i="83"/>
  <c r="C39" i="83"/>
  <c r="B39" i="83"/>
  <c r="D34" i="83"/>
  <c r="C34" i="83"/>
  <c r="B34" i="83"/>
  <c r="D29" i="83"/>
  <c r="C29" i="83"/>
  <c r="B29" i="83"/>
  <c r="D22" i="83"/>
  <c r="C22" i="83"/>
  <c r="B22" i="83"/>
  <c r="D17" i="83"/>
  <c r="C17" i="83"/>
  <c r="B17" i="83"/>
  <c r="D12" i="83"/>
  <c r="C12" i="83"/>
  <c r="B12" i="83"/>
  <c r="D5" i="83"/>
  <c r="C5" i="83"/>
  <c r="B5" i="83"/>
  <c r="D51" i="82"/>
  <c r="C51" i="82"/>
  <c r="B51" i="82"/>
  <c r="D46" i="82"/>
  <c r="C46" i="82"/>
  <c r="B46" i="82"/>
  <c r="D39" i="82"/>
  <c r="D53" i="82" s="1"/>
  <c r="C39" i="82"/>
  <c r="B39" i="82"/>
  <c r="D34" i="82"/>
  <c r="C34" i="82"/>
  <c r="B34" i="82"/>
  <c r="D29" i="82"/>
  <c r="C29" i="82"/>
  <c r="B29" i="82"/>
  <c r="D22" i="82"/>
  <c r="C22" i="82"/>
  <c r="B22" i="82"/>
  <c r="D17" i="82"/>
  <c r="C17" i="82"/>
  <c r="B17" i="82"/>
  <c r="D12" i="82"/>
  <c r="C12" i="82"/>
  <c r="B12" i="82"/>
  <c r="D5" i="82"/>
  <c r="C5" i="82"/>
  <c r="B5" i="82"/>
  <c r="R16" i="30" l="1"/>
  <c r="R15" i="30"/>
  <c r="R5" i="30"/>
  <c r="R7" i="30"/>
  <c r="R20" i="30"/>
  <c r="R12" i="30"/>
  <c r="R23" i="30"/>
  <c r="R10" i="30"/>
  <c r="R22" i="30"/>
  <c r="R11" i="30"/>
  <c r="R14" i="30"/>
  <c r="R9" i="30"/>
  <c r="R6" i="30"/>
  <c r="R8" i="30"/>
  <c r="R19" i="30"/>
  <c r="R21" i="30"/>
  <c r="R18" i="30"/>
  <c r="R13" i="30"/>
  <c r="D19" i="84"/>
  <c r="C19" i="83"/>
  <c r="C19" i="84"/>
  <c r="D36" i="82"/>
  <c r="C53" i="83"/>
  <c r="D53" i="84"/>
  <c r="D36" i="84"/>
  <c r="C53" i="84"/>
  <c r="C36" i="84"/>
  <c r="C36" i="83"/>
  <c r="C53" i="82"/>
  <c r="C36" i="82"/>
  <c r="D53" i="83"/>
  <c r="D36" i="83"/>
  <c r="D19" i="83"/>
  <c r="D19" i="82"/>
  <c r="C19" i="82"/>
  <c r="B53" i="84"/>
  <c r="B36" i="84"/>
  <c r="B19" i="84"/>
  <c r="B19" i="83"/>
  <c r="B53" i="83"/>
  <c r="B36" i="83"/>
  <c r="B53" i="82"/>
  <c r="B36" i="82"/>
  <c r="B19" i="82"/>
  <c r="R24" i="30" l="1"/>
  <c r="D52" i="81"/>
  <c r="C52" i="81"/>
  <c r="B52" i="81"/>
  <c r="D47" i="81"/>
  <c r="C47" i="81"/>
  <c r="B47" i="81"/>
  <c r="D40" i="81"/>
  <c r="C40" i="81"/>
  <c r="B40" i="81"/>
  <c r="D35" i="81"/>
  <c r="C35" i="81"/>
  <c r="B35" i="81"/>
  <c r="D30" i="81"/>
  <c r="C30" i="81"/>
  <c r="B30" i="81"/>
  <c r="D23" i="81"/>
  <c r="C23" i="81"/>
  <c r="B23" i="81"/>
  <c r="D18" i="81"/>
  <c r="C18" i="81"/>
  <c r="B18" i="81"/>
  <c r="D13" i="81"/>
  <c r="C13" i="81"/>
  <c r="B13" i="81"/>
  <c r="D6" i="81"/>
  <c r="C6" i="81"/>
  <c r="B6" i="81"/>
  <c r="D54" i="81" l="1"/>
  <c r="C54" i="81"/>
  <c r="D37" i="81"/>
  <c r="D20" i="81"/>
  <c r="B54" i="81"/>
  <c r="B37" i="81"/>
  <c r="C37" i="81"/>
  <c r="C20" i="81"/>
  <c r="B20" i="81"/>
  <c r="D52" i="70" l="1"/>
  <c r="C52" i="70"/>
  <c r="B52" i="70"/>
  <c r="D47" i="70"/>
  <c r="C47" i="70"/>
  <c r="B47" i="70"/>
  <c r="B54" i="70" s="1"/>
  <c r="D40" i="70"/>
  <c r="C40" i="70"/>
  <c r="D35" i="70"/>
  <c r="C35" i="70"/>
  <c r="B35" i="70"/>
  <c r="D30" i="70"/>
  <c r="C30" i="70"/>
  <c r="B30" i="70"/>
  <c r="D23" i="70"/>
  <c r="C23" i="70"/>
  <c r="B23" i="70"/>
  <c r="C18" i="70"/>
  <c r="D18" i="70"/>
  <c r="C13" i="70"/>
  <c r="D13" i="70"/>
  <c r="C6" i="70"/>
  <c r="D6" i="70"/>
  <c r="B18" i="70"/>
  <c r="B13" i="70"/>
  <c r="B6" i="70"/>
  <c r="B37" i="70" l="1"/>
  <c r="B20" i="70"/>
  <c r="C54" i="70"/>
  <c r="C37" i="70"/>
  <c r="D54" i="70"/>
  <c r="D37" i="70"/>
  <c r="D20" i="70"/>
  <c r="C20" i="70"/>
  <c r="D20" i="73"/>
  <c r="C20" i="73"/>
  <c r="B20" i="73"/>
  <c r="D14" i="73"/>
  <c r="C14" i="73"/>
  <c r="B14" i="73"/>
  <c r="B8" i="73"/>
  <c r="C8" i="73"/>
  <c r="D8"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4" authorId="0" shapeId="0" xr:uid="{00000000-0006-0000-01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Jenny R. Peña Carbajal</author>
  </authors>
  <commentList>
    <comment ref="D3016" authorId="0" shapeId="0" xr:uid="{00000000-0006-0000-1600-000001000000}">
      <text>
        <r>
          <rPr>
            <b/>
            <sz val="9"/>
            <color rgb="FF000000"/>
            <rFont val="Tahoma"/>
            <family val="2"/>
          </rPr>
          <t>Secretaria Ejecutiva 2014</t>
        </r>
        <r>
          <rPr>
            <sz val="9"/>
            <color rgb="FF000000"/>
            <rFont val="Tahoma"/>
            <family val="2"/>
          </rPr>
          <t xml:space="preserve">
</t>
        </r>
      </text>
    </comment>
    <comment ref="D3017" authorId="0" shapeId="0" xr:uid="{00000000-0006-0000-1600-000002000000}">
      <text>
        <r>
          <rPr>
            <b/>
            <sz val="9"/>
            <color rgb="FF000000"/>
            <rFont val="Tahoma"/>
            <family val="2"/>
          </rPr>
          <t>Especialista en politicas economicas y evaluación de proyectos</t>
        </r>
        <r>
          <rPr>
            <sz val="9"/>
            <color rgb="FF000000"/>
            <rFont val="Tahoma"/>
            <family val="2"/>
          </rPr>
          <t xml:space="preserve">
</t>
        </r>
      </text>
    </comment>
    <comment ref="D3022" authorId="0" shapeId="0" xr:uid="{00000000-0006-0000-1600-000003000000}">
      <text>
        <r>
          <rPr>
            <b/>
            <sz val="9"/>
            <color rgb="FF000000"/>
            <rFont val="Tahoma"/>
            <family val="2"/>
          </rPr>
          <t>Jenny R. Peña Carbajal:</t>
        </r>
        <r>
          <rPr>
            <sz val="9"/>
            <color rgb="FF000000"/>
            <rFont val="Tahoma"/>
            <family val="2"/>
          </rPr>
          <t xml:space="preserve">
Analista de Tesorería</t>
        </r>
      </text>
    </comment>
  </commentList>
</comments>
</file>

<file path=xl/sharedStrings.xml><?xml version="1.0" encoding="utf-8"?>
<sst xmlns="http://schemas.openxmlformats.org/spreadsheetml/2006/main" count="81878" uniqueCount="24006">
  <si>
    <t>TOTAL</t>
  </si>
  <si>
    <t>MONTO</t>
  </si>
  <si>
    <t>PROFESIONALES</t>
  </si>
  <si>
    <t>TECNICOS</t>
  </si>
  <si>
    <t>AUXILIARES</t>
  </si>
  <si>
    <t>DIRECTIVOS/FUNCIONARIOS</t>
  </si>
  <si>
    <t>FUENTE DE FINANCIAMIENTO</t>
  </si>
  <si>
    <t xml:space="preserve"> REMUNERATIVA</t>
  </si>
  <si>
    <t>CATEGORIA</t>
  </si>
  <si>
    <t>PEA</t>
  </si>
  <si>
    <t>F-1</t>
  </si>
  <si>
    <t>SPA</t>
  </si>
  <si>
    <t>SPE</t>
  </si>
  <si>
    <t>STA</t>
  </si>
  <si>
    <t>STE</t>
  </si>
  <si>
    <t>SAA</t>
  </si>
  <si>
    <t>S/.</t>
  </si>
  <si>
    <t>Est. %</t>
  </si>
  <si>
    <t>EST. %</t>
  </si>
  <si>
    <t>GASTOS CORRIENTES */</t>
  </si>
  <si>
    <t>TOTAL (A)</t>
  </si>
  <si>
    <t>OTROS</t>
  </si>
  <si>
    <t>COSTO ANUAL</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</si>
  <si>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</si>
  <si>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</si>
  <si>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</si>
  <si>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</si>
  <si>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</si>
  <si>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</si>
  <si>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</si>
  <si>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</si>
  <si>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</si>
  <si>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IMPUESTOS MUNICIPALES</t>
  </si>
  <si>
    <t xml:space="preserve">    - CANON  Y  SOBRECANON, REGALIAS</t>
  </si>
  <si>
    <t xml:space="preserve">       Y PARTICIPACIONES</t>
  </si>
  <si>
    <t>TOTAL    (*)</t>
  </si>
  <si>
    <t>(PIA) = Presupuesto Institucional de Apertura</t>
  </si>
  <si>
    <t>TIPO DE ESTUDIO Y/O INFORME (*)</t>
  </si>
  <si>
    <t>(*) EL PRODUCTO QUE SE ADQUIERE</t>
  </si>
  <si>
    <t>NIVELES REMUNERATIVOS</t>
  </si>
  <si>
    <t>(1)</t>
  </si>
  <si>
    <t>(2)</t>
  </si>
  <si>
    <t>(3)</t>
  </si>
  <si>
    <t>(4)</t>
  </si>
  <si>
    <t>(5)</t>
  </si>
  <si>
    <t>(6)</t>
  </si>
  <si>
    <t>CARRERA ADMINISTRATIVA</t>
  </si>
  <si>
    <t>ASISTENCIALES NO PROFESIONALES DE LA SALUD</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</si>
  <si>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</si>
  <si>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</si>
  <si>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</si>
  <si>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</si>
  <si>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</si>
  <si>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</si>
  <si>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</si>
  <si>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</si>
  <si>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</si>
  <si>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</si>
  <si>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</si>
  <si>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</si>
  <si>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</si>
  <si>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</si>
  <si>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</si>
  <si>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FECHA PROG. CONV.</t>
  </si>
  <si>
    <t>TOTAL SECTOR</t>
  </si>
  <si>
    <t>TIPO DE PROCESO DE SELECCIÓN</t>
  </si>
  <si>
    <t>ADQUISICIÓN</t>
  </si>
  <si>
    <t>OBSERVACIONES</t>
  </si>
  <si>
    <t>ESTADO DEL PROCESO</t>
  </si>
  <si>
    <t>PART. %</t>
  </si>
  <si>
    <t>SERVICIO DE DEUDA</t>
  </si>
  <si>
    <t>(**) PNUD, BONOS, etc.</t>
  </si>
  <si>
    <t>FAG</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</si>
  <si>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</si>
  <si>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</si>
  <si>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</si>
  <si>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</si>
  <si>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</si>
  <si>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</si>
  <si>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</si>
  <si>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</si>
  <si>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</si>
  <si>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</si>
  <si>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</si>
  <si>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</si>
  <si>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</si>
  <si>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</si>
  <si>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</si>
  <si>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</si>
  <si>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</si>
  <si>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</si>
  <si>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</si>
  <si>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</si>
  <si>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</si>
  <si>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</si>
  <si>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</si>
  <si>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</si>
  <si>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</si>
  <si>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</si>
  <si>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FUNCIONES</t>
  </si>
  <si>
    <t>PPTO (PIA)</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</si>
  <si>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</si>
  <si>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</si>
  <si>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</si>
  <si>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</si>
  <si>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</si>
  <si>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</si>
  <si>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</si>
  <si>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</si>
  <si>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</si>
  <si>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</si>
  <si>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</si>
  <si>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</si>
  <si>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</si>
  <si>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</si>
  <si>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</si>
  <si>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</si>
  <si>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</si>
  <si>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</si>
  <si>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</si>
  <si>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</si>
  <si>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</si>
  <si>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</si>
  <si>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</si>
  <si>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</si>
  <si>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</si>
  <si>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</si>
  <si>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</si>
  <si>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</si>
  <si>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</si>
  <si>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</si>
  <si>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</si>
  <si>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</si>
  <si>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</si>
  <si>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</si>
  <si>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</si>
  <si>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</si>
  <si>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</si>
  <si>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ENTREGA</t>
  </si>
  <si>
    <t>DIETAS</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</si>
  <si>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</si>
  <si>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</si>
  <si>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</si>
  <si>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</si>
  <si>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</si>
  <si>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</si>
  <si>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</si>
  <si>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</si>
  <si>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</si>
  <si>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</si>
  <si>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</si>
  <si>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</si>
  <si>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</si>
  <si>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</si>
  <si>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</si>
  <si>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</si>
  <si>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</si>
  <si>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</si>
  <si>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</si>
  <si>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</si>
  <si>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</si>
  <si>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</si>
  <si>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</si>
  <si>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</si>
  <si>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</si>
  <si>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</si>
  <si>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</si>
  <si>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</si>
  <si>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</si>
  <si>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</si>
  <si>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</si>
  <si>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</si>
  <si>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</si>
  <si>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</si>
  <si>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</si>
  <si>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</si>
  <si>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</si>
  <si>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</si>
  <si>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</si>
  <si>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</si>
  <si>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</si>
  <si>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</si>
  <si>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</si>
  <si>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</si>
  <si>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</si>
  <si>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</si>
  <si>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</si>
  <si>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</si>
  <si>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</si>
  <si>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</si>
  <si>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</si>
  <si>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</si>
  <si>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</si>
  <si>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</si>
  <si>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</si>
  <si>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</si>
  <si>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PIM</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</si>
  <si>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</si>
  <si>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</si>
  <si>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</si>
  <si>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</si>
  <si>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</si>
  <si>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</si>
  <si>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</si>
  <si>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</si>
  <si>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</si>
  <si>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</si>
  <si>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</si>
  <si>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10 Agropecuaria</t>
  </si>
  <si>
    <t>12 Energía</t>
  </si>
  <si>
    <t>13 Mineria</t>
  </si>
  <si>
    <t>15 Transporte</t>
  </si>
  <si>
    <t>16 Comunicaciones</t>
  </si>
  <si>
    <t>17 Ambiente</t>
  </si>
  <si>
    <t>19 Vivienda y Des. Urbano</t>
  </si>
  <si>
    <t>20 Salud</t>
  </si>
  <si>
    <t>22 Educación</t>
  </si>
  <si>
    <t>24 Previsión Social</t>
  </si>
  <si>
    <t>CONTRATO ADMINISTRATIVO DE SERVICIOS</t>
  </si>
  <si>
    <t>CAFAE MENSUAL (cada persona)</t>
  </si>
  <si>
    <t>Linea Base</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</si>
  <si>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</si>
  <si>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</si>
  <si>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</si>
  <si>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</si>
  <si>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</si>
  <si>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</si>
  <si>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</si>
  <si>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</si>
  <si>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</si>
  <si>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</si>
  <si>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</si>
  <si>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</si>
  <si>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</si>
  <si>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</si>
  <si>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</si>
  <si>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</si>
  <si>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</si>
  <si>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</si>
  <si>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</si>
  <si>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</si>
  <si>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</si>
  <si>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</si>
  <si>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OES.01</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</si>
  <si>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</si>
  <si>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</si>
  <si>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</si>
  <si>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</si>
  <si>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</si>
  <si>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</si>
  <si>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</si>
  <si>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</si>
  <si>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</si>
  <si>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</si>
  <si>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</si>
  <si>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</si>
  <si>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</si>
  <si>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</si>
  <si>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</si>
  <si>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</si>
  <si>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</si>
  <si>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</si>
  <si>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</si>
  <si>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</si>
  <si>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</si>
  <si>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</si>
  <si>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</si>
  <si>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</si>
  <si>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</si>
  <si>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</si>
  <si>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</si>
  <si>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</si>
  <si>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</si>
  <si>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</si>
  <si>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</si>
  <si>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</si>
  <si>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</si>
  <si>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</si>
  <si>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</si>
  <si>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</si>
  <si>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</si>
  <si>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</si>
  <si>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</si>
  <si>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</si>
  <si>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</si>
  <si>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</si>
  <si>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</si>
  <si>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</si>
  <si>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</si>
  <si>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VARIACION 2019-2020</t>
  </si>
  <si>
    <t>2019 (PIA)</t>
  </si>
  <si>
    <t>INGRESOS PERSONAL PRESUPUESTO 2019</t>
  </si>
  <si>
    <t>TOTAL INGRESO ANUAL PEA (Proyección al 31 de diciembre de  2019)</t>
  </si>
  <si>
    <t>TOTAL INGRESO ANUAL PEA (Proyección al 31 de diciembre de 2020)</t>
  </si>
  <si>
    <t>PPTO 2019 
(PIA)</t>
  </si>
  <si>
    <t>EJECUCIÓN S/</t>
  </si>
  <si>
    <t>(*) Una línea por cada año fiscal, consignado en monto presupuestado por cada año presupuestal</t>
  </si>
  <si>
    <t>PERSONA JURIDICA (RUC)</t>
  </si>
  <si>
    <t>PERSONA NATURAL (DNI)</t>
  </si>
  <si>
    <t xml:space="preserve">       OFICIALES DE CRED. EXTERNO</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</si>
  <si>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</si>
  <si>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</si>
  <si>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</si>
  <si>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</si>
  <si>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</si>
  <si>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</si>
  <si>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</si>
  <si>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</si>
  <si>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</si>
  <si>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</si>
  <si>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</si>
  <si>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</si>
  <si>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</si>
  <si>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</si>
  <si>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</si>
  <si>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</si>
  <si>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</si>
  <si>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</si>
  <si>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</si>
  <si>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</si>
  <si>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</si>
  <si>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</si>
  <si>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</si>
  <si>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</si>
  <si>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</si>
  <si>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</si>
  <si>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</si>
  <si>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</si>
  <si>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</si>
  <si>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</si>
  <si>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</si>
  <si>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</si>
  <si>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</si>
  <si>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</si>
  <si>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</si>
  <si>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</si>
  <si>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</si>
  <si>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</si>
  <si>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</si>
  <si>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</si>
  <si>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</si>
  <si>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</si>
  <si>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</si>
  <si>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</si>
  <si>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</si>
  <si>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</si>
  <si>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</si>
  <si>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</si>
  <si>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</si>
  <si>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</si>
  <si>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</si>
  <si>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</si>
  <si>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</si>
  <si>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</si>
  <si>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</si>
  <si>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</si>
  <si>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</si>
  <si>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</si>
  <si>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</si>
  <si>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</si>
  <si>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</si>
  <si>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</si>
  <si>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</si>
  <si>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</si>
  <si>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</si>
  <si>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</si>
  <si>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</si>
  <si>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</si>
  <si>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</si>
  <si>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</si>
  <si>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</si>
  <si>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</si>
  <si>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</si>
  <si>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</si>
  <si>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</si>
  <si>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</si>
  <si>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</si>
  <si>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</si>
  <si>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</si>
  <si>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</si>
  <si>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</si>
  <si>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</si>
  <si>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</si>
  <si>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 DEBE COINCIDIR CON LOS MONTOS ASIGNADOS EN LA GENERICA 3. BIENES Y SERVICIOS CONSIDERADAS EN EL PRESUPUESTO 2019 - 2020 - 2021</t>
  </si>
  <si>
    <t>AÑO FISCAL 2019</t>
  </si>
  <si>
    <t>AÑO FISCAL 2020 (*)</t>
  </si>
  <si>
    <t>EJECUCIÓN 2019</t>
  </si>
  <si>
    <t>EJECUCIÓN 2020 (*)</t>
  </si>
  <si>
    <t>Patricia Aymar</t>
  </si>
  <si>
    <t>-</t>
  </si>
  <si>
    <t>C. Campos</t>
  </si>
  <si>
    <t>Miguel</t>
  </si>
  <si>
    <t xml:space="preserve">SECTORISTAS </t>
  </si>
  <si>
    <t>SECTOR 01: PRESIDENCIA DEL CONSEJO DE MINISTROS - PCM</t>
  </si>
  <si>
    <t>SECTOR 01: PRESIDENCIA DEL CONSEJO DE MINISTROS-PCM</t>
  </si>
  <si>
    <t>FUENTE DE FINANCIAMIENTO: RECURSOS PÚBLICOS</t>
  </si>
  <si>
    <t>FUENTE DE FINANCIAMIENTO: RECURSOS ORDINARIOS</t>
  </si>
  <si>
    <t>FUENTE DE FINANCIAMIENTO: RECURSOS DIRECTAMENTE RECAUDADOS</t>
  </si>
  <si>
    <t>FUENTE DE FINANCIAMIENTO: DONACIONES Y TRANSFERENCIAS</t>
  </si>
  <si>
    <t>FUENTE DE FINANCIAMIENTO: RECURSOS DETERMINADOS</t>
  </si>
  <si>
    <t>001: PRESIDENCIA DEL CONSEJO DE MINISTROS</t>
  </si>
  <si>
    <t>002: INSTITUTO NACIONAL DE ESTADISTICA E INFORMATICA</t>
  </si>
  <si>
    <t>010: DIRECCION NACIONAL DE INTELIGENCIA</t>
  </si>
  <si>
    <t>011: DESPACHO PRESIDENCIAL</t>
  </si>
  <si>
    <t>012: COMISION NACIONAL PARA EL DESARROLLO Y VIDA SIN DROGAS - DEVIDA</t>
  </si>
  <si>
    <t>016: CENTRO NACIONAL DE PLANEAMIENTO ESTRATEGICO - CEPLAN</t>
  </si>
  <si>
    <t>019: ORGANISMO SUPERVISOR DE LA INVERSION PRIVADA EN TELECOMUNICACIONES</t>
  </si>
  <si>
    <t>020: ORGANISMO SUPERVISOR DE LA INVERSION EN ENERGIA Y MINERIA</t>
  </si>
  <si>
    <t>021: SUPERINTENDENCIA NACIONAL DE SERVICIOS DE SANEAMIENTO</t>
  </si>
  <si>
    <t>022: ORGANISMO SUPERVISOR DE LA INVERSION EN INFRAESTRUCTURA DE TRANSPORTE DE USO PUBLICO</t>
  </si>
  <si>
    <t>023: AUTORIDAD NACIONAL DEL SERVICIO CIVIL</t>
  </si>
  <si>
    <t>024: ORGANISMO DE SUPERVISION DE LOS RECURSOS FORESTALES Y DE FAUNA SILVESTRE</t>
  </si>
  <si>
    <t>114: CONSEJO NACIONAL DE CIENCIA, TECNOLOGIA E INNOVACION TECNOLOGICA</t>
  </si>
  <si>
    <t>183: INSTITUTO NACIONAL DE DEFENSA DE LA COMPETENCIA Y DE LA PROTECCION DE LA PROPIEDAD INTELECTUAL</t>
  </si>
  <si>
    <t>003. SECRETARIA GENERAL - PCM</t>
  </si>
  <si>
    <t>017. AUTORIDAD PARA LA RECONSTRUCCIÓN CON CAMBIOS - RCC</t>
  </si>
  <si>
    <t>018. MEJORAMIENTO DE SERVICIOS A CIUDADANOS Y EMPRESAS</t>
  </si>
  <si>
    <t>019. BICENTENARIO DE LA INDEPENDENCIA DEL PERU</t>
  </si>
  <si>
    <t>001. INSTITUTO NACIONAL DE ESTADISTICA E INFORMATICA</t>
  </si>
  <si>
    <t>001. DIRECCION NACIONAL DE INTELIGENCIA - DINI</t>
  </si>
  <si>
    <t>001. DESPACHO PRESIDENCIAL</t>
  </si>
  <si>
    <t>001. DEVIDA</t>
  </si>
  <si>
    <t>006. UNIDAD DE GESTIÓN DE APOYO AL DESARROLLO SOSTENIBLE DEL VRAEM</t>
  </si>
  <si>
    <t>001. CENTRO NACIONAL DE PLANEAMIENTO ESTRATEGICO - CEPLAN</t>
  </si>
  <si>
    <t>001. ORGANISMO SUPERVISOR DE LA INVERSION PRIVADA EN TELECOMUNICACIONES</t>
  </si>
  <si>
    <t>001. ORGANISMO SUPERVISOR DE LA INVERSION EN ENERGIA Y MINERIA</t>
  </si>
  <si>
    <t>001. SUPERINTENDENCIA NACIONAL DE SERVICIOS DE SANEAMIENTO</t>
  </si>
  <si>
    <t>001. ORGANISMO SUPERVISOR DE LA INVERSION EN INFRAESTRUCTURA DE TRANSPORTE DE USO PUBLICO</t>
  </si>
  <si>
    <t>001. AUTORIDAD NACIONAL DEL SERVICIO CIVIL</t>
  </si>
  <si>
    <t>001. ORGANISMO DE SUPERVISION DE LOS RECURSOS FORESTALES Y DE FAUNA SILVESTRE - OSINFOR</t>
  </si>
  <si>
    <t>001. CONSEJO NACIONAL DE CIENCIA, TECNOLOGIA E INNOVACION TECNOLOGICA - CONCYTEC</t>
  </si>
  <si>
    <t>002. FONDO NACIONAL DE DESARROLLO CIENTÍFICO, TECNOLÓGICO Y DE INNOVACIÓN TECNOLÓGICA - FONDECYT</t>
  </si>
  <si>
    <t>001. INSTITUTO NACIONAL DE DEFENSA DE LA COMPETENCIA Y DE LA PROTECCION DE LA PROPIEDAD INTELECTUAL</t>
  </si>
  <si>
    <t>0051: PREVENCION Y TRATAMIENTO DEL CONSUMO DE DROGAS</t>
  </si>
  <si>
    <t>0068: REDUCCION DE VULNERABILIDAD Y ATENCION DE EMERGENCIAS POR DESASTRES</t>
  </si>
  <si>
    <t>0072: PROGRAMA DE DESARROLLO ALTERNATIVO INTEGRAL Y SOSTENIBLE - PIRDAIS</t>
  </si>
  <si>
    <t>0074: GESTION INTEGRADA Y EFECTIVA DEL CONTROL DE OFERTA DE DROGAS EN EL PERU</t>
  </si>
  <si>
    <t>0114: PROTECCION AL CONSUMIDOR</t>
  </si>
  <si>
    <t>0124: MEJORA DE LA PROVISIÓN DE LOS SERVICIOS DE TELECOMUNICACIONES</t>
  </si>
  <si>
    <t>0130: COMPETITIVIDAD Y APROVECHAMIENTO SOSTENIBLE DE LOS RECURSOS FORESTALES Y DE LA FAUNA SILVESTRE</t>
  </si>
  <si>
    <t>0137: DESARROLLO DE LA CIENCIA, TECNOLOGIA E INNOVACION TECNOLOGICA</t>
  </si>
  <si>
    <t>0138: REDUCCION DEL COSTO, TIEMPO E INSEGURIDAD EN EL SISTEMA DE TRANSPORTE</t>
  </si>
  <si>
    <t>0141: PROTECCION DE LA PROPIEDAD INTELECTUAL</t>
  </si>
  <si>
    <t>0145: MEJORA DE LA CALIDAD DEL SERVICIO ELECTRICO</t>
  </si>
  <si>
    <t>18 Saneamiento</t>
  </si>
  <si>
    <t>PCM</t>
  </si>
  <si>
    <t>INEI</t>
  </si>
  <si>
    <t>DEVIDA</t>
  </si>
  <si>
    <t>CEPLAN</t>
  </si>
  <si>
    <t>OSIPTEL</t>
  </si>
  <si>
    <t>OSINERGMIN</t>
  </si>
  <si>
    <t>SERVIR</t>
  </si>
  <si>
    <t>CONCYTEC</t>
  </si>
  <si>
    <t>5</t>
  </si>
  <si>
    <t>6</t>
  </si>
  <si>
    <t>1</t>
  </si>
  <si>
    <t>2</t>
  </si>
  <si>
    <t>3</t>
  </si>
  <si>
    <t>4</t>
  </si>
  <si>
    <t>SECTOR: PRESIDENCIA DEL CONSEJO DE MINISTROS</t>
  </si>
  <si>
    <t>PLIEGO: 002  INSTITUTO NACIONAL DE ESTADISTICA</t>
  </si>
  <si>
    <t>F-7</t>
  </si>
  <si>
    <t>F-6</t>
  </si>
  <si>
    <t>F-5</t>
  </si>
  <si>
    <t>F-4</t>
  </si>
  <si>
    <t>F-3</t>
  </si>
  <si>
    <t>F-2</t>
  </si>
  <si>
    <t>SPB</t>
  </si>
  <si>
    <t>SPC</t>
  </si>
  <si>
    <t>SPD</t>
  </si>
  <si>
    <t>STB</t>
  </si>
  <si>
    <t>STC</t>
  </si>
  <si>
    <t>STD</t>
  </si>
  <si>
    <t>SAB</t>
  </si>
  <si>
    <t>SAC</t>
  </si>
  <si>
    <t>ASISTENCIALES NO PROFESIONALES SALUD</t>
  </si>
  <si>
    <t>SPS</t>
  </si>
  <si>
    <t>D-5</t>
  </si>
  <si>
    <t>D-4</t>
  </si>
  <si>
    <t>D-3</t>
  </si>
  <si>
    <t>D-2</t>
  </si>
  <si>
    <t>D-1</t>
  </si>
  <si>
    <t>P-3</t>
  </si>
  <si>
    <t>P-2</t>
  </si>
  <si>
    <t>P-1</t>
  </si>
  <si>
    <t>T-2</t>
  </si>
  <si>
    <t>T-1</t>
  </si>
  <si>
    <t>A-1</t>
  </si>
  <si>
    <t>PLIEGO: 010 DIRECCIÓN NACIONAL DE INTELIGENCIA</t>
  </si>
  <si>
    <t>PLIEGO: 011 DESPACHO PRESIDENCIAL</t>
  </si>
  <si>
    <t>F-10-Elección Popular</t>
  </si>
  <si>
    <t>D4 - SERVIR</t>
  </si>
  <si>
    <t>D4</t>
  </si>
  <si>
    <t>D3</t>
  </si>
  <si>
    <t>D2</t>
  </si>
  <si>
    <t>D1</t>
  </si>
  <si>
    <t>P7</t>
  </si>
  <si>
    <t>P6</t>
  </si>
  <si>
    <t>P5</t>
  </si>
  <si>
    <t>P4</t>
  </si>
  <si>
    <t>P3</t>
  </si>
  <si>
    <t>P2</t>
  </si>
  <si>
    <t>P1</t>
  </si>
  <si>
    <t>T6</t>
  </si>
  <si>
    <t>T5</t>
  </si>
  <si>
    <t>T4</t>
  </si>
  <si>
    <t>T3</t>
  </si>
  <si>
    <t>T2</t>
  </si>
  <si>
    <t>T1</t>
  </si>
  <si>
    <t>A3</t>
  </si>
  <si>
    <t>A2</t>
  </si>
  <si>
    <t>A1</t>
  </si>
  <si>
    <t>PRACTICANTES</t>
  </si>
  <si>
    <t>Practicantes</t>
  </si>
  <si>
    <t>TOTAL (B)</t>
  </si>
  <si>
    <t>TOTAL (A) + (B)</t>
  </si>
  <si>
    <t>PLIEGO: 012 COMISIÓN NACIONAL PARA EL DESARROLLO Y VIDA SIN DROGAS - DEVIDA</t>
  </si>
  <si>
    <t>Secretario General</t>
  </si>
  <si>
    <t>Secretario Tecnico</t>
  </si>
  <si>
    <t>Asesor II / Asesor II - OPD / Asesor III  / Asesor III Gabinete</t>
  </si>
  <si>
    <t>Coordinador de Seguridad / Coordinador I / Coordinador II / Coordinador Territorial de Oficina Zonal</t>
  </si>
  <si>
    <t>Director / Director Adjunto</t>
  </si>
  <si>
    <t>Jefe de Oficina / Jefe de Oficina Zonal / Jefe de Unidad / Sub Director</t>
  </si>
  <si>
    <t>Especialista II</t>
  </si>
  <si>
    <t>Especialista III</t>
  </si>
  <si>
    <t>Especialista IV</t>
  </si>
  <si>
    <t>Especialista V</t>
  </si>
  <si>
    <t>Tecnico II</t>
  </si>
  <si>
    <t>Tecnico III</t>
  </si>
  <si>
    <t>Tecnico IV</t>
  </si>
  <si>
    <t>Auxiliar II</t>
  </si>
  <si>
    <t>DL 1024 - GERENTES PUBLICOS</t>
  </si>
  <si>
    <t>PERSONAL LEY SERVICIO CIVIL*</t>
  </si>
  <si>
    <t>UNIFORMES</t>
  </si>
  <si>
    <t>CTS</t>
  </si>
  <si>
    <t>PERSONAL CAS</t>
  </si>
  <si>
    <t>Personal CAS</t>
  </si>
  <si>
    <t>(*****) Ingreso proyectado el último trimestre del año 2020</t>
  </si>
  <si>
    <t>PLIEGO: 016 CENTRO NACIONAL DE PLANEAMIENTO ESTRATEGICO - CEPLAN</t>
  </si>
  <si>
    <t>PLIEGO: 019 ORGANISMO SUPERVISOR DE LA INVERSIÓN PRIVADA EN TELECOMUNICACIONES</t>
  </si>
  <si>
    <t>Presidente</t>
  </si>
  <si>
    <t>Gerente General</t>
  </si>
  <si>
    <t>Gerentes/Asesores</t>
  </si>
  <si>
    <t>Profesional I</t>
  </si>
  <si>
    <t>Profesional II</t>
  </si>
  <si>
    <t>Profesional III</t>
  </si>
  <si>
    <t>Asistentes</t>
  </si>
  <si>
    <t>Dietas del Directorio</t>
  </si>
  <si>
    <t>Dietas</t>
  </si>
  <si>
    <t>D-7</t>
  </si>
  <si>
    <t>D-6</t>
  </si>
  <si>
    <t>PLIEGO: 020 ORGANISMO SUPERVISOR DE LA INVERSIÓN EN ENERGÍA Y MINERÍA</t>
  </si>
  <si>
    <t>FI-1</t>
  </si>
  <si>
    <t>DI-1</t>
  </si>
  <si>
    <t>DI-2</t>
  </si>
  <si>
    <t>DII-1</t>
  </si>
  <si>
    <t>DII-2</t>
  </si>
  <si>
    <t>DII-3</t>
  </si>
  <si>
    <t>EI-1</t>
  </si>
  <si>
    <t>EI-2</t>
  </si>
  <si>
    <t>EI-3</t>
  </si>
  <si>
    <t>EII-1</t>
  </si>
  <si>
    <t>EII-2</t>
  </si>
  <si>
    <t>EIII-1</t>
  </si>
  <si>
    <t>EIII-2</t>
  </si>
  <si>
    <t>TI-1</t>
  </si>
  <si>
    <t>TI-2</t>
  </si>
  <si>
    <t>TI-3</t>
  </si>
  <si>
    <t>PRACTICANTE</t>
  </si>
  <si>
    <t>PLIEGO: 021 SUPERINTENDENCIA NACIONAL DE SERVICIOS DE SANEAMIENTO</t>
  </si>
  <si>
    <t>OTROS (ESPECIFICAR) GG21</t>
  </si>
  <si>
    <t>PLIEGO: 022 ORGANISMO SUPERVISOR DE LA INVERSIÓN EN INFRAESTRUCTURA DE TRANSPORTE DE USO PÚBLICO</t>
  </si>
  <si>
    <t>LEY N° 30057</t>
  </si>
  <si>
    <t>Presidente del Consejo Directivo</t>
  </si>
  <si>
    <t>Obligaciones del Empleador (Cargas Sociales)</t>
  </si>
  <si>
    <t>DL N° 728</t>
  </si>
  <si>
    <t>Gerente</t>
  </si>
  <si>
    <t>Gerente Adjunto de la Gerencia General</t>
  </si>
  <si>
    <t>Gerente Adjunto</t>
  </si>
  <si>
    <t xml:space="preserve">Procurador Público </t>
  </si>
  <si>
    <t>Procurador Público Adjunto</t>
  </si>
  <si>
    <t>Secretario Técnico</t>
  </si>
  <si>
    <t>Asesor</t>
  </si>
  <si>
    <t>Jefe</t>
  </si>
  <si>
    <t>Coordinador</t>
  </si>
  <si>
    <t>Asistente</t>
  </si>
  <si>
    <t>Auxiliar</t>
  </si>
  <si>
    <t>Gastos ocasionales (Vacaciones truncas)</t>
  </si>
  <si>
    <t xml:space="preserve">        Gastos variables (CTS provisiones)</t>
  </si>
  <si>
    <t>DL N° 1057</t>
  </si>
  <si>
    <t>Obligaciones del Empleador CAS (Cargas Sociales)</t>
  </si>
  <si>
    <t>DL N° 1401 - PRACTICANTES</t>
  </si>
  <si>
    <t>MODALIDAD FORMATIVA</t>
  </si>
  <si>
    <t>PLIEGO: 023 AUTORIDAD NACIONAL DEL SERVICIO CIVIL</t>
  </si>
  <si>
    <t>LEY DEL SERVICIO CIVIL</t>
  </si>
  <si>
    <t>PLIEGO: 024 ORGANISMO DE SUPERVISIÓN DE LOS RECURSOS FORESTALES Y DE FAUNA SILVESTRE</t>
  </si>
  <si>
    <t>Directivos</t>
  </si>
  <si>
    <t>Profesionales</t>
  </si>
  <si>
    <t>Técnicos</t>
  </si>
  <si>
    <t>Auxiliares</t>
  </si>
  <si>
    <t>PLIEGO: 114 CONSEJO NACIONAL DE CIENCIA, TECNOLOGÍA E INNOVACIÓN TECNOLÓGICA</t>
  </si>
  <si>
    <t>D-8</t>
  </si>
  <si>
    <t>P-5</t>
  </si>
  <si>
    <t>P-4</t>
  </si>
  <si>
    <t>T-3</t>
  </si>
  <si>
    <t>A-2</t>
  </si>
  <si>
    <t>CONTRATOS ADMINISTRATIVOS DE SERVICIOS</t>
  </si>
  <si>
    <t>PENSIONISTAS</t>
  </si>
  <si>
    <t>PLIEGO: 183 INSTITUTO NACIONAL DE DEFENSA DE LA COMPETENCIA Y DE LA PROTECCIÓN DE LA PROPIEDAD INTELECTUAL</t>
  </si>
  <si>
    <t>ES3</t>
  </si>
  <si>
    <t>ES2</t>
  </si>
  <si>
    <t>ES1</t>
  </si>
  <si>
    <t>E2</t>
  </si>
  <si>
    <t>E1</t>
  </si>
  <si>
    <t>AA4</t>
  </si>
  <si>
    <t>AA3</t>
  </si>
  <si>
    <t>AA2</t>
  </si>
  <si>
    <t>AA1</t>
  </si>
  <si>
    <t>MIEMBROS DE COMISIÓN</t>
  </si>
  <si>
    <t>SEGURO VIDA LEY</t>
  </si>
  <si>
    <t>SUB TOTAL - 728</t>
  </si>
  <si>
    <t>21 19 398 Otros Gastos de Personal</t>
  </si>
  <si>
    <t>21 1 9 1 1 Gratificaciones - 728 + Bonif. Extra</t>
  </si>
  <si>
    <t>21 1 9 1 2 Aguinaldo - 276 y SERVIR</t>
  </si>
  <si>
    <t>21 1 9 1 3 Bonificación por Escolaridad</t>
  </si>
  <si>
    <t>21 1 9 2 1 Compensación Tiempo Servicio CTS</t>
  </si>
  <si>
    <t>21 1 9 3 1 Asignación por cumplir 25 o 30 años</t>
  </si>
  <si>
    <t>21 1 9 3 3 Vacaciones truncas</t>
  </si>
  <si>
    <t>21 1 9 399 Bono Extraordinario</t>
  </si>
  <si>
    <t>21 2 1 1 1 Uniforme Personal Administrativo</t>
  </si>
  <si>
    <t>21 3 1 1 1 Aportes a los Fondo de Salud -EPS</t>
  </si>
  <si>
    <t>21 3 1 1 5 Contribuciones a EsSalud</t>
  </si>
  <si>
    <t>21 3 1 1 6 Otras contrib. Empleador (SCTR)</t>
  </si>
  <si>
    <t>Profesional  II</t>
  </si>
  <si>
    <t>Profesional  III</t>
  </si>
  <si>
    <t>Miembros Directorio</t>
  </si>
  <si>
    <t>EsSalud</t>
  </si>
  <si>
    <t>Vida Ley (GG: 21)</t>
  </si>
  <si>
    <t xml:space="preserve"> Uniforme Personal Administrativo</t>
  </si>
  <si>
    <t>Directorio / Tribunal y Cuerpo Colegiado</t>
  </si>
  <si>
    <t>Modalidad Formativa</t>
  </si>
  <si>
    <t>Presidente Ejecutivo</t>
  </si>
  <si>
    <t>Gerentes</t>
  </si>
  <si>
    <t>Director de Escuela</t>
  </si>
  <si>
    <t>Director Académico</t>
  </si>
  <si>
    <t>Jefes de Oficina</t>
  </si>
  <si>
    <t>Jefes de Programa Académico</t>
  </si>
  <si>
    <t>Gerentes Públicos</t>
  </si>
  <si>
    <t>Directivo Público</t>
  </si>
  <si>
    <t>CA4-Ejecutivo / Experto</t>
  </si>
  <si>
    <t>CA3-Coordinador / Especialista</t>
  </si>
  <si>
    <t>CA2-Analista</t>
  </si>
  <si>
    <t>CO3-Categoría 3</t>
  </si>
  <si>
    <t>CO2-Categoría  2</t>
  </si>
  <si>
    <t>CO1-Categoría  1</t>
  </si>
  <si>
    <t>Asistentes Técnicos</t>
  </si>
  <si>
    <t>Dieta Directorio - Organismo Colegiado</t>
  </si>
  <si>
    <t>FORMATO 10: INFORMACIÓN DE REMUNERACIONES Y NÚMERO DE PLAZAS- COMPARATIVO DE LOS PRESUPUESTOS 2019, 2020 Y PROYECTADO 2021</t>
  </si>
  <si>
    <t>DIRECTIVOS</t>
  </si>
  <si>
    <t>F-6 (Sub Jefe - Sec. Gen)</t>
  </si>
  <si>
    <t>F-5 (Departamental)</t>
  </si>
  <si>
    <t>F-4 (Departamental)</t>
  </si>
  <si>
    <t>F-3 (Dir.Departamental)</t>
  </si>
  <si>
    <t>F-3 (Dir.Departamental de Línea)</t>
  </si>
  <si>
    <t>SPA (Departamental)</t>
  </si>
  <si>
    <t>SPC (Departamental)</t>
  </si>
  <si>
    <t>SPE (Departamental)</t>
  </si>
  <si>
    <t>STA (Departamental)</t>
  </si>
  <si>
    <t>SAA (Departamental)</t>
  </si>
  <si>
    <t>Escolaridad, Aguinaldo y Gratificaciones</t>
  </si>
  <si>
    <t>Gastos Variables</t>
  </si>
  <si>
    <t>Cuna</t>
  </si>
  <si>
    <t>Uniforme</t>
  </si>
  <si>
    <t xml:space="preserve">SUB - TOTAL </t>
  </si>
  <si>
    <t>Secretaria General</t>
  </si>
  <si>
    <t xml:space="preserve">                 D-5 (**)</t>
  </si>
  <si>
    <t>EL PRESUPUESTO PARA 2021 ES INSUFICIENTE PARA LOS 11 PLAZAS DEL REG. 728, POR TANTO UNA PLAZA (D-5) NO TIENE MONTO</t>
  </si>
  <si>
    <t>CONTRATADOS A PLAZO FIJO</t>
  </si>
  <si>
    <t>(REGIMEN SERVIR)</t>
  </si>
  <si>
    <t xml:space="preserve">CONTRATADOS A PLAZO INDETERMINADO </t>
  </si>
  <si>
    <t>(REGIMEN LABORAL PRIVADO)</t>
  </si>
  <si>
    <t>TOTAL GG21</t>
  </si>
  <si>
    <t>GERENTE GENERAL</t>
  </si>
  <si>
    <t>ASESOR</t>
  </si>
  <si>
    <t>PROFESIONAL I</t>
  </si>
  <si>
    <t>PROFESIONAL III</t>
  </si>
  <si>
    <t>ASISTENTE</t>
  </si>
  <si>
    <t>AUXILIAR</t>
  </si>
  <si>
    <t>Procurador Público adjunto</t>
  </si>
  <si>
    <t>PRESIDENTE EJECUTIVO</t>
  </si>
  <si>
    <t>Sub total</t>
  </si>
  <si>
    <t>TOTAL G.G 2.1</t>
  </si>
  <si>
    <t>A TODA FUENTE DE FINANCIAMIENTO</t>
  </si>
  <si>
    <t>Alimentos y bebidas</t>
  </si>
  <si>
    <t>Vestuario, zapatería y accesorios, talabarteria y materiales textiles</t>
  </si>
  <si>
    <t>Combustibles, carburantes, lubricantes y afines</t>
  </si>
  <si>
    <t>Municiones,  explosivos y similares</t>
  </si>
  <si>
    <t>Materiales y utiles de oficina</t>
  </si>
  <si>
    <t>Materiales y utiles agropecuario, ganadero y jardinería</t>
  </si>
  <si>
    <t>Materiales y utiles de aseo, limpieza y cocina</t>
  </si>
  <si>
    <t>Materiales y utiles de electricidad,iluminación y electrónica</t>
  </si>
  <si>
    <t>Otros materiales y útiles</t>
  </si>
  <si>
    <t>Repuestos y accesorios</t>
  </si>
  <si>
    <t>Enseres</t>
  </si>
  <si>
    <t>Productos farmacéuticos</t>
  </si>
  <si>
    <t>Material, insumos, instrumental y accesorios médicos, quirúrgicos, odontológicos y de laboratorio</t>
  </si>
  <si>
    <t>Materiales y útiles de enseñanza</t>
  </si>
  <si>
    <t>Suministros para uso agropecuario, forestal y veterinario</t>
  </si>
  <si>
    <t>Suministros para mantenimiento y reparación</t>
  </si>
  <si>
    <t>Compra de otros bienes</t>
  </si>
  <si>
    <t>Pasajes y gastos de transporte viajes internacionales</t>
  </si>
  <si>
    <t>Viáticos y asignac.por comisión de servicio viajes internacionales</t>
  </si>
  <si>
    <t>Viáticos t flete por cambio de colocación viajes internacionales</t>
  </si>
  <si>
    <t>Otros gastos viajes internacionales</t>
  </si>
  <si>
    <t>Pasajes y gastos de transporte viajes domésticos</t>
  </si>
  <si>
    <t>Viáticos y asignac.por comisión de servicio viajes domésticos</t>
  </si>
  <si>
    <t>Viáticos t flete por cambio de colocación viajes domésticos</t>
  </si>
  <si>
    <t>Otros gastos viajes domésticos</t>
  </si>
  <si>
    <t>Servicios de energía eléctrica, agua y gas</t>
  </si>
  <si>
    <t>Servicios de telefonía e internet</t>
  </si>
  <si>
    <t>Servicios de mensajería, telecomunicaciones y otros afines</t>
  </si>
  <si>
    <t>Servicio de publicidad</t>
  </si>
  <si>
    <t>Servicios de imagen institucional</t>
  </si>
  <si>
    <t>Servicios de difusión en el Diario Oficial</t>
  </si>
  <si>
    <t>Servicios de limpieza, seguridad y vigilancia</t>
  </si>
  <si>
    <t>Alquileres de muebles e inmuebles</t>
  </si>
  <si>
    <t>Servicios administrativos</t>
  </si>
  <si>
    <t>Servicios financieros</t>
  </si>
  <si>
    <t>Seguros</t>
  </si>
  <si>
    <t>Servicios de salud</t>
  </si>
  <si>
    <t>Consultorías Personas Jurídicas</t>
  </si>
  <si>
    <t>Asesorías Personas Jurídicas</t>
  </si>
  <si>
    <t>Auditorías Personas Jurídicas</t>
  </si>
  <si>
    <t>Estudios e investigaciones Personas Jurídicas</t>
  </si>
  <si>
    <t>Estudios Personas Jurídicas</t>
  </si>
  <si>
    <t>Investigaciones Personas Jurídicas</t>
  </si>
  <si>
    <t>Otros servicios similares Personas Jurídicas</t>
  </si>
  <si>
    <t>Consultorías Personas Naturales</t>
  </si>
  <si>
    <t>Asesorías Personas Naturales</t>
  </si>
  <si>
    <t>Auditorías Personas Naturales</t>
  </si>
  <si>
    <t>Estudios e investigaciones Personas Naturales</t>
  </si>
  <si>
    <t>Servicios complementarios de salud Personas Naturales</t>
  </si>
  <si>
    <t>Estudios Personas Naturales</t>
  </si>
  <si>
    <t>Otros servicios similares Personas Naturales</t>
  </si>
  <si>
    <t>Servicio de capacitación y perfeccionamiento</t>
  </si>
  <si>
    <t>Servicios de procesamiento de datos e informática</t>
  </si>
  <si>
    <t>Practicantes, secigristas y similares</t>
  </si>
  <si>
    <t>Servicios relacionados con el medio ambiente</t>
  </si>
  <si>
    <t>Servicios de organizaicón de eventos</t>
  </si>
  <si>
    <t>Servicio por atenciones y celebraciones</t>
  </si>
  <si>
    <t>Otros servicios</t>
  </si>
  <si>
    <t>Servicios técnicos desarrollados por personas jurídicas</t>
  </si>
  <si>
    <t>Servicios técnicos desarrollados por personas naturales</t>
  </si>
  <si>
    <t>Contrato Administrativo de Servicios</t>
  </si>
  <si>
    <t>Locación de servicios relacionadas al rol de la Entidad</t>
  </si>
  <si>
    <t>Servicios de organización de eventos</t>
  </si>
  <si>
    <r>
      <rPr>
        <b/>
        <sz val="9"/>
        <rFont val="Arial"/>
        <family val="2"/>
      </rPr>
      <t>(**)</t>
    </r>
    <r>
      <rPr>
        <sz val="9"/>
        <rFont val="Arial"/>
        <family val="2"/>
      </rPr>
      <t xml:space="preserve"> DOS PLAZAS DE DIRECTIVO D-5 ESTUVO NO OCUPADO EL PERIODO 2019, RAZÓN POR LA CUAL NO CONCUERDA CON MONTO TOTAL EJECUTADO DE DICHO PERIODO.</t>
    </r>
  </si>
  <si>
    <t>TOTAL GENERAL</t>
  </si>
  <si>
    <t xml:space="preserve"> </t>
  </si>
  <si>
    <t>Compensación Tiempo de Servicios</t>
  </si>
  <si>
    <t>Vida Ley</t>
  </si>
  <si>
    <t>Vida Ley - DS N°009-2020-TR)</t>
  </si>
  <si>
    <t>Otras Contribuc.Empleador (SCTR)</t>
  </si>
  <si>
    <t>Compensación Vacacional</t>
  </si>
  <si>
    <t>Contribuciones a EsSalud</t>
  </si>
  <si>
    <t>CTS (Por cese)</t>
  </si>
  <si>
    <t>Dietas Directorio y Tribunal</t>
  </si>
  <si>
    <t>OPERADOR DE APLICACION DE ENCUESTA</t>
  </si>
  <si>
    <t>09569003</t>
  </si>
  <si>
    <t>ABANTO CARAHUATAY MARIA MARIZA</t>
  </si>
  <si>
    <t>EDUCACION</t>
  </si>
  <si>
    <t>TITULADO</t>
  </si>
  <si>
    <t>LICENCIADO EN EDUCACION - NIVEL SECUNDARIA</t>
  </si>
  <si>
    <t>ASIST. EN CONSTRUCCION DE DISEÑOS MUESTRALES</t>
  </si>
  <si>
    <t>06002748</t>
  </si>
  <si>
    <t>ABANTO CHAVEZ WALTER JAIME</t>
  </si>
  <si>
    <t>INGENIERIA ESTADISTICA</t>
  </si>
  <si>
    <t>ESPECIALISTA EN MARCOS MUESTRALES Y CONTROL DE CALIDAD DE LA INFORMACION</t>
  </si>
  <si>
    <t>OPERADOR DE ACTUALIZACION CARTOGRAFICA DE LA ENDES</t>
  </si>
  <si>
    <t>80468713</t>
  </si>
  <si>
    <t>ABANTO MASIAS CRISTHIAN ALFREDO</t>
  </si>
  <si>
    <t>PROFESIONAL TECNICO EN ADMINISTRACION DE EMPRESAS</t>
  </si>
  <si>
    <t>EGRESADO</t>
  </si>
  <si>
    <t>OPERARIO DE LIMPIEZA</t>
  </si>
  <si>
    <t>70109673</t>
  </si>
  <si>
    <t>ACOSTA FLORES GIANCARLOS STEVEN</t>
  </si>
  <si>
    <t/>
  </si>
  <si>
    <t>OPERADOR DE VIGILANCIA Y SEGURIDAD</t>
  </si>
  <si>
    <t>10427064</t>
  </si>
  <si>
    <t>ACOSTA YBACETA RICARDO ALBERTO</t>
  </si>
  <si>
    <t>ASISTENTE ESPECIALISTA EN CALIDAD DE INFORMACION Y ANALISIS DE LA BASE DE DATOS</t>
  </si>
  <si>
    <t>29531422</t>
  </si>
  <si>
    <t>ACOSTA ZEA CESAR ANDRES</t>
  </si>
  <si>
    <t>ADMINISTRACION DE EMPRESAS</t>
  </si>
  <si>
    <t>07380671</t>
  </si>
  <si>
    <t>ADAMS NAPA WALTER LUIS</t>
  </si>
  <si>
    <t>20067004</t>
  </si>
  <si>
    <t>ADAUTO ARROYO JUAN JOSE</t>
  </si>
  <si>
    <t>TECNICO MECANICO, PRODUCCION</t>
  </si>
  <si>
    <t>OPERADOR DE DIGITALIZACION CARTOGRAFICA</t>
  </si>
  <si>
    <t>02617816</t>
  </si>
  <si>
    <t>ADRIANZEN MARTINO CARMEN ROSA</t>
  </si>
  <si>
    <t>BACHILLER</t>
  </si>
  <si>
    <t>COORDINADOR DEPARTAMENTAL DE PROYECTOS</t>
  </si>
  <si>
    <t>42681754</t>
  </si>
  <si>
    <t>AGRADA VALLE JULIVET</t>
  </si>
  <si>
    <t>NIVEL PRIMARIA</t>
  </si>
  <si>
    <t>LICENCIADO EN EDUCACION</t>
  </si>
  <si>
    <t>ANALISTA DE CALIDAD Y PRUEBAS</t>
  </si>
  <si>
    <t>40907663</t>
  </si>
  <si>
    <t>AGÜERO VARGAS ARLETT VANESSA</t>
  </si>
  <si>
    <t>ING. DE SISTEMAS</t>
  </si>
  <si>
    <t>INGENIERO DE SISTEMAS</t>
  </si>
  <si>
    <t>SUPERVISOR (A) LOCAL DE ENCUESTAS - ENDES</t>
  </si>
  <si>
    <t>44024320</t>
  </si>
  <si>
    <t>AGUILAR CHUQUITARQUI LIZ RAQUEL</t>
  </si>
  <si>
    <t>BIOLOGIA</t>
  </si>
  <si>
    <t>LICENCIADA EN BIOLOGIA</t>
  </si>
  <si>
    <t>OPERADOR DE APLICACION DE ENCUESTAS -ENCUESTADOR</t>
  </si>
  <si>
    <t>42200174</t>
  </si>
  <si>
    <t>AGUILAR LORDAN RUTH JOHANY</t>
  </si>
  <si>
    <t>ANALISTA ESTADISTICO DEPARTAMENTAL</t>
  </si>
  <si>
    <t>40516110</t>
  </si>
  <si>
    <t>AGUILAR ZELADA JUDITH AYDEE</t>
  </si>
  <si>
    <t>ECONOMIA</t>
  </si>
  <si>
    <t>ECONOMISTA</t>
  </si>
  <si>
    <t>42404807</t>
  </si>
  <si>
    <t>AGURTO BRICEÑO DIEGO ARMANDO</t>
  </si>
  <si>
    <t>OPERADOR DE MONITOREO Y VERIFICACION DE CALIDAD DE DATOS</t>
  </si>
  <si>
    <t>43073886</t>
  </si>
  <si>
    <t>ALAN LIVIA ANTONIO JOSE</t>
  </si>
  <si>
    <t>EDUCACION SECUNDARIA</t>
  </si>
  <si>
    <t>42157166</t>
  </si>
  <si>
    <t>ALANOCA RAMOS MARIA ELENA</t>
  </si>
  <si>
    <t>CIENCIAS AGRICOLAS</t>
  </si>
  <si>
    <t xml:space="preserve">ASISTENTE ESPECIALISTA EN INDICADORES SOCIODEMOGRAFICOS </t>
  </si>
  <si>
    <t>09725071</t>
  </si>
  <si>
    <t>ALARCON MEDINA ORLANDO SOTERO</t>
  </si>
  <si>
    <t>BIOESTADISTICO</t>
  </si>
  <si>
    <t>ESTUDIOS DE MAESTRIA</t>
  </si>
  <si>
    <t>MAESTRIA EN BIOESTADISTICA</t>
  </si>
  <si>
    <t>45844452</t>
  </si>
  <si>
    <t>ALARCON TORRES GUSTAVO HUMBERTO</t>
  </si>
  <si>
    <t>02615892</t>
  </si>
  <si>
    <t>ALBAN ZAPATA FRANCISCO ROBERTO</t>
  </si>
  <si>
    <t>ING. INDUSTRIAL</t>
  </si>
  <si>
    <t>INGE. INDUSTRIAL</t>
  </si>
  <si>
    <t>ASISTENTE ESTADISTICO DEPARTAMENTAL</t>
  </si>
  <si>
    <t>46802200</t>
  </si>
  <si>
    <t>ALBERTO ALBINO JESUS ALFREDO</t>
  </si>
  <si>
    <t>ADMINISTRACION DE NEGOCIOS INT</t>
  </si>
  <si>
    <t>41313119</t>
  </si>
  <si>
    <t>ALBORNOZ IZQUIERDO YAHANINA TANIA</t>
  </si>
  <si>
    <t>ENFERMERA(O) ASISTENCIA A DOMICILIO</t>
  </si>
  <si>
    <t>ENFERMERIA</t>
  </si>
  <si>
    <t>OPERADOR ANTROPOMETRISTA</t>
  </si>
  <si>
    <t>40540811</t>
  </si>
  <si>
    <t>ALBURQUEQUE BARRETO SANDRA PAOLA</t>
  </si>
  <si>
    <t>OBSTETRIZ</t>
  </si>
  <si>
    <t>OBSTETRICIA</t>
  </si>
  <si>
    <t>OPERARIO DE SOPORTE TECNICO Y MANTENIMIENTO INFORMATICO DE ODEI</t>
  </si>
  <si>
    <t>41946951</t>
  </si>
  <si>
    <t>ALCA HUAMAN JOEL JEFFERSON</t>
  </si>
  <si>
    <t>PROFESIONAL TECNICO EN COMPUTACION E INFORMATICA</t>
  </si>
  <si>
    <t>COMPUTACION E INFORMATICA</t>
  </si>
  <si>
    <t>04439043</t>
  </si>
  <si>
    <t>ALCAZAR REATEGUI NADIA MAGALI</t>
  </si>
  <si>
    <t>ENFERMERIA TECNICA</t>
  </si>
  <si>
    <t>19928214</t>
  </si>
  <si>
    <t>ALDANA CHAVEZ DE PEREZ EDELMIRA LIDIA</t>
  </si>
  <si>
    <t>ANTROPOLOGIA</t>
  </si>
  <si>
    <t>46446353</t>
  </si>
  <si>
    <t>ALEJANDRO ESPEJO FIORELA SOLANCHS</t>
  </si>
  <si>
    <t>42380037</t>
  </si>
  <si>
    <t>ALEMAN MAURICIO SELMA PRISCILA</t>
  </si>
  <si>
    <t>INGENIERIA AGRONOMA</t>
  </si>
  <si>
    <t xml:space="preserve">CARTOGRAFO AUTOMATIZADOR </t>
  </si>
  <si>
    <t>09507246</t>
  </si>
  <si>
    <t>ALIAGA PAUCARHUANCA MELINA EMPERATRIZ</t>
  </si>
  <si>
    <t>ING. GEOGRAFICA</t>
  </si>
  <si>
    <t>INGE. GEOGRAFICA</t>
  </si>
  <si>
    <t>ASISTENTE DE CAPACITACION DE LA ESCUELA NACIONAL DE ESTADISTICA E INFORMATICA</t>
  </si>
  <si>
    <t>09804734</t>
  </si>
  <si>
    <t>ALLCCACO ORE SILVIA GLADYS</t>
  </si>
  <si>
    <t xml:space="preserve">ANALISTA DE CONSISTENCIA DE INFORMACION CONTABLE </t>
  </si>
  <si>
    <t>08080814</t>
  </si>
  <si>
    <t>ALMEYDA CASTRO JUANA LILIANA</t>
  </si>
  <si>
    <t>CONTADOR PUBLICO</t>
  </si>
  <si>
    <t>CONTABILIDAD</t>
  </si>
  <si>
    <t>26683375</t>
  </si>
  <si>
    <t>ALVA GUEVARA ONDINA CARIDAD</t>
  </si>
  <si>
    <t>PROFESOR, EDUCACION SECUNDARIA/LENGUA Y LITERATURA</t>
  </si>
  <si>
    <t xml:space="preserve">EDUCACION </t>
  </si>
  <si>
    <t>42225955</t>
  </si>
  <si>
    <t>ALVA ISLA LIZA</t>
  </si>
  <si>
    <t>PROFESORA DE EDUCACION ARTISTICA</t>
  </si>
  <si>
    <t>ARTES PLASTICAS_DIBUJO Y PINTURA</t>
  </si>
  <si>
    <t>ANALIS. DE INFORMACION DE ENCUESTAS DE EMP. Y ESTA</t>
  </si>
  <si>
    <t>06111319</t>
  </si>
  <si>
    <t>ALVARADO CABRERA ZORAIDA GISSELL</t>
  </si>
  <si>
    <t>SUPERVISOR NACIONAL DE ENCUESTAS</t>
  </si>
  <si>
    <t>17930871</t>
  </si>
  <si>
    <t>ALVARADO FRANCO MARIA TERESA</t>
  </si>
  <si>
    <t>44555117</t>
  </si>
  <si>
    <t>ALVARADO GARCIA ANALY FABIOLA</t>
  </si>
  <si>
    <t xml:space="preserve">ASISTENTE CODIFICADOR DE CONSISTENCIA BASICA </t>
  </si>
  <si>
    <t>10218962</t>
  </si>
  <si>
    <t>ALVAREZ BARASORDA MARIA LUISA</t>
  </si>
  <si>
    <t>PSICOLOGIA</t>
  </si>
  <si>
    <t>ASISTENTE DE DIAGRAMACION Y DISEÑO</t>
  </si>
  <si>
    <t>09434374</t>
  </si>
  <si>
    <t>ALVAREZ MORENO GLADYS EMMA</t>
  </si>
  <si>
    <t>COMPUTACION</t>
  </si>
  <si>
    <t>OPERADOR DE CONDUCCION VEHICULAR</t>
  </si>
  <si>
    <t>41657295</t>
  </si>
  <si>
    <t>ALVAREZ NUÑEZ YEYSON MAURO</t>
  </si>
  <si>
    <t>TECNICOS EN ADMINISTRACION</t>
  </si>
  <si>
    <t>GUIA OFICIAL DE TURISMO</t>
  </si>
  <si>
    <t>41153798</t>
  </si>
  <si>
    <t>ALVAREZ REYES ELI CARLOS</t>
  </si>
  <si>
    <t>ADMINISTRACION</t>
  </si>
  <si>
    <t>MAGISTER</t>
  </si>
  <si>
    <t>MAGISTER EN GESTION PUBLICA</t>
  </si>
  <si>
    <t>70658355</t>
  </si>
  <si>
    <t>ALVAREZ ROMERO GINA MERCEDES</t>
  </si>
  <si>
    <t>ANALISTA SOCIOECONOMICO DE INVESTIGACIONES</t>
  </si>
  <si>
    <t>42992493</t>
  </si>
  <si>
    <t>ALVAREZ VASQUEZ GLORIA DEL PILAR</t>
  </si>
  <si>
    <t>ANALISTA DE INDICADORES SOCIOECONOMICOS DEL SISTEMA DE INFORMACION REGIONAL PARA LA TOMA DE DECISIONES-SIRTOD</t>
  </si>
  <si>
    <t>71203176</t>
  </si>
  <si>
    <t>ALZAMORA ALVARADO MILAGROS CARMEN</t>
  </si>
  <si>
    <t xml:space="preserve">ASISTENTE EN ANALISIS DE BASE DE DATOS Y TABULADO </t>
  </si>
  <si>
    <t>42581589</t>
  </si>
  <si>
    <t>ALZAMORA ARCE JUAN ALEXANDER</t>
  </si>
  <si>
    <t>ESTADISTICA</t>
  </si>
  <si>
    <t>ESTADISTICO</t>
  </si>
  <si>
    <t>ANALISTA DEL SECTOR DE LOS HOGARES</t>
  </si>
  <si>
    <t>45070517</t>
  </si>
  <si>
    <t>AMPUERO LUJAN BRYAN PAUL</t>
  </si>
  <si>
    <t>04424421</t>
  </si>
  <si>
    <t>ANAHUA CAUNA VIRGINIA SECUNDINA</t>
  </si>
  <si>
    <t>ING. ECONOMICA</t>
  </si>
  <si>
    <t>40180340</t>
  </si>
  <si>
    <t>ANAYA BOCANEGRA YESSICA CECILIA</t>
  </si>
  <si>
    <t>PREGRADO</t>
  </si>
  <si>
    <t>28281196</t>
  </si>
  <si>
    <t>ANAYA CARDENAS FANNY ROSA</t>
  </si>
  <si>
    <t>AUXILIAR, CONTABLE</t>
  </si>
  <si>
    <t xml:space="preserve">CONTABILIDAD </t>
  </si>
  <si>
    <t>40936457</t>
  </si>
  <si>
    <t>ANCAJIMA YOVERA GABY LILY</t>
  </si>
  <si>
    <t>AGRONOMIA</t>
  </si>
  <si>
    <t>INGENIERO AGRONOMO</t>
  </si>
  <si>
    <t xml:space="preserve">ASISTENTE INFORMATICO </t>
  </si>
  <si>
    <t>25789994</t>
  </si>
  <si>
    <t>ANCHANTE HURTADO GONZALO EMILIO</t>
  </si>
  <si>
    <t>INGENIERIA DE SISTEMAS</t>
  </si>
  <si>
    <t xml:space="preserve">INGENIERIA DE SISTEMAS </t>
  </si>
  <si>
    <t>01770842</t>
  </si>
  <si>
    <t>ANCHAPURI APAZA ALDO</t>
  </si>
  <si>
    <t>41869169</t>
  </si>
  <si>
    <t>ANCHIRAICO ASTUVILCA VANESSA ELVA</t>
  </si>
  <si>
    <t>PROFESOR DE EDUCACION PRIMARIA</t>
  </si>
  <si>
    <t>EDUCACION PRIMARIA</t>
  </si>
  <si>
    <t>47533988</t>
  </si>
  <si>
    <t>ANDAHUA CASTELLANO VICTORIA DORA</t>
  </si>
  <si>
    <t xml:space="preserve">ANALISTA EN CONSTRUCCION DE DISEÑOS MUESTRALES </t>
  </si>
  <si>
    <t>16008344</t>
  </si>
  <si>
    <t>ANDRADE PALOMARES KATIA MARIELA</t>
  </si>
  <si>
    <t>ING. DE ESTAD. E INFORM.</t>
  </si>
  <si>
    <t>INGE. DE ESTD. E INFORM.</t>
  </si>
  <si>
    <t>45787948</t>
  </si>
  <si>
    <t>ANDRES BENDEZU KATHERINE MAGALY</t>
  </si>
  <si>
    <t>PROFESOR DE COMPUTACION E INFORMATICA</t>
  </si>
  <si>
    <t>METODOLOGO</t>
  </si>
  <si>
    <t>07172538</t>
  </si>
  <si>
    <t>ANGULO BOTIQUIN EDITH BEATRIZ</t>
  </si>
  <si>
    <t>05341665</t>
  </si>
  <si>
    <t>ANGULO PINEDO ROSA YSELA</t>
  </si>
  <si>
    <t>ING. QUIMICA</t>
  </si>
  <si>
    <t>ANALISTA DE METODOLOGIAS DE ENCUESTA CON PROCEDIMIENTOS BIOMEDICOS</t>
  </si>
  <si>
    <t>10044434</t>
  </si>
  <si>
    <t>ANGULO REYES DORIS AMELIA</t>
  </si>
  <si>
    <t xml:space="preserve">ESPECIALISTA CARTOGRAFICO </t>
  </si>
  <si>
    <t>43897947</t>
  </si>
  <si>
    <t>ANICAMA MACHUCA DANIEL ANGEL</t>
  </si>
  <si>
    <t>GEOGRAFIA</t>
  </si>
  <si>
    <t>CIENCIAS SOCIALES</t>
  </si>
  <si>
    <t>43227834</t>
  </si>
  <si>
    <t>ANICAMA VASQUEZ FRANCISCO FRANCO</t>
  </si>
  <si>
    <t xml:space="preserve">ADMINISTRATIVO DE PROYECTO </t>
  </si>
  <si>
    <t>09971137</t>
  </si>
  <si>
    <t>ANICETO SANCHEZ ALICIA JANETH</t>
  </si>
  <si>
    <t>ANALISTA ADMINISTRATIVO EN PROYECTOS DE INVESTIGACIÓN</t>
  </si>
  <si>
    <t>OPERADOR DE LA UNIDAD DE DISTRIBUCION, RECEPCION Y ARCHIVO</t>
  </si>
  <si>
    <t>15840093</t>
  </si>
  <si>
    <t>ANTESANA ARGANDOÑA MIGUEL ANGEL</t>
  </si>
  <si>
    <t xml:space="preserve">ANALISTA EN METODOLOGIAS DE INVESTIGACION </t>
  </si>
  <si>
    <t>07076550</t>
  </si>
  <si>
    <t>ANTIPORTA LAYMITO DE QUISPE ROSALVA LILIA</t>
  </si>
  <si>
    <t>INGENIERA ESTADISTICA</t>
  </si>
  <si>
    <t>40359904</t>
  </si>
  <si>
    <t>ANTONIO ANYOSA BERTHA ELIZABETH</t>
  </si>
  <si>
    <t>ANALISTA ECONOMICO DEL SECTOR INSTITUCIONAL SOCIEDADES NO FINANCIERAS</t>
  </si>
  <si>
    <t>42441803</t>
  </si>
  <si>
    <t>ANTUNEZ ONCOY ERIKA</t>
  </si>
  <si>
    <t xml:space="preserve">ANALISTA DE BIENES Y SERVICIOS </t>
  </si>
  <si>
    <t>OPERADOR DE PROCESAMIENTO DE VARIABLES ECONOMICAS</t>
  </si>
  <si>
    <t>47486385</t>
  </si>
  <si>
    <t>ANYOSA NUÑEZ LUIS FRANCISCO</t>
  </si>
  <si>
    <t>ESPECIALISTA EN ARCHIVO</t>
  </si>
  <si>
    <t>46899778</t>
  </si>
  <si>
    <t>APAZA BELLO MARIA GUADALUPE</t>
  </si>
  <si>
    <t>HISTORIA</t>
  </si>
  <si>
    <t>APOYO ADMINISTRATIVO DE LAS ODEI</t>
  </si>
  <si>
    <t>43600448</t>
  </si>
  <si>
    <t>APAZA CCOA JULIAN IGNACIO</t>
  </si>
  <si>
    <t>GERENCIA MEDIOAMBIENTAL</t>
  </si>
  <si>
    <t>ASISTENTE DE CAPACITACION DE LAS OFICINAS DEPARTAMENTALES</t>
  </si>
  <si>
    <t>45821681</t>
  </si>
  <si>
    <t>APAZA LAYME WILLIANS</t>
  </si>
  <si>
    <t>41439857</t>
  </si>
  <si>
    <t>APONTE SURITA ISIDRO</t>
  </si>
  <si>
    <t>25412042</t>
  </si>
  <si>
    <t>APUELA SALAS ARQUIMIDES</t>
  </si>
  <si>
    <t>SUPER. LOCAL DE OPER. DE APLICACION DE ENCUESTAS</t>
  </si>
  <si>
    <t>42596199</t>
  </si>
  <si>
    <t>AQUITUARI PACAYA SANDRA ISABEL</t>
  </si>
  <si>
    <t>LICENCIADA EN EDUCACION</t>
  </si>
  <si>
    <t>41623813</t>
  </si>
  <si>
    <t>ARANA GRADOS MARIA ALICIA</t>
  </si>
  <si>
    <t>ESTUDIANTE</t>
  </si>
  <si>
    <t xml:space="preserve">EDUCACION SECUNDARIA </t>
  </si>
  <si>
    <t>CARTOGRAFO TEMATICO</t>
  </si>
  <si>
    <t>07119594</t>
  </si>
  <si>
    <t>ARANDA DE LA RIVA DORA MARIA</t>
  </si>
  <si>
    <t>GEOLOGIA, MINAS METALURGIA Y CIENCIAS GE</t>
  </si>
  <si>
    <t>43163514</t>
  </si>
  <si>
    <t>ARANDA VALDIVIEZO MONIKA GISELL</t>
  </si>
  <si>
    <t>COMUNICACION SOCIAL</t>
  </si>
  <si>
    <t>40312990</t>
  </si>
  <si>
    <t>ARANDA VEGA TRINIDAD TEODOSIA</t>
  </si>
  <si>
    <t>28227518</t>
  </si>
  <si>
    <t>ARANGO RAMOS FLORA</t>
  </si>
  <si>
    <t>ASISTENTE DE SISTEMA DE REDES</t>
  </si>
  <si>
    <t>41879309</t>
  </si>
  <si>
    <t>ARAUJO JAUREGUI MARCOS EUGENIO</t>
  </si>
  <si>
    <t>INGENIERIA DE SISTEMAS Y COMPUTACION</t>
  </si>
  <si>
    <t>SEGMENTISTA</t>
  </si>
  <si>
    <t>40894334</t>
  </si>
  <si>
    <t>ARAUJO JAUREGUI MARTIN JACOBO</t>
  </si>
  <si>
    <t>40775402</t>
  </si>
  <si>
    <t>ARAUJO POQUIOMA DANNIS JACKIELIN</t>
  </si>
  <si>
    <t>TECNICO, LABORATORISTA</t>
  </si>
  <si>
    <t xml:space="preserve">TECNICA EN LABORATORIO CLINICO </t>
  </si>
  <si>
    <t>16703706</t>
  </si>
  <si>
    <t>ARCE CORNEJO CARITO DE LOS MILAGROS</t>
  </si>
  <si>
    <t>MAESTRIA EN EDUCACION</t>
  </si>
  <si>
    <t>00236851</t>
  </si>
  <si>
    <t>ARCELLES MORAN MIGUEL ALBERTO</t>
  </si>
  <si>
    <t>ING. PESQUERA</t>
  </si>
  <si>
    <t>INGENIERIA PESQUERA</t>
  </si>
  <si>
    <t>29625168</t>
  </si>
  <si>
    <t>ARCOS ARCOS ANA MARIA</t>
  </si>
  <si>
    <t>ESP. DE LAS ACT. DE BIEN.Y SERVICIOS NO FINANCIEROS</t>
  </si>
  <si>
    <t>07281512</t>
  </si>
  <si>
    <t>ARCOS CHIRITO CESAR EMILIO</t>
  </si>
  <si>
    <t>CIENCIAS ECONOMICAS</t>
  </si>
  <si>
    <t>ANALISTA PROGRAMADOR</t>
  </si>
  <si>
    <t>42255185</t>
  </si>
  <si>
    <t>ARELLAN OROYA FRANKLIN JAKSON</t>
  </si>
  <si>
    <t>TECNICO INSPECTOR, NAVAL</t>
  </si>
  <si>
    <t>ASISTENTE ADMINISTRATIVO DE ALTA DIRECCION</t>
  </si>
  <si>
    <t>07428737</t>
  </si>
  <si>
    <t>ARELLANO VERA ZOILA MARCELA</t>
  </si>
  <si>
    <t>45118272</t>
  </si>
  <si>
    <t>AREVALO DIAZ BEATRIZ DEL ROSARIO</t>
  </si>
  <si>
    <t>00129140</t>
  </si>
  <si>
    <t>AREVALO MORENO LIZ VANESSA</t>
  </si>
  <si>
    <t>ANALISTA DE LAS ACTIVIDADES EXTRACTIVAS, DE MANUFACTURA, SERVICIOS Y CUENTAS DE LAS SOCIEDADES NO FINANCIERAS</t>
  </si>
  <si>
    <t>43857193</t>
  </si>
  <si>
    <t>ARGUME SANDOVAL SUSANA LUCIA</t>
  </si>
  <si>
    <t>INGENIERIA ECONOMICA</t>
  </si>
  <si>
    <t>43879552</t>
  </si>
  <si>
    <t>ARIAS BENITES VILMA</t>
  </si>
  <si>
    <t xml:space="preserve">SUPERVISOR DE CONSISTENCIA DE INFORMACION </t>
  </si>
  <si>
    <t>43074127</t>
  </si>
  <si>
    <t>ARIAS PATIÑO KARINA ROCIO</t>
  </si>
  <si>
    <t>TURISMO Y HOTELERIA</t>
  </si>
  <si>
    <t>40626539</t>
  </si>
  <si>
    <t>ARICA BENITES JHESENIA DEL CARMEN</t>
  </si>
  <si>
    <t>ING. AGRONOMA</t>
  </si>
  <si>
    <t xml:space="preserve">INGENIERO AGRONOMA </t>
  </si>
  <si>
    <t>01147165</t>
  </si>
  <si>
    <t>ARMAS SILVA LOYSI</t>
  </si>
  <si>
    <t>41161607</t>
  </si>
  <si>
    <t>ARMAS VARGAS EVELYN JULISSA</t>
  </si>
  <si>
    <t>41574972</t>
  </si>
  <si>
    <t>ARPI QUISPE EFRAIN VICENTE</t>
  </si>
  <si>
    <t>MATEMATICA</t>
  </si>
  <si>
    <t>40840884</t>
  </si>
  <si>
    <t>ARREDONDO HERMOZA PATRICIA</t>
  </si>
  <si>
    <t>PROFESOR DE EDUCACION INICIAL (PRE-ESCOLAR)</t>
  </si>
  <si>
    <t xml:space="preserve">EDUCACION INICIAL </t>
  </si>
  <si>
    <t>OPERADOR DE CONSISTENCIA BASICA</t>
  </si>
  <si>
    <t>06246971</t>
  </si>
  <si>
    <t>ARRIETA VICUÑA ELIZABETH</t>
  </si>
  <si>
    <t>SUPERVISOR DE CODIFICACION DE VARIABLES</t>
  </si>
  <si>
    <t>05641834</t>
  </si>
  <si>
    <t>ARRUNATEGUI SALDARRIAGA GUADALUPE ANDREA</t>
  </si>
  <si>
    <t>40118192</t>
  </si>
  <si>
    <t>ARTEAGA MEZA GUILLERMO ALEXS</t>
  </si>
  <si>
    <t xml:space="preserve">INGENIERO GEOGRAFICO Y ECOLOGICO </t>
  </si>
  <si>
    <t xml:space="preserve">ASISTENTE INFORMATICO DE ENCUESTAS ECONOMICAS </t>
  </si>
  <si>
    <t>40785050</t>
  </si>
  <si>
    <t>ASCA GUTIERREZ MONICA LUZ</t>
  </si>
  <si>
    <t>42596646</t>
  </si>
  <si>
    <t>ASCONA QUISPE DAISY MARIA</t>
  </si>
  <si>
    <t>ABOGADO, ABOGADO, PENALISTA</t>
  </si>
  <si>
    <t>DERECHO</t>
  </si>
  <si>
    <t>05373235</t>
  </si>
  <si>
    <t>ASPAJO FLORES ABNER AUGUSTO</t>
  </si>
  <si>
    <t>ESPECIALISTA EN CUENTAS NACIONALES DEL SECTOR DE LAS SOCIEDADES NO FINANCIERAS</t>
  </si>
  <si>
    <t>06805542</t>
  </si>
  <si>
    <t>ASPARRIN MARTIN CARMEN PAULINA</t>
  </si>
  <si>
    <t>EGRESADO DE MAESTRIA</t>
  </si>
  <si>
    <t xml:space="preserve">ASISTENTE EN EL  ANALISIS DE BASE DE DATOS </t>
  </si>
  <si>
    <t>21460019</t>
  </si>
  <si>
    <t>ASTORGA CABRERA DEICIA MARCELINA</t>
  </si>
  <si>
    <t>08295630</t>
  </si>
  <si>
    <t>AVENDAÑO ASCASIBAR ROLANDO ALBERTO</t>
  </si>
  <si>
    <t>22661771</t>
  </si>
  <si>
    <t>AYALA GOMEZ SUSANA</t>
  </si>
  <si>
    <t>41588648</t>
  </si>
  <si>
    <t>AYLAS MERCADO BENNY CARLA</t>
  </si>
  <si>
    <t>SOCIOLOGIA</t>
  </si>
  <si>
    <t>40442545</t>
  </si>
  <si>
    <t>BACA MENDOZA JOVANA</t>
  </si>
  <si>
    <t>41054004</t>
  </si>
  <si>
    <t>BACA PUMA MAGALI</t>
  </si>
  <si>
    <t xml:space="preserve">ASISTENTE ADMINISTRATIVO DE PROYECTO </t>
  </si>
  <si>
    <t>06597553</t>
  </si>
  <si>
    <t>BALAREZO MENDOZA DE CHIU MERCEDES TERESA</t>
  </si>
  <si>
    <t xml:space="preserve">ADMINISTRACION DE EMPRESAS </t>
  </si>
  <si>
    <t>ASISTENTE EN CAPACITACION Y RENDIMIENTO</t>
  </si>
  <si>
    <t>44282489</t>
  </si>
  <si>
    <t>BALDEON PINEDO SANDRA ARTEMIA</t>
  </si>
  <si>
    <t>ASISTENTE DE CONSISTENCIA DE PRECIOS</t>
  </si>
  <si>
    <t>09606885</t>
  </si>
  <si>
    <t>BALLENA GONZALES PATRICIA ELIZABETH</t>
  </si>
  <si>
    <t>RELACIONES INDUSTRIALES</t>
  </si>
  <si>
    <t>OPERADOR EN PROGRAMACION DE RUTAS DE TRABAJO SISTEMATIZADAS</t>
  </si>
  <si>
    <t>10283940</t>
  </si>
  <si>
    <t>BALTAZAR BERNABLE TRINIDAD MABEL</t>
  </si>
  <si>
    <t>INGENIERO ZOOTECNISTA</t>
  </si>
  <si>
    <t>44994416</t>
  </si>
  <si>
    <t>BAÑARES MAYTA MARIBEL ROXANA</t>
  </si>
  <si>
    <t>OPERADOR DE MONITOREO CARTOGRAFICO</t>
  </si>
  <si>
    <t>07617189</t>
  </si>
  <si>
    <t>BARAIBAR GOMEZ JOSE OMAR ESTEBAN</t>
  </si>
  <si>
    <t>TECNICO EN ADMINISTRACION</t>
  </si>
  <si>
    <t>COORDINADOR DE ACTUALIZACION CARTOGRAFICA Y REGISTRO DE VIVIENDAS Y ESTABLECIMIENTOS</t>
  </si>
  <si>
    <t>06227982</t>
  </si>
  <si>
    <t>BARBA MAIQUE JOSE CESAR</t>
  </si>
  <si>
    <t>ING. ADMINISTRATIVA</t>
  </si>
  <si>
    <t>31014979</t>
  </si>
  <si>
    <t>BARRIENTOS LLAMOCCA ANTONIO</t>
  </si>
  <si>
    <t>ESPECIALISTA EN FORMULACION DE PROYECTOS DE INVERSION PUBLICA</t>
  </si>
  <si>
    <t>28243563</t>
  </si>
  <si>
    <t>BARRIENTOS MOREIRA DANY RAUL</t>
  </si>
  <si>
    <t>CIENCIAS ECONOMICAS ADMINISTRATIVAS Y CO</t>
  </si>
  <si>
    <t>OPERADOR DE CAMARA</t>
  </si>
  <si>
    <t>29650425</t>
  </si>
  <si>
    <t>BARRIGA OVIEDO CESAR CHIPE</t>
  </si>
  <si>
    <t>TECNICO, COMUNICACION AUDIOVISUAL</t>
  </si>
  <si>
    <t>PRODUCCION Y DIRECCION DE RADIO Y TELEVI</t>
  </si>
  <si>
    <t>ESPEC. ADMINIST. DE LA SUBJEFATURA DE ESTADISTICA</t>
  </si>
  <si>
    <t>21578449</t>
  </si>
  <si>
    <t>BARRIOS MUÑOZ MARCOS WENCESLAO</t>
  </si>
  <si>
    <t>18167211</t>
  </si>
  <si>
    <t>BARROZO FRANCO MAURA LUCIA</t>
  </si>
  <si>
    <t>PROFESOR DE ENSEÑANZA PRIMARIA</t>
  </si>
  <si>
    <t>ANALISTA DEL SECTOR SERVICIOS</t>
  </si>
  <si>
    <t>42763973</t>
  </si>
  <si>
    <t>BARZOLA ARCOS KARINA VANESSA</t>
  </si>
  <si>
    <t>28311327</t>
  </si>
  <si>
    <t>BAUTISTA QUICHCA JOSUE</t>
  </si>
  <si>
    <t xml:space="preserve">ANALISTA CARTOGRAFICO </t>
  </si>
  <si>
    <t>40840163</t>
  </si>
  <si>
    <t>BAZAN HUAMANI ELIO ORLANDO</t>
  </si>
  <si>
    <t>GEOGRAFIA Y MEDIO AMBIENTE</t>
  </si>
  <si>
    <t>33806542</t>
  </si>
  <si>
    <t>BAZAN VELA NILA MERCEDES</t>
  </si>
  <si>
    <t>70083417</t>
  </si>
  <si>
    <t>BECERRA DIAZ MIRIAM AHAMALY</t>
  </si>
  <si>
    <t>NUTRICION</t>
  </si>
  <si>
    <t>08123731</t>
  </si>
  <si>
    <t>BECERRA RODRIGUEZ JULIO GASPAR</t>
  </si>
  <si>
    <t>ANALISTA DE PRECIOS AL CONSUMIDOR</t>
  </si>
  <si>
    <t>01281958</t>
  </si>
  <si>
    <t>BEDOYA AZA MARCO AUGUSTO</t>
  </si>
  <si>
    <t>08801479</t>
  </si>
  <si>
    <t>BEDOYA RUBIO ANA MARIA</t>
  </si>
  <si>
    <t>CIENCIAS - PESQUERIA PISCICULTURA</t>
  </si>
  <si>
    <t>CIENCIAS - PESQUEIRA PISCICULTURA</t>
  </si>
  <si>
    <t>09978022</t>
  </si>
  <si>
    <t>BEJARANO MARIN PILAR SOLEDAD</t>
  </si>
  <si>
    <t>INVESTIGACION OPERATIVA</t>
  </si>
  <si>
    <t>LICENCIADA EN INVESTIGACION OPERATIVA</t>
  </si>
  <si>
    <t>42186570</t>
  </si>
  <si>
    <t>BELLIDO ALIAGA JUAN</t>
  </si>
  <si>
    <t>23805314</t>
  </si>
  <si>
    <t>BELLOTA QUINTANILLA EMMA</t>
  </si>
  <si>
    <t>ECONOMIA Y ADMINISTRACION</t>
  </si>
  <si>
    <t>ECONOMIA Y ADMINISTRACION-ADMINISTRACION</t>
  </si>
  <si>
    <t>09928320</t>
  </si>
  <si>
    <t>BENAVENTE FLORES JULIO CESAR</t>
  </si>
  <si>
    <t xml:space="preserve">COMUNICACION </t>
  </si>
  <si>
    <t>46144844</t>
  </si>
  <si>
    <t>BENAVIDES GONZALES YEESEÑA MARISOL</t>
  </si>
  <si>
    <t>OPERADOR DE COMPILACION CARTOGRAFICA</t>
  </si>
  <si>
    <t>30941887</t>
  </si>
  <si>
    <t>BENAVIDES PEREZ CARLOS</t>
  </si>
  <si>
    <t>OPERADOR DE MONITOREO EN TRANSFERENCIA DE INFORMACION</t>
  </si>
  <si>
    <t>06143167</t>
  </si>
  <si>
    <t>BENDEZU BARAZORDA MARIA MARCELINA</t>
  </si>
  <si>
    <t>ESPECIALISTA EN METODOLOGIAS DE INVESTIGACION</t>
  </si>
  <si>
    <t>40603993</t>
  </si>
  <si>
    <t>BENITES VELASQUEZ BACH BEKER</t>
  </si>
  <si>
    <t>02660955</t>
  </si>
  <si>
    <t>BENITES VISE SILVIA</t>
  </si>
  <si>
    <t>01149543</t>
  </si>
  <si>
    <t>BERAUN HIDALGO JULIA ELIZABETH</t>
  </si>
  <si>
    <t>ING. AGRO INDUSTRIAL</t>
  </si>
  <si>
    <t>PROFESIONAL INFORMÁTICO IV</t>
  </si>
  <si>
    <t>08018442</t>
  </si>
  <si>
    <t>BERETTA ENCISO AGUSTIN JAVIER</t>
  </si>
  <si>
    <t>LICENCIADO EN COMPUTACION</t>
  </si>
  <si>
    <t>40920065</t>
  </si>
  <si>
    <t>BERMUDEZ CALIPUY OSCAR RICARDO</t>
  </si>
  <si>
    <t>CIENCIAS DE LA EDUCACION</t>
  </si>
  <si>
    <t>ASISTENTE DE PROGRAMACION ACADEMICA</t>
  </si>
  <si>
    <t>40036455</t>
  </si>
  <si>
    <t>BERNUY VACA JULISSA ANGELICA</t>
  </si>
  <si>
    <t>42021943</t>
  </si>
  <si>
    <t>BETANCOURT SARMIENTO JOHANA DEL PILAR</t>
  </si>
  <si>
    <t>40951987</t>
  </si>
  <si>
    <t>BETANCUR LEON MARITZA</t>
  </si>
  <si>
    <t>TRABAJO SOCIAL</t>
  </si>
  <si>
    <t xml:space="preserve">TRABAJO SOCIAL </t>
  </si>
  <si>
    <t xml:space="preserve">ANALISTA SOCIODEMOGRAFICO </t>
  </si>
  <si>
    <t>42229963</t>
  </si>
  <si>
    <t>BEZADA DAVALOS RENZO JESUS</t>
  </si>
  <si>
    <t>08032089</t>
  </si>
  <si>
    <t>BLANCO CHICANA CONCEPCION</t>
  </si>
  <si>
    <t>ASISTENTE EN EVALUACION PRESUPUESTAL</t>
  </si>
  <si>
    <t>71469733</t>
  </si>
  <si>
    <t>BLANCO LOPEZ TANNY CAROL</t>
  </si>
  <si>
    <t>20005300</t>
  </si>
  <si>
    <t>BLAZ CHAUPIN YLSIAS GUISELA</t>
  </si>
  <si>
    <t>ING. INDUSTRUAL</t>
  </si>
  <si>
    <t>SUPERVISOR(A) LOCAL DE OPERADOR DE APLICACION DE ENCUESTAS</t>
  </si>
  <si>
    <t>46951754</t>
  </si>
  <si>
    <t>BOJORQUEZ HUANCA JEYMI SHIRLEY</t>
  </si>
  <si>
    <t xml:space="preserve">RESPONSABLE DE OPERACIÓN DE CAMPO </t>
  </si>
  <si>
    <t>08154966</t>
  </si>
  <si>
    <t>BOLIVAR TALAVERA MIGUEL AUGUSTO</t>
  </si>
  <si>
    <t>09972626</t>
  </si>
  <si>
    <t>BONIFACIO CURO JOVITA</t>
  </si>
  <si>
    <t>31632661</t>
  </si>
  <si>
    <t>BONIFACIO TINOCO MARCELINO ALEJANDRO</t>
  </si>
  <si>
    <t>ASISTENTE EN CONTROL DE CALIDAD ESTADISTICA</t>
  </si>
  <si>
    <t>09832714</t>
  </si>
  <si>
    <t>BORDA QUISPE CONCEPCION</t>
  </si>
  <si>
    <t>44046545</t>
  </si>
  <si>
    <t>BOTTGER QUIÑONES SOLEDAD GIOVANA</t>
  </si>
  <si>
    <t>25401822</t>
  </si>
  <si>
    <t>BRAVO MORALES JULIO HENRY</t>
  </si>
  <si>
    <t xml:space="preserve">SUPERVISOR NACIONAL DE ENCUESTAS </t>
  </si>
  <si>
    <t>23261967</t>
  </si>
  <si>
    <t>BREÑA APUMAYTA NORMA</t>
  </si>
  <si>
    <t>GESTION EMPRESARIAL</t>
  </si>
  <si>
    <t>70039105</t>
  </si>
  <si>
    <t>BRICEÑO ORELLANA NATHALY CRISS</t>
  </si>
  <si>
    <t>47321229</t>
  </si>
  <si>
    <t>BRICEÑO TACURI LUZREYNA</t>
  </si>
  <si>
    <t>INGENIERIA AGROINDUSTRIAL</t>
  </si>
  <si>
    <t>72449957</t>
  </si>
  <si>
    <t>BRICEÑO VILLANUEVA MELANNIE LESLY</t>
  </si>
  <si>
    <t>46694798</t>
  </si>
  <si>
    <t>BUELOT COMECA LIZETH ADELAIDA</t>
  </si>
  <si>
    <t>TURISMO Y ADMINISTRACION</t>
  </si>
  <si>
    <t>LICENCIADA EN TURISMO Y ADMINISTRACION</t>
  </si>
  <si>
    <t>07995646</t>
  </si>
  <si>
    <t>BUENDIA DIAZ MIGUEL ANGEL</t>
  </si>
  <si>
    <t>40193521</t>
  </si>
  <si>
    <t>BULEJE SAYRITUPAC KARINA MASSIEL</t>
  </si>
  <si>
    <t>PROFESOR, EDUCACION SECUNDARIA</t>
  </si>
  <si>
    <t>40902845</t>
  </si>
  <si>
    <t>BURGOS CHIRINOS RITA NOVILU</t>
  </si>
  <si>
    <t>40723817</t>
  </si>
  <si>
    <t>BUSTAMANTE CIEZA KENNY</t>
  </si>
  <si>
    <t>ING. AGROINDUSTRIAL</t>
  </si>
  <si>
    <t>10345027</t>
  </si>
  <si>
    <t>BUSTAMANTE RETUERTO JORGE EDGARDO</t>
  </si>
  <si>
    <t>OPER. DE ADM. DE EQ. INFORMATICOS Y TELF. MOVIL INST.</t>
  </si>
  <si>
    <t>48073003</t>
  </si>
  <si>
    <t>CABELLO HERENCIA DIEGO</t>
  </si>
  <si>
    <t>ADMINISTRACION, FINANZAS Y NEGOCIOS GLOBALES</t>
  </si>
  <si>
    <t>41343414</t>
  </si>
  <si>
    <t>CABELLO PICOY MARITZA</t>
  </si>
  <si>
    <t>09355136</t>
  </si>
  <si>
    <t>CABELLO VASQUEZ BERNARDINO</t>
  </si>
  <si>
    <t>44602656</t>
  </si>
  <si>
    <t>CABELLOS BERNABE RONALD OSWALDO</t>
  </si>
  <si>
    <t>SUPERVISOR DE ESTADISTICAS SOCIOECONOMICAS DE GESTION MUNICIPAL</t>
  </si>
  <si>
    <t>10700068</t>
  </si>
  <si>
    <t>CABEZAS MEDINA GISSELA MARIA</t>
  </si>
  <si>
    <t>LICENCIADA EN ESTADISTICA</t>
  </si>
  <si>
    <t>28291031</t>
  </si>
  <si>
    <t>CABRERA BELLIDO MARIA ANGELICA</t>
  </si>
  <si>
    <t>INGENIERA QUIMICA</t>
  </si>
  <si>
    <t>INGENIERIA QUIMICA</t>
  </si>
  <si>
    <t>06267783</t>
  </si>
  <si>
    <t>CABRERA CONISLLA ERNESTO LUIS</t>
  </si>
  <si>
    <t>32906720</t>
  </si>
  <si>
    <t>CABRERA MEDINA CONSUELO LILIA</t>
  </si>
  <si>
    <t xml:space="preserve">ENFERMERIA TECNICA </t>
  </si>
  <si>
    <t>09749071</t>
  </si>
  <si>
    <t>CABRERA VARGAS NELLY MARGARITA</t>
  </si>
  <si>
    <t>09690434</t>
  </si>
  <si>
    <t>CACCHA SANCHEZ NANCY SOFIA</t>
  </si>
  <si>
    <t>09438230</t>
  </si>
  <si>
    <t>CACEDA ANGLAS SUSANA GEORGINA</t>
  </si>
  <si>
    <t>JEFE DE PROYECTO</t>
  </si>
  <si>
    <t>31664032</t>
  </si>
  <si>
    <t>CACERES PALACIOS SILVIA JANNINA</t>
  </si>
  <si>
    <t>EDUCACION SECUNDARIA-CIENCIAS NATURALES</t>
  </si>
  <si>
    <t>10601560</t>
  </si>
  <si>
    <t>CACERES RIVERA CATTI FRANCIA</t>
  </si>
  <si>
    <t>19995145</t>
  </si>
  <si>
    <t>CACERES ROBLES JORGE RICARDO</t>
  </si>
  <si>
    <t>INGENIERIA INDUSTRIAL</t>
  </si>
  <si>
    <t>25734067</t>
  </si>
  <si>
    <t>CADILLO JAVIER ELIZABETH</t>
  </si>
  <si>
    <t>42571834</t>
  </si>
  <si>
    <t>CAJALEON CHAMORRO MIRIAM JUDITH</t>
  </si>
  <si>
    <t>ODONTOLOGIA</t>
  </si>
  <si>
    <t>71252710</t>
  </si>
  <si>
    <t>CALDERON ARIAS MACARENA DEL ROSARIO</t>
  </si>
  <si>
    <t>INGENIERIA COMERCIAL</t>
  </si>
  <si>
    <t>41330613</t>
  </si>
  <si>
    <t>CALDERON BOCANEGRA EDIL ENRIQUE</t>
  </si>
  <si>
    <t>41274754</t>
  </si>
  <si>
    <t>CALDERON DAVILA OSCAR DANIEL</t>
  </si>
  <si>
    <t>ASISTENTE DE PRECIOS DE COMERCIO EXTERIOR</t>
  </si>
  <si>
    <t>43650478</t>
  </si>
  <si>
    <t>CALDERON HINOSTROZA MINERVA</t>
  </si>
  <si>
    <t>15354334</t>
  </si>
  <si>
    <t>CALDERON LOPEZ ANTONIO SANTOS</t>
  </si>
  <si>
    <t>INGENIERIA AGRICOLA</t>
  </si>
  <si>
    <t>43067508</t>
  </si>
  <si>
    <t>CALDERON MENDOZA CARLOS AUGUSTO</t>
  </si>
  <si>
    <t>71775430</t>
  </si>
  <si>
    <t>CALDERON RAMOS KARINA NATHALY</t>
  </si>
  <si>
    <t>CONTADOR, EMPRESA</t>
  </si>
  <si>
    <t xml:space="preserve">CIENCIAS CONTABLES Y FINANCIERAS </t>
  </si>
  <si>
    <t>OPERADOR DE REENTREVISTA</t>
  </si>
  <si>
    <t>09805534</t>
  </si>
  <si>
    <t>CALDERON VALENZUELA JULIO GEORGE</t>
  </si>
  <si>
    <t xml:space="preserve">ECONOMISTA </t>
  </si>
  <si>
    <t>70869575</t>
  </si>
  <si>
    <t>CALDERON VALLE WALTER MAURICIO</t>
  </si>
  <si>
    <t>29315392</t>
  </si>
  <si>
    <t>CALDERON VILCA CECILIA ESTEFANIA</t>
  </si>
  <si>
    <t>PROGRAMADOR DE SISTEMAS</t>
  </si>
  <si>
    <t>46908349</t>
  </si>
  <si>
    <t>CALIXTRO AGUILAR MARIBEL</t>
  </si>
  <si>
    <t>ANALISTA DE RESULTADOS DE PRECIOS</t>
  </si>
  <si>
    <t>09466948</t>
  </si>
  <si>
    <t>CALLALLI CAMPANA MARIA ELENA</t>
  </si>
  <si>
    <t>ASISTENTE EN EL ANALISIS DE BASE DE DATOS</t>
  </si>
  <si>
    <t>42357569</t>
  </si>
  <si>
    <t>CALLE HUAMANI ABDON RENE</t>
  </si>
  <si>
    <t>ESPECIALISTA EN ANALISIS DE INDICADORES DEL SISTEMA DE INFORMACION REGIONAL PARA LA TOMA DE DECISIONES-SIRTOD</t>
  </si>
  <si>
    <t>41593209</t>
  </si>
  <si>
    <t>CALLE ROSASCO LUIS FRANCISCO</t>
  </si>
  <si>
    <t>POLITOLOGO</t>
  </si>
  <si>
    <t>43577330</t>
  </si>
  <si>
    <t>CALONGE VEGA EDUARDO SEGUNDO</t>
  </si>
  <si>
    <t>INGENIERIA INFORMATICA Y DE SISTEMAS</t>
  </si>
  <si>
    <t>44727410</t>
  </si>
  <si>
    <t>CAMACHO CHAVEZ LIZBETH</t>
  </si>
  <si>
    <t>INGENIERO AGROINDUSTRIAL</t>
  </si>
  <si>
    <t>09897343</t>
  </si>
  <si>
    <t>CAMACHO LEON FLOR YESENIA</t>
  </si>
  <si>
    <t>EDUCACION INICIAL</t>
  </si>
  <si>
    <t>74394357</t>
  </si>
  <si>
    <t>CAMACHO TORRES SANDY JUDITH</t>
  </si>
  <si>
    <t>20657320</t>
  </si>
  <si>
    <t>CAMARENA BARZOLA YONI NELIDA</t>
  </si>
  <si>
    <t>CONTABILIDAD Y FINANZAS</t>
  </si>
  <si>
    <t>20070950</t>
  </si>
  <si>
    <t>CAMARENA CRUZ JANET SOLEDAD</t>
  </si>
  <si>
    <t>ADMINISTRADOR, PERSONAL</t>
  </si>
  <si>
    <t>43512660</t>
  </si>
  <si>
    <t>CAMARGO MOREANO YENNY</t>
  </si>
  <si>
    <t>43490228</t>
  </si>
  <si>
    <t>CAMONES SABINO LIZ PAOLA</t>
  </si>
  <si>
    <t>CIENCIAS DE LA COMUNICACION</t>
  </si>
  <si>
    <t xml:space="preserve">CIENCIAS DE  LA COMUNICACION </t>
  </si>
  <si>
    <t>04079891</t>
  </si>
  <si>
    <t>CAMPOS ALVARADO EUMELIO OLIMPIO</t>
  </si>
  <si>
    <t>46041551</t>
  </si>
  <si>
    <t>CAMPOS CUMPA AMELIA MAGDALENA</t>
  </si>
  <si>
    <t>DERECHO Y CIENCIAS POLITICAS</t>
  </si>
  <si>
    <t>40753209</t>
  </si>
  <si>
    <t>CAMPOS SILVA LISBED MILDRED</t>
  </si>
  <si>
    <t>ASISTENTE LOGISTICO - ALMACEN</t>
  </si>
  <si>
    <t>40900663</t>
  </si>
  <si>
    <t>CANCHARI BRAVO HENRY JAVIER</t>
  </si>
  <si>
    <t xml:space="preserve">COMPUTACION E INFORMATICA </t>
  </si>
  <si>
    <t>47026193</t>
  </si>
  <si>
    <t>CANCHARI ROJAS CINTHIA</t>
  </si>
  <si>
    <t>ANTROPOLOGIA SOCIAL</t>
  </si>
  <si>
    <t>44543263</t>
  </si>
  <si>
    <t>CANCHUMANYA INGA IRAIDA YULY</t>
  </si>
  <si>
    <t>INGENIERIA</t>
  </si>
  <si>
    <t>BACHILLER EN INGIENERIA INFORMATICA</t>
  </si>
  <si>
    <t>44835405</t>
  </si>
  <si>
    <t>CANLLAHUA HUILLCA INES MIGUELA</t>
  </si>
  <si>
    <t>EDUCACION PRIMARÌA</t>
  </si>
  <si>
    <t>04809581</t>
  </si>
  <si>
    <t>CANO CORNEJO CONSUELO</t>
  </si>
  <si>
    <t>EDUCACION SECUNDARIA MATEMATICA</t>
  </si>
  <si>
    <t>44697656</t>
  </si>
  <si>
    <t>CANTU CONDOR GLADYS BEATRIZ</t>
  </si>
  <si>
    <t>PRIMARIA Y EDUC BILINGUE INTERCULTURAL</t>
  </si>
  <si>
    <t>PROFESIONAL ECONÓMICO SOCIAL V</t>
  </si>
  <si>
    <t>09448057</t>
  </si>
  <si>
    <t>CAÑOTE FAJARDO GISELLA MARIANA</t>
  </si>
  <si>
    <t>45593231</t>
  </si>
  <si>
    <t>CARBAJAL CACERES YESICA</t>
  </si>
  <si>
    <t>21843314</t>
  </si>
  <si>
    <t>CARBAJAL CHIRINOS ANA MARIA</t>
  </si>
  <si>
    <t>73609585</t>
  </si>
  <si>
    <t>CARBAJAL VILCA MARIBEL SANDRA</t>
  </si>
  <si>
    <t>OPERADOR DE ADMINISTRACION DE EQUIPOS INFORMATICOS PARA LA APLICACIÓN DE ENCUESTAS</t>
  </si>
  <si>
    <t>06169035</t>
  </si>
  <si>
    <t>CARBONEL HERNANDEZ ROSA YSABEL</t>
  </si>
  <si>
    <t>ADMINISTRACION DE NEGOCIOS</t>
  </si>
  <si>
    <t xml:space="preserve">SECRETARIA </t>
  </si>
  <si>
    <t>41088536</t>
  </si>
  <si>
    <t>CARDENAS AGUILAR HEYLIN CAROLA</t>
  </si>
  <si>
    <t>ADMINISTRACION DE NEGOCIOS INTERNACIONALES</t>
  </si>
  <si>
    <t>ADMIN. DE NEGOCIOS INTERNACIONALES</t>
  </si>
  <si>
    <t>45152861</t>
  </si>
  <si>
    <t>CARDENAS ISIDRO ZORAIDA CLEDIA</t>
  </si>
  <si>
    <t>COORDINADOR DEPARTAMENTAL DE PROYECTO</t>
  </si>
  <si>
    <t>10531957</t>
  </si>
  <si>
    <t>CARDENAS MENDOZA MARIBEL ELISA</t>
  </si>
  <si>
    <t>07449293</t>
  </si>
  <si>
    <t>CARDENAS YANQUE OLGA MARGARITA</t>
  </si>
  <si>
    <t>ASISTENTE ESPECIALISTA EN ANALISIS DE BASE DE DATOS</t>
  </si>
  <si>
    <t>09630826</t>
  </si>
  <si>
    <t>CARHUACHIN ALE GLEEN DANIEL</t>
  </si>
  <si>
    <t>48519407</t>
  </si>
  <si>
    <t>CARHUANCHO MATTOS EDITH KATHERIN</t>
  </si>
  <si>
    <t>21524637</t>
  </si>
  <si>
    <t>CARO ORIUNDO FLOR ISABEL</t>
  </si>
  <si>
    <t>41478475</t>
  </si>
  <si>
    <t>CARO SAAVEDRA DEISY JULIANA</t>
  </si>
  <si>
    <t>48132605</t>
  </si>
  <si>
    <t>CARPIO GONZALES MARISOL VICTORINA</t>
  </si>
  <si>
    <t>07893343</t>
  </si>
  <si>
    <t>CARQUIN CHAVEZ MARIA LOURDES</t>
  </si>
  <si>
    <t>ADMINISTRACION Y FINANZAS DE NEGOCIOS GLOBALES</t>
  </si>
  <si>
    <t>ADMINISTRACION FINANZAS Y NEGOCIOS GLOBA</t>
  </si>
  <si>
    <t>ANALISTA DE PRODUCCION SECTORIAL</t>
  </si>
  <si>
    <t>47358261</t>
  </si>
  <si>
    <t>CARRANZA CORDOVA DIEGO ALONSO</t>
  </si>
  <si>
    <t>40848829</t>
  </si>
  <si>
    <t>CARRANZA SAMBRANO FLOR DEL CARMEN</t>
  </si>
  <si>
    <t>07430977</t>
  </si>
  <si>
    <t>CARRASCAL GARCIA YRIS AGUSTINA</t>
  </si>
  <si>
    <t>40246588</t>
  </si>
  <si>
    <t>CASA AYHUASI NELY</t>
  </si>
  <si>
    <t>PROFESIONAL TECNICO EN ENFERMERIA TECNICA</t>
  </si>
  <si>
    <t>73127216</t>
  </si>
  <si>
    <t>CASAS BALDEON MILAGROS ROCIO</t>
  </si>
  <si>
    <t>10594122</t>
  </si>
  <si>
    <t>CASAS BENDEZU MIXSI JOANNE</t>
  </si>
  <si>
    <t>ANALISTA DE BASE DE DATOS SOBRE CONDICIONES DE VIDA</t>
  </si>
  <si>
    <t>45554950</t>
  </si>
  <si>
    <t>CASIMIRO YARINGAÑO JILLIAN</t>
  </si>
  <si>
    <t>43971974</t>
  </si>
  <si>
    <t>CASO TRUJILLO ANA KARINA</t>
  </si>
  <si>
    <t>09600025</t>
  </si>
  <si>
    <t>CASTAÑEDA HUAMAÑAHUI JOHANA YVONNE</t>
  </si>
  <si>
    <t>33408100</t>
  </si>
  <si>
    <t>CASTAÑEDA SERVAN NINA HORFELINDA</t>
  </si>
  <si>
    <t xml:space="preserve">CIENCIAS DE LA EDUCACION </t>
  </si>
  <si>
    <t>41957018</t>
  </si>
  <si>
    <t>CASTILLO CORZO FERNANDO ALBERTO</t>
  </si>
  <si>
    <t>77283186</t>
  </si>
  <si>
    <t>CASTILLO CUMPA WENDY VIAGRACE</t>
  </si>
  <si>
    <t>08076414</t>
  </si>
  <si>
    <t>CASTILLO LEON MAXIMO ENRIQUE</t>
  </si>
  <si>
    <t>09539920</t>
  </si>
  <si>
    <t>CASTILLO MEZA GISSELA IVONNE</t>
  </si>
  <si>
    <t>LICENCIADA EN OBSTETRICIA</t>
  </si>
  <si>
    <t>42658595</t>
  </si>
  <si>
    <t>CAVALCANTI VALDEZ KARINA</t>
  </si>
  <si>
    <t>LICENCIADA EN ANTROPOLOGIA</t>
  </si>
  <si>
    <t>ASISTENTE CONTABLE</t>
  </si>
  <si>
    <t>10305956</t>
  </si>
  <si>
    <t>CAVERO CARRILLO MARIA ROSA</t>
  </si>
  <si>
    <t>CIENCIAS FINANCIERAS Y CONTABLES</t>
  </si>
  <si>
    <t>44566353</t>
  </si>
  <si>
    <t>CAVERO SAAVEDRA PATRICIO GUILLERMO</t>
  </si>
  <si>
    <t>SECTORIALISTA DE SERVICIOS - ENSER</t>
  </si>
  <si>
    <t>41773382</t>
  </si>
  <si>
    <t>CAYO ZAPATA RUTH RAQUEL</t>
  </si>
  <si>
    <t>41445707</t>
  </si>
  <si>
    <t>CEFERINO VICTORIA ROSARIO ZENOBIA</t>
  </si>
  <si>
    <t>LICENCIADO EN ADMINISTRACION</t>
  </si>
  <si>
    <t>07990089</t>
  </si>
  <si>
    <t>CENTENO PABLO ROSA MARIA</t>
  </si>
  <si>
    <t xml:space="preserve">OBSTETRICIA </t>
  </si>
  <si>
    <t>COORDINADOR GENERAL DE OPERACIÓN DE CAMPO</t>
  </si>
  <si>
    <t>09607546</t>
  </si>
  <si>
    <t>CENTENO QUISPE SONIA RAQUEL</t>
  </si>
  <si>
    <t>SALUD PUBLICA</t>
  </si>
  <si>
    <t>06936255</t>
  </si>
  <si>
    <t>CERDA MARTINEZ ROMULO</t>
  </si>
  <si>
    <t>41165914</t>
  </si>
  <si>
    <t>CERNA ROBLES ROCIO DEL CARMEN</t>
  </si>
  <si>
    <t>OPERADOR DE MONITOREO Y CONTROL DE CALIDAD</t>
  </si>
  <si>
    <t>09669501</t>
  </si>
  <si>
    <t>CERNADES SANCHEZ BETSY</t>
  </si>
  <si>
    <t>70652667</t>
  </si>
  <si>
    <t>CERONI GUTIERREZ DAYSI</t>
  </si>
  <si>
    <t>17431207</t>
  </si>
  <si>
    <t>CESPEDES FIGUEROA MERLY YSABEL</t>
  </si>
  <si>
    <t>24004604</t>
  </si>
  <si>
    <t>CHACACANTA HUARI HENRY</t>
  </si>
  <si>
    <t>ESTADISTICO, MATEMATICO</t>
  </si>
  <si>
    <t>MENCION EN ESTADISTICA</t>
  </si>
  <si>
    <t>07267003</t>
  </si>
  <si>
    <t>CHACATE GONZALES NORMA ROSA</t>
  </si>
  <si>
    <t>CONSERJE DE JEFATURA</t>
  </si>
  <si>
    <t>26700752</t>
  </si>
  <si>
    <t>CHACHA HUAMAN JUAN</t>
  </si>
  <si>
    <t>40740741</t>
  </si>
  <si>
    <t>CHACON CONDORI EDWIN JESUS</t>
  </si>
  <si>
    <t>45488195</t>
  </si>
  <si>
    <t>CHAHUAYO ARANA JOVANA</t>
  </si>
  <si>
    <t>ZOOTECNIA</t>
  </si>
  <si>
    <t>45499904</t>
  </si>
  <si>
    <t>CHALCO ROSALES ANNE MERY</t>
  </si>
  <si>
    <t>INGENIERIA EN ECOTURISMO</t>
  </si>
  <si>
    <t>OPERADOR DE INGRESO DE INFORMACION ECONOMICA SECTORIAL</t>
  </si>
  <si>
    <t>46428768</t>
  </si>
  <si>
    <t>CHAMBI CALLA WILLIAN ENSO</t>
  </si>
  <si>
    <t xml:space="preserve">INGENIERIA ESTADISTICA </t>
  </si>
  <si>
    <t>04437635</t>
  </si>
  <si>
    <t>CHAMBI MUÑIZ WILTON SANTOS</t>
  </si>
  <si>
    <t>TECNICO, COMPUTADORAS</t>
  </si>
  <si>
    <t>ANALISTA EN CONSTRUCCION DE DISEÑOS MUESTRALES</t>
  </si>
  <si>
    <t>09826318</t>
  </si>
  <si>
    <t>CHAMBI VARGAS MARTIN WILMER</t>
  </si>
  <si>
    <t>OPERADOR EN DIGITALIZACION CARTOGRAFICA</t>
  </si>
  <si>
    <t>40342757</t>
  </si>
  <si>
    <t>CHANG BUSTAMANTE MICHELL PIERRE</t>
  </si>
  <si>
    <t>OPERADOR DE INGRESO DE INFORMACION DE PRECIOS</t>
  </si>
  <si>
    <t>06731375</t>
  </si>
  <si>
    <t>CHANGRA AGUILAR JOSE LUIS</t>
  </si>
  <si>
    <t>44768270</t>
  </si>
  <si>
    <t>CHANINI CUTIRI MILAGROS</t>
  </si>
  <si>
    <t>NUTRICION HUMANA</t>
  </si>
  <si>
    <t>CIENCIAS DE LA SALUD</t>
  </si>
  <si>
    <t>ASISTENTE DE MANTENIMIENTO</t>
  </si>
  <si>
    <t>10363526</t>
  </si>
  <si>
    <t>CHARA CHOQUEPUMA FELICIANO RAUL</t>
  </si>
  <si>
    <t>29643765</t>
  </si>
  <si>
    <t>CHARCA FLORES FLAVIO</t>
  </si>
  <si>
    <t>ANALISTA DE METOLOGIAS PARA LOS PROCESOS DE ACTUALIZACION CARTOGRAFICA</t>
  </si>
  <si>
    <t>41056337</t>
  </si>
  <si>
    <t>CHAUCA CLAROS CARLOS ALBERTO</t>
  </si>
  <si>
    <t>PERIODISMO Y RELACIONES PUBLICAS</t>
  </si>
  <si>
    <t>47466132</t>
  </si>
  <si>
    <t>CHAVESTA CUMPA RONALD HUMBERTO</t>
  </si>
  <si>
    <t>18162896</t>
  </si>
  <si>
    <t>CHAVEZ BAZAN MARIO ALBERTY</t>
  </si>
  <si>
    <t>GERENCIA DE OPERACIONES</t>
  </si>
  <si>
    <t xml:space="preserve">ASISTENTE DE MUESTREO Y CONTROL DE CALIDAD </t>
  </si>
  <si>
    <t>06707006</t>
  </si>
  <si>
    <t>CHAVEZ CASIMIRO GUADIAN NELSON</t>
  </si>
  <si>
    <t>INGENERIA ESTADISTICA E INFORMATICA</t>
  </si>
  <si>
    <t>10739771</t>
  </si>
  <si>
    <t>CHAVEZ FUENTES FERNANDO MIGUEL</t>
  </si>
  <si>
    <t>TECNICO ELECTRICISTA EN GENERAL</t>
  </si>
  <si>
    <t xml:space="preserve">TECNICO EN ELECTRONICA </t>
  </si>
  <si>
    <t>33425838</t>
  </si>
  <si>
    <t>CHAVEZ JAUREGUI JEAN ROBERT</t>
  </si>
  <si>
    <t>44657231</t>
  </si>
  <si>
    <t>CHAVEZ LECCA ELIZABETH</t>
  </si>
  <si>
    <t>DOCENTE</t>
  </si>
  <si>
    <t>PROFESIONAL INFORMÁTICO V</t>
  </si>
  <si>
    <t>15744367</t>
  </si>
  <si>
    <t>CHAVEZ MARTINEZ WILDER ANGEL</t>
  </si>
  <si>
    <t>42342570</t>
  </si>
  <si>
    <t>CHAVEZ MENDOZA OFELIA</t>
  </si>
  <si>
    <t>GUIAS, TURISMO</t>
  </si>
  <si>
    <t>47051991</t>
  </si>
  <si>
    <t>CHAVEZ QUIJANO CECILIA KATHERIN</t>
  </si>
  <si>
    <t>FISICO, ESTATICA</t>
  </si>
  <si>
    <t>40197857</t>
  </si>
  <si>
    <t>CHAVEZ SANCHEZ CARMEN TERESA</t>
  </si>
  <si>
    <t>43299994</t>
  </si>
  <si>
    <t>CHELQUETUMA MAMANI JOCABET</t>
  </si>
  <si>
    <t>46603937</t>
  </si>
  <si>
    <t>CHICALLA CUAYLA YULISSA ROSMERY</t>
  </si>
  <si>
    <t>45783746</t>
  </si>
  <si>
    <t>CHICHIPE LOZANO JHON PERCY</t>
  </si>
  <si>
    <t>42686355</t>
  </si>
  <si>
    <t>CHILENO CARQUIN GIANCARLOS ABELARDO</t>
  </si>
  <si>
    <t>40678563</t>
  </si>
  <si>
    <t>CHINCHAY CIPRIANO MARLENY DINA</t>
  </si>
  <si>
    <t>29210643</t>
  </si>
  <si>
    <t>CHIPANA CHIPANA ANGELA</t>
  </si>
  <si>
    <t>TRADUCTOR</t>
  </si>
  <si>
    <t>40280947</t>
  </si>
  <si>
    <t>CHIU MATOS DE MATHIEU  YURI SUN</t>
  </si>
  <si>
    <t>TRADUCTOR DE IDIOMAS</t>
  </si>
  <si>
    <t xml:space="preserve">TRADUCCION E INTERPRETACION </t>
  </si>
  <si>
    <t>44820029</t>
  </si>
  <si>
    <t>CHOQUE SEDANO JUAN CARLOS</t>
  </si>
  <si>
    <t>ESPECIALISTA EN ANALISIS DE INFORMACION ESTADISTICA</t>
  </si>
  <si>
    <t>40681194</t>
  </si>
  <si>
    <t>CHUMACERO JIMENEZ EDWIN HELAR</t>
  </si>
  <si>
    <t>INGINIERO AGRONOMO</t>
  </si>
  <si>
    <t>ASISTENTE DE AUDITOR GUBERNAMENTAL</t>
  </si>
  <si>
    <t>10046660</t>
  </si>
  <si>
    <t>CHUMBIMUNI TORRES  LAURA MATILDE</t>
  </si>
  <si>
    <t>ASIST. DE CAPACITACION DE LAS OFI. DEPARTAMENTALES</t>
  </si>
  <si>
    <t>43820313</t>
  </si>
  <si>
    <t>CHUQUIAURI COTRINA PILAR</t>
  </si>
  <si>
    <t>INGENIERA DE SISTEMAS E INFORMATICA</t>
  </si>
  <si>
    <t>INGENIERIA DE SISTEMAS E  INFORMATICA</t>
  </si>
  <si>
    <t xml:space="preserve">ANALISTA CONTABLE DE CUENTAS NACIONALES </t>
  </si>
  <si>
    <t>10137373</t>
  </si>
  <si>
    <t>CHUQUIHUACCHA JOYO JULIAN ELEODORO</t>
  </si>
  <si>
    <t>ASISTENTE EN LA IMPLEMENTACION Y MONITOREO DEL CODIGO DE BUENAS PRACTICAS ESTADISTICAS</t>
  </si>
  <si>
    <t>07811126</t>
  </si>
  <si>
    <t>CHUQUIMIA CASTILLO JUAN</t>
  </si>
  <si>
    <t>40311080</t>
  </si>
  <si>
    <t>CHURA HUANCA TANIA NANCY</t>
  </si>
  <si>
    <t>TECNICO EN ENFERMERIA</t>
  </si>
  <si>
    <t>43309450</t>
  </si>
  <si>
    <t>CHURATA TACO FLOR AZUCENA</t>
  </si>
  <si>
    <t>41311399</t>
  </si>
  <si>
    <t>CLAROS TAPIA JESUS ROLANDO</t>
  </si>
  <si>
    <t>41931573</t>
  </si>
  <si>
    <t>CLAUDIO ALANYA JOHON JAROL</t>
  </si>
  <si>
    <t>00247919</t>
  </si>
  <si>
    <t>CLAVIJO ARRESE ANGELA</t>
  </si>
  <si>
    <t>LICENCIADA EN ENFERMERIA</t>
  </si>
  <si>
    <t>22515348</t>
  </si>
  <si>
    <t>CLEMENTE MARTEL CESAR AUGUSTO</t>
  </si>
  <si>
    <t>23276163</t>
  </si>
  <si>
    <t>CLEMENTE PEREZ MARILUZ</t>
  </si>
  <si>
    <t xml:space="preserve">ENFERMERIA </t>
  </si>
  <si>
    <t>29285398</t>
  </si>
  <si>
    <t>COAGUILA SOTO PAULA SONIA</t>
  </si>
  <si>
    <t>CIENCIAS DE LA COMUNICACION SOCIAL</t>
  </si>
  <si>
    <t>42397230</t>
  </si>
  <si>
    <t>COLLADO SIERRA INGUAEBUR JHATZUKO</t>
  </si>
  <si>
    <t>TECNICO EN COMPUTACION</t>
  </si>
  <si>
    <t>INGENIERIA AMBIENTAL</t>
  </si>
  <si>
    <t>00405924</t>
  </si>
  <si>
    <t>COLQUE PAREDES GLORIA ROSA</t>
  </si>
  <si>
    <t>46778890</t>
  </si>
  <si>
    <t>COMETIVOS GONZALES NANCY PILAR</t>
  </si>
  <si>
    <t>21569971</t>
  </si>
  <si>
    <t>CONDE TORRES KARINA DEL ROCIO</t>
  </si>
  <si>
    <t>40371708</t>
  </si>
  <si>
    <t>CONDORI ADUVIRE YODDALY CLARA</t>
  </si>
  <si>
    <t>ABOGADO</t>
  </si>
  <si>
    <t>43996682</t>
  </si>
  <si>
    <t>CONDORI CENCIA NORA</t>
  </si>
  <si>
    <t>TECNICO AGROPECUARIO</t>
  </si>
  <si>
    <t>00521720</t>
  </si>
  <si>
    <t>CONDORI CHAMBILLA GAMALIEL JOHN</t>
  </si>
  <si>
    <t>29641992</t>
  </si>
  <si>
    <t>CONDORI HUAHUACHAMPI LOURDES VICENTINA</t>
  </si>
  <si>
    <t>INGENIERO QUIMICO</t>
  </si>
  <si>
    <t>40442165</t>
  </si>
  <si>
    <t>CONDORI QUISPE MARLENY MARIA</t>
  </si>
  <si>
    <t>23008012</t>
  </si>
  <si>
    <t>CONDORI RONDAN GETRUDES</t>
  </si>
  <si>
    <t>46990454</t>
  </si>
  <si>
    <t>CONTRERAS CAUNA CARMEN RAQUEL</t>
  </si>
  <si>
    <t>06697841</t>
  </si>
  <si>
    <t>CONTRERAS CONTRERAS ALFREDO ALEJANDRO</t>
  </si>
  <si>
    <t>CIENCIAS ADMINISTRATIVAS</t>
  </si>
  <si>
    <t>42024786</t>
  </si>
  <si>
    <t>COPERTINO ORTIZ ROMELIA MINELA</t>
  </si>
  <si>
    <t>EDUCACION PRIMARIA Y EBI</t>
  </si>
  <si>
    <t>41379868</t>
  </si>
  <si>
    <t>CORDOVA LUCERO MELODIE JADE</t>
  </si>
  <si>
    <t>02807299</t>
  </si>
  <si>
    <t>CORDOVA SANJINEZ SANDRA LUZ</t>
  </si>
  <si>
    <t>COORDINADOR EN SEGURIDAD DE LA INFORMACION</t>
  </si>
  <si>
    <t>20037930</t>
  </si>
  <si>
    <t>CORILLA BAQUERIZO EDUARDO CANCIO</t>
  </si>
  <si>
    <t xml:space="preserve">GESTION  EN ALTA DIRECCION </t>
  </si>
  <si>
    <t>29466372</t>
  </si>
  <si>
    <t>CORNEJO MOTTA MARIA VICTORIA</t>
  </si>
  <si>
    <t xml:space="preserve">ASISTENTE ADMINISTRATIVO DE LOGISTICA </t>
  </si>
  <si>
    <t>07998946</t>
  </si>
  <si>
    <t>CORONADO GONZALES LILIANA ROSA</t>
  </si>
  <si>
    <t>18121671</t>
  </si>
  <si>
    <t>CORREA BECERRA LUZ MARLENY</t>
  </si>
  <si>
    <t>ADMINISTRADOR DE EMPRESAS</t>
  </si>
  <si>
    <t>INDUSTRIAL</t>
  </si>
  <si>
    <t>15852856</t>
  </si>
  <si>
    <t>CORTEZ BACA ADRIANA OTILIA</t>
  </si>
  <si>
    <t>LENGUA Y LITERATURA</t>
  </si>
  <si>
    <t>ANALISTA DE ESTADISTICAS SOCIOECONOMICAS DE GESTION MUNICIPAL</t>
  </si>
  <si>
    <t>45039332</t>
  </si>
  <si>
    <t>CORTEZ HUAMANHORQQUE ABEL ADAN</t>
  </si>
  <si>
    <t>09515264</t>
  </si>
  <si>
    <t>CORTEZ LUNA JUAN ROLANDO</t>
  </si>
  <si>
    <t>ASISTENTE ADMINISTRATIVO DE OEPER</t>
  </si>
  <si>
    <t>40667821</t>
  </si>
  <si>
    <t>CORTIJO ALFARO CARLOS ALBERTO</t>
  </si>
  <si>
    <t>08033744</t>
  </si>
  <si>
    <t>CORZO QUEZADA CARMEN LOUISELLA</t>
  </si>
  <si>
    <t>TECNICO, INGENIERIA CIVIL/CONSTRUCCION (CONTRATISTA)</t>
  </si>
  <si>
    <t>CONSTRUCCION CIVIL</t>
  </si>
  <si>
    <t>APOYO ADMINISTRATIVO Y LOGISTICO</t>
  </si>
  <si>
    <t>07964381</t>
  </si>
  <si>
    <t>CORZO SANCHEZ JANETH GLADYS</t>
  </si>
  <si>
    <t>02867605</t>
  </si>
  <si>
    <t>COSTA BANDA FABIOLA ELIZABETH</t>
  </si>
  <si>
    <t xml:space="preserve">BACHILLER EN OBSTETRICIA </t>
  </si>
  <si>
    <t>31044491</t>
  </si>
  <si>
    <t>COSTILLO CAMACHO LADISLAO</t>
  </si>
  <si>
    <t>46356390</t>
  </si>
  <si>
    <t>COVEÑAS ECHEANDIA MARIA SUSANA</t>
  </si>
  <si>
    <t>43765526</t>
  </si>
  <si>
    <t>CRUCES CRUCES ROXANA INGRID</t>
  </si>
  <si>
    <t>02800854</t>
  </si>
  <si>
    <t>CRUZ AGUILAR JENY</t>
  </si>
  <si>
    <t>PROFESIONAL TECNICO EN ENFERMERIA</t>
  </si>
  <si>
    <t>46866461</t>
  </si>
  <si>
    <t>CRUZ GUABLOCHO ZAIDA GISELA</t>
  </si>
  <si>
    <t>07025813</t>
  </si>
  <si>
    <t>CRUZ MEZA LILIA CECILIA</t>
  </si>
  <si>
    <t xml:space="preserve">ADMINISTRACION DE NEGOCIOS </t>
  </si>
  <si>
    <t>42431745</t>
  </si>
  <si>
    <t>CRUZ RAMOS DAVID SALOMON</t>
  </si>
  <si>
    <t>OPERADOR DE MONITOREO</t>
  </si>
  <si>
    <t>45626061</t>
  </si>
  <si>
    <t>CRUZ ROMERO BANI JUDITH</t>
  </si>
  <si>
    <t>LICENCIADA EN HISTORIA</t>
  </si>
  <si>
    <t>70299031</t>
  </si>
  <si>
    <t>CUAREZ MAQUERA IVELIN</t>
  </si>
  <si>
    <t>INGENIERIA AMBIENTAL Y SANITARIA</t>
  </si>
  <si>
    <t>ASISTENTE EN EL ANALISIS ECONOMICO DEPARTAMENTAL</t>
  </si>
  <si>
    <t>46919522</t>
  </si>
  <si>
    <t>CUBA HINOSTROZA VICTOR</t>
  </si>
  <si>
    <t xml:space="preserve">COORDINADOR DE CONSISTENCIA BASICA DE DATOS </t>
  </si>
  <si>
    <t>09457993</t>
  </si>
  <si>
    <t>CUBAS AGUILAR VANIA</t>
  </si>
  <si>
    <t>10656117</t>
  </si>
  <si>
    <t>CUBAS OROZCO ELIZABETH</t>
  </si>
  <si>
    <t>46487138</t>
  </si>
  <si>
    <t>CUBAS RODRIGUEZ DIANA SARIT</t>
  </si>
  <si>
    <t>45986977</t>
  </si>
  <si>
    <t>CUCHILLO POCCO FELIX</t>
  </si>
  <si>
    <t>08918593</t>
  </si>
  <si>
    <t>CUETO YAURI FORTUNATA</t>
  </si>
  <si>
    <t>44040645</t>
  </si>
  <si>
    <t>CUEVA SILVA CINTHIA MELISSA</t>
  </si>
  <si>
    <t>00832927</t>
  </si>
  <si>
    <t>CULLAMPE GARCIA CESAR AUGUSTO</t>
  </si>
  <si>
    <t>ANALISTA DE PRECIOS POR SECTOR</t>
  </si>
  <si>
    <t>46565916</t>
  </si>
  <si>
    <t>CURASMA QUISPE SONIA</t>
  </si>
  <si>
    <t>ANALISTA DE METODOLOGIA Y TRATAMIENTO DE INDICES DE PRECIOS</t>
  </si>
  <si>
    <t>47149730</t>
  </si>
  <si>
    <t>CURIPACO CHAHUAYO JAVIER</t>
  </si>
  <si>
    <t>09732495</t>
  </si>
  <si>
    <t>DAGA BOCANEGRA EDWARD ROBERT</t>
  </si>
  <si>
    <t>40485787</t>
  </si>
  <si>
    <t>DAMASO RIVERA GISELA FRANCISCA</t>
  </si>
  <si>
    <t>40330553</t>
  </si>
  <si>
    <t>DAMIAN RAMIREZ CAROLINA ESTHER</t>
  </si>
  <si>
    <t xml:space="preserve">EDUCACION PRIMARIA </t>
  </si>
  <si>
    <t>COORDINADOR DE METODOLOGIAS DE LA INVESTIGACION Y ANALISIS DE BASE DE DATOS</t>
  </si>
  <si>
    <t>25676491</t>
  </si>
  <si>
    <t>DE COSSIO ZUNINO FRANCA EUGENIA</t>
  </si>
  <si>
    <t>ARQUITECTO, EDIFICIOS</t>
  </si>
  <si>
    <t>ARQUITECTURA</t>
  </si>
  <si>
    <t>ANALISTA EN INDICADORES DEMOGRAFICOS Y SOCIALES</t>
  </si>
  <si>
    <t>10467394</t>
  </si>
  <si>
    <t>DE LA CERNA VILLAVICENCIO JHON FRANK</t>
  </si>
  <si>
    <t>17613041</t>
  </si>
  <si>
    <t>DE LA CRUZ CRUZADO MARIA ISABEL</t>
  </si>
  <si>
    <t>28237999</t>
  </si>
  <si>
    <t>DE LA CRUZ FLORES MONICA</t>
  </si>
  <si>
    <t>21476160</t>
  </si>
  <si>
    <t>DE LA CRUZ HERNANDEZ JAVIER MANUEL</t>
  </si>
  <si>
    <t>ING. CIVIL</t>
  </si>
  <si>
    <t>INGENERIA CIVIL</t>
  </si>
  <si>
    <t>25460509</t>
  </si>
  <si>
    <t>DE LA CRUZ HURTADO JOSE</t>
  </si>
  <si>
    <t xml:space="preserve">ANALISTA DE SISTEMAS </t>
  </si>
  <si>
    <t>41419624</t>
  </si>
  <si>
    <t>DE LA CRUZ LAZARO RAMON MIGUEL</t>
  </si>
  <si>
    <t>INGENIERIA DE SOFTWARE</t>
  </si>
  <si>
    <t>42449285</t>
  </si>
  <si>
    <t>DE LA CRUZ PAYTAN YESENIA</t>
  </si>
  <si>
    <t>EDUCACION ESPECIAL</t>
  </si>
  <si>
    <t>23273051</t>
  </si>
  <si>
    <t>DE LA CRUZ RIVEROS MICHELA</t>
  </si>
  <si>
    <t>INGENIERO ZOOTECNIA</t>
  </si>
  <si>
    <t>PROFESIONAL ECONÓMICO SOCIAL IV</t>
  </si>
  <si>
    <t>09774684</t>
  </si>
  <si>
    <t>DE LA CRUZ TARMEÑO MARTHA BEATRIZ</t>
  </si>
  <si>
    <t>GERENCIA SOCIAL</t>
  </si>
  <si>
    <t>23269070</t>
  </si>
  <si>
    <t>DE LA CRUZ YAURI ANIBAL ANGEL</t>
  </si>
  <si>
    <t>MATEMATICA - FISICA</t>
  </si>
  <si>
    <t>LICENCIADO EN EDUCACION SECUNDARIA</t>
  </si>
  <si>
    <t>24301305</t>
  </si>
  <si>
    <t>DE LOS RIOS SONCCO SANDRA</t>
  </si>
  <si>
    <t>00086961</t>
  </si>
  <si>
    <t>DEL AGUILA BARDALES DANIEL</t>
  </si>
  <si>
    <t>INGENIERO INDUSTRIAL</t>
  </si>
  <si>
    <t>70836474</t>
  </si>
  <si>
    <t>DEL CASTILLO RAMIREZ LUZ DEL PILAR</t>
  </si>
  <si>
    <t>29665009</t>
  </si>
  <si>
    <t>DEL MAR DELGADO LINETTY FRANCISCA</t>
  </si>
  <si>
    <t>CONSISTENCIADOR CARTOGRAFICO</t>
  </si>
  <si>
    <t>09546584</t>
  </si>
  <si>
    <t>DELGADILLO BALDEON LUISA AMANDA</t>
  </si>
  <si>
    <t xml:space="preserve">INGENIERIA GEOGRAFICA </t>
  </si>
  <si>
    <t>26728577</t>
  </si>
  <si>
    <t>DELGADO BARRANTES FATIMA DEL ROCIO</t>
  </si>
  <si>
    <t>74039593</t>
  </si>
  <si>
    <t>DEUDOR TRINIDAD JIMENA MARYLIN</t>
  </si>
  <si>
    <t>SUPERVISOR DE OPERADOR DE UDRA</t>
  </si>
  <si>
    <t>07941375</t>
  </si>
  <si>
    <t>DIAZ CHANDUY JULIO</t>
  </si>
  <si>
    <t>47666771</t>
  </si>
  <si>
    <t>DIAZ DIAZ DAMARI EVELI</t>
  </si>
  <si>
    <t xml:space="preserve">ADMINISTRACION </t>
  </si>
  <si>
    <t>26731796</t>
  </si>
  <si>
    <t>DIAZ DIAZ GRACIELA CELMIRA</t>
  </si>
  <si>
    <t>CIENCIAS QUIMICA-BIOLOGICAS</t>
  </si>
  <si>
    <t xml:space="preserve">ASISTENTE ADMINISTRATIVO PARA LA CONTRATACION DE PERSONAL DE LOS PROYECTOS </t>
  </si>
  <si>
    <t>06023567</t>
  </si>
  <si>
    <t>DIAZ GONZALES CARMEN LUISA</t>
  </si>
  <si>
    <t>32968596</t>
  </si>
  <si>
    <t>DIAZ GRANADOS HUGO FELIPE</t>
  </si>
  <si>
    <t>LICENCIADO EN OBSTETRICIA</t>
  </si>
  <si>
    <t>72022312</t>
  </si>
  <si>
    <t>DIAZ GUTARRA LUZ JACQUELINE</t>
  </si>
  <si>
    <t>26723154</t>
  </si>
  <si>
    <t>DIAZ MENDOZA WILMAN ALIXER</t>
  </si>
  <si>
    <t>15741577</t>
  </si>
  <si>
    <t>DIAZ MORA HECTOR DANILO</t>
  </si>
  <si>
    <t>CONDUCTOR VEHICULAR</t>
  </si>
  <si>
    <t>33406331</t>
  </si>
  <si>
    <t>DIAZ MORI PEDRO</t>
  </si>
  <si>
    <t>08854161</t>
  </si>
  <si>
    <t>DIAZ ORTEGA CRISTINA DELFINA</t>
  </si>
  <si>
    <t>PERIODISMO</t>
  </si>
  <si>
    <t>43696186</t>
  </si>
  <si>
    <t>DIAZ PICHUELLA YONY DANGEL</t>
  </si>
  <si>
    <t>43523000</t>
  </si>
  <si>
    <t>DIAZ RIOS KATIUZCA</t>
  </si>
  <si>
    <t>CIENCIAS AGROPECUARIAS</t>
  </si>
  <si>
    <t>INGENIRO AGRONOMO</t>
  </si>
  <si>
    <t>00944948</t>
  </si>
  <si>
    <t>DIAZ ROMERO LUZ AMPARO</t>
  </si>
  <si>
    <t>44358347</t>
  </si>
  <si>
    <t>DIAZ SOSA YOYCE ELIZABETH</t>
  </si>
  <si>
    <t>09832635</t>
  </si>
  <si>
    <t>DIAZ TELLO MARIA VICTORIA</t>
  </si>
  <si>
    <t>42634974</t>
  </si>
  <si>
    <t>DOMINGUEZ GUILLEN YANET PATRICIA</t>
  </si>
  <si>
    <t>05383867</t>
  </si>
  <si>
    <t>DOMINGUEZ SANCHEZ ROCIO DEL PILAR</t>
  </si>
  <si>
    <t>21452451</t>
  </si>
  <si>
    <t>DONAYRE MAYURI DORIS ERLINDA</t>
  </si>
  <si>
    <t>25575122</t>
  </si>
  <si>
    <t>DUENDE GONZALES ARNALDO</t>
  </si>
  <si>
    <t>47098459</t>
  </si>
  <si>
    <t>DURAN CHAVEZ JUAN ANTONIO</t>
  </si>
  <si>
    <t>41536884</t>
  </si>
  <si>
    <t>DURAND CHAVEZ LUZ MARLENE</t>
  </si>
  <si>
    <t>ING ZOOTECNISTA</t>
  </si>
  <si>
    <t>OPERADOR AUXILIAR DE IMPRENTA</t>
  </si>
  <si>
    <t>10386522</t>
  </si>
  <si>
    <t>DURAND DE LOS SANTOS MARINA</t>
  </si>
  <si>
    <t>00519326</t>
  </si>
  <si>
    <t>DUVAL HERNANDEZ MICHELLY ANTOINETTE</t>
  </si>
  <si>
    <t>ODONTOLOGA</t>
  </si>
  <si>
    <t>ESPECIALISTA EN ANALISIS Y ELABORACION DE INDICADORES SOCIALES</t>
  </si>
  <si>
    <t>07905723</t>
  </si>
  <si>
    <t>ELIAS PAREDES MOISES GUILLERMO</t>
  </si>
  <si>
    <t>41713934</t>
  </si>
  <si>
    <t>ELIZALDE PULACHE JAVIER ALEXANDER</t>
  </si>
  <si>
    <t>COORDINADOR DE OPERACIONES EN SOPORTE TECNICO</t>
  </si>
  <si>
    <t>07263460</t>
  </si>
  <si>
    <t>ENCARNACION MENDOZA FERNANDO RONALD</t>
  </si>
  <si>
    <t>INGENIERIA DE SISTEMAS E INFORMATICA</t>
  </si>
  <si>
    <t xml:space="preserve">INGENIERIA DE SISTEMAS E INFORMATICAS </t>
  </si>
  <si>
    <t>33432271</t>
  </si>
  <si>
    <t>ENCINA CABELLO ELIANA CARINA</t>
  </si>
  <si>
    <t>PROFESOR, EDUCACION SECUNDARIA/CIENCIAS NATURALES</t>
  </si>
  <si>
    <t xml:space="preserve">PROFESOR, EDUCACION SECUNDARIA/CIENCIAS </t>
  </si>
  <si>
    <t>01319267</t>
  </si>
  <si>
    <t>ENRIQUEZ TAVERA ALFREDO</t>
  </si>
  <si>
    <t>INGENIERO ESTADISTICO</t>
  </si>
  <si>
    <t>SECRETARIA</t>
  </si>
  <si>
    <t>71619370</t>
  </si>
  <si>
    <t>ESCOBAR GUERRERO MARIA CLAUDIA</t>
  </si>
  <si>
    <t>32990230</t>
  </si>
  <si>
    <t>ESCOBEDO GUTIERREZ HEIDI</t>
  </si>
  <si>
    <t>01088586</t>
  </si>
  <si>
    <t>ESCUDERO PINEDO WALTHER</t>
  </si>
  <si>
    <t>CIENCIAS AGRARIAS</t>
  </si>
  <si>
    <t>42079034</t>
  </si>
  <si>
    <t>ESPINO SAAVEDRA ROSA WENDY</t>
  </si>
  <si>
    <t>09555342</t>
  </si>
  <si>
    <t>ESPINOZA ALARCON ISABEL</t>
  </si>
  <si>
    <t>21546473</t>
  </si>
  <si>
    <t>ESPINOZA BULEJE LILIA AMPARO</t>
  </si>
  <si>
    <t>PROFESIONAL TECNICO ENFERMERIA TECNICA</t>
  </si>
  <si>
    <t>44312831</t>
  </si>
  <si>
    <t>ESPINOZA CASIO MARIBEL</t>
  </si>
  <si>
    <t>44009489</t>
  </si>
  <si>
    <t>ESPINOZA GUERRERO ROCIO MILAGROS</t>
  </si>
  <si>
    <t>02773404</t>
  </si>
  <si>
    <t>ESPINOZA JULIAN SOCORRO DEL PILAR</t>
  </si>
  <si>
    <t>21520449</t>
  </si>
  <si>
    <t>ESPINOZA MENDOZA JUAN GUILLERMO</t>
  </si>
  <si>
    <t>MECANICO, AUTOMOVILES</t>
  </si>
  <si>
    <t>29520189</t>
  </si>
  <si>
    <t>ESPINOZA NIETO ZORAYA YHONNY</t>
  </si>
  <si>
    <t xml:space="preserve">OPERADOR DE MONITOREO </t>
  </si>
  <si>
    <t>15726884</t>
  </si>
  <si>
    <t>ESPINOZA URBANO JUANA ROSA</t>
  </si>
  <si>
    <t>CIENCIAS CONTABLES Y FINANCIERAS</t>
  </si>
  <si>
    <t>10450994</t>
  </si>
  <si>
    <t>ESQUIVES CAJAN FRANQUI ARTURO</t>
  </si>
  <si>
    <t>ASISTENTE ESPECIALISTA EN CALIDAD DE INFORMACION Y ANALISIS DE BASE  DE DATOS</t>
  </si>
  <si>
    <t>01344626</t>
  </si>
  <si>
    <t>ESTEBA MAMANI NOEMI JUDITH</t>
  </si>
  <si>
    <t>71730519</t>
  </si>
  <si>
    <t>ESTEBAN BARTRA MILUSKA KATHERINE</t>
  </si>
  <si>
    <t>18029520</t>
  </si>
  <si>
    <t>ESTRADA MARTINEZ ROSA ANGELICA</t>
  </si>
  <si>
    <t>TECNICO AUTOMOTRIZ</t>
  </si>
  <si>
    <t>MECANICA AUTOMOTRIZ</t>
  </si>
  <si>
    <t>ASISTENTE DE CONSISTENCIA DE INFORMACION CARTOGRAFICA</t>
  </si>
  <si>
    <t>45083405</t>
  </si>
  <si>
    <t>ESTRADA OCHANTE LIZZIE MAGALY</t>
  </si>
  <si>
    <t>08155161</t>
  </si>
  <si>
    <t>FAJARDO DE LA CRUZ ANGELICA</t>
  </si>
  <si>
    <t>10707777</t>
  </si>
  <si>
    <t>FALCON CHUMPITAZ MARIA ELENA</t>
  </si>
  <si>
    <t>METODOLOGO DE INDICADORES DEPARTAMENTALES</t>
  </si>
  <si>
    <t>73149405</t>
  </si>
  <si>
    <t>FARFAN ANGELES MELISSA GERALDINE</t>
  </si>
  <si>
    <t>07345273</t>
  </si>
  <si>
    <t>FARFAN HUAMAN ANA LUZ</t>
  </si>
  <si>
    <t>INGENIERIA ZOOTECNISTA</t>
  </si>
  <si>
    <t>04055266</t>
  </si>
  <si>
    <t>FARFAN HUAMAN BLANCA ELIZABETH</t>
  </si>
  <si>
    <t>OPERADOR DE APLICACION DE ENCUESTAS DE PRECIOS</t>
  </si>
  <si>
    <t>21439607</t>
  </si>
  <si>
    <t>FARFAN QUIROZ LUIS ALBERTO</t>
  </si>
  <si>
    <t>CIENCIAS CONTABLES</t>
  </si>
  <si>
    <t>21144243</t>
  </si>
  <si>
    <t>FERNANDEZ ALEGRIA ERICK</t>
  </si>
  <si>
    <t>ADMINISTRACION Y SISTEMAS</t>
  </si>
  <si>
    <t>04743752</t>
  </si>
  <si>
    <t>FERNANDEZ COLANA YESENIA YULI</t>
  </si>
  <si>
    <t>42050264</t>
  </si>
  <si>
    <t>FERNANDEZ CUBA URIEL</t>
  </si>
  <si>
    <t>42211919</t>
  </si>
  <si>
    <t>FERNANDEZ JIMENEZ JAKELINE LISBETH</t>
  </si>
  <si>
    <t>MEDICINA VETERINARIA</t>
  </si>
  <si>
    <t xml:space="preserve">ASIST. DE CONTROL DE INGRESO DE INFOR. DE PRECIOS </t>
  </si>
  <si>
    <t>08143127</t>
  </si>
  <si>
    <t>FERREYRA SALVATIERRA CARMEN CECILIA</t>
  </si>
  <si>
    <t>ADMINISTRACIÓN DE EMPRESAS</t>
  </si>
  <si>
    <t>ANALISIS DE CONSISTENCIA BASICA DE DATOS</t>
  </si>
  <si>
    <t>07209470</t>
  </si>
  <si>
    <t>FIGUEROA OSTOLAZA JORGE ALFONSO</t>
  </si>
  <si>
    <t>SUPERVISOR DE OPERADORES DE MONITOREO</t>
  </si>
  <si>
    <t>42717654</t>
  </si>
  <si>
    <t>FILIO MEJIA MARIA TERESA</t>
  </si>
  <si>
    <t>41819880</t>
  </si>
  <si>
    <t>FILIO MEJIA RICHARD MAURO</t>
  </si>
  <si>
    <t>03876571</t>
  </si>
  <si>
    <t>FLOR MONTERO JUAN CARLOS</t>
  </si>
  <si>
    <t xml:space="preserve">ASISTENTE DE SOPORTE </t>
  </si>
  <si>
    <t>42296031</t>
  </si>
  <si>
    <t>FLORES ANDIA JUAN CARLOS</t>
  </si>
  <si>
    <t>44613927</t>
  </si>
  <si>
    <t>FLORES FERNANDEZ RUTH ESTHER</t>
  </si>
  <si>
    <t>C. SOCIALES Y PROMOCION SOCIO-CULTURAL</t>
  </si>
  <si>
    <t>71438720</t>
  </si>
  <si>
    <t>FLORES GOMEZ ANGELICA MARIA</t>
  </si>
  <si>
    <t>CIENCIAS DE LA NUTRICION</t>
  </si>
  <si>
    <t>09744455</t>
  </si>
  <si>
    <t>FLORES HUAYLLASCO OFELIA</t>
  </si>
  <si>
    <t>21475764</t>
  </si>
  <si>
    <t>FLORES ORMEÑO JUANA ROSA</t>
  </si>
  <si>
    <t>05393294</t>
  </si>
  <si>
    <t>FLORES SALDAÑA AMANDA</t>
  </si>
  <si>
    <t>00484578</t>
  </si>
  <si>
    <t>FLORES SOSA VICTOR HUGO</t>
  </si>
  <si>
    <t>40310603</t>
  </si>
  <si>
    <t>FLORES TARRILLO LUZVELINA</t>
  </si>
  <si>
    <t>41044443</t>
  </si>
  <si>
    <t>FLORES VILLANES ISABEL</t>
  </si>
  <si>
    <t>45565063</t>
  </si>
  <si>
    <t>FLOREZ CUTIPA BELLA LUZ</t>
  </si>
  <si>
    <t>44739212</t>
  </si>
  <si>
    <t>FLORIAN PLASENCIA ROSITA LIZETH</t>
  </si>
  <si>
    <t>40523384</t>
  </si>
  <si>
    <t>FRANCO YARIN ENRIQUE</t>
  </si>
  <si>
    <t xml:space="preserve">ESPECIALISTA EN DESARROLLO DE METODOLOGIA CENSAL Y DE ENCUESTAS </t>
  </si>
  <si>
    <t>07447114</t>
  </si>
  <si>
    <t>FRASSINETTI YBARGÜEN RAQUEL ELENA</t>
  </si>
  <si>
    <t>42383451</t>
  </si>
  <si>
    <t>FRIAS ARIAS ANA MARIA DEL CARMEN</t>
  </si>
  <si>
    <t>ARQUITECTA</t>
  </si>
  <si>
    <t>40871687</t>
  </si>
  <si>
    <t>GALARZA MATEO ROSA LUZ</t>
  </si>
  <si>
    <t>CIENCIAS ADMINISTRATIVAS Y CONTABLES</t>
  </si>
  <si>
    <t>43076335</t>
  </si>
  <si>
    <t>GALINDO GUILLEN SANDRA ROCIO</t>
  </si>
  <si>
    <t>ECONOMÍA</t>
  </si>
  <si>
    <t>INGENIERO AMBIENTAL</t>
  </si>
  <si>
    <t>26719337</t>
  </si>
  <si>
    <t>GALVEZ BRICENO KELLER LISBETH</t>
  </si>
  <si>
    <t>43010597</t>
  </si>
  <si>
    <t>GALVEZ PINCO KELLY</t>
  </si>
  <si>
    <t>06816442</t>
  </si>
  <si>
    <t>GAMARRA JUAREZ ROCIO DEL PILAR</t>
  </si>
  <si>
    <t>00087729</t>
  </si>
  <si>
    <t>GARATE GARCIA LEDIS</t>
  </si>
  <si>
    <t>22480656</t>
  </si>
  <si>
    <t>GARAY MORALES KELLY ROSARIO</t>
  </si>
  <si>
    <t>42369637</t>
  </si>
  <si>
    <t>GARAY QUISPE SANDRA</t>
  </si>
  <si>
    <t>29415129</t>
  </si>
  <si>
    <t>GARAY ZUBIA PATRICIA</t>
  </si>
  <si>
    <t>ADM DE SERVICIOS DE HOSTELERIA</t>
  </si>
  <si>
    <t xml:space="preserve">ANALISTA ESTADISTICO DE JEFATURA </t>
  </si>
  <si>
    <t>40459226</t>
  </si>
  <si>
    <t>GARBOZA ERAZO JENNIFFER</t>
  </si>
  <si>
    <t>41268534</t>
  </si>
  <si>
    <t>GARCIA ALATA EDIT NIMIA</t>
  </si>
  <si>
    <t>ANALISTA DE INDICADORES DE LA ACTIVIDAD PRODUCTIVA DEPARTAMENTAL</t>
  </si>
  <si>
    <t>41747691</t>
  </si>
  <si>
    <t>GARCIA ANTIPORTA EMILIA MAGDALEINE</t>
  </si>
  <si>
    <t xml:space="preserve">DIAGRAMADOR </t>
  </si>
  <si>
    <t>03694827</t>
  </si>
  <si>
    <t>GARCIA CASTILLO WALTER ISAAC</t>
  </si>
  <si>
    <t>INGENIERIA DE SISTEMAS Y COMPUTO</t>
  </si>
  <si>
    <t>ING. DE SISTEMAS Y COMPUTO</t>
  </si>
  <si>
    <t>44136876</t>
  </si>
  <si>
    <t>GARCIA CHISTAMA ILSIA MASIEL</t>
  </si>
  <si>
    <t>05362758</t>
  </si>
  <si>
    <t>GARCIA CORTEGANO LUZ MARINA</t>
  </si>
  <si>
    <t>ING. DE IND. ALIMENTARIAS</t>
  </si>
  <si>
    <t>IND ALIMENTARIAS</t>
  </si>
  <si>
    <t>ESPECIALISTA CARTOGRAFICO</t>
  </si>
  <si>
    <t>15358082</t>
  </si>
  <si>
    <t>GARCIA GODOS JARA JOSE GABRIEL</t>
  </si>
  <si>
    <t>INGENIERO GEOGRAFO</t>
  </si>
  <si>
    <t>INGENIERIA GEOGRAFICA</t>
  </si>
  <si>
    <t>07284132</t>
  </si>
  <si>
    <t>GARCIA HERNANDEZ WALTER MIGUEL</t>
  </si>
  <si>
    <t>MATEMATICAS</t>
  </si>
  <si>
    <t>41133983</t>
  </si>
  <si>
    <t>GARCIA MONTUFAR NAZIA LIZBETH</t>
  </si>
  <si>
    <t>03560989</t>
  </si>
  <si>
    <t>GARCIA PANTA JOSE ALBERTO</t>
  </si>
  <si>
    <t>CONTADOR(A)</t>
  </si>
  <si>
    <t>08933698</t>
  </si>
  <si>
    <t>GARCIA RAMIREZ DIONICIA</t>
  </si>
  <si>
    <t>00113921</t>
  </si>
  <si>
    <t>GARCIA URQUIA GEISHA NURI</t>
  </si>
  <si>
    <t>COORDINADOR GENERAL DE ENCUESTAS</t>
  </si>
  <si>
    <t>07255445</t>
  </si>
  <si>
    <t>GASLAC TORRES LUCIA INES</t>
  </si>
  <si>
    <t xml:space="preserve">ADMINISTRACION Y GERENCIA SOCIAL </t>
  </si>
  <si>
    <t>SUPERVISOR NACIONAL DE ANTROPOMETRIA</t>
  </si>
  <si>
    <t>41402871</t>
  </si>
  <si>
    <t>GAVILANO BERNAOLA LISSETTE MILAGROS</t>
  </si>
  <si>
    <t>07198580</t>
  </si>
  <si>
    <t>GAVINO ALVARADO ALEJANDRO</t>
  </si>
  <si>
    <t>ANALISTA DE SISTEMA DE BASE DE DATOS DE ENCUESTAS</t>
  </si>
  <si>
    <t>44144387</t>
  </si>
  <si>
    <t>GENEBROSO HUAYTA JUAN CARLOS</t>
  </si>
  <si>
    <t>OPERADOR DE MANTENIMIENTO DE EQUIPOS DE SEDE</t>
  </si>
  <si>
    <t>43480350</t>
  </si>
  <si>
    <t>GIRON ZAMBRANO JOSE LUIS</t>
  </si>
  <si>
    <t>40721123</t>
  </si>
  <si>
    <t>GODINES ORDINOLA DE LEON MARIA ENRIQUETA</t>
  </si>
  <si>
    <t>TECNICO, CIENCIAS MEDICAS</t>
  </si>
  <si>
    <t>LABORATORIO CLINICO</t>
  </si>
  <si>
    <t>09671617</t>
  </si>
  <si>
    <t>GOMEZ BAUTISTA CESAR OCTAVIO</t>
  </si>
  <si>
    <t>ESTADISTICO, INVESTIGACION</t>
  </si>
  <si>
    <t>00099674</t>
  </si>
  <si>
    <t>GOMEZ CABRERA ALEIDA DEL ROCIO</t>
  </si>
  <si>
    <t>43478921</t>
  </si>
  <si>
    <t>GOMEZ CACERES NORA URBELINDA</t>
  </si>
  <si>
    <t>10455814</t>
  </si>
  <si>
    <t>GOMEZ CAMACHO CARMEN EMMA</t>
  </si>
  <si>
    <t>40355063</t>
  </si>
  <si>
    <t>GOMEZ CONCHA OLNIDA</t>
  </si>
  <si>
    <t>00792810</t>
  </si>
  <si>
    <t>GOMEZ HUANCA DALIA DELMA</t>
  </si>
  <si>
    <t>INGENIERO EN INDUSTRIAS ALIMENTARIAS</t>
  </si>
  <si>
    <t>ING ALIMENTARIA</t>
  </si>
  <si>
    <t>41082284</t>
  </si>
  <si>
    <t>GOMEZ MORENO YANET</t>
  </si>
  <si>
    <t>BILINGUE INTERCULTURAL</t>
  </si>
  <si>
    <t>40721044</t>
  </si>
  <si>
    <t>GOMEZ PAREDES FROYLAN ELVIS</t>
  </si>
  <si>
    <t>44736203</t>
  </si>
  <si>
    <t>GOMEZ SILVA VIRGINIA VANESSA</t>
  </si>
  <si>
    <t>23933854</t>
  </si>
  <si>
    <t>GONGORA MONTALVO WILLIAM</t>
  </si>
  <si>
    <t>INGENIERIA DE RECURSOS NATURALES RENOVABLES</t>
  </si>
  <si>
    <t>GESTIION AMBIENTAL Y DESARROLLO SOSTENIL</t>
  </si>
  <si>
    <t>43826233</t>
  </si>
  <si>
    <t>GONZALES ANAHUA KELLYE KATHERIN</t>
  </si>
  <si>
    <t>40178011</t>
  </si>
  <si>
    <t>GONZALES BARTOLO TANIA GLADYSMI</t>
  </si>
  <si>
    <t>42079658</t>
  </si>
  <si>
    <t>GONZALES CHOQUE JACKELIN KAREN</t>
  </si>
  <si>
    <t>46482742</t>
  </si>
  <si>
    <t>GONZALES DIAZ KEYLER</t>
  </si>
  <si>
    <t>ANALISTA EN PRESUPUESTO PUBLICO</t>
  </si>
  <si>
    <t>41622162</t>
  </si>
  <si>
    <t>GONZALES GARGATE KAREN JANET</t>
  </si>
  <si>
    <t>43097023</t>
  </si>
  <si>
    <t>GONZALES MONTEZA JIMMY ROBINSON</t>
  </si>
  <si>
    <t>ASIST. EN CONSISTENCIA DE INFORMACION CONTABLE</t>
  </si>
  <si>
    <t>42204205</t>
  </si>
  <si>
    <t>GONZALES PLASENCIA CARMEN ROSA</t>
  </si>
  <si>
    <t>ANALISTA ECONOMICO DE INDICADORES DEPARTAMENTALES</t>
  </si>
  <si>
    <t>41772185</t>
  </si>
  <si>
    <t>GONZALES RIVAS JENNY MARGOT</t>
  </si>
  <si>
    <t>AUDITOR DEL ORGANO DE CONTROL INSTITUCIONAL</t>
  </si>
  <si>
    <t>10707112</t>
  </si>
  <si>
    <t>GONZALES ROMERO GIANNINA DEL ROSARIO</t>
  </si>
  <si>
    <t>00075238</t>
  </si>
  <si>
    <t>GONZALES TELLO AMALIA</t>
  </si>
  <si>
    <t>29710877</t>
  </si>
  <si>
    <t>GOYZUETA RAMOS GIOVANNA</t>
  </si>
  <si>
    <t>METODOLOGO CARTOGRAFICO</t>
  </si>
  <si>
    <t>09858769</t>
  </si>
  <si>
    <t>GRANDA CARRION MILAGROS MARIA</t>
  </si>
  <si>
    <t>16526017</t>
  </si>
  <si>
    <t>GRANDA RODRIGUEZ ANA MARIA DEL CARMEN</t>
  </si>
  <si>
    <t>LICENCIADA EN SOCIOLOGIA</t>
  </si>
  <si>
    <t>08744768</t>
  </si>
  <si>
    <t>GRIMALDO RUIZ OSCAR CEFERINO</t>
  </si>
  <si>
    <t>04805191</t>
  </si>
  <si>
    <t>GUERRA GRANADOS LUCIO</t>
  </si>
  <si>
    <t>ANALISTA ECONOMICO CONTABLE EMPRESARIAL</t>
  </si>
  <si>
    <t>42759816</t>
  </si>
  <si>
    <t>GUERRA LIZARRAGA JORGE RAUL</t>
  </si>
  <si>
    <t>09395507</t>
  </si>
  <si>
    <t>GUERRA UBALDO HILADIA SALOME</t>
  </si>
  <si>
    <t>GESTION PUBLICA</t>
  </si>
  <si>
    <t>40013622</t>
  </si>
  <si>
    <t>GUERRERO AGURTO NOELITH ADRIANA</t>
  </si>
  <si>
    <t>45977006</t>
  </si>
  <si>
    <t>GUERRERO DIAZ DE GASTELO CYNTIA VIRGHINIA</t>
  </si>
  <si>
    <t xml:space="preserve"> ENFERMERIA </t>
  </si>
  <si>
    <t>09667724</t>
  </si>
  <si>
    <t>GUERRERO DIAZ JESSICA ELIZABETH</t>
  </si>
  <si>
    <t>71792699</t>
  </si>
  <si>
    <t>GUERRERO GARCIA LEYNI ANNEL DEL CARMEN</t>
  </si>
  <si>
    <t>31038340</t>
  </si>
  <si>
    <t>GUERRERO GUTIERREZ EDMUNDO</t>
  </si>
  <si>
    <t>ESTOMATOLOGIA</t>
  </si>
  <si>
    <t>ANALISTA DE LOS SECTORES DE LAS SOCIEDADES FINANCIERAS, SEGUROS Y PENSIONES</t>
  </si>
  <si>
    <t>09733413</t>
  </si>
  <si>
    <t>GUERRERO ORIHUELA NANCY MARIA</t>
  </si>
  <si>
    <t>02805399</t>
  </si>
  <si>
    <t>GUERRERO PANGALIMA ROEL EDUARDO</t>
  </si>
  <si>
    <t>BAILARINES DE DANZA CLASICA Y MODERNA</t>
  </si>
  <si>
    <t>DIBUJO ARQUITECTONICO FORMACION BASICA</t>
  </si>
  <si>
    <t>43761434</t>
  </si>
  <si>
    <t>GUERRERO SANTE GLADYS FORTUNATA</t>
  </si>
  <si>
    <t>INGENIERIA AGRONOMO</t>
  </si>
  <si>
    <t>40392918</t>
  </si>
  <si>
    <t>GUEVARA GARCIA HENNY MIRTHA</t>
  </si>
  <si>
    <t>33408330</t>
  </si>
  <si>
    <t>GUEVARA MUÑOZ MILAGROS ISABEL</t>
  </si>
  <si>
    <t>40972086</t>
  </si>
  <si>
    <t>GUEVARA ORTIZ JESSICA JAQUELIN</t>
  </si>
  <si>
    <t>26684619</t>
  </si>
  <si>
    <t>GUEVARA ROJAS ELENA YSABEL</t>
  </si>
  <si>
    <t>40719874</t>
  </si>
  <si>
    <t>GUEVARA TINGAL MARY ALBINA</t>
  </si>
  <si>
    <t>TURISMO</t>
  </si>
  <si>
    <t>LICENCIADA EN TURISMO</t>
  </si>
  <si>
    <t>COORDINADOR DE COMUNICACIÓN</t>
  </si>
  <si>
    <t>41181612</t>
  </si>
  <si>
    <t>GUIDO CASTRO MELINA</t>
  </si>
  <si>
    <t>40629218</t>
  </si>
  <si>
    <t>GUILLEN ESPINO MARGOT MILAGROS</t>
  </si>
  <si>
    <t>41212958</t>
  </si>
  <si>
    <t>GUILLEN HUAYTA FLORICELDA HERSANA</t>
  </si>
  <si>
    <t>25459994</t>
  </si>
  <si>
    <t>GUTIERREZ CARRION CARLOS RODOLFO</t>
  </si>
  <si>
    <t>ESTADISTICAS Y MATEMATICAS</t>
  </si>
  <si>
    <t>70088774</t>
  </si>
  <si>
    <t>GUTIERREZ CHOCHOCA CARMEN ROSA</t>
  </si>
  <si>
    <t>48095343</t>
  </si>
  <si>
    <t>GUTIERREZ DE LA CRUZ MARIA JOAQUINA</t>
  </si>
  <si>
    <t>INGENIERIA ECONOMISTA</t>
  </si>
  <si>
    <t>32977209</t>
  </si>
  <si>
    <t>GUTIERREZ IBAÑEZ JESSICA LEILET</t>
  </si>
  <si>
    <t>70563482</t>
  </si>
  <si>
    <t>GUTIERREZ NAVARRO BIBI MERYL</t>
  </si>
  <si>
    <t>BIOLOGO</t>
  </si>
  <si>
    <t>10081735</t>
  </si>
  <si>
    <t>GUTIERREZ NAVIO NOEMI</t>
  </si>
  <si>
    <t>47190372</t>
  </si>
  <si>
    <t>GUTIERREZ QUISPE BELINDA OLENKA</t>
  </si>
  <si>
    <t>42191776</t>
  </si>
  <si>
    <t>GUTIERREZ RUIZ ERIK IVAN</t>
  </si>
  <si>
    <t>ING. DE COMPUTACION</t>
  </si>
  <si>
    <t>48459926</t>
  </si>
  <si>
    <t>GUTIERREZ TIRADO LIZBETH SORAYA</t>
  </si>
  <si>
    <t>72553039</t>
  </si>
  <si>
    <t>GUZMAN BEJAR ROSABEL</t>
  </si>
  <si>
    <t>41616864</t>
  </si>
  <si>
    <t>GUZMAN CUSIHUNCA CECILIO FREDY</t>
  </si>
  <si>
    <t>OFICIOS NO ESPECIFICADOS</t>
  </si>
  <si>
    <t>44167881</t>
  </si>
  <si>
    <t>HANCCO LARICO JACQUELINE GINA</t>
  </si>
  <si>
    <t>21539274</t>
  </si>
  <si>
    <t>HERNANDEZ GAMBOA MERCEDES CONCEPCION</t>
  </si>
  <si>
    <t>ANALISTA DE INDICADORES ECONOMICOS DEPARTAMEN.</t>
  </si>
  <si>
    <t>45957897</t>
  </si>
  <si>
    <t>HERNANDEZ GONZALES JUAN CARLOS</t>
  </si>
  <si>
    <t>04821803</t>
  </si>
  <si>
    <t>HERRERA CAICHO GLENY MILAGROS</t>
  </si>
  <si>
    <t>42735150</t>
  </si>
  <si>
    <t>HERRERA CONTRERAS ALEX EDUARDO</t>
  </si>
  <si>
    <t>40301011</t>
  </si>
  <si>
    <t>HERRERA PAIRAZAMAN ELISA BEATRIZ</t>
  </si>
  <si>
    <t>08925789</t>
  </si>
  <si>
    <t>HERRERA PULCHA JANETT SUSANA</t>
  </si>
  <si>
    <t>41693373</t>
  </si>
  <si>
    <t>HERRERA TRUJILLO CARMEN YAQUELINA</t>
  </si>
  <si>
    <t>41773374</t>
  </si>
  <si>
    <t>HERRERA URDANEGUI MABEL YULISSA</t>
  </si>
  <si>
    <t>ASISTENTE DE INVESTIGACION SOCIOECONOMICA</t>
  </si>
  <si>
    <t>43631473</t>
  </si>
  <si>
    <t>HERRERA URDANEGUI NISSIDA ERIKA</t>
  </si>
  <si>
    <t>ANALISTA DE PROCESOS DE GENERACION DE INDICADORES ECONOMICOS, DEMOGRAFICOS Y SOCIALES</t>
  </si>
  <si>
    <t>09387491</t>
  </si>
  <si>
    <t>HIDALGO JARA JUANA</t>
  </si>
  <si>
    <t xml:space="preserve">ADMINISTRACION DE NEGOCIOS Y TECNOLOGIA </t>
  </si>
  <si>
    <t>43155428</t>
  </si>
  <si>
    <t>HIDALGO RIOS DRISDALLY</t>
  </si>
  <si>
    <t>CIENCIAS DE LOS RECURSOS NATURALES RENOVABLES</t>
  </si>
  <si>
    <t>CIENCIAS DE LOS RECURSOS NATURALES RENOV</t>
  </si>
  <si>
    <t>ANALISTA DE INFORMACIÓN DE ESTADISTICAS VITALES Y REGISTROS ADMINISTRATIVOS</t>
  </si>
  <si>
    <t>45359975</t>
  </si>
  <si>
    <t>HILARIO CAMPOS VERÓNICA KARINA</t>
  </si>
  <si>
    <t>23275296</t>
  </si>
  <si>
    <t>HILARIO MALLASCA OSCAR</t>
  </si>
  <si>
    <t>70436891</t>
  </si>
  <si>
    <t>HINOSTROZA SANCHEZ JHURACK RAQUEL</t>
  </si>
  <si>
    <t>42273885</t>
  </si>
  <si>
    <t>HUACCACHI GARCIA GUISELLA</t>
  </si>
  <si>
    <t>ANALISTA DE MODERNIZACION DE LA GESTION PUBLICA</t>
  </si>
  <si>
    <t>08110880</t>
  </si>
  <si>
    <t>HUAMAN ABAD LUIS ANGEL</t>
  </si>
  <si>
    <t>PROGRAMADOR DE RUTAS</t>
  </si>
  <si>
    <t>08033858</t>
  </si>
  <si>
    <t>HUAMAN ABAD LUIS CARLOS</t>
  </si>
  <si>
    <t>HOTELERIA Y TURISMO</t>
  </si>
  <si>
    <t>ASISTENTE EN CONSTRUCCION DE DISEÑOS MUESTRALES</t>
  </si>
  <si>
    <t>72120505</t>
  </si>
  <si>
    <t>HUAMAN BAUTISTA ROCIO DEL PILAR</t>
  </si>
  <si>
    <t>26613328</t>
  </si>
  <si>
    <t>HUAMAN CHACON ALEJANDRO</t>
  </si>
  <si>
    <t>23272565</t>
  </si>
  <si>
    <t>HUAMAN LIZANA NANCY</t>
  </si>
  <si>
    <t>INGENIERA ZOOTECNISTA</t>
  </si>
  <si>
    <t>09789269</t>
  </si>
  <si>
    <t>HUAMAN NIEVES JOSE LUIS</t>
  </si>
  <si>
    <t>OPERADOR DE MANTENIMIENTO DE PERIFERICOS</t>
  </si>
  <si>
    <t>08666419</t>
  </si>
  <si>
    <t>HUAMAN ORE MATIAS JOSE</t>
  </si>
  <si>
    <t>ELECTRONICA</t>
  </si>
  <si>
    <t>44272889</t>
  </si>
  <si>
    <t>HUAMAN PUCUHUARANGA JUDITH</t>
  </si>
  <si>
    <t>40463463</t>
  </si>
  <si>
    <t>HUAMAN SERVAN KEYLA ROSA</t>
  </si>
  <si>
    <t>ECUCACION</t>
  </si>
  <si>
    <t>ESPECIALISTA INFORMATICO EN EL ANALISIS DE INDICADORES ECONOMICOS, DEMOGRAFICOS Y SOCIALES</t>
  </si>
  <si>
    <t>07502607</t>
  </si>
  <si>
    <t>HUAMAN VERA EDGAR EDUARDO</t>
  </si>
  <si>
    <t>28303674</t>
  </si>
  <si>
    <t>HUAMANI FERNANDEZ PEDRO VLADIMIR</t>
  </si>
  <si>
    <t>42317082</t>
  </si>
  <si>
    <t>HUAMANI HUAMAN JULIA</t>
  </si>
  <si>
    <t xml:space="preserve">ASISTENTE DE LA  ACTIVIDAD MINERA </t>
  </si>
  <si>
    <t>45426278</t>
  </si>
  <si>
    <t>HUAMANI SALAS ELISABET</t>
  </si>
  <si>
    <t>43170394</t>
  </si>
  <si>
    <t>HUAMANI VALLADOLID HERMELINDA</t>
  </si>
  <si>
    <t>HISTORIA - CIENCIAS SOCIALES</t>
  </si>
  <si>
    <t>46892553</t>
  </si>
  <si>
    <t>HUANCACURI FLORES DORIS</t>
  </si>
  <si>
    <t>INGENIERIA INFORMATICA Y SISTEMAS</t>
  </si>
  <si>
    <t>71050505</t>
  </si>
  <si>
    <t>HUARANGA ROJAS ESTEFANI KAREN</t>
  </si>
  <si>
    <t>41601318</t>
  </si>
  <si>
    <t>HUARCAYA BUSTINZA CARLOS</t>
  </si>
  <si>
    <t>72038204</t>
  </si>
  <si>
    <t>HUARCAYA HUISA REY LUCES</t>
  </si>
  <si>
    <t>ASISTENTE EN PROCESOS DE CONSISTENCIA Y MANTENIMIENTO DE BASE DE DATOS</t>
  </si>
  <si>
    <t>06780722</t>
  </si>
  <si>
    <t>HUARCAYA RUIZ ROSA MAXIMA</t>
  </si>
  <si>
    <t>42449216</t>
  </si>
  <si>
    <t>HUARICAPCHA JANAMPA JERSON DARWIN</t>
  </si>
  <si>
    <t>04015906</t>
  </si>
  <si>
    <t>HUAROC PONCE LUIS ANTHONY</t>
  </si>
  <si>
    <t>09017563</t>
  </si>
  <si>
    <t>HUATAY CACHAY VICTOR RAUL</t>
  </si>
  <si>
    <t>45444306</t>
  </si>
  <si>
    <t>HUAYTA CARDENAS ALEXANDRO JUNIOR</t>
  </si>
  <si>
    <t xml:space="preserve">ESPECIALISTA ESTADISTICO EN INFORMACION GEORREFERENCIADA </t>
  </si>
  <si>
    <t>08975382</t>
  </si>
  <si>
    <t>HUERTA ROSALES LOURDES SOLEDAD</t>
  </si>
  <si>
    <t>INGENIERO ESTADISCO</t>
  </si>
  <si>
    <t>40848268</t>
  </si>
  <si>
    <t>HUERTAS ANCAJIMA ELSA</t>
  </si>
  <si>
    <t>ANALISTA DE INDICADORES SOCIOECONOMICOS</t>
  </si>
  <si>
    <t>41160350</t>
  </si>
  <si>
    <t>HUGO ALVAREZ ANGHELA JHOANA</t>
  </si>
  <si>
    <t>44573982</t>
  </si>
  <si>
    <t>HUILLCA GONZALO ISAIAS LUCIANO</t>
  </si>
  <si>
    <t>45976244</t>
  </si>
  <si>
    <t>HUILLCAS OSORIO ISIDORA</t>
  </si>
  <si>
    <t>43692674</t>
  </si>
  <si>
    <t>HURTADO DAVILA ALFREDO ALEJANDRO</t>
  </si>
  <si>
    <t xml:space="preserve">INGENIERIA ECONOMICA </t>
  </si>
  <si>
    <t>44943342</t>
  </si>
  <si>
    <t>HURTADO PURIHUAMAN JEANNETTE CARMELA</t>
  </si>
  <si>
    <t>20055163</t>
  </si>
  <si>
    <t>HURTADO RUIZ ELY SAUL</t>
  </si>
  <si>
    <t>09559883</t>
  </si>
  <si>
    <t>IBARRA VILLARREAL MARIA LUISA</t>
  </si>
  <si>
    <t>INGENIERIA DE COMPUTACION Y SISTEMAS</t>
  </si>
  <si>
    <t>INGENIERIA ESTADISTICA E INFORMATICA</t>
  </si>
  <si>
    <t>25757553</t>
  </si>
  <si>
    <t>ILIZARBE JAUREGUI LISBETH ZENAIDA</t>
  </si>
  <si>
    <t>TECNICO EN COMPUTACION E INFORMATICA</t>
  </si>
  <si>
    <t>ANALISTA PROGRAMADOR PARA EL SISTEMA DE ESTADISTICAS DEPARTAMENTALES</t>
  </si>
  <si>
    <t>45202993</t>
  </si>
  <si>
    <t>INCA ALVAREZ GILVER</t>
  </si>
  <si>
    <t>19998971</t>
  </si>
  <si>
    <t>INFANTE LEON ROSA BASILIDES</t>
  </si>
  <si>
    <t>ASISTENTE DE ESTADISTICAS MUNICIPALES</t>
  </si>
  <si>
    <t>43007864</t>
  </si>
  <si>
    <t>INFANTE TIPTE BRENDA KEMMERLY</t>
  </si>
  <si>
    <t>44427762</t>
  </si>
  <si>
    <t>INGA CAMPOS LISSETE ARACELI</t>
  </si>
  <si>
    <t>45004433</t>
  </si>
  <si>
    <t>INGA HERRERA KAREN LAURENCE</t>
  </si>
  <si>
    <t>45749170</t>
  </si>
  <si>
    <t>INGA RAMIREZ HELEN DIANDRA</t>
  </si>
  <si>
    <t>25530097</t>
  </si>
  <si>
    <t>INOCENTE ESPINOZA JUANA LOURDES</t>
  </si>
  <si>
    <t>05070132</t>
  </si>
  <si>
    <t>INUMA CAMPANA DIANIRA</t>
  </si>
  <si>
    <t>02812813</t>
  </si>
  <si>
    <t>IPANAQUE FERNANDEZ MILAGROS PATRICIA</t>
  </si>
  <si>
    <t>43816834</t>
  </si>
  <si>
    <t>IRRASABAL SANTUR LUCINDA CONSUELO</t>
  </si>
  <si>
    <t xml:space="preserve">DERECHO Y CIENCIA POLITICA </t>
  </si>
  <si>
    <t>SUPERVISOR EN PROGRAMACION DE RUTAS</t>
  </si>
  <si>
    <t>41677388</t>
  </si>
  <si>
    <t>JACHO BLANCOS DANIEL</t>
  </si>
  <si>
    <t>18228569</t>
  </si>
  <si>
    <t>JACINTO DIAZ MARCELA LILIANA</t>
  </si>
  <si>
    <t xml:space="preserve">COMPUTACION E  INFORMATICA </t>
  </si>
  <si>
    <t>26719753</t>
  </si>
  <si>
    <t>JARA HUARIPATA NANCY HAYDEE</t>
  </si>
  <si>
    <t>20040889</t>
  </si>
  <si>
    <t>JAYCO PAUCAR PEDRO WILLIAM</t>
  </si>
  <si>
    <t>06973890</t>
  </si>
  <si>
    <t>JERONIMO ESTRADA MARTHA CECILIA</t>
  </si>
  <si>
    <t>47238485</t>
  </si>
  <si>
    <t>JIMENEZ FLORES GISELA ROSALVINA</t>
  </si>
  <si>
    <t>16442927</t>
  </si>
  <si>
    <t>JIMENEZ NOVOA MARIA LORENZA</t>
  </si>
  <si>
    <t>CIENCIAS NATURALES</t>
  </si>
  <si>
    <t>05403724</t>
  </si>
  <si>
    <t>JIMENEZ RODRIGUEZ MARY</t>
  </si>
  <si>
    <t>QUIMICA</t>
  </si>
  <si>
    <t>40733383</t>
  </si>
  <si>
    <t>JIMENEZ YARLEQUE NORMA VIRGINIA</t>
  </si>
  <si>
    <t>28288139</t>
  </si>
  <si>
    <t>JONISLLA MARCELO DANTE</t>
  </si>
  <si>
    <t>22512087</t>
  </si>
  <si>
    <t>JORGE SALAZAR EDITH ZARELA</t>
  </si>
  <si>
    <t>41251648</t>
  </si>
  <si>
    <t>JURADO SOTO OSCAR</t>
  </si>
  <si>
    <t>23930210</t>
  </si>
  <si>
    <t>KALA CONZA EVELYN JANET</t>
  </si>
  <si>
    <t>ESPECIALISTA EN ANALISIS DE INDICADORES SOCIALES</t>
  </si>
  <si>
    <t>41918360</t>
  </si>
  <si>
    <t>KUROIWA QUISPE OSCAR JONATHAN</t>
  </si>
  <si>
    <t>ESTADISTICA Y MATEMATICA</t>
  </si>
  <si>
    <t>09503936</t>
  </si>
  <si>
    <t>LA ROSA REYES IRENE ANGELICA</t>
  </si>
  <si>
    <t>COORDINADOR DE PROCESOS PARA ASIGNACION DE RUTAS DE TRABAJO</t>
  </si>
  <si>
    <t>09636820</t>
  </si>
  <si>
    <t>LA TORRE ZUÑIGA RODOLFO</t>
  </si>
  <si>
    <t>ANTROPOLOGO</t>
  </si>
  <si>
    <t>06806258</t>
  </si>
  <si>
    <t>LABRIN VARGAS CARLA SUSANA</t>
  </si>
  <si>
    <t>05379045</t>
  </si>
  <si>
    <t>LACHI JESUS MARIA ESTHER</t>
  </si>
  <si>
    <t>ING DE ALIMENTOS</t>
  </si>
  <si>
    <t>46969195</t>
  </si>
  <si>
    <t>LADINES CUSTODIO MIRLA ELENA</t>
  </si>
  <si>
    <t>CIENCIAS ECONOMICAS, ADMINISTRATIVAS Y C</t>
  </si>
  <si>
    <t>48462456</t>
  </si>
  <si>
    <t>LANCHO CHICLLA MARITZA</t>
  </si>
  <si>
    <t>41150595</t>
  </si>
  <si>
    <t>LANDA ROMERO YESENIA MARILU</t>
  </si>
  <si>
    <t>LENGUA, COMUNICACION E IDIOMA INGLES</t>
  </si>
  <si>
    <t>LICENCIADA EN EDUCACION - NIVEL SECUNDARIA</t>
  </si>
  <si>
    <t>23392189</t>
  </si>
  <si>
    <t>LANDEO ORE DE GUEVARA JANET TATJANA</t>
  </si>
  <si>
    <t>PROFESOR DE EDUCACION SECUNDARIA</t>
  </si>
  <si>
    <t>42851172</t>
  </si>
  <si>
    <t>LARA CERVANTES NOA</t>
  </si>
  <si>
    <t xml:space="preserve">ADMINISTRACION Y FINANZAS </t>
  </si>
  <si>
    <t xml:space="preserve">ASISTENTE DE SOPORTE TECNICO EN ENCUESTA </t>
  </si>
  <si>
    <t>25777701</t>
  </si>
  <si>
    <t>LARA PONCE CESAR JESUS</t>
  </si>
  <si>
    <t>04014071</t>
  </si>
  <si>
    <t>LAUREANO CAMPOS BILHA NERI</t>
  </si>
  <si>
    <t>SUPERVISOR DE SEGMENTACION</t>
  </si>
  <si>
    <t>22474935</t>
  </si>
  <si>
    <t>LAURENCIO BOZA ZULEMA YOLANDA</t>
  </si>
  <si>
    <t>SALUD PUBLICA CON MENCION EN SALUD REPRO</t>
  </si>
  <si>
    <t>44759489</t>
  </si>
  <si>
    <t>LAYNES SIERRA HAROLD RANDALL</t>
  </si>
  <si>
    <t>45142122</t>
  </si>
  <si>
    <t>LAZARO LUCIANI ANALI OLGA</t>
  </si>
  <si>
    <t>70064166</t>
  </si>
  <si>
    <t>LECCA NUÑEZ ROOSEWELT OTONIEL</t>
  </si>
  <si>
    <t>21420483</t>
  </si>
  <si>
    <t>LEGUA FLORES REBECA AURORA</t>
  </si>
  <si>
    <t xml:space="preserve">CIENCIAS CONTABLES </t>
  </si>
  <si>
    <t>46400810</t>
  </si>
  <si>
    <t>LEON GARRO JARLIN LUIS</t>
  </si>
  <si>
    <t>45852996</t>
  </si>
  <si>
    <t>LEON TRUCIOS CARLOS OMAR</t>
  </si>
  <si>
    <t xml:space="preserve">INFORMATICA Y SISTEMAS </t>
  </si>
  <si>
    <t>40248437</t>
  </si>
  <si>
    <t>LESCANO CARQUIN PEDRO PABLO</t>
  </si>
  <si>
    <t xml:space="preserve">DERECHO Y CIENCIAS POLITICAS </t>
  </si>
  <si>
    <t>42765661</t>
  </si>
  <si>
    <t>LEVANO CHAVEZ EVELYN GIULIANNA</t>
  </si>
  <si>
    <t>29663566</t>
  </si>
  <si>
    <t>LIMA CHIPANA SILVIA BEATRIZ</t>
  </si>
  <si>
    <t>00026076</t>
  </si>
  <si>
    <t>LIMA PRADA GERMAN</t>
  </si>
  <si>
    <t>GESTION PUBLICA Y CONTROL GUBERNAMENTAL</t>
  </si>
  <si>
    <t>ESPECIALISTA EN MUESTREO Y ANALISIS DE INDICADORES SOCIALES</t>
  </si>
  <si>
    <t>06946606</t>
  </si>
  <si>
    <t>LIMACO DE LA CRUZ LUIS MODESTO</t>
  </si>
  <si>
    <t>43638120</t>
  </si>
  <si>
    <t>LINARES RENGIFO LIA MILUSKA</t>
  </si>
  <si>
    <t>77296801</t>
  </si>
  <si>
    <t>LINAREZ RIMARACHIN FRANKLIN</t>
  </si>
  <si>
    <t>40210215</t>
  </si>
  <si>
    <t>LIZARASO LOPEZ SUSANA DEL ROSARIO</t>
  </si>
  <si>
    <t>PROFESIONAL TECNICO EN FARMACIA</t>
  </si>
  <si>
    <t>FARMACIA</t>
  </si>
  <si>
    <t>06026527</t>
  </si>
  <si>
    <t>LLACSAHUACHE GARCIA JESUS ALBERTO</t>
  </si>
  <si>
    <t>43550196</t>
  </si>
  <si>
    <t>LLAMOCCA PALOMINO EDITH NANCY</t>
  </si>
  <si>
    <t>43989794</t>
  </si>
  <si>
    <t>LLANOS FLORES VANESSA</t>
  </si>
  <si>
    <t>ANALISTA DE INTEGRACION DE BASE DE DATOS Y CONSTRUCCION DE INDICADORES</t>
  </si>
  <si>
    <t>06776366</t>
  </si>
  <si>
    <t>LLANOS SOLORZANO JOSE ANTONIO</t>
  </si>
  <si>
    <t xml:space="preserve">SISTEMAS </t>
  </si>
  <si>
    <t>42446210</t>
  </si>
  <si>
    <t>LLANOS YARLAQUE EDWARD</t>
  </si>
  <si>
    <t>07384695</t>
  </si>
  <si>
    <t>LLONTOP TRUJILLO JOSE GERMAN</t>
  </si>
  <si>
    <t>06027642</t>
  </si>
  <si>
    <t>LOAYZA LEVANO AUREA MARIA</t>
  </si>
  <si>
    <t xml:space="preserve">ELECTRICIDAD </t>
  </si>
  <si>
    <t>70014456</t>
  </si>
  <si>
    <t>LONG VELA SASHUMY</t>
  </si>
  <si>
    <t>41175201</t>
  </si>
  <si>
    <t>LOPEZ MUCHAYPIÑA JUAN JOSE</t>
  </si>
  <si>
    <t>25851499</t>
  </si>
  <si>
    <t>LOPEZ RAMOS CARLOS ALBERTO</t>
  </si>
  <si>
    <t>40549081</t>
  </si>
  <si>
    <t>LOPEZ SALDIVAR BETSY MERY</t>
  </si>
  <si>
    <t>CIENCIAS AGRONOMICAS</t>
  </si>
  <si>
    <t>42893718</t>
  </si>
  <si>
    <t>LOPEZ YAURI CECILIA KELY</t>
  </si>
  <si>
    <t>43244055</t>
  </si>
  <si>
    <t>LOYOLA ARANDA ROGGER GROVER</t>
  </si>
  <si>
    <t>TECNICOS EN MECANICA Y CONSTRUCCION MECANICA</t>
  </si>
  <si>
    <t>01858352</t>
  </si>
  <si>
    <t>LOZA MAYTA MARTHA ROSARIO</t>
  </si>
  <si>
    <t xml:space="preserve">ANALISTA INFORMATICO EN INDICADORES DE PRECIOS </t>
  </si>
  <si>
    <t>06652994</t>
  </si>
  <si>
    <t>LOZADA SAMANEZ LUIS MANUEL</t>
  </si>
  <si>
    <t>00896864</t>
  </si>
  <si>
    <t>LOZANO ALEGRIA MIRELA</t>
  </si>
  <si>
    <t>01149506</t>
  </si>
  <si>
    <t>LOZANO LUNA RAQUEL</t>
  </si>
  <si>
    <t xml:space="preserve">INGENIERIA AGROINDUSTRIAL </t>
  </si>
  <si>
    <t>33431749</t>
  </si>
  <si>
    <t>LOZANO TAUCA CARMEN ROSA</t>
  </si>
  <si>
    <t>07176824</t>
  </si>
  <si>
    <t>LUCERO ALEGRE SONIA ERNESTINA</t>
  </si>
  <si>
    <t>MAESTRIA EN GESTION PUBLICA</t>
  </si>
  <si>
    <t>16010378</t>
  </si>
  <si>
    <t>LUNA TELLO ROLAN</t>
  </si>
  <si>
    <t>08147605</t>
  </si>
  <si>
    <t>LUZON LICAS SUSANA</t>
  </si>
  <si>
    <t>22507596</t>
  </si>
  <si>
    <t>MACALUPU RAMIREZ SEGUNDO FELIX</t>
  </si>
  <si>
    <t>ANALISTA DE SISTEMAS DE ENCUESTAS</t>
  </si>
  <si>
    <t>10127976</t>
  </si>
  <si>
    <t>MACAVILCA MEJIA MICHAEL JOHN</t>
  </si>
  <si>
    <t xml:space="preserve">INGENIERIA DE COMPUTACION Y SISTEMAS </t>
  </si>
  <si>
    <t>20075727</t>
  </si>
  <si>
    <t>MACHUCA ELMES MARINO ESTEBAN</t>
  </si>
  <si>
    <t>41034165</t>
  </si>
  <si>
    <t>MAGUIÑO AVILA GAUDY KATIUSKA</t>
  </si>
  <si>
    <t>07168165</t>
  </si>
  <si>
    <t>MAITA GUTIERREZ DEBI TEODORA</t>
  </si>
  <si>
    <t>ANALIS. DEL SECT. INST. SOCIEDADES NO FINANCIERAS</t>
  </si>
  <si>
    <t>09897650</t>
  </si>
  <si>
    <t>MALDONADO CCOLLATUPA CESAR AUGUSTO</t>
  </si>
  <si>
    <t>45476484</t>
  </si>
  <si>
    <t>MALLIMA SAIRA AUREA MIRELLA</t>
  </si>
  <si>
    <t>MATEMATICAS Y COMPUTACION E INFORMATICA</t>
  </si>
  <si>
    <t>23963294</t>
  </si>
  <si>
    <t>MALLMA DE LA TORRE ROXANA</t>
  </si>
  <si>
    <t>73083587</t>
  </si>
  <si>
    <t>MAMANI AGURTO ROSA ANGELICA</t>
  </si>
  <si>
    <t>44479895</t>
  </si>
  <si>
    <t>MAMANI ALANOCA HILARIA</t>
  </si>
  <si>
    <t>80660121</t>
  </si>
  <si>
    <t>MAMANI APAZA ROSA MARIA</t>
  </si>
  <si>
    <t>INGENIERIA AGRONOMICA</t>
  </si>
  <si>
    <t>40159474</t>
  </si>
  <si>
    <t>MAMANI CCOLA YSABEL LOURDES</t>
  </si>
  <si>
    <t>42214147</t>
  </si>
  <si>
    <t>MAMANI CENTENO ANGELA MERCEDES</t>
  </si>
  <si>
    <t>02445284</t>
  </si>
  <si>
    <t>MAMANI CORDOVA ALEX</t>
  </si>
  <si>
    <t>INGENIERO ESTADISTICO E INFORMATICO</t>
  </si>
  <si>
    <t>41393689</t>
  </si>
  <si>
    <t>MAMANI CURSI KATY</t>
  </si>
  <si>
    <t>40432002</t>
  </si>
  <si>
    <t>MAMANI GONZALES NELLY OTILIA</t>
  </si>
  <si>
    <t>44872595</t>
  </si>
  <si>
    <t>MAMANI ITUSACA ELVA NANCY</t>
  </si>
  <si>
    <t>46012858</t>
  </si>
  <si>
    <t>MAMANI MAMANI GLADIS</t>
  </si>
  <si>
    <t>24711610</t>
  </si>
  <si>
    <t>MAMANI MAMANI LINA AURELIA</t>
  </si>
  <si>
    <t>45015677</t>
  </si>
  <si>
    <t>MAMANI PAUCAR NOEMI</t>
  </si>
  <si>
    <t>40738655</t>
  </si>
  <si>
    <t>MAMANI PAYHUANCA MARILUZ AURORA</t>
  </si>
  <si>
    <t xml:space="preserve">TECNICO CONTABLE </t>
  </si>
  <si>
    <t>ESPECIALISTA DEMOGRAFICO</t>
  </si>
  <si>
    <t>25715088</t>
  </si>
  <si>
    <t>MANAYAY GUILLERMO ELVIS</t>
  </si>
  <si>
    <t>40370923</t>
  </si>
  <si>
    <t>MANCILLA VALDIVIA LIDIA NORMA</t>
  </si>
  <si>
    <t xml:space="preserve">ESPECIALISTA EN CONSISTENCIA DE BASE DE DATOS </t>
  </si>
  <si>
    <t>43207282</t>
  </si>
  <si>
    <t>MANRIQUE CAMPOS FRANCISCO MARIO GABRIEL</t>
  </si>
  <si>
    <t>18137790</t>
  </si>
  <si>
    <t>MANTILLA LOPEZ EVILUZ</t>
  </si>
  <si>
    <t>00796901</t>
  </si>
  <si>
    <t>MAQUERA COYLA YESICA YULIANA</t>
  </si>
  <si>
    <t>09379637</t>
  </si>
  <si>
    <t>MARAVI CASTILLO MARIA LASTENIA</t>
  </si>
  <si>
    <t>46023322</t>
  </si>
  <si>
    <t>MARCA MAQUERA WILBER</t>
  </si>
  <si>
    <t>06724459</t>
  </si>
  <si>
    <t>MARQUEZ GONZALES JULIO ALFONSO</t>
  </si>
  <si>
    <t>ANALISTA DE PLANEAMIENTO ESTRATEGICO</t>
  </si>
  <si>
    <t>08277790</t>
  </si>
  <si>
    <t>MARTICORENA ZARATE CARMEN SOLEDAD</t>
  </si>
  <si>
    <t>LICENCIADA EN ADMINISTRACION</t>
  </si>
  <si>
    <t xml:space="preserve">ASISTENTE DE DIRECCION </t>
  </si>
  <si>
    <t>08711544</t>
  </si>
  <si>
    <t>MARTINEZ AGUILAR SILVIA HAYDEE</t>
  </si>
  <si>
    <t>TECNICO, ADMINISTRADOR/OTROS</t>
  </si>
  <si>
    <t xml:space="preserve">SECRETARIADO </t>
  </si>
  <si>
    <t xml:space="preserve">ASISTENTE DE SOFTWARE </t>
  </si>
  <si>
    <t>70772025</t>
  </si>
  <si>
    <t>MARTINEZ BERMUDEZ MATHIAS ALBERTO</t>
  </si>
  <si>
    <t>ANALISTA DE SISTEMAS DE PROYECTOS ESTADISTICOS</t>
  </si>
  <si>
    <t>09602259</t>
  </si>
  <si>
    <t>MARTINEZ PADILLA MARIA JANNET</t>
  </si>
  <si>
    <t>INGENIERIA INDUSTRIAL Y DE SISTEMAS</t>
  </si>
  <si>
    <t>INGENIERIA INDUSTRIAL Y SISTEMAS</t>
  </si>
  <si>
    <t>17625504</t>
  </si>
  <si>
    <t>MARTINEZ SAMAME LUPE EMELY</t>
  </si>
  <si>
    <t>OPERADOR DE APLICACIÓN DE ENCUESTAS DE PRECIOS</t>
  </si>
  <si>
    <t>46747359</t>
  </si>
  <si>
    <t>MARTINEZ TAIPE YAKELIN BERTHA</t>
  </si>
  <si>
    <t>ASISTENTE DE ANALISIS DE PRECIOS</t>
  </si>
  <si>
    <t>40173219</t>
  </si>
  <si>
    <t>MARTINEZ VIVANCO NADIA</t>
  </si>
  <si>
    <t xml:space="preserve">ANTROPOLOGIA SOCIAL </t>
  </si>
  <si>
    <t>41614489</t>
  </si>
  <si>
    <t>MARTOS SANCHEZ YESSENIA LIZETH</t>
  </si>
  <si>
    <t>ASISTENTE ADMINISTRATIVO DE PROYECTO</t>
  </si>
  <si>
    <t>45815518</t>
  </si>
  <si>
    <t>MATEO URETA DEYVIS ELI</t>
  </si>
  <si>
    <t>DERECHO Y CIENCIA POLITICA</t>
  </si>
  <si>
    <t>21458352</t>
  </si>
  <si>
    <t>MATTA MENDOZA CARMEN ROSA</t>
  </si>
  <si>
    <t>FARMACIA Y BIOQUIMICA</t>
  </si>
  <si>
    <t>QUIMICO FARMACEUTICO</t>
  </si>
  <si>
    <t>44490651</t>
  </si>
  <si>
    <t>MATUTE TAPAYURI VICTOR RAUL</t>
  </si>
  <si>
    <t>PROFESOR, EDUCACION SUPERIOR/INFORMATICA</t>
  </si>
  <si>
    <t>04080054</t>
  </si>
  <si>
    <t>MAUTINO PEÑA GUILLERMINA CELESTINA</t>
  </si>
  <si>
    <t>46410791</t>
  </si>
  <si>
    <t>MEDINA ARTEAGA LOURDES ERBELITA</t>
  </si>
  <si>
    <t>ING. FORESTAL</t>
  </si>
  <si>
    <t>10321242</t>
  </si>
  <si>
    <t>MEDINA JAIME CARMEN BEATRIZ</t>
  </si>
  <si>
    <t>40262817</t>
  </si>
  <si>
    <t>MEDINA MORALES HENRY LUIS</t>
  </si>
  <si>
    <t>26730598</t>
  </si>
  <si>
    <t>MEDINA ORTIZ LILA MARGON</t>
  </si>
  <si>
    <t>70885163</t>
  </si>
  <si>
    <t>MEDINA SOLIS ALESSANDRA JHOSELYN</t>
  </si>
  <si>
    <t>ANALISTA DE SECTOR SERVICIOS-ENSER</t>
  </si>
  <si>
    <t>43186440</t>
  </si>
  <si>
    <t>MEDRANO GONZALES EVELYN MELISSA</t>
  </si>
  <si>
    <t>00157509</t>
  </si>
  <si>
    <t>MEGO ACUÑA MILAGRO SOCORRO</t>
  </si>
  <si>
    <t>01127360</t>
  </si>
  <si>
    <t>MEGO GARCIA MARY</t>
  </si>
  <si>
    <t>42085404</t>
  </si>
  <si>
    <t>MEJIA BALBIN JORGE ANTONIO</t>
  </si>
  <si>
    <t xml:space="preserve">OPERADOR DE MAQUINAS OFFSET </t>
  </si>
  <si>
    <t>25793015</t>
  </si>
  <si>
    <t>MEJIA PIO CESAR AUGUSTO</t>
  </si>
  <si>
    <t xml:space="preserve">MEJIA PIO CESAR AUGUSTO </t>
  </si>
  <si>
    <t>40891974</t>
  </si>
  <si>
    <t>MEJIA SALAZAR MIRIAN MERCEDES</t>
  </si>
  <si>
    <t xml:space="preserve">INGINIERO EN INFORMATICA Y DE SISTEMAS </t>
  </si>
  <si>
    <t>06159666</t>
  </si>
  <si>
    <t>MEJIA TOVAR NANCY CONSUELO</t>
  </si>
  <si>
    <t>ASISTENTE DE PRECIOS BASICOS</t>
  </si>
  <si>
    <t>10245625</t>
  </si>
  <si>
    <t>MELENDEZ FLORES ROSA ANA</t>
  </si>
  <si>
    <t>42273881</t>
  </si>
  <si>
    <t>MELGAR GALIAS FELIX</t>
  </si>
  <si>
    <t>INGENIERO INFORMATICO</t>
  </si>
  <si>
    <t xml:space="preserve">INGENIERIA INFORMATICA </t>
  </si>
  <si>
    <t>ASISTENTE DE ADQUISICIONES INFORMATICAS TIC</t>
  </si>
  <si>
    <t>09380093</t>
  </si>
  <si>
    <t>MELGAR HUERTA JOSE ALBERTO</t>
  </si>
  <si>
    <t>32965126</t>
  </si>
  <si>
    <t>MELGAREJO YPARRAGUIRRE MIXSY ALEYDA</t>
  </si>
  <si>
    <t>41649901</t>
  </si>
  <si>
    <t>MENA HACHO RAUL YSRAEL</t>
  </si>
  <si>
    <t>CIENCIAS CON MENCION EN INFORMATICA Y SISTEMAS</t>
  </si>
  <si>
    <t>INFORMATICA Y SISTEMAS</t>
  </si>
  <si>
    <t>10720644</t>
  </si>
  <si>
    <t>MENA TAFUR WILLIAM RICHARD</t>
  </si>
  <si>
    <t>PROFESORES (MAESTROS Y/O PEDAGOGOS)</t>
  </si>
  <si>
    <t>ASISTENTE ADMINISTRATIVO DE SECRETARIA GENERAL</t>
  </si>
  <si>
    <t>07971738</t>
  </si>
  <si>
    <t>MENACHO DAVALOS MILAGROS TERESA</t>
  </si>
  <si>
    <t>18075193</t>
  </si>
  <si>
    <t>MENDOCILLA SERRANO EBERTH WILLIAM</t>
  </si>
  <si>
    <t>44263154</t>
  </si>
  <si>
    <t>MENDOZA ALCANTARA LUIS ALBERTO</t>
  </si>
  <si>
    <t>40970715</t>
  </si>
  <si>
    <t>MENDOZA ARIAS MAGDA VICENTINA</t>
  </si>
  <si>
    <t>01205005</t>
  </si>
  <si>
    <t>MENDOZA CHE PIU MARIA DEL CARMEN</t>
  </si>
  <si>
    <t>09023142</t>
  </si>
  <si>
    <t>MENDOZA DIAZ ALEJANDRO</t>
  </si>
  <si>
    <t>ANALISTA INFORMATICO DE CUENTAS NACIONALES</t>
  </si>
  <si>
    <t>40245178</t>
  </si>
  <si>
    <t>MENDOZA MARTEL FRANCISCO JESUS</t>
  </si>
  <si>
    <t>00251295</t>
  </si>
  <si>
    <t>MENDOZA NIEVES ROSA CRISTINA</t>
  </si>
  <si>
    <t>ANALISTA SOCIODEMOGRAFICO</t>
  </si>
  <si>
    <t>07406314</t>
  </si>
  <si>
    <t>MENDOZA NORIEGA MARIA ISABEL</t>
  </si>
  <si>
    <t>72393222</t>
  </si>
  <si>
    <t>MENDOZA PRADA ANGELICA MARIA</t>
  </si>
  <si>
    <t>ECONOMIA, FINANZAS</t>
  </si>
  <si>
    <t>15217681</t>
  </si>
  <si>
    <t>MENDOZA TELLO YANET MARIA</t>
  </si>
  <si>
    <t>40486242</t>
  </si>
  <si>
    <t>MENESES DEL SOLAR GLADYS</t>
  </si>
  <si>
    <t>PRIMARIA</t>
  </si>
  <si>
    <t>41616425</t>
  </si>
  <si>
    <t>MERCADO CASTILLO VANESSA KAREN</t>
  </si>
  <si>
    <t>ESPECIALISTA EN CUENTAS NACIONALES TRIMESTRALES</t>
  </si>
  <si>
    <t>10487050</t>
  </si>
  <si>
    <t>MERCADO OCAMPO ERNESTO</t>
  </si>
  <si>
    <t>ADMINISTRACION Y GERENCIA SOCIAL</t>
  </si>
  <si>
    <t xml:space="preserve">GESTION DE INVERSION PUBLICA </t>
  </si>
  <si>
    <t>02795370</t>
  </si>
  <si>
    <t>MERINO VIDAL MONICA PATRICIA</t>
  </si>
  <si>
    <t>41963491</t>
  </si>
  <si>
    <t>MESTANZA SOLANO WILLY</t>
  </si>
  <si>
    <t>29627632</t>
  </si>
  <si>
    <t>MESTAS RAMOS MIRTHA YESENIA</t>
  </si>
  <si>
    <t>SECRETARIA EJECUTIVA</t>
  </si>
  <si>
    <t>SECRETARIADO EJECUTIVO BILINGUE</t>
  </si>
  <si>
    <t>24583066</t>
  </si>
  <si>
    <t>MEZA PEREZ NILDA</t>
  </si>
  <si>
    <t>ANALISTA ESTADISTICO DEMOGRAFICO</t>
  </si>
  <si>
    <t>07746459</t>
  </si>
  <si>
    <t>MEZA SANTA CRUZ LUIS ALBERTO</t>
  </si>
  <si>
    <t>LICENCIADO EN ESTADISTICA</t>
  </si>
  <si>
    <t>70021154</t>
  </si>
  <si>
    <t>MEZA SOSA GEORGIA TALIA</t>
  </si>
  <si>
    <t>40096437</t>
  </si>
  <si>
    <t>MEZA URCO BETSY RAQUEL</t>
  </si>
  <si>
    <t>47142050</t>
  </si>
  <si>
    <t>MEZA VEGA DENISSE</t>
  </si>
  <si>
    <t>70828094</t>
  </si>
  <si>
    <t>MEZONES VILLANUEVA JUAN CARLOS</t>
  </si>
  <si>
    <t>22494371</t>
  </si>
  <si>
    <t>MIGUEL LUCIANO HUGO</t>
  </si>
  <si>
    <t>07318532</t>
  </si>
  <si>
    <t>MIGUEL MELLADO JESUS ANDRES</t>
  </si>
  <si>
    <t>43984767</t>
  </si>
  <si>
    <t>MIJA VILLAVICENCIO NATHALY MIRELLA</t>
  </si>
  <si>
    <t>ENFERMERA</t>
  </si>
  <si>
    <t>08781647</t>
  </si>
  <si>
    <t>MILICICH RAMOS DIRIA MERCEDES</t>
  </si>
  <si>
    <t>17596794</t>
  </si>
  <si>
    <t>MIÑOPE MIO JUAN MARTIN</t>
  </si>
  <si>
    <t>DOCENCIA UNIVERSITARIA E INVESTIGACION E</t>
  </si>
  <si>
    <t>02382875</t>
  </si>
  <si>
    <t>MIRANDA MORENO EDGAR WALDO</t>
  </si>
  <si>
    <t>INGENIERIA ECONOMIA</t>
  </si>
  <si>
    <t>18134921</t>
  </si>
  <si>
    <t>MIRANDA QUEZADA OLENKA AMALIA</t>
  </si>
  <si>
    <t>00838900</t>
  </si>
  <si>
    <t>MIRANDA SILVA MIGUEL ANGEL</t>
  </si>
  <si>
    <t>FISIOTERAPISTA</t>
  </si>
  <si>
    <t>04084360</t>
  </si>
  <si>
    <t>MIRANDA TORREZ DORIS JEANNETH</t>
  </si>
  <si>
    <t xml:space="preserve">SALUD PUBLICA </t>
  </si>
  <si>
    <t>33430427</t>
  </si>
  <si>
    <t>MIRANO FERNANDEZ DANY LIZBETH</t>
  </si>
  <si>
    <t>07224726</t>
  </si>
  <si>
    <t>MOLINA MACUER MARCO ANTONIO</t>
  </si>
  <si>
    <t>27155747</t>
  </si>
  <si>
    <t>MONCADA MONDRAGON ANABEL</t>
  </si>
  <si>
    <t>19909595</t>
  </si>
  <si>
    <t>MONTAÑEZ HUANCAYA EDELMIRA ESTHER</t>
  </si>
  <si>
    <t>ASISTENTE DE CONTROL DE CALIDAD DE SOFTWARE INFORMATICO</t>
  </si>
  <si>
    <t>72569301</t>
  </si>
  <si>
    <t>MONTENEGRO JULCAPOMA KATHERINE</t>
  </si>
  <si>
    <t>06893359</t>
  </si>
  <si>
    <t>MONTENEGRO MARIN LUZ ANGELICA</t>
  </si>
  <si>
    <t>COORDINADOR DE RELACIONES PUBLICAS ODEI</t>
  </si>
  <si>
    <t>40333912</t>
  </si>
  <si>
    <t>MONTERO ATENCIO KAREN MARIA</t>
  </si>
  <si>
    <t>25793492</t>
  </si>
  <si>
    <t>MONTERO KHANG MARCO ANTONIO</t>
  </si>
  <si>
    <t>DISEÑO GRAFICO</t>
  </si>
  <si>
    <t>JEFE DE CONSISTENCIA</t>
  </si>
  <si>
    <t>40280933</t>
  </si>
  <si>
    <t>MONTERO PARI JUANA</t>
  </si>
  <si>
    <t>40836101</t>
  </si>
  <si>
    <t>MONTES CARLOS YIANINA</t>
  </si>
  <si>
    <t>42478032</t>
  </si>
  <si>
    <t>MORALES QUISPE CLEDER ANGEL</t>
  </si>
  <si>
    <t>AGROINDUSTRIA</t>
  </si>
  <si>
    <t>00125219</t>
  </si>
  <si>
    <t>MORALES RENGIFO ALI</t>
  </si>
  <si>
    <t>41945848</t>
  </si>
  <si>
    <t>MORAN ARONES BETHSY JUDITH</t>
  </si>
  <si>
    <t>CONTADOR, AUDITORIA DE EMPRESAS</t>
  </si>
  <si>
    <t>AUDITORIA</t>
  </si>
  <si>
    <t>25522102</t>
  </si>
  <si>
    <t>MOREANO CONTRERAS DORIS ELIZABETH</t>
  </si>
  <si>
    <t>18124576</t>
  </si>
  <si>
    <t>MORENO CHAVEZ CRISTINA LUCRECIA</t>
  </si>
  <si>
    <t>09747710</t>
  </si>
  <si>
    <t>MORENO FLORES JOHNNY JUSTINIANO</t>
  </si>
  <si>
    <t>ANALISTA CARTOGRAFICO</t>
  </si>
  <si>
    <t>10156728</t>
  </si>
  <si>
    <t>MORENO SOTELO GIOVANNA SUSY</t>
  </si>
  <si>
    <t>40167217</t>
  </si>
  <si>
    <t>MORI CHICHIPE MARIBEL</t>
  </si>
  <si>
    <t>06885868</t>
  </si>
  <si>
    <t>MORI ECHEVARRIA NELLY DORIS</t>
  </si>
  <si>
    <t>MAESTRA EN GESTION PUBLICA</t>
  </si>
  <si>
    <t>72795542</t>
  </si>
  <si>
    <t>MORON HUARCA EDITH VERONICA</t>
  </si>
  <si>
    <t>40070678</t>
  </si>
  <si>
    <t>MOSCOL SALINAS ALICE MARIBEL</t>
  </si>
  <si>
    <t>40698261</t>
  </si>
  <si>
    <t>MOSCOSO TRUJILLO BETTY BENICIA</t>
  </si>
  <si>
    <t>INGENIERA AGRONOMA</t>
  </si>
  <si>
    <t xml:space="preserve">ANALISTA EN METODOLOGIAS DE  INVESTIGACION </t>
  </si>
  <si>
    <t>43890137</t>
  </si>
  <si>
    <t>MUNGUIA GARCIA CECIL JACQUELINE</t>
  </si>
  <si>
    <t>43612691</t>
  </si>
  <si>
    <t>MUNGUIA TITO HERLINDA MARIBEL</t>
  </si>
  <si>
    <t xml:space="preserve">SOCIOLOGIA </t>
  </si>
  <si>
    <t>10382110</t>
  </si>
  <si>
    <t>MUNIVE HUAYLINOS GISSELA</t>
  </si>
  <si>
    <t>21433830</t>
  </si>
  <si>
    <t>MUÑANTE CAMPOS ELSA CECILIA</t>
  </si>
  <si>
    <t xml:space="preserve">CONTADOR PUBLICO </t>
  </si>
  <si>
    <t>44469905</t>
  </si>
  <si>
    <t>MUÑOZ PALACIOS LUZ ARELIS</t>
  </si>
  <si>
    <t>10415327</t>
  </si>
  <si>
    <t>MUÑOZ PEREZ LILA CARMEN</t>
  </si>
  <si>
    <t>21497585</t>
  </si>
  <si>
    <t>MURGUIA VILCHEZ CECILIA SILVANA</t>
  </si>
  <si>
    <t>ASISTENTE ESPECIALISTA EN CONSISTENCIA DE BASE DE DATOS</t>
  </si>
  <si>
    <t>42475656</t>
  </si>
  <si>
    <t>MURILLO PUJAY GIOVANNA LIZET</t>
  </si>
  <si>
    <t xml:space="preserve">AGROECOLOGIA </t>
  </si>
  <si>
    <t>32957070</t>
  </si>
  <si>
    <t>NARRO DIAZ DAVID MOISES</t>
  </si>
  <si>
    <t>43961701</t>
  </si>
  <si>
    <t>NARRO LEON CARLA ELIZETH</t>
  </si>
  <si>
    <t>09323362</t>
  </si>
  <si>
    <t>NAUPARI RIVAS ANA SANTOS</t>
  </si>
  <si>
    <t>42533258</t>
  </si>
  <si>
    <t>NAVARRO FLORES DALIA MILAGROS</t>
  </si>
  <si>
    <t>42357751</t>
  </si>
  <si>
    <t>NAVARRO GONZALES NAVI KARINA</t>
  </si>
  <si>
    <t>41827238</t>
  </si>
  <si>
    <t>NAVARRO RAMIREZ BETTY ELIZABETH</t>
  </si>
  <si>
    <t>15726496</t>
  </si>
  <si>
    <t>NAVARRO SERPA ELSA MARIA</t>
  </si>
  <si>
    <t>46612307</t>
  </si>
  <si>
    <t>NAVARRO URBINA ALICIA JACKELINE</t>
  </si>
  <si>
    <t>42932359</t>
  </si>
  <si>
    <t>NEIRA ORTEGA ERICK ROBERTO</t>
  </si>
  <si>
    <t>18138979</t>
  </si>
  <si>
    <t>NEIRA REGALADO SUSY VALERIA</t>
  </si>
  <si>
    <t>CIENCIAS MATEMATICAS</t>
  </si>
  <si>
    <t>44025152</t>
  </si>
  <si>
    <t>NEYRA CARBONEL VICTOR LUIS</t>
  </si>
  <si>
    <t>INGENIERA EN INFORMATICA</t>
  </si>
  <si>
    <t>45986792</t>
  </si>
  <si>
    <t>NEYRA FLORES LESLIE KAREN</t>
  </si>
  <si>
    <t>ASISTENTE DE PLANILLA</t>
  </si>
  <si>
    <t>42035679</t>
  </si>
  <si>
    <t>NEYRA SALCEDO YOLANDA DEL PILAR</t>
  </si>
  <si>
    <t>09975864</t>
  </si>
  <si>
    <t>NICHO DELGADO ANGELA YSABEL</t>
  </si>
  <si>
    <t>45893049</t>
  </si>
  <si>
    <t>NINA ALMERON VALECIA</t>
  </si>
  <si>
    <t>NUTRICION Y DIETETICA</t>
  </si>
  <si>
    <t>44863101</t>
  </si>
  <si>
    <t>NINA MENDOZA LILIANA ROXANA</t>
  </si>
  <si>
    <t>41740776</t>
  </si>
  <si>
    <t>NIÑO RETO CECILIO CESAR</t>
  </si>
  <si>
    <t xml:space="preserve">NEGOCIOS Y TECNOLOGIAS DE INFORMACION </t>
  </si>
  <si>
    <t>06013002</t>
  </si>
  <si>
    <t>NIQUEN FELIX PERCY PIO</t>
  </si>
  <si>
    <t>COOPERATIVISMO</t>
  </si>
  <si>
    <t>25003672</t>
  </si>
  <si>
    <t>NUÑEZ CARPIO ANGELA MARIA</t>
  </si>
  <si>
    <t>20688375</t>
  </si>
  <si>
    <t>NUÑEZ ENERO CARMEN SOFIA</t>
  </si>
  <si>
    <t>04644634</t>
  </si>
  <si>
    <t>NUÑEZ ORTIZ ANA LUZ</t>
  </si>
  <si>
    <t>CIENCIAS ECONOMICAS Y COMERCIALES</t>
  </si>
  <si>
    <t>15760702</t>
  </si>
  <si>
    <t>NUÑEZ REA MARKO ANTONIO</t>
  </si>
  <si>
    <t>47648782</t>
  </si>
  <si>
    <t>OBREGON HUAMAN DIANA EDITH</t>
  </si>
  <si>
    <t>03236514</t>
  </si>
  <si>
    <t>OCAÑA ARRIETA ISABEL LEONOR</t>
  </si>
  <si>
    <t xml:space="preserve">OPERADOR ANTROPOMETRISTA </t>
  </si>
  <si>
    <t>41114405</t>
  </si>
  <si>
    <t>OCHOA FLORES ERIKA</t>
  </si>
  <si>
    <t>AGROPECUARIA</t>
  </si>
  <si>
    <t>73199684</t>
  </si>
  <si>
    <t>OCHOA SANTIAGO MARIA IRIS</t>
  </si>
  <si>
    <t>04828471</t>
  </si>
  <si>
    <t>OCOLA CARDICEL YASMIN YANINA</t>
  </si>
  <si>
    <t>07967573</t>
  </si>
  <si>
    <t>O'CONNOR MARTELL HEINZ JHON</t>
  </si>
  <si>
    <t>DISEÑADOR GRAFICO</t>
  </si>
  <si>
    <t>31040774</t>
  </si>
  <si>
    <t>OJEDA PUMACALLAHUI ROSA ELVIRA</t>
  </si>
  <si>
    <t>40213482</t>
  </si>
  <si>
    <t>OLAZA HERVIAS EDUARDO ENRIQUE</t>
  </si>
  <si>
    <t>10340413</t>
  </si>
  <si>
    <t>OLIVERA MILLA DAVID RICARDO</t>
  </si>
  <si>
    <t>01324879</t>
  </si>
  <si>
    <t>ORDOÑEZ NAIRA IRMA MERCEDES</t>
  </si>
  <si>
    <t>20054133</t>
  </si>
  <si>
    <t>ORE CORNEJO SILVIA SOFIA</t>
  </si>
  <si>
    <t>28286716</t>
  </si>
  <si>
    <t>ORE MEDINA GLORIA MARILU</t>
  </si>
  <si>
    <t>ANALISTA DE METODOLOGIA DE ENCUESTA CON PROCEDIMIENTOS BIOMEDICOS</t>
  </si>
  <si>
    <t>41122766</t>
  </si>
  <si>
    <t>ORE TOSCANO LIZ MARVILA</t>
  </si>
  <si>
    <t>ANALISTA DE SISTEMAS DE INFORMACION</t>
  </si>
  <si>
    <t>07470988</t>
  </si>
  <si>
    <t>ORELLANA MENDOZA EDITH GLADYS</t>
  </si>
  <si>
    <t>10280684</t>
  </si>
  <si>
    <t>ORIHUELA NUÑEZ MELGAR JUDITH AGUEDA</t>
  </si>
  <si>
    <t>TURISMO, HOTELERIA Y TURISMO</t>
  </si>
  <si>
    <t>71522957</t>
  </si>
  <si>
    <t>OROZCO RODRIGUEZ CHRISTIAN ERICK</t>
  </si>
  <si>
    <t>26687341</t>
  </si>
  <si>
    <t>ORTIZ BARRANTES CESAR AUGUSTO</t>
  </si>
  <si>
    <t>29561427</t>
  </si>
  <si>
    <t>ORTIZ DE ORUE SOLIS FRIDA</t>
  </si>
  <si>
    <t xml:space="preserve">CIENCIAS HISTORICOS SOCIALES </t>
  </si>
  <si>
    <t>ANALISTA DE RECURSOS HUMANOS</t>
  </si>
  <si>
    <t>07925678</t>
  </si>
  <si>
    <t>ORTIZ PRADA ELENA BEATRIZ</t>
  </si>
  <si>
    <t>LICENCIADO EN PSICOLOGIA</t>
  </si>
  <si>
    <t>16432831</t>
  </si>
  <si>
    <t>ORTIZ RODRIGUEZ WALTER NAPOLEON</t>
  </si>
  <si>
    <t>06019588</t>
  </si>
  <si>
    <t>OTOYA ZAPATA MARIA AURORA</t>
  </si>
  <si>
    <t>LICENCIADA EN PSICOLOGIA</t>
  </si>
  <si>
    <t>ASISTENTE ESPECIALISTA DE PROYECTOS</t>
  </si>
  <si>
    <t>06764966</t>
  </si>
  <si>
    <t>OYOLA RAMIREZ JOSE ENRIQUE</t>
  </si>
  <si>
    <t>ECONOMI</t>
  </si>
  <si>
    <t>44870488</t>
  </si>
  <si>
    <t>PABLO ROJAS JOHANNA SUSANN</t>
  </si>
  <si>
    <t>OPERADOR DE TOMA DE INFORMACION CARTOGRAFICA</t>
  </si>
  <si>
    <t>09081372</t>
  </si>
  <si>
    <t>PACCO JAUREGUI CARMEN JESUS</t>
  </si>
  <si>
    <t>TECNICOS CONTABLES</t>
  </si>
  <si>
    <t>09133211</t>
  </si>
  <si>
    <t>PACHECO LARA FERNANDO MANUEL</t>
  </si>
  <si>
    <t>45860557</t>
  </si>
  <si>
    <t>PADILLA GRANADOS MONICA YURI</t>
  </si>
  <si>
    <t>41908825</t>
  </si>
  <si>
    <t>PADILLA GUILLERMO ERICK LEONEL</t>
  </si>
  <si>
    <t>TECNICO AGRONOMO</t>
  </si>
  <si>
    <t>AGRONOMO</t>
  </si>
  <si>
    <t>46715938</t>
  </si>
  <si>
    <t>PADILLA JULCA FLOR VICTORIA</t>
  </si>
  <si>
    <t>BROMATOLOGIA Y NUTRICION</t>
  </si>
  <si>
    <t>ANALISTA DE REDES Y CONECTIVIDAD</t>
  </si>
  <si>
    <t>21887812</t>
  </si>
  <si>
    <t>PADILLA PADILLA JUAN MANUEL</t>
  </si>
  <si>
    <t>ANALISTA DE INFORMACION ESTADISTICA</t>
  </si>
  <si>
    <t>45631027</t>
  </si>
  <si>
    <t>PAICO DIAZ DIANA MARIEL</t>
  </si>
  <si>
    <t>45010591</t>
  </si>
  <si>
    <t>PAJAR CAPCHA ZULMA IRENE</t>
  </si>
  <si>
    <t>70439101</t>
  </si>
  <si>
    <t>PAJUELO ARIAS JULIO CESAR</t>
  </si>
  <si>
    <t>CIENCIAS ECONOMISTA</t>
  </si>
  <si>
    <t>MEDICO</t>
  </si>
  <si>
    <t>40194042</t>
  </si>
  <si>
    <t>PALACIOS CASTAÑEDA CARLOS ALONSO</t>
  </si>
  <si>
    <t>MEDICINA HUMANA</t>
  </si>
  <si>
    <t>MEDICO CIRUJANO</t>
  </si>
  <si>
    <t>40991134</t>
  </si>
  <si>
    <t>PALACIOS DEXTRE YOVANI IRMA</t>
  </si>
  <si>
    <t>LICENCIADA EN EDUCACION NIVEL PRIMARIA</t>
  </si>
  <si>
    <t>09547066</t>
  </si>
  <si>
    <t>PALACIOS HUASASQUICHE MIRIAN JULIA</t>
  </si>
  <si>
    <t>ASISTENTE DE BASE DE DATOS DE SUB JEFATURA</t>
  </si>
  <si>
    <t>40525221</t>
  </si>
  <si>
    <t>PALOMARES CRISTOBAL ROXANA VERONICA</t>
  </si>
  <si>
    <t>09272772</t>
  </si>
  <si>
    <t>PALOMINO COSSIO BENITO ROLANDO</t>
  </si>
  <si>
    <t>43246464</t>
  </si>
  <si>
    <t>PANDO CACHIQUE DIANA PAOLA</t>
  </si>
  <si>
    <t>JEFE DE METODOLOGIA</t>
  </si>
  <si>
    <t>43543587</t>
  </si>
  <si>
    <t>PANUERA MORENO YESSICA MARIA</t>
  </si>
  <si>
    <t xml:space="preserve">JEFE DE EQUIPO DE CONSISTENCIA </t>
  </si>
  <si>
    <t>10489574</t>
  </si>
  <si>
    <t>PAREDES CHAVEZ HECTOR MARTIN</t>
  </si>
  <si>
    <t>46424983</t>
  </si>
  <si>
    <t>PAREDES TORREZ KAROL MARGARITA</t>
  </si>
  <si>
    <t xml:space="preserve">INGENIERIA FORESTAL Y DE MEDIO AMBIENTE </t>
  </si>
  <si>
    <t>16169820</t>
  </si>
  <si>
    <t>PAREJA MENDOZA ELIZABETH SILVIA</t>
  </si>
  <si>
    <t>INDUSTRIAS ALIMENTARIAS</t>
  </si>
  <si>
    <t>ANALISTA DE SOFTWARE SIGA</t>
  </si>
  <si>
    <t>07863710</t>
  </si>
  <si>
    <t>PARIONA GARAY ESTELA HAYDEE</t>
  </si>
  <si>
    <t>INGENIERA DE SISTEMAS</t>
  </si>
  <si>
    <t>09496285</t>
  </si>
  <si>
    <t>PARIONA GARAY FRANCISCO JAVIER HIPOLITO</t>
  </si>
  <si>
    <t>CIENCIAS ADMINISTRATIVAS Y RECURSOS HUMA</t>
  </si>
  <si>
    <t>10181483</t>
  </si>
  <si>
    <t>PARRAGA MICHUY ANGELA PAOLA</t>
  </si>
  <si>
    <t>47164886</t>
  </si>
  <si>
    <t>PASMIÑO VASQUEZ CLESIS</t>
  </si>
  <si>
    <t>70169687</t>
  </si>
  <si>
    <t>PATILLA PINEDA BRICEYDA</t>
  </si>
  <si>
    <t xml:space="preserve">INGENIERIA FORESTAL Y MEDIO AMBIENTE </t>
  </si>
  <si>
    <t>ASISTENTE DE METODOLOGIA</t>
  </si>
  <si>
    <t>07455356</t>
  </si>
  <si>
    <t>PATIÑO SALDAÑA YAMILE IVANOF</t>
  </si>
  <si>
    <t>CIENCIAS JURIDICAS,EMPRESARIALES Y PEDAG</t>
  </si>
  <si>
    <t>45668545</t>
  </si>
  <si>
    <t>PAUCAR CONTRERAS JIOVANNA</t>
  </si>
  <si>
    <t>LICENCIADA EN EDUCACION ESPECIALIDAD: MATEMATICA Y FISICA</t>
  </si>
  <si>
    <t>43565431</t>
  </si>
  <si>
    <t>PAUCAR MENDOZA DONNA CRISTINA ELIZABETH</t>
  </si>
  <si>
    <t>06067241</t>
  </si>
  <si>
    <t>PAZ CHAVEZ RAUL ALEJANDRO</t>
  </si>
  <si>
    <t>25537803</t>
  </si>
  <si>
    <t>PAZ SALDAÑA BETTY ANA</t>
  </si>
  <si>
    <t>TECNICO, CONTABLE EN COSTOS</t>
  </si>
  <si>
    <t xml:space="preserve">ANALISTA DE BASE DE DATOS </t>
  </si>
  <si>
    <t>44130831</t>
  </si>
  <si>
    <t>PEÑA CARHUAPOMA JOEL VICTOR</t>
  </si>
  <si>
    <t>43831247</t>
  </si>
  <si>
    <t>PEÑA CRISOSTOMO MARIA FLORISA</t>
  </si>
  <si>
    <t>44338284</t>
  </si>
  <si>
    <t>PEÑA RIVERA KATIUSCA PAMELA</t>
  </si>
  <si>
    <t>ING. DEL AMBIENTE</t>
  </si>
  <si>
    <t>43229612</t>
  </si>
  <si>
    <t>PERALTA CASTAÑEDA RUBEN</t>
  </si>
  <si>
    <t>41842766</t>
  </si>
  <si>
    <t>PERALTA DIAZ JORGE LUIS</t>
  </si>
  <si>
    <t>ASIST. DE MANTEMIENTO DE EQUIPOS INFORMATICOS</t>
  </si>
  <si>
    <t>25467689</t>
  </si>
  <si>
    <t>PERALTA PELAIZA JUAN FRANCISCO</t>
  </si>
  <si>
    <t>40071102</t>
  </si>
  <si>
    <t>PEREZ BURGOS SANDRA YVON</t>
  </si>
  <si>
    <t>ESPECIALISTA  EN SEGMEN. Y PROGRAMACION DE RUTAS</t>
  </si>
  <si>
    <t>09365532</t>
  </si>
  <si>
    <t>PEREZ CERDEÑA LUIS MARCIAL</t>
  </si>
  <si>
    <t>COORDINADOR DE PROYECTOS - TIC</t>
  </si>
  <si>
    <t>41466924</t>
  </si>
  <si>
    <t>PEREZ ESPINOZA ELMER JOHN</t>
  </si>
  <si>
    <t xml:space="preserve">INGENIERO EN SISTEMAS </t>
  </si>
  <si>
    <t>40373442</t>
  </si>
  <si>
    <t>PEREZ HUAMANI CIRILA</t>
  </si>
  <si>
    <t>08469067</t>
  </si>
  <si>
    <t>PEREZ PIZARRO YOHEL MARIO</t>
  </si>
  <si>
    <t>40439994</t>
  </si>
  <si>
    <t>PEREZ RIVERO ANTENOR BRAULIO</t>
  </si>
  <si>
    <t>42792796</t>
  </si>
  <si>
    <t>PEREZ SAUCEDO JOSE HUMBERTO</t>
  </si>
  <si>
    <t>42747820</t>
  </si>
  <si>
    <t>PERFECTO MENDEZ EDER YURI</t>
  </si>
  <si>
    <t>08476015</t>
  </si>
  <si>
    <t>PERFECTO VASQUEZ OSCAR ANIBAL</t>
  </si>
  <si>
    <t>40224709</t>
  </si>
  <si>
    <t>PERRY CARTY KELLY CHRISTIAN MERY</t>
  </si>
  <si>
    <t>15756335</t>
  </si>
  <si>
    <t>PICHILINGUE PICHILINGUE AYDEE</t>
  </si>
  <si>
    <t>CIENCIAS HISTORICO SOCIALES</t>
  </si>
  <si>
    <t>00000395</t>
  </si>
  <si>
    <t>PICON MACEDO RICARDO</t>
  </si>
  <si>
    <t>ASISTENTE ADMINISTRATIVO DE CARTOGRAFIA</t>
  </si>
  <si>
    <t>10145457</t>
  </si>
  <si>
    <t>PIMENTEL ESTRADA ELIZABETH ROSARIO</t>
  </si>
  <si>
    <t>CONSERJE</t>
  </si>
  <si>
    <t>00116280</t>
  </si>
  <si>
    <t>PINCHI AMASIFUEN LENIN</t>
  </si>
  <si>
    <t>ADMINISTRACION DE EMPRESA</t>
  </si>
  <si>
    <t>01327093</t>
  </si>
  <si>
    <t>PINEDA QUIJAHUAMAN YESSENIA ESMERALDA</t>
  </si>
  <si>
    <t>45024822</t>
  </si>
  <si>
    <t>PINEDO HOYOS DEISY</t>
  </si>
  <si>
    <t>01075020</t>
  </si>
  <si>
    <t>PINEDO TANGOA MARIA LOLA</t>
  </si>
  <si>
    <t>23930471</t>
  </si>
  <si>
    <t>PINO AMACHI MARIA CARLOTA</t>
  </si>
  <si>
    <t>DOCENTE EDUCATIVO</t>
  </si>
  <si>
    <t>32972445</t>
  </si>
  <si>
    <t>PINO ELIAS JULIO MARTIN</t>
  </si>
  <si>
    <t>ANALISTA DE PAGADURIA</t>
  </si>
  <si>
    <t>43695022</t>
  </si>
  <si>
    <t>PINTADO ESTELA GENDERSON</t>
  </si>
  <si>
    <t>43186807</t>
  </si>
  <si>
    <t>PIO YNCHUÑA CINTHIA KEYLA</t>
  </si>
  <si>
    <t>71972994</t>
  </si>
  <si>
    <t>PISCO SAAVEDRA SAMANTA SANDY</t>
  </si>
  <si>
    <t>41786478</t>
  </si>
  <si>
    <t>PISCOYA JURUPE LUZ HAYDEE</t>
  </si>
  <si>
    <t>48626860</t>
  </si>
  <si>
    <t>PIZANGO MANUYAMA LUIS JAVIER</t>
  </si>
  <si>
    <t>07053114</t>
  </si>
  <si>
    <t>PIZARRO CRUZ MAURA ANTONIETA</t>
  </si>
  <si>
    <t>10674601</t>
  </si>
  <si>
    <t>PIZARRO MUCHO JACKELINE BETHSABE</t>
  </si>
  <si>
    <t>10661588</t>
  </si>
  <si>
    <t>PIZARRO MUCHO YISSELA  ELIZABETH</t>
  </si>
  <si>
    <t>00127381</t>
  </si>
  <si>
    <t>POLO CARDENAS ANA ILMER</t>
  </si>
  <si>
    <t>CIENCIAS FORESTALES</t>
  </si>
  <si>
    <t>22513294</t>
  </si>
  <si>
    <t>PORTALATINO CERCEDO AYDEE</t>
  </si>
  <si>
    <t>04034894</t>
  </si>
  <si>
    <t>PORTILLO PAULINO MARITZA</t>
  </si>
  <si>
    <t>09471502</t>
  </si>
  <si>
    <t>PORTOCARRERO CORREA SUSANA</t>
  </si>
  <si>
    <t>40750924</t>
  </si>
  <si>
    <t>PORTOCARRERO ZAVALETA EILEEN PAMELA</t>
  </si>
  <si>
    <t>40940835</t>
  </si>
  <si>
    <t>PORTUGAL CABANA BRISEIDA VERONICA ORIELE</t>
  </si>
  <si>
    <t>40991673</t>
  </si>
  <si>
    <t>POZO LAZO LUIS FERNANDO</t>
  </si>
  <si>
    <t>09831879</t>
  </si>
  <si>
    <t>PRADEL CACERES ROY</t>
  </si>
  <si>
    <t>LICENCIADO EN TRABAJO SOCIAL</t>
  </si>
  <si>
    <t xml:space="preserve">ANALISTA DE LAS ACTIVIDADES DEL GOBIERNO </t>
  </si>
  <si>
    <t>41617562</t>
  </si>
  <si>
    <t>PRADO BARBA RICHARD EDUARDO</t>
  </si>
  <si>
    <t>70376191</t>
  </si>
  <si>
    <t>PRETELL ESCUDERO DIANA JENNIFER</t>
  </si>
  <si>
    <t>29667023</t>
  </si>
  <si>
    <t>PUMA PUMA JORGE ENRIQUE</t>
  </si>
  <si>
    <t>ASISTENTE DE DIRECCION</t>
  </si>
  <si>
    <t>43479868</t>
  </si>
  <si>
    <t>PURCA CUICAPUSA LIVIA SEBASTIANA</t>
  </si>
  <si>
    <t>COORDINADOR DE PROCESAMIENTO Y CONSISTENCIA DE INFORMACION</t>
  </si>
  <si>
    <t>07719139</t>
  </si>
  <si>
    <t>PURE JURADO CARLOS ABRAHAM</t>
  </si>
  <si>
    <t>ING. ELECTRONICA</t>
  </si>
  <si>
    <t>INGENIERIA ELECTRONICA</t>
  </si>
  <si>
    <t>42221832</t>
  </si>
  <si>
    <t>QUECCHO RAMOS ROXANA HILDA</t>
  </si>
  <si>
    <t>47338779</t>
  </si>
  <si>
    <t>QUEREVALU DELGADO JORGE ALBERTO</t>
  </si>
  <si>
    <t>32138776</t>
  </si>
  <si>
    <t>QUEZADA BLANCO ROMY NATALIE</t>
  </si>
  <si>
    <t>21528915</t>
  </si>
  <si>
    <t>QUIJANDRIA CHARPENTIER DIANA YSABEL</t>
  </si>
  <si>
    <t>EDUCACION FISICA</t>
  </si>
  <si>
    <t>PROFESOR DE EDUCACION FISICA</t>
  </si>
  <si>
    <t>40245438</t>
  </si>
  <si>
    <t>QUIJANO LUZARDO ROBERTO MABEL</t>
  </si>
  <si>
    <t>44069012</t>
  </si>
  <si>
    <t>QUILCA DEL VALLE ZULLY</t>
  </si>
  <si>
    <t>47034606</t>
  </si>
  <si>
    <t>QUINTANA JARAMILLO KATYE GREGORA</t>
  </si>
  <si>
    <t>07146052</t>
  </si>
  <si>
    <t>QUINTANA SILVA ELVIRA JOSEFINA</t>
  </si>
  <si>
    <t>80245103</t>
  </si>
  <si>
    <t>QUINTANILLA GONZALES WALKER JESUS</t>
  </si>
  <si>
    <t>DERECHO Y CIENCIAS POLITICA</t>
  </si>
  <si>
    <t>ADMINISTRADOR DE LA BASE DE DATOS DE GEST.ADM.I.</t>
  </si>
  <si>
    <t>40014051</t>
  </si>
  <si>
    <t>QUIROGA ADRIANZEN JUAN CARLOS</t>
  </si>
  <si>
    <t>07247971</t>
  </si>
  <si>
    <t>QUIROZ AZULA YANETHY MARILU</t>
  </si>
  <si>
    <t>ANALISTA DE METODOLOGIAS PARA EL CALCULO DE INDICADORES ECONOMICOS A CORTO PLAZO</t>
  </si>
  <si>
    <t>45122927</t>
  </si>
  <si>
    <t>QUIROZ MORALES HERNAN DAVID</t>
  </si>
  <si>
    <t>47185322</t>
  </si>
  <si>
    <t>QUISOCAPA FLORES VANESSA</t>
  </si>
  <si>
    <t>02037315</t>
  </si>
  <si>
    <t>QUISPE ALIAGA ZAIDA</t>
  </si>
  <si>
    <t>TRABAJADOR(A) SOCIAL</t>
  </si>
  <si>
    <t>43661627</t>
  </si>
  <si>
    <t>QUISPE AMPUERO ROSALVINA</t>
  </si>
  <si>
    <t>28273204</t>
  </si>
  <si>
    <t>QUISPE APAZA JULIA BERTHA</t>
  </si>
  <si>
    <t>23523974</t>
  </si>
  <si>
    <t>QUISPE CANALES EDITH VIANNY</t>
  </si>
  <si>
    <t>10581354</t>
  </si>
  <si>
    <t>QUISPE CCONCHA LUIS ALBERTO</t>
  </si>
  <si>
    <t>46428497</t>
  </si>
  <si>
    <t>QUISPE CONDORI RAQUEL JESSICA</t>
  </si>
  <si>
    <t>44916315</t>
  </si>
  <si>
    <t>QUISPE DURAN KATHERIN PILAR</t>
  </si>
  <si>
    <t>01309632</t>
  </si>
  <si>
    <t>QUISPE DURAN PEDRO</t>
  </si>
  <si>
    <t>ESPECIALISTA EN BASE DE DATOS</t>
  </si>
  <si>
    <t>41798969</t>
  </si>
  <si>
    <t>QUISPE HUAMANÍ GABY ESTHER</t>
  </si>
  <si>
    <t>23991216</t>
  </si>
  <si>
    <t>QUISPE MENDOZA YAN CARLOS</t>
  </si>
  <si>
    <t>02430377</t>
  </si>
  <si>
    <t>QUISPE OLIVERA MARLENY CLAUDIA</t>
  </si>
  <si>
    <t>22188822</t>
  </si>
  <si>
    <t>QUISPE RIVERA JORGE EDUARDO</t>
  </si>
  <si>
    <t>23272588</t>
  </si>
  <si>
    <t>QUISPE ROCA EDISON CLAUDIO</t>
  </si>
  <si>
    <t>46324736</t>
  </si>
  <si>
    <t>QUISPE ROQUE MARLON GREGORI</t>
  </si>
  <si>
    <t xml:space="preserve">DISEÑADOR GRAFICO </t>
  </si>
  <si>
    <t>43307282</t>
  </si>
  <si>
    <t>QUISPE SAAVEDRA ANA LUCIA</t>
  </si>
  <si>
    <t>ARTE Y DISEÑO EMPRESARIAL</t>
  </si>
  <si>
    <t>ANALISTA DE INFORMACION SOCIODEMOGRAFICA EN AREAS MENORES</t>
  </si>
  <si>
    <t>40158999</t>
  </si>
  <si>
    <t>QUISPE SEGURA DANIEL LUCIANO</t>
  </si>
  <si>
    <t>40723325</t>
  </si>
  <si>
    <t>RAFAEL HUAMANI BETTY</t>
  </si>
  <si>
    <t>LICENCIADO EN EDUCACION PRIMARIA</t>
  </si>
  <si>
    <t>21429233</t>
  </si>
  <si>
    <t>RAMIREZ AJALCRIÑA CRUZ MARLENI</t>
  </si>
  <si>
    <t>44126207</t>
  </si>
  <si>
    <t>RAMIREZ BARDALES SORAYA EMPERATRIZ</t>
  </si>
  <si>
    <t>10427791</t>
  </si>
  <si>
    <t>RAMIREZ BARRERA DAVID</t>
  </si>
  <si>
    <t>MAESTRIA EN TECNOLOGIAS DE INFORMACION GEOGRAFICA</t>
  </si>
  <si>
    <t>MAESTRIA EN TECNOLOGIAS DE INFORMACION G</t>
  </si>
  <si>
    <t>21504201</t>
  </si>
  <si>
    <t>RAMIREZ ESPINOZA MAXIMILIANO SANTIAGO</t>
  </si>
  <si>
    <t>43924686</t>
  </si>
  <si>
    <t>RAMIREZ GAMBOA DIANA DENISSE</t>
  </si>
  <si>
    <t>ADMINISTRACION PUBLICA</t>
  </si>
  <si>
    <t>41421186</t>
  </si>
  <si>
    <t>RAMIREZ ILDEFONZO FLORMILA DOMINICA</t>
  </si>
  <si>
    <t>PROFESOR EN EDUCACION PRIMARIA</t>
  </si>
  <si>
    <t>40495708</t>
  </si>
  <si>
    <t>RAMIREZ LANDA ANGELA MARIELE</t>
  </si>
  <si>
    <t>SISTEMAS E INFORMATICA</t>
  </si>
  <si>
    <t>09665749</t>
  </si>
  <si>
    <t>RAMIREZ LUCANA ERIKA DEL PILAR</t>
  </si>
  <si>
    <t>07506331</t>
  </si>
  <si>
    <t>RAMIREZ MENESES CARLOS ALBERTO</t>
  </si>
  <si>
    <t>ESPECIALISTA DEL SECTOR DE LOS HOGARES</t>
  </si>
  <si>
    <t>09194269</t>
  </si>
  <si>
    <t>RAMIREZ PALOMINO ELIZABETH</t>
  </si>
  <si>
    <t>ANALISTA DE SERVICIOS INMOBILIARIOS, SOCIALES Y PER</t>
  </si>
  <si>
    <t>09315866</t>
  </si>
  <si>
    <t>RAMIREZ PALOMINO MARLENE</t>
  </si>
  <si>
    <t>22319061</t>
  </si>
  <si>
    <t>RAMIREZ TUESTA MARINELY</t>
  </si>
  <si>
    <t>22413929</t>
  </si>
  <si>
    <t>RAMIREZ ZEVALLOS DORYS CONSUELO</t>
  </si>
  <si>
    <t>20102227</t>
  </si>
  <si>
    <t>RAMON COSME SAMUEL ERNESTO</t>
  </si>
  <si>
    <t>ASIST. INFORMATICO DE INDICADORES DE COYUNTURA</t>
  </si>
  <si>
    <t>45441797</t>
  </si>
  <si>
    <t>RAMOS ARPHI CARLOS HUMBERTO</t>
  </si>
  <si>
    <t>42415387</t>
  </si>
  <si>
    <t>RAMOS BENDEZU KATTY KARIN</t>
  </si>
  <si>
    <t>70354711</t>
  </si>
  <si>
    <t>RAMOS CLEMENTE ELVIS HENRY</t>
  </si>
  <si>
    <t>INGENIERO CIVIL</t>
  </si>
  <si>
    <t>40661834</t>
  </si>
  <si>
    <t>RAMOS GARCIA YAMELI CRISTINA</t>
  </si>
  <si>
    <t>PROFESORA DE EDUCACION INICIAL</t>
  </si>
  <si>
    <t>09650336</t>
  </si>
  <si>
    <t>RAMOS PACHAS YOLANDA</t>
  </si>
  <si>
    <t>09050768</t>
  </si>
  <si>
    <t>RAMOS RODRIGUEZ SONIA AMELIA</t>
  </si>
  <si>
    <t>25529975</t>
  </si>
  <si>
    <t>RAMOS VILLACORTA JESUS AUGUSTO</t>
  </si>
  <si>
    <t>41815331</t>
  </si>
  <si>
    <t>RANILLA MAMANI YENY LUZ</t>
  </si>
  <si>
    <t xml:space="preserve">ECOTURISMO </t>
  </si>
  <si>
    <t>41281849</t>
  </si>
  <si>
    <t>REA ILLACHURA CLAUDIA KARINA</t>
  </si>
  <si>
    <t>ECONOMIA AGRARIA</t>
  </si>
  <si>
    <t>20042555</t>
  </si>
  <si>
    <t>REDOLFO JAYO MARGOT</t>
  </si>
  <si>
    <t>33431960</t>
  </si>
  <si>
    <t>REGALADO IPARRAGUIRRE JOSE PABLO</t>
  </si>
  <si>
    <t>DIAGRAMADOR GRAFICO</t>
  </si>
  <si>
    <t>08721382</t>
  </si>
  <si>
    <t>RETO NUÑEZ PEDRO EDUARDO</t>
  </si>
  <si>
    <t>ANALISTA DE PROYECTOS Y CONVENIOS DE COOPERACION TECNICA</t>
  </si>
  <si>
    <t>07416989</t>
  </si>
  <si>
    <t>REVILLA CORRALES ESTHER BENITA</t>
  </si>
  <si>
    <t>INDUSTRIAS ALIMENTICIAS</t>
  </si>
  <si>
    <t>16792384</t>
  </si>
  <si>
    <t>REVOREDO LOZANO CLAUDIA MARCELA</t>
  </si>
  <si>
    <t>PUBLICISTA</t>
  </si>
  <si>
    <t xml:space="preserve">CIENCIAS PUBLICITARIAS </t>
  </si>
  <si>
    <t>00127364</t>
  </si>
  <si>
    <t>REVOREDO TORRES JESSICA YSELA</t>
  </si>
  <si>
    <t>ASISTENTE ADMINISTRATIVO PARA LA CONTRATACION DE PERSONAL DE LOS PROYECTOS</t>
  </si>
  <si>
    <t>41934045</t>
  </si>
  <si>
    <t>REY SANCHEZ ARELLANO LUIS ENRIQUE</t>
  </si>
  <si>
    <t>00239606</t>
  </si>
  <si>
    <t>REYES BOYER LILLY GIULIANA</t>
  </si>
  <si>
    <t xml:space="preserve">ESPECIALISTA INFORMATICO DE CUENTAS NACIONALES </t>
  </si>
  <si>
    <t>41034190</t>
  </si>
  <si>
    <t>REYES IBARRA DE DIAZ NELLY GIOVANNA</t>
  </si>
  <si>
    <t>47228418</t>
  </si>
  <si>
    <t>REYES LANDA SERGIO DAVID</t>
  </si>
  <si>
    <t>43523634</t>
  </si>
  <si>
    <t>REYES MEJIA OLIVER MARTIN</t>
  </si>
  <si>
    <t>09919935</t>
  </si>
  <si>
    <t>REYES SALAZAR CARLOS ELIAS</t>
  </si>
  <si>
    <t xml:space="preserve">ANALISTA ESTADISTICO DEL FLUJO VEHICULAR A NIVEL NACIONAL </t>
  </si>
  <si>
    <t>46796476</t>
  </si>
  <si>
    <t>REYNA MOTTA DIANA MILAGROS</t>
  </si>
  <si>
    <t>ASISTENTE DE CONECTIVIDAD DE RED Y SOPORTE</t>
  </si>
  <si>
    <t>40046356</t>
  </si>
  <si>
    <t>REYNA PALOMINO ESTHER IVON</t>
  </si>
  <si>
    <t>73100902</t>
  </si>
  <si>
    <t>RIJALBA CANO HILANNE NATHALY</t>
  </si>
  <si>
    <t>41639795</t>
  </si>
  <si>
    <t>RIMACHI CHACON DORIS</t>
  </si>
  <si>
    <t>05339008</t>
  </si>
  <si>
    <t>RIOS NAJAR ELDA ROSARIO</t>
  </si>
  <si>
    <t>SUPERVISOR DE LA UNIDAD DE DISTRIBUCION, RECEPCION Y ARCHIVO</t>
  </si>
  <si>
    <t>42228814</t>
  </si>
  <si>
    <t>RIOS PIHUE JESUS ANGEL</t>
  </si>
  <si>
    <t>00097074</t>
  </si>
  <si>
    <t>RIOS TENAZOA GUDELIA</t>
  </si>
  <si>
    <t>80223381</t>
  </si>
  <si>
    <t>RIOS ZAGACETA MARIANA</t>
  </si>
  <si>
    <t>ESPECIALISTA EN CONSTRUCCION DE DISEÑOS MUESTRALES</t>
  </si>
  <si>
    <t>10093205</t>
  </si>
  <si>
    <t>RISCO GUEVARA ALLEN WILLIAM</t>
  </si>
  <si>
    <t>07314824</t>
  </si>
  <si>
    <t>RIVAS ABAD JULIO CESAR</t>
  </si>
  <si>
    <t>10136649</t>
  </si>
  <si>
    <t>RIVAS TOMASICH YOVANNY ARTURO</t>
  </si>
  <si>
    <t>COMPUTACION E  INFORMATICA</t>
  </si>
  <si>
    <t>08690855</t>
  </si>
  <si>
    <t>RIVERA BUSTAMANTE ADOLFO ROLDAN</t>
  </si>
  <si>
    <t>ADMINISTRACION DE TURISMO</t>
  </si>
  <si>
    <t>COORDINADOR DE RELACIONES PUBLICAS</t>
  </si>
  <si>
    <t>41839940</t>
  </si>
  <si>
    <t>RIVERA FAJARDO DE SIGUAS ROSA MARIA</t>
  </si>
  <si>
    <t>SUPERVISOR NACIONAL DE ACTUALIZACION CARTOGRAFICA Y REGISTRO DE VIVIENDAS Y ESTABLECIMIENTOS</t>
  </si>
  <si>
    <t>31044499</t>
  </si>
  <si>
    <t>RIVERA GUTIERREZ SALVADOR ALFREDO</t>
  </si>
  <si>
    <t>10511877</t>
  </si>
  <si>
    <t>RIVERA HUAMAN SEGUNDO RAUL</t>
  </si>
  <si>
    <t>ANALISTA DE EJECUCION PRESUPUESTAL</t>
  </si>
  <si>
    <t>45448197</t>
  </si>
  <si>
    <t>RIVERA MARISCAL ERNESTO ALONSO</t>
  </si>
  <si>
    <t>45504000</t>
  </si>
  <si>
    <t>RIVERA RAMIREZ MARCO ANTONIO</t>
  </si>
  <si>
    <t>06071788</t>
  </si>
  <si>
    <t>RIVERA YARASCA CARMEN ROSA</t>
  </si>
  <si>
    <t>47205096</t>
  </si>
  <si>
    <t>RIVERO DULANTO YOSSELYN MILAGRO</t>
  </si>
  <si>
    <t>75169938</t>
  </si>
  <si>
    <t>RIVEROS PAVEZ ADRIAN</t>
  </si>
  <si>
    <t>10742304</t>
  </si>
  <si>
    <t>RIVEROS QUISPE MARIA PATRICIA</t>
  </si>
  <si>
    <t>45794520</t>
  </si>
  <si>
    <t>ROBLES NOREÑA LUZ MARINA</t>
  </si>
  <si>
    <t>00256961</t>
  </si>
  <si>
    <t>ROBLES RUIZ DIANA ERIKA KARINA</t>
  </si>
  <si>
    <t>40050510</t>
  </si>
  <si>
    <t>ROBLES UBAQUE ADELA</t>
  </si>
  <si>
    <t>08615826</t>
  </si>
  <si>
    <t>ROCA ALVAREZ ALEJANDRO</t>
  </si>
  <si>
    <t>INGENIERO EN ESTADISTICA E INFORMATICA</t>
  </si>
  <si>
    <t>27979259</t>
  </si>
  <si>
    <t>RODAS RODAS ROSULA ANGELICA</t>
  </si>
  <si>
    <t>19038209</t>
  </si>
  <si>
    <t>RODRIGUEZ ARQUEROS DONOVA ESVERGITO</t>
  </si>
  <si>
    <t>SUPERVISOR DE PROGRAMACION DE RUTAS</t>
  </si>
  <si>
    <t>08547452</t>
  </si>
  <si>
    <t>RODRIGUEZ CABRERA JORGE LUIS</t>
  </si>
  <si>
    <t>INFORMATICO</t>
  </si>
  <si>
    <t>42938115</t>
  </si>
  <si>
    <t>RODRIGUEZ CANDELA MIGUEL ANGEL</t>
  </si>
  <si>
    <t>25735033</t>
  </si>
  <si>
    <t>RODRIGUEZ CARRILLO MARIO ANDRES</t>
  </si>
  <si>
    <t>43163863</t>
  </si>
  <si>
    <t>RODRIGUEZ CASTRO MARIELA ELIZABETH</t>
  </si>
  <si>
    <t>OPERADOR DE CONDUCCION VEHICULAR DE JEFATURA</t>
  </si>
  <si>
    <t>08554869</t>
  </si>
  <si>
    <t>RODRIGUEZ ESCALANTE LUIS ALBERTO</t>
  </si>
  <si>
    <t>46040226</t>
  </si>
  <si>
    <t>RODRIGUEZ FLORES LUIS FELICIANO</t>
  </si>
  <si>
    <t>70868617</t>
  </si>
  <si>
    <t>RODRIGUEZ GARCIA SARA</t>
  </si>
  <si>
    <t>41722169</t>
  </si>
  <si>
    <t>RODRIGUEZ GUILLEN MARITZA VERONICA</t>
  </si>
  <si>
    <t>45631762</t>
  </si>
  <si>
    <t>RODRIGUEZ LEYVA ADELA</t>
  </si>
  <si>
    <t>10630985</t>
  </si>
  <si>
    <t>RODRIGUEZ LUNA JUAN CARLOS</t>
  </si>
  <si>
    <t>19921016</t>
  </si>
  <si>
    <t>RODRIGUEZ MANRIQUE DE LARA LILI SALOME</t>
  </si>
  <si>
    <t>42574011</t>
  </si>
  <si>
    <t>RODRIGUEZ MEDRANO CAMILO</t>
  </si>
  <si>
    <t>45000294</t>
  </si>
  <si>
    <t>RODRIGUEZ MENDOZA ERIKA KARINA</t>
  </si>
  <si>
    <t>ESPECIALISTA ADMINISTRATIVO DE PROYECTO</t>
  </si>
  <si>
    <t>43288953</t>
  </si>
  <si>
    <t>RODRIGUEZ RAVINES RAQUEL ELENA</t>
  </si>
  <si>
    <t>25829044</t>
  </si>
  <si>
    <t>RODRIGUEZ REYNA KELY LUZ</t>
  </si>
  <si>
    <t>02896471</t>
  </si>
  <si>
    <t>RODRIGUEZ SAAVEDRA FELIX OSWALDO</t>
  </si>
  <si>
    <t>INGENIERIA INFORMATICA</t>
  </si>
  <si>
    <t>01165131</t>
  </si>
  <si>
    <t>RODRIGUEZ VELA NANCY JESUS</t>
  </si>
  <si>
    <t>41366725</t>
  </si>
  <si>
    <t>RODRIGUEZ VILLARREAL MILAGRITOS</t>
  </si>
  <si>
    <t>31038675</t>
  </si>
  <si>
    <t>ROJAS AMESQUITA JOSE</t>
  </si>
  <si>
    <t>06198252</t>
  </si>
  <si>
    <t>ROJAS ARRIOLA EDITH GLADYS</t>
  </si>
  <si>
    <t>OPERADOR DEL ARCHIVO DE DOCUMENTACION FINANCIERA</t>
  </si>
  <si>
    <t>07350331</t>
  </si>
  <si>
    <t>ROJAS BORNE CARLOS ALBERTO</t>
  </si>
  <si>
    <t>PROGRAMADOR, INFORMATICA/ANALISIS DE SISTEMAS</t>
  </si>
  <si>
    <t>COORDINADOR DE LOGISTICA</t>
  </si>
  <si>
    <t>22502688</t>
  </si>
  <si>
    <t>ROJAS CERVANTES DANY SHIRLEY</t>
  </si>
  <si>
    <t>47637691</t>
  </si>
  <si>
    <t>ROJAS CIPRIANO JAZMINE LUZ</t>
  </si>
  <si>
    <t>80649263</t>
  </si>
  <si>
    <t>ROJAS CORCINO DELFIN RAUL</t>
  </si>
  <si>
    <t>41135090</t>
  </si>
  <si>
    <t>ROJAS CRUZ RUBEN LEOPOLDO</t>
  </si>
  <si>
    <t>40804039</t>
  </si>
  <si>
    <t>ROJAS GAMBOA LUIS ALBERTO</t>
  </si>
  <si>
    <t>44887597</t>
  </si>
  <si>
    <t>ROJAS MARINA MILAGROS DEL PILAR</t>
  </si>
  <si>
    <t>ECOLOGIA DE BOSQUES TROPICALES</t>
  </si>
  <si>
    <t>41911765</t>
  </si>
  <si>
    <t>ROJAS PESANTES JULIA VICTORIA</t>
  </si>
  <si>
    <t>SUPERVISOR DE CONSISTENCIA BASICA DE DATOS</t>
  </si>
  <si>
    <t>07622444</t>
  </si>
  <si>
    <t>ROJAS SOTO LUCIO RAFAEL MARTIN</t>
  </si>
  <si>
    <t xml:space="preserve">EDUCACION Y HUMANIDADES </t>
  </si>
  <si>
    <t>25710559</t>
  </si>
  <si>
    <t>ROJAS YNGUIL JOSE MANUEL</t>
  </si>
  <si>
    <t>42191374</t>
  </si>
  <si>
    <t>ROJAS YNJANTE MARIA DEL CARMEN</t>
  </si>
  <si>
    <t>ING. MECANICA</t>
  </si>
  <si>
    <t>00245845</t>
  </si>
  <si>
    <t>ROJAS ZETA DUNIA ZULU</t>
  </si>
  <si>
    <t>08471929</t>
  </si>
  <si>
    <t>ROLDAN JARAMILLO ESTHER HILDA</t>
  </si>
  <si>
    <t>10237337</t>
  </si>
  <si>
    <t>ROLDAN PRECIADO MIGUEL ANGEL</t>
  </si>
  <si>
    <t>48193982</t>
  </si>
  <si>
    <t>ROMAN CARBAJAL JOSELYN VIVIANA</t>
  </si>
  <si>
    <t>40752758</t>
  </si>
  <si>
    <t>ROMAN RISCO MOISES</t>
  </si>
  <si>
    <t>10182579</t>
  </si>
  <si>
    <t>ROMANI PAREDES LUIS GUILLERMO</t>
  </si>
  <si>
    <t>10117970</t>
  </si>
  <si>
    <t>ROMERO ALFARO JIM WILMER</t>
  </si>
  <si>
    <t>43474740</t>
  </si>
  <si>
    <t>ROMERO ASENCIO KAREN LESLIE</t>
  </si>
  <si>
    <t>25856426</t>
  </si>
  <si>
    <t>ROMERO BOLOGNESI EDUARDO MANUEL</t>
  </si>
  <si>
    <t>44099269</t>
  </si>
  <si>
    <t>ROMERO CONDOR ERIK</t>
  </si>
  <si>
    <t>41409559</t>
  </si>
  <si>
    <t>ROMERO JARES KAREN ALEXA</t>
  </si>
  <si>
    <t>25709168</t>
  </si>
  <si>
    <t>ROMERO ORDOÑEZ EDUARDO ALBERTO</t>
  </si>
  <si>
    <t>ANALISTA DE COMUNICACIÓN</t>
  </si>
  <si>
    <t>15597087</t>
  </si>
  <si>
    <t>ROMERO PACHECO ALEJANDRINA YSABEL</t>
  </si>
  <si>
    <t>LICENCIADO EN CIENCIAS DE LA COMUNICACION</t>
  </si>
  <si>
    <t>41952136</t>
  </si>
  <si>
    <t>RONDAN ENRIQUEZ VERONICA EMPERATRIZ</t>
  </si>
  <si>
    <t>45687536</t>
  </si>
  <si>
    <t>RONDAN MAMANI MAYRA MAGALY</t>
  </si>
  <si>
    <t>48161813</t>
  </si>
  <si>
    <t>RONDAN MORENO LILIANA PAMELA</t>
  </si>
  <si>
    <t>02865368</t>
  </si>
  <si>
    <t>RONDOY HUAPAYA JESUS MANUEL</t>
  </si>
  <si>
    <t>19910629</t>
  </si>
  <si>
    <t>ROSALES SORIANO CARLOS AMERICO</t>
  </si>
  <si>
    <t xml:space="preserve">ASISTENTE DE CONTROL PATRIMONIAL </t>
  </si>
  <si>
    <t>08027828</t>
  </si>
  <si>
    <t>RUBERTO CHIGNOLLI LUIS ORLANDO</t>
  </si>
  <si>
    <t>PROFESIONAL ADMINISTRATIVO I</t>
  </si>
  <si>
    <t>10581233</t>
  </si>
  <si>
    <t>RUBIO BUSTAMANTE JULIO ALBERTO</t>
  </si>
  <si>
    <t>44159239</t>
  </si>
  <si>
    <t>RUELAS SERRANO RICHARD JHON</t>
  </si>
  <si>
    <t>ADMINISTRACION INDUSTRIAL</t>
  </si>
  <si>
    <t>40197380</t>
  </si>
  <si>
    <t>RUIZ ARRIAGA MARGARITA ANGELICA</t>
  </si>
  <si>
    <t>OPERADOR, EQUIPOS INFORMATICOS/COMPUTADORAS</t>
  </si>
  <si>
    <t xml:space="preserve">TECNICO OPERADOR DE COMPUTADORAS </t>
  </si>
  <si>
    <t>ASISTENTE DE CONSISTENCIA</t>
  </si>
  <si>
    <t>41746361</t>
  </si>
  <si>
    <t>RUIZ CALDERON RICHARD DANIEL</t>
  </si>
  <si>
    <t>42734712</t>
  </si>
  <si>
    <t>RUIZ CHAVEZ LINDA VIVIANA</t>
  </si>
  <si>
    <t>43959620</t>
  </si>
  <si>
    <t>RUIZ CONCHA LITZ VANESSA</t>
  </si>
  <si>
    <t>07023718</t>
  </si>
  <si>
    <t>RUIZ CONEJO DIAZ MARINA ESTEFANIA</t>
  </si>
  <si>
    <t>08124074</t>
  </si>
  <si>
    <t>RUIZ DE LA CRUZ RODNEY MARTIN</t>
  </si>
  <si>
    <t>43645722</t>
  </si>
  <si>
    <t>RUIZ HIDALGO WILLY PRINCIPE</t>
  </si>
  <si>
    <t>18124129</t>
  </si>
  <si>
    <t>RUIZ RUIZ MONICA TATIANA JACQUELINE</t>
  </si>
  <si>
    <t>17624367</t>
  </si>
  <si>
    <t>RUIZ SANDOVAL PATRICIA ELIZABETH</t>
  </si>
  <si>
    <t>CIENCIAS HISTORICO SOCIALES Y FILOSOFIA</t>
  </si>
  <si>
    <t>40074363</t>
  </si>
  <si>
    <t>RUMICHE PURISACA MANUELA ELOISA</t>
  </si>
  <si>
    <t>CIENCIAS HISTORICAS SOCIALES Y FILOSOFIA</t>
  </si>
  <si>
    <t>77133848</t>
  </si>
  <si>
    <t>SAAVEDRA ARGOMEDO CESAR MIGUEL</t>
  </si>
  <si>
    <t>08128168</t>
  </si>
  <si>
    <t>SAAVEDRA DEL AGUILA MONICA PATRICIA</t>
  </si>
  <si>
    <t>46008754</t>
  </si>
  <si>
    <t>SAAVEDRA DIAZ SULY MAYRA</t>
  </si>
  <si>
    <t>17532385</t>
  </si>
  <si>
    <t>SAAVEDRA PAZ CARMEN MONICA</t>
  </si>
  <si>
    <t>LICENCIADO EN ECONOMIA</t>
  </si>
  <si>
    <t>03376267</t>
  </si>
  <si>
    <t>SAAVEDRA RIVAS MARICARMEN</t>
  </si>
  <si>
    <t>41978588</t>
  </si>
  <si>
    <t>SACHA CHAHUAYO DANIEL</t>
  </si>
  <si>
    <t>40315265</t>
  </si>
  <si>
    <t>SAHUARICO KHAN MAGALI SHERMELY</t>
  </si>
  <si>
    <t>07642156</t>
  </si>
  <si>
    <t>SALAS CARRILLO MAGALI ALICIA</t>
  </si>
  <si>
    <t>COMUNICACION</t>
  </si>
  <si>
    <t>LICENCIADA EN CIENCIAS DE LA COMUNICACION</t>
  </si>
  <si>
    <t>20722933</t>
  </si>
  <si>
    <t>SALAS MORALES MARIBEL ADELAIDA</t>
  </si>
  <si>
    <t>46109180</t>
  </si>
  <si>
    <t>SALAS RODRIGUEZ KATHYA HELLEN</t>
  </si>
  <si>
    <t>40227783</t>
  </si>
  <si>
    <t>SALAS VILLANUEVA JOSELYN</t>
  </si>
  <si>
    <t>TECNICOS EN PROGRAMACION INFORMATICA</t>
  </si>
  <si>
    <t>41200156</t>
  </si>
  <si>
    <t>SALAS VIZCARRA EVELIN MILAGROS</t>
  </si>
  <si>
    <t>45467988</t>
  </si>
  <si>
    <t>SALAZAR ALBORNOZ ERIKA YACILA</t>
  </si>
  <si>
    <t>ASISTENTE TECNICO INFORMATICO</t>
  </si>
  <si>
    <t>10669189</t>
  </si>
  <si>
    <t>SALAZAR GRANDA DEYSI MARTHA</t>
  </si>
  <si>
    <t>44972671</t>
  </si>
  <si>
    <t>SALAZAR HERNANDEZ JORDY ERIK</t>
  </si>
  <si>
    <t>20715828</t>
  </si>
  <si>
    <t>SALAZAR MELCHOR GRACIELA ENRIQUETA</t>
  </si>
  <si>
    <t>40236825</t>
  </si>
  <si>
    <t>SALAZAR NINAQUISPE ROSA ELVIRA</t>
  </si>
  <si>
    <t>INGENIERIO DE COMPUTACION Y SISTEMAS</t>
  </si>
  <si>
    <t>40855427</t>
  </si>
  <si>
    <t>SALCEDO ANGEL SUSSY YOVANA</t>
  </si>
  <si>
    <t xml:space="preserve">LICENCIADA EN EDUCACION </t>
  </si>
  <si>
    <t>40108137</t>
  </si>
  <si>
    <t>SALDAÑA ALVARADO ROBERTO CARLOS</t>
  </si>
  <si>
    <t>19333925</t>
  </si>
  <si>
    <t>SALDAÑA HERNANDEZ MIRIAM ELIZABETH</t>
  </si>
  <si>
    <t>42518266</t>
  </si>
  <si>
    <t>SALDARRIAGA TORRES YOMAYRA ROSNELLY</t>
  </si>
  <si>
    <t>ASISTENTE DE CONTROL PREVIO</t>
  </si>
  <si>
    <t>10028817</t>
  </si>
  <si>
    <t>SALHUANA NUÑEZ FABIOLA IVONNE</t>
  </si>
  <si>
    <t>45440077</t>
  </si>
  <si>
    <t>SALINAS AVILA CINTIA ROSY</t>
  </si>
  <si>
    <t>21143467</t>
  </si>
  <si>
    <t>SALINAS ROJAS ESTHER FLORITA</t>
  </si>
  <si>
    <t>08891721</t>
  </si>
  <si>
    <t>SALINAS TORRES PATRICIA YOLANDA</t>
  </si>
  <si>
    <t>ADMINISTRACION Y NEGOCIOS INTERNACIONALES</t>
  </si>
  <si>
    <t>ADMINISTRACION DE EMPRESAS Y NEGOCIOS IN</t>
  </si>
  <si>
    <t>22519489</t>
  </si>
  <si>
    <t>SALIS ALEJO CARMELITA</t>
  </si>
  <si>
    <t>40119552</t>
  </si>
  <si>
    <t>SAMAN QUISPE CESAR ANTONIO</t>
  </si>
  <si>
    <t>40118939</t>
  </si>
  <si>
    <t>SANCHEZ ALIAGA JORGE LUIS</t>
  </si>
  <si>
    <t>44332460</t>
  </si>
  <si>
    <t>SANCHEZ ALIAGA ROGER ELVIS</t>
  </si>
  <si>
    <t>70248409</t>
  </si>
  <si>
    <t>SANCHEZ CARRILLO ELITA MARGOT</t>
  </si>
  <si>
    <t xml:space="preserve">SALUD PUBLICA MATERNO INFANTIL </t>
  </si>
  <si>
    <t>10184850</t>
  </si>
  <si>
    <t>SANCHEZ ESLI ANGEL BENIGNO</t>
  </si>
  <si>
    <t>43368655</t>
  </si>
  <si>
    <t>SANCHEZ ESPINOZA ROY BORIS</t>
  </si>
  <si>
    <t>OPERADOR DE SERVICIOS ELECTRICOS</t>
  </si>
  <si>
    <t>09954329</t>
  </si>
  <si>
    <t>SANCHEZ FERNANDEZ JUAN CARLOS</t>
  </si>
  <si>
    <t>40038987</t>
  </si>
  <si>
    <t>SANCHEZ GIL VLADIMIR NELMAR</t>
  </si>
  <si>
    <t>70021500</t>
  </si>
  <si>
    <t>SANCHEZ LOAYZA CLEOFE ROSARIO</t>
  </si>
  <si>
    <t>46265549</t>
  </si>
  <si>
    <t>SANCHEZ QUISPE ANA MELISSA</t>
  </si>
  <si>
    <t>ADMINISTRACION, FINANZAS Y NEGOCIOS GLOB</t>
  </si>
  <si>
    <t>33425614</t>
  </si>
  <si>
    <t>SANCHEZ TEJEDO MELCHORA</t>
  </si>
  <si>
    <t>07374876</t>
  </si>
  <si>
    <t>SANCHEZ VILCAYAURI LOURDES CARMEN</t>
  </si>
  <si>
    <t>22666024</t>
  </si>
  <si>
    <t>SANDOVAL GARCIA JENNIFER MARGIT</t>
  </si>
  <si>
    <t>01321550</t>
  </si>
  <si>
    <t>SANDOVAL HERNANDEZ JOHNNY MIGUEL</t>
  </si>
  <si>
    <t>40265013</t>
  </si>
  <si>
    <t>SANDOVAL RIVERA JUAN DE DIOS</t>
  </si>
  <si>
    <t>17619714</t>
  </si>
  <si>
    <t>SANTAMARIA RISCO LUZ NANCY</t>
  </si>
  <si>
    <t>44333404</t>
  </si>
  <si>
    <t>SANTAMARIA VIDAURRE JORGE ARMANDO</t>
  </si>
  <si>
    <t>41516041</t>
  </si>
  <si>
    <t>SANTIAGO CAHUANA BIXSE</t>
  </si>
  <si>
    <t>00820518</t>
  </si>
  <si>
    <t>SANTILLAN MORI NEILA MARIBEL</t>
  </si>
  <si>
    <t>05345074</t>
  </si>
  <si>
    <t>SANTILLAN PEREZ PAOLA MARGOT</t>
  </si>
  <si>
    <t>43576758</t>
  </si>
  <si>
    <t>SANTILLAN VARGAS ZOILA BEATRIZ</t>
  </si>
  <si>
    <t>42277617</t>
  </si>
  <si>
    <t>SANTISTEBAN RIVEROS LUZ MARIA</t>
  </si>
  <si>
    <t>10311900</t>
  </si>
  <si>
    <t>SANTOS CANDELA AGUSTINA TEODORA</t>
  </si>
  <si>
    <t>06188713</t>
  </si>
  <si>
    <t>SANTOS OROPEZA PELAYA BLANCA</t>
  </si>
  <si>
    <t>41056451</t>
  </si>
  <si>
    <t>SANTOYO LUZA ROSS MERY</t>
  </si>
  <si>
    <t>32541693</t>
  </si>
  <si>
    <t>SARMIENTO SARMIENTO EDER ADEL</t>
  </si>
  <si>
    <t>70439617</t>
  </si>
  <si>
    <t>SATAN ARRASCUE SANDRA MAGDALENA</t>
  </si>
  <si>
    <t xml:space="preserve">ESTADISTICA </t>
  </si>
  <si>
    <t>42202966</t>
  </si>
  <si>
    <t>SEDANO HUARCAYA JUAN CARLOS</t>
  </si>
  <si>
    <t>LICENCIADA EN EDUCACION PRIMARIA</t>
  </si>
  <si>
    <t>09168096</t>
  </si>
  <si>
    <t>SENADOR PISFIL DIONISIO</t>
  </si>
  <si>
    <t>ANALISTA DE CONTABILIDAD</t>
  </si>
  <si>
    <t>07958551</t>
  </si>
  <si>
    <t>SEQUEIROS SALVADOR DAVID SANTOS</t>
  </si>
  <si>
    <t>ASISTENTE DE LIQUIDACIONES Y TRIBUTOS LABORALES</t>
  </si>
  <si>
    <t>25678807</t>
  </si>
  <si>
    <t>SERPA ASENCIOS JOSE EDUARDO</t>
  </si>
  <si>
    <t>46010661</t>
  </si>
  <si>
    <t>SILVA CORDERO CHARLES MILKO</t>
  </si>
  <si>
    <t>40773074</t>
  </si>
  <si>
    <t>SILVA MARTEL MARCO ANTONIO</t>
  </si>
  <si>
    <t>70333250</t>
  </si>
  <si>
    <t>SILVA PADILLA JOSE GERARDO</t>
  </si>
  <si>
    <t>SECUNDARIA COMPLETA</t>
  </si>
  <si>
    <t>07257111</t>
  </si>
  <si>
    <t>SIMEON FUNEGRA MARCO ANTONIO</t>
  </si>
  <si>
    <t>OPERADOR DE ENCUESTAS DEL SECTOR SERVICIOS</t>
  </si>
  <si>
    <t>77281092</t>
  </si>
  <si>
    <t xml:space="preserve">SIMONOVICH MUÑANTE JAQUELINE SONIA </t>
  </si>
  <si>
    <t>42460636</t>
  </si>
  <si>
    <t>SIÑA VARGAS JANET KARINA</t>
  </si>
  <si>
    <t>CIENCIAS BIOLOGICAS</t>
  </si>
  <si>
    <t>26610676</t>
  </si>
  <si>
    <t>SOLIS GONZALES ANDRES</t>
  </si>
  <si>
    <t>CIENCIA TECNOLOGIA Y AMBIENTE</t>
  </si>
  <si>
    <t>43693130</t>
  </si>
  <si>
    <t>SOLORZANO MANRIQUE MIGUEL ANGEL</t>
  </si>
  <si>
    <t>02864001</t>
  </si>
  <si>
    <t>SOSA FENCO JUANA ANGELINA</t>
  </si>
  <si>
    <t>15729145</t>
  </si>
  <si>
    <t>SOSA HERNANDEZ EVITA MINISOL</t>
  </si>
  <si>
    <t>04742174</t>
  </si>
  <si>
    <t>SOSA VERA JESUS NANCY</t>
  </si>
  <si>
    <t xml:space="preserve">ANALISTA DE MATRIZ DE EMPLEO E INGRESOS </t>
  </si>
  <si>
    <t>10030030</t>
  </si>
  <si>
    <t>SOTA JANAMPA MARISOL SOFIA</t>
  </si>
  <si>
    <t>40356569</t>
  </si>
  <si>
    <t>SOTELO JIMENEZ YESSICA CAROLINA</t>
  </si>
  <si>
    <t>32909769</t>
  </si>
  <si>
    <t>SOTO GUTIERREZ HAYDEE MADELEINE</t>
  </si>
  <si>
    <t xml:space="preserve">ANAL. INFORMATICO DE INDICADORES DE LA PRODUCCIO </t>
  </si>
  <si>
    <t>07630637</t>
  </si>
  <si>
    <t>SOTOMAYOR HUAMAN EINER</t>
  </si>
  <si>
    <t xml:space="preserve">INGENIERO DE SISTEMAS </t>
  </si>
  <si>
    <t>OPERADOR DE LA CENTRAL TELEFONICA</t>
  </si>
  <si>
    <t>43539194</t>
  </si>
  <si>
    <t>SULCA LEON MAGALY</t>
  </si>
  <si>
    <t>08817805</t>
  </si>
  <si>
    <t>SULCA REYES POLO JOSE</t>
  </si>
  <si>
    <t>MECANICA DE PRODUCCION</t>
  </si>
  <si>
    <t xml:space="preserve">ASISTENTE DE ESTADISTICAS AMBIENTALES </t>
  </si>
  <si>
    <t>46075760</t>
  </si>
  <si>
    <t>SUMALAVE VELASQUEZ FANNY RAQUEL</t>
  </si>
  <si>
    <t>40566663</t>
  </si>
  <si>
    <t>SUXE PEREZ MIRNA MILENA</t>
  </si>
  <si>
    <t>00516391</t>
  </si>
  <si>
    <t>TACURI GALINDO MARITZA DAYSI</t>
  </si>
  <si>
    <t>40206113</t>
  </si>
  <si>
    <t>TAFUR LECCA SHAROM LIZ</t>
  </si>
  <si>
    <t>09101732</t>
  </si>
  <si>
    <t>TAIPE ALFARO CARMEN TEOFILA</t>
  </si>
  <si>
    <t>20099739</t>
  </si>
  <si>
    <t>TALAVERA RAFAEL JEANETTE FLOR DE JESUS</t>
  </si>
  <si>
    <t>SECRETARIO EJECUTIVO</t>
  </si>
  <si>
    <t>47488862</t>
  </si>
  <si>
    <t>TALLEDO ASPIROS JHON GERARDO</t>
  </si>
  <si>
    <t>ASISTENTE DE CONTABILIDAD</t>
  </si>
  <si>
    <t>25770109</t>
  </si>
  <si>
    <t>TANCUN TORRES SEBASTIAN AUGUSTO</t>
  </si>
  <si>
    <t>OPERADOR DE ATENCION AL PUBLICO USUARIO</t>
  </si>
  <si>
    <t>06096246</t>
  </si>
  <si>
    <t>TANG ALVAN DORIS CONSUELO</t>
  </si>
  <si>
    <t>25497686</t>
  </si>
  <si>
    <t>TANTALEAN ASTUHUAMAN ELVIRA ZORAIDA</t>
  </si>
  <si>
    <t>ASISTENTE ADMINISTRATIVO PARA LA PROGRAMACION Y EJECUCION DE PRESUPUESTO</t>
  </si>
  <si>
    <t>10176021</t>
  </si>
  <si>
    <t>TAPIA MALLMA MARISELLA</t>
  </si>
  <si>
    <t>08885647</t>
  </si>
  <si>
    <t>TARAZONA JERONIMO ELVIRA</t>
  </si>
  <si>
    <t>22517388</t>
  </si>
  <si>
    <t>TARAZONA TUCTO VILMA</t>
  </si>
  <si>
    <t>21798027</t>
  </si>
  <si>
    <t>TASAYCO TORRES MARIA LUZ</t>
  </si>
  <si>
    <t>07394934</t>
  </si>
  <si>
    <t>TATAJE POVIS NORA ZULEMA</t>
  </si>
  <si>
    <t>TECNICO EN CONTABILIDAD</t>
  </si>
  <si>
    <t>00213733</t>
  </si>
  <si>
    <t>TAVARA LAMA MARCO ANTONIO</t>
  </si>
  <si>
    <t>ANALISTA DE BASE DE DATOS DE ENCUESTAS</t>
  </si>
  <si>
    <t>44854987</t>
  </si>
  <si>
    <t>TEJEDA LEON MARIA VERONICA</t>
  </si>
  <si>
    <t>19809791</t>
  </si>
  <si>
    <t>TELLO RODRIGUEZ JULIO CESAR</t>
  </si>
  <si>
    <t>41449868</t>
  </si>
  <si>
    <t>TENORIO RAMIREZ PAOLA MILAGROS</t>
  </si>
  <si>
    <t>48234933</t>
  </si>
  <si>
    <t>TERAN SANCHEZ CORALI FLOR</t>
  </si>
  <si>
    <t>28066555</t>
  </si>
  <si>
    <t>TERAN TERAN JOSE BENJAMIN</t>
  </si>
  <si>
    <t>17606159</t>
  </si>
  <si>
    <t>TESEN ARROYO LILIANA</t>
  </si>
  <si>
    <t>MAESTRIA EN INV.Y DOCENCIA UNI</t>
  </si>
  <si>
    <t>22502464</t>
  </si>
  <si>
    <t>TIBURCIO CORNELIO CARLOS</t>
  </si>
  <si>
    <t>45511509</t>
  </si>
  <si>
    <t>TICLLASUCA HUAMAN DAVID</t>
  </si>
  <si>
    <t xml:space="preserve">ANALISTA DE LAS CUENTAS DEL SECTOR GOBIERNO </t>
  </si>
  <si>
    <t>40735153</t>
  </si>
  <si>
    <t>TICONA COARITA NORMA YULY</t>
  </si>
  <si>
    <t>INGENIERO EN ECONOMIA</t>
  </si>
  <si>
    <t xml:space="preserve">INGENIERO ECONOMICO </t>
  </si>
  <si>
    <t>41739995</t>
  </si>
  <si>
    <t>TICONA ZUMARAN MAGALY ROSARIO</t>
  </si>
  <si>
    <t>44399337</t>
  </si>
  <si>
    <t>TINOCO GOZME JHON ALBER</t>
  </si>
  <si>
    <t>31672453</t>
  </si>
  <si>
    <t>TINOCO TAHUA MAXIMO EDUARDO</t>
  </si>
  <si>
    <t>08886646</t>
  </si>
  <si>
    <t>TIPPE CAMPOS JORGE RAMON</t>
  </si>
  <si>
    <t>01212743</t>
  </si>
  <si>
    <t>TIZNADO MENESES VICTORIA</t>
  </si>
  <si>
    <t>ASISTENTE EN METODOLOGIA</t>
  </si>
  <si>
    <t>41688834</t>
  </si>
  <si>
    <t>TOLENTINO URDANEGUI JORGE LUIS</t>
  </si>
  <si>
    <t>LICENCIADO EN ANTROPOLOGIA</t>
  </si>
  <si>
    <t>09977450</t>
  </si>
  <si>
    <t>TORO FACHIN ALBERTO WENCESLAO</t>
  </si>
  <si>
    <t>ANALISTA DE SOFTWARES ESTADISTICOS</t>
  </si>
  <si>
    <t>06266748</t>
  </si>
  <si>
    <t>TORREJON HERRERA LEONCIO WALTER</t>
  </si>
  <si>
    <t>06111002</t>
  </si>
  <si>
    <t>TORRES CHACCARA PASCUAL POLICARPO</t>
  </si>
  <si>
    <t>ADMINISTRACION Y NEGOCIOS INTERNACIONALE</t>
  </si>
  <si>
    <t>44394544</t>
  </si>
  <si>
    <t>TORRES GARCIA GLORIA</t>
  </si>
  <si>
    <t>70365276</t>
  </si>
  <si>
    <t>TORRES HOYLE GILU PAMELA</t>
  </si>
  <si>
    <t xml:space="preserve">INGENIERÌA AMBIENTAL </t>
  </si>
  <si>
    <t>43574728</t>
  </si>
  <si>
    <t>TORRES PEREZ LIZBETH</t>
  </si>
  <si>
    <t>TECNICA EN ENFERMERIA</t>
  </si>
  <si>
    <t>SUPERVISOR DE CONSISTENCIA DE INFORMACION CARTOGRAFICA</t>
  </si>
  <si>
    <t>10628959</t>
  </si>
  <si>
    <t>TORRES PEREZ LUIS HUMBERTO</t>
  </si>
  <si>
    <t>06682456</t>
  </si>
  <si>
    <t>TORRES RIVADENEIRA CESAR AUGUSTO</t>
  </si>
  <si>
    <t>09617133</t>
  </si>
  <si>
    <t>TORRES VALLADARES LUIS ENRIQUE</t>
  </si>
  <si>
    <t>32970588</t>
  </si>
  <si>
    <t>TOUZETT LLANOS ANY PATRICIA</t>
  </si>
  <si>
    <t>ESPECIALISTA ESTADISTICO</t>
  </si>
  <si>
    <t>40715610</t>
  </si>
  <si>
    <t>TREJO BEDON JUAN DIOMEDES</t>
  </si>
  <si>
    <t>10007929</t>
  </si>
  <si>
    <t>TRINIDAD LAVADO LYDYA ELENA</t>
  </si>
  <si>
    <t>10344256</t>
  </si>
  <si>
    <t>TRUJILLO GOMEZ CARLOS JUAN</t>
  </si>
  <si>
    <t>SUPERVISOR DE DIAGRAMACION</t>
  </si>
  <si>
    <t>25570359</t>
  </si>
  <si>
    <t>TRUJILLO VALDIVIEZO GUIDO</t>
  </si>
  <si>
    <t>42207770</t>
  </si>
  <si>
    <t>TUERO CABANA JUAN CARLOS</t>
  </si>
  <si>
    <t>ASISTENTE DE REMUNERACIONES</t>
  </si>
  <si>
    <t>46648605</t>
  </si>
  <si>
    <t>TUPAC RIVERA ANTHONY</t>
  </si>
  <si>
    <t>44911550</t>
  </si>
  <si>
    <t>TUTACANO HUAYTA JESSICA CATY</t>
  </si>
  <si>
    <t>CIENCIAS ESTADISTICAS E INFORMATICAS</t>
  </si>
  <si>
    <t>44820865</t>
  </si>
  <si>
    <t>UBILLUS CONDORI JORGE ENRIQUE</t>
  </si>
  <si>
    <t>42247068</t>
  </si>
  <si>
    <t>UBILLUS PRIETO CARLOS ALBERTO</t>
  </si>
  <si>
    <t>73948371</t>
  </si>
  <si>
    <t>UGAZ ESPINOZA KIRZA STEPHANY</t>
  </si>
  <si>
    <t>44682889</t>
  </si>
  <si>
    <t>UMIÑA QUISPE YANE ROXANA</t>
  </si>
  <si>
    <t>ANALISTA DE RENDICIONES DE CUENTAS</t>
  </si>
  <si>
    <t>41550734</t>
  </si>
  <si>
    <t>URBINA CUELLAR PAUL RANDY</t>
  </si>
  <si>
    <t>25006270</t>
  </si>
  <si>
    <t>USCA CORNEJO SAIDA</t>
  </si>
  <si>
    <t>23863629</t>
  </si>
  <si>
    <t>USCAPI BUSTAMANTE MARGARITA</t>
  </si>
  <si>
    <t>00105196</t>
  </si>
  <si>
    <t>VALDERRAMA SHUPINGAHUA KATTY PATRICIA</t>
  </si>
  <si>
    <t>47362322</t>
  </si>
  <si>
    <t>VALDEZ ARAUJO ANA MARIA</t>
  </si>
  <si>
    <t>09893745</t>
  </si>
  <si>
    <t>VALDIVIA NASCIMENTO JOSE AMERICO</t>
  </si>
  <si>
    <t>40704116</t>
  </si>
  <si>
    <t>VALDIVIESO ZAPATA MARCELA ISABEL</t>
  </si>
  <si>
    <t>COORDINADOR DE LA UNIDAD DE DIST, RECEP Y ARCHIV</t>
  </si>
  <si>
    <t>08819896</t>
  </si>
  <si>
    <t>VALENCIA MENDIZABAL JAVIER SANTIAGO</t>
  </si>
  <si>
    <t>06233683</t>
  </si>
  <si>
    <t>VALENZUELA CAMILO REINALDO</t>
  </si>
  <si>
    <t>10789659</t>
  </si>
  <si>
    <t>VALENZUELA YASALDE MOISES GUIDO</t>
  </si>
  <si>
    <t>42278380</t>
  </si>
  <si>
    <t>VALLE GOMEZ NORVIL ABINAEL</t>
  </si>
  <si>
    <t>ENSAMBLAJE</t>
  </si>
  <si>
    <t>CIENCIA POLITICA</t>
  </si>
  <si>
    <t>09615038</t>
  </si>
  <si>
    <t>VALLEJOS PEREYRA REINA FRANCISCA</t>
  </si>
  <si>
    <t>42200420</t>
  </si>
  <si>
    <t>VALVERDE BLANCO YENNER ALEXIS</t>
  </si>
  <si>
    <t>CONDUCTOR, AUTOMOVILES</t>
  </si>
  <si>
    <t>47551442</t>
  </si>
  <si>
    <t xml:space="preserve">VALVERDE ESPINOZA GARY SADDAM </t>
  </si>
  <si>
    <t xml:space="preserve">ADMINISTRACION DE EMPRESA </t>
  </si>
  <si>
    <t>47525155</t>
  </si>
  <si>
    <t>VALVERDE PAREDES YOSHY LEONARDA</t>
  </si>
  <si>
    <t>46423303</t>
  </si>
  <si>
    <t>VARGAS AQUINO ROBERTO CARLOS</t>
  </si>
  <si>
    <t>32963140</t>
  </si>
  <si>
    <t>VARGAS LEYVA PAOLA ELIZABETH</t>
  </si>
  <si>
    <t>02819101</t>
  </si>
  <si>
    <t>VARGAS MULATILLO MARISOL</t>
  </si>
  <si>
    <t>41972952</t>
  </si>
  <si>
    <t>VARGAS PALOMINO ESMERALDA RUBI</t>
  </si>
  <si>
    <t>17840258</t>
  </si>
  <si>
    <t>VARGAS RODRIGUEZ ROGER MANUEL</t>
  </si>
  <si>
    <t>20089361</t>
  </si>
  <si>
    <t>VARGAS SALAS CECILIA</t>
  </si>
  <si>
    <t>AUXILIAR CONTADOR</t>
  </si>
  <si>
    <t xml:space="preserve">CONTABILIDAD Y FINANZAS </t>
  </si>
  <si>
    <t>00494434</t>
  </si>
  <si>
    <t>VARGAS SILVA YNGRID</t>
  </si>
  <si>
    <t>70891889</t>
  </si>
  <si>
    <t>VASQUEZ AMOROZ LUIS ALBERTO</t>
  </si>
  <si>
    <t>46142514</t>
  </si>
  <si>
    <t>VASQUEZ ANGELES CESAR CHRISTIAN</t>
  </si>
  <si>
    <t>ECONOMIA Y NEGOCIOS INTERNACIONALES</t>
  </si>
  <si>
    <t>47242643</t>
  </si>
  <si>
    <t>VASQUEZ CARRERO SELLY</t>
  </si>
  <si>
    <t>40770389</t>
  </si>
  <si>
    <t>VASQUEZ FLORES ERIKA DEL PILAR</t>
  </si>
  <si>
    <t>32920652</t>
  </si>
  <si>
    <t>VASQUEZ MANRIQUE MARIA DEL ROSARIO</t>
  </si>
  <si>
    <t>42241143</t>
  </si>
  <si>
    <t>VASQUEZ MEZA JESYCA</t>
  </si>
  <si>
    <t>09544474</t>
  </si>
  <si>
    <t>VASQUEZ PEÑAHERRERA ROSA LUZ</t>
  </si>
  <si>
    <t>SECRETARIADO EJECUTIVO</t>
  </si>
  <si>
    <t>SECRETARIADO EN ADMINISTRACION E INFORMA</t>
  </si>
  <si>
    <t>08735767</t>
  </si>
  <si>
    <t>VASQUEZ SALAZAR JORGE ESPIRITU</t>
  </si>
  <si>
    <t>09037791</t>
  </si>
  <si>
    <t>VASQUEZ SAUCEDO VIOLETA</t>
  </si>
  <si>
    <t>21485187</t>
  </si>
  <si>
    <t>VEGA CORDOVA BLANCA MERCEDES</t>
  </si>
  <si>
    <t>20652191</t>
  </si>
  <si>
    <t>VEGA MUCHA DOMITILA SARA</t>
  </si>
  <si>
    <t>42601769</t>
  </si>
  <si>
    <t>VEGA SULCA NELY KARINA</t>
  </si>
  <si>
    <t>08066107</t>
  </si>
  <si>
    <t>VEGA VASQUEZ NEPTALI MARIO</t>
  </si>
  <si>
    <t>ING. DE ESTADISTICA E INFORMATICA</t>
  </si>
  <si>
    <t>16691262</t>
  </si>
  <si>
    <t>VEGA VILLAVICENCIO MIGUEL ANGEL</t>
  </si>
  <si>
    <t>RELACIONES PUBLICAS</t>
  </si>
  <si>
    <t>44545425</t>
  </si>
  <si>
    <t>VELA DAVILA LADY HORTENCIA</t>
  </si>
  <si>
    <t>45587810</t>
  </si>
  <si>
    <t>VELARDE ASENCIO ADA RUTH</t>
  </si>
  <si>
    <t>29613230</t>
  </si>
  <si>
    <t>VELARDE SANCHEZ MARIA CRISTINA</t>
  </si>
  <si>
    <t>01345314</t>
  </si>
  <si>
    <t>VELASQUEZ CCORI IBIS HEDY</t>
  </si>
  <si>
    <t>01314683</t>
  </si>
  <si>
    <t>VELASQUEZ CHURATA EDGAR DAVID</t>
  </si>
  <si>
    <t>06697922</t>
  </si>
  <si>
    <t>VELAZCO BRAVO CECILIA MARINA</t>
  </si>
  <si>
    <t xml:space="preserve">SECTORIALISTA DE INDICADORES DE PRODUCCION </t>
  </si>
  <si>
    <t>41777578</t>
  </si>
  <si>
    <t>VELIZ QUISPE KATTY NOEMI</t>
  </si>
  <si>
    <t>ANALIS. DEL TRAB. NO REMUNERADO DE LOS HOGARES</t>
  </si>
  <si>
    <t>10499566</t>
  </si>
  <si>
    <t>VENTURA ZARATE JAVIER</t>
  </si>
  <si>
    <t>41848672</t>
  </si>
  <si>
    <t>VERA BECERRA GLENY ARLETT</t>
  </si>
  <si>
    <t>40205557</t>
  </si>
  <si>
    <t>VERA CASTILLO ELEAZAR ALFREDO</t>
  </si>
  <si>
    <t>17449335</t>
  </si>
  <si>
    <t>VERA RUIZ JEANNETTE PATRICIA</t>
  </si>
  <si>
    <t>43453201</t>
  </si>
  <si>
    <t>VERA ZELADA NATALY</t>
  </si>
  <si>
    <t>09433630</t>
  </si>
  <si>
    <t>VERGARAY PONTE MARIA ISABEL</t>
  </si>
  <si>
    <t>08158910</t>
  </si>
  <si>
    <t>VICENTE ALCARRAZ ARTURO ALEJANDRO</t>
  </si>
  <si>
    <t>OPER. DE SISTEMA DE MONOSAURIO</t>
  </si>
  <si>
    <t>02667203</t>
  </si>
  <si>
    <t>VIGNOLO FARFAN JOSE ALEJANDRO</t>
  </si>
  <si>
    <t>09826357</t>
  </si>
  <si>
    <t>VILA BERROCAL DOMITILA</t>
  </si>
  <si>
    <t>26674459</t>
  </si>
  <si>
    <t>VILCA BARDALES JESUS DIODORO</t>
  </si>
  <si>
    <t>CONDUCTOR, CAMIONETA</t>
  </si>
  <si>
    <t>20041617</t>
  </si>
  <si>
    <t>VILCAHUAMAN CARRION GRACIELA</t>
  </si>
  <si>
    <t xml:space="preserve">ENFERMERÍA </t>
  </si>
  <si>
    <t>10253754</t>
  </si>
  <si>
    <t>VILLACORTA CONTRERAS ARANCELI</t>
  </si>
  <si>
    <t>32984504</t>
  </si>
  <si>
    <t>VILLACORTA DAMIAN LUIS JESUS</t>
  </si>
  <si>
    <t>43360434</t>
  </si>
  <si>
    <t>VILLALOBOS MONTALVAN ELODIA</t>
  </si>
  <si>
    <t>10861536</t>
  </si>
  <si>
    <t>VILLALOBOS NOA SEGUNDO BRINDISE</t>
  </si>
  <si>
    <t>20654430</t>
  </si>
  <si>
    <t>VILLANES SOTO BLADY GUINEA</t>
  </si>
  <si>
    <t>ABOGADO ESPECIALISTA EN DERECHO ADMINISTRATIVO</t>
  </si>
  <si>
    <t>42428917</t>
  </si>
  <si>
    <t>VILLANUEVA BARRON CLARA KARINA</t>
  </si>
  <si>
    <t>40134020</t>
  </si>
  <si>
    <t>VILLANUEVA QUISPE JUAN CARLOS</t>
  </si>
  <si>
    <t>PROFESIONAL ECONÓMICO SOCIAL VI</t>
  </si>
  <si>
    <t>06039438</t>
  </si>
  <si>
    <t>VILLAR AGURTO VICTOR HUGO</t>
  </si>
  <si>
    <t>42153063</t>
  </si>
  <si>
    <t>VILLAVICENCIO PEREZ SARITA YOLANDA</t>
  </si>
  <si>
    <t>20034744</t>
  </si>
  <si>
    <t>VILLENA DURAN CAROL NINOSKA</t>
  </si>
  <si>
    <t>07607068</t>
  </si>
  <si>
    <t>VILLENA HUAPAYA MERCEDES ALICIA</t>
  </si>
  <si>
    <t>04415269</t>
  </si>
  <si>
    <t>VIZCARRA ROJAS MATILDE FLORENCIA</t>
  </si>
  <si>
    <t>40798820</t>
  </si>
  <si>
    <t>WILSON ESCRIBAS KAREM YOVANA</t>
  </si>
  <si>
    <t>19834223</t>
  </si>
  <si>
    <t>YACHI DEL PINO LILIAN MARITZA</t>
  </si>
  <si>
    <t>40775254</t>
  </si>
  <si>
    <t>YAGUNO VELASQUEZ NANCY LUZDELIA</t>
  </si>
  <si>
    <t>07287245</t>
  </si>
  <si>
    <t>YAMUNAQUE TIMANA LUIS ALBERTO</t>
  </si>
  <si>
    <t xml:space="preserve">INGENIERO GEOGRAFO </t>
  </si>
  <si>
    <t>43175291</t>
  </si>
  <si>
    <t>YARANGA SULCA DIANA FIORELLA</t>
  </si>
  <si>
    <t xml:space="preserve">ANALISTA DE BASE DE DATOS Y TABULADOS </t>
  </si>
  <si>
    <t>21262065</t>
  </si>
  <si>
    <t>YARASCA SANTOS YDA NELVA</t>
  </si>
  <si>
    <t>47871044</t>
  </si>
  <si>
    <t>YAULIMANGO CUYUBAMBA REYNA DEL ROSARIO</t>
  </si>
  <si>
    <t>40946989</t>
  </si>
  <si>
    <t>YLLESCAS GARCIA JULIA VERONICA</t>
  </si>
  <si>
    <t>28308091</t>
  </si>
  <si>
    <t>ZAGA SANCHEZ MIRIAM</t>
  </si>
  <si>
    <t>40777333</t>
  </si>
  <si>
    <t>ZAMORA DIAZ DANY DANIEL</t>
  </si>
  <si>
    <t>MECANICO DE AUTOMOTORES DIESEL</t>
  </si>
  <si>
    <t>MECANICO DE  AUTOMOTORES DIESEL</t>
  </si>
  <si>
    <t>45419628</t>
  </si>
  <si>
    <t>ZAMORA PALOMINO PATTY</t>
  </si>
  <si>
    <t>15594703</t>
  </si>
  <si>
    <t>ZAMUDIO DELGADO MARIO WILFREDO</t>
  </si>
  <si>
    <t>41086761</t>
  </si>
  <si>
    <t>ZANABRIA URDANEGUI JHONNY JOEL</t>
  </si>
  <si>
    <t>DISEÑADOR, PUBLICITARIO</t>
  </si>
  <si>
    <t>DISEÑADOR PUBLICITARIO</t>
  </si>
  <si>
    <t>ANALISTA EN METODOLOGIAS Y NORMATIVIDADES ESTADISTICAS</t>
  </si>
  <si>
    <t>46089340</t>
  </si>
  <si>
    <t>ZAPAILLE FLORES GLISSET MERCEDES</t>
  </si>
  <si>
    <t>40611196</t>
  </si>
  <si>
    <t>ZAPATA AGUILAR YAHAIRA VANESSA</t>
  </si>
  <si>
    <t>42521821</t>
  </si>
  <si>
    <t>ZAPATA JIMENEZ EVELIN LILIANA</t>
  </si>
  <si>
    <t>00255262</t>
  </si>
  <si>
    <t>ZAPATA MACEDA ANGELICA PAOLA</t>
  </si>
  <si>
    <t>06189900</t>
  </si>
  <si>
    <t>ZARATE ARDELA GRACIELA LAURA EMILIA</t>
  </si>
  <si>
    <t>AUXILIAR DE EDUCACION (ENCARGADO DE CURSO)</t>
  </si>
  <si>
    <t xml:space="preserve">AUXILIAR DE EDUCACION  (ENCARGADO DE </t>
  </si>
  <si>
    <t>47142752</t>
  </si>
  <si>
    <t>ZAVALA MOGOLLON XINA ROSE</t>
  </si>
  <si>
    <t>ESPECIALISTA EN COMUNICACION</t>
  </si>
  <si>
    <t>41237990</t>
  </si>
  <si>
    <t>ZAVALETA LINARES FERNANDO ARTURO</t>
  </si>
  <si>
    <t>LICENCIADO EN COMUNICACIÓN</t>
  </si>
  <si>
    <t>10152735</t>
  </si>
  <si>
    <t>ZAVALETA MURGA DANIEL MARCOS</t>
  </si>
  <si>
    <t>04742968</t>
  </si>
  <si>
    <t>ZEA CARREON MAGALY</t>
  </si>
  <si>
    <t>ING.  DE SISTEMAS</t>
  </si>
  <si>
    <t>03369050</t>
  </si>
  <si>
    <t>ZEGARRA ASTUDILLO JOVANY MARISOL</t>
  </si>
  <si>
    <t>41447667</t>
  </si>
  <si>
    <t>ZELA GARCIA LIZ VENTURA</t>
  </si>
  <si>
    <t>44887916</t>
  </si>
  <si>
    <t>ZELA OCHOA JULIA ROSA</t>
  </si>
  <si>
    <t>INGENIERO FORESTAL</t>
  </si>
  <si>
    <t>47358899</t>
  </si>
  <si>
    <t>ZERPA MOLINA DIANA LOURDES</t>
  </si>
  <si>
    <t>10182576</t>
  </si>
  <si>
    <t>ZEVALLOS CORDOVA JOSE LUIS</t>
  </si>
  <si>
    <t>05367792</t>
  </si>
  <si>
    <t>ZUMAETA PUGA ETHEL LLERME</t>
  </si>
  <si>
    <t>41988873</t>
  </si>
  <si>
    <t>CHUCHON QUISPE NOEL</t>
  </si>
  <si>
    <t>46776173</t>
  </si>
  <si>
    <t>CHURA RAMIREZ MARIELA GLORIA</t>
  </si>
  <si>
    <t>ANALISTA DE INDICADORES ECONOMICOS DEPARTAMENTALES</t>
  </si>
  <si>
    <t>47023354</t>
  </si>
  <si>
    <t>CUSICUNA HUARHUA FELIPE STEVE</t>
  </si>
  <si>
    <t>71231471</t>
  </si>
  <si>
    <t>HUANCA VEGA MARYLUZ MILAGROS</t>
  </si>
  <si>
    <t>ANALISTA INFORMÁTICO DE CUENTAS NACIONALES POR SECTORES INSTITUCIONALES</t>
  </si>
  <si>
    <t>47223924</t>
  </si>
  <si>
    <t>HUAUYA TACZA ANA PAULA</t>
  </si>
  <si>
    <t>ANALISTA DE PRODUCCIÓN SECTORIAL</t>
  </si>
  <si>
    <t>44041055</t>
  </si>
  <si>
    <t>JACOBI ZANABRIA RUBEN PHELIPS</t>
  </si>
  <si>
    <t>23094113</t>
  </si>
  <si>
    <t>JARA BASILIO FELIX DALMACIO</t>
  </si>
  <si>
    <t>06801372</t>
  </si>
  <si>
    <t>LLACCHUA GUTIERREZ MELQUIADES</t>
  </si>
  <si>
    <t>ASISTENTE EN CUENTAS DEL GOBIERNO</t>
  </si>
  <si>
    <t>72191452</t>
  </si>
  <si>
    <t>MORENO PINO WILLIAM ERICKSON</t>
  </si>
  <si>
    <t>ANALISTA LEGAL EN GESTION DE RECURSOS HUMANOS</t>
  </si>
  <si>
    <t>41077454</t>
  </si>
  <si>
    <t>RAMOS CHISCUL ANTERO FRANKLIN</t>
  </si>
  <si>
    <t>ASISTENTE EN CUENTAS DEL SECTOR FINANCIERO</t>
  </si>
  <si>
    <t>44880872</t>
  </si>
  <si>
    <t>RAMOS GARCIA JESSICA YOYIN</t>
  </si>
  <si>
    <t>70433207</t>
  </si>
  <si>
    <t>REINOSO RODRIGUEZ CYNTHIA CECILIA</t>
  </si>
  <si>
    <t xml:space="preserve">OPERADOR DE ENCUESTAS DE PRECIOS BÁSICOS </t>
  </si>
  <si>
    <t>ANALISTA DE RESULTADOS DE PRECIOS - PROG. DE COMP. INTERNAC.</t>
  </si>
  <si>
    <t>46878596</t>
  </si>
  <si>
    <t>TORRES MARAVI ROCIO MARIBEL</t>
  </si>
  <si>
    <t>47998459</t>
  </si>
  <si>
    <t>ZAPATA CRIOLLO DANIXA MARILYN</t>
  </si>
  <si>
    <t>43485815</t>
  </si>
  <si>
    <t>ZEGARRA ARANDA BALMIRA ALEXANDRA</t>
  </si>
  <si>
    <t xml:space="preserve">FAG (PAC) PROFESIONAL </t>
  </si>
  <si>
    <t>DIRECTOR</t>
  </si>
  <si>
    <t>ILLANES CALDERON CARLOS HERNAN</t>
  </si>
  <si>
    <t>CRL FAP ( R )</t>
  </si>
  <si>
    <t>PROFESIONAL</t>
  </si>
  <si>
    <t>CIENCIAS ADMINISTRACION AEROESPACIAL</t>
  </si>
  <si>
    <t>APOYO ADMINISTRATIVO</t>
  </si>
  <si>
    <t xml:space="preserve">ABUID  ALVAREZ  JELHUE </t>
  </si>
  <si>
    <t xml:space="preserve">BACHILLER EN INTERPRETACIÓN Y TRADUCCION </t>
  </si>
  <si>
    <t>ASISTENTE ADMINISTRATIVO</t>
  </si>
  <si>
    <t>AGUILAR  ULLOA  CLAUDIA IDALIA</t>
  </si>
  <si>
    <t xml:space="preserve">TCO. COMPUTAC. E INFORM.      </t>
  </si>
  <si>
    <t>TÉCNICO</t>
  </si>
  <si>
    <t>TECNICO</t>
  </si>
  <si>
    <t>ESPECIALISTA EN EJECUCIÓN Y SEGUIMIENTO CONTRACTUAL</t>
  </si>
  <si>
    <t>ALVAREZ  SOLIS  CARLOS ENRIQUE</t>
  </si>
  <si>
    <t>TITULO</t>
  </si>
  <si>
    <t xml:space="preserve">ASISTENTE LEGAL </t>
  </si>
  <si>
    <t>ARIAS    MARIA ABIGAIL</t>
  </si>
  <si>
    <t>BACHILLER EN DERECHO</t>
  </si>
  <si>
    <t>PROFESIONAL PARA EL ÁREA DE TRANSPORTES</t>
  </si>
  <si>
    <t>ARIAS  CUYA  EDDY EMMANUEL</t>
  </si>
  <si>
    <t>BACHILLER EN ING AUTOMOTRIZ</t>
  </si>
  <si>
    <t>BAQUERIZO FLORES ELIZABETH</t>
  </si>
  <si>
    <t>EDUCA. UNIVERSITARIA INCOMPLETA</t>
  </si>
  <si>
    <t>CARPINTERO</t>
  </si>
  <si>
    <t>BARRETO  BERRIOS  DANTE LUIS</t>
  </si>
  <si>
    <t>TECNICO EN CARPINTERIA</t>
  </si>
  <si>
    <t>BARRIENTOS  ZAPATA  VICTOR LUIS</t>
  </si>
  <si>
    <t xml:space="preserve">ESTUDIANTE                    </t>
  </si>
  <si>
    <t>TECNICO EN COMUNICACIÓN  AUDIOVISUAL</t>
  </si>
  <si>
    <t>07871213</t>
  </si>
  <si>
    <t>BECERRA  LOPEZ LAVALLE  PEDRO MANUEL</t>
  </si>
  <si>
    <t>EDUCACION TECNICA</t>
  </si>
  <si>
    <t>ESPECIALISTA EN DESARROLLO DE APLICACIONES</t>
  </si>
  <si>
    <t>BENDEZU  PORTILLA  VICTOR MANUEL</t>
  </si>
  <si>
    <t xml:space="preserve">INGENIERO DE SISTEMAS         </t>
  </si>
  <si>
    <t>ESPECIALISTA EN SEGURIDAD Y SALUD EN EL TRABAJO</t>
  </si>
  <si>
    <t>BENITES  FLOREZ  RICARDO ALONSO  KREBS</t>
  </si>
  <si>
    <t>COORDINADOR DE COMUNICACIÓN ESTRATEGICA SOCIAL</t>
  </si>
  <si>
    <t>BRACAMONTE  HERNANDEZ  RAISSA ATENAS</t>
  </si>
  <si>
    <t>LICENCIADO EN PERIODISMO</t>
  </si>
  <si>
    <t>COMUNICADOR AUDIOVISUAL</t>
  </si>
  <si>
    <t>BRAÑES  MOSCOSO  EDMAR ALEXANDER</t>
  </si>
  <si>
    <t>BACHILLER EN CIENCIAS DE LA COMUNICACION</t>
  </si>
  <si>
    <t>TRABAJADOR DE MANTENIMIENTO</t>
  </si>
  <si>
    <t xml:space="preserve">BRICEÑO  LUNA  NOLBERTA </t>
  </si>
  <si>
    <t>TECNICO EN MANTENIMIENTO</t>
  </si>
  <si>
    <t>ANALISTA DE CALIDAD</t>
  </si>
  <si>
    <t>BRICEÑO  MONTALVAN  JESUS ANIBAL</t>
  </si>
  <si>
    <t>BACHILLER EN ING. DE SISTEMAS</t>
  </si>
  <si>
    <t>TECNICO MECANICO DE MANTENIMIENTO</t>
  </si>
  <si>
    <t>BUENO  VARGAS  ALEXANDER MANUEL</t>
  </si>
  <si>
    <t>TECNICO MECÁNICO</t>
  </si>
  <si>
    <t>MECANICO</t>
  </si>
  <si>
    <t>ASISTENTE ADMINISTRATIVO PARA FLOTA VEHICULAR</t>
  </si>
  <si>
    <t>BUSTOS  CHUQUISPUMA  JUAN MANUEL</t>
  </si>
  <si>
    <t xml:space="preserve">PROFESOR O DOCENTE            </t>
  </si>
  <si>
    <t>0</t>
  </si>
  <si>
    <t>TÉCNICO ADMINISTRATIVO</t>
  </si>
  <si>
    <t>CABANA  REYES  LESLY YESENIA</t>
  </si>
  <si>
    <t>EDUACIÓN TÉCNICA COMPLETA</t>
  </si>
  <si>
    <t>ESPECIALISTA EN ORGANIZACION Y PROCESOS</t>
  </si>
  <si>
    <t>CALDERON  MONTOYA  GILMER IVAN</t>
  </si>
  <si>
    <t xml:space="preserve">TITULO   </t>
  </si>
  <si>
    <t>APOYO ADMINISTRATIVO Y  ARCHIVO</t>
  </si>
  <si>
    <t xml:space="preserve">CALLA  VALDIVIA  YANINA </t>
  </si>
  <si>
    <t>EDUIACIÓN TECNICA INCOMPLETA</t>
  </si>
  <si>
    <t>RESPONSABLE DEL ÁREA DE TRANSPORTES</t>
  </si>
  <si>
    <t xml:space="preserve">CALLE  MEZARES  ANDRES </t>
  </si>
  <si>
    <t>BACHILLER EN ADMINISTRACION</t>
  </si>
  <si>
    <t>CANAYO  MARIN  LILA AURORA</t>
  </si>
  <si>
    <t>ANALISTA PROGRAMADOR WEB</t>
  </si>
  <si>
    <t xml:space="preserve">CANAZA  TORRES  GERMAN </t>
  </si>
  <si>
    <t>PERSONAL DE APOYO PARA EL AREA DE ALIMENTACIÓN</t>
  </si>
  <si>
    <t>CANTARO  PAICO  RENSO ANTONY</t>
  </si>
  <si>
    <t>MESERO</t>
  </si>
  <si>
    <t>CONDUCTOR DE VEHICULO</t>
  </si>
  <si>
    <t>CARHUAVILCA  CONDORI  MANUEL JESUS</t>
  </si>
  <si>
    <t>CONDUCTOR</t>
  </si>
  <si>
    <t>CHOFER</t>
  </si>
  <si>
    <t>PROFESIONAL EN MEDIOS DE COMUNICACIÓN Y REDACCIÓN</t>
  </si>
  <si>
    <t>CARRILLO  VALENCIA  GABRIELA AURORA</t>
  </si>
  <si>
    <t xml:space="preserve">PERIODISTA                    </t>
  </si>
  <si>
    <t xml:space="preserve">CARRION  DIAZ  ANALI </t>
  </si>
  <si>
    <t>SECRETARIA EJECUTIVO</t>
  </si>
  <si>
    <t>ANALISTA DE  SELECCIÓN</t>
  </si>
  <si>
    <t>CASIQUE  CALLA  RUTH ISABEL</t>
  </si>
  <si>
    <t>PSICOLOGO</t>
  </si>
  <si>
    <t>CHIPANA  ENCISO  DORA EMILIA</t>
  </si>
  <si>
    <t>LICENCIADO EN EDUCACIÓN</t>
  </si>
  <si>
    <t>CISNEROS  SAQUIRAY  JORGE LUIS</t>
  </si>
  <si>
    <t>ANALISTA LEGAL</t>
  </si>
  <si>
    <t>CLAUDET  JUAREZ  CHRISTIAN ANIBAL</t>
  </si>
  <si>
    <t>CONDOR  TORRES  HECTOR LEONCIO</t>
  </si>
  <si>
    <t>TRABAJADOR DE SERVICIOS</t>
  </si>
  <si>
    <t>ESPECIALISTA EN PROYECTOS DE INVERSIÓN PÚBLICA</t>
  </si>
  <si>
    <t>COPARI  COLORADO  LUIS ALBERTO</t>
  </si>
  <si>
    <t>INGENIERÍA ECONOMISTA</t>
  </si>
  <si>
    <t>MEDICO OCUPACIONAL</t>
  </si>
  <si>
    <t>CUBAS  CASTILLO  CARMELA ISABEL</t>
  </si>
  <si>
    <t xml:space="preserve">MEDICO                        </t>
  </si>
  <si>
    <t>CUELLAR  CONDORI  FLORENTINA VILMA</t>
  </si>
  <si>
    <t>CUEVA  RODAS  ISABEL VIOLETA</t>
  </si>
  <si>
    <t>TECNICO ADMINISTRATIVO</t>
  </si>
  <si>
    <t>DE LOAYZA  VIGIL  JUAN DOMINGO CARLOS</t>
  </si>
  <si>
    <t>COCINERO</t>
  </si>
  <si>
    <t>ESPECIALISTA DE ACTIVIDADES</t>
  </si>
  <si>
    <t>DELGADO  BARREDA  ROSA MARIA</t>
  </si>
  <si>
    <t>LICENCIADO EN COMUNICACION SOCIAL</t>
  </si>
  <si>
    <t>DURAND  DURAND  DEYSI ANAHI</t>
  </si>
  <si>
    <t>ABOGADA</t>
  </si>
  <si>
    <t>ESCOBAR  SOTO  MIGUEL ANGEL</t>
  </si>
  <si>
    <t>PROFESIONAL EN ADMINISTRACION Y GESTION DE SEGUROS</t>
  </si>
  <si>
    <t>ESTELA  RODRIGUEZ  FRANCK ANTHONNY</t>
  </si>
  <si>
    <t>FERNANDEZ    RENATO ADOLFO RAFAEL</t>
  </si>
  <si>
    <t>FIGUEROA  PARI  JOSE GUADALUPE</t>
  </si>
  <si>
    <t>FLORES  AGUIRRE  KATHERYN ROSA</t>
  </si>
  <si>
    <t>ANALISTA EN REDES MÓVILES</t>
  </si>
  <si>
    <t>FLORES  BARRIOS  PABLO FERNANDO</t>
  </si>
  <si>
    <t>TÉCNICO EN ELECTRÓNICA</t>
  </si>
  <si>
    <t>PROFESIONAL EN SOPORTE TECNICO</t>
  </si>
  <si>
    <t>FRANCO  VEGA  JOSE LUIS</t>
  </si>
  <si>
    <t>ASISTENTE DE TRANSPORTE</t>
  </si>
  <si>
    <t>GAMARRA  DE LA FUENTE  DANIEL ABRAHAM</t>
  </si>
  <si>
    <t>GONZALES  CHALLCO  ELIANA SISSY</t>
  </si>
  <si>
    <t>GONZALES  ESCUDERO  PAUL ALEXANDER</t>
  </si>
  <si>
    <t>ASITENTE DE TESORERIA</t>
  </si>
  <si>
    <t>44340591</t>
  </si>
  <si>
    <t>GONZALES ALDAVE CARLA MILAGROS</t>
  </si>
  <si>
    <t>CONTADORA</t>
  </si>
  <si>
    <t>PROFESIONAL EN COMUNICACION Y PROTOCOLO</t>
  </si>
  <si>
    <t>GONZALEZ  FIGUEROLA  JOSE CARLOS WLADIMIR</t>
  </si>
  <si>
    <t>ESPECIALISTA EN INFRAESTRUCTURA</t>
  </si>
  <si>
    <t>GRANDEZ DEL AGUILA VLADEMIR AUGUSTO</t>
  </si>
  <si>
    <t>GUERRA  DELGADO  ALEJANDRO ANTONIO</t>
  </si>
  <si>
    <t>COORDINADOR DE REDES SOCIALES</t>
  </si>
  <si>
    <t>HELFER  BEJARANO  CARLOS EDUARDO</t>
  </si>
  <si>
    <t>ESPECIALISTA LOGISTICO</t>
  </si>
  <si>
    <t>HERNANDEZ  HUAMANI  MARIBEL SUSANA</t>
  </si>
  <si>
    <t>BACHILLER EN INGENIERIA ADMINISTRATIVA</t>
  </si>
  <si>
    <t>ESPECIALISTA EN PRENSA Y COMUNICACIONES</t>
  </si>
  <si>
    <t>HERRERA  SALAZAR  WENDY MAGALY</t>
  </si>
  <si>
    <t>ANALISTA EN TECNOLOGIA DE LA INFORMACIÓN</t>
  </si>
  <si>
    <t>HUANCAHUIRI  SILVERA  IDA JUANA</t>
  </si>
  <si>
    <t>ANALISTA DE SISTEMAS</t>
  </si>
  <si>
    <t xml:space="preserve">INGA  RAMIREZ  ROCIO </t>
  </si>
  <si>
    <t>JIMENEZ  RODRIGUEZ  ALLISON JIMENA</t>
  </si>
  <si>
    <t>LICENCIADA EN CIENCIAS POLITICAS</t>
  </si>
  <si>
    <t>JUAREZ  ANICAMA  YULISSA LIZBETH</t>
  </si>
  <si>
    <t>ESTUDIANTE - DERECHO</t>
  </si>
  <si>
    <t>ASISTENTE DE TESORERIA</t>
  </si>
  <si>
    <t>KU  SORIA  PAMELA CINTHYA</t>
  </si>
  <si>
    <t>CONTADOR</t>
  </si>
  <si>
    <t>ESPECIALISTA EN CONTRATACIONES</t>
  </si>
  <si>
    <t>LAM  LAU  JULIO RICARDO</t>
  </si>
  <si>
    <t>ADMINISTRADOR</t>
  </si>
  <si>
    <t>LATOURE EGAS JIM ENRIQUE</t>
  </si>
  <si>
    <t>ARQUITECTO</t>
  </si>
  <si>
    <t>TECNICO EN GASTRONOMIA</t>
  </si>
  <si>
    <t>LAURA  PEREZ  MARCOS ANTONIO</t>
  </si>
  <si>
    <t xml:space="preserve">COCINERO                      </t>
  </si>
  <si>
    <t>APOYO EN SSGG - CARPINTEROS</t>
  </si>
  <si>
    <t>LAZARO  CARLOS  ASRAEL FRANCISCO</t>
  </si>
  <si>
    <t xml:space="preserve">EBANISTA                      </t>
  </si>
  <si>
    <t>ESPECIALISTA EN GESTIÓN ADMINISTRATIVA</t>
  </si>
  <si>
    <t>LEON  ESPINOZA  LESSNER AUGUSTO</t>
  </si>
  <si>
    <t xml:space="preserve">ECONOMISTA                    </t>
  </si>
  <si>
    <t>JARDINERO</t>
  </si>
  <si>
    <t>LIPA  CALBAS  LUIS ROBERTO</t>
  </si>
  <si>
    <t>TTECNICO EN JARDINERIA</t>
  </si>
  <si>
    <t>COMUNICADOR SOCIAL</t>
  </si>
  <si>
    <t>LOAYZA  QUIROZ  ROSA MARIA</t>
  </si>
  <si>
    <t>PROFESIONAL EN GESTIÓN ADMINISTRATIVA</t>
  </si>
  <si>
    <t>LOPEZ  ESTRADA  KATHERINE ESTELA</t>
  </si>
  <si>
    <t>RESPONSABLE DE ADQUISICIONES</t>
  </si>
  <si>
    <t>10528131</t>
  </si>
  <si>
    <t xml:space="preserve">LOPEZ  PFOCCOHUANCA  BETTY </t>
  </si>
  <si>
    <t>OFICIAL DE SEGURIDAD DE LA INFORMACION</t>
  </si>
  <si>
    <t xml:space="preserve">LOPEZ  RAMOS  ALEX </t>
  </si>
  <si>
    <t>APOYO EN SOPORTE PARA EQUIPOS  DE TELECOMUNICACIONES</t>
  </si>
  <si>
    <t>10696998</t>
  </si>
  <si>
    <t>LORENZO  VILA  HUGO OMAR</t>
  </si>
  <si>
    <t>ASISTENTE LEGAL ADMINISTRATIVO</t>
  </si>
  <si>
    <t>MALDONADO  CHAVEZ  ATENAS VANESSA</t>
  </si>
  <si>
    <t>CREADOR DE CONTENIDOS DIGITALES Y DISEÑADOR GRAFICO</t>
  </si>
  <si>
    <t>MANRIQUE  DELGADO  ALEJANDRO RIGOBERTO</t>
  </si>
  <si>
    <t>MANTILLA  MUJICA  WILMER ELIO</t>
  </si>
  <si>
    <t>COORDINADOR DE LA SECRETARIA DE ACTIVIDADES</t>
  </si>
  <si>
    <t>MEGGO  QUIROZ  WALTER ANDRES</t>
  </si>
  <si>
    <t>ESPECIALISTA EN LA OFICINA DE APOYO AL CONYUGE</t>
  </si>
  <si>
    <t>MELGAREJO  ZEBALLOS  TELMA LUZ SIMONA</t>
  </si>
  <si>
    <t xml:space="preserve">MENDOZA  ALVAREZ  WILFREDO </t>
  </si>
  <si>
    <t>RECEPCIONISTA DE MESA DE PARTES</t>
  </si>
  <si>
    <t>MENDOZA  SALAS  CLAUDIA VANESSA</t>
  </si>
  <si>
    <t>CONDUCTOR DE VEHICULOS</t>
  </si>
  <si>
    <t>MERA  PIZARRO  JOSE LUIS</t>
  </si>
  <si>
    <t>ESPECIALISTA EN PLANILLAS</t>
  </si>
  <si>
    <t>08877093</t>
  </si>
  <si>
    <t>MICHAEL ALONSO REATEGUI ZEVALLOS</t>
  </si>
  <si>
    <t>LAVADOR DE MENAJES</t>
  </si>
  <si>
    <t>MIGUEL  ATOCHE  WALDO DANIEL</t>
  </si>
  <si>
    <t>MIRANDA  VALDIVIA  ROSALIN VERONICA</t>
  </si>
  <si>
    <t>INGENIERO COMERCIAL</t>
  </si>
  <si>
    <t>PROFESIONAL TECNICO EN ELECTRONICA</t>
  </si>
  <si>
    <t>MONDRAGON  NEIRA  ELIZABETH BERTHA</t>
  </si>
  <si>
    <t>BACHILLER EN ELECTRÓNICA</t>
  </si>
  <si>
    <t>INSTRUCTOR PARA FUERZAS DE SEGURIDAD</t>
  </si>
  <si>
    <t>MONTEJO  MARQUEZ  WALTER MOISES</t>
  </si>
  <si>
    <t>LICENCIADO EN CIENCIAS MILITARES INGENIERIA</t>
  </si>
  <si>
    <t>MONTES  ROQUE  OSCAR DENNIS</t>
  </si>
  <si>
    <t>EDUACIÓN TECNICA COMPLETA</t>
  </si>
  <si>
    <t>ASISTENTE EN ECOEFICIENCIA</t>
  </si>
  <si>
    <t>MORA  MENDOZA  SELENE FIORELLA</t>
  </si>
  <si>
    <t>BACHILLER EN INGENIERIA Y GESTION AMBIENTAL</t>
  </si>
  <si>
    <t>COORDINADORA DE MEDIOS DE REDACCION</t>
  </si>
  <si>
    <t>06792100</t>
  </si>
  <si>
    <t>MORI OLIVAS KARIM PATRICIA</t>
  </si>
  <si>
    <t>LIC. EN COMUNICACIÓN SOCIAL</t>
  </si>
  <si>
    <t>ASISTENE EN GESTION ADMINISTRATIVA</t>
  </si>
  <si>
    <t>MOSCOSO  ZAMUDIO  JANNY ROSSINE</t>
  </si>
  <si>
    <t>BACHILLER EN CONTABILIDAD Y FINANZAS</t>
  </si>
  <si>
    <t>AUDITOR</t>
  </si>
  <si>
    <t>MURILLO  MANRIQUE  DIONICIA LUCY</t>
  </si>
  <si>
    <t xml:space="preserve">CONTADOR PUBLICO COLEGIADO    </t>
  </si>
  <si>
    <t>ESPECIALISTA FINANCIERO</t>
  </si>
  <si>
    <t>NAPURI  HERBOZO  JUANA IRMA</t>
  </si>
  <si>
    <t>OCHOA  YAURI  PERCY JONATHAN</t>
  </si>
  <si>
    <t>ANALISTA PROGRAMADOR JAVA</t>
  </si>
  <si>
    <t xml:space="preserve">PAEZ  BUENO  HERMES </t>
  </si>
  <si>
    <t>ESPECIALISTA EN PROCEDIMIENTOS DE SELECCION</t>
  </si>
  <si>
    <t>PANTA  YMAN  ELSA OTILIA</t>
  </si>
  <si>
    <t>ING INFORMATICO</t>
  </si>
  <si>
    <t>ESPECIALISTA CONTABLE I</t>
  </si>
  <si>
    <t>PELAEZ  LUNA  MIRTHA LILIANA</t>
  </si>
  <si>
    <t>PINTOR</t>
  </si>
  <si>
    <t>QUINTANA  ACOSTA  VICTOR ANDRES</t>
  </si>
  <si>
    <t xml:space="preserve">QUISPE  MALLQUI  EMILIA </t>
  </si>
  <si>
    <t>ANALISTA EN GESTION DE LA CAPACITACION</t>
  </si>
  <si>
    <t>RAMIREZ  ORTIZ  ADRIAN FERNANDO</t>
  </si>
  <si>
    <t>TRABAJADOR (A) SOCIAL</t>
  </si>
  <si>
    <t>RAMOS  CABALLERO  CONNI ZOILA ESTHER</t>
  </si>
  <si>
    <t>ASISTENTA SOCIAL.</t>
  </si>
  <si>
    <t xml:space="preserve">RAMOS  GUILLENA  DAILY </t>
  </si>
  <si>
    <t>TECNICO ADMINISTRACION</t>
  </si>
  <si>
    <t xml:space="preserve">REAÑO  FIGUEROA  NELLY </t>
  </si>
  <si>
    <t>REATEGUI  AVILA  LILIA MARINA</t>
  </si>
  <si>
    <t>ESPECIALISTA EN PROYECTOS DE TI</t>
  </si>
  <si>
    <t>ROBLES  CABRERA  MARIELA VERONICA</t>
  </si>
  <si>
    <t>ASISTENTE ADMINISTRATIVO IV DEL DESPACHO PRESIDENCIAL</t>
  </si>
  <si>
    <t>ROCA  LUQUE  KAREM ALEXANDRA</t>
  </si>
  <si>
    <t xml:space="preserve">RODRIGUEZ  BLAS  JUDITH </t>
  </si>
  <si>
    <t>ASISTENTE ADMINISTRATIVO III DE LA SEGUNDA VICEPRESIDENCIA DE LA REPUBLICA</t>
  </si>
  <si>
    <t>RODRIGUEZ  CALDERON  XIMENA PAOLA</t>
  </si>
  <si>
    <t>ASISTENTE EN COMUNICACION INTERNA</t>
  </si>
  <si>
    <t>ROJAS  RUIZ  LORENA ESPERANZA</t>
  </si>
  <si>
    <t>ASISTENTE SOCIAL</t>
  </si>
  <si>
    <t>ROMERO  OSORIO  CARMEN MAGNOLIA</t>
  </si>
  <si>
    <t>INTEGRADOR CONTABLE</t>
  </si>
  <si>
    <t>ROQUE  CHOQUEÑA  NICIDA YOVANA</t>
  </si>
  <si>
    <t>ORIENTADOR EN ATENCION CIUDADANO</t>
  </si>
  <si>
    <t>RUIZ RICAPA RENZO ALBERTO</t>
  </si>
  <si>
    <t>CIENCIAS DE LA COMUNICACIÓN</t>
  </si>
  <si>
    <t>SALAZAR  ANDIA  THALIA LINDA</t>
  </si>
  <si>
    <t>ESPECIALISTA EN REDES Y COMUNICACIONES</t>
  </si>
  <si>
    <t>SALAZAR  PAUCAR  CARLOS ENRIQUE</t>
  </si>
  <si>
    <t>SANCARRANCO  HIDALGO  BETSY CAROL</t>
  </si>
  <si>
    <t>ASISTENTE DE SOPORTE Y MANTENIMIENTO</t>
  </si>
  <si>
    <t>SANCHEZ  SANCHEZ  CHRISTIAN MANUEL</t>
  </si>
  <si>
    <t>SANDOVAL  JUAREZ  MYRIAM DE LOS ANGELES</t>
  </si>
  <si>
    <t>ESPECIALISTA PARA EL AREA DE PROTECCION DEL PATRIMONIO CULTURAL</t>
  </si>
  <si>
    <t>SANDOVAL  RODRIGUEZ  JUAN JOSE</t>
  </si>
  <si>
    <t>SANGUINETTI  CASTRO  CRISTHOFER RICHARD</t>
  </si>
  <si>
    <t>TECN. EN COMPUT E INFORMATICA</t>
  </si>
  <si>
    <t xml:space="preserve">SEGOVIA  BLAS  JAVIER </t>
  </si>
  <si>
    <t>ASISTENTE TECNICO ADMINISTRATIVO</t>
  </si>
  <si>
    <t xml:space="preserve">TANG  VASQUEZ  MARIANA </t>
  </si>
  <si>
    <t>BACHILLER EN  ADMINISTRACION Y NEGOCIOS INTERNACIONALES</t>
  </si>
  <si>
    <t xml:space="preserve">TARAZONA  GENEBROZO  REVECA </t>
  </si>
  <si>
    <t>TEMBLADERA  MANRIQUE  JANET MORAIMA</t>
  </si>
  <si>
    <t>06219286</t>
  </si>
  <si>
    <t>TIMOTEO  LLACSAHUANGA  ELMER ELI</t>
  </si>
  <si>
    <t>TINOCO  DE LA CRUZ  MARY LUZ</t>
  </si>
  <si>
    <t>TITO  SANCHEZ  LUIS MIGUEL</t>
  </si>
  <si>
    <t>TORRES  ELMORE  JOSE LUIS</t>
  </si>
  <si>
    <t>AUDITOR JUNIOR</t>
  </si>
  <si>
    <t>VALDIVIA  MOSCOSO  WALTER JESÚS</t>
  </si>
  <si>
    <t>ADMINISTRADOR DE BASE DE DATOS</t>
  </si>
  <si>
    <t>VALENCIA  HUAMAN  CARLOS ALBERTO</t>
  </si>
  <si>
    <t>RESPONSABLE DEL ÁREA DE SERVICIOS GENERALES</t>
  </si>
  <si>
    <t>VALVERDE  TRUJILLO  SANDRO JESUS</t>
  </si>
  <si>
    <t>COORDINADOR EN COMUNICACIÓN</t>
  </si>
  <si>
    <t>VASQUEZ  ZEGARRA  OSCAR MANUEL</t>
  </si>
  <si>
    <t>TECNICO EN COMUNICACIÓN</t>
  </si>
  <si>
    <t>ASISTENTE DE ARCHIVO</t>
  </si>
  <si>
    <t>VEGA  MENDOZA  LUIS ALBERTO</t>
  </si>
  <si>
    <t>EDUCACIÓN TÉCNICA COMPLETA</t>
  </si>
  <si>
    <t>ANALISTA EN PROCEDIMIENTOS DE SELECCIÓN</t>
  </si>
  <si>
    <t>VELA  VILLAMONTE  JONATHAN DANIEL</t>
  </si>
  <si>
    <t>RESPONSABLE DEL AREA DE DESARROLLO DE PERSONAL Y CAPACITACION</t>
  </si>
  <si>
    <t>VERA  MENDOZA  BLANCA YSELA</t>
  </si>
  <si>
    <t>VILCAPOMA  QUISPE  HENRY JODY</t>
  </si>
  <si>
    <t>ELECTRICISTA</t>
  </si>
  <si>
    <t>VILLAFUERTE  ESTEBAN  JHONNY ADOLFO</t>
  </si>
  <si>
    <t xml:space="preserve">ELECTRICISTA                  </t>
  </si>
  <si>
    <t>APOYO TECNICO</t>
  </si>
  <si>
    <t>YON  LI  WILLIAM FERNANDO</t>
  </si>
  <si>
    <t>ESPECIALISTA EN ADMINISTRACION DE CENTRO DE DATOS</t>
  </si>
  <si>
    <t>YUCRA  SARAVIA  WILLIAMS FREDY</t>
  </si>
  <si>
    <t>INGENIERO ELECTRONICO</t>
  </si>
  <si>
    <t>ZAPATA  TTITO  VICTOR VICTIRIANO</t>
  </si>
  <si>
    <t>TECNI9CO EN CARPINTERIA</t>
  </si>
  <si>
    <t>4'</t>
  </si>
  <si>
    <t>ZAVALA  VERA  LUIS MIGUEL</t>
  </si>
  <si>
    <t>ABOGADO ESPECIALISTA EN SERVICIOS DE CONTROL</t>
  </si>
  <si>
    <t>ZORRILLA  BEJAR  ISMAEL RICARDO</t>
  </si>
  <si>
    <t>ZUMAETA  MURO  ZOILA MILAGROS</t>
  </si>
  <si>
    <t>BACHILLER EN CIENCIAS POLITICAS</t>
  </si>
  <si>
    <t>RELACIONES INTERNACIONALES</t>
  </si>
  <si>
    <t>SOCIOLOGO</t>
  </si>
  <si>
    <t>46373613</t>
  </si>
  <si>
    <t>ABANTO CHAVEZ FRANK GREGORY</t>
  </si>
  <si>
    <t>80345889</t>
  </si>
  <si>
    <t>ACUÑA CASTRO OVIDIO SAMUEL</t>
  </si>
  <si>
    <t>43307568</t>
  </si>
  <si>
    <t>AGUILAR GAMARRA ROSA VICTORIA</t>
  </si>
  <si>
    <t>BACHILLER EN CIENCIAS SOCIALES</t>
  </si>
  <si>
    <t>46051001</t>
  </si>
  <si>
    <t>AGURTO GARCIA KAREN MELISSA</t>
  </si>
  <si>
    <t>LICENCIADA EN ADMINISTRACIÓN</t>
  </si>
  <si>
    <t>43505483</t>
  </si>
  <si>
    <t>ALAGON QUISPE CELSO ENRIQUE</t>
  </si>
  <si>
    <t>29659710</t>
  </si>
  <si>
    <t>ALARCON CERVERA JAVIER</t>
  </si>
  <si>
    <t>40393817</t>
  </si>
  <si>
    <t>ALBORNOZ CASTILLO ZHENA EVOHE</t>
  </si>
  <si>
    <t>28305508</t>
  </si>
  <si>
    <t>ALCAHUAMAN VILLANUEVA GROVER</t>
  </si>
  <si>
    <t>19836229</t>
  </si>
  <si>
    <t>ALDANA SCHWARTZ GUILLERMO FILER</t>
  </si>
  <si>
    <t>40466872</t>
  </si>
  <si>
    <t>ALIAGA PURIZACA ERIK ERNESTO</t>
  </si>
  <si>
    <t>ESTUDIANTE DE ADMINISTRACION</t>
  </si>
  <si>
    <t>22421439</t>
  </si>
  <si>
    <t>ALONSO SANTAMARIA GEOVANI</t>
  </si>
  <si>
    <t>40298415</t>
  </si>
  <si>
    <t>ALVAREZ PINEDO MAX</t>
  </si>
  <si>
    <t>45611118</t>
  </si>
  <si>
    <t>AMBICHO SILVA JOSUE CALEB</t>
  </si>
  <si>
    <t>Especialista en Comunicaciones</t>
  </si>
  <si>
    <t>44524278</t>
  </si>
  <si>
    <t>ANDRADE MORALES MARVIN LEONARD</t>
  </si>
  <si>
    <t>LICENCIADO EN PRODUCCION DE CINE RADIO Y TELEVISION</t>
  </si>
  <si>
    <t>46035996</t>
  </si>
  <si>
    <t>ANDRADE PERONA ANDREA LOURDES</t>
  </si>
  <si>
    <t>EGRESADA ADMINISTRACIÓN DE HOTELES Y RESTAURATES</t>
  </si>
  <si>
    <t>EGRESADO DE ADMINIST. DE HOTELES Y RESTAURANTES</t>
  </si>
  <si>
    <t>41611159</t>
  </si>
  <si>
    <t>ANTUNEZ MILLA RUBEN DARIO</t>
  </si>
  <si>
    <t>46602722</t>
  </si>
  <si>
    <t>APAC BARRUETA MARYORI STEFFANY</t>
  </si>
  <si>
    <t>71455447</t>
  </si>
  <si>
    <t>ARANGO CACCHA EDWIN ALBERTO</t>
  </si>
  <si>
    <t>ESTUDIANTE DE INGENIERIA INDUSTRIAL</t>
  </si>
  <si>
    <t>42428719</t>
  </si>
  <si>
    <t>ARAZOLA CCOSI ALEX YONY</t>
  </si>
  <si>
    <t>40571361</t>
  </si>
  <si>
    <t>ARCE SAAVEDRA ARTHUR JAVIER ANTONIO</t>
  </si>
  <si>
    <t>42357283</t>
  </si>
  <si>
    <t>AREVALO RICSE DEBORA VANESA</t>
  </si>
  <si>
    <t>01322308</t>
  </si>
  <si>
    <t>AROCUTIPA CABRERA RENE</t>
  </si>
  <si>
    <t>28290479</t>
  </si>
  <si>
    <t>ARONES JARA JOSE LUIS</t>
  </si>
  <si>
    <t>43753470</t>
  </si>
  <si>
    <t>ARQUE QUENTA RONNIE</t>
  </si>
  <si>
    <t>10181195</t>
  </si>
  <si>
    <t>ARRIBASPLATA BAUTISTA OFELIA MARIBEL</t>
  </si>
  <si>
    <t>PSICOLOGA</t>
  </si>
  <si>
    <t>44671475</t>
  </si>
  <si>
    <t>ARTEAGA VALVERDE EDGAR MICHAEL</t>
  </si>
  <si>
    <t>43371391</t>
  </si>
  <si>
    <t>ARZUBIALDE ZAMALLOA ALEX BOOZ</t>
  </si>
  <si>
    <t>LICENCIADO EN CIENCIAS DE LA COMUNICACIÓN</t>
  </si>
  <si>
    <t>43130416</t>
  </si>
  <si>
    <t>AVENDAÑO ANAYA DANIEL NILO</t>
  </si>
  <si>
    <t>80298666</t>
  </si>
  <si>
    <t>AVILA PAUCAR EVER</t>
  </si>
  <si>
    <t>20578764</t>
  </si>
  <si>
    <t>AYALA PERALTA VICTOR</t>
  </si>
  <si>
    <t>72911346</t>
  </si>
  <si>
    <t>AYLAS VILLANUEVA LOURDES MARIA</t>
  </si>
  <si>
    <t>70112992</t>
  </si>
  <si>
    <t>BALVERDE ECHEVARRIA LUCIA PILAR</t>
  </si>
  <si>
    <t>09647718</t>
  </si>
  <si>
    <t>BARTUREN TORRES JOSE FERNANDO</t>
  </si>
  <si>
    <t>43254561</t>
  </si>
  <si>
    <t>BASAURI YLLIA SAMANTHA ELIANA</t>
  </si>
  <si>
    <t>42709340</t>
  </si>
  <si>
    <t>BASTIDAS CASAS JOYER OSCAR</t>
  </si>
  <si>
    <t>70443618</t>
  </si>
  <si>
    <t>BAUER DELGADO BARDO LOUER</t>
  </si>
  <si>
    <t>LICENCIADO EN ADMINISTRACION DE TURISMO</t>
  </si>
  <si>
    <t>42669762</t>
  </si>
  <si>
    <t>BAUTISTA FLORES MOISES ERINSON</t>
  </si>
  <si>
    <t>43329601</t>
  </si>
  <si>
    <t>BAZO MENA PAUL ISMAEL</t>
  </si>
  <si>
    <t>CIENCIAS MILITARES CON MENCION EN ADMINISTRACIÓN</t>
  </si>
  <si>
    <t>22514363</t>
  </si>
  <si>
    <t>BENITES MENDOZA LUZ ELENA</t>
  </si>
  <si>
    <t>45144425</t>
  </si>
  <si>
    <t>BENITES VASQUEZ JUAN CHARLES</t>
  </si>
  <si>
    <t>LICENCIADO EN HISTORIA</t>
  </si>
  <si>
    <t>08081851</t>
  </si>
  <si>
    <t>BERROSPI DURAND FRANCISCO ARTURO</t>
  </si>
  <si>
    <t>INGENIERO PESQUERO</t>
  </si>
  <si>
    <t>42501801</t>
  </si>
  <si>
    <t>BLONDET GALVEZ EMIL</t>
  </si>
  <si>
    <t>46409116</t>
  </si>
  <si>
    <t>BOBADILLA ORIUNDO EFRAIN REYNALDO</t>
  </si>
  <si>
    <t>MECANICO DE MANTENIMIENTO</t>
  </si>
  <si>
    <t>46381144</t>
  </si>
  <si>
    <t>BOCANEGRA VILCA MAYRA</t>
  </si>
  <si>
    <t>23019194</t>
  </si>
  <si>
    <t>BORJA PANDURO FULNER DREY</t>
  </si>
  <si>
    <t>42748357</t>
  </si>
  <si>
    <t>BOYANOVICH GARGUREVICH ERIKA KAREL</t>
  </si>
  <si>
    <t>43405607</t>
  </si>
  <si>
    <t>BRAVO ÑAÑEZ MARCOS MANUEL</t>
  </si>
  <si>
    <t>40937274</t>
  </si>
  <si>
    <t>BRAVO PICON WALKER FELIX</t>
  </si>
  <si>
    <t>10732290</t>
  </si>
  <si>
    <t>BROCK VELAZCO CELIA MILAGROS</t>
  </si>
  <si>
    <t>08434206</t>
  </si>
  <si>
    <t>BRON TORRES JOSE ALBERTO</t>
  </si>
  <si>
    <t>Especialista Legal</t>
  </si>
  <si>
    <t>41717636</t>
  </si>
  <si>
    <t>BURGA SANCHEZ KAREM FRANCESCA</t>
  </si>
  <si>
    <t>18153426</t>
  </si>
  <si>
    <t>BURGOS VARELA ENMA FLOR</t>
  </si>
  <si>
    <t>40793035</t>
  </si>
  <si>
    <t>BUSTOS USCUVILCA DE VELIZ JULIA MERCEDES</t>
  </si>
  <si>
    <t>BACHILLER EN COMUNICACIÓN</t>
  </si>
  <si>
    <t>45264691</t>
  </si>
  <si>
    <t>CABELLO VELA JUAN</t>
  </si>
  <si>
    <t>09409300</t>
  </si>
  <si>
    <t>CABRERA BERNAOLA CARLOS ANTONIO</t>
  </si>
  <si>
    <t>47938421</t>
  </si>
  <si>
    <t>CABRERA REVILLA BRYAN JULIO JAIR</t>
  </si>
  <si>
    <t>BACHILLER EN CIENCIAS CONTABLES</t>
  </si>
  <si>
    <t>40537397</t>
  </si>
  <si>
    <t>CABRERA VILLASIS EDGAR AUGUSTO</t>
  </si>
  <si>
    <t>41273965</t>
  </si>
  <si>
    <t>CALDAS CAMACHO DANILO</t>
  </si>
  <si>
    <t>72492396</t>
  </si>
  <si>
    <t>CALDAS DE LA CRUZ BRAYAN ANDRE</t>
  </si>
  <si>
    <t>42341288</t>
  </si>
  <si>
    <t>CALDAS LOPEZ JULIO CESAR</t>
  </si>
  <si>
    <t>22510949</t>
  </si>
  <si>
    <t>CALDAS ORNETA MARIA YSABEL</t>
  </si>
  <si>
    <t>22998129</t>
  </si>
  <si>
    <t>CALDERON TITO MIGUEL ANGEL</t>
  </si>
  <si>
    <t>02439844</t>
  </si>
  <si>
    <t>CALLATA GARRIDO MARLENE</t>
  </si>
  <si>
    <t>44626527</t>
  </si>
  <si>
    <t>CALVIMONTES FLORIAN MARIANELA</t>
  </si>
  <si>
    <t>40862010</t>
  </si>
  <si>
    <t>CAMPANA SANCHEZ MIGUEL ANGEL</t>
  </si>
  <si>
    <t>05407247</t>
  </si>
  <si>
    <t>CAMPOS CUBAS EDUARDO</t>
  </si>
  <si>
    <t>44555831</t>
  </si>
  <si>
    <t>CAMPOS DIAZ JHONY KERLER</t>
  </si>
  <si>
    <t>INGENIERO EN RECURSOS NATURALES RENOVABLES</t>
  </si>
  <si>
    <t>46555184</t>
  </si>
  <si>
    <t>CAMPOS PAIVA JOSE ABDON</t>
  </si>
  <si>
    <t>21010136</t>
  </si>
  <si>
    <t>CAMPOS TELLO JAIME DANINI</t>
  </si>
  <si>
    <t>44606379</t>
  </si>
  <si>
    <t>CAMPOSANO DE LA CRUZ ITALO GUDELIO</t>
  </si>
  <si>
    <t>BACHILLER EN ADMINISTRACION Y SISTEMAS</t>
  </si>
  <si>
    <t>25763234</t>
  </si>
  <si>
    <t>CANDIO LOPEZ ERICKA ELIZABETH</t>
  </si>
  <si>
    <t>43924101</t>
  </si>
  <si>
    <t>CARDENAS NUÑEZ ROMINA DEL CARMEN</t>
  </si>
  <si>
    <t>41624524</t>
  </si>
  <si>
    <t>CARDENAS PAREDES DE RIOS JANINA</t>
  </si>
  <si>
    <t>40408255</t>
  </si>
  <si>
    <t>CARHUANCHO DE LA CRUZ ELIUD ISAI</t>
  </si>
  <si>
    <t>41410015</t>
  </si>
  <si>
    <t>CARO FERNANDEZ ROBBY ROLANDO</t>
  </si>
  <si>
    <t>43453258</t>
  </si>
  <si>
    <t>CARRANZA JARA DAVID</t>
  </si>
  <si>
    <t>INGENIERO EN RECURSOS NATURALES RENOVABLES CON MENCION EN CONSERVACION DE SUELOS Y AGUA</t>
  </si>
  <si>
    <t>23929093</t>
  </si>
  <si>
    <t>CARREON INCA OMAR GREH</t>
  </si>
  <si>
    <t>16010835</t>
  </si>
  <si>
    <t>CARRILLO CRUZ MARCO ANTONIO</t>
  </si>
  <si>
    <t>42281095</t>
  </si>
  <si>
    <t>CASAS SOVERO YURID NEVA</t>
  </si>
  <si>
    <t>10622246</t>
  </si>
  <si>
    <t>CASTILLO ALFARO RAFAEL EDUARDO</t>
  </si>
  <si>
    <t>44400158</t>
  </si>
  <si>
    <t>CASTILLO HILARIO YNDIRA PILAR</t>
  </si>
  <si>
    <t>SOCIOLOGA</t>
  </si>
  <si>
    <t>09188684</t>
  </si>
  <si>
    <t>CASTILLO LEZCANO ELIANA RITA</t>
  </si>
  <si>
    <t>41778265</t>
  </si>
  <si>
    <t>CASTRO LEMA LUIS GERARDO</t>
  </si>
  <si>
    <t>ESTUDIANTE X CICLO DE INGENIERIA DE COMPUTACION Y SISTEMAS</t>
  </si>
  <si>
    <t>BACHILLER DE INGENIERIA DE COMPUTACION E INFORMATICA</t>
  </si>
  <si>
    <t>07881403</t>
  </si>
  <si>
    <t>CASTRO OLIART CESAR GONZALO</t>
  </si>
  <si>
    <t>BACHILLER EN CIENCIAS MARITIMO NAVALES</t>
  </si>
  <si>
    <t>01159816</t>
  </si>
  <si>
    <t>CAVERO ROJAS JOSE ENRIQUE</t>
  </si>
  <si>
    <t>10497975</t>
  </si>
  <si>
    <t>CAYCHO MENDOZA WINDER TEODORO</t>
  </si>
  <si>
    <t>BACHILLER ESTADISTICO</t>
  </si>
  <si>
    <t>70307344</t>
  </si>
  <si>
    <t>CCARHUAYPIÑA PEPE RUTH DENNYS</t>
  </si>
  <si>
    <t>BACHILLER EN CIENCIAS CONTABLES Y FINANCIERAS</t>
  </si>
  <si>
    <t>43222401</t>
  </si>
  <si>
    <t>CCOSI FLORES DORIS</t>
  </si>
  <si>
    <t>22511638</t>
  </si>
  <si>
    <t>CELIS CABELLO LUZ AMELIA</t>
  </si>
  <si>
    <t>INGENIERA CIVIL</t>
  </si>
  <si>
    <t>23010196</t>
  </si>
  <si>
    <t>CELIS TARAZONA RICHARD STEVE</t>
  </si>
  <si>
    <t>45818695</t>
  </si>
  <si>
    <t>CENTENO RAMOS JOANA ELISSA</t>
  </si>
  <si>
    <t>41656236</t>
  </si>
  <si>
    <t>CENTENO RENGIFO HENRY</t>
  </si>
  <si>
    <t>43930619</t>
  </si>
  <si>
    <t>CERNA DELGADO IBEHT KAREN</t>
  </si>
  <si>
    <t>32397807</t>
  </si>
  <si>
    <t>CERNA RAMIREZ EFRAIN ABELARDO</t>
  </si>
  <si>
    <t>41332385</t>
  </si>
  <si>
    <t>CERVANTES ARANA ANDRES JULIO</t>
  </si>
  <si>
    <t>45762399</t>
  </si>
  <si>
    <t>CESPEDES ORBEZO JUAN ALEXANDER</t>
  </si>
  <si>
    <t>19870115</t>
  </si>
  <si>
    <t>CHACON PEREZ VICTOR DAVID</t>
  </si>
  <si>
    <t>43316586</t>
  </si>
  <si>
    <t>CHAMORRO ACOSTA EDUARDO ORLANDO</t>
  </si>
  <si>
    <t>BACHILLER EN ADMINISTRACION Y CIENCIAS POLICIALES</t>
  </si>
  <si>
    <t>09833661</t>
  </si>
  <si>
    <t>CHAMORRO MENZALA RAQUEL VICTORIA</t>
  </si>
  <si>
    <t>45395737</t>
  </si>
  <si>
    <t>CHAVARRIA GUTIERREZ ALBERTH STEVE</t>
  </si>
  <si>
    <t>47052214</t>
  </si>
  <si>
    <t>CHAVARRY RUIZ ALEXIS SEGUNDO</t>
  </si>
  <si>
    <t>28308396</t>
  </si>
  <si>
    <t>CHAVEZ BERROCAL JORGE LUIS</t>
  </si>
  <si>
    <t>SECUNDARIA</t>
  </si>
  <si>
    <t>10134197</t>
  </si>
  <si>
    <t>CHAVEZ BURGOS MARIA LINDA</t>
  </si>
  <si>
    <t>17623305</t>
  </si>
  <si>
    <t>CHAVEZ CASTRO CESAR MANUEL</t>
  </si>
  <si>
    <t>07917677</t>
  </si>
  <si>
    <t>CHAVEZ GONZALES VDA DE GAZZOLO MARIA SOLEDAD</t>
  </si>
  <si>
    <t>44371783</t>
  </si>
  <si>
    <t>CHE GALLARDO JIMMY LUI</t>
  </si>
  <si>
    <t>43082177</t>
  </si>
  <si>
    <t>CHECYA QUISPE ANA MARIA</t>
  </si>
  <si>
    <t>45733174</t>
  </si>
  <si>
    <t>CHICOMA CASTRO PIERINA NOHELYA</t>
  </si>
  <si>
    <t>PERIODISTA</t>
  </si>
  <si>
    <t>45946793</t>
  </si>
  <si>
    <t>CHIMOY LLONTOP JORGE DAVID</t>
  </si>
  <si>
    <t>25615104</t>
  </si>
  <si>
    <t>CHIRINOS PEÑA JORGE ALEJANDRO</t>
  </si>
  <si>
    <t>TECNICO DISEÑO PAGINAS WEB</t>
  </si>
  <si>
    <t>46413332</t>
  </si>
  <si>
    <t>CHOCCELAGUA COA JESENIA JANETH</t>
  </si>
  <si>
    <t>CONTADORA PUBLICA</t>
  </si>
  <si>
    <t>43147706</t>
  </si>
  <si>
    <t>CHOQUE GUILLEN MARITZA YANINA</t>
  </si>
  <si>
    <t>SECRETARIADO</t>
  </si>
  <si>
    <t>43438219</t>
  </si>
  <si>
    <t>CHUJUTALLI VILLADON KARINA</t>
  </si>
  <si>
    <t>42437052</t>
  </si>
  <si>
    <t>CHUNCA ÑAHUI ELIAS</t>
  </si>
  <si>
    <t>41579644</t>
  </si>
  <si>
    <t>CHURATA MOLLEHUANCA SAUL</t>
  </si>
  <si>
    <t>47199056</t>
  </si>
  <si>
    <t>COLLAN LOPEZ CLAUDIA VANESA</t>
  </si>
  <si>
    <t>20045927</t>
  </si>
  <si>
    <t>COLLAZOS CONDOR MIGUEL ALEXANDER</t>
  </si>
  <si>
    <t>INGENIERO EN CIENCIAS FORESTALES Y DEL AMBIENTE</t>
  </si>
  <si>
    <t>42192689</t>
  </si>
  <si>
    <t>COLLQUE ESPINOZA YESER YVAN</t>
  </si>
  <si>
    <t>43666952</t>
  </si>
  <si>
    <t>COLQUI BASILIO MILTON IGNACIO</t>
  </si>
  <si>
    <t>10665607</t>
  </si>
  <si>
    <t>CONDORCUYA MENDOZA JADE JUDITH</t>
  </si>
  <si>
    <t>44728344</t>
  </si>
  <si>
    <t>CONDORI MACURI RAUL EUGENIO</t>
  </si>
  <si>
    <t>43607261</t>
  </si>
  <si>
    <t>CORDOVA MORENO CLAUDIA CONSUELO</t>
  </si>
  <si>
    <t>43062653</t>
  </si>
  <si>
    <t>CORREA ARGUMEDO MISAEL</t>
  </si>
  <si>
    <t>09799932</t>
  </si>
  <si>
    <t>CORTEZ ZAPATA VICTOR GUILLERMO</t>
  </si>
  <si>
    <t>10177086</t>
  </si>
  <si>
    <t>COSQUILLO MACHUCA OSCAR LOEL</t>
  </si>
  <si>
    <t>10528011</t>
  </si>
  <si>
    <t>COSSIO RETAMOZO EVELYN MAGDALENA</t>
  </si>
  <si>
    <t>BACHILLER EN CONTABILIDAD</t>
  </si>
  <si>
    <t>´41812427</t>
  </si>
  <si>
    <t>COSTA CUBAS ANTHONY GIUSEPPE</t>
  </si>
  <si>
    <t>41812427</t>
  </si>
  <si>
    <t>42494529</t>
  </si>
  <si>
    <t>CRISTOBAL RIVAS JANETT JESSICA</t>
  </si>
  <si>
    <t>08693905</t>
  </si>
  <si>
    <t>CRUZ DIAZ JOSE EDUARDO</t>
  </si>
  <si>
    <t>46649296</t>
  </si>
  <si>
    <t>CUADROS CASTRO CARLOS RICARDO JESUS</t>
  </si>
  <si>
    <t>42054188</t>
  </si>
  <si>
    <t>CUBA SANTIBAÑEZ CINTHYA LAUREN</t>
  </si>
  <si>
    <t>INGENIERA AGRONOMO</t>
  </si>
  <si>
    <t>42641371</t>
  </si>
  <si>
    <t>CUEVA ARROYO ANTONY YOSETP</t>
  </si>
  <si>
    <t>47475285</t>
  </si>
  <si>
    <t>CUEVA OCHOA JENNY GIOVANNA</t>
  </si>
  <si>
    <t>71251929</t>
  </si>
  <si>
    <t>CURASI ÑAUPARI LAURA YURIKO</t>
  </si>
  <si>
    <t>80297478</t>
  </si>
  <si>
    <t>CURO BARRAZA HUMBERTO FREDY</t>
  </si>
  <si>
    <t>Profesional en Tesorería</t>
  </si>
  <si>
    <t>41998401</t>
  </si>
  <si>
    <t>CUSIPUMA HUARCAYA ROGER JUAN</t>
  </si>
  <si>
    <t>01343231</t>
  </si>
  <si>
    <t>CUTIMBO PANCA SOLEDAD NORMA</t>
  </si>
  <si>
    <t>05391332</t>
  </si>
  <si>
    <t>DAPENA MORALES JONATHAN</t>
  </si>
  <si>
    <t>22414942</t>
  </si>
  <si>
    <t>DAVILA PANIAGUA ARMIDIO FRANCISCO</t>
  </si>
  <si>
    <t>03880137</t>
  </si>
  <si>
    <t>DE LA CRUZ POZO MARIO ROSAS</t>
  </si>
  <si>
    <t>TECNICO DE EJERCITO DEL PERU</t>
  </si>
  <si>
    <t>42442891</t>
  </si>
  <si>
    <t>DEL AGUILA CASTAÑEDA DARWIN GUSTAVO</t>
  </si>
  <si>
    <t>43654026</t>
  </si>
  <si>
    <t>DEL AGUILA LOPEZ CRISTIAN</t>
  </si>
  <si>
    <t>44226781</t>
  </si>
  <si>
    <t>DEL AGUILA MALDONADO WILLY</t>
  </si>
  <si>
    <t>41502239</t>
  </si>
  <si>
    <t>DEL AGUILA NAVARRO DARWIN</t>
  </si>
  <si>
    <t>44486219</t>
  </si>
  <si>
    <t>DELGADO ALVARADO MARIO ERNESTO</t>
  </si>
  <si>
    <t>LICENCIADO EN CIENCIAS DE LA COMUNICACIÓN SOCIAL</t>
  </si>
  <si>
    <t>70191720</t>
  </si>
  <si>
    <t>DIAZ BECERRA LIZ SANDY</t>
  </si>
  <si>
    <t>42847785</t>
  </si>
  <si>
    <t>DIAZ CERON ROMULO</t>
  </si>
  <si>
    <t>70077974</t>
  </si>
  <si>
    <t>DIAZ DEL CASTILLO GIAN MARCO</t>
  </si>
  <si>
    <t>43384819</t>
  </si>
  <si>
    <t>DIAZ LLANOS MARIELA</t>
  </si>
  <si>
    <t>09623663</t>
  </si>
  <si>
    <t>DIAZ PORTUGAL VIVIANA CECILIA</t>
  </si>
  <si>
    <t>09745302</t>
  </si>
  <si>
    <t>DIAZ RUBIÑOS CESAR ERNESTO</t>
  </si>
  <si>
    <t>BACHILLER CIENCIAS ADMINISTRATIVAS</t>
  </si>
  <si>
    <t>41416247</t>
  </si>
  <si>
    <t>DUEÑAS MENDOZA EDWIN RAPHAEL</t>
  </si>
  <si>
    <t>42584394</t>
  </si>
  <si>
    <t>DUTRA CAMARGO MABEL</t>
  </si>
  <si>
    <t>40874899</t>
  </si>
  <si>
    <t>ECHAVAUDIS ANCCASI JESENIA CARINA</t>
  </si>
  <si>
    <t>07530163</t>
  </si>
  <si>
    <t>ELCORROBARRUTIA MENDOZA ERICK ALEXANDER</t>
  </si>
  <si>
    <t>03692417</t>
  </si>
  <si>
    <t>ELIAS SANDOVAL ENRIQUE DEL CARMEN</t>
  </si>
  <si>
    <t>80251099</t>
  </si>
  <si>
    <t>ENCISO ORE PERCY</t>
  </si>
  <si>
    <t>09676218</t>
  </si>
  <si>
    <t>ESPINOZA PAUL LUIS SANTIAGO</t>
  </si>
  <si>
    <t>20073067</t>
  </si>
  <si>
    <t>ESTEBAN GARCIA JULIO CESAR</t>
  </si>
  <si>
    <t>19254125</t>
  </si>
  <si>
    <t>FARRO CHUCAN ALDO MARTIN</t>
  </si>
  <si>
    <t>42533219</t>
  </si>
  <si>
    <t>FATAMA GARCIA BILLY ABEL</t>
  </si>
  <si>
    <t>BACHILLER EN CIENCAS CONTABLES</t>
  </si>
  <si>
    <t>01067306</t>
  </si>
  <si>
    <t>FERNANDEZ TENAZOA WALTER JAVIER</t>
  </si>
  <si>
    <t>41735955</t>
  </si>
  <si>
    <t>FERNANDEZ VERA JOSE ELBER</t>
  </si>
  <si>
    <t>09604794</t>
  </si>
  <si>
    <t>FLORES BARDALES JANETT MARLENE</t>
  </si>
  <si>
    <t>10388028</t>
  </si>
  <si>
    <t>FLORES BENDEZU SANDRO</t>
  </si>
  <si>
    <t>BACHILLER EN INGENIERIA DE SISTEMAS DE INFORMACION</t>
  </si>
  <si>
    <t>07786602</t>
  </si>
  <si>
    <t>FLORES DEL CASTILLO JUAN EMILIANO</t>
  </si>
  <si>
    <t>42784891</t>
  </si>
  <si>
    <t>FLORES ESCOBAR ARTURO ALCIBIADES</t>
  </si>
  <si>
    <t>BACHILLER EN CIENCIAS DE LA EDUCACIÓN</t>
  </si>
  <si>
    <t>43320149</t>
  </si>
  <si>
    <t>FLORES JIMENEZ EMILIANO</t>
  </si>
  <si>
    <t>44161349</t>
  </si>
  <si>
    <t>FLORES LAITE LUZMILA</t>
  </si>
  <si>
    <t>TÉCNICO EN SECRETARIADO EJECUTIVO</t>
  </si>
  <si>
    <t>45795023</t>
  </si>
  <si>
    <t>FLORES LINARES GRACIELA DEL PILAR</t>
  </si>
  <si>
    <t>07082801</t>
  </si>
  <si>
    <t>FLORES OCAÑA HAYDEE YOLANDA</t>
  </si>
  <si>
    <t>09929318</t>
  </si>
  <si>
    <t>FLORES TOLEDO MARCELA JULISSA</t>
  </si>
  <si>
    <t>80207438</t>
  </si>
  <si>
    <t>FLORES VARGAS ALFREDO</t>
  </si>
  <si>
    <t>BACHILLER EN CIENCIAS ADMINISTRATIVAS</t>
  </si>
  <si>
    <t>22975185</t>
  </si>
  <si>
    <t>FONSECA NUÑEZ HUGO</t>
  </si>
  <si>
    <t>44184851</t>
  </si>
  <si>
    <t>GALINDO CCALLOCUNTO JAVIER ALBAN</t>
  </si>
  <si>
    <t>40802927</t>
  </si>
  <si>
    <t>GALVAN OLLAGUE CHRISTIAN HENRY</t>
  </si>
  <si>
    <t>08726095</t>
  </si>
  <si>
    <t>GALVEZ TORRES DE OLORTEGUI CARMEN LUZMILA</t>
  </si>
  <si>
    <t>SECRETARIA BILINGÜE</t>
  </si>
  <si>
    <t>20525527</t>
  </si>
  <si>
    <t>GAMARRA AYALA FERNANDO UBALDO</t>
  </si>
  <si>
    <t>45081715</t>
  </si>
  <si>
    <t>GAMARRA OSCANOA JHONATAN ADIZON</t>
  </si>
  <si>
    <t>LICENCIADO EN ADMINISTRACIÓN</t>
  </si>
  <si>
    <t>47892444</t>
  </si>
  <si>
    <t>GAMERO HOYOS KATERIN DAYVELI</t>
  </si>
  <si>
    <t>45326290</t>
  </si>
  <si>
    <t>GAMIO TUPIA MONICA CAROLINA</t>
  </si>
  <si>
    <t>LICENCIADO EN PSICOLOGIA CLINICA</t>
  </si>
  <si>
    <t>28262912</t>
  </si>
  <si>
    <t>GAMONAL REZZA PERCY HUMBERTO</t>
  </si>
  <si>
    <t>10660236</t>
  </si>
  <si>
    <t>GARAYAR SOLANO LISBETH YSABEL</t>
  </si>
  <si>
    <t>45519251</t>
  </si>
  <si>
    <t>GARCIA ABAD LESGLY</t>
  </si>
  <si>
    <t>42974200</t>
  </si>
  <si>
    <t>GARCIA CORDOVA JOSE ANGEL</t>
  </si>
  <si>
    <t>23002071</t>
  </si>
  <si>
    <t>GARCIA DIAZ CLARISA SOSIMA</t>
  </si>
  <si>
    <t>42068272</t>
  </si>
  <si>
    <t>GARCIA FASANANDO JORGE JAIR</t>
  </si>
  <si>
    <t>42937495</t>
  </si>
  <si>
    <t>GARCIA RAEZ VICTOR ROBERTO</t>
  </si>
  <si>
    <t>05353673</t>
  </si>
  <si>
    <t>GARCIA RIOS JUANA ZOILA</t>
  </si>
  <si>
    <t>05360677</t>
  </si>
  <si>
    <t>GARCIA TORRES CARLOS ALBERTO</t>
  </si>
  <si>
    <t>23001274</t>
  </si>
  <si>
    <t>GARCIA TORRES ELISEO</t>
  </si>
  <si>
    <t>01284777</t>
  </si>
  <si>
    <t>GARNICA SANCHEZ AURORA MILAGROS</t>
  </si>
  <si>
    <t>SECRETARIA EJCUTIVA</t>
  </si>
  <si>
    <t>07306696</t>
  </si>
  <si>
    <t>GIRALDO WAAGNER PATRICIA HORTENCIA</t>
  </si>
  <si>
    <t>PISCOLOGA</t>
  </si>
  <si>
    <t>41273988</t>
  </si>
  <si>
    <t>GOMEZ LOPEZ JULIANE YOLANDA</t>
  </si>
  <si>
    <t>10028114</t>
  </si>
  <si>
    <t>GOMEZ SANCHEZ VICTOR MARTIN</t>
  </si>
  <si>
    <t>40719658</t>
  </si>
  <si>
    <t>GOMEZ TUESTA RITCHER</t>
  </si>
  <si>
    <t>41169511</t>
  </si>
  <si>
    <t>GONZALES CACHIQUE ARILDISOM</t>
  </si>
  <si>
    <t>42331447</t>
  </si>
  <si>
    <t>GONZALES LLONTOP LUIS DANIEL</t>
  </si>
  <si>
    <t>TECNICO COMPUTACION E INFORMATICA</t>
  </si>
  <si>
    <t>47046874</t>
  </si>
  <si>
    <t>GONZALES MALLQUI YESENIA LINSEY</t>
  </si>
  <si>
    <t>BACHILLER EN ADMINISTRACIÓN</t>
  </si>
  <si>
    <t>40858013</t>
  </si>
  <si>
    <t>GONZALES MONTES ELIZABETH YENI</t>
  </si>
  <si>
    <t>BACHILLER CONTABILIDAD Y FINANZAS</t>
  </si>
  <si>
    <t>40752678</t>
  </si>
  <si>
    <t>GONZALES ORTIZ JIMMY ELOY</t>
  </si>
  <si>
    <t>INGENIERO ECONOMISTA</t>
  </si>
  <si>
    <t>44422132</t>
  </si>
  <si>
    <t>GONZALES PEREIRA TERESA MIDORI</t>
  </si>
  <si>
    <t>46254600</t>
  </si>
  <si>
    <t>GONZALES PEREZ MARLON ROBERTO</t>
  </si>
  <si>
    <t>21886432</t>
  </si>
  <si>
    <t>GONZALES ZUÑIGA WILFREDO</t>
  </si>
  <si>
    <t>BACHILLER EN ECONOMIA</t>
  </si>
  <si>
    <t>07725961</t>
  </si>
  <si>
    <t>GONZALEZ WALDE LILIANA ROSA MARIA</t>
  </si>
  <si>
    <t>40502427</t>
  </si>
  <si>
    <t>GOYBURO DELGADO AMELIA DEL SOCORRO</t>
  </si>
  <si>
    <t>22989794</t>
  </si>
  <si>
    <t>GRANDEZ LOPEZ JORGE ORLANDO</t>
  </si>
  <si>
    <t>48521078</t>
  </si>
  <si>
    <t>GREY GUTIERREZ JOSHUA CRISTIAN</t>
  </si>
  <si>
    <t>42931931</t>
  </si>
  <si>
    <t>GUEVARA CENEPO JANNY</t>
  </si>
  <si>
    <t>18071095</t>
  </si>
  <si>
    <t>GUEVARA HIDALGO ERNESTO</t>
  </si>
  <si>
    <t>07292817</t>
  </si>
  <si>
    <t>GUEVARA PEREZ ALAN JAIME</t>
  </si>
  <si>
    <t>10659653</t>
  </si>
  <si>
    <t>GUEVARA PINO ERIKA YVONNE</t>
  </si>
  <si>
    <t>70261931</t>
  </si>
  <si>
    <t>GUEVARA SHUPINGAHUA YETSSENIA KATHERINE</t>
  </si>
  <si>
    <t>10738996</t>
  </si>
  <si>
    <t>GUILLEN CHAVEZ BELINDA MARUJA</t>
  </si>
  <si>
    <t>09437413</t>
  </si>
  <si>
    <t>GUTIERREZ LEDESMA JOSE LUIS</t>
  </si>
  <si>
    <t>44469260</t>
  </si>
  <si>
    <t>GUTIERREZ RAMOS JHAIR EDSON</t>
  </si>
  <si>
    <t>TECNICO CAJERO</t>
  </si>
  <si>
    <t>43843958</t>
  </si>
  <si>
    <t>GUTIERREZ TERRAZAS JAIME ELOY</t>
  </si>
  <si>
    <t>INGENIERO AGRICOLA</t>
  </si>
  <si>
    <t>19089341</t>
  </si>
  <si>
    <t>GUZMAN ARANGURI OLGA DORLIZA</t>
  </si>
  <si>
    <t>02842636</t>
  </si>
  <si>
    <t>GUZMAN CACHO KARINA ISABEL</t>
  </si>
  <si>
    <t>45701520</t>
  </si>
  <si>
    <t>HENDERSON VILLACREZ ANDY</t>
  </si>
  <si>
    <t>09619762</t>
  </si>
  <si>
    <t>HENRIQUEZ VILLEGAS DANIEL EDY</t>
  </si>
  <si>
    <t>07966716</t>
  </si>
  <si>
    <t>HERMOZA QUINTANA MARIA LUISA</t>
  </si>
  <si>
    <t>06149535</t>
  </si>
  <si>
    <t>HERNANDEZ AGUINAGA VICTOR JAVIER</t>
  </si>
  <si>
    <t>ESTUDIANTE DE ECONOMIA</t>
  </si>
  <si>
    <t>08682593</t>
  </si>
  <si>
    <t>HERRERA AGURTO VICTOR ENRIQUE</t>
  </si>
  <si>
    <t>SUB OFICIAL DEL EJERCITO</t>
  </si>
  <si>
    <t>41216865</t>
  </si>
  <si>
    <t>44838073</t>
  </si>
  <si>
    <t>HERRERA CAHUANA PETER OSCAR</t>
  </si>
  <si>
    <t>07563803</t>
  </si>
  <si>
    <t>HERRERA CAMPOBLANCO JUAN FRANCISCO</t>
  </si>
  <si>
    <t>41916550</t>
  </si>
  <si>
    <t>HONORES CARHUAMACA DE SOCOLA ELIANA LUZ</t>
  </si>
  <si>
    <t>28237400</t>
  </si>
  <si>
    <t>HUACACHI CAMA JORGE LUIS</t>
  </si>
  <si>
    <t>45502287</t>
  </si>
  <si>
    <t>HUACHACA RODRIGUEZ DARWIN DAMIAN</t>
  </si>
  <si>
    <t>72147352</t>
  </si>
  <si>
    <t>HUAMAN CONDEZO BRENDA ANDROMEDA</t>
  </si>
  <si>
    <t>43088526</t>
  </si>
  <si>
    <t>HUAMAN LAURENTE EDISON</t>
  </si>
  <si>
    <t>42958928</t>
  </si>
  <si>
    <t>HUAMAN ROJAS CARLOS JUNNIOR</t>
  </si>
  <si>
    <t>40936990</t>
  </si>
  <si>
    <t>HUANCA POMA WILLIAM ROLDAN</t>
  </si>
  <si>
    <t>LICENCIADO EN ADMINISTRACION Y MARKETING</t>
  </si>
  <si>
    <t>45587181</t>
  </si>
  <si>
    <t>HUERTO GONZALES JHON JAIRO</t>
  </si>
  <si>
    <t>BACHILLER EN INGENIERIA DE SISTEMAS E INFORMATICA</t>
  </si>
  <si>
    <t>41699886</t>
  </si>
  <si>
    <t>HUNCUY PEREZ NERCY MARIBEL</t>
  </si>
  <si>
    <t>LICENCIADA EN COMUNICACIÓN</t>
  </si>
  <si>
    <t>45448877</t>
  </si>
  <si>
    <t>HURTADO ALFARO ISMAEL ALBERTO</t>
  </si>
  <si>
    <t>45471462</t>
  </si>
  <si>
    <t>HURTADO PUMACARHUA HENRY ROLAND</t>
  </si>
  <si>
    <t>00130471</t>
  </si>
  <si>
    <t>IBERICO RENGIFO HERBERTH</t>
  </si>
  <si>
    <t>23016882</t>
  </si>
  <si>
    <t>IGLESIAS TAFUR DIOMEL</t>
  </si>
  <si>
    <t>46098033</t>
  </si>
  <si>
    <t>INOMATA SUAZO MARIA BELEN</t>
  </si>
  <si>
    <t>08211224</t>
  </si>
  <si>
    <t>ISLA ZEVALLOS JOSE IGNACIO</t>
  </si>
  <si>
    <t>41647880</t>
  </si>
  <si>
    <t>JAIME AVENDAÑO YOVER</t>
  </si>
  <si>
    <t>31180494</t>
  </si>
  <si>
    <t>JUAREZ CHOQUE WUALDO</t>
  </si>
  <si>
    <t>46389260</t>
  </si>
  <si>
    <t>JULCA RAMIREZ MARY ELIZABETH</t>
  </si>
  <si>
    <t>42576746</t>
  </si>
  <si>
    <t>KOIDE VELASCO SABURO EDUARDO</t>
  </si>
  <si>
    <t>10123138</t>
  </si>
  <si>
    <t>LAURA ALLENDE MIGUEL</t>
  </si>
  <si>
    <t>42717671</t>
  </si>
  <si>
    <t>LEON DE LA SOTA MICHAEL ALEX</t>
  </si>
  <si>
    <t>INGENIERO DE SISTEMAS Y COMPUTO</t>
  </si>
  <si>
    <t>20040197</t>
  </si>
  <si>
    <t>LEON OSCANOA ENRIQUE MICHEL</t>
  </si>
  <si>
    <t>000860690</t>
  </si>
  <si>
    <t>LIMA OCHOA SERGIO FELIX</t>
  </si>
  <si>
    <t>BACHILER EN CIENCIAS DE LA COMPUTACION</t>
  </si>
  <si>
    <t>44388412</t>
  </si>
  <si>
    <t>LIMA VASQUEZ SAUL JUAN JAIME</t>
  </si>
  <si>
    <t>08155172</t>
  </si>
  <si>
    <t>LIMO RUIZ JIMMY HENRY</t>
  </si>
  <si>
    <t>05353368</t>
  </si>
  <si>
    <t>LINARES CAMBERO HAROLDO</t>
  </si>
  <si>
    <t>44132762</t>
  </si>
  <si>
    <t>LINARES COLLANTES FANNY MELISSA</t>
  </si>
  <si>
    <t>LICENCIADA EN ADMINISTRACION CON MENCION EN NEGOCIOS INTERNACIONALES</t>
  </si>
  <si>
    <t>05377820</t>
  </si>
  <si>
    <t>LINARES QUEVEDO VICTOR</t>
  </si>
  <si>
    <t>PROFESIONAL EN ADMINISTRACION DE NEGOCIOS</t>
  </si>
  <si>
    <t>41675277</t>
  </si>
  <si>
    <t>LIÑAN SOLIS FREDDY ANTONIO</t>
  </si>
  <si>
    <t>BACHILLER EN CIENCIAS AGRARIAS</t>
  </si>
  <si>
    <t>43144436</t>
  </si>
  <si>
    <t>LIZARDO SANGAMA JULIAN BENILDO</t>
  </si>
  <si>
    <t>01322551</t>
  </si>
  <si>
    <t>LLANO ANCCO CARMEN</t>
  </si>
  <si>
    <t>44735732</t>
  </si>
  <si>
    <t>LOAYZA QUIPUZCO JOSEPH GIANFRANCO RAY</t>
  </si>
  <si>
    <t>10402704</t>
  </si>
  <si>
    <t>LOPEZ BRIONES CLOFER ALBERTO</t>
  </si>
  <si>
    <t>ESTUDIANTE DE CONTABILIDAD</t>
  </si>
  <si>
    <t>23003525</t>
  </si>
  <si>
    <t>LOPEZ TRUJILLO CARLOS</t>
  </si>
  <si>
    <t>INGENIERO EN RECURSOS NATURALES RENOVABLES CON MENCION EN FORESTALES</t>
  </si>
  <si>
    <t>45915576</t>
  </si>
  <si>
    <t>LOZANO BENITES MELINA LUCIA</t>
  </si>
  <si>
    <t>00010621</t>
  </si>
  <si>
    <t>LOZANO REATEGUI FERNANDO</t>
  </si>
  <si>
    <t>41797858</t>
  </si>
  <si>
    <t>LUCERO ROJAS ROGER SANTIAGO</t>
  </si>
  <si>
    <t>25723133</t>
  </si>
  <si>
    <t>LUEY ORDOÑEZ LENNY SUSANA</t>
  </si>
  <si>
    <t>07722237</t>
  </si>
  <si>
    <t>LUGLIO VALDIVIESO MARIA CARMEN</t>
  </si>
  <si>
    <t>00479866</t>
  </si>
  <si>
    <t>LUNA FIGUEROA JUAN MANUEL</t>
  </si>
  <si>
    <t>08154229</t>
  </si>
  <si>
    <t>LUQUE GOYCOCHEA LUIS ALBERTO</t>
  </si>
  <si>
    <t>44141382</t>
  </si>
  <si>
    <t>MACEDO SALAS YVETTE ALEJANDRA</t>
  </si>
  <si>
    <t>42648026</t>
  </si>
  <si>
    <t>MAJINO AYALA HOWE ENOS</t>
  </si>
  <si>
    <t>44580905</t>
  </si>
  <si>
    <t>MALACAS BAUTISTA CARLOS ALEXANDER</t>
  </si>
  <si>
    <t>10816726</t>
  </si>
  <si>
    <t>MALDONADO GARCIA VIVIANA CARMELA</t>
  </si>
  <si>
    <t>BACHILLER EN ESTADISTICA</t>
  </si>
  <si>
    <t>17443916</t>
  </si>
  <si>
    <t>MANAYAY LLAGUENTO JOSE SANTOS</t>
  </si>
  <si>
    <t>01109081</t>
  </si>
  <si>
    <t>MANRIQUE TORRES ELISEO</t>
  </si>
  <si>
    <t>00160706</t>
  </si>
  <si>
    <t>MAQUERA COPA JUAN EDGAR</t>
  </si>
  <si>
    <t>06774194</t>
  </si>
  <si>
    <t>MARQUEZ ALBUJAR RAUL ERNESTO</t>
  </si>
  <si>
    <t>46329159</t>
  </si>
  <si>
    <t>MARTINEZ NAZARIO KELLY DAISY</t>
  </si>
  <si>
    <t>BACHILLER EN INGENIERIA DE COMPUTACION Y SISTEMAS</t>
  </si>
  <si>
    <t>07474916</t>
  </si>
  <si>
    <t>MASGO CASTRO EUCEBIO ALEJANDRO</t>
  </si>
  <si>
    <t>43087529</t>
  </si>
  <si>
    <t>MATTA TASAYCO MELISA FIORELLA</t>
  </si>
  <si>
    <t>20115448</t>
  </si>
  <si>
    <t>MAYCO TOYKIN JORGE LUIS</t>
  </si>
  <si>
    <t>28300244</t>
  </si>
  <si>
    <t>MELGAR PRADO JAVIER</t>
  </si>
  <si>
    <t>10764895</t>
  </si>
  <si>
    <t>MENDOZA COLCHADO JANETH MAGALY</t>
  </si>
  <si>
    <t>LICENCIADA EN ADMINISTRACIÓN Y GERENCIA</t>
  </si>
  <si>
    <t>10145200</t>
  </si>
  <si>
    <t>MENDOZA FONSECH ALONSO MARLON</t>
  </si>
  <si>
    <t>25646685</t>
  </si>
  <si>
    <t>MENDOZA HUAMANI LUCIO RAUL</t>
  </si>
  <si>
    <t>41798670</t>
  </si>
  <si>
    <t>MENDOZA ORBEZO CHRISTIAN ADOLFO</t>
  </si>
  <si>
    <t>10024669</t>
  </si>
  <si>
    <t>MENDOZA QUISPE DE GOMEZ SANCHEZ MONICA MARLENE</t>
  </si>
  <si>
    <t>16753409</t>
  </si>
  <si>
    <t>MENDOZA VELA ANA LUISA</t>
  </si>
  <si>
    <t>INGENIERA AGRICOLA</t>
  </si>
  <si>
    <t>23011994</t>
  </si>
  <si>
    <t>MESIAS RIOS WALTER</t>
  </si>
  <si>
    <t>44603006</t>
  </si>
  <si>
    <t>MINAYA MERINO JUAN WILDER</t>
  </si>
  <si>
    <t>LICENCIADO EN GESTIÓN</t>
  </si>
  <si>
    <t>72670280</t>
  </si>
  <si>
    <t>MIRANDA JIMENEZ CINTHYA LIZBETH</t>
  </si>
  <si>
    <t>05249536</t>
  </si>
  <si>
    <t>MOGOLLON MAESTRE GUILLERMO ENRIQUE</t>
  </si>
  <si>
    <t>40975509</t>
  </si>
  <si>
    <t>MOLINA CAVERO LEISLE SOSIRE</t>
  </si>
  <si>
    <t>COMPUTACIÓN E INFORMATICA</t>
  </si>
  <si>
    <t>43889636</t>
  </si>
  <si>
    <t>MONSUP VELA ROBERTO CARLOS</t>
  </si>
  <si>
    <t>TÉCNICO PROFESIONAL EN TELEFONIA</t>
  </si>
  <si>
    <t>08417883</t>
  </si>
  <si>
    <t>MONTALVAN GOMEZ ERASMO</t>
  </si>
  <si>
    <t>SUB OFICIAL SUPERIOR</t>
  </si>
  <si>
    <t>41975077</t>
  </si>
  <si>
    <t>MONTALVAN MORI EDER MARTIN</t>
  </si>
  <si>
    <t>INGENIERIO CIVIL</t>
  </si>
  <si>
    <t>10586190</t>
  </si>
  <si>
    <t>MONTALVO CASTRO SANDRA EDITH</t>
  </si>
  <si>
    <t>LICENCIADO EN ENFERMERIA</t>
  </si>
  <si>
    <t>44506284</t>
  </si>
  <si>
    <t>MONTES DE OCA VELAZCO TULIO RENE</t>
  </si>
  <si>
    <t>OFICIAL DEL PNP</t>
  </si>
  <si>
    <t>40726934</t>
  </si>
  <si>
    <t>MORA CARCAMO JIMENA PAOLA</t>
  </si>
  <si>
    <t>40809407</t>
  </si>
  <si>
    <t>MORALES CASTRO SANDRA DANIZA</t>
  </si>
  <si>
    <t>ANTROPOLOGA</t>
  </si>
  <si>
    <t>43606571</t>
  </si>
  <si>
    <t>MORALES SACACA OLI</t>
  </si>
  <si>
    <t>10806287</t>
  </si>
  <si>
    <t>MORENO GOMEZ PEDRO ALEJANDRO</t>
  </si>
  <si>
    <t>41787859</t>
  </si>
  <si>
    <t>MORENO LAUREANO JORGE LUIS</t>
  </si>
  <si>
    <t>19236707</t>
  </si>
  <si>
    <t>MUÑOZ CARBAJAL EDIE WILFREDO</t>
  </si>
  <si>
    <t>43363582</t>
  </si>
  <si>
    <t>MUÑOZ RODRIGUEZ JOSE ANTONIO</t>
  </si>
  <si>
    <t>CORONEL DE LA POLICIA</t>
  </si>
  <si>
    <t>42894084</t>
  </si>
  <si>
    <t>MURAYARI MARICAHUA MELQUIADES</t>
  </si>
  <si>
    <t>TECNICO ADMINISTRACION DE NEGOCIOS</t>
  </si>
  <si>
    <t>43672625</t>
  </si>
  <si>
    <t>MURGA NORABUENA VICTOR IVAN</t>
  </si>
  <si>
    <t>42382111</t>
  </si>
  <si>
    <t>MURILLAS VALVERDE ESMERALDA ROCIO</t>
  </si>
  <si>
    <t>46437991</t>
  </si>
  <si>
    <t>MUSAYON MONTAÑO LISET PAMELA</t>
  </si>
  <si>
    <t>07368310</t>
  </si>
  <si>
    <t>NALDOS BLANCO LUIS ALBERTO</t>
  </si>
  <si>
    <t>09944795</t>
  </si>
  <si>
    <t>NARCIZO CHAC MARIO DOMINGO</t>
  </si>
  <si>
    <t>ESTUDIANTE DEL X CICLO</t>
  </si>
  <si>
    <t>44206165</t>
  </si>
  <si>
    <t>NAVARRO HUAMAN JHON PAUL</t>
  </si>
  <si>
    <t>42403842</t>
  </si>
  <si>
    <t>NAVARRO PAREDES ANALY JANETH</t>
  </si>
  <si>
    <t>TECNICA EN CONTABILIDAD</t>
  </si>
  <si>
    <t>28314360</t>
  </si>
  <si>
    <t>NAVARRO PEREZ LUZ NANCY</t>
  </si>
  <si>
    <t>45977822</t>
  </si>
  <si>
    <t>NEIRA ALBERTO ERICKSON JESUS</t>
  </si>
  <si>
    <t>EGRESADO TECNICO EN ADMINITRACION CON MENCION EN FINANZAS</t>
  </si>
  <si>
    <t>44419173</t>
  </si>
  <si>
    <t>NEYRA ALVA ERIK NILSON</t>
  </si>
  <si>
    <t>80629495</t>
  </si>
  <si>
    <t>NEYRA MUÑOZ SEGUNDO RAMON</t>
  </si>
  <si>
    <t>80648820</t>
  </si>
  <si>
    <t>NIETO MAGARIÑO JEAN ALBERTO</t>
  </si>
  <si>
    <t>41542472</t>
  </si>
  <si>
    <t>NINAMANGO CONDOR DANNY DANIEL</t>
  </si>
  <si>
    <t>LICENCIADO EN COMUNICACIONES</t>
  </si>
  <si>
    <t>06098759</t>
  </si>
  <si>
    <t>NOVOA ZAPATA ALBERTO FERNANDO</t>
  </si>
  <si>
    <t>23020046</t>
  </si>
  <si>
    <t>NUREÑA RODRIGUEZ ROGER</t>
  </si>
  <si>
    <t>18100766</t>
  </si>
  <si>
    <t>OBESO ARTEAGA CARLOS OMAR</t>
  </si>
  <si>
    <t>MAG. EN ADMINISTRACIÓN</t>
  </si>
  <si>
    <t>01332856</t>
  </si>
  <si>
    <t>OCHOA ESPEZUA JEAN HENRY</t>
  </si>
  <si>
    <t>25510602</t>
  </si>
  <si>
    <t>OLMOS CUELLO OSWALDO ANIBAL</t>
  </si>
  <si>
    <t>33819869</t>
  </si>
  <si>
    <t>OLORTEGUI RIOS GROVER</t>
  </si>
  <si>
    <t>INGENIERO EN RECURSOS NATURALES Y RENOVABLES</t>
  </si>
  <si>
    <t>44327757</t>
  </si>
  <si>
    <t>ORBE DIAZ KATTY VANESSA</t>
  </si>
  <si>
    <t>10863175</t>
  </si>
  <si>
    <t>ORDOÑEZ PORRAS MARCOS GABRIEL</t>
  </si>
  <si>
    <t>EGRESADO DE REDES Y COMUNICACIONES</t>
  </si>
  <si>
    <t>42873433</t>
  </si>
  <si>
    <t>ORE MARTINEZ CLARISA GIOVANNA</t>
  </si>
  <si>
    <t>LICENCIADO EN CIENCAS DE LA COMUNICACIÓN</t>
  </si>
  <si>
    <t>43436381</t>
  </si>
  <si>
    <t>ORELLANA HUAMAN MARIELLA PILAR</t>
  </si>
  <si>
    <t>42960569</t>
  </si>
  <si>
    <t>ORGEDA CASTILLO CYNTHIA YANET</t>
  </si>
  <si>
    <t>40857871</t>
  </si>
  <si>
    <t>ORMEÑO CANALES MIGUEL ANGEL</t>
  </si>
  <si>
    <t>01013088</t>
  </si>
  <si>
    <t>OROYA CHACON MARCO ANTONIO</t>
  </si>
  <si>
    <t>INGENERIO AGRONOMO</t>
  </si>
  <si>
    <t>01320068</t>
  </si>
  <si>
    <t>ORTEGA GUTIERREZ WILFREDO</t>
  </si>
  <si>
    <t>23882171</t>
  </si>
  <si>
    <t>PACHECO PEÑA CESAR</t>
  </si>
  <si>
    <t>46578580</t>
  </si>
  <si>
    <t>PADILLA ESPINOZA MIGUEL</t>
  </si>
  <si>
    <t>10347748</t>
  </si>
  <si>
    <t>PAJARES CARBAJAL HUMBERTO MARTIN</t>
  </si>
  <si>
    <t>BACHILLER EN INGENIERIA DE REDES Y COMUNICACIONES</t>
  </si>
  <si>
    <t>43418908</t>
  </si>
  <si>
    <t>PAJUELO ANICETO GUSTAVO ALEXANDER</t>
  </si>
  <si>
    <t>BACHILLER EN CIENCIAS DE LA COMUNICACIÓN SOCIAL</t>
  </si>
  <si>
    <t>25790200</t>
  </si>
  <si>
    <t>PALACIOS CHERRE LUIS MARTIN</t>
  </si>
  <si>
    <t>40769078</t>
  </si>
  <si>
    <t>PALOMINO COSSIO EVELYN FANY</t>
  </si>
  <si>
    <t>43605470</t>
  </si>
  <si>
    <t>PALOMINO VEGA EDWIN RAMON</t>
  </si>
  <si>
    <t>ABOGADO - GENERAL PNP (r)</t>
  </si>
  <si>
    <t>44086939</t>
  </si>
  <si>
    <t>PANDURO VELASCO MARIA DE LOS ANGELES</t>
  </si>
  <si>
    <t>04322383</t>
  </si>
  <si>
    <t>PANEZ OCHANTE HUGO ARQUIMIDES</t>
  </si>
  <si>
    <t>44464255</t>
  </si>
  <si>
    <t>PARICAHUA LECAROS JOSE ANIBAL</t>
  </si>
  <si>
    <t>ESTUDIANTE DE ING. AGRONOMO</t>
  </si>
  <si>
    <t>01208902</t>
  </si>
  <si>
    <t>PARQUI YANQUI PABLO</t>
  </si>
  <si>
    <t>40547937</t>
  </si>
  <si>
    <t>PASCAL LAJARA MARLIT</t>
  </si>
  <si>
    <t>16653256</t>
  </si>
  <si>
    <t>PASSALACQUA SOTO LEOPOLDO EDMUNDO ORLANDO</t>
  </si>
  <si>
    <t>ESTUDIOS DE COMPUTACION</t>
  </si>
  <si>
    <t>47572878</t>
  </si>
  <si>
    <t>PASTOR ARMAS NESTOR ALVARO</t>
  </si>
  <si>
    <t>07538378</t>
  </si>
  <si>
    <t>PATIÑO OCHOA KARIN NINOSKA</t>
  </si>
  <si>
    <t>45263178</t>
  </si>
  <si>
    <t>PEIXOTO MUÑOZ JUAN MIGUEL</t>
  </si>
  <si>
    <t>09999096</t>
  </si>
  <si>
    <t>PELAEZ SANTILLAN EBERTH</t>
  </si>
  <si>
    <t>72519224</t>
  </si>
  <si>
    <t>PEÑA HERENCIA IVAN JUNIOR</t>
  </si>
  <si>
    <t>00101315</t>
  </si>
  <si>
    <t>PEÑA TORRES ANGEL</t>
  </si>
  <si>
    <t>71241999</t>
  </si>
  <si>
    <t>40677370</t>
  </si>
  <si>
    <t>PERDOMO CUEVA EMER</t>
  </si>
  <si>
    <t>05373282</t>
  </si>
  <si>
    <t>PEREZ ROJAS CARLOS ALBERTO</t>
  </si>
  <si>
    <t>28288945</t>
  </si>
  <si>
    <t>PEREZ VALLEJO ELKIN AUGUSTO</t>
  </si>
  <si>
    <t>08678309</t>
  </si>
  <si>
    <t>PILCO VILLAR JESUS ANGEL</t>
  </si>
  <si>
    <t>07763460</t>
  </si>
  <si>
    <t>PINILLOS GARCIA KATHERINE DEL ROCIO</t>
  </si>
  <si>
    <t>41315966</t>
  </si>
  <si>
    <t>PINO TUANAMA EMERSON</t>
  </si>
  <si>
    <t>40607046</t>
  </si>
  <si>
    <t>PIZARRO LOAIZA JORGE ARTURO</t>
  </si>
  <si>
    <t>43339289</t>
  </si>
  <si>
    <t>PRADO MAGLIOCHETTI VICTOR MANUEL</t>
  </si>
  <si>
    <t>BACHILLER EN CIENCIAS MILITARES</t>
  </si>
  <si>
    <t>22530398</t>
  </si>
  <si>
    <t>PRADO MARTEL ALEX ARTURO</t>
  </si>
  <si>
    <t>41976874</t>
  </si>
  <si>
    <t>PUCHOC PUCUHUAYLA JORGE</t>
  </si>
  <si>
    <t>TÉCNICO PROFESIONAL EN ARCHIVOS</t>
  </si>
  <si>
    <t>08740607</t>
  </si>
  <si>
    <t>QUEZADA SANCHEZ ANTONIO</t>
  </si>
  <si>
    <t>28289684</t>
  </si>
  <si>
    <t>QUINTANILLA ARCE EVELYN SIDANELIA</t>
  </si>
  <si>
    <t>02436358</t>
  </si>
  <si>
    <t>QUINTEROS CAMAPAZA ELIZABETH EDITH</t>
  </si>
  <si>
    <t>44218921</t>
  </si>
  <si>
    <t>QUIROZ PUMA EDWIN DANIEL</t>
  </si>
  <si>
    <t>BACHILLER EN INGENIERIA INFORMATICA Y DE SISTEMAS</t>
  </si>
  <si>
    <t>09488530</t>
  </si>
  <si>
    <t>QUISPE ARCE JOSE LUIS</t>
  </si>
  <si>
    <t>22077554</t>
  </si>
  <si>
    <t>QUISPE BENDEZU SEGUNDO FELIX</t>
  </si>
  <si>
    <t>46553374</t>
  </si>
  <si>
    <t>QUISPE TAYPE FLOR VIOLETA</t>
  </si>
  <si>
    <t>43764416</t>
  </si>
  <si>
    <t>RAMIREZ ASTO YANET SOFIA</t>
  </si>
  <si>
    <t>ESTUDIOS COMPUTACION</t>
  </si>
  <si>
    <t>44259531</t>
  </si>
  <si>
    <t>RAMIREZ HEREDIA CARMEN TATIANA</t>
  </si>
  <si>
    <t>23006858</t>
  </si>
  <si>
    <t>RAMIREZ LOPEZ ISAAC</t>
  </si>
  <si>
    <t>47246435</t>
  </si>
  <si>
    <t>RAMIREZ NEIRA GINO MIGUEL</t>
  </si>
  <si>
    <t>TECNICO EN ADMINISTRACION DE EMPRESAS</t>
  </si>
  <si>
    <t>41094867</t>
  </si>
  <si>
    <t>RAMIREZ PIZAN KATIANA JASMYTH</t>
  </si>
  <si>
    <t>41019571</t>
  </si>
  <si>
    <t>RAMOS COTACALLAPA EDWEN</t>
  </si>
  <si>
    <t>40813113</t>
  </si>
  <si>
    <t>RAMOS LOZA LEYLY ANITA</t>
  </si>
  <si>
    <t>42185360</t>
  </si>
  <si>
    <t>RAMOS MARTINEZ OLIBERTH EDGAR</t>
  </si>
  <si>
    <t>46214328</t>
  </si>
  <si>
    <t>RAMOS OSCANOA GERALDINE CHRISTEL</t>
  </si>
  <si>
    <t>25787872</t>
  </si>
  <si>
    <t>REATEGUI TOMANGUILLA ERIKA</t>
  </si>
  <si>
    <t>45732323</t>
  </si>
  <si>
    <t>RENGIFFO ARROYO RONNIE HARI</t>
  </si>
  <si>
    <t>04312376</t>
  </si>
  <si>
    <t>RENGIFO GSTIR LILLIAN PATRICIA</t>
  </si>
  <si>
    <t>43800379</t>
  </si>
  <si>
    <t>RENGIFO SANCHEZ HARLEY NOND</t>
  </si>
  <si>
    <t>41301204</t>
  </si>
  <si>
    <t>RENGIFO VIENA LIDIA ROSALYM</t>
  </si>
  <si>
    <t>BACHILLER EN NEGOCIOS INTERNACIONALES Y TURISMO</t>
  </si>
  <si>
    <t>23276207</t>
  </si>
  <si>
    <t>REYES ORTIZ ALEJANDRO</t>
  </si>
  <si>
    <t>47753849</t>
  </si>
  <si>
    <t>REYES RAMIREZ JOYCE MAGALY</t>
  </si>
  <si>
    <t>20053726</t>
  </si>
  <si>
    <t>RICSE JIMENEZ LUCIO SILVANO</t>
  </si>
  <si>
    <t>70032973</t>
  </si>
  <si>
    <t>RIOS PAREDES PAOLA ELIZABETH</t>
  </si>
  <si>
    <t>01121055</t>
  </si>
  <si>
    <t>RIOS ROMERO LLESY</t>
  </si>
  <si>
    <t>72031370</t>
  </si>
  <si>
    <t>RIQUELME VILLARAN ANGELICA CECILIA</t>
  </si>
  <si>
    <t>43291264</t>
  </si>
  <si>
    <t>RIVERA MEDINA MIGUEL ANGEL</t>
  </si>
  <si>
    <t>23942186</t>
  </si>
  <si>
    <t>ROCA BERMUDO GLOMEDIANO</t>
  </si>
  <si>
    <t>00105066</t>
  </si>
  <si>
    <t>ROCA PAREDES FERNANDO</t>
  </si>
  <si>
    <t>05410786</t>
  </si>
  <si>
    <t>RODRIGUEZ BENDAYAN VLADIMIR</t>
  </si>
  <si>
    <t>09606077</t>
  </si>
  <si>
    <t>RODRIGUEZ CORREA ORLANDO</t>
  </si>
  <si>
    <t>10313986</t>
  </si>
  <si>
    <t>RODRIGUEZ MARIN GUADALUPE JANETH</t>
  </si>
  <si>
    <t>LICENCIADA EN NUTRICION Y DIETETICA</t>
  </si>
  <si>
    <t>40508270</t>
  </si>
  <si>
    <t>RODRIGUEZ SANCHEZ ALEXANDER WALTER</t>
  </si>
  <si>
    <t>46436716</t>
  </si>
  <si>
    <t>RODRIGUEZ VIDALON ADRIANA</t>
  </si>
  <si>
    <t>BACHILLER EN HISTORIA</t>
  </si>
  <si>
    <t>06970915</t>
  </si>
  <si>
    <t>ROJAS COSTA URSULA HILDA</t>
  </si>
  <si>
    <t>43417270</t>
  </si>
  <si>
    <t>ROJAS DIAZ MANUEL</t>
  </si>
  <si>
    <t>40184562</t>
  </si>
  <si>
    <t>ROJAS RIOS CLAUDIA MARIELLA</t>
  </si>
  <si>
    <t>46376005</t>
  </si>
  <si>
    <t>ROJAS SILUPU DE RAMIREZ DORIS NOEMI</t>
  </si>
  <si>
    <t>20904117</t>
  </si>
  <si>
    <t>ROJAS TICSE JOSE ALFREDO</t>
  </si>
  <si>
    <t>19839476</t>
  </si>
  <si>
    <t>ROMERO CONDOR MOISES ABEL</t>
  </si>
  <si>
    <t>42111584</t>
  </si>
  <si>
    <t>ROMERO ILAVE LINSAY MAGNOLIA</t>
  </si>
  <si>
    <t>41791161</t>
  </si>
  <si>
    <t>ROMERO MAMANI MIGUEL ANGEL</t>
  </si>
  <si>
    <t>07756016</t>
  </si>
  <si>
    <t>ROMERO PARIONA TEOFILO</t>
  </si>
  <si>
    <t>40446101</t>
  </si>
  <si>
    <t>ROMERO SANTOS KATTIA CONSUELO</t>
  </si>
  <si>
    <t>ESTUDIANTE DE PSICOLOGIA</t>
  </si>
  <si>
    <t>09894108</t>
  </si>
  <si>
    <t>ROMERO TRINIDAD CESAR AUGUSTO</t>
  </si>
  <si>
    <t>80686656</t>
  </si>
  <si>
    <t>RONDON MORALES MARIA TERESA</t>
  </si>
  <si>
    <t>01335350</t>
  </si>
  <si>
    <t>ROQUE MENDOZA MARIBEL YESENIA</t>
  </si>
  <si>
    <t>25736994</t>
  </si>
  <si>
    <t>ROSADO ZUÑIGA LUZ MAGALI</t>
  </si>
  <si>
    <t>SECRETARIADO EJECUTIVO COMPUTARIZADO</t>
  </si>
  <si>
    <t>42852284</t>
  </si>
  <si>
    <t>ROSS LOZANO JEANETTE MILUSKA</t>
  </si>
  <si>
    <t>43456382</t>
  </si>
  <si>
    <t>RUDAS TICSE LEANDRO SERGEI</t>
  </si>
  <si>
    <t>45553544</t>
  </si>
  <si>
    <t>RUIDIAS LEVANO ANTHONY SKY</t>
  </si>
  <si>
    <t>40673321</t>
  </si>
  <si>
    <t>RUIZ AMPUDIA LOURDES DEL PILAR</t>
  </si>
  <si>
    <t>44691954</t>
  </si>
  <si>
    <t>RUIZ LIMA BRUNO</t>
  </si>
  <si>
    <t>BACHILLER EN CIENCIAS ECONOMICAS</t>
  </si>
  <si>
    <t>41400880</t>
  </si>
  <si>
    <t>SAAVEDRA MONJA MARITA MAXIMINA</t>
  </si>
  <si>
    <t>01091256</t>
  </si>
  <si>
    <t>SAAVEDRA RAMIREZ JORGE</t>
  </si>
  <si>
    <t>45223400</t>
  </si>
  <si>
    <t>SABINO FALCON DAVID CAMILO</t>
  </si>
  <si>
    <t>06231430</t>
  </si>
  <si>
    <t>SAENZ SOTO CLEOFE VIVIANA</t>
  </si>
  <si>
    <t>LICENCIADA EN TRABAJO SOCIAL</t>
  </si>
  <si>
    <t>41143300</t>
  </si>
  <si>
    <t>SAJAMI RUIZ CARLOS</t>
  </si>
  <si>
    <t>20084712</t>
  </si>
  <si>
    <t>SALAZAR VILLAVICENCIO ISMAEL EDWIN</t>
  </si>
  <si>
    <t>INGENIERO DE SISTEMAS Y COMPUTACIÓN</t>
  </si>
  <si>
    <t>10608770</t>
  </si>
  <si>
    <t>SALGADO GONZALES LISSI CAROL</t>
  </si>
  <si>
    <t>46839939</t>
  </si>
  <si>
    <t>SALINAS AYALA JENNY MARIELA</t>
  </si>
  <si>
    <t>10474049</t>
  </si>
  <si>
    <t>SALINAS DEL AGUILA ELIZABETH VILMA</t>
  </si>
  <si>
    <t>23826160</t>
  </si>
  <si>
    <t>SAMANIEGO CONDORI VICTOR ALBERTO</t>
  </si>
  <si>
    <t>08385984</t>
  </si>
  <si>
    <t>SANCHEZ DOMINGUEZ MANUEL ENRIQUE</t>
  </si>
  <si>
    <t>43517540</t>
  </si>
  <si>
    <t>SANCHEZ GAMARRA WILMER ROSAS</t>
  </si>
  <si>
    <t>SUBOFICIAL PNP</t>
  </si>
  <si>
    <t>40989319</t>
  </si>
  <si>
    <t>SANCHEZ PORRAS FANNY RAQUEL</t>
  </si>
  <si>
    <t>41664795</t>
  </si>
  <si>
    <t>SANCHEZ RAMOS EDWIN JAVIER</t>
  </si>
  <si>
    <t>03676527</t>
  </si>
  <si>
    <t>SANTA CRUZ AVILA JOSE HERNAN</t>
  </si>
  <si>
    <t>44188242</t>
  </si>
  <si>
    <t>SANTIAGO MODESTO ANDRES CESAR</t>
  </si>
  <si>
    <t xml:space="preserve">LICENCIADO EN CIENCIAS DE LA COMUNICACIÓN SOCIAL </t>
  </si>
  <si>
    <t>45987436</t>
  </si>
  <si>
    <t>SARDON ARI ZEZY YADEYDA</t>
  </si>
  <si>
    <t>28251384</t>
  </si>
  <si>
    <t>SARMIENTO CASAVILCA YURI IVAN</t>
  </si>
  <si>
    <t>23994287</t>
  </si>
  <si>
    <t>SARMIENTO YABAR NADYA</t>
  </si>
  <si>
    <t>22513603</t>
  </si>
  <si>
    <t>SATALAYA PISCO ROSA EMERITA</t>
  </si>
  <si>
    <t>46097484</t>
  </si>
  <si>
    <t>SCHMIDT MÜLLER YESICA ROSENY</t>
  </si>
  <si>
    <t>INGENIERA AMBIENTAL</t>
  </si>
  <si>
    <t>30431714</t>
  </si>
  <si>
    <t>SERRANO ESQUIVEL NERY ELIZABETH</t>
  </si>
  <si>
    <t>48017127</t>
  </si>
  <si>
    <t>SERVAN VELARDE GERALDINE EVELYN</t>
  </si>
  <si>
    <t>41393897</t>
  </si>
  <si>
    <t>SEVILLANO PERALTA EDINSON FREDY</t>
  </si>
  <si>
    <t>EGRESADO DE COMPUTACION E INFORMATICA</t>
  </si>
  <si>
    <t>22506273</t>
  </si>
  <si>
    <t>SHAHUANO DOMINGUEZ YSSA MONICA</t>
  </si>
  <si>
    <t>OBSTETRA</t>
  </si>
  <si>
    <t>08096655</t>
  </si>
  <si>
    <t>SIALER UBILLUS CARLOS ALBERTO</t>
  </si>
  <si>
    <t>44119419</t>
  </si>
  <si>
    <t>SILLO GUTIERREZ BERTHA</t>
  </si>
  <si>
    <t>41722202</t>
  </si>
  <si>
    <t>SOLDEVILLA BECERRA YANINA FIORELA</t>
  </si>
  <si>
    <t>47381741</t>
  </si>
  <si>
    <t>SOSA ALVAREZ KATHERINE PAOLA</t>
  </si>
  <si>
    <t>25734013</t>
  </si>
  <si>
    <t>SOSA DIAZ VICTOR EDMUNDO MANUEL</t>
  </si>
  <si>
    <t>ESTUDIANTE INGENIERIA DE COMPUTACION Y SISTEMAS (V CICLO)</t>
  </si>
  <si>
    <t>43215478</t>
  </si>
  <si>
    <t>SOSA RAMOS NILDA YUDY</t>
  </si>
  <si>
    <t>EGRESADA CONTABILIDAD</t>
  </si>
  <si>
    <t>07621192</t>
  </si>
  <si>
    <t>SOTILLO OSORIO GUIDO</t>
  </si>
  <si>
    <t>20535903</t>
  </si>
  <si>
    <t>SOTO CUBAS MAURO</t>
  </si>
  <si>
    <t>41826228</t>
  </si>
  <si>
    <t>SOTO QUISPE EDMAR ALEXANDER</t>
  </si>
  <si>
    <t>42800537</t>
  </si>
  <si>
    <t>SUFLING CANEPA JUAN PABLO DANIEL</t>
  </si>
  <si>
    <t>42773261</t>
  </si>
  <si>
    <t>TANTA BRAVO HENRY WALTER NICOLAS</t>
  </si>
  <si>
    <t>PROFESIONAL TECNICO EN COMUPATACION E INFORMATICA</t>
  </si>
  <si>
    <t>31674539</t>
  </si>
  <si>
    <t>TARAZONA SILVA JESSICA MILUSKA</t>
  </si>
  <si>
    <t>01325039</t>
  </si>
  <si>
    <t>TICONA NINA HIPOLITO</t>
  </si>
  <si>
    <t>05352826</t>
  </si>
  <si>
    <t>TINA GOMEZ JUAN MIGUEL</t>
  </si>
  <si>
    <t>22503032</t>
  </si>
  <si>
    <t>TOLENTINO SORIA ALBERTINO</t>
  </si>
  <si>
    <t>22508862</t>
  </si>
  <si>
    <t>TOLENTINO VARGAS NEBER</t>
  </si>
  <si>
    <t>08161793</t>
  </si>
  <si>
    <t>TONGO PIZARRO ELISEO</t>
  </si>
  <si>
    <t>ING. ZOOTECNISTA</t>
  </si>
  <si>
    <t>43394058</t>
  </si>
  <si>
    <t>TORO CRUZ MONICA ROXANA</t>
  </si>
  <si>
    <t>TORO CRUZ MÓNICA ROXANA</t>
  </si>
  <si>
    <t>LICENCIADA EN PSICOLOGIA CON MENCION EN PSICOLOGIA CLINICA</t>
  </si>
  <si>
    <t>01131839</t>
  </si>
  <si>
    <t>TORRES DEL AGUILA GARY</t>
  </si>
  <si>
    <t>40293197</t>
  </si>
  <si>
    <t>TORRES PINEDO JOSE CARLOS</t>
  </si>
  <si>
    <t>01323931</t>
  </si>
  <si>
    <t>TOVAR VALDIVIA EVA PATRICIA</t>
  </si>
  <si>
    <t>SECRETARIADO COMERCIAL COMPUTARIZADO</t>
  </si>
  <si>
    <t>42888732</t>
  </si>
  <si>
    <t>TRIGOSO PINTO CARLOS</t>
  </si>
  <si>
    <t>BACHILLER EN EDUCACION</t>
  </si>
  <si>
    <t>41990822</t>
  </si>
  <si>
    <t>TRINIDAD MALPARTIDA BEDSABE</t>
  </si>
  <si>
    <t>25801110</t>
  </si>
  <si>
    <t>TRONCOS SAENZ KARINA RAQUEL</t>
  </si>
  <si>
    <t>42187331</t>
  </si>
  <si>
    <t>TRUJILLO CUEVA CRISTINA ZORAIDA</t>
  </si>
  <si>
    <t>INGENIERA GEOFRAFICO</t>
  </si>
  <si>
    <t>41621900</t>
  </si>
  <si>
    <t>TRUJILLO LOPEZ LIMBER EDZON</t>
  </si>
  <si>
    <t>18120182</t>
  </si>
  <si>
    <t>ULLOA CUEVA JOSE ANTONIO</t>
  </si>
  <si>
    <t>46381183</t>
  </si>
  <si>
    <t>URETA PAUCAR ILIANA JHOANA</t>
  </si>
  <si>
    <t>40081397</t>
  </si>
  <si>
    <t>URETA RICALDI YADIN ROSSINI</t>
  </si>
  <si>
    <t>00120453</t>
  </si>
  <si>
    <t>URREA LA TORRE LUIS ALBERTO</t>
  </si>
  <si>
    <t>25012266</t>
  </si>
  <si>
    <t>USCA VALLE CINTHIA</t>
  </si>
  <si>
    <t>43125516</t>
  </si>
  <si>
    <t>USHÑAHUA SANCHEZ WALTER ROLAND</t>
  </si>
  <si>
    <t>04402740</t>
  </si>
  <si>
    <t>VALCARCEL SALAS JULIO ERNESTO</t>
  </si>
  <si>
    <t>09821988</t>
  </si>
  <si>
    <t>VALDIVIA YONAMINE SAYURI ELENA</t>
  </si>
  <si>
    <t>ESTUDIANTE DE INGENIERIA DE SISTEMAS</t>
  </si>
  <si>
    <t>42990259</t>
  </si>
  <si>
    <t>VALLES VALLES AMADIS GUIMALE</t>
  </si>
  <si>
    <t>20027750</t>
  </si>
  <si>
    <t>VANINI LAURA ANA MARIA</t>
  </si>
  <si>
    <t>41637634</t>
  </si>
  <si>
    <t>VARGAS HUANUIRI HUGO RUDY</t>
  </si>
  <si>
    <t>ADMINISTRACIÓN DE NEGOCIOS INTERNACIONALES</t>
  </si>
  <si>
    <t>08116505</t>
  </si>
  <si>
    <t>VARGAS MERCADES PRIMITIVA GLADYS</t>
  </si>
  <si>
    <t>09536729</t>
  </si>
  <si>
    <t>VARGAS PANIZO EDMUNDO</t>
  </si>
  <si>
    <t>45026884</t>
  </si>
  <si>
    <t>VARGAS ROSAS LENIN MIGUEL</t>
  </si>
  <si>
    <t>40464467</t>
  </si>
  <si>
    <t>VARGAS RUIZ JACKSON MICHEL</t>
  </si>
  <si>
    <t>10047947</t>
  </si>
  <si>
    <t>VASQUEZ AGUIRRE WALKER SIXTO</t>
  </si>
  <si>
    <t>44683038</t>
  </si>
  <si>
    <t>VASQUEZ BALLENA CYNTHYA ZENOBIA</t>
  </si>
  <si>
    <t>41011398</t>
  </si>
  <si>
    <t>VASQUEZ CARRILLO JOHAMNA HAILY</t>
  </si>
  <si>
    <t>23018015</t>
  </si>
  <si>
    <t>VASQUEZ DEL CASTILLO NARCISO</t>
  </si>
  <si>
    <t>16783433</t>
  </si>
  <si>
    <t>VASQUEZ VARGAS URIAS</t>
  </si>
  <si>
    <t>09298320</t>
  </si>
  <si>
    <t>VASQUEZ VELA ROGER RICARDO</t>
  </si>
  <si>
    <t>45297185</t>
  </si>
  <si>
    <t>VASQUEZ VICUÑA DASY GISELA</t>
  </si>
  <si>
    <t>LICENCIADO EN SOCIOLOGIA</t>
  </si>
  <si>
    <t>05409998</t>
  </si>
  <si>
    <t>VASQUEZ VILLENA MAYRA DANIELLA</t>
  </si>
  <si>
    <t>41861361</t>
  </si>
  <si>
    <t>VEGA ALVA CARINA VICTORIA</t>
  </si>
  <si>
    <t>23010372</t>
  </si>
  <si>
    <t>VELA MENDOZA NANCY IVONNE</t>
  </si>
  <si>
    <t>00978526</t>
  </si>
  <si>
    <t>VELA RODRIGUEZ NOEMI</t>
  </si>
  <si>
    <t>20577651</t>
  </si>
  <si>
    <t>VELARDE ROSALES SUSANA LUCIA</t>
  </si>
  <si>
    <t>31657380</t>
  </si>
  <si>
    <t>VELASQUEZ DEPAZ RODOLFO AMERICO</t>
  </si>
  <si>
    <t>09985384</t>
  </si>
  <si>
    <t>VELASQUEZ SANTIAGO JOSE MIGUEL</t>
  </si>
  <si>
    <t>40252453</t>
  </si>
  <si>
    <t>VELEZ BURGA JORGE LUIS</t>
  </si>
  <si>
    <t>09537110</t>
  </si>
  <si>
    <t>VELEZ ESCALANTE LOURDES MILUSKA</t>
  </si>
  <si>
    <t>40038227</t>
  </si>
  <si>
    <t>VELIZ VALLE DAVID JESUS</t>
  </si>
  <si>
    <t>BACHILLER EN COMUNICACIÓN SOCIAL</t>
  </si>
  <si>
    <t>40070847</t>
  </si>
  <si>
    <t>VENTURA FLORES ROLANDO</t>
  </si>
  <si>
    <t>20088207</t>
  </si>
  <si>
    <t>VERANO PARIONA JUAN HECTOR</t>
  </si>
  <si>
    <t>09989813</t>
  </si>
  <si>
    <t>VERDE CESPEDES JOOSEP RUBEN</t>
  </si>
  <si>
    <t>41228612</t>
  </si>
  <si>
    <t>VERGARA DIAZ MANUEL ANGEL</t>
  </si>
  <si>
    <t>09341482</t>
  </si>
  <si>
    <t>VERTIZ GUIDO HUGO</t>
  </si>
  <si>
    <t>21263748</t>
  </si>
  <si>
    <t>VIDAL CHANCA IVAN</t>
  </si>
  <si>
    <t>01343121</t>
  </si>
  <si>
    <t>VIDAL MARCA JAVIER</t>
  </si>
  <si>
    <t>40100558</t>
  </si>
  <si>
    <t>VILCAPOMA ARECHE ESTHER</t>
  </si>
  <si>
    <t>INGENIERA FORESTAL</t>
  </si>
  <si>
    <t>00106184</t>
  </si>
  <si>
    <t>VILLACORTA ALEGRIA CORINA</t>
  </si>
  <si>
    <t>15427965</t>
  </si>
  <si>
    <t>VILLAFANA PINO ARIELA BERTHA</t>
  </si>
  <si>
    <t>40311659</t>
  </si>
  <si>
    <t>VILLANUEVA DE LOS SANTOS ELVIS EDUARDO</t>
  </si>
  <si>
    <t>47499888</t>
  </si>
  <si>
    <t>VILLARROEL MIÑANO JUAN VICTOR SANTIAGO</t>
  </si>
  <si>
    <t>40575670</t>
  </si>
  <si>
    <t>VILLAVERDE BETALLELUZ RAMIRO</t>
  </si>
  <si>
    <t>46685427</t>
  </si>
  <si>
    <t>VILLAVERDE HUAMAN GINA CLAUDIA</t>
  </si>
  <si>
    <t>05417586</t>
  </si>
  <si>
    <t>WONG RAMIREZ DE MACEDO EMILIA ESPERANZA</t>
  </si>
  <si>
    <t>70096077</t>
  </si>
  <si>
    <t>YANTAS CHAVEZ CINDY MARIELA</t>
  </si>
  <si>
    <t>44369489</t>
  </si>
  <si>
    <t>YOVERA PURUGUAY UBALDO</t>
  </si>
  <si>
    <t>80328017</t>
  </si>
  <si>
    <t>YSIDRO REMIGIO JUAN FREDY</t>
  </si>
  <si>
    <t>07347917</t>
  </si>
  <si>
    <t>ZANAURE VASQUEZ MARITZA ISABEL</t>
  </si>
  <si>
    <t>41118227</t>
  </si>
  <si>
    <t>ZAVALA VALLADOLID JIMMY DENNIS</t>
  </si>
  <si>
    <t>TÉCNICO EN CONTABILIDAD</t>
  </si>
  <si>
    <t>23983327</t>
  </si>
  <si>
    <t>ZULOAGA CCORIMANYA ROGER MARIO</t>
  </si>
  <si>
    <t>ESPECIALISTA LEGAL II</t>
  </si>
  <si>
    <t>40368229</t>
  </si>
  <si>
    <t>AGÜERO GRENTZ MARTHA AURORA</t>
  </si>
  <si>
    <t>SI</t>
  </si>
  <si>
    <t>COORDINADORA DE POLÍTICAS NACIONALES Y PLANES SECTORIALES</t>
  </si>
  <si>
    <t>28302905</t>
  </si>
  <si>
    <t>AGUIRRE ALARCÓN CANDY JESSICA</t>
  </si>
  <si>
    <t>ANALISTA EN EL SISTEMA ADMINISTRATIVO DE ABASTECIMIENTO</t>
  </si>
  <si>
    <t>48319119</t>
  </si>
  <si>
    <t>ARCE SILGUERON YANETH</t>
  </si>
  <si>
    <t>ADMINISTRACIÓN Y NEGOCIOS INTERNACIONALES</t>
  </si>
  <si>
    <t>ASISTENTE TÉCNICO ADMINISTRATIVO</t>
  </si>
  <si>
    <t>10254865</t>
  </si>
  <si>
    <t>ARROYO FERNANDEZ, MITSY ARACELY</t>
  </si>
  <si>
    <t>ANALISTA EN PROSPECTIVA</t>
  </si>
  <si>
    <t>70045548</t>
  </si>
  <si>
    <t>ATAUCUSI ATAUCUSI, YIEM AURORA</t>
  </si>
  <si>
    <t>ESPECIALISTA EN ESTUDIOS DE PROSPECTIVA</t>
  </si>
  <si>
    <t xml:space="preserve">ATAUCUSI ATAUCUSI, YIEM AURORA </t>
  </si>
  <si>
    <t>ASISTENTE EN RECURSOS HUMANOS</t>
  </si>
  <si>
    <t>42365824</t>
  </si>
  <si>
    <t>ATOCHE GALARZA, CINTHIA LISSETI</t>
  </si>
  <si>
    <t>ADMINISTRACIÓN</t>
  </si>
  <si>
    <t>RESPONSABLE DEL SISTEMA ADMINISTRATIVO DE RECURSOS HUMANOS</t>
  </si>
  <si>
    <t>ESPECIALISTA EN ELABORACIÓN DE LÍNEAS BASE</t>
  </si>
  <si>
    <t>17866550</t>
  </si>
  <si>
    <t>AVILA AGREDA, LUIS HUMBERTO</t>
  </si>
  <si>
    <t>ANALISTA DE PROCESOS DE DIÁLOGO SOCIAL</t>
  </si>
  <si>
    <t>10738572</t>
  </si>
  <si>
    <t>BAHAMONDE QUINTEROS, CARMEN DEL ROSARIO</t>
  </si>
  <si>
    <t>CIENCIA POLÍTICA</t>
  </si>
  <si>
    <t>ANALISTA EN RECURSOS HUMANOS EN MATERIA LEGAL</t>
  </si>
  <si>
    <t>70785037</t>
  </si>
  <si>
    <t>CAMARGO NIETO, JULIO THEODORO</t>
  </si>
  <si>
    <t>ESPECIALISTA EN PROCESOS PRESUPUESTARIOS</t>
  </si>
  <si>
    <t>41563375</t>
  </si>
  <si>
    <t xml:space="preserve">CAÑARI GUZMÁN AMERICO </t>
  </si>
  <si>
    <t>ESPECIALISTA EN TEMAS SOCIALES Y PARTICIPACIÓN CIUDADANA</t>
  </si>
  <si>
    <t>43761098</t>
  </si>
  <si>
    <t>CARRANZA ANCAJIMA MARIANA</t>
  </si>
  <si>
    <t>ESPECIALISTA EN SISTEMAS INFORMÁTICOS</t>
  </si>
  <si>
    <t>70446279</t>
  </si>
  <si>
    <t>CASQUIN AGUILAR JEANCARLOS</t>
  </si>
  <si>
    <t>INGENIERÍA DE COMPUTACIÓN Y SISTEMAS</t>
  </si>
  <si>
    <t>ANALISTA DE PROSCESOS MULTIDISCIPLINARIOS</t>
  </si>
  <si>
    <t>08819606</t>
  </si>
  <si>
    <t>CASTELLANOS CACERES, CARLOS ALBERTO</t>
  </si>
  <si>
    <t>18111512</t>
  </si>
  <si>
    <t>CASTILLO ORIHUELA, MARGARITA JULIA</t>
  </si>
  <si>
    <t>ESPECIALISTA EN CONTABILIDAD</t>
  </si>
  <si>
    <t>06545362</t>
  </si>
  <si>
    <t>CELIS PACHERREZ, ELENA ZORAIDA</t>
  </si>
  <si>
    <t>ESPECIALISTA EN INVESTIGACIÓN MULTIDISCIPLINARIA CON ENFASIS EN INNOVACIÓN Y ECONOMÍAS CREATIVAS</t>
  </si>
  <si>
    <t>42292256</t>
  </si>
  <si>
    <t>CELIZ YGNACIO, ERIKA DEL PILAR</t>
  </si>
  <si>
    <t>ESPECIALISTA EN GESTIÓN DEL CONOCIMIENTO</t>
  </si>
  <si>
    <t>AGUI</t>
  </si>
  <si>
    <t>ANALISTA EN GESTIÓN DE POLÍTICAS A NIVEL SECTORIAL</t>
  </si>
  <si>
    <t>06779415</t>
  </si>
  <si>
    <t>CHAVEZ CHAVEZ, NELDI FLORESMILA</t>
  </si>
  <si>
    <t>ESPECIALISTA EN POLÍTICAS PÚBLICAS I</t>
  </si>
  <si>
    <t>09350858</t>
  </si>
  <si>
    <t>CORAL CORDERO, MARÍA DEL PILAR</t>
  </si>
  <si>
    <t>46793160</t>
  </si>
  <si>
    <t>CORDOVA ABREGÙ AURORA FLOR</t>
  </si>
  <si>
    <t>ESPECIALISTA EN POLÍTICAS Y PLANES</t>
  </si>
  <si>
    <t>40006059</t>
  </si>
  <si>
    <t>CUBA VIDAL, KARIN KATHERIN</t>
  </si>
  <si>
    <t>INGENIERIA FORESTAL</t>
  </si>
  <si>
    <t>09974280</t>
  </si>
  <si>
    <t>CUZCANO CUETO CESAR AUGUSTO</t>
  </si>
  <si>
    <t>TÉCNICO EN COMPUTACIÓN</t>
  </si>
  <si>
    <t>25742652</t>
  </si>
  <si>
    <t>DÁVILA BECERRA, GABRIELA CECILIA</t>
  </si>
  <si>
    <t>ADMINISTRACION Y GESTION DE EMPRESAS</t>
  </si>
  <si>
    <t>NO</t>
  </si>
  <si>
    <t>ESPECIALISTA EN PROSPECTIVA ECONÓMICA</t>
  </si>
  <si>
    <t>07254331</t>
  </si>
  <si>
    <t>DEL AGUILA ALFARO, ALBERTO ENRIQUE</t>
  </si>
  <si>
    <t>ANALISTA DE PROCESOS MULTIDISCIPLINARIOS</t>
  </si>
  <si>
    <t>43490749</t>
  </si>
  <si>
    <t>ESTRADA CABANILLAS, SUSY MARIBEL</t>
  </si>
  <si>
    <t>MAESTRA</t>
  </si>
  <si>
    <t>ESPECIALISTA EN PLANEAMIENTO ESTRATÉGICO REGIONAL Y LOCAL</t>
  </si>
  <si>
    <t>44481668</t>
  </si>
  <si>
    <t>FRANCISCO TORRES, MARCO ANTONIO</t>
  </si>
  <si>
    <t>INGENIERIA EN GESTION EMPRESARIAL</t>
  </si>
  <si>
    <t>COORDINADOR DE INVESTIGACIÓN Y ESTUDIOS</t>
  </si>
  <si>
    <t>ESPECIALISTA EN PROSPECTIVA INSTITUCIONAL</t>
  </si>
  <si>
    <t>41504921</t>
  </si>
  <si>
    <t>GONZALEZ RAMIREZ, ANGEL ANTONIO</t>
  </si>
  <si>
    <t>RESPONSABLE DEL SISTEMA ADMINISTRATIVO DE TESORERÍA</t>
  </si>
  <si>
    <t>70438841</t>
  </si>
  <si>
    <t>GUZMAN MENDEZ, JACK WILLIAMS</t>
  </si>
  <si>
    <t>ESPECIALISTA EN SEGUIMIENTO Y EVALUACIÓN I</t>
  </si>
  <si>
    <t>45823860</t>
  </si>
  <si>
    <t>HERMOZA PALOMINO, NIKER</t>
  </si>
  <si>
    <t xml:space="preserve"> 44784678</t>
  </si>
  <si>
    <t>HERRERA BLAS, CHRISTIN KATE</t>
  </si>
  <si>
    <t>ESPECIALISTA EN SEGUIMIENTO II</t>
  </si>
  <si>
    <t>70118618</t>
  </si>
  <si>
    <t>HUAMAN HUANACO, FÉLIX</t>
  </si>
  <si>
    <t xml:space="preserve">ESPECIALISTA EN EVALUACIÓN Y SEGUIMIENTO </t>
  </si>
  <si>
    <t>46677341</t>
  </si>
  <si>
    <t>HUAMAN ROMERO, MIJAIL DAVIS</t>
  </si>
  <si>
    <t>ESPECIALISTA EN PERIODÍSMO</t>
  </si>
  <si>
    <t>41141698</t>
  </si>
  <si>
    <t>HUAMANI SANCHEZ, JAIRO ARMANDO</t>
  </si>
  <si>
    <t>COORDINADOR DE SISTEMAS ADMINISTRATIVOS TRANSVERSALES</t>
  </si>
  <si>
    <t>16178072</t>
  </si>
  <si>
    <t>HUARCAYA CLEMENTE, CARLOS ALBERTO</t>
  </si>
  <si>
    <t>ADMIISTRACIÓN</t>
  </si>
  <si>
    <t>ANALISTA EN GESTIÓN DE CONTENIDOS DIGITALES</t>
  </si>
  <si>
    <t>40945196</t>
  </si>
  <si>
    <t>HUARIPATA HUAMAN, JOB PED´HUARN</t>
  </si>
  <si>
    <t>COMUNICACIÓN SOCIAL</t>
  </si>
  <si>
    <t>COORDINADORA DE ASISTENCIA TÉCNICA Y CERTIFICACIÓN</t>
  </si>
  <si>
    <t>40233964</t>
  </si>
  <si>
    <t>IRURETA SALVATIERRA, NIDIA NINITZA</t>
  </si>
  <si>
    <t>ANALISTA EN POLÍTICAS Y PLANES</t>
  </si>
  <si>
    <t>47021895</t>
  </si>
  <si>
    <t>JIMENEZ GUZMÁN, ANDREA ELIZABETH</t>
  </si>
  <si>
    <t>CIENCIA POLITICA Y GOBIERNO</t>
  </si>
  <si>
    <t>ESPECIALISTA EN GESTIÓN DE INFRAESTRUCTURA TECNOLÓGICA</t>
  </si>
  <si>
    <t>40121094</t>
  </si>
  <si>
    <t>LAUPA BUITRÓN, CÉSAR GUILLERMO</t>
  </si>
  <si>
    <t>RESPONSABLE DE TECNOLOGÍAS DIGITALES</t>
  </si>
  <si>
    <t>ESPECIALISTA EN EVALUACIÓN II</t>
  </si>
  <si>
    <t>45076505</t>
  </si>
  <si>
    <t>LAVILLA RUIZ, HANS</t>
  </si>
  <si>
    <t>ESPECIALISTA EN EVALUACIÓN</t>
  </si>
  <si>
    <t>45747190</t>
  </si>
  <si>
    <t>LAZARO BERNAOLA, MARCOS ANTONIO</t>
  </si>
  <si>
    <t>CAPACITACIÓN TÉCNICA EN COMPUTACIÓN</t>
  </si>
  <si>
    <t>COORDINADORA DE PRENSA E IMAGEN INSTITUCIONAL</t>
  </si>
  <si>
    <t>42190768</t>
  </si>
  <si>
    <t>LEÓN MENESES, VANESSA ELIZABETH</t>
  </si>
  <si>
    <t>ESPECIALISTA EN GESTIÓN PATRIMONIAL Y ALMACEN</t>
  </si>
  <si>
    <t>22999219</t>
  </si>
  <si>
    <t>LÓPEZ GONZALES, JAVIER</t>
  </si>
  <si>
    <t>ESPECIALISTA EN ANÁLISIS DE TENDENCIAS Y PROSPESCTIVA SECTORIAL</t>
  </si>
  <si>
    <t>44854070</t>
  </si>
  <si>
    <t>LUNA NOLE, JOSUE MISAC</t>
  </si>
  <si>
    <t>09687060</t>
  </si>
  <si>
    <t>MENDOZA VARGAS, WILLIAM ALEXANDER</t>
  </si>
  <si>
    <t>RESPONSABLE DEL SISTEMA ADMINISTRATIVO DE ABASTECIMIENTO</t>
  </si>
  <si>
    <t>41877766</t>
  </si>
  <si>
    <t>MEZA POSTIGO, KAREN LESLEY</t>
  </si>
  <si>
    <t>ANALISTA EN DESARROLLO DE SISTEMAS</t>
  </si>
  <si>
    <t>43156099</t>
  </si>
  <si>
    <t>NAPÁN YACTAYO, DIONICIO IVÁN</t>
  </si>
  <si>
    <t>INGENIERO DE COMPUTACION Y SISTEMAS</t>
  </si>
  <si>
    <t>COORDINADOR EN ANÁLISIS ECONÓMICOS Y SISTÉMATICOS</t>
  </si>
  <si>
    <t>44669128</t>
  </si>
  <si>
    <t>NOLAZCO CAMA, JOSÉ LUIS</t>
  </si>
  <si>
    <t>06767170</t>
  </si>
  <si>
    <t>ÑAÑEZ ESPEJO, LIDIA LEONOR</t>
  </si>
  <si>
    <t>ESPECIALISTA EN LOGISTICA</t>
  </si>
  <si>
    <t>40779097</t>
  </si>
  <si>
    <t>OLIVEROS PAJA, HEIDY MILAGROS</t>
  </si>
  <si>
    <t>ESPECIALISTA EN ANÁLISIS DE MEGATENDENCIAS, FACTORES EXTERNOS Y OPORTUNIDADES</t>
  </si>
  <si>
    <t>08369063</t>
  </si>
  <si>
    <t>ORELLANA MANRIQUE, SOCORRO ASUNCIÓN</t>
  </si>
  <si>
    <t>ESPECIALISTA EN PLANEAMIENTO ESTRATÉGICO</t>
  </si>
  <si>
    <t>07490839</t>
  </si>
  <si>
    <t>OSORIO DOMINGUEZ, JOANNA ELIZABETH</t>
  </si>
  <si>
    <t>INVESTIGACIÓN OPERATIVA- CIENCIAS MATEMÁTICAS</t>
  </si>
  <si>
    <t>ANALISTA EN SEGUIMIENTO Y/O MONITOREO</t>
  </si>
  <si>
    <t>72194631</t>
  </si>
  <si>
    <t>PARDO SAAVEDRA, LUCIANA FIORELLA</t>
  </si>
  <si>
    <t>ANALISTA EN SOPORTE DE TECNOLOGÍA DE LA INFORMACIÓN Y LA COMUNICACIÓN</t>
  </si>
  <si>
    <t>10687371</t>
  </si>
  <si>
    <t>PEREZ GOMEZ, FRANKLIN</t>
  </si>
  <si>
    <t>INGENIERIA ELECTRÓNICA</t>
  </si>
  <si>
    <t>COORDINADOR DE ARTICULACIÓN DE PLANES ESTRATÉGICOS</t>
  </si>
  <si>
    <t>08935328</t>
  </si>
  <si>
    <t>PISCONTE RAMOS, JOSE JULIO</t>
  </si>
  <si>
    <t>ADMINISTRACIÓN PÚBLICA</t>
  </si>
  <si>
    <t>AUDITOR INTEGRANTE</t>
  </si>
  <si>
    <t>42586347</t>
  </si>
  <si>
    <t>QUICHIZ MORA, JUAN AUGUSTO</t>
  </si>
  <si>
    <t>RESPONSABLE DEL SISTEMA ADMINISTRATIVO DE CONTABLIDAD</t>
  </si>
  <si>
    <t>20439633</t>
  </si>
  <si>
    <t>RAMON GUERRA, ELEAZAR DAMASO</t>
  </si>
  <si>
    <t>ESPECIALISTA EN PROSPECTIVA SOCIAL</t>
  </si>
  <si>
    <t>29212152</t>
  </si>
  <si>
    <t>RAMOS PAZ ROXANA, SILVIA SOFIA</t>
  </si>
  <si>
    <t>43421624</t>
  </si>
  <si>
    <t>RAMOS SANDOVAL RAISA</t>
  </si>
  <si>
    <t>SECRETARIA EJECUTVA</t>
  </si>
  <si>
    <t>32964126</t>
  </si>
  <si>
    <t>RÍOS NORABUENA, ROSARIO LASTENIA</t>
  </si>
  <si>
    <t>ESPECIALISTA EN PLANEAMIENTO INSTITUCIONAL</t>
  </si>
  <si>
    <t>09732542</t>
  </si>
  <si>
    <t>RIVADENEIRA SANTA, MARÍA AMARO ANGEL</t>
  </si>
  <si>
    <t>INGENIERO EMPRESARIAL Y DE SISTEMAS</t>
  </si>
  <si>
    <t>ESPECIALISTA EN DESARROLLO TERRITORIAL</t>
  </si>
  <si>
    <t>44686290</t>
  </si>
  <si>
    <t>RONDÓN RAMÍREZ, GUSTAVO ADOLFO</t>
  </si>
  <si>
    <t>ESPECIALISTA EN PLANEAMIENTO Y DESARROLLO TERRITORIAL</t>
  </si>
  <si>
    <t>GEOGRAFÍA Y MEDIO AMBIENTE</t>
  </si>
  <si>
    <t xml:space="preserve">ANALISTA EN SEGUIMIENTO Y EVALUACIÓN </t>
  </si>
  <si>
    <t>72548606</t>
  </si>
  <si>
    <t>RUIZ QUISPE, MARISSA VIRGINIA</t>
  </si>
  <si>
    <t xml:space="preserve">ESPECIALISTA LEGAL II </t>
  </si>
  <si>
    <t>41822681</t>
  </si>
  <si>
    <t>SANCHEZ HERRADA DIANA VANESSA</t>
  </si>
  <si>
    <t>ESPECIALISTA EN RECURSOS HUMANOS</t>
  </si>
  <si>
    <t>09884048</t>
  </si>
  <si>
    <t>SANCHEZ HUAMANI EDWIN MICHEL</t>
  </si>
  <si>
    <t>08714170</t>
  </si>
  <si>
    <t>SIFUENTES CANCINO, MONICA CECILIA</t>
  </si>
  <si>
    <t>ESPECIALISTA EN PROSPECTIVA TERRITORIAL</t>
  </si>
  <si>
    <t>41274768</t>
  </si>
  <si>
    <t>SILVA PIÑA, SANDY KATHERYN</t>
  </si>
  <si>
    <t xml:space="preserve">ESPECIALISTA EN SEGUIMIENTO </t>
  </si>
  <si>
    <t>46234744</t>
  </si>
  <si>
    <t>SOTELO CASTRO, ALVARO ALEXANDER</t>
  </si>
  <si>
    <t>ANALISTA EN TEMAS ECONÓMICOS</t>
  </si>
  <si>
    <t>47795523</t>
  </si>
  <si>
    <t>STEHLI TORRECILLA, HANS</t>
  </si>
  <si>
    <t>70020120</t>
  </si>
  <si>
    <t>TALAVERA MORALES, JOSE ARMANDO</t>
  </si>
  <si>
    <t>09121307</t>
  </si>
  <si>
    <t>TRUJILLO VILLODAS, LENNER</t>
  </si>
  <si>
    <t>CAPACITACIÓN TÉCNICA EN MECANICA DE MOTORES A GASOLINA</t>
  </si>
  <si>
    <t xml:space="preserve">ESPECIALISTA EN EVALUACIÓN </t>
  </si>
  <si>
    <t>40110634</t>
  </si>
  <si>
    <t>UGARELLI ZAMALLOA, MIGUEL ÁNGEL ULISES</t>
  </si>
  <si>
    <t>ANALISTA EN INVESTIGACIÓN ECONÓMICA CON ÉNFASIS EN DESARROLLO ECONÓMICO</t>
  </si>
  <si>
    <t>43829088</t>
  </si>
  <si>
    <t>VÁSQUEZ PEREZ, JOSÉ LUIS</t>
  </si>
  <si>
    <t>ESPECIALISTA EN CONTROL GUBERNAMENTAL</t>
  </si>
  <si>
    <t>06023264</t>
  </si>
  <si>
    <t>VELEZ ARANA, JOSÉ SOCRATES</t>
  </si>
  <si>
    <t>ASISTENTE DE TRÁMITE DOCUMENTARIO</t>
  </si>
  <si>
    <t>41985748</t>
  </si>
  <si>
    <t>VERA QUEZADA, THELMA ELENA</t>
  </si>
  <si>
    <t>40120602</t>
  </si>
  <si>
    <t>VILA ROJAS, EDWIN RICARDO</t>
  </si>
  <si>
    <t>ESPECIALISTA EN PLANEAMIENTO Y COOPERACIÓN INTERNACIONAL</t>
  </si>
  <si>
    <t>07368516</t>
  </si>
  <si>
    <t>YUSA ARAKI, MÓNICA TERESA</t>
  </si>
  <si>
    <t>44470077</t>
  </si>
  <si>
    <t>ACOSTA LA JARA JENIFFER MILUSKA</t>
  </si>
  <si>
    <t xml:space="preserve">TITULADO                                                     </t>
  </si>
  <si>
    <t>46285461</t>
  </si>
  <si>
    <t>AGUILAR VERA NADIA PAOLA</t>
  </si>
  <si>
    <t>72399494</t>
  </si>
  <si>
    <t xml:space="preserve">ALEGRE MALCA KATHERINE JULISSA </t>
  </si>
  <si>
    <t>43617621</t>
  </si>
  <si>
    <t>ALMONACID CAYLLAHUA ALEX ENZO</t>
  </si>
  <si>
    <t>42187531</t>
  </si>
  <si>
    <t>ALVAREZ CRUZ NELSON OMAR</t>
  </si>
  <si>
    <t>72920496</t>
  </si>
  <si>
    <t>AMBIA TORRES FERNANDO VLADIMIRO</t>
  </si>
  <si>
    <t>TITULADO UNIVERSITARIO</t>
  </si>
  <si>
    <t>40049108</t>
  </si>
  <si>
    <t>ANCALLE DE LA CRUZ JULIO ALFONSO</t>
  </si>
  <si>
    <t>40317331</t>
  </si>
  <si>
    <t>ANDRADE VILLAVICENCIOS ROBERTO RAUL</t>
  </si>
  <si>
    <t>42585323</t>
  </si>
  <si>
    <t>ANGULO AVILA DAPHNE JOYCE</t>
  </si>
  <si>
    <t>45424347</t>
  </si>
  <si>
    <t>APAZA HUANCACURI AMALIA GERALDINE</t>
  </si>
  <si>
    <t>71470073</t>
  </si>
  <si>
    <t>APAZA QUISPE HUBER</t>
  </si>
  <si>
    <t>10470414</t>
  </si>
  <si>
    <t>ASTURRIZAGA RIOS JAVIER FERNANDO</t>
  </si>
  <si>
    <t>46702188</t>
  </si>
  <si>
    <t>AYALA PEREZ INGRID</t>
  </si>
  <si>
    <t>48281206</t>
  </si>
  <si>
    <t>AYLAS YUPANQUI EDGAR</t>
  </si>
  <si>
    <t>43929825</t>
  </si>
  <si>
    <t>BALLESTER RODRIGUEZ-PAIVA ANTONIO RICARDO</t>
  </si>
  <si>
    <t>70659792</t>
  </si>
  <si>
    <t>BARRAZA HUAZO JOSSELINE MARLENI</t>
  </si>
  <si>
    <t>42063914</t>
  </si>
  <si>
    <t>BEJAR VARGAS LUIS ALFREDO</t>
  </si>
  <si>
    <t>10672673</t>
  </si>
  <si>
    <t>BERROSPI ESPINAL ANA MARITZA</t>
  </si>
  <si>
    <t>10126630</t>
  </si>
  <si>
    <t>BRAVO CHUQUILLANQUE EDWARD HENRY</t>
  </si>
  <si>
    <t>06661787</t>
  </si>
  <si>
    <t>CALDERON PARODI ANA MARIA</t>
  </si>
  <si>
    <t>ESTUDIOS TECNICOS</t>
  </si>
  <si>
    <t>10771317</t>
  </si>
  <si>
    <t>CALDERON TOSI KAREN ADRIANA</t>
  </si>
  <si>
    <t>41902135</t>
  </si>
  <si>
    <t>CAMARENA BORROVIC FRANCISCO</t>
  </si>
  <si>
    <t>41907957</t>
  </si>
  <si>
    <t>CARHUAPOMA MORALES GUSTAVO</t>
  </si>
  <si>
    <t>47995474</t>
  </si>
  <si>
    <t>CARNERO CACERES FERNANDO JAMES DEAN</t>
  </si>
  <si>
    <t>72922048</t>
  </si>
  <si>
    <t>CARRASCO PACHAS STEFANY LUCILA</t>
  </si>
  <si>
    <t>74659888</t>
  </si>
  <si>
    <t>CASTAÑEDA OTERO JOSELIN GRISEL</t>
  </si>
  <si>
    <t>42557802</t>
  </si>
  <si>
    <t>CASTAÑEDA ZUBIAUR JENNY</t>
  </si>
  <si>
    <t>07450605</t>
  </si>
  <si>
    <t>CASTELLANO CARRILLO LILIANA JOSEFINA</t>
  </si>
  <si>
    <t>70816024</t>
  </si>
  <si>
    <t>CASTILLO ORIA MARVIN DICK</t>
  </si>
  <si>
    <t>80526839</t>
  </si>
  <si>
    <t>CASTRO CRUZADO CARLOS MANUEL</t>
  </si>
  <si>
    <t>71818431</t>
  </si>
  <si>
    <t>CASTRO ROMERO JESUS ALONSO</t>
  </si>
  <si>
    <t>41005364</t>
  </si>
  <si>
    <t>CASTRO TRUJILLO JOSE VICTOR</t>
  </si>
  <si>
    <t>08460120</t>
  </si>
  <si>
    <t>CENTURION LARA MIGUEL ANGEL</t>
  </si>
  <si>
    <t>43021362</t>
  </si>
  <si>
    <t>CEVALLOS RIVA MANUEL</t>
  </si>
  <si>
    <t>06594600</t>
  </si>
  <si>
    <t>CHALCO MENDOZA FREDY MARCEL</t>
  </si>
  <si>
    <t>09302471</t>
  </si>
  <si>
    <t>CHIRI MARQUEZ RENZO LEONARDO</t>
  </si>
  <si>
    <t>47399320</t>
  </si>
  <si>
    <t>CHUNGUI SEVILLANO NAISA SOLEDAD</t>
  </si>
  <si>
    <t>44972597</t>
  </si>
  <si>
    <t>CHUQUIMANGO SANCHEZ LORENZO JAIME</t>
  </si>
  <si>
    <t>71716342</t>
  </si>
  <si>
    <t>CISNEROS MONASTERIO HENRY PAUL</t>
  </si>
  <si>
    <t>71328577</t>
  </si>
  <si>
    <t>CONISLLA ALAMO ALAIN JHERIMY</t>
  </si>
  <si>
    <t>46595431</t>
  </si>
  <si>
    <t>COTOS TAPIA KATHERINE ROXANA</t>
  </si>
  <si>
    <t>40573472</t>
  </si>
  <si>
    <t>CRIBILLERO LUCERO PEDRO ALBERTO</t>
  </si>
  <si>
    <t>41574668</t>
  </si>
  <si>
    <t>CRUZ VISALAYA MONICA RENATA</t>
  </si>
  <si>
    <t>45139093</t>
  </si>
  <si>
    <t>CUEVA MONTOYA EDUARDO FRANCISCO</t>
  </si>
  <si>
    <t>76531259</t>
  </si>
  <si>
    <t>CUEVA TADEO MILAGROS DAYSI</t>
  </si>
  <si>
    <t>45136159</t>
  </si>
  <si>
    <t>DAVILA BUSTAMANTE MAYRA VICTORIA</t>
  </si>
  <si>
    <t>44335780</t>
  </si>
  <si>
    <t>DAZA HURTADO JESSICA</t>
  </si>
  <si>
    <t>45935968</t>
  </si>
  <si>
    <t>DE LAMA SACIO KATHERINE VANESSA</t>
  </si>
  <si>
    <t>46772700</t>
  </si>
  <si>
    <t>DELGADO LLANOS JORGE JUNIOR</t>
  </si>
  <si>
    <t>46535308</t>
  </si>
  <si>
    <t>DIAZ TORRES LYLY</t>
  </si>
  <si>
    <t>41344384</t>
  </si>
  <si>
    <t>DOROTEO ÑAÑEZ MANUEL ALFREDO</t>
  </si>
  <si>
    <t>43040294</t>
  </si>
  <si>
    <t>ENRIQUEZ GUIZADO YULIANA</t>
  </si>
  <si>
    <t>09642381</t>
  </si>
  <si>
    <t>ESCUDERO ASCENCIO PATRICIA DORIS</t>
  </si>
  <si>
    <t>45200443</t>
  </si>
  <si>
    <t>ESPEJO FLORES KAREN CINTHYA</t>
  </si>
  <si>
    <t>29724481</t>
  </si>
  <si>
    <t>ESPINOZA ROLDAN NOEMI NANCY</t>
  </si>
  <si>
    <t>47177776</t>
  </si>
  <si>
    <t>ESPIRITU RAMIREZ KATHLEEN ASTRID</t>
  </si>
  <si>
    <t>44097958</t>
  </si>
  <si>
    <t>FACHIN PEREZ BIVLIANA ROCIO DEL PILAR</t>
  </si>
  <si>
    <t>72690387</t>
  </si>
  <si>
    <t>FARFAN DE LA FUENTE VICTOR EDUARDO</t>
  </si>
  <si>
    <t>46368649</t>
  </si>
  <si>
    <t>FLORES ALVA MARINA MONICA</t>
  </si>
  <si>
    <t>09389400</t>
  </si>
  <si>
    <t>FLORES BERNAL VICTOR OSCAR ABDEL</t>
  </si>
  <si>
    <t>43097956</t>
  </si>
  <si>
    <t>FLORES CALDERON GEANCARLO NICOLAI</t>
  </si>
  <si>
    <t>46511761</t>
  </si>
  <si>
    <t>FLORES MEJIA DEYBY AUGUSTO</t>
  </si>
  <si>
    <t>71850825</t>
  </si>
  <si>
    <t>FLORES TORRES CLAUDIA GIANINA</t>
  </si>
  <si>
    <t>47235051</t>
  </si>
  <si>
    <t>GALLARDO SILVA OSCAR GENARO</t>
  </si>
  <si>
    <t>44148743</t>
  </si>
  <si>
    <t>GAMARRA ESPEJO LIZ ROCIO</t>
  </si>
  <si>
    <t>46557990</t>
  </si>
  <si>
    <t>GAMARRA PIZARRO CARLA BERENIS</t>
  </si>
  <si>
    <t>74080330</t>
  </si>
  <si>
    <t>GARAY ZEGARRA JULIO MANUEL</t>
  </si>
  <si>
    <t>ESTUDIOS UNIVERSITARIOS</t>
  </si>
  <si>
    <t>44204558</t>
  </si>
  <si>
    <t>GARCIA GUEVARA XIMENA LUCIANA</t>
  </si>
  <si>
    <t>43576928</t>
  </si>
  <si>
    <t>GARRIDO GALLARDO JORGE ALBERTO</t>
  </si>
  <si>
    <t>73473069</t>
  </si>
  <si>
    <t>GESTRO MONTALVO ALVARO GUILLERMO</t>
  </si>
  <si>
    <t>48174881</t>
  </si>
  <si>
    <t>GONGORA PORTOCARRERO NADIA DOBERIA</t>
  </si>
  <si>
    <t>45501145</t>
  </si>
  <si>
    <t>GONZALES LIZANA CYNTHIA CLAUDIA</t>
  </si>
  <si>
    <t>73790872</t>
  </si>
  <si>
    <t>GUELAC RAMOS SABY SARAI</t>
  </si>
  <si>
    <t>71606066</t>
  </si>
  <si>
    <t>GUERRA DIOSES WENDY YADIRA</t>
  </si>
  <si>
    <t>70139540</t>
  </si>
  <si>
    <t>GUERRERO CAPILLO ROSA LUZ</t>
  </si>
  <si>
    <t>41056155</t>
  </si>
  <si>
    <t>GUEVARA TORRES JUDITH</t>
  </si>
  <si>
    <t>42265682</t>
  </si>
  <si>
    <t>GUEVARA VASQUEZ RUTH ELIZABETH</t>
  </si>
  <si>
    <t>25866173</t>
  </si>
  <si>
    <t>GUEVARA VERA GISELLA FABIOLA</t>
  </si>
  <si>
    <t>07267589</t>
  </si>
  <si>
    <t>GUTIERREZ QUINTANA LOURDES</t>
  </si>
  <si>
    <t>46641753</t>
  </si>
  <si>
    <t>HEREDIA CARRIZALES MILAGROS MAITE</t>
  </si>
  <si>
    <t>46133186</t>
  </si>
  <si>
    <t>HINOJOSA CONDORI DENYNS VALOIS</t>
  </si>
  <si>
    <t>44763408</t>
  </si>
  <si>
    <t>HUAMANCHAHUA TINEO KARINA MARIBEL</t>
  </si>
  <si>
    <t>47210442</t>
  </si>
  <si>
    <t>IBAÑEZ ESCOBAR MARTIN ROBERTO</t>
  </si>
  <si>
    <t>70438950</t>
  </si>
  <si>
    <t>INCIO SAAVEDRA MARCELA MARGOTH</t>
  </si>
  <si>
    <t>EDUCACION UNIVERSITARIA COMPLETA</t>
  </si>
  <si>
    <t>48276625</t>
  </si>
  <si>
    <t>INOCENCIO TORIBIO SILMERT</t>
  </si>
  <si>
    <t>42853005</t>
  </si>
  <si>
    <t>JIMENEZ CASTILLO MARLENY</t>
  </si>
  <si>
    <t>47419336</t>
  </si>
  <si>
    <t>JUAREZ TAPIA MIRIAN KATHERINE</t>
  </si>
  <si>
    <t>43558802</t>
  </si>
  <si>
    <t>JURO GUZMAN EDITH MADELEINE</t>
  </si>
  <si>
    <t>46472877</t>
  </si>
  <si>
    <t>KOIKE JARA ALMONTE IGNACIO</t>
  </si>
  <si>
    <t>75830672</t>
  </si>
  <si>
    <t>KUGA ALCANTARA SETSUKO KATTERINE</t>
  </si>
  <si>
    <t>25619260</t>
  </si>
  <si>
    <t>LA ROSA AGUIRRE MARGARITA INES</t>
  </si>
  <si>
    <t>41382260</t>
  </si>
  <si>
    <t>LARICO TUNI PATRICIA JESSENIA</t>
  </si>
  <si>
    <t>45235330</t>
  </si>
  <si>
    <t>LLACSAHUANGA YESQUEN JORGE EDUARDO</t>
  </si>
  <si>
    <t>46703107</t>
  </si>
  <si>
    <t>LLAQUE MENDOZA BERTHA DALICIA</t>
  </si>
  <si>
    <t>07537538</t>
  </si>
  <si>
    <t>LOPEZ GONZALES ROSEMARY</t>
  </si>
  <si>
    <t>46585673</t>
  </si>
  <si>
    <t>LOPEZ GUTIERREZ JORDAN JOEL</t>
  </si>
  <si>
    <t>09006254</t>
  </si>
  <si>
    <t>MANTILLA ROJAS LUIS ARMANDO</t>
  </si>
  <si>
    <t>48035134</t>
  </si>
  <si>
    <t>MARCOS HUARACA HERVIN ERICK</t>
  </si>
  <si>
    <t>48177913</t>
  </si>
  <si>
    <t>MENA VELASQUEZ ISAMAR JAMALIT</t>
  </si>
  <si>
    <t>45977681</t>
  </si>
  <si>
    <t>MENDOZA RAMOS DIANA ALIDA MILAGROS</t>
  </si>
  <si>
    <t>41807448</t>
  </si>
  <si>
    <t>MENDOZA YAÑE FRANCO EUSEBIO</t>
  </si>
  <si>
    <t>46025505</t>
  </si>
  <si>
    <t>MINAYA BASALDUA JUAN MANUEL ENRICO</t>
  </si>
  <si>
    <t>06804474</t>
  </si>
  <si>
    <t>MIRANDA PALOMINO LESLIE MARGOT</t>
  </si>
  <si>
    <t>42776379</t>
  </si>
  <si>
    <t>MIRANDA SALDAÑA MAYRA ROSMERY</t>
  </si>
  <si>
    <t>10197302</t>
  </si>
  <si>
    <t>MORI GORDILLO DIANA DEL ROCIO</t>
  </si>
  <si>
    <t>09887734</t>
  </si>
  <si>
    <t>MUGUERZA GUADALUPE ENRIQUE ORLANDO</t>
  </si>
  <si>
    <t>41938086</t>
  </si>
  <si>
    <t>MUÑOZ HERNANDEZ ORANNA</t>
  </si>
  <si>
    <t>46088317</t>
  </si>
  <si>
    <t>NAPAN ESPIRITO DHEYANIRA LUCIA</t>
  </si>
  <si>
    <t>10696605</t>
  </si>
  <si>
    <t>NAVARRO CASTAÑEDA SUSY ARLETTE</t>
  </si>
  <si>
    <t>47006302</t>
  </si>
  <si>
    <t>NOBLECILLA ALBURQUEQUE RICARDO EPIFANIO</t>
  </si>
  <si>
    <t>46917364</t>
  </si>
  <si>
    <t>NOGUNI SANTIAGO LUIS DANIEL</t>
  </si>
  <si>
    <t>47374580</t>
  </si>
  <si>
    <t>OBESO CASTRO PAOLA GERALDINE</t>
  </si>
  <si>
    <t>72799201</t>
  </si>
  <si>
    <t>OBREGON CHERCCA CHRISTIAN</t>
  </si>
  <si>
    <t>44105700</t>
  </si>
  <si>
    <t>OLORTEGUI CRUZADO EVELYN LEO</t>
  </si>
  <si>
    <t>47142651</t>
  </si>
  <si>
    <t>ORREGO CORDOVA LOURDES FATIMA</t>
  </si>
  <si>
    <t>43707110</t>
  </si>
  <si>
    <t>OSCO MATEO VICTOR JHONNATAN</t>
  </si>
  <si>
    <t>40062302</t>
  </si>
  <si>
    <t>PACHECO CARRILLO CARLOS ADRIAN</t>
  </si>
  <si>
    <t>72493311</t>
  </si>
  <si>
    <t>PALACIOS VALVERDE JESUS TADEO</t>
  </si>
  <si>
    <t>43794006</t>
  </si>
  <si>
    <t>PARDO DE LA CRUZ EVELYN KATHERINE</t>
  </si>
  <si>
    <t>41616011</t>
  </si>
  <si>
    <t>PAREDES PEREZ MAGALY TANIA</t>
  </si>
  <si>
    <t>46454533</t>
  </si>
  <si>
    <t>PASTOR PECHE ELI</t>
  </si>
  <si>
    <t>70565607</t>
  </si>
  <si>
    <t>PIEDRA BUSTAMANTE DAVID NESTOR</t>
  </si>
  <si>
    <t>45814070</t>
  </si>
  <si>
    <t>PILLACA SANCHEZ NICO BLASS</t>
  </si>
  <si>
    <t>47000602</t>
  </si>
  <si>
    <t>PINARES ANDRADE JEAN PIERRE DARIO</t>
  </si>
  <si>
    <t>73042298</t>
  </si>
  <si>
    <t>PRADO CHAVEZ ALBINO JUNIOR</t>
  </si>
  <si>
    <t>47408917</t>
  </si>
  <si>
    <t>QUINTANILLA CARLETTO ANDREA YVONNE</t>
  </si>
  <si>
    <t>EGRESADO UNIVERSITARIO</t>
  </si>
  <si>
    <t>44518783</t>
  </si>
  <si>
    <t>QUINTANILLA CARLETTO ZULTNER JAFETH</t>
  </si>
  <si>
    <t>74060397</t>
  </si>
  <si>
    <t>QUINTEROS RAMOS ESTEFANI NATALY</t>
  </si>
  <si>
    <t>45018984</t>
  </si>
  <si>
    <t>RAMIREZ CISNEROS FRANK ALEJANDRO VICTOR</t>
  </si>
  <si>
    <t>72208434</t>
  </si>
  <si>
    <t>RAMIREZ ZARE CLAUDIA GIULLIANA</t>
  </si>
  <si>
    <t>42858549</t>
  </si>
  <si>
    <t>RAMOS MENESES NARCISA LAURA</t>
  </si>
  <si>
    <t>46994742</t>
  </si>
  <si>
    <t>RAMOS ORELLANA FLOR VIOLETA</t>
  </si>
  <si>
    <t>10702005</t>
  </si>
  <si>
    <t>RAMOS QUISPE HAYDEE SANDRA</t>
  </si>
  <si>
    <t>42699776</t>
  </si>
  <si>
    <t>RAMOS QUISPE JOSE LUIS</t>
  </si>
  <si>
    <t>48051661</t>
  </si>
  <si>
    <t xml:space="preserve">RAMOS SERRANO PATRICIA PAMELA </t>
  </si>
  <si>
    <t>48409864</t>
  </si>
  <si>
    <t>REYES GOMEZ BEVERLY MASAKO YAQUELIN</t>
  </si>
  <si>
    <t>10796169</t>
  </si>
  <si>
    <t>REYES GUERRA RAFAEL</t>
  </si>
  <si>
    <t>48964242</t>
  </si>
  <si>
    <t>RODRIGUEZ SUAREZ EVELYN JANETH</t>
  </si>
  <si>
    <t>45611959</t>
  </si>
  <si>
    <t>ROJAS DE LA TORRE BERTHA</t>
  </si>
  <si>
    <t>42102091</t>
  </si>
  <si>
    <t>ROJAS SILVA ISRAEL</t>
  </si>
  <si>
    <t>72663568</t>
  </si>
  <si>
    <t>ROJAS VASQUEZ MICHAEL ANDERSON</t>
  </si>
  <si>
    <t>45114832</t>
  </si>
  <si>
    <t>ROMERO CALLE ADELI GERMAINE</t>
  </si>
  <si>
    <t>47470600</t>
  </si>
  <si>
    <t>ROMERO CHALLCO ADRIANA</t>
  </si>
  <si>
    <t>70250445</t>
  </si>
  <si>
    <t>ROMERO DAVILA MARCO ANTONIO</t>
  </si>
  <si>
    <t>25428478</t>
  </si>
  <si>
    <t>ROSADO REVILLA LUIS ARMANDO</t>
  </si>
  <si>
    <t>73575549</t>
  </si>
  <si>
    <t>ROSPIGLIOSI RENGIFO EUNICE VICTORIA</t>
  </si>
  <si>
    <t>45788055</t>
  </si>
  <si>
    <t>RUIZ FLORES ERWING JUAN MIGUEL</t>
  </si>
  <si>
    <t>73277230</t>
  </si>
  <si>
    <t>SAAVEDRA CASTRO LUCILA GABRIELA</t>
  </si>
  <si>
    <t>46769481</t>
  </si>
  <si>
    <t>SAENZ TARRILLO ISAURA SAMANTHA</t>
  </si>
  <si>
    <t>07263490</t>
  </si>
  <si>
    <t>SAEZ MONTOYA LUIS FELIPE</t>
  </si>
  <si>
    <t>72677099</t>
  </si>
  <si>
    <t>SALAS BALTA CESAR EDUARDO</t>
  </si>
  <si>
    <t>45362937</t>
  </si>
  <si>
    <t>SALDIVAR FLORES KATHERINE PAOLA</t>
  </si>
  <si>
    <t>44796863</t>
  </si>
  <si>
    <t>SAMANAMUD SALINAS MERCEDES DEL CARMEN</t>
  </si>
  <si>
    <t>70767235</t>
  </si>
  <si>
    <t>SANCHEZ LLONTOP ANABELL JIMENA</t>
  </si>
  <si>
    <t>47897735</t>
  </si>
  <si>
    <t>SANCHEZ RAZURI TIFFANNY BRISSETT</t>
  </si>
  <si>
    <t>45086054</t>
  </si>
  <si>
    <t>SANDOVAL BRAVO JOSE JESUS</t>
  </si>
  <si>
    <t>46658918</t>
  </si>
  <si>
    <t>SANTA CRUZ QUISPE JIMENA ALESSANDRA</t>
  </si>
  <si>
    <t>48629156</t>
  </si>
  <si>
    <t>SANTILLÁN MENDOZA CRISTHIAN GABRIEL</t>
  </si>
  <si>
    <t>43335538</t>
  </si>
  <si>
    <t>SANTOS HOSTOS ELIANA CAROLA</t>
  </si>
  <si>
    <t>48310011</t>
  </si>
  <si>
    <t>SEGURA CASTILLO MARJORY KIARA</t>
  </si>
  <si>
    <t>46421084</t>
  </si>
  <si>
    <t>SILVA MIRANDA RENZO ANDRE</t>
  </si>
  <si>
    <t>45667172</t>
  </si>
  <si>
    <t>SOLIS AUQUI PAULET ANDREA</t>
  </si>
  <si>
    <t>47102099</t>
  </si>
  <si>
    <t>SOTO HUARINGA JOSE PAULO</t>
  </si>
  <si>
    <t>45442711</t>
  </si>
  <si>
    <t>SUAREZ HUAMAN MARILYN YESSENIA</t>
  </si>
  <si>
    <t>72721297</t>
  </si>
  <si>
    <t>SUMIANO PEREZ IRMA</t>
  </si>
  <si>
    <t>46444682</t>
  </si>
  <si>
    <t>TAIPE MAURIOLA CECILIA DEL CARMEN VICTORIA</t>
  </si>
  <si>
    <t>46658965</t>
  </si>
  <si>
    <t>TERREROS INGARUCA DAVID ALBERTO</t>
  </si>
  <si>
    <t>41570128</t>
  </si>
  <si>
    <t>TINEO BRICEÑO VICTOR DANIEL</t>
  </si>
  <si>
    <t>70757033</t>
  </si>
  <si>
    <t>URQUIZO VILCA PAOLA MILAGROS</t>
  </si>
  <si>
    <t>70758189</t>
  </si>
  <si>
    <t>UTRILLA ARTEAGA JOSCELYN YAZMIN</t>
  </si>
  <si>
    <t>45452839</t>
  </si>
  <si>
    <t>VALDIVIA HERRERA FERNANDA SOLEDAD</t>
  </si>
  <si>
    <t>40917123</t>
  </si>
  <si>
    <t>VALENZUELA HUINCHO LUCIA INES</t>
  </si>
  <si>
    <t>40524555</t>
  </si>
  <si>
    <t>VASQUEZ ALFARO OSCAR ROMEO</t>
  </si>
  <si>
    <t>07855923</t>
  </si>
  <si>
    <t>VEGA MIRANDA RODRIGO</t>
  </si>
  <si>
    <t>70444077</t>
  </si>
  <si>
    <t>VELASQUEZ BRACAMONTE DAPHNE MELISSA</t>
  </si>
  <si>
    <t>47261950</t>
  </si>
  <si>
    <t>VELASQUEZ GARCIA MARIELLA RUBY</t>
  </si>
  <si>
    <t>46012645</t>
  </si>
  <si>
    <t>VELASQUEZ ROJAS SINDY PAMELA</t>
  </si>
  <si>
    <t>10616070</t>
  </si>
  <si>
    <t>VICENTE GODOY MARIA MATILDE</t>
  </si>
  <si>
    <t>44927706</t>
  </si>
  <si>
    <t>VIDAURRE GARCIA PAOLA</t>
  </si>
  <si>
    <t>43717818</t>
  </si>
  <si>
    <t>VILLAR CORONEL JULIA</t>
  </si>
  <si>
    <t>47548351</t>
  </si>
  <si>
    <t>VILLAVICENCIO QUISPE KEVIN</t>
  </si>
  <si>
    <t>72918465</t>
  </si>
  <si>
    <t>YANAGUI SAMILLÁN CARLOS SEIJI</t>
  </si>
  <si>
    <t>45758148</t>
  </si>
  <si>
    <t>YARANGA DE LA CRUZ LIDIANA</t>
  </si>
  <si>
    <t>44908809</t>
  </si>
  <si>
    <t>YBACETA POMAR GIULLIANA NOHELIA</t>
  </si>
  <si>
    <t>72933243</t>
  </si>
  <si>
    <t>YESQUEN NIZAMA JESUS DAVID</t>
  </si>
  <si>
    <t>70792711</t>
  </si>
  <si>
    <t>YPANAQUE DURAND MERCEDES DEL SOCORRO</t>
  </si>
  <si>
    <t>42928423</t>
  </si>
  <si>
    <t>ZAMORA BALDARRAGO GLADYS</t>
  </si>
  <si>
    <t>70285089</t>
  </si>
  <si>
    <t>ZAPATA TELLO SERGIO ENRIQUE</t>
  </si>
  <si>
    <t>47156931</t>
  </si>
  <si>
    <t>ZARATE SUCASAIRE KEVIN STEVE</t>
  </si>
  <si>
    <t>06807358</t>
  </si>
  <si>
    <t>ZELAYA SALVADOR ROSA LUZ</t>
  </si>
  <si>
    <t>47626192</t>
  </si>
  <si>
    <t>ZUÑIGA PINILLOS ANDRES ALEJANDRO</t>
  </si>
  <si>
    <t>43181956</t>
  </si>
  <si>
    <t>ACHA HEREDIA DANIEL RODOLFO</t>
  </si>
  <si>
    <t>46189499</t>
  </si>
  <si>
    <t>ALBITRES ZARAVIA ALLEN ANDREE</t>
  </si>
  <si>
    <t>70055525</t>
  </si>
  <si>
    <t>ALFARO SAUCEDO CAROLINA STEPHANY</t>
  </si>
  <si>
    <t>41502312</t>
  </si>
  <si>
    <t>ANAHUI SANDOVAL YOSHY</t>
  </si>
  <si>
    <t>46944225</t>
  </si>
  <si>
    <t>ANDRADE CAJAHUARINGA JANETH MAGALY</t>
  </si>
  <si>
    <t>47632838</t>
  </si>
  <si>
    <t>AQUISE QUISPE MABEL ELIANA</t>
  </si>
  <si>
    <t>47303075</t>
  </si>
  <si>
    <t>ARCE CANAZAS NATALY YASMENIA</t>
  </si>
  <si>
    <t>41558822</t>
  </si>
  <si>
    <t>ARROYO GARCIA CRISTIAN POOL</t>
  </si>
  <si>
    <t>46116615</t>
  </si>
  <si>
    <t>AUCCASI GARIBAY KELLY JULISSA</t>
  </si>
  <si>
    <t>44529516</t>
  </si>
  <si>
    <t>BERAUN NINA CHRIS GERALDINE</t>
  </si>
  <si>
    <t>76597268</t>
  </si>
  <si>
    <t>BERNUY PARDAVE PIERINA NATIVIDAD</t>
  </si>
  <si>
    <t>42651453</t>
  </si>
  <si>
    <t>BOBBIO PAREDES MELINA BEBELU</t>
  </si>
  <si>
    <t>71464510</t>
  </si>
  <si>
    <t>BUDIEL ECHEVARRIA CARMEN LUCIA</t>
  </si>
  <si>
    <t>47384582</t>
  </si>
  <si>
    <t>CABANILLAS GUTIERREZ EDUARDO MIGUEL</t>
  </si>
  <si>
    <t>45832107</t>
  </si>
  <si>
    <t>CAHUAYA ALVAREZ CAROL ELIZABETH</t>
  </si>
  <si>
    <t>70999413</t>
  </si>
  <si>
    <t>CAMPOS APOLINARIO JESSICA CAROLINA</t>
  </si>
  <si>
    <t>73675647</t>
  </si>
  <si>
    <t>CASAPERALTA PUMACOTA TANIA JOSELYN</t>
  </si>
  <si>
    <t>71635179</t>
  </si>
  <si>
    <t>CASTRO CORDOVA ALEX EDUARDO</t>
  </si>
  <si>
    <t>45274132</t>
  </si>
  <si>
    <t>CERDAN CRUZ DIANA CAROLINA</t>
  </si>
  <si>
    <t>43164845</t>
  </si>
  <si>
    <t>CESAR TAMO LUIS MIGUEL</t>
  </si>
  <si>
    <t>70020162</t>
  </si>
  <si>
    <t>CHAMBI GUEVARA TATIANA ROCIO</t>
  </si>
  <si>
    <t>43419349</t>
  </si>
  <si>
    <t>CHANDUCAS PASTOR EUNICE ARELI</t>
  </si>
  <si>
    <t>10718386</t>
  </si>
  <si>
    <t>CHAVEZ CERPA ADRIANA PIERINA</t>
  </si>
  <si>
    <t>46392882</t>
  </si>
  <si>
    <t>CHIROQUE BENITES EDDER FELIPE</t>
  </si>
  <si>
    <t>44730051</t>
  </si>
  <si>
    <t xml:space="preserve">CLAUDIO TOCTO MIGUEL ANGEL </t>
  </si>
  <si>
    <t>73106809</t>
  </si>
  <si>
    <t>CUBAS MALLQUI GIULIANA LORENA</t>
  </si>
  <si>
    <t>47422246</t>
  </si>
  <si>
    <t>CUEVA RISCO MARTIN JORGE FELIPE</t>
  </si>
  <si>
    <t>46072396</t>
  </si>
  <si>
    <t>CUSI LIPA EDDIE SALVADOR</t>
  </si>
  <si>
    <t>46201017</t>
  </si>
  <si>
    <t>CUSTODIO LLONTOP JESSICA GISELLA</t>
  </si>
  <si>
    <t>46470035</t>
  </si>
  <si>
    <t>DELGADO CASABLANCA LUIS ALBERTO</t>
  </si>
  <si>
    <t>43463165</t>
  </si>
  <si>
    <t>DIAZ BANDA LISSETH VANESSA</t>
  </si>
  <si>
    <t>06725656</t>
  </si>
  <si>
    <t>ELIAS GOMEZ JOSE LUIS</t>
  </si>
  <si>
    <t>41414088</t>
  </si>
  <si>
    <t>ENCALADA HUACAC ISAAC ERICK</t>
  </si>
  <si>
    <t>73147049</t>
  </si>
  <si>
    <t>ENRIQUEZ QUISPE JORALY SUYAPA</t>
  </si>
  <si>
    <t>46280101</t>
  </si>
  <si>
    <t>ESPINOZA SAAVEDRA YESENIA ELIZA</t>
  </si>
  <si>
    <t>43668692</t>
  </si>
  <si>
    <t>FERNANDEZ CALIENES MILKA ALEJANDRA</t>
  </si>
  <si>
    <t>71914390</t>
  </si>
  <si>
    <t>FLORES GAVINO YESSICA MARITZA</t>
  </si>
  <si>
    <t>44977792</t>
  </si>
  <si>
    <t>GARCIA SOTO DIEGO ANDRES</t>
  </si>
  <si>
    <t>70024925</t>
  </si>
  <si>
    <t>GONZALES VASQUEZ ANA VICTORIA</t>
  </si>
  <si>
    <t>05245405</t>
  </si>
  <si>
    <t>GUERRA MEZA ZOILA ROSA</t>
  </si>
  <si>
    <t>07268399</t>
  </si>
  <si>
    <t>GUSUKUMA LOZANO HAYINE JUANA</t>
  </si>
  <si>
    <t>41083254</t>
  </si>
  <si>
    <t>GUZMAN SALGADO LUZ MARIA</t>
  </si>
  <si>
    <t>45552136</t>
  </si>
  <si>
    <t>GUZMAN VERONA ROMINA KATHERINE</t>
  </si>
  <si>
    <t>45022263</t>
  </si>
  <si>
    <t>HERRERA COCHACHI LIZBETH PAOLA</t>
  </si>
  <si>
    <t>41386557</t>
  </si>
  <si>
    <t>HUAMAN SANCHEZ JORGE LUIS</t>
  </si>
  <si>
    <t>43484791</t>
  </si>
  <si>
    <t>HUANCAS LOPEZ GILMER</t>
  </si>
  <si>
    <t>73872716</t>
  </si>
  <si>
    <t>HUARACA MOSCOSO KATHIA MIRTHA</t>
  </si>
  <si>
    <t>45520636</t>
  </si>
  <si>
    <t>HUARCAYA GARAY RONALD BRYAN</t>
  </si>
  <si>
    <t>43419921</t>
  </si>
  <si>
    <t>HUARINGA MARCELO JUAN NICANOR</t>
  </si>
  <si>
    <t>45477002</t>
  </si>
  <si>
    <t>HUAYTA ANCHAYHUA FERNANDO PAOLO</t>
  </si>
  <si>
    <t>72808001</t>
  </si>
  <si>
    <t>JOVE DIAZ ALEJANDRA MILAGROS</t>
  </si>
  <si>
    <t>72147834</t>
  </si>
  <si>
    <t>LARICO CRUZ RAYZA SHANERY</t>
  </si>
  <si>
    <t>47296910</t>
  </si>
  <si>
    <t>LAZARO ORTEGA HILDA ESTELA</t>
  </si>
  <si>
    <t>46801873</t>
  </si>
  <si>
    <t>LOPEZ CONDORI CESAR ALFREDO</t>
  </si>
  <si>
    <t>44660254</t>
  </si>
  <si>
    <t>LOPEZ GRANADOS DANIEL DAVID</t>
  </si>
  <si>
    <t>47552823</t>
  </si>
  <si>
    <t>MALPARTIDA VIDAL MARIELA PAZ</t>
  </si>
  <si>
    <t>72921835</t>
  </si>
  <si>
    <t>MARTI SUAREZ MALU ROSS</t>
  </si>
  <si>
    <t>74031839</t>
  </si>
  <si>
    <t>MARTINEZ ARCE JUAN YORDI</t>
  </si>
  <si>
    <t>45698518</t>
  </si>
  <si>
    <t>MARTINEZ LEON ANGELA LIZBETH</t>
  </si>
  <si>
    <t>10140150</t>
  </si>
  <si>
    <t>MAURICIO RAMOS SARA ANGELICA</t>
  </si>
  <si>
    <t>44225323</t>
  </si>
  <si>
    <t>MEJIA VERA VICTOR HUGO</t>
  </si>
  <si>
    <t>42999092</t>
  </si>
  <si>
    <t>MENDOZA CRESPO JUAN PABLO</t>
  </si>
  <si>
    <t>42547586</t>
  </si>
  <si>
    <t>MOGOLLON RAMIREZ DAVID EDUARDO</t>
  </si>
  <si>
    <t>47167339</t>
  </si>
  <si>
    <t>MONTALVO ANDRADE SHARYLYN DIANA</t>
  </si>
  <si>
    <t>70239985</t>
  </si>
  <si>
    <t>MONTERO WONG JOSE RICARDO</t>
  </si>
  <si>
    <t>45614390</t>
  </si>
  <si>
    <t>MONTES DE OCA QUINTO BLANDY YASSU</t>
  </si>
  <si>
    <t>43252471</t>
  </si>
  <si>
    <t>MORAN DIAZ SALOMON</t>
  </si>
  <si>
    <t>47051179</t>
  </si>
  <si>
    <t>NARRO TORRES CARLOS REILLY</t>
  </si>
  <si>
    <t>71219048</t>
  </si>
  <si>
    <t>NOLASCO CHUCO ROGER ISMAEL</t>
  </si>
  <si>
    <t>43683536</t>
  </si>
  <si>
    <t>NUÑEZ ATENCIO CARLOS EMMANUEL</t>
  </si>
  <si>
    <t>46695285</t>
  </si>
  <si>
    <t>OBANDO YARANGA PIERINA</t>
  </si>
  <si>
    <t>18217166</t>
  </si>
  <si>
    <t>OJEDA DIAZ KLAUS DELPHOR</t>
  </si>
  <si>
    <t>70510763</t>
  </si>
  <si>
    <t>ORTEGA CARRANZA VANIA JACQUELINNE</t>
  </si>
  <si>
    <t>47537310</t>
  </si>
  <si>
    <t>ORTIZ TORRES ALDO MANUEL</t>
  </si>
  <si>
    <t>71930061</t>
  </si>
  <si>
    <t>PALACIOS CARRASCO LOURDES ANDREA</t>
  </si>
  <si>
    <t>72655063</t>
  </si>
  <si>
    <t>PALOMINO SALCEDO LUZ ANEL</t>
  </si>
  <si>
    <t>70777399</t>
  </si>
  <si>
    <t>PALPA PADILLA GIOVANNA JAZMIN</t>
  </si>
  <si>
    <t>43767610</t>
  </si>
  <si>
    <t>PAREDES ALARCON LADY LUZ</t>
  </si>
  <si>
    <t>45989660</t>
  </si>
  <si>
    <t>PAREDES AREVALO ANDRES HUMBERTO</t>
  </si>
  <si>
    <t>43411146</t>
  </si>
  <si>
    <t>PEÑA ALDAZABAL RONALD JEFFERSON</t>
  </si>
  <si>
    <t>47275449</t>
  </si>
  <si>
    <t>PINEDA SALDAÑA CYNTHIA MAYTE</t>
  </si>
  <si>
    <t>47843246</t>
  </si>
  <si>
    <t>PONCE MONJE MAIKOL ANTHONY</t>
  </si>
  <si>
    <t>72491315</t>
  </si>
  <si>
    <t>QUIJANO ZAPATA CARLOS ALBERTO</t>
  </si>
  <si>
    <t>70440173</t>
  </si>
  <si>
    <t>QUINTANA RENTERIA MARCIO ANTONIO</t>
  </si>
  <si>
    <t>45165565</t>
  </si>
  <si>
    <t>QUIÑONES GUTIERREZ ANGIE DANAI</t>
  </si>
  <si>
    <t>72454351</t>
  </si>
  <si>
    <t>QUISPE AMESQUISTA ROBINSON</t>
  </si>
  <si>
    <t>72617623</t>
  </si>
  <si>
    <t>RAMIREZ VEGA KRISEIDA MARIA</t>
  </si>
  <si>
    <t>47427426</t>
  </si>
  <si>
    <t>RIVERA COTOS JOSEFINA GORYET</t>
  </si>
  <si>
    <t>47349426</t>
  </si>
  <si>
    <t>ROMERO CORDOVA MERRY</t>
  </si>
  <si>
    <t>46497174</t>
  </si>
  <si>
    <t>RUIZ CAIPO KATIA ELIZABET</t>
  </si>
  <si>
    <t>32987408</t>
  </si>
  <si>
    <t>SABANA MENDOZA MARIBEL ELIZABETH</t>
  </si>
  <si>
    <t>73901587</t>
  </si>
  <si>
    <t>SANCHEZ PISCOYA SUSAN GUADALUPE</t>
  </si>
  <si>
    <t>46480529</t>
  </si>
  <si>
    <t>SOLANO ROQUE CARLOS HEIZO</t>
  </si>
  <si>
    <t>46258737</t>
  </si>
  <si>
    <t>SOLORZANO PEÑALOZA ANA PAULA</t>
  </si>
  <si>
    <t>71559447</t>
  </si>
  <si>
    <t>SOMOCURCIO CASTAÑEDA BERTHA ANGELICA</t>
  </si>
  <si>
    <t>47609896</t>
  </si>
  <si>
    <t>SOTO ROMERO MAYRA STEFANY</t>
  </si>
  <si>
    <t>40604146</t>
  </si>
  <si>
    <t>TAIPE QUIROZ MERI KARINA</t>
  </si>
  <si>
    <t>46199670</t>
  </si>
  <si>
    <t>TORRES LINARES WILMER ANDRE</t>
  </si>
  <si>
    <t>48246229</t>
  </si>
  <si>
    <t>URBINA SALDAÑA LUIS AYRTON</t>
  </si>
  <si>
    <t>04647076</t>
  </si>
  <si>
    <t>VARGAS DUARTE LUCAS JOSEFE</t>
  </si>
  <si>
    <t>42785121</t>
  </si>
  <si>
    <t>VASQUEZ PINEDO CELIA TERESA</t>
  </si>
  <si>
    <t>47553413</t>
  </si>
  <si>
    <t>VILLASANTE PARIONA ANA MARIA</t>
  </si>
  <si>
    <t>72758739</t>
  </si>
  <si>
    <t>VILLAVICENCIO VENTOCILLA ELENA ROSMERY</t>
  </si>
  <si>
    <t>70746221</t>
  </si>
  <si>
    <t>YAMUNAQUE RODRIGUEZ SILENE NATALY</t>
  </si>
  <si>
    <t>46482806</t>
  </si>
  <si>
    <t>YRIGOIN MONTENEGRO LEYDI YENIFER</t>
  </si>
  <si>
    <t>48423891</t>
  </si>
  <si>
    <t>ZAPATA GARCIA FABIOLA ANDREA</t>
  </si>
  <si>
    <t>47051177</t>
  </si>
  <si>
    <t>ZAVALETA RAMOS GABY</t>
  </si>
  <si>
    <t>07522028</t>
  </si>
  <si>
    <t>AQUINO GODIÑO SOFIA MAURA</t>
  </si>
  <si>
    <t>46428777</t>
  </si>
  <si>
    <t>ARAUJO REYES TANIA BETSABETH</t>
  </si>
  <si>
    <t>45262748</t>
  </si>
  <si>
    <t>BECERRA MENDOZA  DEOSSEMAR ELI</t>
  </si>
  <si>
    <t>70158442</t>
  </si>
  <si>
    <t>BUSTAMANTE FLORES  DIAK ANTONY</t>
  </si>
  <si>
    <t>71653368</t>
  </si>
  <si>
    <t>CARBAJAL GUTIERREZ  JENNIFER KATIUSCA</t>
  </si>
  <si>
    <t>47019184</t>
  </si>
  <si>
    <t>CHATI QUISPE JODITH MILAGROS</t>
  </si>
  <si>
    <t>43652129</t>
  </si>
  <si>
    <t>CLEMENTE ANTAURCO YONATAN RICHARD</t>
  </si>
  <si>
    <t>47231606</t>
  </si>
  <si>
    <t>FLORES MARIN MERCEDES DEL ROSARIO</t>
  </si>
  <si>
    <t>43147341</t>
  </si>
  <si>
    <t xml:space="preserve">GARCIA SALINAS DANNY ORLANDO </t>
  </si>
  <si>
    <t>72886678</t>
  </si>
  <si>
    <t>KOVALEFF ESPINOZA JOAN MICHELLE</t>
  </si>
  <si>
    <t>71510273</t>
  </si>
  <si>
    <t>LUCHO CABRERA STHEPHANIA MARLENI</t>
  </si>
  <si>
    <t>70247951</t>
  </si>
  <si>
    <t>PACHECO HUAMANI  ARNOLD PIO</t>
  </si>
  <si>
    <t>46466139</t>
  </si>
  <si>
    <t>QUISPE ILLA MILAGROS FIORELA</t>
  </si>
  <si>
    <t>74045631</t>
  </si>
  <si>
    <t>SUAREZ GOMEZ IDHALIE ARACELI</t>
  </si>
  <si>
    <t>48314637</t>
  </si>
  <si>
    <t>TORRES ESPINOZA CLAUDIA SUSU</t>
  </si>
  <si>
    <t>10684654</t>
  </si>
  <si>
    <t>VALVERDE BERNALES ALEXANDER</t>
  </si>
  <si>
    <t>45808085</t>
  </si>
  <si>
    <t>VASQUEZ LOPEZ MARIO RUBEN</t>
  </si>
  <si>
    <t>RUIZ BARRIOS ALBERTO MARTIN</t>
  </si>
  <si>
    <t>BACHILLER EN ADMINISTRACION DE EMPRESAS</t>
  </si>
  <si>
    <t>UNIVERSIDAD COMPLETA</t>
  </si>
  <si>
    <t>ASISTENTE ADMINISTRATIVO (GART)</t>
  </si>
  <si>
    <t>ASISTENTE ECONÓMICO REGULATORIO</t>
  </si>
  <si>
    <t>CARRILLO CHAVEZ ALEXANDER JUNIOR</t>
  </si>
  <si>
    <t>BACHILLER EN ECONOMÍA</t>
  </si>
  <si>
    <t>Analista del sector energía y minería</t>
  </si>
  <si>
    <t xml:space="preserve">ESPECIALISTA 3 - LEGAL RECLAMOS  </t>
  </si>
  <si>
    <t>PEREZ CARRASCO ANDREA CAROLINA</t>
  </si>
  <si>
    <t>Especialista 3 - Sanciones</t>
  </si>
  <si>
    <t xml:space="preserve">ANALISTA DE COMUNICACIÓN I </t>
  </si>
  <si>
    <t>GALVEZ AGUIRRE CARLOS MANUEL</t>
  </si>
  <si>
    <t>Especialista en Posicionamiento Instituc</t>
  </si>
  <si>
    <t xml:space="preserve">Especialista en Supervisión de Recargos </t>
  </si>
  <si>
    <t>OLANO OCHOA CÉSAR GUILLERMO</t>
  </si>
  <si>
    <t>INGENIERIA MECANICA ELECTRICA</t>
  </si>
  <si>
    <t xml:space="preserve">ANALISTA TÉCNICO </t>
  </si>
  <si>
    <t>CHAVEZ VASQUEZ DARHA VALESKKA</t>
  </si>
  <si>
    <t>BACHILLER EN CIENCIAS ECONÓMICAS</t>
  </si>
  <si>
    <t xml:space="preserve">ASISTENTE SECTORIAL </t>
  </si>
  <si>
    <t>ESPECIALISTA EN IMPUGNACIONES</t>
  </si>
  <si>
    <t>ALFARO MARROQUIN DEYSI ALEXANDRA</t>
  </si>
  <si>
    <t>ESPECIALISTA II - SUPERVISIÓN CONTABLE DE APORTES</t>
  </si>
  <si>
    <t>TRIGO VILLACA ELIZABETH BELINDA</t>
  </si>
  <si>
    <t>Especialista Senior en Supervisión de Re</t>
  </si>
  <si>
    <t>ESPECIALISTA LEGAL</t>
  </si>
  <si>
    <t>PAHUACHO VASQUEZ ELIZABETH LESLY</t>
  </si>
  <si>
    <t>ESPECIALISTA LEGAL III - DGN</t>
  </si>
  <si>
    <t>ESPECIALISTA EN GESTIÓN DE PROYECTOS - GSP</t>
  </si>
  <si>
    <t>RICRA LOPEZ ELMER EMILIO</t>
  </si>
  <si>
    <t>INGENIERO MECÁNICO - ELECTRICISTA</t>
  </si>
  <si>
    <t>ESPECIALISTA TÉCNICO PROYECTOS GAS NATUR</t>
  </si>
  <si>
    <t xml:space="preserve">ESPECIALISTA 3 - LEGAL RECLAMOS </t>
  </si>
  <si>
    <t xml:space="preserve">PONCE DE LEÓN CAMAHUALÍ FANNY </t>
  </si>
  <si>
    <t>ESPECIALISTA – 3 LEGAL (RECLAMOS Y CUMPLIMIENTO)</t>
  </si>
  <si>
    <t xml:space="preserve">ASISTENTE CONTABLE </t>
  </si>
  <si>
    <t>ORCCON HERRERA GIOVANNA GINA</t>
  </si>
  <si>
    <t>ASISTENTE DE LOGISTICA SIAF</t>
  </si>
  <si>
    <t>ESPECIALISTA  2    PARA    LA    GESTIÓN    DE   P</t>
  </si>
  <si>
    <t>PICHARDO CONDORHUAMAN GISCARD CURSINIO</t>
  </si>
  <si>
    <t xml:space="preserve">ESPECIALISTA GESTIÓN OPER SUPERVISION </t>
  </si>
  <si>
    <t xml:space="preserve">ESPECIALISTA 3 - INGENIERO </t>
  </si>
  <si>
    <t>PARIONA NINANYA GRIMALDO ERNESTO</t>
  </si>
  <si>
    <t>INGENIERO DE MINAS</t>
  </si>
  <si>
    <t>Analista en Ventilación</t>
  </si>
  <si>
    <t xml:space="preserve">COORDINADOR ADMINISTRATIVO </t>
  </si>
  <si>
    <t xml:space="preserve">FERNANDEZ CROSSETTY HECTOR </t>
  </si>
  <si>
    <t xml:space="preserve">ESPECIALISTA DE CONTRATACIONES Y ADQUISICIONES </t>
  </si>
  <si>
    <t>ESPECIALISTA   PARA   LA   SUPERVISIÓN   DE   PROY</t>
  </si>
  <si>
    <t>CHUCHULLO LAUCATA HENRRY BRAULIO</t>
  </si>
  <si>
    <t>INGENIERO MECANICO</t>
  </si>
  <si>
    <t>GUEVARA ROSALES HENRY VLADIMIR</t>
  </si>
  <si>
    <t>ANALISTA LEGAL EN REGULACION Y SUPERVISI</t>
  </si>
  <si>
    <t>ASISTENTE DE CAPACITACIÓN</t>
  </si>
  <si>
    <t>TUBINO REPETTO ISABELLA LAURA</t>
  </si>
  <si>
    <t xml:space="preserve">ASISTENTE ADMINISTRATIVO DE CAPACITACIÓN </t>
  </si>
  <si>
    <t xml:space="preserve">ESPECIALISTA DE SOPORTE DE BASE DE DATOS - DDE </t>
  </si>
  <si>
    <t>GUILLERMO ALVARADO JACK MICHAEL</t>
  </si>
  <si>
    <t>Especialista Senior en Base de Datos</t>
  </si>
  <si>
    <t>JANAMPA CORDOVA JEAN DANNY</t>
  </si>
  <si>
    <t xml:space="preserve">ABOGADO </t>
  </si>
  <si>
    <t>ANALISTA EN GESTIÓN DE COBRANZA</t>
  </si>
  <si>
    <t>DEXTRE SANCHEZ JESUS ENRIQUE</t>
  </si>
  <si>
    <t>ESPECIALISTA GESTION DE COBRANZA</t>
  </si>
  <si>
    <t>Analista Técnico en Reclamos</t>
  </si>
  <si>
    <t>PECHO ÑAUPARI JHON ALFREDO</t>
  </si>
  <si>
    <t>INGENIERO ELECTRICISTA</t>
  </si>
  <si>
    <t>ANALISTA TECNICO</t>
  </si>
  <si>
    <t xml:space="preserve">ABOGADO - PROCESOS PENALES </t>
  </si>
  <si>
    <t>CORTEZ AGUILAR JOHANNA BELLAMY</t>
  </si>
  <si>
    <t>Abogado Penalista</t>
  </si>
  <si>
    <t>HERNANDEZ CELIS JOSE ALEJANDRO</t>
  </si>
  <si>
    <t>Analista Legal en Energía</t>
  </si>
  <si>
    <t>COORDINADOR DE GESTIÓN ECONÓMICA DEL FONDO  - FISE</t>
  </si>
  <si>
    <t>BOGGIO NIETO JOSÉ CARLOS</t>
  </si>
  <si>
    <t>ESPECIALISTA   1   DE   LA   SUPERVISIÓN   DEL   P</t>
  </si>
  <si>
    <t>ROBLES LAYNES JOSE LUIS</t>
  </si>
  <si>
    <t>ESPECIALISTA SENIOR GEST PROY Y SUP GAS</t>
  </si>
  <si>
    <t>ASISTENTE LEGAL - COACTIVO (GL)</t>
  </si>
  <si>
    <t>MORALES SOTO JOSUE ALFONSO</t>
  </si>
  <si>
    <t>ABOGADO - COACTIVO ADMINISTRATIVO (GL)</t>
  </si>
  <si>
    <t>ABOGADO (GFGN)</t>
  </si>
  <si>
    <t>TORRES CANALES KATERINE VANESA</t>
  </si>
  <si>
    <t>TITULADO EN DERECHO</t>
  </si>
  <si>
    <t>ESPECIALISTA LEGAL SUPERVISIÓN GAS NATUR</t>
  </si>
  <si>
    <t xml:space="preserve">AUXILIAR DEL REGISTRO </t>
  </si>
  <si>
    <t>ZEVALLOS GONZALEZ KELLY DEL CARMEN</t>
  </si>
  <si>
    <t>Asist Regional en Atención al Ciudadano</t>
  </si>
  <si>
    <t>ANALISTA TÉCNICO EN RECLAMOS</t>
  </si>
  <si>
    <t>AGUIRRE CHAUCA LUIS ALBERTO</t>
  </si>
  <si>
    <t>Especialista en Energía</t>
  </si>
  <si>
    <t>LANDA ANTAYHUA LUIS ALBERTO</t>
  </si>
  <si>
    <t>TITULO PROFESIONAL</t>
  </si>
  <si>
    <t>ESPECIALISTA TÉCNICO</t>
  </si>
  <si>
    <t>ESPECIALISTA REGIONAL EN ELECTRICIDAD</t>
  </si>
  <si>
    <t>COSIO TICLAVILCA MYLENE JENNIFER</t>
  </si>
  <si>
    <t>BACHILLER EN CIENCIAS ADMINISTRATIVAS Y GESTION DE EMPRESAS</t>
  </si>
  <si>
    <t>ASISTENTE  ADMINISTRATIVO</t>
  </si>
  <si>
    <t>ANALISTA DE SELECCIÓN DE PERSONAL</t>
  </si>
  <si>
    <t xml:space="preserve">FERNANDEZ MELENDEZ NANCY </t>
  </si>
  <si>
    <t>ESPECIALISTA  ATRACCIÓN SELECCIÓN PERSON</t>
  </si>
  <si>
    <t>ESPECIALISTA TÉCNICO III - DGTE (GART)</t>
  </si>
  <si>
    <t>CHINCHA ALVA NILTON ROOSEVELT</t>
  </si>
  <si>
    <t>TITULO DE INGENIERO</t>
  </si>
  <si>
    <t>Especialista Técnico II-DGTE</t>
  </si>
  <si>
    <t>ESPECIALISTA TÉCNICO DE GAS NATURAL</t>
  </si>
  <si>
    <t>MONTOYA BENITES RAUL EDGARDO</t>
  </si>
  <si>
    <t>Asesor Técnico</t>
  </si>
  <si>
    <t xml:space="preserve">ESPECIALISTA TÉCNICO I - DGN </t>
  </si>
  <si>
    <t>CARRILLO CASTILLO RODRIGO EDUARDO</t>
  </si>
  <si>
    <t>ESPECIALISTA   EN   TECNOLOGÍAS   DE   INFORMACIÓN</t>
  </si>
  <si>
    <t>LOPEZ TUESTA ROGER FERNANDO</t>
  </si>
  <si>
    <t>ESPECIALISTA SENIOR GESTIÓN PROC SUP INT</t>
  </si>
  <si>
    <t>ASISTENTE DE CAPACITACION</t>
  </si>
  <si>
    <t>ESPINOZA ESPINOZA SANDRA PAOLA</t>
  </si>
  <si>
    <t>ANALISTA DE GESTION</t>
  </si>
  <si>
    <t>Analista en Atracción y Selección de Per</t>
  </si>
  <si>
    <t>SANCHEZ CAUTY SHEYLA JESSICA</t>
  </si>
  <si>
    <t>ASISTENTE DE SELECCION DE PERSONAL</t>
  </si>
  <si>
    <t xml:space="preserve">ASISTENTE ADMINISTRATIVO REGIONAL </t>
  </si>
  <si>
    <t>NAVARRO ALANYA TEODORO JOSE</t>
  </si>
  <si>
    <t>ANALISTA DE GESTIÓN ADMINISTRATIVA</t>
  </si>
  <si>
    <t xml:space="preserve">CHAVEZ PORTA THAIS </t>
  </si>
  <si>
    <t>Analista en Regulación de Asociaciones P</t>
  </si>
  <si>
    <t xml:space="preserve">ESPECIALISTA REGIONAL EN ELECTRICIDAD </t>
  </si>
  <si>
    <t>GUZMÁN ESTREMADOYRO WALTER ALEJANDRO</t>
  </si>
  <si>
    <t>Especialista Senior en Gestión de Proces</t>
  </si>
  <si>
    <t xml:space="preserve">ESPECIALISTA LEGAL III - DGTE </t>
  </si>
  <si>
    <t>MALLMA FALCON WALTER HERNAN</t>
  </si>
  <si>
    <t xml:space="preserve">CONTRERAS CHAVEZ ZANDY </t>
  </si>
  <si>
    <t>Especialista II - Gestor  Proyectos</t>
  </si>
  <si>
    <t xml:space="preserve">ESPECIALISTA II - LEGAL HIDROCARBUROS </t>
  </si>
  <si>
    <t>GORRITTI SIAPPO ZOILA PAOLA DEL ROSARIO</t>
  </si>
  <si>
    <t>Especialista Legal Senior en Recargos Ta</t>
  </si>
  <si>
    <t xml:space="preserve">ESPECIALISTA GESTIÓN ADMINISTRATIVA </t>
  </si>
  <si>
    <t>TANTAVILCA PAUCAR KETTY CINTHIA</t>
  </si>
  <si>
    <t xml:space="preserve">ASISTENTE TÉCNICO ARCHIVO </t>
  </si>
  <si>
    <t xml:space="preserve">PABLO JOTA BEATRIZ </t>
  </si>
  <si>
    <t>LICENCIADA EN BIBLIOTECOLOGIA Y CIENCIAS DE LA INFORMACION</t>
  </si>
  <si>
    <t xml:space="preserve">ALCA CUSI AMADOR </t>
  </si>
  <si>
    <t>EDUCACIÓN  SECUNDARIA</t>
  </si>
  <si>
    <t>RASHTA MILLA EDUARDO SEVERO</t>
  </si>
  <si>
    <t>BACHILLER EN CIENCIAS CON MENCIÓN EN INGENIERÍA MECÁNICA Y ELÉCTRICA</t>
  </si>
  <si>
    <t xml:space="preserve">AUXILIAR ADMINISTRATIVO - CENTRAL TELEFÓNICA </t>
  </si>
  <si>
    <t>ANTUNEZ SAAVEDRA PATRICIA HAYDEE</t>
  </si>
  <si>
    <t>CIENCIAS ADMINISTRATIVAS Y RECURSOS HUMANOS</t>
  </si>
  <si>
    <t xml:space="preserve">ANALISTA PROGRAMADOR DE SISTEMAS </t>
  </si>
  <si>
    <t>FLORES TIPISMANA RUFINO</t>
  </si>
  <si>
    <t xml:space="preserve">ESPECIALISTA II - GESTOR  PROYECTOS </t>
  </si>
  <si>
    <t>QUITO CORTEZ SONIA LILY</t>
  </si>
  <si>
    <t xml:space="preserve">ESPECIALISTA II-GESTOR PROYECTO SCOP </t>
  </si>
  <si>
    <t>CALVO MEJIA ANGEL ADHEMIR</t>
  </si>
  <si>
    <t>INGENIERO DE SISTEMAS E INFORMATICA</t>
  </si>
  <si>
    <t xml:space="preserve">ESPECIALISTA EN LA NTCSE </t>
  </si>
  <si>
    <t>SALVADOR GARAYAR MARIN DAVID</t>
  </si>
  <si>
    <t>INGENIERO MECANICO ELECTRICISTA</t>
  </si>
  <si>
    <t xml:space="preserve">TESORERO </t>
  </si>
  <si>
    <t>ESTRADA MIER MARIA DEL CARMEN</t>
  </si>
  <si>
    <t xml:space="preserve">ESPECIALISTA REGIONAL EN HIDROCARBUROS </t>
  </si>
  <si>
    <t>ORDAYA MIRANDA PEDRO RUPERTO</t>
  </si>
  <si>
    <t>ESTRELLA CAMACUARI ANDRÉS LUIS</t>
  </si>
  <si>
    <t>INGENIERO MÉCANICO</t>
  </si>
  <si>
    <t xml:space="preserve">ESPECIALISTA III - CONTROL DE GESTIÓN-B </t>
  </si>
  <si>
    <t>CLAVIJO DUEÑAS YENNY LUPE</t>
  </si>
  <si>
    <t>INGENIERÍA QUÍMICA</t>
  </si>
  <si>
    <t xml:space="preserve">CONSERJE </t>
  </si>
  <si>
    <t>SUERO GUERRERO MARCOS MIGUEL</t>
  </si>
  <si>
    <t>LUJAN DELGADO WALTER CARLOS</t>
  </si>
  <si>
    <t xml:space="preserve">TAIPE ROJAS ABRAHAM </t>
  </si>
  <si>
    <t>ASISTENTE ADMINISTRATIVO FISE</t>
  </si>
  <si>
    <t>REVOLLAR TRISTAN SAYDA JUANA</t>
  </si>
  <si>
    <t>FORMACIÓN TÉCNICA</t>
  </si>
  <si>
    <t>VALDIVIA TORRES MARCO ANTONIO</t>
  </si>
  <si>
    <t xml:space="preserve">ASISTENTE ADMINISTRATIVO </t>
  </si>
  <si>
    <t xml:space="preserve">ANDRADE PANIHUARA NERIDA </t>
  </si>
  <si>
    <t>BACHILLER EN ADMINISTRACIÓN Y GERENCIA</t>
  </si>
  <si>
    <t xml:space="preserve">OFICIAL DE SEGURIDAD DE LA INFORMACIÓN </t>
  </si>
  <si>
    <t>GONZALES FUNG CARLOS ALCIDES</t>
  </si>
  <si>
    <t>ARMAS VALENCIA CRISTHINE JENNIFER</t>
  </si>
  <si>
    <t>LICENCIADA EN ADMINISTRACION DE EMPRESAS</t>
  </si>
  <si>
    <t xml:space="preserve">VILCA BECERRA DEMETRIO </t>
  </si>
  <si>
    <t xml:space="preserve">ASISTENTE ADMINISTRATIVO COACTIVO </t>
  </si>
  <si>
    <t>MUÑOA ORE ANTONIO LUIS</t>
  </si>
  <si>
    <t>ALCAZAR CALIZAYA JORGE ARNALDO</t>
  </si>
  <si>
    <t>TORRES DAVILA MANUEL RICHARD</t>
  </si>
  <si>
    <t xml:space="preserve">CHOFER  DE CAMPO </t>
  </si>
  <si>
    <t>GARCIA SALCEDO CARLOS ENRIQUE</t>
  </si>
  <si>
    <t>OFICIAL DE MAR TERCERO</t>
  </si>
  <si>
    <t xml:space="preserve">ASISTENTE - 1 </t>
  </si>
  <si>
    <t>EUGENIO PRAELI CYNTHIA AHIMET</t>
  </si>
  <si>
    <t xml:space="preserve">ASISTENTE ADMINISTRATIVO DE ASAM </t>
  </si>
  <si>
    <t>RONDON ESPINOZA TULA ROSA</t>
  </si>
  <si>
    <t xml:space="preserve">ESPECIALISTA 2 - SALA UNIPERSONAL 1 </t>
  </si>
  <si>
    <t>OÑA SARMIENTO JULIO CESAR</t>
  </si>
  <si>
    <t xml:space="preserve">ESPECIALISTA ADMINISTRATIVO </t>
  </si>
  <si>
    <t xml:space="preserve">ILDEFONSO VARGAS NANCY </t>
  </si>
  <si>
    <t>MENDIETA OCHOA JOSE CARLOS</t>
  </si>
  <si>
    <t xml:space="preserve">ASISTENTE DE PRESUPUESTO </t>
  </si>
  <si>
    <t>GONZALES ROMERO ISMAEL IVAN</t>
  </si>
  <si>
    <t xml:space="preserve">ESPECIALISTA - 2 </t>
  </si>
  <si>
    <t>ENRIQUEZ ROMERO ARMANDO MANUEL</t>
  </si>
  <si>
    <t xml:space="preserve">ASISTENTE CONTROL FINANCIERO </t>
  </si>
  <si>
    <t>MUÑOZ HUAYTA SELENA JENIFER</t>
  </si>
  <si>
    <t>COMPUTACIÓN E INFORMÁTICA</t>
  </si>
  <si>
    <t xml:space="preserve">ESPECIALISTA 3 DE COMERCIALIZACIÓN JUNIOR </t>
  </si>
  <si>
    <t>AGUILAR GONZALES ELIZABETH JUDITH</t>
  </si>
  <si>
    <t>ESPECIALISTA EN TECNOLOGÍA DE LA INFORMACIÓN</t>
  </si>
  <si>
    <t>ARTEAGA LIÑAN JORGE LUIS</t>
  </si>
  <si>
    <t>TITULO PROFESIONAL DE INGENIERO ELECTRONICO</t>
  </si>
  <si>
    <t>ASISTENTE ADMINISTRATIVO-REGIONAL PICHARI</t>
  </si>
  <si>
    <t xml:space="preserve">FERNANDEZ QUINTANILLA JENNY </t>
  </si>
  <si>
    <t xml:space="preserve">ASISTENTE </t>
  </si>
  <si>
    <t xml:space="preserve">GUTIERREZ ESCALANTE MARCELINA </t>
  </si>
  <si>
    <t xml:space="preserve">ESPECIALISTA EN CONTROL DE GESTIÓN </t>
  </si>
  <si>
    <t>LEVANO FELIX EDGARDO MARTIN</t>
  </si>
  <si>
    <t>INGENIERO MECÁNICO</t>
  </si>
  <si>
    <t>LUPERDIGA MIRANDA JORGE JUAN</t>
  </si>
  <si>
    <t xml:space="preserve">ESPECIALISTA LEGAL EN HIDROCARBUROS </t>
  </si>
  <si>
    <t>RAMOS URTEAGA KARLA FIORELLA</t>
  </si>
  <si>
    <t xml:space="preserve">AUXILIAR </t>
  </si>
  <si>
    <t>CASAPIA NUÑEZ CLAUDIA PATRICIA</t>
  </si>
  <si>
    <t>ESPECIALISTA  DE EVALUACIÓN ECONÓMICA Y FINANCIERA</t>
  </si>
  <si>
    <t>MIÑAN GONZALES PEDRO ARMANDO CONRADO</t>
  </si>
  <si>
    <t>ALEJOS GARCIA RICARDO ROMAN</t>
  </si>
  <si>
    <t>BACHILLER EN CIENCIAS</t>
  </si>
  <si>
    <t>PANDO CARDENAS GRACIANO SIXTO</t>
  </si>
  <si>
    <t>ANICAMA ÑAÑEZ DUMAS POMPILIO</t>
  </si>
  <si>
    <t>INGENIERO MECÁNICO ELECTRICISTA</t>
  </si>
  <si>
    <t>SEMINARIO SUAREZ CARLOS ALBERTO</t>
  </si>
  <si>
    <t>LUCEN REBAZA DORA IOVANA</t>
  </si>
  <si>
    <t>CARPIO ESCALANTE ENRIQUE DANIEL</t>
  </si>
  <si>
    <t>ANALISTA DE CAPACITACIÓN</t>
  </si>
  <si>
    <t>LAYZA SILVA SIGIFREDO IVAN</t>
  </si>
  <si>
    <t>BACHILLER EN INGENIERIA DE COMPUTACION Y</t>
  </si>
  <si>
    <t>RECEPCIONISTA (STOR)</t>
  </si>
  <si>
    <t>CAMACHO LEON ROSINA KARINA</t>
  </si>
  <si>
    <t>ABOGADO -  GERENCIA LEGAL</t>
  </si>
  <si>
    <t>APOLAYA VALENCIA JUAN PABLO</t>
  </si>
  <si>
    <t xml:space="preserve">ESPECIALISTA TÉCNICO III- DDE </t>
  </si>
  <si>
    <t>COPELLO ZEVALLOS JORGE ANTONIO</t>
  </si>
  <si>
    <t>FRETEL PORTAS YESENIA YENI</t>
  </si>
  <si>
    <t>ANALISTA LEGAL EN RECLAMOS Y CUMPLIMIENTO</t>
  </si>
  <si>
    <t>CANO MACCHERI CLAUDIA ANGÉLICA</t>
  </si>
  <si>
    <t>ESPECIALISTA 3 - UNIDAD DE TRANSMISIÓN - ALTAS Y B</t>
  </si>
  <si>
    <t>CCOLLATUPA PUMASUPA JOSE CARLOS</t>
  </si>
  <si>
    <t>ANALISTA DE SISTEMAS JUNIOR</t>
  </si>
  <si>
    <t>CAHUA CARBAJAL MANUEL JESUS</t>
  </si>
  <si>
    <t>INGENIERO DE SISTEMAS Y CÓMPUTO</t>
  </si>
  <si>
    <t>ESPECIALISTA DE MASIFICACIÓN DE GAS NATURAL – SECT</t>
  </si>
  <si>
    <t xml:space="preserve">DE LAMA CASTILLO GONZALO </t>
  </si>
  <si>
    <t>INGENIERO METALURGISTA</t>
  </si>
  <si>
    <t xml:space="preserve">NUÑEZ BORJA MIRIAM </t>
  </si>
  <si>
    <t>BACHILLER EN COMPUTACIÓN</t>
  </si>
  <si>
    <t>PAPUICO LIMAYMANTA RAUL TEODOSIO</t>
  </si>
  <si>
    <t>GARCIA SOLIS ROGELIO JOSE</t>
  </si>
  <si>
    <t>INGENIERO DE PETROLEO</t>
  </si>
  <si>
    <t>MONTUFAR CENTENO FELIX FRANKLIN</t>
  </si>
  <si>
    <t>ESPECIALISTA EN COMBUSTIBLES LÍQUIDOS</t>
  </si>
  <si>
    <t>PEREZ PRADO DARLING PAUL</t>
  </si>
  <si>
    <t xml:space="preserve">ADMINISTRADOR DE SISTEMAS DE INFORMACIÓN </t>
  </si>
  <si>
    <t>CASTAÑEDA ROSSEL JOSE MANUEL</t>
  </si>
  <si>
    <t>INGENIERO EN COMPUTACION Y SISTEMAS</t>
  </si>
  <si>
    <t xml:space="preserve">ESPECIALISTA - 3 </t>
  </si>
  <si>
    <t>QUISPE HUANCA ANA PAOLA</t>
  </si>
  <si>
    <t>ESPECIALISTA EN ANÁLISIS DE NEGOCIO</t>
  </si>
  <si>
    <t>SILVA PRETEL KRISTELL HERMINIA</t>
  </si>
  <si>
    <t>ZEVALLOS VILLEGAS PERCY GUSTAVO</t>
  </si>
  <si>
    <t>BACHILLER EN INGENIERIA QUIMICA</t>
  </si>
  <si>
    <t xml:space="preserve">MIRANDA MOLINA HENRY </t>
  </si>
  <si>
    <t>CARHUAMACA TITO MERCEDES ROSARIO</t>
  </si>
  <si>
    <t>INGENIERA ELECTRICISTA</t>
  </si>
  <si>
    <t xml:space="preserve">SALAZAR RUBINA HUMBERTO </t>
  </si>
  <si>
    <t xml:space="preserve">ESPECIALISTA II LEGAL </t>
  </si>
  <si>
    <t>RICALDE GUDIEL KATHERINE KRIS</t>
  </si>
  <si>
    <t>VÁSQUEZ LIZÁRRAGA JAIME FRANCISCO</t>
  </si>
  <si>
    <t xml:space="preserve">ESPECIALISTA II - PROYECTOS ESPECIALES </t>
  </si>
  <si>
    <t>ALTAMIRANO OJANAMA JAMES EMIR</t>
  </si>
  <si>
    <t>ESPECIALISTA I (ESPECIALISTA EN REGISTRO Y PROYECT</t>
  </si>
  <si>
    <t>CONTRERAS SERRANO JUAN AMILCAR</t>
  </si>
  <si>
    <t>INGENIERO PETROQUÍMICO</t>
  </si>
  <si>
    <t>ESPECIALISTA 3  (UNIDAD DE TRANSMISIÓN )</t>
  </si>
  <si>
    <t>ROBLES SARAVIA ANGEL DANIEL</t>
  </si>
  <si>
    <t xml:space="preserve">ESPECIALISTA TÉCNICO II - DDE </t>
  </si>
  <si>
    <t>OLIVARES RAMOS JOSIAS LUIS</t>
  </si>
  <si>
    <t>ESPECIALISTA II</t>
  </si>
  <si>
    <t>QUIROZ GONZALES JESSICA JUDITH</t>
  </si>
  <si>
    <t>INGENIERO QUÍMICO</t>
  </si>
  <si>
    <t>VILLALTA GAMARRA HERVI</t>
  </si>
  <si>
    <t>LICENCIADO EN ADMINISTRACIÓN DE EMPRESAS</t>
  </si>
  <si>
    <t>QUISPE VELAZQUE ZAIDA</t>
  </si>
  <si>
    <t>ESPECIALISTA   LEGAL   DEL   PROYECTO   GSP</t>
  </si>
  <si>
    <t>LLERENA ESTRADA JORGE LUIS</t>
  </si>
  <si>
    <t xml:space="preserve">ESPECIALISTA 1 </t>
  </si>
  <si>
    <t>CHAMORRO BOHORQUEZ GUILLERMO EUGENIO</t>
  </si>
  <si>
    <t>MAESTRO EN CIENCIAS CON MENCIÓN EN INGENIERIA DE MINAS</t>
  </si>
  <si>
    <t>ALVITES CARPIO CESAR EDUARDO</t>
  </si>
  <si>
    <t xml:space="preserve">ECONOMISTA - DGTE </t>
  </si>
  <si>
    <t>SERNA SANTOS LADY AURORA</t>
  </si>
  <si>
    <t>ESPECIALISTA EN CONTABILIDAD - FISE</t>
  </si>
  <si>
    <t>PANITZ BALDEON YSABEL CRISTINA</t>
  </si>
  <si>
    <t>ESPECIALISTA I</t>
  </si>
  <si>
    <t>VALER MORALES ALDO EDMUNDO</t>
  </si>
  <si>
    <t>ESPECIALISTA DE LA SUPERVISIÓN DE GAS NATURAL</t>
  </si>
  <si>
    <t>CASAPÍA NUÑEZ GUILLERMO FRANCISCO</t>
  </si>
  <si>
    <t>Especialista - 3 Legal (Reclamos y Cumpl</t>
  </si>
  <si>
    <t>CHOQUE MENDEZ ELIZABETH SOFIA</t>
  </si>
  <si>
    <t xml:space="preserve">ESPECIALISTA EN GESTIÓN DE LA SUPERVISIÓN </t>
  </si>
  <si>
    <t>HUAYTAN PONCE JAVIER FRANCISCO</t>
  </si>
  <si>
    <t>INGENIERO PETROQUIMICO</t>
  </si>
  <si>
    <t>MORALES DE LA CRUZ GANDIA KATHIA</t>
  </si>
  <si>
    <t>ESPECIALISTA  ECONÓMICO</t>
  </si>
  <si>
    <t>CONDORI SULLASI MAYRA LUZ MARIA</t>
  </si>
  <si>
    <t>HIDALGO MONTESINOS JUAN ANTONIO</t>
  </si>
  <si>
    <t>ANALISTA LEGAL - FISE</t>
  </si>
  <si>
    <t>SUAREZ BLANCO WALTER GABRIEL</t>
  </si>
  <si>
    <t>ESPECIALISTA SENIOR EN COMBUSTIBLES LÍQUIDOS</t>
  </si>
  <si>
    <t>RETUERTO CALDERÓN CÉSAR IVÁN</t>
  </si>
  <si>
    <t>SOLIS SAAVEDRA CARLOS ALBERTO</t>
  </si>
  <si>
    <t>LICENCIADO EN ADMINISTRACION DE EMPRESAS</t>
  </si>
  <si>
    <t>ESPECIALISTA DE IMPLEMENTACIÓN DEL FISE</t>
  </si>
  <si>
    <t>CERVANTES RODRIGUEZ FREDDY HECTOR</t>
  </si>
  <si>
    <t>CARBAJAL ROSEL MIGUEL ANGEL</t>
  </si>
  <si>
    <t xml:space="preserve">SANCHEZ ESTEBAN ALFREDO </t>
  </si>
  <si>
    <t>SAMAME OBANDO JULISSA DEL CARMEN</t>
  </si>
  <si>
    <t xml:space="preserve">ESPECIALISTA DE SERVICIOS GENERALES </t>
  </si>
  <si>
    <t>REYNA BOHORQUEZ PEDRO HUMBERTO</t>
  </si>
  <si>
    <t>INGENIERO ADMINISTRATIVO</t>
  </si>
  <si>
    <t>ESPECIALISTA ECONÓMICO</t>
  </si>
  <si>
    <t xml:space="preserve">CERSSO CASO DANTE </t>
  </si>
  <si>
    <t>ANALISTA ECONÓMICO REGULATORIO</t>
  </si>
  <si>
    <t>MIRANDA VELASQUEZ CARLOS ALBERTO</t>
  </si>
  <si>
    <t>BERRIO YABAR CARLOS ALBERTO</t>
  </si>
  <si>
    <t>ANALISTA DE DESARROLLO ORGANIZACIONAL</t>
  </si>
  <si>
    <t>FUENTES BALTAZAR CYNTHIA MARISSA</t>
  </si>
  <si>
    <t>ESPECIALISTA EN SUPERVISIÓN DE PLANTAS</t>
  </si>
  <si>
    <t>SALAZAR CHAGUA CARLOS ENRIQUE</t>
  </si>
  <si>
    <t>BOULANGGER MIRANDA CARLOS ENRIQUE</t>
  </si>
  <si>
    <t>BACHILLER EN INGENIERIA ELECTRICA</t>
  </si>
  <si>
    <t xml:space="preserve">ESPECIALISTA TÉCNICO </t>
  </si>
  <si>
    <t>FLORES MASS IVAN ARMANDO</t>
  </si>
  <si>
    <t>INGENIERO EN ENERGIA</t>
  </si>
  <si>
    <t>LAGONES CÁRDENAS CIRO RAFAEL</t>
  </si>
  <si>
    <t>TEVES CABRERA ANA ELIZABETH</t>
  </si>
  <si>
    <t>ESPECIALISTA SENIOR EN GEOTÉCNIA</t>
  </si>
  <si>
    <t xml:space="preserve">GUTIERREZ ORTIZ EDILBERTO </t>
  </si>
  <si>
    <t>TABOADA CARO PAOLA IVETTE</t>
  </si>
  <si>
    <t xml:space="preserve">ESPECIALISTA CONTABLE </t>
  </si>
  <si>
    <t>PEREZ VERASTEGUI ANGELA GENOVEVA</t>
  </si>
  <si>
    <t>LOPEZ JARA MARIBEL MAXIMA</t>
  </si>
  <si>
    <t>MORENO RAMOS MAYRA MARIA ELENA</t>
  </si>
  <si>
    <t>GORRITTI SIAPPO WILLIAM FERNANDO</t>
  </si>
  <si>
    <t>BACHILLER EN INGENIERIA ELECTRONICA</t>
  </si>
  <si>
    <t>SOTELO SOLIS ALEX ARTHUR</t>
  </si>
  <si>
    <t>SALAS ESPINOZA ROSMERY EMPERATRIZ</t>
  </si>
  <si>
    <t xml:space="preserve">CALOGGERO SUAREZ GIOVANNI </t>
  </si>
  <si>
    <t xml:space="preserve">JIMENEZ LUNA ROMEL </t>
  </si>
  <si>
    <t>CARPIO ESCALANTE EDGARD ALBERTO</t>
  </si>
  <si>
    <t>INGENIERIO INDUSTRIAL</t>
  </si>
  <si>
    <t>CERSSO CASO CARLOS MARX</t>
  </si>
  <si>
    <t>ESPINOZA COSTA RICARDO ERNESTO</t>
  </si>
  <si>
    <t xml:space="preserve">ANALISTA SECTORIAL EN ELECTRICIDAD Y GAS NATURAL </t>
  </si>
  <si>
    <t>GUEVARA CCAMA ERNESTO YURI</t>
  </si>
  <si>
    <t>CANALES ROSAS JUSTO GERMAN</t>
  </si>
  <si>
    <t>ESPECIALISTA SENIOR EN FISCALIZACIÓN TRIBUTARIA DE</t>
  </si>
  <si>
    <t>BRACHOWICZ MONTJOY FEDERICO EDUARDO</t>
  </si>
  <si>
    <t>HERRERA AVILA OLGA GRACIELA</t>
  </si>
  <si>
    <t xml:space="preserve">COORDINADOR DE ACCESO AL GLP Y COMPENSACIÓN DE LA </t>
  </si>
  <si>
    <t>MUÑOZ FRANCO JULIO MARTIN</t>
  </si>
  <si>
    <t xml:space="preserve">CURI AYALA NATALIA </t>
  </si>
  <si>
    <t>JEFE REGIONAL</t>
  </si>
  <si>
    <t xml:space="preserve">MARTINEZ GONZALES IGNACIO </t>
  </si>
  <si>
    <t>HINOSTROZA CAIRO ANDERSON RICHARD</t>
  </si>
  <si>
    <t xml:space="preserve">ABOGADO - DGTE </t>
  </si>
  <si>
    <t>DIAZ VILLANUEVA EDWAR RAFAEL</t>
  </si>
  <si>
    <t xml:space="preserve">ANALISTA DE INFORMACIÓN - FISE </t>
  </si>
  <si>
    <t>PUCLLA PILLCO DAIVIE BRETT</t>
  </si>
  <si>
    <t>GESTOR DE PROYECTO TECNOLÓGICO - FISE</t>
  </si>
  <si>
    <t>TINOCO LICAS JUAN CARLOS</t>
  </si>
  <si>
    <t>CHAVEZ VILLANUEVA PATRICIA BEATRIZ</t>
  </si>
  <si>
    <t>ESPECIALISTA DE GAS NATURAL -FISE</t>
  </si>
  <si>
    <t>ÑIQUEN NECIOSUP NOEL DARWI</t>
  </si>
  <si>
    <t>INGENIERÍA MECÁNICA</t>
  </si>
  <si>
    <t>BALLON BRICEÑO CARLA ERIKA</t>
  </si>
  <si>
    <t>ESPECIALISTA 3 - UNIDAD DE TRANSMISIÓN - SEGURIDAD</t>
  </si>
  <si>
    <t xml:space="preserve">HERNANDEZ OLIVERA RONY </t>
  </si>
  <si>
    <t>JEFE DE FINANZAS</t>
  </si>
  <si>
    <t>TORRES VERGARAY JOSE LUIS</t>
  </si>
  <si>
    <t xml:space="preserve">ESPECIALISTA II </t>
  </si>
  <si>
    <t>AQUINO HORNA CAROLINA DEL PILAR</t>
  </si>
  <si>
    <t xml:space="preserve">ESPECIALISTA EN GESTIÓN DE INFORMACIÓN ENERGÉTICO </t>
  </si>
  <si>
    <t>SANDOVAL MICHA YSELA ARACELY</t>
  </si>
  <si>
    <t>SUCLUPE GIRIO PABLO ANTHONY</t>
  </si>
  <si>
    <t>BACHILLER EN CIENCIAS SOCIALES CON MENCION EN ECONOMIA</t>
  </si>
  <si>
    <t>MARINO NEGRON DIEGO ALONSO</t>
  </si>
  <si>
    <t>TÍTULO DE ECONOMISTA</t>
  </si>
  <si>
    <t>ESPECIALISTA REGIONAL EN ELECTRICIDAD (OR)</t>
  </si>
  <si>
    <t>GARCIA USCAMAYTA JESUS WILLIAM</t>
  </si>
  <si>
    <t>MINCHOLA CHIRINOS JAIME ALBERTO</t>
  </si>
  <si>
    <t xml:space="preserve">ESPECIALISTA EN  TESORERÍA </t>
  </si>
  <si>
    <t>CRUZ GARCÍA ISABEL DEL PILAR</t>
  </si>
  <si>
    <t>ESPECIALISTA 2 (PLANES DE CIERRE)</t>
  </si>
  <si>
    <t>YUFRA PALOMINO EDDIE HUMBERTO</t>
  </si>
  <si>
    <t>ESPECIALISTA 3 (COORDINACIÓN ADMINISTRATIVA)</t>
  </si>
  <si>
    <t>CHAVEZ WAUKE MARIA MERCEDES</t>
  </si>
  <si>
    <t>ESPECIALISTA TÉCNICO DEL PROYECTO GSP</t>
  </si>
  <si>
    <t>MELGAR GALVEZ JAVIER RAUL</t>
  </si>
  <si>
    <t>LEON CUBAS JORGE MANUEL</t>
  </si>
  <si>
    <t xml:space="preserve">ANCHAYHUA HILARIO WENCESLAO </t>
  </si>
  <si>
    <t>JARA POLO BRYAN ALFREDO</t>
  </si>
  <si>
    <t>HEREDIA MARQUEZ WALTER MIGUEL</t>
  </si>
  <si>
    <t>BACHILLER EN INGENIERIA EN ENERGIA</t>
  </si>
  <si>
    <t>ESPECIALISTA SENIOR EN SISTEMAS DE INFORMACIÓN ENE</t>
  </si>
  <si>
    <t>CARCAUSTO ROSSEL DAVID ELISEO</t>
  </si>
  <si>
    <t>ESPECIALISTA TÉCNICO EN ENERGÍA - FISE</t>
  </si>
  <si>
    <t>BULEJE AYALA JUAN CARLOS</t>
  </si>
  <si>
    <t>LICENCIADO EN ADMNISTRACION</t>
  </si>
  <si>
    <t>RIVAS CASTILLO JUAN MANUEL</t>
  </si>
  <si>
    <t xml:space="preserve">ESPECIALISTA EN GESTIÓN DE CALIDAD </t>
  </si>
  <si>
    <t>ECHEGARAY ALVARADO GIANCARLO MANUEL</t>
  </si>
  <si>
    <t>MÁRQUEZ HUAMANÑAHUI MARY LUZ</t>
  </si>
  <si>
    <t xml:space="preserve">AGUILAR ROBLES GREGORIO </t>
  </si>
  <si>
    <t xml:space="preserve">ESPECIALISTA II (ESPECIALISTA EN GAS NATURAL) </t>
  </si>
  <si>
    <t>TUPAC YUPANQUI SANCHEZ CESAR AUGUSTO</t>
  </si>
  <si>
    <t>TITULO PROFESIONAL DE INGENIERO DE PETROLEO</t>
  </si>
  <si>
    <t xml:space="preserve">ESPECIALISTA TÉCNICO I - DGTE </t>
  </si>
  <si>
    <t xml:space="preserve">HUAMAN PEREZ VICTORINO </t>
  </si>
  <si>
    <t>ORTIZ CONDOR GLADYS NIRMA</t>
  </si>
  <si>
    <t>ESPECIALISTA EN ATENCIÓN AL USUARIO</t>
  </si>
  <si>
    <t>SANDOVAL PALACIOS RONNY RICARDO</t>
  </si>
  <si>
    <t xml:space="preserve">RAMÍREZ SUAREZ ROXANA </t>
  </si>
  <si>
    <t xml:space="preserve">ESPECIALISTA 1 (ANALISTA FINANCIERO) </t>
  </si>
  <si>
    <t>JAVIER JARA JUAN JOSÉ</t>
  </si>
  <si>
    <t>ESPECIALISTA LEGAL (MADRE DE DIOS)</t>
  </si>
  <si>
    <t>ECHEGARAY PACHECO EDGAR JUVENAL</t>
  </si>
  <si>
    <t>ESPECIALISTA 1 (ESPECIALISTA EN TECNOLOGÍA DE INFO</t>
  </si>
  <si>
    <t>CALERO CUEVA CARLOS OMAR</t>
  </si>
  <si>
    <t>ESPECIALISTA -1</t>
  </si>
  <si>
    <t>DELGADO PARIONA JORGE SANTIAGO</t>
  </si>
  <si>
    <t>ESPECIALISTA EN GESTIÓN DE PROYECTOS – MASIFICACIÓ</t>
  </si>
  <si>
    <t>SANTOYO ROBLES HILDA YAMILETT</t>
  </si>
  <si>
    <t>ESPECIALISTA LEGAL DEL PROYECTO DE MASIFICACIÓN DE</t>
  </si>
  <si>
    <t>CADENAS SAYAN NORCA EVELYN</t>
  </si>
  <si>
    <t xml:space="preserve">NORIEGA TISNADO WENCESLAO </t>
  </si>
  <si>
    <t>ESPECIALISTA -3</t>
  </si>
  <si>
    <t>DELGADO CUBAS ERVIN JOHN</t>
  </si>
  <si>
    <t>ESPECIALISTA EN LOGÍSTICA</t>
  </si>
  <si>
    <t>TELLO ALCANTARA PAULA CATERINE</t>
  </si>
  <si>
    <t>LICENCIADA EN ADMINISTRACION DE NEGOCIOS</t>
  </si>
  <si>
    <t xml:space="preserve">ESPECIALISTA II EN PRESUPUESTO </t>
  </si>
  <si>
    <t xml:space="preserve">CRUZADA ROBLES CRISTIAM </t>
  </si>
  <si>
    <t>BOCANEGRA JACOBS MARIANA PATRICIA</t>
  </si>
  <si>
    <t>ESPECIALISTA EN ADMINISTRACIÓN DE MULTAS Y COBRANZ</t>
  </si>
  <si>
    <t>REYES FLORES ROSALINA DOROTEA</t>
  </si>
  <si>
    <t>ESPECIALISTA EN CONTROL DE LA PRODUCCIÓN Y RESERVA</t>
  </si>
  <si>
    <t>ESTRADA VERA ENRIQUE OSWALDO</t>
  </si>
  <si>
    <t>ANALISTA ADMINISTRATIVO - FISE</t>
  </si>
  <si>
    <t>TELLO ALCANTARA DEBORAH ANNABELLE</t>
  </si>
  <si>
    <t>QUISPE BERDEJO DAVID HEBERT</t>
  </si>
  <si>
    <t xml:space="preserve">MAQUERA PAYVA DANITZA </t>
  </si>
  <si>
    <t>ESPECIALISTA EN CONTRATACIONES PÚBLICAS</t>
  </si>
  <si>
    <t>PEREZ GUTIERREZ ANNIE ELIZABETH</t>
  </si>
  <si>
    <t>ESPECIALISTA SENIOR EN DUCTOS DE HIDROCARBUROS</t>
  </si>
  <si>
    <t>SANCHEZ OBREGON ADAN ECO</t>
  </si>
  <si>
    <t>MASTER EN ALTA DIRECCIÓN EMPRESARIAL</t>
  </si>
  <si>
    <t>ESPECIALISTA SENIOR EN INSTALACIONES DE HIDROCARBU</t>
  </si>
  <si>
    <t>PINTO MORENO LUIS ANGEL</t>
  </si>
  <si>
    <t>LEÓN ZULOETA ALEX ABANTO</t>
  </si>
  <si>
    <t>DE LA CRUZ ROJAS JOSÉ LUIS</t>
  </si>
  <si>
    <t xml:space="preserve">CALDERON CASTELAR FROILAN </t>
  </si>
  <si>
    <t>MAGÍSTER EN DIRECCIÓN Y GESTIÓN DE EMPRESAS - MBA, MENCIÓN EN GESTIÓN DE LA ENERGÍA</t>
  </si>
  <si>
    <t>ESPECIALISTA EN CONVERSIONES VEHICULARES - FISE</t>
  </si>
  <si>
    <t>VERA NAVARRO JESSICA ANA BEATRIZ</t>
  </si>
  <si>
    <t>CASTRO JURADO DIEGO ALONSO</t>
  </si>
  <si>
    <t xml:space="preserve">ESPECIALISTA LEGAL REGIONAL </t>
  </si>
  <si>
    <t xml:space="preserve">MENDOZA LOAYZA GERBERT </t>
  </si>
  <si>
    <t xml:space="preserve">ESPECIALISTA SENIOR EN GIS </t>
  </si>
  <si>
    <t>PANDO ARGOTE RICARDO JOSE</t>
  </si>
  <si>
    <t>BARRIOS REATEGUI CARLOS ALFONSO</t>
  </si>
  <si>
    <t>ANALISTA DE LOGÍSTICA Y ALMACENES</t>
  </si>
  <si>
    <t>SANCHEZ MEZA ERNESTO ALFREDO</t>
  </si>
  <si>
    <t xml:space="preserve">ESPECIALISTA LEGAL 1 </t>
  </si>
  <si>
    <t>CÁCERES LOUREIRO MARIO RICARDO</t>
  </si>
  <si>
    <t>MORVELI SALAS NILO SAUL</t>
  </si>
  <si>
    <t>PASTOR CAVERO LUIS ALEJANDRO</t>
  </si>
  <si>
    <t>ORELLANA TEMBLADERA GIOVANNI IVAN</t>
  </si>
  <si>
    <t xml:space="preserve">ECONOMISTA III - DGN </t>
  </si>
  <si>
    <t>MEDINA TACURI MARITZA MERCEDES</t>
  </si>
  <si>
    <t>Especialista en Innovación TIC</t>
  </si>
  <si>
    <t>CARRION CRISTOBAL HENRY EDUARDO</t>
  </si>
  <si>
    <t xml:space="preserve">ESPECIALISTA FINANCIERO </t>
  </si>
  <si>
    <t>BARRENO PAREDES CLAUDIA LUZMILA</t>
  </si>
  <si>
    <t xml:space="preserve">ESPECIALISTA-3 - CONTADOR </t>
  </si>
  <si>
    <t>ESCOBAR PEREZ ELIZABETH ESTHER</t>
  </si>
  <si>
    <t>MERINO HERRERA FELIX ARTURO</t>
  </si>
  <si>
    <t>INGENIERO MECANICO ELECTRICO</t>
  </si>
  <si>
    <t xml:space="preserve">ESPECIALISTA EN GESTIÓN DE PROCESOS </t>
  </si>
  <si>
    <t xml:space="preserve">VALDIVIA GUTIERREZ SANDRO </t>
  </si>
  <si>
    <t>VALENZUELA SOTO MIGUEL ANGEL</t>
  </si>
  <si>
    <t>VASQUEZ CABANILLAS JULIO ALBERTO</t>
  </si>
  <si>
    <t>COSTA MOSCOL FERNANDO JAVIER</t>
  </si>
  <si>
    <t xml:space="preserve">ASISTENTE EN SERVICIOS GENERALES  </t>
  </si>
  <si>
    <t>RACCHUMI FERNANDEZ JUAN SANTOS</t>
  </si>
  <si>
    <t>BACHILLER EN RELACIONES INDUSTRIALES</t>
  </si>
  <si>
    <t xml:space="preserve">ESPECIALISTA I </t>
  </si>
  <si>
    <t xml:space="preserve">REATEGUI RAMIREZ WILLIAMS </t>
  </si>
  <si>
    <t>MAGISTER EN ADMINISTRACION ESTRATÉGICA DE EMPRESAS</t>
  </si>
  <si>
    <t>ESPINOZA GIL TANIA VERONICA</t>
  </si>
  <si>
    <t xml:space="preserve">ESPECIALISTA III </t>
  </si>
  <si>
    <t>SALAZAR TIMOTEO JESSICA MARLENE</t>
  </si>
  <si>
    <t xml:space="preserve">ANALISTA FUNCIONAL </t>
  </si>
  <si>
    <t>CHIRINOS AZPILCUETA CARLOS ALBERTO</t>
  </si>
  <si>
    <t>ADMINISTRADOR DE CONTENIDOS DEL PORTAL DE OSINERGM</t>
  </si>
  <si>
    <t>OTAROLA SANCHEZ MANUEL HUMBERTO</t>
  </si>
  <si>
    <t>LICENCIADO EN PUBLICIDAD</t>
  </si>
  <si>
    <t xml:space="preserve">ESPECIALISTA AMBIENTAL </t>
  </si>
  <si>
    <t>DIAZ PERALTA MEYLING ANTONIETA</t>
  </si>
  <si>
    <t>BARRERA ROMÁN KELLY GERALDINE</t>
  </si>
  <si>
    <t>ESPECIALISTA  1  EN  DISTRIBUCIÓN  Y  COMERCIALIZA</t>
  </si>
  <si>
    <t>CONDOR ARROYO OLINDA LIDIA</t>
  </si>
  <si>
    <t>RODRIGUEZ ARRIETA PRISCILIA SERENA</t>
  </si>
  <si>
    <t>ESPECIALISTA 1 (SUPERVISIÓN DE AGENTES EN EXPLOTAC</t>
  </si>
  <si>
    <t>TICONA ACUÑA JORGE EDWIN</t>
  </si>
  <si>
    <t>BUOLANGER AGUIRRE GEORGE ALEXIS</t>
  </si>
  <si>
    <t xml:space="preserve">PUMA SORIA DAVID </t>
  </si>
  <si>
    <t>YAURI JIMENEZ VICTOR MANUEL</t>
  </si>
  <si>
    <t xml:space="preserve">INGENIERO MECÁNICO </t>
  </si>
  <si>
    <t>NUÑEZ FONSECA JOSE CARLOS</t>
  </si>
  <si>
    <t xml:space="preserve">MAYTA JARA DELVY </t>
  </si>
  <si>
    <t>OBREGON CORDOVA MARGARITA</t>
  </si>
  <si>
    <t xml:space="preserve">RODRIGUEZ VILLALOBOS LIZBETH </t>
  </si>
  <si>
    <t xml:space="preserve">ESPECIALISTA DE PROYECTO DISTRIBUCIÓN - ICA </t>
  </si>
  <si>
    <t>BERNALES FIGUEROA AUGUSTO ENRIQUE</t>
  </si>
  <si>
    <t>CHUMBIAUCA CASTILLO JULIO FRANCISCO</t>
  </si>
  <si>
    <t xml:space="preserve">ESPECIALISTA 3 ( FINANCIERO)  </t>
  </si>
  <si>
    <t>DE LA VEGA MEJIA JUAN MANUEL</t>
  </si>
  <si>
    <t>SOSA VERA ROSSY CAROL</t>
  </si>
  <si>
    <t>CORREA MERA LUZ DEL CARMEN</t>
  </si>
  <si>
    <t>CEPEDA VERA ALFREDO CESAR</t>
  </si>
  <si>
    <t>VILLANUEVA TORRES DE ALTA CECILIA DEL PILAR</t>
  </si>
  <si>
    <t>INGENIERÍA PETROQUÍMICA</t>
  </si>
  <si>
    <t xml:space="preserve">ANALISTA ECONÓMICO SECTORIAL </t>
  </si>
  <si>
    <t>COELLO JARAMILLO FRANCISCO JAVIER</t>
  </si>
  <si>
    <t>ESPECIALISTA EN REFINERÍAS Y PLANTAS DE LUBRICANTE</t>
  </si>
  <si>
    <t>LÓPEZ COLLANTES SANDRO JOE</t>
  </si>
  <si>
    <t>SALAS MARROQUIN WILDER JORGE</t>
  </si>
  <si>
    <t>INGENIERO DE MINOS</t>
  </si>
  <si>
    <t>VEREAU CHAVEZ ROBERT JOHN</t>
  </si>
  <si>
    <t>MENDOZA VIZARRAGA ANGEL EDGAR</t>
  </si>
  <si>
    <t>ESPECIALISTA 3 - SANCIONES (SALA UNIPERSONAL 1)</t>
  </si>
  <si>
    <t>QUISPE REQUENA KATHYA BUENAVENTURA</t>
  </si>
  <si>
    <t>COORDINADOR LEGISLATIVO DE PROYECTOS Y NORMAS</t>
  </si>
  <si>
    <t>BERMEJO KLOKOCH ROXANA HAYDEE</t>
  </si>
  <si>
    <t>LI CENCIADA EN SOCIOLOGIA</t>
  </si>
  <si>
    <t>APAZA MORENO ALVARO FRANCISCO</t>
  </si>
  <si>
    <t>ASESOR LEGAL</t>
  </si>
  <si>
    <t>MUÑOZ CRUZ RUBEN ENRIQUE</t>
  </si>
  <si>
    <t>ESPECIALISTA EN TRÁMITE DOCUMENTARIO Y  MENSAJERÍA</t>
  </si>
  <si>
    <t>VARGAS MARQUEZ PILAR ROSA CLARA</t>
  </si>
  <si>
    <t>QUINDE CORDOVA JORGE LUIS</t>
  </si>
  <si>
    <t>PAZOS GUTIÉRREZ GABRIELA MIRTHA</t>
  </si>
  <si>
    <t>SÁNCHEZ ASTO JULIO CÉSAR</t>
  </si>
  <si>
    <t xml:space="preserve">ESPECIALISTA TÉCNICO DEL PROYECTO DE MASIFICACIÓN </t>
  </si>
  <si>
    <t>CASTILLO TAIPE FERNANDO GONZALO</t>
  </si>
  <si>
    <t xml:space="preserve">ESPECIALISTA 2 - SALA COLEGIADA </t>
  </si>
  <si>
    <t>BELTRAN POMA ROGER RAFAEL</t>
  </si>
  <si>
    <t xml:space="preserve">SUYO PINO EDILBERTO </t>
  </si>
  <si>
    <t>ESPECIALISTA ECONÓMICO - FISE</t>
  </si>
  <si>
    <t>GONZALES AMBÍA JOHNNY JOSEPH</t>
  </si>
  <si>
    <t>ESPECIALISTA 1 (PLANEAMIENTO DE LA SUPERVISIÓN)</t>
  </si>
  <si>
    <t>VALDIVIA VERA REBOLLAR JORGE GUILLERMO</t>
  </si>
  <si>
    <t>MAGISTER EN ADMINISTRACION</t>
  </si>
  <si>
    <t>MIRANDA QUIJANDRIA LUIS FERNANDO</t>
  </si>
  <si>
    <t>ESPECIALISTA EN TECNOLOGÍA DE INFORMACIÓN - FISE</t>
  </si>
  <si>
    <t>CARRANZA VERGARA LUIS GONZALO</t>
  </si>
  <si>
    <t xml:space="preserve">ESPECIALISTA 1 (ECONOMISTA) </t>
  </si>
  <si>
    <t>RAMOS MIRANO GLADYS MARILU</t>
  </si>
  <si>
    <t>BACHILLER EN INGENIERÍA AMBIENTAL</t>
  </si>
  <si>
    <t>RETAMOZO RUIZ MARIA LUZ</t>
  </si>
  <si>
    <t xml:space="preserve">FRISANCHO PEREYRA EFRAIN </t>
  </si>
  <si>
    <t>ASISTENTE DE ATENCIÓN AL USUARIO</t>
  </si>
  <si>
    <t xml:space="preserve">HUERTO ORIZANO ERIKA </t>
  </si>
  <si>
    <t>LICENCIADO EN CIENCIAS DE LA COMUNICACION SOCIAL</t>
  </si>
  <si>
    <t>VALDIVIA HERNANDEZ YOHANA</t>
  </si>
  <si>
    <t>VARGAS GARCIA ABEL MARTIN</t>
  </si>
  <si>
    <t>CONTADOR PÚBLICO</t>
  </si>
  <si>
    <t>ARANA ASTOPILCO JESSICA EDITH</t>
  </si>
  <si>
    <t>VILCHEZ LAZO RUBEN ERNESTO</t>
  </si>
  <si>
    <t>QUISPE CORREA ANGULO GABRIEL MARTIN</t>
  </si>
  <si>
    <t>JEFE DE ADMINISTRACION TRIBUTARIA Y GEST</t>
  </si>
  <si>
    <t>EFFIO ZÚÑIGA KATHERINE AMELIA</t>
  </si>
  <si>
    <t xml:space="preserve">ESPECIALISTA 3 - ABOGADO </t>
  </si>
  <si>
    <t>HERNANDEZ ZARATE RODRIGO ALONSO</t>
  </si>
  <si>
    <t xml:space="preserve">AUXILIAR ADMINISTRATIVO </t>
  </si>
  <si>
    <t>COSSIO CHAVEZ SARA BETSABE</t>
  </si>
  <si>
    <t>ASESOR TÉCNICO DE PRESIDENCIA</t>
  </si>
  <si>
    <t>NAKAYAMA WATANABE ARTURO HARUO</t>
  </si>
  <si>
    <t>ASISTENTE ADMINISTRATIVO REGIONAL</t>
  </si>
  <si>
    <t>CRUZADO ABANTO YAN DUBER</t>
  </si>
  <si>
    <t xml:space="preserve">ESPECIALISTA DE SEGURIDAD Y GESTIÓN AMBIENTAL </t>
  </si>
  <si>
    <t>CORDOVA DIAZ KAREN INES</t>
  </si>
  <si>
    <t>TITULO PROFESIONAL DE INGENIERO DE HIGIENE Y SEGURIDAD INDUSTRIAL</t>
  </si>
  <si>
    <t>SALCEDO RUNIN CARLOS GONZALO</t>
  </si>
  <si>
    <t>ESPECIALISTA LEGAL EN HIDROCARBUROS (OR)</t>
  </si>
  <si>
    <t>CASTRO VALDIVIEZO VERONICA ISABEL</t>
  </si>
  <si>
    <t>ASISTENTE REGIONAL EN ATENCION AL CIUDAD</t>
  </si>
  <si>
    <t xml:space="preserve">TORRE ARBIETO JULIO </t>
  </si>
  <si>
    <t>MUÑOZ LLANCA ANA ORFELIA</t>
  </si>
  <si>
    <t>ALVAREZ URIBE FABIO ENRIQUE</t>
  </si>
  <si>
    <t>ANALISTA DE DESARROLLO DE PERSONAL</t>
  </si>
  <si>
    <t>SILVA CHUMPITAZI MARCO ANTONIO</t>
  </si>
  <si>
    <t>ROMERO SANCHEZ GLORIA MARLENE</t>
  </si>
  <si>
    <t>VILLA MENDOZA JUAN CARLOS</t>
  </si>
  <si>
    <t>BARRETO FERNANDEZ CESAR RENATO</t>
  </si>
  <si>
    <t>BACHILLER EN INGENIERIA INDUSTRIAL</t>
  </si>
  <si>
    <t>SOTO ALVARADO ERICKA GIOVANNA</t>
  </si>
  <si>
    <t xml:space="preserve">PUICAN  LUNA RAUL  </t>
  </si>
  <si>
    <t>COORDINADOR ADMINISTRATIVO FISE</t>
  </si>
  <si>
    <t>ALBORNOZ FALCÓN OMER RIZO</t>
  </si>
  <si>
    <t>CHICASACA HUAMANÍ JOSÉ EMILIO</t>
  </si>
  <si>
    <t>CORONADO DIAZ SUSANA ROSALIA</t>
  </si>
  <si>
    <t>ESPECIALISTA LEGAL SENIOR  PROY GAS NATU</t>
  </si>
  <si>
    <t>MORALES REYES IRMA ANTONIA</t>
  </si>
  <si>
    <t>BACHILLER EN DERECHO Y CIENCIAS POLITICAS</t>
  </si>
  <si>
    <t>REQUENA ORELLANA LEV JAVIER</t>
  </si>
  <si>
    <t>Ingeniería Económica</t>
  </si>
  <si>
    <t xml:space="preserve">FREITAS VILLAVICENCIO JACY </t>
  </si>
  <si>
    <t>HIPOLITO RICALDI EDWIN RUBEL</t>
  </si>
  <si>
    <t>GAMARRA RUIZ KATERINE ANA</t>
  </si>
  <si>
    <t>CHOQUE CRUZ LUIS DENNIS</t>
  </si>
  <si>
    <t>LOPEZ VERA CARLOS ENRIQUE</t>
  </si>
  <si>
    <t>ING. EN GESTION EMPRESARIAL</t>
  </si>
  <si>
    <t>BACA MONGE GISELLE GRACIELA</t>
  </si>
  <si>
    <t>VALLEJO VEGA ROSARIO JESUS</t>
  </si>
  <si>
    <t>CUZCANO GONZÁLEZ RONALD IVÁN</t>
  </si>
  <si>
    <t>ANALISTA DE BIENESTAR</t>
  </si>
  <si>
    <t>SALAVERRY ALFARO YANINA DEL PILAR</t>
  </si>
  <si>
    <t>SOLIS SOSA BEN OMAR HELI</t>
  </si>
  <si>
    <t xml:space="preserve">SANTOS ESPINOZA VALERIANO </t>
  </si>
  <si>
    <t xml:space="preserve">ESPECIALISTA EN ARCHIVO </t>
  </si>
  <si>
    <t xml:space="preserve">ENRIQUEZ ALIAGA CLARIBEL </t>
  </si>
  <si>
    <t>FALCÓN ALZAMORA SILVIA CARMELA</t>
  </si>
  <si>
    <t>CHOFER  DE CAMPO (GFGN)</t>
  </si>
  <si>
    <t xml:space="preserve">NUÑEZ BOLIVAR LIZANDRO </t>
  </si>
  <si>
    <t>VASQUEZ MACHACA VILMA YESSICA</t>
  </si>
  <si>
    <t>BACHILLER EN GESTION PUBLICA Y DESARROLLO SOCIAL</t>
  </si>
  <si>
    <t>GRAJEDA PARI MARTHA JAZMIN</t>
  </si>
  <si>
    <t>ESPECIALISTA AUDITOR</t>
  </si>
  <si>
    <t>MURGA MAC LEOD ZOILA REBECA</t>
  </si>
  <si>
    <t>INGENIERO</t>
  </si>
  <si>
    <t>ASISTENTE DE CONTROL PATRIMONIAL</t>
  </si>
  <si>
    <t>CHOCANO CHAVEZ JORGE HERNAN</t>
  </si>
  <si>
    <t xml:space="preserve">CORREA GUERRERO MILAGROS </t>
  </si>
  <si>
    <t>MARCHENA LARA GIOVANA FRANCISCA</t>
  </si>
  <si>
    <t>MORANTE MONTENEGRO JUAN JOSE</t>
  </si>
  <si>
    <t xml:space="preserve">ESPECIALISTA I (ESPECIALISTA EN GAS NATURAL) </t>
  </si>
  <si>
    <t>CAMPOS PEVES ALCIDES JUAN</t>
  </si>
  <si>
    <t>AUXILIAR DE ATENCION MAC</t>
  </si>
  <si>
    <t>AGUILAR MUÑAQUI MILAGROS FLOR</t>
  </si>
  <si>
    <t>ANALISTA  ATRACCIÓN SELECCIÓN PERSONAL</t>
  </si>
  <si>
    <t>ZENITAGOYA  TANTA RAUL  DANNY</t>
  </si>
  <si>
    <t xml:space="preserve">AUXILIAR DE ORIENTADOR TÉCNICO </t>
  </si>
  <si>
    <t>FRIAS VALDIVIEZO TEOFILO JUNIOR</t>
  </si>
  <si>
    <t xml:space="preserve">ESPINOZA ROJAS EDISON </t>
  </si>
  <si>
    <t>INGENIERIA ELECTRICA</t>
  </si>
  <si>
    <t>ANALISTA TRIBUTARIO</t>
  </si>
  <si>
    <t>LATORRE BAZÁN JOHANA ZARAIT</t>
  </si>
  <si>
    <t>VALDEZ FABIAN ISABELA KATÚM</t>
  </si>
  <si>
    <t>INFANTES APOLO WIDMER WILFREDO</t>
  </si>
  <si>
    <t>CABALLERO INGA LUIS RICARDO</t>
  </si>
  <si>
    <t>ZACARIAS VEGA MILKO OMAR</t>
  </si>
  <si>
    <t>CASTILLO ARRIETA ALEXIS ANDREE DEL LUREN</t>
  </si>
  <si>
    <t>ANALISTA DE TESORERIA</t>
  </si>
  <si>
    <t>ARANA BAXERIAS JOSE MANUEL</t>
  </si>
  <si>
    <t>LOPEZ CUBA DANERY ELVIA</t>
  </si>
  <si>
    <t>ANALISTA TÉCNICO</t>
  </si>
  <si>
    <t>VALDERA ANGELES PEDRO ENRIQUE</t>
  </si>
  <si>
    <t>INGENIERÍA MECÁNICA - ELÉCTRICA</t>
  </si>
  <si>
    <t xml:space="preserve">SOTELO ZAPATA MARIO </t>
  </si>
  <si>
    <t>SILVA VASQUEZ LEYDI LLANETH</t>
  </si>
  <si>
    <t xml:space="preserve">TUERO ESPINAL DANIELA </t>
  </si>
  <si>
    <t>BERNEDO TEJADA LESLY JESSYBEL</t>
  </si>
  <si>
    <t>TOVAR GALARRETA JUAN CARLOS ALFREDO</t>
  </si>
  <si>
    <t>ESPECIALISTA SENIOR FISCALIZACION TRIBUT</t>
  </si>
  <si>
    <t>FUSTAMANTE CONDOR LORENA VERONICA</t>
  </si>
  <si>
    <t xml:space="preserve">GUTIERREZ GALVÁN NATALI </t>
  </si>
  <si>
    <t>BARRIONUEVO ASENCIO LUIS DIEGO</t>
  </si>
  <si>
    <t>BACHILLER EN INGENIERÍA INDUSTRIAL</t>
  </si>
  <si>
    <t>MARTINEZ SOSA MARIA ELIZABETH</t>
  </si>
  <si>
    <t>ORIENTADOR TÉCNICO (GFHL)</t>
  </si>
  <si>
    <t xml:space="preserve">IDROGO BENDEZU BRAYAM </t>
  </si>
  <si>
    <t>MENDEZ  VEGA MARÍA  ALEJANDRA</t>
  </si>
  <si>
    <t>ASISTENTE ADMINISTRATIVO (GFE)</t>
  </si>
  <si>
    <t>TAPIA GALLARDO MARIEL ETHEL</t>
  </si>
  <si>
    <t>ESPECIALISTA SENIOR EN SERVICIOS GENERALES</t>
  </si>
  <si>
    <t>VALENZUELA BENITES LUIS ALEXANDER</t>
  </si>
  <si>
    <t>INGENIERO INDUSTRIAL - DUPLICADO</t>
  </si>
  <si>
    <t xml:space="preserve">RAMIREZ MONGE PAMELA </t>
  </si>
  <si>
    <t>VERA VASQUEZ ROXANA MILAGROS</t>
  </si>
  <si>
    <t>ALMONACIN GASTELU KARINA DEL PILAR</t>
  </si>
  <si>
    <t>ALVAREZ JARA RAMIRO WILLY</t>
  </si>
  <si>
    <t>BACHILLER EN INGENIERIA MECANICA ELECTRICA</t>
  </si>
  <si>
    <t>MENDOZA MIMBELA SIRALI ELISA</t>
  </si>
  <si>
    <t>ALVARADO JERONIMO TANIA CAROLINA</t>
  </si>
  <si>
    <t>ARCE GUTIERREZ ALVARO ORLANDO</t>
  </si>
  <si>
    <t>ESPECIALISTA 2 - INGENIERO</t>
  </si>
  <si>
    <t>MEZA DE LA CRUZ GEDEON ALCIDES</t>
  </si>
  <si>
    <t xml:space="preserve">ABOGADO EN CONTRATACIONES </t>
  </si>
  <si>
    <t>PADILLA REYES DE ARGUEDAS JUDITH JOHANA</t>
  </si>
  <si>
    <t xml:space="preserve">AUXILIAR CONTABLE </t>
  </si>
  <si>
    <t>FRIPP DAVILA HEIDY BETSY PERCY</t>
  </si>
  <si>
    <t>REYNOSO PERALTA OSCAR MARTIN</t>
  </si>
  <si>
    <t>RISCO QUIROZ SARITA WENDY</t>
  </si>
  <si>
    <t>ANALISTA DE SISTEMAS (OS)</t>
  </si>
  <si>
    <t xml:space="preserve">MORA VIZURRAGA ERIK </t>
  </si>
  <si>
    <t>BACHILLER EN CIENCIAS INGENIERIA DE SITEMAS Y COMPUTACION</t>
  </si>
  <si>
    <t>ANALISTA DE EXPEDIENTES Y PENALIDADES</t>
  </si>
  <si>
    <t>BLAS REYES VICTOR MANUEL</t>
  </si>
  <si>
    <t>SANTOYO CABREJOS LUIS DANIEL</t>
  </si>
  <si>
    <t>CHUCHON GOMEZ YEFERSON ANDY ALEXIS</t>
  </si>
  <si>
    <t>ESPECIALISTA II - GESTOR DE NORMAS (GFHL)</t>
  </si>
  <si>
    <t xml:space="preserve">BECERRA RUIZ GUSTAVO </t>
  </si>
  <si>
    <t>AUXILIAR (GFGN)</t>
  </si>
  <si>
    <t>CHILINGANO MEDINA HELIN YOSAN</t>
  </si>
  <si>
    <t>INGENIERÍA INDUSTRIAL</t>
  </si>
  <si>
    <t xml:space="preserve">CASTRO LUERA MOISES </t>
  </si>
  <si>
    <t>INGENIERÍA EN ENERGÍA</t>
  </si>
  <si>
    <t>ESPECIALISTA 2 (UNIDAD DEL SEIN)</t>
  </si>
  <si>
    <t>MONTENEGRO SANTOS JORGE ISRAEL</t>
  </si>
  <si>
    <t>ARQUITECTO DE SOFTWARE</t>
  </si>
  <si>
    <t>GIL NUÑEZ MARTIN IGNACIO</t>
  </si>
  <si>
    <t>RODRIGUEZ ARDILES FABIO HERBER</t>
  </si>
  <si>
    <t xml:space="preserve">ESPECIALISTA II - GESTIÓN DE NORMAS </t>
  </si>
  <si>
    <t>ZETA RIVAS SONIA MIGUELINA</t>
  </si>
  <si>
    <t xml:space="preserve">CORTEZ LOPE ROGELIO </t>
  </si>
  <si>
    <t>AUXILIAR ADMINISTRATIVO</t>
  </si>
  <si>
    <t>TARRILLO TARRILLO MILVIA LARISSA</t>
  </si>
  <si>
    <t>ESPECIALISTA SENIOR EN RELACIONES INTERN</t>
  </si>
  <si>
    <t xml:space="preserve">ESTRADA MORENO BEATRIZ </t>
  </si>
  <si>
    <t>CHOFER (OAF)</t>
  </si>
  <si>
    <t>CORDOVA CALLE JOSE LINO</t>
  </si>
  <si>
    <t>OLAYA MÁLAGA ALEX ENRIQUE</t>
  </si>
  <si>
    <t>ANALISTA DE CONTROL DE GESTION</t>
  </si>
  <si>
    <t>OVIEDO ESPINOZA LISBETH REBECA</t>
  </si>
  <si>
    <t>INGENIERA INDUSTRIAL</t>
  </si>
  <si>
    <t>CHIRINOS CÉPEDA RODRIGO FREDDY</t>
  </si>
  <si>
    <t xml:space="preserve">ASISTENTE DE REGISTRO DE HIDROCARBUROS </t>
  </si>
  <si>
    <t xml:space="preserve">ROSALES CRUZ RUBEN </t>
  </si>
  <si>
    <t>ESPECIALISTA LEGAL TRIBUTARIO</t>
  </si>
  <si>
    <t>VALENZUELA RODRIGUEZ GIULLIANA ARACELI</t>
  </si>
  <si>
    <t>ESPECIALISTA EN MÉTODOS CUANTITATIVOS Y ECONOMETRÍ</t>
  </si>
  <si>
    <t>SALAZAR RIOS CARLOS RENATO</t>
  </si>
  <si>
    <t>ASISTENTE DE TRAMITE DOCUMENTARIO</t>
  </si>
  <si>
    <t>CUETO MEZA MARÍA LOURDES</t>
  </si>
  <si>
    <t>PROFESIONAL TÉCNICO EN COMPUTACIÓN E INFORMÁTICA</t>
  </si>
  <si>
    <t xml:space="preserve">MOREANO ZEVALLOS ZULMA </t>
  </si>
  <si>
    <t>ESPECIALISTA 3 - LEGAL RECLAMOS</t>
  </si>
  <si>
    <t>LEÓN VARGAS VÍCTOR JORGE</t>
  </si>
  <si>
    <t xml:space="preserve">YAIPEN QUIROZ JAIME </t>
  </si>
  <si>
    <t>CABRERA SUAREZ CARMEN JULIA</t>
  </si>
  <si>
    <t xml:space="preserve">HUAMAN  VELASQUEZ JENIFER  </t>
  </si>
  <si>
    <t>SEMINARIO VILCA JUAN CARLOS</t>
  </si>
  <si>
    <t>INGENERIO MECANICO ELECTRICISTA</t>
  </si>
  <si>
    <t>ESPECIALISTA EN SISTEMAS INFORMÁTICOS DE HIDROCARB</t>
  </si>
  <si>
    <t>VIVAS QUISPE ROSENDO ALEXANDER</t>
  </si>
  <si>
    <t>ESPECIALISTA TÉCNICO I - DDE (GART)</t>
  </si>
  <si>
    <t xml:space="preserve">CARRILLO GUTIERREZ FERNANDO </t>
  </si>
  <si>
    <t>TITULO DE INGENIERO ELECTRICISTA</t>
  </si>
  <si>
    <t>ESPECIALISTA 3 - LEGAL RECLAMOS  (SALA COLEGIADA -</t>
  </si>
  <si>
    <t xml:space="preserve">PUNTAS SANTIBAÑEZ MELINA </t>
  </si>
  <si>
    <t>MAGUIÑA YLLA LUCÍA DE LOS MILAGROS</t>
  </si>
  <si>
    <t xml:space="preserve">MACEDO HERRERA GUIOMAR </t>
  </si>
  <si>
    <t xml:space="preserve">ESPECIALISTA 1 DE PROYECTO DE MASIFICACIÓN DE GAS </t>
  </si>
  <si>
    <t>LLANOS FLORES NICOLAS ENRIQUE</t>
  </si>
  <si>
    <t xml:space="preserve">PARIONA MALPICA EDMER </t>
  </si>
  <si>
    <t>CHOFER (GL)</t>
  </si>
  <si>
    <t>GHERSI ICOCHEA MANUEL WUILMER</t>
  </si>
  <si>
    <t xml:space="preserve">MARIN MUÑOZ EDWIN </t>
  </si>
  <si>
    <t>CARRANZA CUZMAN ERICK DANIEL</t>
  </si>
  <si>
    <t>ALMEYDA SALGUERO LUISA DEL ROSARIO</t>
  </si>
  <si>
    <t>ESPECIALISTA REGIONAL EN HIDROCARBUROS (OR)</t>
  </si>
  <si>
    <t>JACINTO ARMAS JOSE JOHANZON</t>
  </si>
  <si>
    <t>CHIHUA CISNEROS JULIO CESAR</t>
  </si>
  <si>
    <t>AGUIRRE INFANTE ALVARO ROLANDO</t>
  </si>
  <si>
    <t>CALDERON OJEDA KARLA GERALDINE</t>
  </si>
  <si>
    <t xml:space="preserve">FERNANDEZ CONDORI MADANI </t>
  </si>
  <si>
    <t>PALOMINO ALAVE DAYSI MONICA</t>
  </si>
  <si>
    <t>GROSSO CUSTODIO GUSTAVO ADOLFO</t>
  </si>
  <si>
    <t xml:space="preserve">PINO HUAMANÍ JAVIER </t>
  </si>
  <si>
    <t>SOTO HORNA YSABEL STEFANIA</t>
  </si>
  <si>
    <t>SAMANAMUD PORTILLO NOBUKO YSABEL</t>
  </si>
  <si>
    <t>DIAZ CARRILLO CRISTOPHER JONATHAN</t>
  </si>
  <si>
    <t>RIVAS CHALAM WILLIAM TISHIRO</t>
  </si>
  <si>
    <t>BACHILLER EN ARQUITECTURA</t>
  </si>
  <si>
    <t>CASAS EFFIO HERBERT KRIS</t>
  </si>
  <si>
    <t>Administracion de negocios internacionales</t>
  </si>
  <si>
    <t>ESPECIALISTA II - GESTOR  PROYECTOS (GFHL)</t>
  </si>
  <si>
    <t>CASTILLO PALOMINO CRISTIAN MIGUEL</t>
  </si>
  <si>
    <t>ACARAPI TORRES JAVIER ENRIQUE</t>
  </si>
  <si>
    <t>ESPECIALISTA GESTIÓN PROY Y SUPERV GAS N</t>
  </si>
  <si>
    <t>CASTILLO GONZALES JOSE CARLOS</t>
  </si>
  <si>
    <t>INGENIERIA CIVIL</t>
  </si>
  <si>
    <t>AUXILIAR COACTIVO</t>
  </si>
  <si>
    <t>SANCHEZ PANTA ROBERTO CARLOS</t>
  </si>
  <si>
    <t>ENDARA  ORTIZ DIETER  JHOSEFF</t>
  </si>
  <si>
    <t>COLQUEPISCO MATOS JULIO CÉSAR</t>
  </si>
  <si>
    <t>ANALISTA TÉCNICO EN REGULACIÓN DE GAS NATURAL</t>
  </si>
  <si>
    <t>ALLCCA ALVAREZ JUAN FRANCISCO</t>
  </si>
  <si>
    <t>INGENIERÍA PETROLERA</t>
  </si>
  <si>
    <t>ASISTENTE ADMINISTRATIVO (DOP) (GFHL)</t>
  </si>
  <si>
    <t>CONDEMARIN NALVARTE LUZMILA ZOILA INES</t>
  </si>
  <si>
    <t>QUISPE DOMINGUEZ ELIZABETH DEL CARMEN</t>
  </si>
  <si>
    <t>LLANTOY PALOMINO ALVARO WILFREDO</t>
  </si>
  <si>
    <t>MAZA  GONZALES ROLANDO  HUMBERTO</t>
  </si>
  <si>
    <t>CARRANZA RAMOS FELICITA NATALI</t>
  </si>
  <si>
    <t>FONSECA PALACIOS JOSE FERNANDO</t>
  </si>
  <si>
    <t>PRIMARIA COMPLETA</t>
  </si>
  <si>
    <t>ASISTENTE MENSAJERIA INTERNA</t>
  </si>
  <si>
    <t>CASTILLO GAMBOA ROBERTO SANTIAGO</t>
  </si>
  <si>
    <t>VALDERRAMA ITURRIZAGA SERGIO ENRIQUE</t>
  </si>
  <si>
    <t>COBARRUBIAS FIGUEROA OMAR ALEXIS</t>
  </si>
  <si>
    <t>LICENCIADO EN ADMINISTRACION DE NEGOCIOS INTERNACIONALES</t>
  </si>
  <si>
    <t xml:space="preserve">ESPECIALISTA DE SEGURIDAD </t>
  </si>
  <si>
    <t>DEXTRE SOLIS YORK LEONIDAS</t>
  </si>
  <si>
    <t>SALAS LAZO LILY GABY</t>
  </si>
  <si>
    <t>YERREN ECHEVARRIA MARIA DE FATIMA</t>
  </si>
  <si>
    <t>LLERENA PRATOLONGO MELISSA ISABEL</t>
  </si>
  <si>
    <t>LICENCIADA EN ECONOMÍA</t>
  </si>
  <si>
    <t>VASQUEZ SILVA ALEJANDRA JHOANNA</t>
  </si>
  <si>
    <t>ANALISTA CONTABLE</t>
  </si>
  <si>
    <t>CRUZ HERRERA LEYDI LISETH</t>
  </si>
  <si>
    <t>RETO GONZALES ALBERTO FRANKLIN</t>
  </si>
  <si>
    <t xml:space="preserve">ATUNGA CHAMORRO DIANA </t>
  </si>
  <si>
    <t xml:space="preserve">VILLALOBOS VASQUEZ ALEX </t>
  </si>
  <si>
    <t xml:space="preserve">ESPECIALISTA 3 - ASISTENTE LEGAL DE MINERÍA </t>
  </si>
  <si>
    <t>AYERVE ROMERO ATENAS ADRIANA</t>
  </si>
  <si>
    <t xml:space="preserve">ESPECIALISTA TÉCNICO II - DGTE </t>
  </si>
  <si>
    <t>BEJAR CACERES HERCY ABDEL</t>
  </si>
  <si>
    <t>ASISTENTE DE BIENESTAR Y BENEFICIOS</t>
  </si>
  <si>
    <t>MUÑINCO BARBOZA MARIA KARINA</t>
  </si>
  <si>
    <t>BELLIDO OCHOA JONATHAN RENZO</t>
  </si>
  <si>
    <t>COMUNICADOR</t>
  </si>
  <si>
    <t xml:space="preserve">ESPECIALISTA EN SISTEMA INTEGRADO DE GESTIÓN </t>
  </si>
  <si>
    <t>CASTAÑEDA GRISPO JUAN JESUS</t>
  </si>
  <si>
    <t>CARDENAS BILBAO MARTIN GONZALO</t>
  </si>
  <si>
    <t>HUAMANI LLAMOCCA JOSE LUIS</t>
  </si>
  <si>
    <t>ESPECIALISTA 3-LEGAL RECLAMOS (SALA COLE</t>
  </si>
  <si>
    <t>HIDALGO BELSUZARRI RAUL CESAR</t>
  </si>
  <si>
    <t>SANCHEZ VIDANGOS ANA CECILIA</t>
  </si>
  <si>
    <t xml:space="preserve">PILARES PFUÑO ALFREDO </t>
  </si>
  <si>
    <t>INGENIERIA GEOLOGICA</t>
  </si>
  <si>
    <t>SORIANO URIBE LUCIA MERCEDES</t>
  </si>
  <si>
    <t>MANSILLA FLORES JORGE BENJAMIN</t>
  </si>
  <si>
    <t>ESPECIALISTA EN REVISION TECNICA DE CUMP</t>
  </si>
  <si>
    <t>QUISPE HUANCA JOSE CARLOS</t>
  </si>
  <si>
    <t>MEZA LEYVA MYRKO DI ANGELO</t>
  </si>
  <si>
    <t xml:space="preserve">EUGENIO RODRIGUEZ MARCOS </t>
  </si>
  <si>
    <t>ESPECIALISTA SENIOR EN SUP DE GEN ELEC</t>
  </si>
  <si>
    <t xml:space="preserve">CARRILLO TINCALLPA EDUARDO </t>
  </si>
  <si>
    <t>COORDINADOR DE MGN Y AFE - FISE</t>
  </si>
  <si>
    <t>ROJAS BALTAZAR JUAN JOSE</t>
  </si>
  <si>
    <t>RONCAL GONZALEZ FRANKLIN ISIDRO</t>
  </si>
  <si>
    <t>FUERTES CASTRO MANUEL JESUS</t>
  </si>
  <si>
    <t xml:space="preserve">CHACALIAZA RIOS ROMINA </t>
  </si>
  <si>
    <t xml:space="preserve">ORIENTADOR TÉCNICO </t>
  </si>
  <si>
    <t>CHAPOÑAN MIGUEL AIDA CYNTHIA</t>
  </si>
  <si>
    <t>TERREL HUAMAN WILLIAMS LIZANDRO</t>
  </si>
  <si>
    <t>CANELO SOLÓRZANO ELBA ISABEL</t>
  </si>
  <si>
    <t xml:space="preserve">CHIQUILIN CASTRO ETELVINA </t>
  </si>
  <si>
    <t>BARRENECHEA ARNAO FRANCIS ANDERSON</t>
  </si>
  <si>
    <t>ORTIZ MOSTACERO JHONN ROYSEL</t>
  </si>
  <si>
    <t>SOLANO MACARLUPU JOE VIDAL</t>
  </si>
  <si>
    <t>CRUZ CUBILLAS GINO PAOLO</t>
  </si>
  <si>
    <t xml:space="preserve">GODOY CAÑEDO VANESSA </t>
  </si>
  <si>
    <t xml:space="preserve">RECEPCIÓN </t>
  </si>
  <si>
    <t>ZAVALETA RAMIREZ AUREA GRETEL</t>
  </si>
  <si>
    <t>ASISTENTE DE EVENTOS Y CULTURA</t>
  </si>
  <si>
    <t>MENDIOLA PUMA JENNIE KATERIN</t>
  </si>
  <si>
    <t>ASISTENTE DE ADMINISTRACIÓN DE PERSONAL (GTH)</t>
  </si>
  <si>
    <t>FIESTAS QUICIO ELVA MARIA</t>
  </si>
  <si>
    <t xml:space="preserve">ASISTENTE LEGAL - COACTIVO </t>
  </si>
  <si>
    <t>ROJAS ASPAJO MARIA DESIREE</t>
  </si>
  <si>
    <t>VERA CESPEDES RITA TANIA</t>
  </si>
  <si>
    <t>ALEGRIA DEL AGUILA JORGE ANTONIO VLADIMIR</t>
  </si>
  <si>
    <t xml:space="preserve">COELHO BARDALES DUONEE </t>
  </si>
  <si>
    <t>ROSSI UBILLA JOSELYNE SILVANA</t>
  </si>
  <si>
    <t>PEREZ HUAMANLAZO EDGAR SILVERIO</t>
  </si>
  <si>
    <t>INGENIERÍA ELÉCTRICA</t>
  </si>
  <si>
    <t>CORDERO MALDONADO LORENA DEL PILAR</t>
  </si>
  <si>
    <t>ESPECIALISTA REGIONAL EN HIDROCARBUROS</t>
  </si>
  <si>
    <t xml:space="preserve">VERANO TERRAZAS YACOF </t>
  </si>
  <si>
    <t>ESPECIALISTA TÉCNICO II - DGTE (GART)</t>
  </si>
  <si>
    <t>FLORES CUBAS MIGUEL ANGEL</t>
  </si>
  <si>
    <t>CAMARENA CARLOS DANTE ALEJANDRO</t>
  </si>
  <si>
    <t xml:space="preserve">ASISTENTE DE SEGURIDAD Y GESTIÓN AMBIENTAL </t>
  </si>
  <si>
    <t xml:space="preserve">SILVA RUIZ GIANELLA </t>
  </si>
  <si>
    <t xml:space="preserve">ESPECIALISTA 3 - SISTEMAS ELÉCTRICOS </t>
  </si>
  <si>
    <t>FERNANDEZ RUIZ JORGE LUIS</t>
  </si>
  <si>
    <t>ZAMORA AYALA MARY LUZ</t>
  </si>
  <si>
    <t>DÍAZ FLORES JOSÉ DANIEL</t>
  </si>
  <si>
    <t>FLORES APONTE CELINDA ELVIRA</t>
  </si>
  <si>
    <t>LICENCIADO EN RELACIONES PUBLICAS</t>
  </si>
  <si>
    <t>ESPECIALISTA LEGAL REGIONAL</t>
  </si>
  <si>
    <t>MEDROA TALANCHA LILA ALEJANDRA</t>
  </si>
  <si>
    <t>ANALISTA DE CLIMA LABORAL Y D.O.</t>
  </si>
  <si>
    <t>CHUNG PADILLA RAMKEL ELIANA</t>
  </si>
  <si>
    <t>BACHILLER EN PSICOLOGIA</t>
  </si>
  <si>
    <t>ESPECIALISTA EN PROYECTOS DE INVERSION P</t>
  </si>
  <si>
    <t>MEGO ARMAS INDIRA AMADA</t>
  </si>
  <si>
    <t>Ciencia Política  y Gobierno con mención en Políticas Públicas y Gestión Pública</t>
  </si>
  <si>
    <t>QUISPE FALCON ESTEFANY SARA</t>
  </si>
  <si>
    <t>GAMBOA ORE JOSE LUIS</t>
  </si>
  <si>
    <t>DEL VILLAR GUERRA WILMER ANTHONY</t>
  </si>
  <si>
    <t xml:space="preserve">PIÑAS SALINAS MERARY </t>
  </si>
  <si>
    <t>BACHILLER EN ADMINISTRACIÓN Y SISTEMAS</t>
  </si>
  <si>
    <t>POLO ORELLANA JOSE LUIS</t>
  </si>
  <si>
    <t>CASTRO QUIROZ ANTHONY JOEL</t>
  </si>
  <si>
    <t>BALCAZAR CASTRO LEWIS LEONEL</t>
  </si>
  <si>
    <t>MUNARES DIAZ ELIZABETH ENITH</t>
  </si>
  <si>
    <t xml:space="preserve">ROMERO SIPAN NORMA </t>
  </si>
  <si>
    <t>LA ROSA CARQUIN SOFIA ELIANA</t>
  </si>
  <si>
    <t>BANCES SOSA EDUARDO JESUS SANTIAGO</t>
  </si>
  <si>
    <t>PALACIOS CAIRAMPOMA MAYRA SHERA</t>
  </si>
  <si>
    <t>VILLAR VIVAR RANDAL ARTURO</t>
  </si>
  <si>
    <t>INGENIERIA DE MINAS</t>
  </si>
  <si>
    <t>ESPECIALISTA LEGAL - FISE</t>
  </si>
  <si>
    <t>CONTRERAS CHAVEZ LAURA LETICIA</t>
  </si>
  <si>
    <t xml:space="preserve">CHAUCA ZEGARRA GIANCARLO </t>
  </si>
  <si>
    <t>PACHECO CONDORI JORGE LUIS</t>
  </si>
  <si>
    <t>CHARRY HIPÓLITO EMILY MILAGROS</t>
  </si>
  <si>
    <t>SANTOS VIERA WILDER JHONATAN</t>
  </si>
  <si>
    <t>CHÁVARRI BALLADARES ALBERT FARITH</t>
  </si>
  <si>
    <t>SANTISTEBAN CHÁVEZ JACKELYNE LIDIA</t>
  </si>
  <si>
    <t>DÍAZ MAZABEL JORGE MANUEL</t>
  </si>
  <si>
    <t>Ingeniería de Computación y Sistemas</t>
  </si>
  <si>
    <t>ESTEBAN ANTONIO JULIANA YESSICA</t>
  </si>
  <si>
    <t xml:space="preserve">JIBAJA SAAVEDRA JANETH </t>
  </si>
  <si>
    <t>ESPECIALISTA TECNICO</t>
  </si>
  <si>
    <t>MEZA ROMAN EDUARDO MARTIN</t>
  </si>
  <si>
    <t xml:space="preserve">ASISTENTE EN SERVICIOS GENERALES </t>
  </si>
  <si>
    <t>CHÁVARRY INFANTE HINGRYD ESTRELLA</t>
  </si>
  <si>
    <t>MENDOZA AHUMADA JAMES WILL</t>
  </si>
  <si>
    <t>MAGISTER EN ADMINISTRACIÓN CON MENCIÓN EN FINANZAS</t>
  </si>
  <si>
    <t>BALTAZAR QUITO EDWARD PAUL</t>
  </si>
  <si>
    <t>ESPECIALISTA LEGAL SENIOR- FISE</t>
  </si>
  <si>
    <t>VARGAS SOPLA MARIA CAROLINA</t>
  </si>
  <si>
    <t xml:space="preserve">VELÁSQUEZ PERA ELÍ </t>
  </si>
  <si>
    <t>RIOS PEÑA ANA GLORIA IVONNE</t>
  </si>
  <si>
    <t>PRADO CHUQUILLANQUI JOSE MANUEL</t>
  </si>
  <si>
    <t>ASTETE COTRINA JAIME ANDRES</t>
  </si>
  <si>
    <t>Licenciado en Computación</t>
  </si>
  <si>
    <t>ANALISTA DE OPERACIONES E INFRAESTRUCTURA</t>
  </si>
  <si>
    <t>PANTA BAYONA LUIS HUMBERTO</t>
  </si>
  <si>
    <t>JORGE ALVARADO NOELIA LIZZETT</t>
  </si>
  <si>
    <t>BACHILLER EN INGENIERIA QUIMICAA</t>
  </si>
  <si>
    <t>ESPECIALISTA EN ARQUITECTURA EMPRESARIAL</t>
  </si>
  <si>
    <t>PICOY PARAVE LEONARDO DANIEL</t>
  </si>
  <si>
    <t>PAREDES MACEDO LUIS ENRIQUE</t>
  </si>
  <si>
    <t>ZAVALETA SIGUENZA CARLOS RAUL</t>
  </si>
  <si>
    <t>ESPECIALISTA EN CONTROL PREVIO</t>
  </si>
  <si>
    <t>MEJIA LOPEZ RAUL FERNANDO</t>
  </si>
  <si>
    <t>CATARI CALLOAPAZA JOHNNY ANGELO</t>
  </si>
  <si>
    <t>GONZALEZ SAAVEDRA ANGHELA SUSAN DEL CARMEN</t>
  </si>
  <si>
    <t xml:space="preserve">RABINES GUILLEN KATIA </t>
  </si>
  <si>
    <t xml:space="preserve">ASISTENTE DE ADMINISTRACIÓN DE PERSONAL </t>
  </si>
  <si>
    <t xml:space="preserve">ROJAS ESPINOZA SULEMA </t>
  </si>
  <si>
    <t>ESPINOZA VALENZUELA ALBERTO IVAN</t>
  </si>
  <si>
    <t>ESPECIALISTA EXPERTO FISCALIZACION TRIB</t>
  </si>
  <si>
    <t>VILLAGÓMEZ CHINCHAY JUAN ALBERTO</t>
  </si>
  <si>
    <t>LAURENTE MACHADO JESUS GUSTAVO</t>
  </si>
  <si>
    <t>ESPECIALISTA SENIOR EN GAS NATURAL</t>
  </si>
  <si>
    <t>PEREZ AGUILAR MARITZA DEL PILAR</t>
  </si>
  <si>
    <t>ESPECIALISTA LEGAL SENIOR</t>
  </si>
  <si>
    <t>IVKOVIC DEL POZO ERICK RASKO</t>
  </si>
  <si>
    <t>CHUNGA GARCÍA JORGE EDUARDO</t>
  </si>
  <si>
    <t>MEJIA COLONIA ROMEL TITO</t>
  </si>
  <si>
    <t>BACHILLER EN INGENIERIA DE SISTEMAS</t>
  </si>
  <si>
    <t>CRUZ PALAS ALDRIN MANUEL</t>
  </si>
  <si>
    <t>SAENZ REYES CHRISTIAN ALEXIS</t>
  </si>
  <si>
    <t>GUZMAN LLOCLLA MELISA YOMALIT</t>
  </si>
  <si>
    <t>RAMIREZ BRUNOTT ERICK LEE</t>
  </si>
  <si>
    <t>ESCUDERO BERMUDEZ FABIOLA YESENIA</t>
  </si>
  <si>
    <t>RIQUE DEL AGUILA MAX NIELS</t>
  </si>
  <si>
    <t>LOPEZ GONZALES ZEUDI JHANISEE</t>
  </si>
  <si>
    <t>RIVAS QUINTANILLA CHRISTIAN JOSEPH</t>
  </si>
  <si>
    <t>BRAÑES RODRÍGUEZ HERMENEGILDO ARSENIO</t>
  </si>
  <si>
    <t>CUBAS RUBIO ALAN ROY</t>
  </si>
  <si>
    <t xml:space="preserve">ASISTENTE DE LOGÍSTICA </t>
  </si>
  <si>
    <t>MENA COLQUI SONIA MERCEDES</t>
  </si>
  <si>
    <t>REYES HEREDIA SERGIO ARTURO</t>
  </si>
  <si>
    <t xml:space="preserve">ESPINOZA MELGAREJO DAVID </t>
  </si>
  <si>
    <t>SISTEMAS ELÉCTRICOS DE DISTRIBUCIÓN</t>
  </si>
  <si>
    <t>TORRES MORALES EDUARDO ANTONIO</t>
  </si>
  <si>
    <t>INGENIERIA EN ENERGIA</t>
  </si>
  <si>
    <t>GARCIA MOREANO MARIELENA SALOME</t>
  </si>
  <si>
    <t>ORÉ SILVA ANDY ERICK</t>
  </si>
  <si>
    <t>HUANCA LEON JOSE LUIS</t>
  </si>
  <si>
    <t>Recursos Ordinarios</t>
  </si>
  <si>
    <t>00105729</t>
  </si>
  <si>
    <t xml:space="preserve"> URQUIZO CHAVARRIA, LUIS ANTONIO </t>
  </si>
  <si>
    <t>CHOFER PARTICULAR</t>
  </si>
  <si>
    <t>UNIVERSITARIA COMPLETA</t>
  </si>
  <si>
    <t>00489819</t>
  </si>
  <si>
    <t xml:space="preserve"> SOTO SILES, RUBEN FERNANDO </t>
  </si>
  <si>
    <t>00496840</t>
  </si>
  <si>
    <t xml:space="preserve"> LLANOS LOPEZ, ELVIS OMAR </t>
  </si>
  <si>
    <t>INGENIERO, SISTEMAS INFORMATICOS</t>
  </si>
  <si>
    <t>00510675</t>
  </si>
  <si>
    <t xml:space="preserve"> FLORES MAMANI, BERNABE </t>
  </si>
  <si>
    <t>OCUPACIÓN NO ESPECIFICADA.</t>
  </si>
  <si>
    <t>Recursos Directamente Recaudados</t>
  </si>
  <si>
    <t>00839328</t>
  </si>
  <si>
    <t xml:space="preserve"> LOPEZ VASQUEZ, ANITA DE JESUS </t>
  </si>
  <si>
    <t>INGENIERO SANITARIO</t>
  </si>
  <si>
    <t>01133572</t>
  </si>
  <si>
    <t xml:space="preserve"> VELA PEZO, DELKI </t>
  </si>
  <si>
    <t>TECNICOS ADMINISTRADORES, OTROS</t>
  </si>
  <si>
    <t>TECNICA COMPLETA</t>
  </si>
  <si>
    <t>01319736</t>
  </si>
  <si>
    <t xml:space="preserve"> MIRANDA CATACORA, LUIS GUILLERMO </t>
  </si>
  <si>
    <t>01332865</t>
  </si>
  <si>
    <t xml:space="preserve"> CRUZ CAHUANA, MAXIMO </t>
  </si>
  <si>
    <t>01343746</t>
  </si>
  <si>
    <t xml:space="preserve"> FLORES CRUZ, MARCO ANTONIO </t>
  </si>
  <si>
    <t>02431282</t>
  </si>
  <si>
    <t xml:space="preserve">QUISPE TITO, </t>
  </si>
  <si>
    <t>02787230</t>
  </si>
  <si>
    <t xml:space="preserve"> ROSILLO ISASI, HJALMAR </t>
  </si>
  <si>
    <t>02864695</t>
  </si>
  <si>
    <t xml:space="preserve"> COTRINA TAVARA, CESAR AUGUSTO </t>
  </si>
  <si>
    <t>02873397</t>
  </si>
  <si>
    <t xml:space="preserve"> GARCIA MENESES, RAQUEL MARIA </t>
  </si>
  <si>
    <t>03370387</t>
  </si>
  <si>
    <t xml:space="preserve"> CEDANO POZO, ROSA ELIZA </t>
  </si>
  <si>
    <t>03386875</t>
  </si>
  <si>
    <t xml:space="preserve"> CAMPOS CISNEROS, YANY SEVERA </t>
  </si>
  <si>
    <t>04641293</t>
  </si>
  <si>
    <t xml:space="preserve"> ALIRE BENAVIDES, SAUL ERIK </t>
  </si>
  <si>
    <t>ECONOMISTA, OTROS</t>
  </si>
  <si>
    <t>04643777</t>
  </si>
  <si>
    <t xml:space="preserve"> GUZMAN MIRANDA, JORGE GERMAN </t>
  </si>
  <si>
    <t>INGENIERO, METALURGICO/OTROS</t>
  </si>
  <si>
    <t>05345292</t>
  </si>
  <si>
    <t xml:space="preserve"> VIDEIRA PEREZ, ALBERTO </t>
  </si>
  <si>
    <t>05357722</t>
  </si>
  <si>
    <t xml:space="preserve"> NORIEGA MURRIETA, JAVIER </t>
  </si>
  <si>
    <t>05414585</t>
  </si>
  <si>
    <t xml:space="preserve"> SALAS COBOS, ERIT MANUEL </t>
  </si>
  <si>
    <t>05644036</t>
  </si>
  <si>
    <t xml:space="preserve"> ROJAS MERINO, FLOR DELICIA </t>
  </si>
  <si>
    <t>GRADO DE BACHILLER</t>
  </si>
  <si>
    <t>05700612</t>
  </si>
  <si>
    <t xml:space="preserve"> TELLO MARTIN, JORGE SALVADOR </t>
  </si>
  <si>
    <t>06449663</t>
  </si>
  <si>
    <t xml:space="preserve"> GUZMAN CASTILLO, WAGNER </t>
  </si>
  <si>
    <t>06639547</t>
  </si>
  <si>
    <t xml:space="preserve"> ROTTA ARCOS, NORMA ROXANA </t>
  </si>
  <si>
    <t>06675487</t>
  </si>
  <si>
    <t xml:space="preserve"> MONTES MORENO, CAROLINA RAQUEL </t>
  </si>
  <si>
    <t>06747550</t>
  </si>
  <si>
    <t xml:space="preserve"> GUERRERO DIAZ, JOSE LUIS </t>
  </si>
  <si>
    <t>CONDUCTOR DE AUTOBUS, AUTOMOVIL, CAMIONETA, CAMION O FURGON</t>
  </si>
  <si>
    <t>06773506</t>
  </si>
  <si>
    <t xml:space="preserve"> OYARZABAL DAVILA, FERNANDO ROBERTO </t>
  </si>
  <si>
    <t>06790103</t>
  </si>
  <si>
    <t xml:space="preserve"> ASTORGA MIÑAN, MIGUEL ANGEL </t>
  </si>
  <si>
    <t>07116000</t>
  </si>
  <si>
    <t xml:space="preserve"> ACHATA SALAS, ADRIEL FRANCISCO </t>
  </si>
  <si>
    <t>07117045</t>
  </si>
  <si>
    <t xml:space="preserve"> SANCHEZ MENDOZA, NOLBERTO FRANCISCO </t>
  </si>
  <si>
    <t>07471187</t>
  </si>
  <si>
    <t xml:space="preserve">MAURA GONZALES, CHRIS </t>
  </si>
  <si>
    <t>07483899</t>
  </si>
  <si>
    <t xml:space="preserve"> CACHAY CASTILLO, JOSE ATILIO </t>
  </si>
  <si>
    <t>07515251</t>
  </si>
  <si>
    <t xml:space="preserve"> DE LA CRUZ CARRION, SABINO MARIANO </t>
  </si>
  <si>
    <t>07600094</t>
  </si>
  <si>
    <t xml:space="preserve"> CABALLERO MARTIN, VICTOR ENRIQUE </t>
  </si>
  <si>
    <t>SOCIOLOGO, INDUSTRIA</t>
  </si>
  <si>
    <t>07624391</t>
  </si>
  <si>
    <t xml:space="preserve"> ALCOSER BONILLA, GIOVANNA LUISA </t>
  </si>
  <si>
    <t>07753146</t>
  </si>
  <si>
    <t xml:space="preserve"> VIDALON PALOMINO, SONIA </t>
  </si>
  <si>
    <t>07835272</t>
  </si>
  <si>
    <t xml:space="preserve"> UCAÑAN FELICE, FELIX ITALO </t>
  </si>
  <si>
    <t>07939036</t>
  </si>
  <si>
    <t xml:space="preserve"> APESTIGUE SARRIA, JUAN FERNANDO </t>
  </si>
  <si>
    <t>07968952</t>
  </si>
  <si>
    <t xml:space="preserve"> FIGUEROA CARPIO, CARLA YVETTE </t>
  </si>
  <si>
    <t>08012096</t>
  </si>
  <si>
    <t xml:space="preserve"> HUAMANI CASTRO, GUSTAVO ADOLFO </t>
  </si>
  <si>
    <t>08079726</t>
  </si>
  <si>
    <t xml:space="preserve"> LOAYZA CHAVEZ, JOSE CARLOS </t>
  </si>
  <si>
    <t>08140972</t>
  </si>
  <si>
    <t xml:space="preserve"> ZUBIETA NUÑEZ, ANA CECILIA </t>
  </si>
  <si>
    <t>INGENIERO, SANITARIO</t>
  </si>
  <si>
    <t>08166979</t>
  </si>
  <si>
    <t xml:space="preserve"> CUELLAR SANCHEZ, MARIELA </t>
  </si>
  <si>
    <t>08201683</t>
  </si>
  <si>
    <t xml:space="preserve"> AMBIA CAMARGO, FRANCISCO JOSE </t>
  </si>
  <si>
    <t>08766474</t>
  </si>
  <si>
    <t>ROJAS ESPINOZA, JOSE E</t>
  </si>
  <si>
    <t>09250834</t>
  </si>
  <si>
    <t>MEDINA CHICLOTE, MARCO A</t>
  </si>
  <si>
    <t>09274727</t>
  </si>
  <si>
    <t xml:space="preserve"> GAMARRA CRUZ, MYRIAM EMMA </t>
  </si>
  <si>
    <t>09376626</t>
  </si>
  <si>
    <t xml:space="preserve"> ROJAS TABOADA, ROSARIO DEL PILAR </t>
  </si>
  <si>
    <t>09425383</t>
  </si>
  <si>
    <t xml:space="preserve"> LOPEZ MILLA, GLADYS BETZABE </t>
  </si>
  <si>
    <t>INGENIERO, ADMINISTRATIVO</t>
  </si>
  <si>
    <t>09431851</t>
  </si>
  <si>
    <t xml:space="preserve"> ALBAN CONTRERAS, LUIS ENRIQUE </t>
  </si>
  <si>
    <t>09517190</t>
  </si>
  <si>
    <t xml:space="preserve"> BENITES SARAVIA, CARLOS ERNESTO </t>
  </si>
  <si>
    <t>09559898</t>
  </si>
  <si>
    <t xml:space="preserve"> ESTEBAN VALERIO, MARIA JULIA </t>
  </si>
  <si>
    <t>09659548</t>
  </si>
  <si>
    <t xml:space="preserve"> AVILES HURTADO, ZOILA DEL CARMEN </t>
  </si>
  <si>
    <t>09787852</t>
  </si>
  <si>
    <t>MORI CUIPAL, EDISON R</t>
  </si>
  <si>
    <t>PROFESION U OCUPACION NO ESPECIFICADA</t>
  </si>
  <si>
    <t>09868648</t>
  </si>
  <si>
    <t xml:space="preserve"> GONZALES KING KEE, KARIN CECILIA </t>
  </si>
  <si>
    <t>09994342</t>
  </si>
  <si>
    <t>MENA MIRANDA, MARCO A</t>
  </si>
  <si>
    <t>10009231</t>
  </si>
  <si>
    <t xml:space="preserve"> TRUJILLO MORI, WILMA MERCEDES </t>
  </si>
  <si>
    <t>10027655</t>
  </si>
  <si>
    <t xml:space="preserve"> HUAYTA QUISPE, JORGE SERGIO </t>
  </si>
  <si>
    <t>10110993</t>
  </si>
  <si>
    <t xml:space="preserve"> TRUJILLO VILLAVICENCIO, HUGO </t>
  </si>
  <si>
    <t>INGENIERO QUIMICO, OTROS</t>
  </si>
  <si>
    <t>10131253</t>
  </si>
  <si>
    <t xml:space="preserve"> DIAZ ALBAN, HERDELL JORDINEE </t>
  </si>
  <si>
    <t>10249554</t>
  </si>
  <si>
    <t xml:space="preserve"> CHIOCK CHANG, FERNANDO CARLOS </t>
  </si>
  <si>
    <t>INGENIERO MECANICO, AGRICULTURA (ING. AGRICOLA)</t>
  </si>
  <si>
    <t>10281971</t>
  </si>
  <si>
    <t>TENORIO MOSQUERA, LIZANDRA AR</t>
  </si>
  <si>
    <t>INST.SUPERIOR COMPLETA</t>
  </si>
  <si>
    <t>10403409</t>
  </si>
  <si>
    <t xml:space="preserve"> CONISLLA ARTEAGA, YESSI PATRICIA </t>
  </si>
  <si>
    <t>10611369</t>
  </si>
  <si>
    <t xml:space="preserve"> MALAGA CUEVA, LUIS ERNESTO </t>
  </si>
  <si>
    <t>10618585</t>
  </si>
  <si>
    <t xml:space="preserve"> JACINTO INCA, MIKE STEVE </t>
  </si>
  <si>
    <t>ADMINISTRADORES, OTROS</t>
  </si>
  <si>
    <t>10622279</t>
  </si>
  <si>
    <t xml:space="preserve"> TORRES CASTRO, DANIEL EDUARDO </t>
  </si>
  <si>
    <t>10624923</t>
  </si>
  <si>
    <t xml:space="preserve"> HURTADO ANGEL, AUGUSTO </t>
  </si>
  <si>
    <t>10625049</t>
  </si>
  <si>
    <t xml:space="preserve"> HUAÑAMBAL VILCHEZ, DELIA </t>
  </si>
  <si>
    <t>10638191</t>
  </si>
  <si>
    <t>ROJAS RAMOS, RAFAEL FR</t>
  </si>
  <si>
    <t>INGENIERIA SANITARIA</t>
  </si>
  <si>
    <t>10659194</t>
  </si>
  <si>
    <t xml:space="preserve">RICCI ROJAS, JOSE </t>
  </si>
  <si>
    <t>10700628</t>
  </si>
  <si>
    <t xml:space="preserve">CONTRERAS MACAVILCA, CHRISTIAN </t>
  </si>
  <si>
    <t>10743668</t>
  </si>
  <si>
    <t>PINEDA GUZMAN, PABLO CHR</t>
  </si>
  <si>
    <t>10799966</t>
  </si>
  <si>
    <t xml:space="preserve"> LOPEZ MUÑOZ, CECILIA ELIZABETH </t>
  </si>
  <si>
    <t>10880403</t>
  </si>
  <si>
    <t>PEREZ MORENO, ALCIBIADES A</t>
  </si>
  <si>
    <t>15449948</t>
  </si>
  <si>
    <t xml:space="preserve"> GUTIERREZ VILCAPUMA, JACKELINE ROSA </t>
  </si>
  <si>
    <t>16708170</t>
  </si>
  <si>
    <t>MONTES CHANG, CESAR E</t>
  </si>
  <si>
    <t>16710522</t>
  </si>
  <si>
    <t xml:space="preserve">BASAURI ARÁMBULO, AGUSTÍN SIMÓN </t>
  </si>
  <si>
    <t>16755530</t>
  </si>
  <si>
    <t xml:space="preserve"> CASTILLO ALVARADO, MARTHA </t>
  </si>
  <si>
    <t>16785550</t>
  </si>
  <si>
    <t xml:space="preserve"> OLAZABAL BOGGIO, HECTOR CHRISTIAN </t>
  </si>
  <si>
    <t>17523358</t>
  </si>
  <si>
    <t xml:space="preserve"> SANTOYO BUSTAMANTE, TULIO EDUARDO </t>
  </si>
  <si>
    <t>17619284</t>
  </si>
  <si>
    <t>OLGUIN CUZQUEN, MARIA GR</t>
  </si>
  <si>
    <t>17937052</t>
  </si>
  <si>
    <t>CORDOVA ZAVALETA, YACQUELINE ELI</t>
  </si>
  <si>
    <t>18016146</t>
  </si>
  <si>
    <t xml:space="preserve"> LOPEZ LUNA, CELSO ESTEBAN </t>
  </si>
  <si>
    <t>18121959</t>
  </si>
  <si>
    <t xml:space="preserve"> RUIZ RODRIGUEZ, JUAN LUIS </t>
  </si>
  <si>
    <t>18133626</t>
  </si>
  <si>
    <t xml:space="preserve"> ARROYO SANCHEZ, LUCY KATY </t>
  </si>
  <si>
    <t>18141410</t>
  </si>
  <si>
    <t xml:space="preserve"> LUJAN GARCIA, SONIA KARIN </t>
  </si>
  <si>
    <t>18172707</t>
  </si>
  <si>
    <t xml:space="preserve"> SUNCION CASTILLO, ERICK HENRY </t>
  </si>
  <si>
    <t>18198274</t>
  </si>
  <si>
    <t xml:space="preserve"> PLASENCIA LEON, ARLY MARITA </t>
  </si>
  <si>
    <t>19325851</t>
  </si>
  <si>
    <t>VASQUEZ RIVASPLATA, HERMA</t>
  </si>
  <si>
    <t>FISICA / CIENCIAS FISICAS</t>
  </si>
  <si>
    <t>19824891</t>
  </si>
  <si>
    <t xml:space="preserve"> PAUCAR BALBIN, JOSE LUIS </t>
  </si>
  <si>
    <t>20006266</t>
  </si>
  <si>
    <t xml:space="preserve"> REYMUNDO OCAÑO, JHON FREDY </t>
  </si>
  <si>
    <t>20024364</t>
  </si>
  <si>
    <t xml:space="preserve"> COTRADO AYALA, ALFREDO FRANCISCO </t>
  </si>
  <si>
    <t>20055395</t>
  </si>
  <si>
    <t xml:space="preserve"> DE LA CRUZ CANO, JAIME GAMANIEL </t>
  </si>
  <si>
    <t>20074410</t>
  </si>
  <si>
    <t xml:space="preserve"> FLORES ARANA, ENVER </t>
  </si>
  <si>
    <t>20079442</t>
  </si>
  <si>
    <t xml:space="preserve"> FLORES VITOR, JESUS MILTON </t>
  </si>
  <si>
    <t>20088122</t>
  </si>
  <si>
    <t xml:space="preserve"> CONDOR HINOSTROZA, OLIVERIO KENNYDO </t>
  </si>
  <si>
    <t>20121458</t>
  </si>
  <si>
    <t xml:space="preserve"> YUPANQUI MENDOZA, LIZ TERESA </t>
  </si>
  <si>
    <t>20723632</t>
  </si>
  <si>
    <t xml:space="preserve"> VARGAS COCA, GIOVANNI LENOKS </t>
  </si>
  <si>
    <t>21285532</t>
  </si>
  <si>
    <t xml:space="preserve"> LUDEÑA BUSTAMANTE, MIRTHA GUISELA </t>
  </si>
  <si>
    <t>21411562</t>
  </si>
  <si>
    <t xml:space="preserve"> SOTO GUEVARA, JUAN ANDRES </t>
  </si>
  <si>
    <t>21508625</t>
  </si>
  <si>
    <t xml:space="preserve"> MUÑANTE DEL CASTILLO, ARMANDO IRAM </t>
  </si>
  <si>
    <t>21547746</t>
  </si>
  <si>
    <t xml:space="preserve"> HERRERA BRAVO, MIRNA JUDY </t>
  </si>
  <si>
    <t>21571348</t>
  </si>
  <si>
    <t xml:space="preserve"> CHINQUILLO ARANGO, LUZ YANET </t>
  </si>
  <si>
    <t>22517809</t>
  </si>
  <si>
    <t xml:space="preserve"> PINO ORTEGA, AMELIA CECILIA </t>
  </si>
  <si>
    <t>22520200</t>
  </si>
  <si>
    <t xml:space="preserve"> FIGUEROA GOMEZ, NITZA ANGELA </t>
  </si>
  <si>
    <t>23872656</t>
  </si>
  <si>
    <t>MOTTA VERA, VICTOR</t>
  </si>
  <si>
    <t>23928115</t>
  </si>
  <si>
    <t xml:space="preserve"> CHARIARSE VALENCIA, VIELKA </t>
  </si>
  <si>
    <t>23945206</t>
  </si>
  <si>
    <t>PEÑA LAUREANO, F</t>
  </si>
  <si>
    <t>GEOLOGIA</t>
  </si>
  <si>
    <t>23948233</t>
  </si>
  <si>
    <t xml:space="preserve"> MARTINEZ ACHULLI, LIVIA </t>
  </si>
  <si>
    <t>23956170</t>
  </si>
  <si>
    <t xml:space="preserve"> ZEVALLOS MOLLEDA, DERSI </t>
  </si>
  <si>
    <t>23964833</t>
  </si>
  <si>
    <t xml:space="preserve"> SUAREZ GOYZUETA, FREDDY </t>
  </si>
  <si>
    <t>23976208</t>
  </si>
  <si>
    <t xml:space="preserve"> GAMARRA FLOREZ, RUDY RONALD </t>
  </si>
  <si>
    <t>23986906</t>
  </si>
  <si>
    <t>ARAOZ MONZON, R</t>
  </si>
  <si>
    <t>24000869</t>
  </si>
  <si>
    <t xml:space="preserve"> HUAMAN AYRAMPO, ENRIQUE </t>
  </si>
  <si>
    <t>24005540</t>
  </si>
  <si>
    <t xml:space="preserve"> MALPARTIDA RUIZ, LUZ MERY </t>
  </si>
  <si>
    <t>24803260</t>
  </si>
  <si>
    <t xml:space="preserve"> CONTRERAS TITO, ELVER </t>
  </si>
  <si>
    <t>25525557</t>
  </si>
  <si>
    <t xml:space="preserve"> BORDA PACHECO, NELLY </t>
  </si>
  <si>
    <t>25573693</t>
  </si>
  <si>
    <t xml:space="preserve"> ZAVALETA FLORES, SILVIA MAGALI </t>
  </si>
  <si>
    <t>25644832</t>
  </si>
  <si>
    <t xml:space="preserve"> URREGO GARCIA, VERONICA MAYJORI </t>
  </si>
  <si>
    <t>25764134</t>
  </si>
  <si>
    <t xml:space="preserve"> DAVALOS MEJIA, BLANCA SILVIA </t>
  </si>
  <si>
    <t>25832370</t>
  </si>
  <si>
    <t xml:space="preserve"> PIZARRO FALCON, JUANA ISABEL </t>
  </si>
  <si>
    <t>25843990</t>
  </si>
  <si>
    <t xml:space="preserve"> GUTIERREZ ROMERO, HERBERT RUBEN </t>
  </si>
  <si>
    <t>26683002</t>
  </si>
  <si>
    <t xml:space="preserve"> MAL QUISPE, EDILBERTO </t>
  </si>
  <si>
    <t>26694763</t>
  </si>
  <si>
    <t xml:space="preserve"> PINTO VASQUEZ, LUIS ENRIQUE </t>
  </si>
  <si>
    <t>26730200</t>
  </si>
  <si>
    <t>BRINGAS USQUIANO, WILDER A</t>
  </si>
  <si>
    <t>27929827</t>
  </si>
  <si>
    <t xml:space="preserve"> MACHUCA VILCHEZ, CELESTINO ROSELES </t>
  </si>
  <si>
    <t>28293338</t>
  </si>
  <si>
    <t>LÓPEZ OBREGÓN,</t>
  </si>
  <si>
    <t>MECANICA DE MANTENIMIENTO</t>
  </si>
  <si>
    <t>29646361</t>
  </si>
  <si>
    <t xml:space="preserve"> TAPIA CALCINO, NEDDA MARY </t>
  </si>
  <si>
    <t>29691556</t>
  </si>
  <si>
    <t xml:space="preserve"> OLIVARES AYALA, MIGUEL ALBERTO </t>
  </si>
  <si>
    <t>29706801</t>
  </si>
  <si>
    <t xml:space="preserve"> ZEBALLOS CHAVEZ, ROGER OMAR </t>
  </si>
  <si>
    <t>29721434</t>
  </si>
  <si>
    <t xml:space="preserve"> CABANA CAHUANA, SILVIA MARA </t>
  </si>
  <si>
    <t>31044114</t>
  </si>
  <si>
    <t xml:space="preserve"> PALOMINO PRADA, JESUS </t>
  </si>
  <si>
    <t>UNIVERSITARIA INCOMPLETA</t>
  </si>
  <si>
    <t>31666002</t>
  </si>
  <si>
    <t xml:space="preserve"> GUILLEN MENDOZA DE ANTEQUERA, MARTA SOLEDAD </t>
  </si>
  <si>
    <t>32043013</t>
  </si>
  <si>
    <t>MEZA LOPEZ, ERIKA DEL M</t>
  </si>
  <si>
    <t>32138719</t>
  </si>
  <si>
    <t xml:space="preserve"> CERNA RUBIO, FRANCISCA ELIZABETH </t>
  </si>
  <si>
    <t>32875411</t>
  </si>
  <si>
    <t xml:space="preserve"> GUANILO LECCA, MADELEYNE LORENA </t>
  </si>
  <si>
    <t>32966258</t>
  </si>
  <si>
    <t xml:space="preserve"> MILLA DIAZ, JHON LARRY </t>
  </si>
  <si>
    <t>32971879</t>
  </si>
  <si>
    <t xml:space="preserve"> LLERENA PACHECO, DEYBIT RICHARD </t>
  </si>
  <si>
    <t>32975333</t>
  </si>
  <si>
    <t xml:space="preserve"> PAZ ORELLANA, KELLY ELIZABETH </t>
  </si>
  <si>
    <t>40015714</t>
  </si>
  <si>
    <t xml:space="preserve"> CASTRO CENTENO, EDITH MARLENE </t>
  </si>
  <si>
    <t>40019271</t>
  </si>
  <si>
    <t xml:space="preserve"> SIPION GASTULO, JOSE BRUNO </t>
  </si>
  <si>
    <t>40025401</t>
  </si>
  <si>
    <t xml:space="preserve"> QUIROGA CALLA, GIANCARLO </t>
  </si>
  <si>
    <t>40074550</t>
  </si>
  <si>
    <t xml:space="preserve"> MORALES MIRANDA, VICTOR MANUEL </t>
  </si>
  <si>
    <t>40078319</t>
  </si>
  <si>
    <t xml:space="preserve"> MISAJEL QUISPE, JOSE LUIS </t>
  </si>
  <si>
    <t>40105095</t>
  </si>
  <si>
    <t xml:space="preserve"> TORRIANI ALVARADO, PAOLO ELBIO </t>
  </si>
  <si>
    <t>40173822</t>
  </si>
  <si>
    <t xml:space="preserve"> PAICO INGA, MELISSA KAREM </t>
  </si>
  <si>
    <t>40190289</t>
  </si>
  <si>
    <t>GARCIA MOSCOSO, JORGE G</t>
  </si>
  <si>
    <t>40215658</t>
  </si>
  <si>
    <t xml:space="preserve"> ESTEBAN CAMPODONICO, TANIA </t>
  </si>
  <si>
    <t>40238576</t>
  </si>
  <si>
    <t xml:space="preserve"> TEJADA DIAZ, ALEJANDRA EVARISTA </t>
  </si>
  <si>
    <t>40250871</t>
  </si>
  <si>
    <t xml:space="preserve"> REYES FIGUEROA, DENISSE ELKER </t>
  </si>
  <si>
    <t>INGENIERO, MEDIO AMBIENTE</t>
  </si>
  <si>
    <t>40253916</t>
  </si>
  <si>
    <t xml:space="preserve"> BERNAL MARCHENA, LUIS SEGUNDO </t>
  </si>
  <si>
    <t>INGENIERO (NO CLASIFICADO EN OTRAS CLASIFICACIONES)</t>
  </si>
  <si>
    <t>40285214</t>
  </si>
  <si>
    <t xml:space="preserve"> CHAPPA VICUÑA, ALBERTINA DEL ROSARIO </t>
  </si>
  <si>
    <t>40285360</t>
  </si>
  <si>
    <t xml:space="preserve"> ARISTA VILLANUEVA, IVAN JOSUE </t>
  </si>
  <si>
    <t>40314626</t>
  </si>
  <si>
    <t xml:space="preserve"> VILLOSLADA QUISPITUPAC, FRANCOISE </t>
  </si>
  <si>
    <t>40316546</t>
  </si>
  <si>
    <t xml:space="preserve"> BOULANGER GONZALES, WALTER RICARDO </t>
  </si>
  <si>
    <t>40340479</t>
  </si>
  <si>
    <t xml:space="preserve"> ZEVALLOS DIEZ, RAUL </t>
  </si>
  <si>
    <t>40340601</t>
  </si>
  <si>
    <t xml:space="preserve"> COLQUE CAIPA, VIDOY JORGE </t>
  </si>
  <si>
    <t>40395849</t>
  </si>
  <si>
    <t xml:space="preserve"> ALAYO CALIZAYA, HENRRY FERNANDO </t>
  </si>
  <si>
    <t>40432083</t>
  </si>
  <si>
    <t xml:space="preserve"> CAJUSOL AREVALO, RAUL ARTURO </t>
  </si>
  <si>
    <t>40455686</t>
  </si>
  <si>
    <t xml:space="preserve"> VILLANUEVA MALVAS, LUCINDA HERMELINDA </t>
  </si>
  <si>
    <t>40457801</t>
  </si>
  <si>
    <t xml:space="preserve"> FLORES CORREA, JORGE EDWIN </t>
  </si>
  <si>
    <t>40462000</t>
  </si>
  <si>
    <t xml:space="preserve"> ZEVALLOS PASCAL, LENIA LELY </t>
  </si>
  <si>
    <t>40464272</t>
  </si>
  <si>
    <t xml:space="preserve"> ORE MENDOZA, ROGER </t>
  </si>
  <si>
    <t>40466954</t>
  </si>
  <si>
    <t xml:space="preserve">RAMIREZ VELASQUEZ, PAMELA </t>
  </si>
  <si>
    <t>40468396</t>
  </si>
  <si>
    <t xml:space="preserve"> BANCES MENDOZA, JESUS MANUEL </t>
  </si>
  <si>
    <t>40476528</t>
  </si>
  <si>
    <t xml:space="preserve"> CONDORI CALLA, DAVID HERACLIO </t>
  </si>
  <si>
    <t>40476905</t>
  </si>
  <si>
    <t xml:space="preserve"> PACHECO ORELLANA, WILLIAM ORLANDO </t>
  </si>
  <si>
    <t>40542585</t>
  </si>
  <si>
    <t xml:space="preserve"> PEREIRA NAPURI, ERIKA BEATRIZ </t>
  </si>
  <si>
    <t>40635876</t>
  </si>
  <si>
    <t>TAIPE ROMERO, JULIO</t>
  </si>
  <si>
    <t>40648308</t>
  </si>
  <si>
    <t xml:space="preserve"> LAU RISCO, ANA TERESA </t>
  </si>
  <si>
    <t>40659220</t>
  </si>
  <si>
    <t xml:space="preserve"> OCHOA ZUBIATE, BONNIE WARNER </t>
  </si>
  <si>
    <t>40669489</t>
  </si>
  <si>
    <t xml:space="preserve"> FLORES MARCHENA, CARINA </t>
  </si>
  <si>
    <t>40681911</t>
  </si>
  <si>
    <t xml:space="preserve"> GRANADOS PERALTA, ISMAEL KALIM </t>
  </si>
  <si>
    <t>40754281</t>
  </si>
  <si>
    <t xml:space="preserve"> MANNUCCI BANDA, PATRICIA ROSSANNA </t>
  </si>
  <si>
    <t>40758537</t>
  </si>
  <si>
    <t xml:space="preserve">VALDIVIESO CHAUPIS, JUAN </t>
  </si>
  <si>
    <t>40828354</t>
  </si>
  <si>
    <t xml:space="preserve"> GUILLERMO RAMOS, YECENIA </t>
  </si>
  <si>
    <t>40881966</t>
  </si>
  <si>
    <t xml:space="preserve">PAUCAR MAURICIE, MARCOS </t>
  </si>
  <si>
    <t>40894477</t>
  </si>
  <si>
    <t xml:space="preserve"> DIAZ TICLLA, BLADIMIRO ALBERTO </t>
  </si>
  <si>
    <t>40943383</t>
  </si>
  <si>
    <t xml:space="preserve"> VILLAFUERTE RIVERA, RENAN JESUS </t>
  </si>
  <si>
    <t>40954921</t>
  </si>
  <si>
    <t xml:space="preserve"> DE LA CRUZ CALLE, GARY MICHAEL </t>
  </si>
  <si>
    <t>40958578</t>
  </si>
  <si>
    <t>EURIBE ROJAS, EVELIN G</t>
  </si>
  <si>
    <t>40972357</t>
  </si>
  <si>
    <t xml:space="preserve"> MARTINEZ CORTEZ, EDGAR ALBERTO </t>
  </si>
  <si>
    <t>40974365</t>
  </si>
  <si>
    <t xml:space="preserve"> QUEZADA RODAS, JANETH PAOLA </t>
  </si>
  <si>
    <t>40977127</t>
  </si>
  <si>
    <t xml:space="preserve"> CABALLERO VIZCARRA, ROGER ANTONIO </t>
  </si>
  <si>
    <t>41009903</t>
  </si>
  <si>
    <t xml:space="preserve"> SALAZAR ESTELA, MARIO </t>
  </si>
  <si>
    <t>41010597</t>
  </si>
  <si>
    <t xml:space="preserve"> VERA TORRES, JESUS ANTONIO </t>
  </si>
  <si>
    <t>41064993</t>
  </si>
  <si>
    <t xml:space="preserve"> PAUCAR PAREJA, YOSEP </t>
  </si>
  <si>
    <t>41081768</t>
  </si>
  <si>
    <t xml:space="preserve"> PINEDO MACEDO, CLAUDIO BETMAN </t>
  </si>
  <si>
    <t>41092176</t>
  </si>
  <si>
    <t xml:space="preserve"> MONTOYA NUÑEZ, JAVIER ANIBAL </t>
  </si>
  <si>
    <t>41121972</t>
  </si>
  <si>
    <t xml:space="preserve"> REYNA CORNEJO, AQUILES IGOR </t>
  </si>
  <si>
    <t>41137924</t>
  </si>
  <si>
    <t xml:space="preserve"> CHUNA PAIBA, CARMEN ISABEL </t>
  </si>
  <si>
    <t>41166753</t>
  </si>
  <si>
    <t xml:space="preserve">SULLCA TEMPLO, MILAGROS </t>
  </si>
  <si>
    <t>41182301</t>
  </si>
  <si>
    <t xml:space="preserve"> CERVANTES ZAVALA, RONAL </t>
  </si>
  <si>
    <t>41198847</t>
  </si>
  <si>
    <t xml:space="preserve"> REYES TIPIANI, RONY ENZO </t>
  </si>
  <si>
    <t>41214785</t>
  </si>
  <si>
    <t xml:space="preserve"> HUANCAPAZA HUAMAN, BORIS VLADIMIRO </t>
  </si>
  <si>
    <t>41224607</t>
  </si>
  <si>
    <t>CONDEMARIN GONZALES, MAGALY DEL</t>
  </si>
  <si>
    <t>ABOGACIA</t>
  </si>
  <si>
    <t>41254889</t>
  </si>
  <si>
    <t xml:space="preserve"> BLAS TAPIA, NEVA </t>
  </si>
  <si>
    <t>41272015</t>
  </si>
  <si>
    <t xml:space="preserve"> HUAYCHO SALDARRIAGA, CARLOS EDUARDO </t>
  </si>
  <si>
    <t>41320185</t>
  </si>
  <si>
    <t xml:space="preserve"> CONDEZO DIAZ, JOSE MANUEL </t>
  </si>
  <si>
    <t>41323737</t>
  </si>
  <si>
    <t xml:space="preserve"> FARFAN URBANO, FRANK ANTONIO </t>
  </si>
  <si>
    <t>TIPEO POR COMPUTADORA</t>
  </si>
  <si>
    <t>41336547</t>
  </si>
  <si>
    <t xml:space="preserve"> CALLE CASTILLO, JORGE CAMILO </t>
  </si>
  <si>
    <t>41343753</t>
  </si>
  <si>
    <t xml:space="preserve"> CASTAÑEDA SANCHEZ, GRETELINA </t>
  </si>
  <si>
    <t>ECONOMÍSTA</t>
  </si>
  <si>
    <t>41344848</t>
  </si>
  <si>
    <t xml:space="preserve"> GOMEZ AMPUDIA, NORMA LUZ </t>
  </si>
  <si>
    <t>41347688</t>
  </si>
  <si>
    <t xml:space="preserve"> LABAN CABRERA, GIULLIANA LIZBETH </t>
  </si>
  <si>
    <t>41364145</t>
  </si>
  <si>
    <t xml:space="preserve"> HINOJOSA MENDOZA, CARLOS RENATO </t>
  </si>
  <si>
    <t>NOTIFICADOR</t>
  </si>
  <si>
    <t>41406327</t>
  </si>
  <si>
    <t xml:space="preserve"> SALAMANCA ZAVALETA, ERNESTO HUGO </t>
  </si>
  <si>
    <t>41415021</t>
  </si>
  <si>
    <t xml:space="preserve"> ZUMARAN SORIANO, KATTYA LISSET </t>
  </si>
  <si>
    <t>41489884</t>
  </si>
  <si>
    <t xml:space="preserve"> DAÑINO PEREZ, ASTRID MARJORIE </t>
  </si>
  <si>
    <t>41490192</t>
  </si>
  <si>
    <t xml:space="preserve"> SAAVEDRA RUIZ, CAROLYN ASTRID </t>
  </si>
  <si>
    <t>41498408</t>
  </si>
  <si>
    <t xml:space="preserve"> DEJO TEJEDA, ALEX AUGUSTO </t>
  </si>
  <si>
    <t>41504732</t>
  </si>
  <si>
    <t xml:space="preserve"> PRUTSKY LOPEZ, DEBORA YAEL </t>
  </si>
  <si>
    <t>41523082</t>
  </si>
  <si>
    <t>MEJIA CANARES, RO</t>
  </si>
  <si>
    <t>41532018</t>
  </si>
  <si>
    <t xml:space="preserve"> ENCISO CCOPA, JOSE LUIS </t>
  </si>
  <si>
    <t>41538373</t>
  </si>
  <si>
    <t xml:space="preserve"> CASQUINA ALCA, EDWIN </t>
  </si>
  <si>
    <t>41566952</t>
  </si>
  <si>
    <t xml:space="preserve"> LOAYZA QUISPE, JUAN CARLOS </t>
  </si>
  <si>
    <t>41570831</t>
  </si>
  <si>
    <t xml:space="preserve"> PEZO RUIZ, FRANS WILLY </t>
  </si>
  <si>
    <t>41595484</t>
  </si>
  <si>
    <t xml:space="preserve"> SOTELO LOPEZ, GROVER OMAR </t>
  </si>
  <si>
    <t>INGENIERO, SISTEMAS/EXCEPTO INFORMATICOS</t>
  </si>
  <si>
    <t>41614796</t>
  </si>
  <si>
    <t>GAVANCHO CHAVEZ, XAVIER A</t>
  </si>
  <si>
    <t>41629032</t>
  </si>
  <si>
    <t>ARCA MOROTE, C</t>
  </si>
  <si>
    <t>41630233</t>
  </si>
  <si>
    <t xml:space="preserve"> OLIVAREZ OLANO, JOHN ALBERT </t>
  </si>
  <si>
    <t>ANALISTA, SISTEMAS INFORMATICOS</t>
  </si>
  <si>
    <t>41690075</t>
  </si>
  <si>
    <t xml:space="preserve"> SOLIER SIERRALTA, JOHN MARCEL </t>
  </si>
  <si>
    <t>41691172</t>
  </si>
  <si>
    <t xml:space="preserve"> CHANCASANAMPA MANDUJANO, JOE </t>
  </si>
  <si>
    <t>41728140</t>
  </si>
  <si>
    <t xml:space="preserve"> DEL AGUILA ZARATE, HELEN NILA </t>
  </si>
  <si>
    <t>41751552</t>
  </si>
  <si>
    <t xml:space="preserve"> CRISOLOGO RODRIGUEZ, MIRTON ENRIQUE </t>
  </si>
  <si>
    <t>41794219</t>
  </si>
  <si>
    <t xml:space="preserve"> AGUILAR PINARES, REINALDO </t>
  </si>
  <si>
    <t>41804725</t>
  </si>
  <si>
    <t xml:space="preserve"> AYALA FARFAN, RENE BRENNER </t>
  </si>
  <si>
    <t>41839038</t>
  </si>
  <si>
    <t xml:space="preserve"> CHAVEZ SAAVEDRA, GLORIA </t>
  </si>
  <si>
    <t>41839071</t>
  </si>
  <si>
    <t xml:space="preserve"> PANO BASURTO, FERNANDO MANUEL </t>
  </si>
  <si>
    <t>41849007</t>
  </si>
  <si>
    <t xml:space="preserve"> PINEDA ANCCO, JAVIER SOCRATES </t>
  </si>
  <si>
    <t>41864636</t>
  </si>
  <si>
    <t xml:space="preserve"> COLONIA ORTIZ, DANIEL FERNANDO </t>
  </si>
  <si>
    <t>41946262</t>
  </si>
  <si>
    <t xml:space="preserve"> CHEVEZ MURGA, JULIO CESAR </t>
  </si>
  <si>
    <t>41949096</t>
  </si>
  <si>
    <t xml:space="preserve"> FUENTES GUIJA, ISA KATHERINE </t>
  </si>
  <si>
    <t>41996879</t>
  </si>
  <si>
    <t xml:space="preserve"> LOPEZ TUESTA, CESAR AUGUSTO </t>
  </si>
  <si>
    <t>41999554</t>
  </si>
  <si>
    <t xml:space="preserve"> CHAVEZ ARCE, VERUSCHKA NARE </t>
  </si>
  <si>
    <t>42007232</t>
  </si>
  <si>
    <t xml:space="preserve"> OSCCO MONRROY, SAUL ENRIQUE </t>
  </si>
  <si>
    <t>42049479</t>
  </si>
  <si>
    <t xml:space="preserve"> CUBAS REGALADO, ELDER ROGER </t>
  </si>
  <si>
    <t>42074586</t>
  </si>
  <si>
    <t xml:space="preserve"> ROJAS VILLALOBOS, RONALD </t>
  </si>
  <si>
    <t>42079873</t>
  </si>
  <si>
    <t xml:space="preserve"> FARFAN ESQUIVEL, OSCAR DENNIS </t>
  </si>
  <si>
    <t>42086699</t>
  </si>
  <si>
    <t xml:space="preserve"> SANTILLAN PINEDO, HENRY </t>
  </si>
  <si>
    <t>42093996</t>
  </si>
  <si>
    <t xml:space="preserve"> LOPEZ BASTIDAS, ROSARIO ISABEL </t>
  </si>
  <si>
    <t>42114620</t>
  </si>
  <si>
    <t xml:space="preserve"> ZEA FLORES, GONSTER JHONY </t>
  </si>
  <si>
    <t>42147573</t>
  </si>
  <si>
    <t>RIVEROS APOLINARIO, JACQUELINE</t>
  </si>
  <si>
    <t>42183059</t>
  </si>
  <si>
    <t xml:space="preserve"> SANCHEZ SALAZAR, VANESSA VERONICA </t>
  </si>
  <si>
    <t>SANCHEZ SALAZAR, VANESSA VE</t>
  </si>
  <si>
    <t>42188824</t>
  </si>
  <si>
    <t xml:space="preserve"> SANCHEZ RUIZ, ISRAEL ISAAC </t>
  </si>
  <si>
    <t>42199614</t>
  </si>
  <si>
    <t xml:space="preserve"> VASQUEZ CALDERON, JOSE ALEX </t>
  </si>
  <si>
    <t>42202599</t>
  </si>
  <si>
    <t xml:space="preserve"> CABRERA ALARCON, EDGAR AMERICO </t>
  </si>
  <si>
    <t>42207667</t>
  </si>
  <si>
    <t xml:space="preserve"> ALENCASTRE ROJAS, JORGE ARMANDO </t>
  </si>
  <si>
    <t>42207855</t>
  </si>
  <si>
    <t xml:space="preserve"> GARCIA MORENO, ALEJANDRO ISMAEL </t>
  </si>
  <si>
    <t>42213902</t>
  </si>
  <si>
    <t xml:space="preserve"> CHOCCE CURO, ROSI </t>
  </si>
  <si>
    <t>42219217</t>
  </si>
  <si>
    <t>MIRANDA ASSEN, JORGE R</t>
  </si>
  <si>
    <t>42219712</t>
  </si>
  <si>
    <t xml:space="preserve"> ESTEBAN GARCIA, GUILLERMO ALFREDO </t>
  </si>
  <si>
    <t>42246796</t>
  </si>
  <si>
    <t xml:space="preserve">DIAZ GUERRA, SANDRA </t>
  </si>
  <si>
    <t>42250566</t>
  </si>
  <si>
    <t xml:space="preserve"> ESTRADA AMBIA, MAYRA GIANNINA </t>
  </si>
  <si>
    <t>42251957</t>
  </si>
  <si>
    <t xml:space="preserve"> MANANITA TERRONES, ERIC </t>
  </si>
  <si>
    <t>42253609</t>
  </si>
  <si>
    <t xml:space="preserve"> TORRES VELA, JOSE ANTONIO </t>
  </si>
  <si>
    <t>42300699</t>
  </si>
  <si>
    <t>CAVERO CARDENAS, ALFREDO</t>
  </si>
  <si>
    <t>42305294</t>
  </si>
  <si>
    <t xml:space="preserve"> REYES RUEDA, YOMAR EDILSON </t>
  </si>
  <si>
    <t>42319716</t>
  </si>
  <si>
    <t xml:space="preserve"> RUIZ VELA, HENDRICK MIRCK </t>
  </si>
  <si>
    <t>42353184</t>
  </si>
  <si>
    <t xml:space="preserve"> FRANCO DIAZ, GIANCARLO MANUEL VENISSON </t>
  </si>
  <si>
    <t>42357330</t>
  </si>
  <si>
    <t xml:space="preserve"> MONTENEGRO SOSA, ALEX VIRGILIO </t>
  </si>
  <si>
    <t>42432158</t>
  </si>
  <si>
    <t xml:space="preserve"> NOLE CURASI, SYLVIA </t>
  </si>
  <si>
    <t>42437672</t>
  </si>
  <si>
    <t>PALOMINO TAVARA, IRINA  CINTHYA M</t>
  </si>
  <si>
    <t>42464045</t>
  </si>
  <si>
    <t>CASTRO MEGO, ZOILA ESP</t>
  </si>
  <si>
    <t>42465699</t>
  </si>
  <si>
    <t xml:space="preserve"> CARDENAS HUACAC, EDWIN ALEJANDRO </t>
  </si>
  <si>
    <t>42466561</t>
  </si>
  <si>
    <t xml:space="preserve"> HERRERA PAMPAMALLCO, WILBER </t>
  </si>
  <si>
    <t>42477172</t>
  </si>
  <si>
    <t xml:space="preserve"> COPARI COLORADO, LUIS ALBERTO </t>
  </si>
  <si>
    <t>ECONOMISTA (INGENIERO)</t>
  </si>
  <si>
    <t>42477450</t>
  </si>
  <si>
    <t xml:space="preserve"> HUAMAN BELLIDO, ROMAIN PERICLES </t>
  </si>
  <si>
    <t>42529095</t>
  </si>
  <si>
    <t xml:space="preserve"> BERNIA LEON, ELKE GLORIA </t>
  </si>
  <si>
    <t>42594727</t>
  </si>
  <si>
    <t xml:space="preserve"> NOVOA MARTINEZ, JULIO CESAR </t>
  </si>
  <si>
    <t>42605050</t>
  </si>
  <si>
    <t xml:space="preserve"> MALPICA MAGUIÑA DE SHIMOKAWA, MIURY ANA </t>
  </si>
  <si>
    <t>42697408</t>
  </si>
  <si>
    <t>FARFAN REQUE, CARME</t>
  </si>
  <si>
    <t>42714192</t>
  </si>
  <si>
    <t>JAVIER JARA, JUA</t>
  </si>
  <si>
    <t>42719765</t>
  </si>
  <si>
    <t xml:space="preserve"> ALIAGA QUISPE, LUZ ISABEL </t>
  </si>
  <si>
    <t>42737788</t>
  </si>
  <si>
    <t xml:space="preserve"> GARCIA CORTEGANO, DANIEL </t>
  </si>
  <si>
    <t>42747894</t>
  </si>
  <si>
    <t xml:space="preserve"> TINOCO PALACIOS, ANGELICA MARIA </t>
  </si>
  <si>
    <t>42765023</t>
  </si>
  <si>
    <t xml:space="preserve"> ZAA RIVEROS, NATALY MILAGROS </t>
  </si>
  <si>
    <t>42765490</t>
  </si>
  <si>
    <t xml:space="preserve"> ALVAREZ BARDALES, DANNY LESTER </t>
  </si>
  <si>
    <t>42768968</t>
  </si>
  <si>
    <t xml:space="preserve"> QUISPE CONDE, YESICA </t>
  </si>
  <si>
    <t>42772658</t>
  </si>
  <si>
    <t xml:space="preserve"> NAVARRO URBINA, MARIELA DEL PILAR </t>
  </si>
  <si>
    <t>42774643</t>
  </si>
  <si>
    <t xml:space="preserve"> AYCACHI INGA, ROMULO </t>
  </si>
  <si>
    <t>42815985</t>
  </si>
  <si>
    <t xml:space="preserve"> MARTINEZ VILLEGAS, NELLY DEL PILAR </t>
  </si>
  <si>
    <t>42823233</t>
  </si>
  <si>
    <t xml:space="preserve">TACAS MISAICO, </t>
  </si>
  <si>
    <t>42823360</t>
  </si>
  <si>
    <t xml:space="preserve"> LEVANO DIAZ, GENOVEVA LOURDES REGINA </t>
  </si>
  <si>
    <t>42855034</t>
  </si>
  <si>
    <t xml:space="preserve"> SANTOS FLORES, RONALD </t>
  </si>
  <si>
    <t>42863928</t>
  </si>
  <si>
    <t xml:space="preserve"> GRANADOS RODRIGUEZ, RENATO DE JESUS </t>
  </si>
  <si>
    <t>42867743</t>
  </si>
  <si>
    <t xml:space="preserve"> YAPURASI MAMANI, ELISABETH MONICA </t>
  </si>
  <si>
    <t>42872919</t>
  </si>
  <si>
    <t>LEIVA CHIPANA, MARLOND WI</t>
  </si>
  <si>
    <t>42917341</t>
  </si>
  <si>
    <t>ZELA ESTEBAN, JOSE FRANCISCO</t>
  </si>
  <si>
    <t>42949479</t>
  </si>
  <si>
    <t xml:space="preserve"> MONTESINOS RAFAEL, EVELYN SUE ARELI </t>
  </si>
  <si>
    <t>42956071</t>
  </si>
  <si>
    <t xml:space="preserve">LOPE LOPE, ALEX </t>
  </si>
  <si>
    <t>42981295</t>
  </si>
  <si>
    <t xml:space="preserve"> BARRUETO NAPURI, FELIX MIGUEL </t>
  </si>
  <si>
    <t>42996489</t>
  </si>
  <si>
    <t xml:space="preserve"> PRECIADO JERONIMO, EDGAR JAVIER </t>
  </si>
  <si>
    <t>43002171</t>
  </si>
  <si>
    <t xml:space="preserve"> COLLA TREJO, DEYSI AIDA </t>
  </si>
  <si>
    <t>43003684</t>
  </si>
  <si>
    <t xml:space="preserve"> ANTONIO GARCIA, WILLIAMS </t>
  </si>
  <si>
    <t>43021313</t>
  </si>
  <si>
    <t xml:space="preserve"> SANTA CRUZ MEJIA, ROLANDO MARTIN </t>
  </si>
  <si>
    <t>43041831</t>
  </si>
  <si>
    <t xml:space="preserve"> BALDEON PAUCAR, HEBER JULIO </t>
  </si>
  <si>
    <t>43103163</t>
  </si>
  <si>
    <t xml:space="preserve"> SAMANAMU MAURICIO, SAIDA YULISSA </t>
  </si>
  <si>
    <t>43117862</t>
  </si>
  <si>
    <t xml:space="preserve"> GUARNIZ QUIROZ, SARITA IRIS </t>
  </si>
  <si>
    <t>SECRETARIA, EJECUTIVA/BILINGUE</t>
  </si>
  <si>
    <t>43149863</t>
  </si>
  <si>
    <t xml:space="preserve"> LOZADA VALENCIA, MARIA GRACIA </t>
  </si>
  <si>
    <t>43174991</t>
  </si>
  <si>
    <t xml:space="preserve"> VALDERRAMA TORRES, JESUS MOISES </t>
  </si>
  <si>
    <t>43191416</t>
  </si>
  <si>
    <t xml:space="preserve"> CERDA CISNEROS, EFRAIN </t>
  </si>
  <si>
    <t>43215463</t>
  </si>
  <si>
    <t xml:space="preserve"> GUARDIA QUISPE, LUIS EDUARDO </t>
  </si>
  <si>
    <t>43221625</t>
  </si>
  <si>
    <t xml:space="preserve"> CERRON SALINAS, CATHERINE </t>
  </si>
  <si>
    <t>43231060</t>
  </si>
  <si>
    <t xml:space="preserve"> CHEMPEN PASCO, JOEL ELIAS </t>
  </si>
  <si>
    <t>43271276</t>
  </si>
  <si>
    <t xml:space="preserve"> CAJALEON CHAMORRO, JUNIOR ANTONIO </t>
  </si>
  <si>
    <t>43294579</t>
  </si>
  <si>
    <t xml:space="preserve"> NONAJULCA AVILA, ANDRES JUNIOR </t>
  </si>
  <si>
    <t>43294857</t>
  </si>
  <si>
    <t xml:space="preserve"> LEIVA HERRERA, MARLON RAUL </t>
  </si>
  <si>
    <t>TECNICO MECANICO</t>
  </si>
  <si>
    <t>43302064</t>
  </si>
  <si>
    <t xml:space="preserve"> ALCANTARA DIAZ, MARITHZA DIANA </t>
  </si>
  <si>
    <t>43304124</t>
  </si>
  <si>
    <t xml:space="preserve"> CUNEO MACEDO, SOFIA ANDREA </t>
  </si>
  <si>
    <t>PEÑA ALDAZABAL, RONALD JEF</t>
  </si>
  <si>
    <t>43427957</t>
  </si>
  <si>
    <t xml:space="preserve"> YANA CALATAYUD, LUZ DELIA </t>
  </si>
  <si>
    <t>43436382</t>
  </si>
  <si>
    <t>ALFARO ASTORIMA, TANN</t>
  </si>
  <si>
    <t>43460044</t>
  </si>
  <si>
    <t xml:space="preserve"> CUBA TIRADO, IRIS LORENA </t>
  </si>
  <si>
    <t>43507233</t>
  </si>
  <si>
    <t xml:space="preserve"> ANGULO NUÑEZ, OSCAR EDUARDO </t>
  </si>
  <si>
    <t>43518540</t>
  </si>
  <si>
    <t xml:space="preserve"> LOZANO ANCANI, FABIOLA NATALIA </t>
  </si>
  <si>
    <t>43558821</t>
  </si>
  <si>
    <t xml:space="preserve"> VIGIL HOWARD, VANESSA MARIELLA </t>
  </si>
  <si>
    <t>43561930</t>
  </si>
  <si>
    <t>PALACIOS CASTILLO, JOSE RA</t>
  </si>
  <si>
    <t>43567664</t>
  </si>
  <si>
    <t xml:space="preserve"> RAMIREZ CACERES, INES IMELDA </t>
  </si>
  <si>
    <t>OPERADOR, ENTRADA DE DATOS/COMPUTADORAS</t>
  </si>
  <si>
    <t>43608504</t>
  </si>
  <si>
    <t xml:space="preserve"> HURTADO CALMET, ENZO ANTONIO </t>
  </si>
  <si>
    <t>43617677</t>
  </si>
  <si>
    <t xml:space="preserve"> HUALLPA MAMANI, DIEGO ARMANDO </t>
  </si>
  <si>
    <t>43692698</t>
  </si>
  <si>
    <t xml:space="preserve"> PAREDES OSHITA, KELLY ROMMY </t>
  </si>
  <si>
    <t>43708176</t>
  </si>
  <si>
    <t xml:space="preserve">BENDEZU JURADO, SAMUEL  </t>
  </si>
  <si>
    <t>43724286</t>
  </si>
  <si>
    <t xml:space="preserve"> ECHEVARRIA CHAVEZ, JAVIER SANTIAGO </t>
  </si>
  <si>
    <t>43744025</t>
  </si>
  <si>
    <t xml:space="preserve"> RAMOS SOTO, SOLEDAD GEOVANA </t>
  </si>
  <si>
    <t>43829861</t>
  </si>
  <si>
    <t xml:space="preserve">GARCIA SIESQUEN, PEDRO </t>
  </si>
  <si>
    <t>43855623</t>
  </si>
  <si>
    <t xml:space="preserve"> ARAUJO INOSTROZA, SUSAN CATHERINE </t>
  </si>
  <si>
    <t>43881527</t>
  </si>
  <si>
    <t xml:space="preserve"> CARRASCO PACHECO, MAYROLI GERALDINE </t>
  </si>
  <si>
    <t>43892865</t>
  </si>
  <si>
    <t xml:space="preserve"> MAMANI QUISPE, JUAN ORLANDO </t>
  </si>
  <si>
    <t>43908915</t>
  </si>
  <si>
    <t xml:space="preserve"> RUIZ CASTRO, PEDRO CHRISTIAN </t>
  </si>
  <si>
    <t>43975178</t>
  </si>
  <si>
    <t xml:space="preserve"> CISNEROS FLORIAN, HAN LUCKE </t>
  </si>
  <si>
    <t>44004782</t>
  </si>
  <si>
    <t xml:space="preserve"> QUISPE CASTILLON, PEDRO JESUS </t>
  </si>
  <si>
    <t>ANALISTA, SISTEMAS INFORMATICOS/COMPUTADORAS</t>
  </si>
  <si>
    <t>44022644</t>
  </si>
  <si>
    <t>ROSAS VEGA, ROBERT</t>
  </si>
  <si>
    <t>44027731</t>
  </si>
  <si>
    <t xml:space="preserve"> AREVALO SALDAÑA, LISSETT MADELEYNE </t>
  </si>
  <si>
    <t>44035012</t>
  </si>
  <si>
    <t xml:space="preserve"> CHOQUE CALLATA, JOSE LUIS </t>
  </si>
  <si>
    <t>44075575</t>
  </si>
  <si>
    <t xml:space="preserve"> FLORES GARCIA, RAY CRISTIAN </t>
  </si>
  <si>
    <t>44076635</t>
  </si>
  <si>
    <t xml:space="preserve"> LORA MEZA, JOSELYNE MARJORIE </t>
  </si>
  <si>
    <t>44093360</t>
  </si>
  <si>
    <t xml:space="preserve"> BUSTINZA VILCA, ALEXANDER </t>
  </si>
  <si>
    <t>44095512</t>
  </si>
  <si>
    <t xml:space="preserve"> QUISPE HUAMAN, DIANA CAROLINA </t>
  </si>
  <si>
    <t>44099994</t>
  </si>
  <si>
    <t xml:space="preserve"> ÑAUPARI JULCA, MICHAEL JHOJAN </t>
  </si>
  <si>
    <t>44147855</t>
  </si>
  <si>
    <t>CHUAN QUINTERO, JOSÉ ALE</t>
  </si>
  <si>
    <t>44206520</t>
  </si>
  <si>
    <t xml:space="preserve"> TAIPE ORE, TANIA </t>
  </si>
  <si>
    <t>44245256</t>
  </si>
  <si>
    <t xml:space="preserve"> ALBARRACIN MACHICADO, FRANZUA DERLY </t>
  </si>
  <si>
    <t>44275657</t>
  </si>
  <si>
    <t xml:space="preserve"> LAURA CASTILLO, RONALDS MANUEL </t>
  </si>
  <si>
    <t>44275972</t>
  </si>
  <si>
    <t>SUAREZ CERECEDA, BERY GA</t>
  </si>
  <si>
    <t>44276044</t>
  </si>
  <si>
    <t xml:space="preserve"> MONTERO MATOS, DAISY GUELIANE </t>
  </si>
  <si>
    <t>44305552</t>
  </si>
  <si>
    <t xml:space="preserve"> SANTISTEBAN BALDERA, HUBERT ENRIQUE </t>
  </si>
  <si>
    <t>44305754</t>
  </si>
  <si>
    <t>ROSSI UBILLA, JOSELYNE S</t>
  </si>
  <si>
    <t>CIENCIAS POLITICAS</t>
  </si>
  <si>
    <t>44343248</t>
  </si>
  <si>
    <t xml:space="preserve">LEIVA GANOZA, KATE </t>
  </si>
  <si>
    <t>44360342</t>
  </si>
  <si>
    <t xml:space="preserve">BAHAMONDE PACHECO, ALFONSO </t>
  </si>
  <si>
    <t>44362970</t>
  </si>
  <si>
    <t xml:space="preserve"> ORDOÑEZ CCORA, GLORIA NANCY </t>
  </si>
  <si>
    <t>44399133</t>
  </si>
  <si>
    <t xml:space="preserve"> MIRANDA QUISPE, DIANA ALEXANDRA </t>
  </si>
  <si>
    <t>44427040</t>
  </si>
  <si>
    <t xml:space="preserve"> CORDOVA ALVARADO, ELLEN CAROLINE </t>
  </si>
  <si>
    <t>44427534</t>
  </si>
  <si>
    <t xml:space="preserve"> JURADO USCUCHAGUA, DENISSE </t>
  </si>
  <si>
    <t>44429551</t>
  </si>
  <si>
    <t xml:space="preserve"> GIL RIOS, ROBERTO ANTONIO JUNIOR </t>
  </si>
  <si>
    <t>44450361</t>
  </si>
  <si>
    <t xml:space="preserve"> GONZALEZ COLLANTES, CYNTHIA ISABEL </t>
  </si>
  <si>
    <t>44468781</t>
  </si>
  <si>
    <t xml:space="preserve"> SANTA CRUZ AREVALO, CESAR ANTONIO </t>
  </si>
  <si>
    <t>44511664</t>
  </si>
  <si>
    <t xml:space="preserve"> MIÑANO CARRANZA, EVELIN </t>
  </si>
  <si>
    <t>44615985</t>
  </si>
  <si>
    <t xml:space="preserve"> CORONEL ZUBIATE, EVELYN </t>
  </si>
  <si>
    <t>44636693</t>
  </si>
  <si>
    <t xml:space="preserve"> GUILLEN OJEDA, ANA CECILIA </t>
  </si>
  <si>
    <t>44639854</t>
  </si>
  <si>
    <t xml:space="preserve"> SIFUENTES MURILLO, MELISSA NATALY </t>
  </si>
  <si>
    <t>AUXILIAR DE OFICINA</t>
  </si>
  <si>
    <t>44674373</t>
  </si>
  <si>
    <t xml:space="preserve">OLAYA ORDINOLA, EDWIN </t>
  </si>
  <si>
    <t>44685206</t>
  </si>
  <si>
    <t xml:space="preserve"> MEJIA RIOS, ADOLFO AQUILINO </t>
  </si>
  <si>
    <t>44721279</t>
  </si>
  <si>
    <t xml:space="preserve"> DELGADO NOVOA, PAULO SMITH </t>
  </si>
  <si>
    <t>44734453</t>
  </si>
  <si>
    <t xml:space="preserve"> TICONA SIÑA, WENDY CARLA </t>
  </si>
  <si>
    <t>44830031</t>
  </si>
  <si>
    <t xml:space="preserve"> PONCE DELGADO, ALBERT CHRISTIAN </t>
  </si>
  <si>
    <t>44860190</t>
  </si>
  <si>
    <t xml:space="preserve"> MAMANI CONDORI, MARGARITA </t>
  </si>
  <si>
    <t>44869765</t>
  </si>
  <si>
    <t xml:space="preserve"> SEDANO BARRETO, ROSARIO MERCEDES </t>
  </si>
  <si>
    <t>44895574</t>
  </si>
  <si>
    <t>RAMOS HERRERA, ZAIDA DEL M</t>
  </si>
  <si>
    <t>44903356</t>
  </si>
  <si>
    <t xml:space="preserve"> GUERRA GARCIA, JEAN PIERRE </t>
  </si>
  <si>
    <t>44922633</t>
  </si>
  <si>
    <t xml:space="preserve"> ALONSO RONDON, GIANINA MARCELA </t>
  </si>
  <si>
    <t>44931107</t>
  </si>
  <si>
    <t xml:space="preserve"> VASQUEZ VELA, JOSE LUIS </t>
  </si>
  <si>
    <t>44955421</t>
  </si>
  <si>
    <t xml:space="preserve"> MENDIZABAL CHICLLA, WERNHER ANGEL </t>
  </si>
  <si>
    <t>44984227</t>
  </si>
  <si>
    <t xml:space="preserve"> MEDINA RUBIANES, EDGARDO RAJMAN </t>
  </si>
  <si>
    <t>44993052</t>
  </si>
  <si>
    <t xml:space="preserve"> PAUCAR DIAZ, LIZ MILAGROS </t>
  </si>
  <si>
    <t>45004581</t>
  </si>
  <si>
    <t xml:space="preserve"> QUINTO CRUZADO, ALYSSA MARINA </t>
  </si>
  <si>
    <t>HERRERA COCHACHI, LIZBETH</t>
  </si>
  <si>
    <t>45040311</t>
  </si>
  <si>
    <t xml:space="preserve"> ANDRADE CONDORI, MARICRUZ </t>
  </si>
  <si>
    <t>45128969</t>
  </si>
  <si>
    <t xml:space="preserve"> HUAYTA SANCHEZ, CYNTHIA VANESSA </t>
  </si>
  <si>
    <t>45189184</t>
  </si>
  <si>
    <t xml:space="preserve"> ABADIA SALINAS, YENIFER MILAGROS </t>
  </si>
  <si>
    <t>45210230</t>
  </si>
  <si>
    <t xml:space="preserve"> CARPIO ZEA, MARIA DEL CARMEN </t>
  </si>
  <si>
    <t>45218335</t>
  </si>
  <si>
    <t xml:space="preserve"> BADILLO CHINCHAY, ERNESTINA VICTORIA </t>
  </si>
  <si>
    <t>45229485</t>
  </si>
  <si>
    <t xml:space="preserve"> JUSTO MINAYA, OLGA IDALIA </t>
  </si>
  <si>
    <t>45259868</t>
  </si>
  <si>
    <t xml:space="preserve"> UNDA CANSAYA, ROY </t>
  </si>
  <si>
    <t>45291316</t>
  </si>
  <si>
    <t xml:space="preserve"> NIEVA LEON, WILFREDO RUBEN </t>
  </si>
  <si>
    <t>45294607</t>
  </si>
  <si>
    <t xml:space="preserve"> AROTOMA VELIZ, KATHERINE SARELA </t>
  </si>
  <si>
    <t>45317044</t>
  </si>
  <si>
    <t xml:space="preserve"> ARTEADA CALLUPE, JIMMY ALVARO </t>
  </si>
  <si>
    <t>45421935</t>
  </si>
  <si>
    <t xml:space="preserve"> PARIONA MOLINA, NOEMI BRIGIDA </t>
  </si>
  <si>
    <t>45440612</t>
  </si>
  <si>
    <t xml:space="preserve"> QUIROZ PITA, XIMENA </t>
  </si>
  <si>
    <t>45450460</t>
  </si>
  <si>
    <t xml:space="preserve"> SOLORZANO PALERO, RINAT GIOSUE </t>
  </si>
  <si>
    <t>INGENIERO TELECOMUNICACIONES</t>
  </si>
  <si>
    <t>45466300</t>
  </si>
  <si>
    <t xml:space="preserve"> MUNARRIZ ZEGARRA, FRESCIA ELIZABETH </t>
  </si>
  <si>
    <t>45473733</t>
  </si>
  <si>
    <t xml:space="preserve"> PANDURO MERA, YESENIA RUTH </t>
  </si>
  <si>
    <t>45491806</t>
  </si>
  <si>
    <t xml:space="preserve"> GOMEZ ALVARADO, MILUSKA MIROSLAVA </t>
  </si>
  <si>
    <t>45507662</t>
  </si>
  <si>
    <t xml:space="preserve"> CANCHANYA ARTEAGA, KATHERINE GIOVANNA </t>
  </si>
  <si>
    <t>45512848</t>
  </si>
  <si>
    <t xml:space="preserve"> FLORES REYNA, DANNY MELISSA </t>
  </si>
  <si>
    <t>45512867</t>
  </si>
  <si>
    <t xml:space="preserve"> SILVA RAMIREZ, YESENIA PATRICIA </t>
  </si>
  <si>
    <t>45516640</t>
  </si>
  <si>
    <t xml:space="preserve"> CORNEJO SANCHEZ, YESENIA ESPERANZA </t>
  </si>
  <si>
    <t>45529348</t>
  </si>
  <si>
    <t xml:space="preserve"> OCHOA HUANCO, JOSE </t>
  </si>
  <si>
    <t>45530610</t>
  </si>
  <si>
    <t xml:space="preserve"> LEON SULCA, GLENDY MAYBETH </t>
  </si>
  <si>
    <t>45538289</t>
  </si>
  <si>
    <t xml:space="preserve"> PAUTRAT VEGA, BRENDA GIULIANA </t>
  </si>
  <si>
    <t>45553375</t>
  </si>
  <si>
    <t xml:space="preserve"> VASQUEZ RODRIGUEZ, RICARDO JAVIER </t>
  </si>
  <si>
    <t>45554197</t>
  </si>
  <si>
    <t>LLONTOP PALACIOS,</t>
  </si>
  <si>
    <t>45577389</t>
  </si>
  <si>
    <t xml:space="preserve"> GOICOCHEA AREVALO, DIEGO SALVADOR </t>
  </si>
  <si>
    <t>45582118</t>
  </si>
  <si>
    <t>YAÑEZ GUTIERREZ, FE</t>
  </si>
  <si>
    <t>45589480</t>
  </si>
  <si>
    <t xml:space="preserve"> ASCENCIO GARCIA, JHON </t>
  </si>
  <si>
    <t>45598984</t>
  </si>
  <si>
    <t>CONDOR GUERR</t>
  </si>
  <si>
    <t>45604302</t>
  </si>
  <si>
    <t xml:space="preserve"> GONZALES SANTUR, EVELYN KATHERINE </t>
  </si>
  <si>
    <t>45672787</t>
  </si>
  <si>
    <t xml:space="preserve"> ARIZA HIDALGO, SANDRA YULLYETT </t>
  </si>
  <si>
    <t>45688673</t>
  </si>
  <si>
    <t xml:space="preserve"> ESCUDERO LEON, HANS DEAVE </t>
  </si>
  <si>
    <t>45741662</t>
  </si>
  <si>
    <t xml:space="preserve"> FERNANDEZ BARRERA, PAOLA DEL PILAR </t>
  </si>
  <si>
    <t>45747220</t>
  </si>
  <si>
    <t xml:space="preserve"> GUTIERREZ CANALES, ELIZABETH CARMEN </t>
  </si>
  <si>
    <t>BACHILLER EN INGENIERÍA SANITARIA</t>
  </si>
  <si>
    <t>45776308</t>
  </si>
  <si>
    <t xml:space="preserve">INOCENTE MEZA, EVELIN </t>
  </si>
  <si>
    <t>45782182</t>
  </si>
  <si>
    <t>ARONÉS GÓMEZ, RUBÉN</t>
  </si>
  <si>
    <t>45818919</t>
  </si>
  <si>
    <t xml:space="preserve"> TOLENTINO BOMBILLA, CRISTIAN PASCUAL </t>
  </si>
  <si>
    <t>45858055</t>
  </si>
  <si>
    <t xml:space="preserve"> MATUTE SANTA CRUZ, ANA </t>
  </si>
  <si>
    <t>45867768</t>
  </si>
  <si>
    <t>GUTIERREZ LEYVA, ANDREA</t>
  </si>
  <si>
    <t>45868680</t>
  </si>
  <si>
    <t xml:space="preserve"> CACERES MARTINEZ, JOSE DELFIN </t>
  </si>
  <si>
    <t>45906395</t>
  </si>
  <si>
    <t xml:space="preserve"> OLAYA RIVERA, ROBERTO DIMAS </t>
  </si>
  <si>
    <t>45946783</t>
  </si>
  <si>
    <t xml:space="preserve">MUÑOZ JAIME, </t>
  </si>
  <si>
    <t>45954397</t>
  </si>
  <si>
    <t xml:space="preserve"> JAUREGUI CHIPANA, RONALD ERNESTO </t>
  </si>
  <si>
    <t>45980921</t>
  </si>
  <si>
    <t xml:space="preserve"> ALVAREZ GORDILLO, YOJANNA LEYDA </t>
  </si>
  <si>
    <t>46012918</t>
  </si>
  <si>
    <t xml:space="preserve"> BERROCAL TORO, ALESSANDRA MILAGROS </t>
  </si>
  <si>
    <t>46049000</t>
  </si>
  <si>
    <t xml:space="preserve"> TORRES MEDINA, MILAGROS MERCEDES </t>
  </si>
  <si>
    <t>46049986</t>
  </si>
  <si>
    <t xml:space="preserve"> ROJAS SANCHEZ, LISBETH </t>
  </si>
  <si>
    <t>46051553</t>
  </si>
  <si>
    <t xml:space="preserve">MOROCHO VALIENTE, NATHALY </t>
  </si>
  <si>
    <t>46062169</t>
  </si>
  <si>
    <t xml:space="preserve"> SANCHEZ SANCHEZ, KAREN ELIZABETH </t>
  </si>
  <si>
    <t>46070028</t>
  </si>
  <si>
    <t>BARROS SALAS, C</t>
  </si>
  <si>
    <t>46070228</t>
  </si>
  <si>
    <t xml:space="preserve"> VIGO CUBAS, DIANA PATRICIA </t>
  </si>
  <si>
    <t>46086295</t>
  </si>
  <si>
    <t xml:space="preserve"> CHUPURGO CANCHARI, KAROL HELEN </t>
  </si>
  <si>
    <t>46117635</t>
  </si>
  <si>
    <t>YUPANQUI QUISPE, YULI</t>
  </si>
  <si>
    <t>46156216</t>
  </si>
  <si>
    <t>MENDOZA MIMBELA, SIRALI</t>
  </si>
  <si>
    <t>46161277</t>
  </si>
  <si>
    <t xml:space="preserve"> RODRIGUEZ MAMANI, MARILYN MARTA </t>
  </si>
  <si>
    <t>46168906</t>
  </si>
  <si>
    <t xml:space="preserve"> LEYVA RAMIREZ, GERALDINE ESTEFANY </t>
  </si>
  <si>
    <t>46180501</t>
  </si>
  <si>
    <t xml:space="preserve"> LOPEZ VASQUEZ, CESAR MARTIN </t>
  </si>
  <si>
    <t>46205968</t>
  </si>
  <si>
    <t xml:space="preserve"> CHIRINOS CEPEDA, RODRIGO FREDDY </t>
  </si>
  <si>
    <t>46212296</t>
  </si>
  <si>
    <t xml:space="preserve"> RODAS LIÑAN, ELIZABETH </t>
  </si>
  <si>
    <t>46250937</t>
  </si>
  <si>
    <t xml:space="preserve"> DIAZ MARTINEZ, MANUEL AUGUSTO </t>
  </si>
  <si>
    <t>OPERADOR, COMPUTADORA</t>
  </si>
  <si>
    <t>46265259</t>
  </si>
  <si>
    <t>HERNANDEZ BUENO, NEISER</t>
  </si>
  <si>
    <t>46267688</t>
  </si>
  <si>
    <t xml:space="preserve"> JUAREZ DOMINGUEZ, CLAUDIA MARIA </t>
  </si>
  <si>
    <t>46271744</t>
  </si>
  <si>
    <t xml:space="preserve">MEZA CÁRDENAS, GARY </t>
  </si>
  <si>
    <t>46303759</t>
  </si>
  <si>
    <t xml:space="preserve"> RIVERA ROJAS, JOSE JAIRO </t>
  </si>
  <si>
    <t>46362445</t>
  </si>
  <si>
    <t>VERA CORDOVA, XIMENA</t>
  </si>
  <si>
    <t>46367185</t>
  </si>
  <si>
    <t xml:space="preserve"> CUEVAS CASTILLO, CLEYDY TATIANA </t>
  </si>
  <si>
    <t>46373738</t>
  </si>
  <si>
    <t xml:space="preserve"> CARRILLO MURGUIA, DARWIN DANIEL </t>
  </si>
  <si>
    <t>46375018</t>
  </si>
  <si>
    <t xml:space="preserve"> IZQUIERDO PARDO, JUAN ERNESTO </t>
  </si>
  <si>
    <t>46426753</t>
  </si>
  <si>
    <t xml:space="preserve"> MASIAS GONZALES, KEYKO </t>
  </si>
  <si>
    <t>46449418</t>
  </si>
  <si>
    <t xml:space="preserve"> ROJAS PINEDO, YUBITZA YAMALI </t>
  </si>
  <si>
    <t>46457377</t>
  </si>
  <si>
    <t xml:space="preserve"> ASTO CARHUAS, LISETH PILAR </t>
  </si>
  <si>
    <t>46469588</t>
  </si>
  <si>
    <t>CONDORI QUISPE,</t>
  </si>
  <si>
    <t>46501856</t>
  </si>
  <si>
    <t xml:space="preserve"> LUCERO ZEVALLOS, JACKELINE MARGOT </t>
  </si>
  <si>
    <t>46509948</t>
  </si>
  <si>
    <t xml:space="preserve"> AUCCAPUCLLA TORRES, CHRISTOPER EDUARDO </t>
  </si>
  <si>
    <t>46546370</t>
  </si>
  <si>
    <t xml:space="preserve"> CONDOR RIVEROS, ISABEL </t>
  </si>
  <si>
    <t>46598694</t>
  </si>
  <si>
    <t xml:space="preserve"> GAMARRA CAYA, CELESTINA MERY </t>
  </si>
  <si>
    <t>46598919</t>
  </si>
  <si>
    <t xml:space="preserve"> CARY ROZAS, VANESSA </t>
  </si>
  <si>
    <t>46605508</t>
  </si>
  <si>
    <t xml:space="preserve"> ORTIZ CARREÑO, ERIK ALFONSO </t>
  </si>
  <si>
    <t>46610936</t>
  </si>
  <si>
    <t xml:space="preserve"> CHOQUE CALLO, LUIS ENRIQUE </t>
  </si>
  <si>
    <t>46670455</t>
  </si>
  <si>
    <t xml:space="preserve"> CORTEZ CARDENAS, MISAEL JHONATAN </t>
  </si>
  <si>
    <t>46724604</t>
  </si>
  <si>
    <t xml:space="preserve"> VERA MAMANI, GUSTAVO MARTIN </t>
  </si>
  <si>
    <t>46748096</t>
  </si>
  <si>
    <t>CIEZA TARRILLO, DENNIS AL</t>
  </si>
  <si>
    <t>46781123</t>
  </si>
  <si>
    <t xml:space="preserve"> SALAZAR APAGUENO, GUNTER </t>
  </si>
  <si>
    <t>46789668</t>
  </si>
  <si>
    <t xml:space="preserve"> IBERICO VEGA, JOSE NICOLAS </t>
  </si>
  <si>
    <t>46795679</t>
  </si>
  <si>
    <t xml:space="preserve"> CHAVARRIA URBANO, ALAN JEREMIAS </t>
  </si>
  <si>
    <t>46809238</t>
  </si>
  <si>
    <t xml:space="preserve"> HUARHUACHI ZORRILLA, HAWELL </t>
  </si>
  <si>
    <t>46849200</t>
  </si>
  <si>
    <t xml:space="preserve"> RUELAS ALFARO, CARLOS </t>
  </si>
  <si>
    <t>46867167</t>
  </si>
  <si>
    <t xml:space="preserve"> JAVIER VENTURA, DIANA JULISSA </t>
  </si>
  <si>
    <t>46887489</t>
  </si>
  <si>
    <t xml:space="preserve"> NAPA MACAVILCA, KATIA JENNIFER </t>
  </si>
  <si>
    <t>46923898</t>
  </si>
  <si>
    <t xml:space="preserve"> MORANTE MONTENEGRO, JUAN JOSE </t>
  </si>
  <si>
    <t>47027042</t>
  </si>
  <si>
    <t xml:space="preserve"> LIZARRAGA CASTRO, ESTEFANY ANGELICA </t>
  </si>
  <si>
    <t>47115053</t>
  </si>
  <si>
    <t xml:space="preserve"> GALLARDO VIVAS, EMILY DELIA </t>
  </si>
  <si>
    <t>47120996</t>
  </si>
  <si>
    <t>SOTELO TORNERO, MA</t>
  </si>
  <si>
    <t>47171476</t>
  </si>
  <si>
    <t xml:space="preserve"> SOSA VILLALTA, EDUARDO MARTIN </t>
  </si>
  <si>
    <t>47177867</t>
  </si>
  <si>
    <t xml:space="preserve"> ZUÑIGA CERRON, ALVARO RODRIGO </t>
  </si>
  <si>
    <t>47204777</t>
  </si>
  <si>
    <t xml:space="preserve"> PURIZAGA PEREYRA, CLAUDIA MANUELLA </t>
  </si>
  <si>
    <t>47237021</t>
  </si>
  <si>
    <t>PEÑAFIEL VILLALBA, RO</t>
  </si>
  <si>
    <t>47303619</t>
  </si>
  <si>
    <t xml:space="preserve"> POMA LINARES, OSCAR JUNIOR </t>
  </si>
  <si>
    <t>47343568</t>
  </si>
  <si>
    <t xml:space="preserve"> CONDORI CAPIA, KEVIN </t>
  </si>
  <si>
    <t>47433302</t>
  </si>
  <si>
    <t xml:space="preserve"> CALIZAYA MIRANDA, VERONICA ANGELICA </t>
  </si>
  <si>
    <t>47459156</t>
  </si>
  <si>
    <t xml:space="preserve"> LAZARO PEREZ, ARTURO RODOLFO </t>
  </si>
  <si>
    <t>47524541</t>
  </si>
  <si>
    <t xml:space="preserve"> BARDALES ZEGARRA, JUAN DIEGO </t>
  </si>
  <si>
    <t>47548472</t>
  </si>
  <si>
    <t>VILLAR RAMIREZ, ROXANA V</t>
  </si>
  <si>
    <t>47641583</t>
  </si>
  <si>
    <t xml:space="preserve"> ALIAGA ROMAYNA, JANNINA NOELIA </t>
  </si>
  <si>
    <t>47658231</t>
  </si>
  <si>
    <t xml:space="preserve"> CONDORI GAMARRA, ALEXANDER </t>
  </si>
  <si>
    <t>47670864</t>
  </si>
  <si>
    <t>ARIAS CALLUPE, WALDIR E</t>
  </si>
  <si>
    <t>47720006</t>
  </si>
  <si>
    <t>PAREDES AGUILAR, LIZ KA</t>
  </si>
  <si>
    <t>47776880</t>
  </si>
  <si>
    <t xml:space="preserve"> SALINAS HERRERA, FLAVIO AUGUSTO </t>
  </si>
  <si>
    <t>47781784</t>
  </si>
  <si>
    <t xml:space="preserve"> OYOLA ESTRADA, MAURICIO OSMAR </t>
  </si>
  <si>
    <t>47800015</t>
  </si>
  <si>
    <t xml:space="preserve"> CAMPOVERDE JABO, MILVER DOMINGO </t>
  </si>
  <si>
    <t>47819080</t>
  </si>
  <si>
    <t xml:space="preserve"> OCAMPO PEREYRA, GESU ARQUIMEDES </t>
  </si>
  <si>
    <t>48043468</t>
  </si>
  <si>
    <t xml:space="preserve"> PALIZA FLORES, JHON DILAN </t>
  </si>
  <si>
    <t>48047314</t>
  </si>
  <si>
    <t xml:space="preserve"> CHUCO SUTTA, JOEL DAVID </t>
  </si>
  <si>
    <t>48118659</t>
  </si>
  <si>
    <t xml:space="preserve"> CASTILLO GUZMAN, ANNIE MADELEYNE </t>
  </si>
  <si>
    <t>48119767</t>
  </si>
  <si>
    <t xml:space="preserve"> CHAMPI QUISPE, NORMA </t>
  </si>
  <si>
    <t>48167833</t>
  </si>
  <si>
    <t>CÁCERES HIJAR, LUIS</t>
  </si>
  <si>
    <t>48176549</t>
  </si>
  <si>
    <t xml:space="preserve"> VICTORIA CASTILLO, RAQUEL FELICIA </t>
  </si>
  <si>
    <t>48306065</t>
  </si>
  <si>
    <t xml:space="preserve"> PALOMINO ANTEZANA, MITCHELL CRISTHIAN </t>
  </si>
  <si>
    <t>48337142</t>
  </si>
  <si>
    <t xml:space="preserve"> PEREZ GUZMAN, ESLY FRANCISS </t>
  </si>
  <si>
    <t>48507795</t>
  </si>
  <si>
    <t xml:space="preserve">ALVARADO BARZOLA, SILVANA </t>
  </si>
  <si>
    <t>70005135</t>
  </si>
  <si>
    <t xml:space="preserve"> VELASQUEZ ROBLES, HENRY CESAR </t>
  </si>
  <si>
    <t>70026103</t>
  </si>
  <si>
    <t xml:space="preserve"> CALDERON MARQUEZ, JORGE LUIS </t>
  </si>
  <si>
    <t>70032886</t>
  </si>
  <si>
    <t xml:space="preserve"> CASTRO FERNANDEZ, RUBEN GENARO MARTIN </t>
  </si>
  <si>
    <t>70142872</t>
  </si>
  <si>
    <t xml:space="preserve">MAYTA FLORES, SAMANTHA </t>
  </si>
  <si>
    <t>70196172</t>
  </si>
  <si>
    <t>FRANCO IZQUIERDO, MAITE P</t>
  </si>
  <si>
    <t>70250746</t>
  </si>
  <si>
    <t xml:space="preserve"> SAAVEDRA ROCA, IVETH MILAGROS </t>
  </si>
  <si>
    <t>70417648</t>
  </si>
  <si>
    <t xml:space="preserve"> PINTO PAAN, ANDREA ALESSANDRA </t>
  </si>
  <si>
    <t>70427976</t>
  </si>
  <si>
    <t xml:space="preserve"> PEREZ GOMEZ, CESAR LUIS </t>
  </si>
  <si>
    <t>70432053</t>
  </si>
  <si>
    <t xml:space="preserve">ROSAS AZAÑERO, </t>
  </si>
  <si>
    <t>70442808</t>
  </si>
  <si>
    <t xml:space="preserve"> CALLIRGOS MONDRAGRON, LEYNA KARIN </t>
  </si>
  <si>
    <t>GEOLOGO (INCLUYE INGENIEROS)</t>
  </si>
  <si>
    <t>70482942</t>
  </si>
  <si>
    <t xml:space="preserve"> ESPINO MIRANDA, FERNANDO FRANCOISE </t>
  </si>
  <si>
    <t>70566747</t>
  </si>
  <si>
    <t xml:space="preserve"> LOPEZ MONCADA, GLORIA VICTORIA </t>
  </si>
  <si>
    <t>70575435</t>
  </si>
  <si>
    <t>RUBIÑOS CRESPO, NADIA M</t>
  </si>
  <si>
    <t>70584224</t>
  </si>
  <si>
    <t xml:space="preserve"> PALIZA ROMERO, PAMELA </t>
  </si>
  <si>
    <t>70610379</t>
  </si>
  <si>
    <t xml:space="preserve"> LAGUNA QUISPE, JOEL MARTIN </t>
  </si>
  <si>
    <t>70668877</t>
  </si>
  <si>
    <t xml:space="preserve"> ROJAS MOSQUEIRA, BERENICE CAROLINA </t>
  </si>
  <si>
    <t>70759008</t>
  </si>
  <si>
    <t xml:space="preserve"> AQUINO MEZA, CARLOS AVELINO </t>
  </si>
  <si>
    <t>70828680</t>
  </si>
  <si>
    <t>CASTRO MINCHOLA, CRISTIAN G</t>
  </si>
  <si>
    <t>70981546</t>
  </si>
  <si>
    <t xml:space="preserve"> PALOMINO NINAPAYTAN, SHIRLEY GISELA </t>
  </si>
  <si>
    <t>71073290</t>
  </si>
  <si>
    <t xml:space="preserve"> GARCIA GARCIA, INES VIRGINIA </t>
  </si>
  <si>
    <t>71427433</t>
  </si>
  <si>
    <t xml:space="preserve"> FUENTES HUALLPA, GABRIELA </t>
  </si>
  <si>
    <t>71474677</t>
  </si>
  <si>
    <t xml:space="preserve"> CUCHO MONTALVO, ERIKA KATHERINE </t>
  </si>
  <si>
    <t>71731788</t>
  </si>
  <si>
    <t>CAMARENA CAPCHA, JONSHON ADA</t>
  </si>
  <si>
    <t>71940667</t>
  </si>
  <si>
    <t xml:space="preserve"> GARCIA ORO, SHYRLEY DAPNE </t>
  </si>
  <si>
    <t>72199101</t>
  </si>
  <si>
    <t xml:space="preserve"> LOPEZ AHUANARI, JULIO FERNANDO </t>
  </si>
  <si>
    <t>72199332</t>
  </si>
  <si>
    <t xml:space="preserve"> KCOMT CABREJO, ALEJANDRA SULING </t>
  </si>
  <si>
    <t>72221103</t>
  </si>
  <si>
    <t>ALVAREZ CARCHERI, RENZO A</t>
  </si>
  <si>
    <t>72403621</t>
  </si>
  <si>
    <t>MURRUGARRA PACHECO, STEPHANIE ALE</t>
  </si>
  <si>
    <t>72421616</t>
  </si>
  <si>
    <t xml:space="preserve">PEÑA WAGNER, CYNTHIA </t>
  </si>
  <si>
    <t>72557896</t>
  </si>
  <si>
    <t xml:space="preserve"> PISCOYA HONORES, CLARA LUCIA DEL CARMEN </t>
  </si>
  <si>
    <t>72609391</t>
  </si>
  <si>
    <t xml:space="preserve"> SEMINARIO BECERRA, ELY JASBETH </t>
  </si>
  <si>
    <t>72682271</t>
  </si>
  <si>
    <t>SALAS HUARCAYA, MORELIA AN</t>
  </si>
  <si>
    <t>72846636</t>
  </si>
  <si>
    <t xml:space="preserve"> YARANGA LEON, EDGAR FABIAN MARCEL </t>
  </si>
  <si>
    <t>72854225</t>
  </si>
  <si>
    <t xml:space="preserve"> GALLOSO SANCHEZ, CRISTINA ALHELI </t>
  </si>
  <si>
    <t>72905763</t>
  </si>
  <si>
    <t xml:space="preserve"> ZUTA BAZALAR, DELVA CHRISTINA </t>
  </si>
  <si>
    <t>72924851</t>
  </si>
  <si>
    <t>VELA VARGAS, JOSEPH CR</t>
  </si>
  <si>
    <t>73315621</t>
  </si>
  <si>
    <t xml:space="preserve">MARINO NEGRON, DIEGO </t>
  </si>
  <si>
    <t>74022010</t>
  </si>
  <si>
    <t xml:space="preserve"> CASTILLO GOMEZ, YANIRA ENITH </t>
  </si>
  <si>
    <t>75404571</t>
  </si>
  <si>
    <t xml:space="preserve">PRADO CASIQUE, RICARDO </t>
  </si>
  <si>
    <t>76379085</t>
  </si>
  <si>
    <t xml:space="preserve"> NAZARIO ROJAS, MELISA YESICA </t>
  </si>
  <si>
    <t>PROFESIONAL TÉCNICO EN SECRETARIADO EJECUTIVO</t>
  </si>
  <si>
    <t>76384084</t>
  </si>
  <si>
    <t>TAPIA GAONA, CARLOS E</t>
  </si>
  <si>
    <t>76602630</t>
  </si>
  <si>
    <t>ESCALANTE VILLANUEVA, ANA STH</t>
  </si>
  <si>
    <t>76622069</t>
  </si>
  <si>
    <t>CONTRERAS TAPIA, MELISSA</t>
  </si>
  <si>
    <t>80225881</t>
  </si>
  <si>
    <t xml:space="preserve"> QUISPE MEJIA, RUBEN DARIO </t>
  </si>
  <si>
    <t>80287347</t>
  </si>
  <si>
    <t xml:space="preserve"> NEGRON TUNJAR DE SIFUENTES, KATHY ZULEMA </t>
  </si>
  <si>
    <t>80479009</t>
  </si>
  <si>
    <t xml:space="preserve"> CULQUI LOZADA, MIRTHA </t>
  </si>
  <si>
    <t>80552326</t>
  </si>
  <si>
    <t xml:space="preserve"> RIVADENEYRA CHUNGA, ESMILDA CRISTINA </t>
  </si>
  <si>
    <t xml:space="preserve">ESPECIALISTA EN GESTIÓN DE PROYECTOS I </t>
  </si>
  <si>
    <t>09458635</t>
  </si>
  <si>
    <t>ABREU HIDALGO AMERICO OMAR</t>
  </si>
  <si>
    <t>42980085</t>
  </si>
  <si>
    <t>ACOSTA ARBILDO NELVI</t>
  </si>
  <si>
    <t>43612490</t>
  </si>
  <si>
    <t>AGUADO GONZALES DAYSE KATHERINE</t>
  </si>
  <si>
    <t>SUPERVISOR IN SITU</t>
  </si>
  <si>
    <t>07993163</t>
  </si>
  <si>
    <t>AGUILAR GAMIO FIDEL EVERTH</t>
  </si>
  <si>
    <t>INGENIERÍA CIVIL</t>
  </si>
  <si>
    <t>APOYO EN TESORERIA</t>
  </si>
  <si>
    <t>43313715</t>
  </si>
  <si>
    <t>AGURTO ACUÑA MAICKY NOELIA</t>
  </si>
  <si>
    <t xml:space="preserve">ESPECIALISTA EN CONTRATACIONES
</t>
  </si>
  <si>
    <t>07263432</t>
  </si>
  <si>
    <t>ALARCON DIAZ WALTER</t>
  </si>
  <si>
    <t>SUPERVISOR “IN SITU” DEL CONTRATO DE CONCESIÓN DEL TRAMO VIAL: OVALO CHANCAY / DV. VARIANTE PASAMAYO - HUARAL - ACOS</t>
  </si>
  <si>
    <t>25653870</t>
  </si>
  <si>
    <t>ALARCON IBARGUEN JULIO CESAR</t>
  </si>
  <si>
    <t>ANALISTA PROGRAMADOR JUNIOR</t>
  </si>
  <si>
    <t>70514767</t>
  </si>
  <si>
    <t>ALARCON MORALES ANDRE JESUS</t>
  </si>
  <si>
    <t>INGENIERÍA DE SOFTWARE</t>
  </si>
  <si>
    <t>INGENIERO DE SOFTWARE</t>
  </si>
  <si>
    <t>ESPECIALISTA AMBIENTAL PARA LA CONCESIÓN DE LA LÍNEA 2</t>
  </si>
  <si>
    <t>26729513</t>
  </si>
  <si>
    <t>ALCALDE POMA SOFIA EMPERATRIZ</t>
  </si>
  <si>
    <t>INGENIERÍA DEL AMBIENTE</t>
  </si>
  <si>
    <t>AUXILIAR EN CAPTURA DE IMÁGENES DIGITALIZADAS</t>
  </si>
  <si>
    <t>47346044</t>
  </si>
  <si>
    <t>ALVARADO CARMEN MANUEL IGNASIO</t>
  </si>
  <si>
    <t>ESPECIALISTA EN ARCHIVISTICA Y GESTIÓN DE LA INFORMACIÓN</t>
  </si>
  <si>
    <t>41848980</t>
  </si>
  <si>
    <t>ALVAREZ BENAVENTE SARY PAOLA</t>
  </si>
  <si>
    <t>ARCHIVISTICA Y GESTION DOCUMENTAL</t>
  </si>
  <si>
    <t>ANALISTA DE REGULACIÓN</t>
  </si>
  <si>
    <t>42295947</t>
  </si>
  <si>
    <t>ALVAREZ HUAMAN JUNIOR MISSAEL</t>
  </si>
  <si>
    <t>INGENIERÍA ECONÓMICA</t>
  </si>
  <si>
    <t>INGENIERO ECONÓMICO</t>
  </si>
  <si>
    <t>ASISTENTE SECRETARIAL</t>
  </si>
  <si>
    <t>44798270</t>
  </si>
  <si>
    <t>ALVAREZ LUQUE IRIS SARITA</t>
  </si>
  <si>
    <t>ANALISTA SENIOR REGULATORIO FINANCIERO</t>
  </si>
  <si>
    <t>25793214</t>
  </si>
  <si>
    <t>AMES SANTILLAN JUAN CARLOS</t>
  </si>
  <si>
    <t>LIC. EN ADMINISTRACIÓN</t>
  </si>
  <si>
    <t>ANDERSON PUERTAS MARIA GABRIELA</t>
  </si>
  <si>
    <t>08271168</t>
  </si>
  <si>
    <t>TITULADO / MAESTRÍA COMPLETO</t>
  </si>
  <si>
    <t>ABOGADO (A)</t>
  </si>
  <si>
    <t>SUPERVISOR IN SITU PARA EL SEGUNDO GRUPO DE AEROPUERTOS DE PROVINCIA PARA AREQUIPA, JULIACA Y TACNA</t>
  </si>
  <si>
    <t>09189538</t>
  </si>
  <si>
    <t>ARANDA CHAVEZ WILSON</t>
  </si>
  <si>
    <t>ANALISTA DE ATENCIÓN AL USUARIO</t>
  </si>
  <si>
    <t>41283250</t>
  </si>
  <si>
    <t>ASPILCUETA RUBIO MELISSA MARINA</t>
  </si>
  <si>
    <t>42226990</t>
  </si>
  <si>
    <t>ASTE PARRA VIKY LINDA</t>
  </si>
  <si>
    <t>ASISTENTE DE INVERSIONES EN PUERTOS</t>
  </si>
  <si>
    <t>70751854</t>
  </si>
  <si>
    <t>ASTO MONTES LISANDRO CLISERIO</t>
  </si>
  <si>
    <t>ESPECIALISTA LEGAL EN MATERIA ADMINISTRATIVA</t>
  </si>
  <si>
    <t>42954442</t>
  </si>
  <si>
    <t>ASTUDILLO HURTADO ANA DEL ROSARIO</t>
  </si>
  <si>
    <t>ANALISTA EN GESTIÓN DEL TRÁMITE DOCUMENTARIO</t>
  </si>
  <si>
    <t>08887499</t>
  </si>
  <si>
    <t>AYALA PANIURA ANIBAL JESUS</t>
  </si>
  <si>
    <t>INGENIERÍA DE SISTEMAS</t>
  </si>
  <si>
    <t>ANALISTA EN GESTIÓN DE CONTENIDOS ECONÓMICOS PARA DIFUSIÓN EN MEDIOS DE COMUNICACIÓN</t>
  </si>
  <si>
    <t>06027932</t>
  </si>
  <si>
    <t>BARRUTIA VEGA RAFAEL</t>
  </si>
  <si>
    <t>08887130</t>
  </si>
  <si>
    <t>BEJAR PEZO ALICE KARINA</t>
  </si>
  <si>
    <t>ESPECIALISTA EN COMUNICACIÓN EXTERNA</t>
  </si>
  <si>
    <t>29641936</t>
  </si>
  <si>
    <t>BELLIDO PASTOR MARIA EUGENIA</t>
  </si>
  <si>
    <t>TITULADO / MAGÍSTER</t>
  </si>
  <si>
    <t>LIC. EN CIENCIAS DE LA COMUNICACIÓN</t>
  </si>
  <si>
    <t>ANALISTA PROGRAMADOR DE SISTEMAS SENIOR</t>
  </si>
  <si>
    <t>10025699</t>
  </si>
  <si>
    <t>BENGOA ACHATA JUAN CARLOS</t>
  </si>
  <si>
    <t>INGENIERÍA INFORMÁTICA</t>
  </si>
  <si>
    <t>INGENIERO INFORMÁTICO</t>
  </si>
  <si>
    <t>APOYO ESPECIALIZADO DE PRESUPUESTO</t>
  </si>
  <si>
    <t>06742159</t>
  </si>
  <si>
    <t>BRAVO SAAVEDRA CARLOS ALBERTO</t>
  </si>
  <si>
    <t>COORDINADOR IN SITU DE LA CONCESIÓN DEL AEROPUERTO INTERNACIONAL JORGE CHAVEZ (AIJC)</t>
  </si>
  <si>
    <t>25711665</t>
  </si>
  <si>
    <t>BRICEÑO AGURTO LUIS ALBERTO</t>
  </si>
  <si>
    <t>ANALISTA DE PAGOS</t>
  </si>
  <si>
    <t>40132808</t>
  </si>
  <si>
    <t>BRINGAS CALDERON OSCAR EDUARDO</t>
  </si>
  <si>
    <t>ESPECIALISTA LEGAL EN MATERIA SANCIONADORA</t>
  </si>
  <si>
    <t>40389621</t>
  </si>
  <si>
    <t>BROUSSET MENDOZA RICARDO ALBERTO</t>
  </si>
  <si>
    <t>ANALISTA EN PROGRAMACIÓN</t>
  </si>
  <si>
    <t>07490442</t>
  </si>
  <si>
    <t>BURGOS FERNANDEZ SANDRO ENRIQUE</t>
  </si>
  <si>
    <t>ANALISTA ECONÓMICO</t>
  </si>
  <si>
    <t>44800059</t>
  </si>
  <si>
    <t>BUSTAMANTE CHAVEZ RICHARD</t>
  </si>
  <si>
    <t>ASISTENTE ECONÓMICO-FINANCIERO</t>
  </si>
  <si>
    <t>ANALISTA EN INGENIERÍA</t>
  </si>
  <si>
    <t>17543240</t>
  </si>
  <si>
    <t>CABALLERO LANG LUIS ANTONIO</t>
  </si>
  <si>
    <t>RECEPCIONISTA</t>
  </si>
  <si>
    <t>10673990</t>
  </si>
  <si>
    <t>CACERES TAPIA NANCY ISABEL</t>
  </si>
  <si>
    <t>SUPERVISOR PORTUARIO
Supervisor In Situ en el Terminal Portuario de Paita (DESDE EL 03-10-19)</t>
  </si>
  <si>
    <t>07583971</t>
  </si>
  <si>
    <t>CAIPO TRUJILLO CESAR ALFREDO</t>
  </si>
  <si>
    <t>TITULADO / MAESTRÍA INCOMPLETO</t>
  </si>
  <si>
    <t>SUPERVISOR IN SITU II: PATIVILCA-SANTA-TRUJILLO, PUERTO SALAVERRY, EMP. RO1N (AUTOPISTA NORTE)</t>
  </si>
  <si>
    <t>10471547</t>
  </si>
  <si>
    <t>CALLE MACHADO LUIS ADOLFO</t>
  </si>
  <si>
    <t>ESPECIALISTA AMBIENTAL</t>
  </si>
  <si>
    <t>40964855</t>
  </si>
  <si>
    <t>CALVO JAUREGUI JHOEL</t>
  </si>
  <si>
    <t>INGENIERÍA EN RECURSOS NATURALES</t>
  </si>
  <si>
    <t>44336405</t>
  </si>
  <si>
    <t>CAMPANA RODRIGUEZ VANESSA</t>
  </si>
  <si>
    <t>AUXILIAR DE ADMINISTRATIVO</t>
  </si>
  <si>
    <t>40578195</t>
  </si>
  <si>
    <t>CAMPOS FLORES FLOR NOELIA</t>
  </si>
  <si>
    <t xml:space="preserve">ASISTENTE DE ALMACÉN Y CONTROL PATRIMONIAL </t>
  </si>
  <si>
    <t>18196088</t>
  </si>
  <si>
    <t>CAMPOS VALDIVIEZO JORGE ANTONIO</t>
  </si>
  <si>
    <t>EDUCACION SUPERIOR (INSTITUTO SUPERIOR, ETC) COMPLETA</t>
  </si>
  <si>
    <t>ASISTENTE DE OPERACIONES PORTUARIAS</t>
  </si>
  <si>
    <t>70440175</t>
  </si>
  <si>
    <t>CANDELA TEPE JULIO MARTIN</t>
  </si>
  <si>
    <t>CIENCIAS MARÍTIMAS</t>
  </si>
  <si>
    <t>INGENIERO IN SITU DE PUERTOS TERMINAL PORTUARIO MATARANI</t>
  </si>
  <si>
    <t>26732252</t>
  </si>
  <si>
    <t>CANTA VENTURA HARDY LUIS</t>
  </si>
  <si>
    <t>ANALISTA DE CENTRO DE ORIENTACIÓN DE LA LÍNEA 1</t>
  </si>
  <si>
    <t>CE 15602696</t>
  </si>
  <si>
    <t>CANTILLO ATALITO ELIEM PATRICIA</t>
  </si>
  <si>
    <t>DERECHO Y CIENCIA POLÍTICA</t>
  </si>
  <si>
    <t>BACHILLER EN DERECHO Y CIENCIA POLÍTICA</t>
  </si>
  <si>
    <t>16014875</t>
  </si>
  <si>
    <t>CARBAJAL DIEGO ROSA ZENOBIA</t>
  </si>
  <si>
    <t>ESPECIALISTA DE OPERACIONES PORTUARIAS</t>
  </si>
  <si>
    <t>42022139</t>
  </si>
  <si>
    <t>CARDENAS ARCE DANNY LUIS</t>
  </si>
  <si>
    <t>LIC. EN ADMINISTRACIÓN MENCIÓN EN EL AMBIENTE MARÍTIMO PORTUARIO</t>
  </si>
  <si>
    <t>ESPECIALISTA TRIBUTARIO II</t>
  </si>
  <si>
    <t>43071465</t>
  </si>
  <si>
    <t>CASTAÑEDA CHAVARRY ZOILA ROSA</t>
  </si>
  <si>
    <t>ABOGADO SENIOR</t>
  </si>
  <si>
    <t>43034136</t>
  </si>
  <si>
    <t>CASTILLO MAR RUTH ELIANA</t>
  </si>
  <si>
    <t>ASISTENTE LEGAL</t>
  </si>
  <si>
    <t>44622298</t>
  </si>
  <si>
    <t>CASTILLO NAVARRO DARWIN DUBIEL</t>
  </si>
  <si>
    <t>ANALISTA EN CONTRATACIONES</t>
  </si>
  <si>
    <t>42447435</t>
  </si>
  <si>
    <t>CASTILLO ROMERO ELMER ANDRES</t>
  </si>
  <si>
    <t>ASISTENTE TÉCNICO DEL CONSEJO DIRECTIVO</t>
  </si>
  <si>
    <t>44702534</t>
  </si>
  <si>
    <t>CASTILLON FAJARDO NATALIA SOLEDAD</t>
  </si>
  <si>
    <t>EDUCACION UNIVERSITARIA INCOMPLETA</t>
  </si>
  <si>
    <t>ESTUDIANTE DE ADMINISTRACIÓN</t>
  </si>
  <si>
    <t>JEFE DE OFICINA DESCONCENTRADA DE CUSCO</t>
  </si>
  <si>
    <t>41899111</t>
  </si>
  <si>
    <t>CASTRO CUBA LEON JAVIER ERNESTO</t>
  </si>
  <si>
    <t>ESPECIALISTA EN BIBLIOTECA Y CENTRO DE
DOCUMENTACIÓN</t>
  </si>
  <si>
    <t>41555859</t>
  </si>
  <si>
    <t>CASTRO HORNA ALEXANDER MITCHELL</t>
  </si>
  <si>
    <t>BIBLIOTECOLOGÍA Y CIENCIAS DE LA INFORMACIÓN</t>
  </si>
  <si>
    <t>BIBLIOTECÓLOGO</t>
  </si>
  <si>
    <t xml:space="preserve">APOYO ADMINISTRATIVO </t>
  </si>
  <si>
    <t>09465175</t>
  </si>
  <si>
    <t>CASTRO RUIZ ERIKA</t>
  </si>
  <si>
    <t>UN ESPECIALISTA LEGAL TRIBUTARIO II</t>
  </si>
  <si>
    <t>43430905</t>
  </si>
  <si>
    <t>CERDA HERNANDEZ ROSA MARIA</t>
  </si>
  <si>
    <t>SUPERVISOR IN SITU de la Carretera Longitudinal de la Sierra Tramo 2: Ciudad de Dios – Cajamarca – Chiple, Cajamarca – Trujillo y Dv. Chilete - Emp. PE -3N</t>
  </si>
  <si>
    <t>26706396</t>
  </si>
  <si>
    <t>CHAVARRIA MENDOZA OSCAR ROBERTO</t>
  </si>
  <si>
    <t>COORDINADOR IN SITU IIRSA SUR - TRAMO 4: INAMBARI – AZÁNGARO</t>
  </si>
  <si>
    <t>07106702</t>
  </si>
  <si>
    <t>CHAVEZ ARAUJO JAIME ENRIQUE</t>
  </si>
  <si>
    <t>ESPECIALISTA EN OPERACIONES PORTUARIAS</t>
  </si>
  <si>
    <t>45370321</t>
  </si>
  <si>
    <t>CHAVEZ MANRRIQUE DAVID ANTONIO</t>
  </si>
  <si>
    <t xml:space="preserve">COORDINADOR EN PRESUPUESTO </t>
  </si>
  <si>
    <t>29687912</t>
  </si>
  <si>
    <t>CHAVEZ QUIROZ FELIPE GUSTAVO</t>
  </si>
  <si>
    <t>ASISTENTE EN PAGOS</t>
  </si>
  <si>
    <t>73632465</t>
  </si>
  <si>
    <t>CHAVEZ VARGAS HUGO JESUS</t>
  </si>
  <si>
    <t>ADMINISTRACIÓN Y FINANZAS</t>
  </si>
  <si>
    <t>BACHILLER EN ADMINISTRACIÓN Y FINANZAS</t>
  </si>
  <si>
    <t>16766757</t>
  </si>
  <si>
    <t>CIURLIZZA VILLAR NADIA NAIR</t>
  </si>
  <si>
    <t>CONDORI CAPIA KEVIN</t>
  </si>
  <si>
    <t>ESPECIALISTA LEGAL EN MATERIA TRIBUTARIA</t>
  </si>
  <si>
    <t>20103910</t>
  </si>
  <si>
    <t>CORILLOCLLA GUTARRA LILIANA GIOVANNA</t>
  </si>
  <si>
    <t>COORDINADOR IN SITU TRAMO 1: A: MARCONA - CHALCAHUANA</t>
  </si>
  <si>
    <t>31670371</t>
  </si>
  <si>
    <t>CORRALES DURAND MIGUEL ANGEL</t>
  </si>
  <si>
    <t>ASISTENTE EN ADMINISTRACIÓN DE PERSONAL</t>
  </si>
  <si>
    <t>72230645</t>
  </si>
  <si>
    <t>CORTEZ FARIAS MILUSKA TATIANA</t>
  </si>
  <si>
    <t>NEGOCIOS INTERNACIONALES</t>
  </si>
  <si>
    <t>LIC. EN NEGOCIOS INTERNACIONALES</t>
  </si>
  <si>
    <t>SUPERVISOR IN SITU II – IIRSA SUR, TRAMO 2: URCOS - INAMBARI</t>
  </si>
  <si>
    <t>10636130</t>
  </si>
  <si>
    <t>COSSIO TAPIA MARCO ANTONIO LEONCIO</t>
  </si>
  <si>
    <t xml:space="preserve">CHOFER </t>
  </si>
  <si>
    <t>08406084</t>
  </si>
  <si>
    <t>COVEÑAS ASCURRA FREDDY FERNANDO</t>
  </si>
  <si>
    <t xml:space="preserve">AUXILIAR DE ARCHIVO </t>
  </si>
  <si>
    <t>46570149</t>
  </si>
  <si>
    <t>CUYA FRANCIA MIGUEL ANGEL</t>
  </si>
  <si>
    <t>ARCHIVÍSTICA</t>
  </si>
  <si>
    <t>EDUCACION SUPERIOR (INSTITUTO SUPERIOR, ETC) INCOMPLETA</t>
  </si>
  <si>
    <t>ESTUDIANTE DE ARCHIVÍSTICA</t>
  </si>
  <si>
    <t>LONGITUDINAL DE LA SIERRA T2 - SUPERVISOR DE INVERSIONES I</t>
  </si>
  <si>
    <t>07677942</t>
  </si>
  <si>
    <t>DAVILA ROSALES ROSARIO DEL PILAR</t>
  </si>
  <si>
    <t>ESPECIALISTA LEGAL EN MATERIA PENAL</t>
  </si>
  <si>
    <t>42574184</t>
  </si>
  <si>
    <t>DE LA CRUZ MUNIVE ROCIO EVELYN</t>
  </si>
  <si>
    <t>JEFE DE LA OFICINA DESCONCENTRADA DE AREQUIPA</t>
  </si>
  <si>
    <t>42649851</t>
  </si>
  <si>
    <t>DEL CARPIO MINAYA ALVARO ORLANDO</t>
  </si>
  <si>
    <t>41705796</t>
  </si>
  <si>
    <t>DEL CASTILLO SAAVEDRA RAFAEL</t>
  </si>
  <si>
    <t>SUPERVISOR IN SITU – RED VIAL 5 TRANO 5 ANCÓN - HUACHO - PATIVILCA</t>
  </si>
  <si>
    <t>24706476</t>
  </si>
  <si>
    <t>DELGADO FUENTES YURI</t>
  </si>
  <si>
    <t>ASISTENTE TÉCNICO EN INGENIERÍA</t>
  </si>
  <si>
    <t>48082796</t>
  </si>
  <si>
    <t>DUEÑAS RODRIGUEZ JUAN SEBASTIAN</t>
  </si>
  <si>
    <t>BACHILLER / MAESTRÍA INCOMPLETO</t>
  </si>
  <si>
    <t>BACHILLER EN INGENIERÍA CIVIL</t>
  </si>
  <si>
    <t>ESPECIALISTA EN GESTIÓN DOCUMENTARIA Y ACCESO A LA INFORMACIÓN</t>
  </si>
  <si>
    <t>ENCISO ALVAREZ VANINA KATIUSKA</t>
  </si>
  <si>
    <t>ESPECIALISTA EN GESTIÓN DE LA CAPACITACIÓN</t>
  </si>
  <si>
    <t>43855391</t>
  </si>
  <si>
    <t>ENRIQUEZ HIDALGO KARLO CHRISTOPHER</t>
  </si>
  <si>
    <t>PSICOLOGÍA</t>
  </si>
  <si>
    <t>ANALISTA EN MANTENIMIENTO E INFRAESTRUCTURA</t>
  </si>
  <si>
    <t>43445795</t>
  </si>
  <si>
    <t>ESCARCINI ENCINAS MARIA ALESSANDRA</t>
  </si>
  <si>
    <t>ARQUITECTO (A)</t>
  </si>
  <si>
    <t>AUXILIAR DE ARCHIVO</t>
  </si>
  <si>
    <t>25856832</t>
  </si>
  <si>
    <t>ESCOBAR BEDOYA CHRISTIAN MILOVAN</t>
  </si>
  <si>
    <t>10476258</t>
  </si>
  <si>
    <t>ESPINO BACA HUGO ADOLFO</t>
  </si>
  <si>
    <t>ESTRADA FLORES NOHELIA ESTEFANIA</t>
  </si>
  <si>
    <t>25862169</t>
  </si>
  <si>
    <t>FABIÁN BORCHANI ROSA MARÍA</t>
  </si>
  <si>
    <t>SECRETARIADO COMPUTARIZADO BILINGÜE</t>
  </si>
  <si>
    <t>46431482</t>
  </si>
  <si>
    <t>FALCON ARRIETA MARIA KARLA ALEJANDRA</t>
  </si>
  <si>
    <t xml:space="preserve">APOYO EN SOPORTE TÉCNICO </t>
  </si>
  <si>
    <t>47652982</t>
  </si>
  <si>
    <t>FIERRO LAUREANO ANDRES ALFONSO</t>
  </si>
  <si>
    <t>REDES Y CONECTIVIDAD</t>
  </si>
  <si>
    <t>EGRESADO DE LA CARRERA TÉCNICA EN REDES Y CONECTIVIDAD</t>
  </si>
  <si>
    <t>42127190</t>
  </si>
  <si>
    <t>FIGUEROA YABAR KRUPUSKAYA</t>
  </si>
  <si>
    <t>ASISTENTE DE REGULACIÓN</t>
  </si>
  <si>
    <t>70085983</t>
  </si>
  <si>
    <t>FLORES QUISPE ALEX ABEL</t>
  </si>
  <si>
    <t>ASISTENTE EN CONTABILIDAD</t>
  </si>
  <si>
    <t>48052555</t>
  </si>
  <si>
    <t>FRANCIA VASQUEZ KELLY JANNET</t>
  </si>
  <si>
    <t>SUPERVISOR IN SITU, PARA EL SEGUIMIENTO, MONITOREO Y ADMINISTRACIÓN DEL CONTRATO DE CONCESIÓN Y DE LA SUPERVISIÓN DE LAS OBRAS DE LA CONCESIÓN AUTOPISTA DEL SOL, TRAMO: TRUJILLO - SULLANA</t>
  </si>
  <si>
    <t>08736289</t>
  </si>
  <si>
    <t>FRANCO PEBE PEDRO RENE</t>
  </si>
  <si>
    <t>ESPECIALISTA EN LA DEFENSA DEL AREA CONSTITUCIONAL Y PENAL</t>
  </si>
  <si>
    <t>18226417</t>
  </si>
  <si>
    <t>FUENTES ANDRADE YESSENIA PAOLA</t>
  </si>
  <si>
    <t>INGENIERO ELECTRÓNICO</t>
  </si>
  <si>
    <t>08076713</t>
  </si>
  <si>
    <t>GARCIA LOLI RAÚL MARCO</t>
  </si>
  <si>
    <t>INGENIERÍA ELECTRÓNICA</t>
  </si>
  <si>
    <t>04085073</t>
  </si>
  <si>
    <t>GOMEZ GALARZA ERICKA BRIGITTE</t>
  </si>
  <si>
    <t>SUPERVISOR CONTRACTUAL PARA LA LÍNEA 2 DE METRO DE LIMA</t>
  </si>
  <si>
    <t>07718336</t>
  </si>
  <si>
    <t>GONZALEZ BEDOYA MIGUEL JULIO</t>
  </si>
  <si>
    <t>41702596</t>
  </si>
  <si>
    <t>GOYCOCHEA FLORES CECILIA DEL ROSARIO</t>
  </si>
  <si>
    <t>16771515</t>
  </si>
  <si>
    <t>GUERRERO ÑOPO LORENZO ELIAS</t>
  </si>
  <si>
    <t>BACHILLER EN INGENIERÍA DE SISTEMAS</t>
  </si>
  <si>
    <t>80032010</t>
  </si>
  <si>
    <t>GUILLEN BARBARAN KELLY</t>
  </si>
  <si>
    <t>SUPERVISOR AMBIENTAL</t>
  </si>
  <si>
    <t>04963664</t>
  </si>
  <si>
    <t>GUTIERREZ CARPIO LUIS ROOSEMBERG</t>
  </si>
  <si>
    <t>INGENIERÍA FORESTAL</t>
  </si>
  <si>
    <t>INGENIERO FORESTAL Y MEDIO AMBIENTE</t>
  </si>
  <si>
    <t>SUPEVISOR IN SITU II TRAMO VIAL DV.QUILCA-DV AREQUIPA –DV. MATARANI-DV. MOQUEGUA- DV. ILO-TACNA Y TACNA-LA CONCORDIA</t>
  </si>
  <si>
    <t>29629746</t>
  </si>
  <si>
    <t>GUTIERREZ HANCCO HUGO</t>
  </si>
  <si>
    <t>ASISTENTE LEGAL EN MATERIA ADMINISTRATIVA</t>
  </si>
  <si>
    <t>47634160</t>
  </si>
  <si>
    <t>GUTIERREZ LEON SANTOS STEVENS</t>
  </si>
  <si>
    <t>ESPECIALISTA EN INVERSIONES</t>
  </si>
  <si>
    <t>08696228</t>
  </si>
  <si>
    <t>HARO CORALES JORGE LUIS</t>
  </si>
  <si>
    <t>LIC. EN ECONOMÍA</t>
  </si>
  <si>
    <t>HERNANDEZ CHANDUVI JORGE LUIS</t>
  </si>
  <si>
    <t>09901102</t>
  </si>
  <si>
    <t>41663966</t>
  </si>
  <si>
    <t>HUAMAN PORRAS CESAR EDGARDO</t>
  </si>
  <si>
    <t>MERCADOTECNIA</t>
  </si>
  <si>
    <t xml:space="preserve">ESPECIALISTA LEGAL PARA CONTRATOS DE CONCESSIÓN DE RED VIAL </t>
  </si>
  <si>
    <t>40814279</t>
  </si>
  <si>
    <t>HUANQUI VALCARCEL PATRICIA FATIMA</t>
  </si>
  <si>
    <t>ASISTENTE EN GESTIÓN DOCUMENTARIA</t>
  </si>
  <si>
    <t>46338646</t>
  </si>
  <si>
    <t>HUAPAYA POMA LEISLY CAROL</t>
  </si>
  <si>
    <t>ARCHIVÍSTICA Y GESTIÓN DOCUMENTAL</t>
  </si>
  <si>
    <t>BACHILLER EN ARCHIVÍSTICA Y GESTIÓN DOCUMENTAL</t>
  </si>
  <si>
    <t>ESPECIALISTA EN SEGUIMIENTO Y MONITOREO EN TEMAS ADMINISTRATIVOS</t>
  </si>
  <si>
    <t>09790660</t>
  </si>
  <si>
    <t>HUERTA OLIVAS KELLY VANESSA</t>
  </si>
  <si>
    <t>SUPERVISOR IN SITU PARA LA SUPERVISIÓN DE ADP EN LOS AEROPUERTOS DE CAJAMARCA, TRUJILLO, ANTA – HUARAZ Y PISCO</t>
  </si>
  <si>
    <t>09027880</t>
  </si>
  <si>
    <t>JARA MALPARTIDA MARCIAL YVAN</t>
  </si>
  <si>
    <t>COORDINADOR DE PLANEAMIENTO</t>
  </si>
  <si>
    <t>18090712</t>
  </si>
  <si>
    <t>JARAMILLO CHAVEZ JOHNNY DAVID</t>
  </si>
  <si>
    <t>ANALISTA EN SELECCIÓN Y GESTIÓN DE PERSONAS</t>
  </si>
  <si>
    <t>42292151</t>
  </si>
  <si>
    <t>JORDAN LIZA ZULEMA</t>
  </si>
  <si>
    <t>ANALISTA EN RECLUTAMIENTO Y SELECCIÓN</t>
  </si>
  <si>
    <t>COORDINADOR IN SITU IIRSA NORTE - CANCHAQUE - SECTOR 1: YURIMAGUAS - U.P. AGUAS CLARAS</t>
  </si>
  <si>
    <t>01115103</t>
  </si>
  <si>
    <t>JOSEPH BARTRA GUSTAVO SALOMON</t>
  </si>
  <si>
    <t>COORDINADOR DE MANTENIMIENTO</t>
  </si>
  <si>
    <t>25767931</t>
  </si>
  <si>
    <t>KATSUREN TOBARU JUAN CARLOS</t>
  </si>
  <si>
    <t>ESPECIALISTA CONTRACTUAL</t>
  </si>
  <si>
    <t>45225944</t>
  </si>
  <si>
    <t>KCOMT RIVERO CARMEN MEILING</t>
  </si>
  <si>
    <t>ANALISTA LEGAL EN MATERIA LABORAL Y CONTENCIOSA ADMINISTRATIVA</t>
  </si>
  <si>
    <t>10278783</t>
  </si>
  <si>
    <t>LEON MANSILLA ALEX ARMANDO MARTIN</t>
  </si>
  <si>
    <t>40947521</t>
  </si>
  <si>
    <t>LESCANO ECHAJAYA JOSE LUIS</t>
  </si>
  <si>
    <t>ANALISTA ADMINISTRATIVO</t>
  </si>
  <si>
    <t>44396558</t>
  </si>
  <si>
    <t>LEYVA ROMÁN LIZBETH YESENIA</t>
  </si>
  <si>
    <t>ADMINISTRACIÓN Y GERENCIA</t>
  </si>
  <si>
    <t>ESPECIALISTA LEGAL EN MATERIA ARBITRAL</t>
  </si>
  <si>
    <t>45348008</t>
  </si>
  <si>
    <t>LLANOS OROZCO LUIS LEONARDO</t>
  </si>
  <si>
    <t>25811588</t>
  </si>
  <si>
    <t>LOAYZA ALVAREZ MANUEL</t>
  </si>
  <si>
    <t>SUPERVISOR ELECTRO MECANICO DEL TREN ELECTRICO</t>
  </si>
  <si>
    <t>08710419</t>
  </si>
  <si>
    <t>LOPEZ BELTRAN JULIO CESAR</t>
  </si>
  <si>
    <t>10813973</t>
  </si>
  <si>
    <t>LOPEZ GAYOSO HELENA DEL ROCIO</t>
  </si>
  <si>
    <t xml:space="preserve">COORDINADOR DE INFRAESTRUCTURA TECNOLOGICA </t>
  </si>
  <si>
    <t>10003426</t>
  </si>
  <si>
    <t>LOPEZ HOYOS TULIO RAFAEL</t>
  </si>
  <si>
    <t>ESPECIALISTA EN ESTUDIOS ECONÓMICOS</t>
  </si>
  <si>
    <t>42717613</t>
  </si>
  <si>
    <t>LOPEZ VASQUEZ CINTHYA</t>
  </si>
  <si>
    <t>SUPERVISOR IN SITU TRAMO 5B: JULIACA-PUNO-MOQUEGUA-ILO</t>
  </si>
  <si>
    <t>01315178</t>
  </si>
  <si>
    <t>LUNA FLORES KENNETH AURELIO</t>
  </si>
  <si>
    <t>SUPERVISOR IN SITU PARA LA SUPERVISIÓN DE ADP EN LOS AEROPUERTOS DE TUMBES, PIURA, TALARA Y CHICLAYO</t>
  </si>
  <si>
    <t>32403852</t>
  </si>
  <si>
    <t>MAGUIÑA CORTEZ JUAN JOSÉ</t>
  </si>
  <si>
    <t>ASISTENTE EN GESTIÓN ADMINISTRATIVA</t>
  </si>
  <si>
    <t>29236376</t>
  </si>
  <si>
    <t>MALPARTIDA DEL CARPIO CARMEN BEATRIZ</t>
  </si>
  <si>
    <t>EDUCACION TECNICA COMPLETA</t>
  </si>
  <si>
    <t>40728147</t>
  </si>
  <si>
    <t>MANCO OSORIO RICARDO ALEJANDRO</t>
  </si>
  <si>
    <t>10202555</t>
  </si>
  <si>
    <t>MANDUJANO DAMIAN CAROLINE YVES</t>
  </si>
  <si>
    <t>SUPERVISOR DE CARRETERAS</t>
  </si>
  <si>
    <t>08521409</t>
  </si>
  <si>
    <t>MANRIQUE MANRIQUE ELMER ANASTASIO</t>
  </si>
  <si>
    <t>PROFESIONAL EN TESORERÍA</t>
  </si>
  <si>
    <t>09620409</t>
  </si>
  <si>
    <t>MARCELO TORRE EDUARDO+G240 IVAN</t>
  </si>
  <si>
    <t>COORDINADOR IN SITU IIRSA NORTE - CANCHAQUE -SECTOR 2 : U.P. AGUAS CLARAS - U.P. POMAHUACA</t>
  </si>
  <si>
    <t>00835494</t>
  </si>
  <si>
    <t>MARINA AREVALO ALDO ROMAN</t>
  </si>
  <si>
    <t>ASISTENTE ECONÓMICO EN CONTRATACIONES PORTUARIAS</t>
  </si>
  <si>
    <t>45734567</t>
  </si>
  <si>
    <t>MARTINEZ HUAMANI VICTOR MANUEL</t>
  </si>
  <si>
    <t>ASISTENTE PARA LA ATENCIÓN DE CENTRAL TELEFÓNICA Y APOYO EN MESA DE PARTES</t>
  </si>
  <si>
    <t>40919520</t>
  </si>
  <si>
    <t>MARTINEZ QUINTO KATHERINA</t>
  </si>
  <si>
    <t>COMPUTACIÓN</t>
  </si>
  <si>
    <t>SUPERVISOR AMBIENTAL PARA LA JCV</t>
  </si>
  <si>
    <t>41164552</t>
  </si>
  <si>
    <t>MATIAS LUCIANI JOSÉ LUIS</t>
  </si>
  <si>
    <t>INGENIERÍA AMBIENTAL</t>
  </si>
  <si>
    <t>SUPERVISOR IN SITU II - IRSA SUR, TRAMO 3: INAMBARI - IÑAPARI</t>
  </si>
  <si>
    <t>09494181</t>
  </si>
  <si>
    <t>MEDINA RODRIGUEZ GERMÁN FIDEL</t>
  </si>
  <si>
    <t>MEDINA RUBIANES EDGARDO RAJMAN</t>
  </si>
  <si>
    <t>41150382</t>
  </si>
  <si>
    <t>MEGO SILVA JULIO CÉSAR</t>
  </si>
  <si>
    <t>ANALISTA EN ATENCIÓN DEL USUARIO DE LA OFICINA DESCONCENTRADA DE AREQUIPA</t>
  </si>
  <si>
    <t>42170219</t>
  </si>
  <si>
    <t>MENDOZA DEL CARPIO ELIA ALEJANDRA</t>
  </si>
  <si>
    <t>10741146</t>
  </si>
  <si>
    <t>MENDOZA GUZMAN ROCIO</t>
  </si>
  <si>
    <t>ANALISTA DE COMUNICACIÓN EXTERNA</t>
  </si>
  <si>
    <t>09072587</t>
  </si>
  <si>
    <t>MENENDEZ GAITAN SUSANA BEATRIZ</t>
  </si>
  <si>
    <t>BACHILLER EN CIENCIAS DE LA COMUNICACIÓN</t>
  </si>
  <si>
    <t>ESPECIALISTA EN INVERSIONES PORTUARIAS</t>
  </si>
  <si>
    <t>07923026</t>
  </si>
  <si>
    <t>MERINO ROSAS FRANCISCO ALEJANDRO</t>
  </si>
  <si>
    <t>COORDINADOR IN SITU DE LA CONCESIÓN DEL TRAMO 2 DE IIRSA CENTRO: PUENTE RICARDO PALMA - LA OROYA - HUANCAYO Y LA OROYA -DV CERRO DE PASCO</t>
  </si>
  <si>
    <t>08797745</t>
  </si>
  <si>
    <t>MOLINA LUJAN JUAN CARLOS</t>
  </si>
  <si>
    <t>SUPERVISOR IN SITU- RED VIAL 6, PUCUSANA -CERRO AZUL -ICA</t>
  </si>
  <si>
    <t>41370171</t>
  </si>
  <si>
    <t>MONTENEGRO GARCIA KARLIN VALENTY</t>
  </si>
  <si>
    <t xml:space="preserve">SUPERVISOR MATERIAL RODANTE </t>
  </si>
  <si>
    <t>06085920</t>
  </si>
  <si>
    <t>MONTOYA GUILLEN MAXIMO CASIMIRO</t>
  </si>
  <si>
    <t>INGENIERÍA MECÁNICA Y ELÉCTRICA</t>
  </si>
  <si>
    <t>INGENIERO MECÁNICO Y ELÉCTRICO</t>
  </si>
  <si>
    <t>47101901</t>
  </si>
  <si>
    <t>MORA MUÑANTE CESAR ERNESTO</t>
  </si>
  <si>
    <t>ASISTENTE REGULATORIO ECONÓMICO CONTABLE</t>
  </si>
  <si>
    <t>46638636</t>
  </si>
  <si>
    <t>MORILLO BLAS MANUEL MARTÍN</t>
  </si>
  <si>
    <t>SUPERVISOR IN SITU II PARA EL TRAMO 5 DE LA IIRSA SUR: MATARANI - JULIACA, ILO - PUNO - JULIACA - AZÁNGARO</t>
  </si>
  <si>
    <t>25303091</t>
  </si>
  <si>
    <t>MOSCOSO VALENZUELA JULIO GIRALDO</t>
  </si>
  <si>
    <t>ASISTENTE TÉCNICO</t>
  </si>
  <si>
    <t>72178972</t>
  </si>
  <si>
    <t>MOYOLI AGUILAR SOPHIA STEPHANIE</t>
  </si>
  <si>
    <t>46846675</t>
  </si>
  <si>
    <t>NANFARO POMASONGO NORMA SOLANGE</t>
  </si>
  <si>
    <t>ANALISTA EN CONTENIDOS DE COMUNICACIÓN</t>
  </si>
  <si>
    <t>09636193</t>
  </si>
  <si>
    <t>NARRO CALLA LUIS ALBERTO</t>
  </si>
  <si>
    <t>GESTOR DOCUMENTARIO</t>
  </si>
  <si>
    <t>43089378</t>
  </si>
  <si>
    <t>NEYRA GONZALES CESAR JEAN PAUL</t>
  </si>
  <si>
    <t>ANALISTA EN CONTABILIDAD</t>
  </si>
  <si>
    <t>10761200</t>
  </si>
  <si>
    <t>NORABUENA BOJORQUEZ CHRISTIAN ALFREDO</t>
  </si>
  <si>
    <t>CONTADOR (A)</t>
  </si>
  <si>
    <t>ANALISTA EN PROYECTOS Y GESTIÓN</t>
  </si>
  <si>
    <t>46224452</t>
  </si>
  <si>
    <t>NORIEGA QUIROZ EYLEEN CAROLINA</t>
  </si>
  <si>
    <t>10620045</t>
  </si>
  <si>
    <t>OCHOA CARBAJO YESSICA GUADALUPE</t>
  </si>
  <si>
    <t>ESPECIALISTA DE ESTUDIOS ECONÓMICOS</t>
  </si>
  <si>
    <t>23959483</t>
  </si>
  <si>
    <t>OCHOA OCHOA OSCAR ISAAC</t>
  </si>
  <si>
    <t>ASISTENTE EN SISTEMAS Y BASE DE DATOS ORACLE</t>
  </si>
  <si>
    <t>41148067</t>
  </si>
  <si>
    <t>ORELLANA RAMOS JORGE CARLOS</t>
  </si>
  <si>
    <t>TÉCNICO EN COMPUTACIÓN E INFORMÁTICA</t>
  </si>
  <si>
    <t>44870674</t>
  </si>
  <si>
    <t>ORTIZ CABREJOS CLAUDIA IVONNE</t>
  </si>
  <si>
    <t>ASISTENTE EN SERVICIOS ARCHIVÍSTICOS</t>
  </si>
  <si>
    <t>42310544</t>
  </si>
  <si>
    <t>ORTIZ RODRIGUEZ KARINA MAGALY</t>
  </si>
  <si>
    <t>ESPECIALISTA EN MATERIA ECONÓMICA‐FINANCIERA</t>
  </si>
  <si>
    <t>45282862</t>
  </si>
  <si>
    <t>ORTIZ VARIAS CRISTIAN RICARDO</t>
  </si>
  <si>
    <t>SUPERVISOR IN SITU PARA LA SUPERVISIÓN DE ADP EN LOS AEROPUERTOS DE IQUITOS, PUCALLPA, CHACHAPOYAS Y TARAPOTO</t>
  </si>
  <si>
    <t>08675648</t>
  </si>
  <si>
    <t>OYOLA DEL AGUILA ANTONIO</t>
  </si>
  <si>
    <t>21288174</t>
  </si>
  <si>
    <t>PACHECO INGARUCA NOELIA DALILA</t>
  </si>
  <si>
    <t>07495234</t>
  </si>
  <si>
    <t>PALACIOS GUERRERO LUIS MARTIN</t>
  </si>
  <si>
    <t>EDUCACIÓN</t>
  </si>
  <si>
    <t>LIC. EN EDUCACIÓN SECUNDARIA ESPECIALIDAD LENGUA Y LITERATURA</t>
  </si>
  <si>
    <t>ASISTENTE DE ALMACÉN DE EXISTENCIAS</t>
  </si>
  <si>
    <t>10484269</t>
  </si>
  <si>
    <t>PARIONA VEGA EDITH PILAR</t>
  </si>
  <si>
    <t>PROFESIONAL I – ESPECIALISTA PARA LA JEFATURA DE REGULACIÓN</t>
  </si>
  <si>
    <t>10282882</t>
  </si>
  <si>
    <t>PAZ PANIZO JORGE LUIS</t>
  </si>
  <si>
    <t>ASISTENTA SOCIAL</t>
  </si>
  <si>
    <t>40014372</t>
  </si>
  <si>
    <t>PEÑA ROMERO OLGA ROSARIO EMILIA</t>
  </si>
  <si>
    <t>COORDINADOR IN SITU IIRSA NORTE - CANCHAQUE - SECTOR 3: U.P. POMAHUACA - PAITA Y CANCHAQUE</t>
  </si>
  <si>
    <t>16471835</t>
  </si>
  <si>
    <t>PEREZ CUBAS TEODORO</t>
  </si>
  <si>
    <t>44940952</t>
  </si>
  <si>
    <t>PEREZ LIRCOS LUIS</t>
  </si>
  <si>
    <t xml:space="preserve">ASISTENTE EN GESTIÓN Y ESTADÍSTICA </t>
  </si>
  <si>
    <t>ESPECIALISTA EN LA DEFENSA DE PROCESOS CIVILES, PENALES Y LABORALES</t>
  </si>
  <si>
    <t>41130363</t>
  </si>
  <si>
    <t>PEREZ VELASQUEZ OSCAR WILLIAM</t>
  </si>
  <si>
    <t>VERIFICADOR</t>
  </si>
  <si>
    <t>70022363</t>
  </si>
  <si>
    <t>PINEDA LA SERNA ZULEMA KAYRY</t>
  </si>
  <si>
    <t>40655398</t>
  </si>
  <si>
    <t>PIZARRO BACA ANTONIO</t>
  </si>
  <si>
    <t>SUPERVISOR IN SITU - NUEVO TERMINAL PORTUARIO DE YURIMAGUAS - NUEVA REFORMA</t>
  </si>
  <si>
    <t>41194734</t>
  </si>
  <si>
    <t>POLO VIVAR CHRISTIAN JOEL</t>
  </si>
  <si>
    <t>LICENCIADO EN ADMINISTRACION   EN EL AMBITO MARITIMO Y PORTUARIO</t>
  </si>
  <si>
    <t>ESPECIALISTA PARA LA JEFATURA DE CONTRATOS FERROVIARIOS Y DEL METRO DE LIMA Y CALLAO</t>
  </si>
  <si>
    <t>09641855</t>
  </si>
  <si>
    <t>PRIETO BARRERA ALDO MARTÍN</t>
  </si>
  <si>
    <t>45848704</t>
  </si>
  <si>
    <t>PUCHOC RIOS LIZZETH</t>
  </si>
  <si>
    <t>TÉCNICO EN ARCHIVOS</t>
  </si>
  <si>
    <t>43312058</t>
  </si>
  <si>
    <t>QUEIROLO BENAVENTE KATHERINE MILAGROS</t>
  </si>
  <si>
    <t>ASISTENTE DE TRANSFERENCIA DE DOCUMENTOS</t>
  </si>
  <si>
    <t>43845522</t>
  </si>
  <si>
    <t>QUIÑONEZ QUISPE ELISVAN</t>
  </si>
  <si>
    <t xml:space="preserve">PROFESIONAL PARA LA SUPERVISION DE INVERSIONES EN EQUIPAMIENTO ELECTROMECANICO </t>
  </si>
  <si>
    <t>19857763</t>
  </si>
  <si>
    <t>QUISPE DE LA CRUZ ELIAS TORIBIO</t>
  </si>
  <si>
    <t>ABOGADO PARA LA SECRETARIA TÉCNICA DE LOS ÓRGANOS INSTRUCTORES DE LOS PROCEDIMIENTOS ADMINISTRATIVOS DISCIPLINARIOS</t>
  </si>
  <si>
    <t>09850607</t>
  </si>
  <si>
    <t>RAMIREZ RABINES VERONICA CARMEN</t>
  </si>
  <si>
    <t>COORDINADOR IN SITU DE  LA CONCESIÓN DE LA CARRETERA LONGITUDINAL DE LA SIERRA TRAMO 2: Ciudad de Dios - Cajamarca - Chiple, Cajamarca - Trujillo y Dv. Chilete - Emp. PE-3N.</t>
  </si>
  <si>
    <t>31604917</t>
  </si>
  <si>
    <t>RAMIREZ VIZCARRA JOSE MANUEL</t>
  </si>
  <si>
    <t>42941164</t>
  </si>
  <si>
    <t>RAMOS VALQUI ROBERT</t>
  </si>
  <si>
    <t>EGRESADO DE CONTABILIDAD Y FINANZAS</t>
  </si>
  <si>
    <t>VERIFICADOR CONTABLE JUNIOR</t>
  </si>
  <si>
    <t>JEFE DE OFICINA DESCONCENTRADA DE LORETO</t>
  </si>
  <si>
    <t>05412691</t>
  </si>
  <si>
    <t>REATEGUI RIOS JOSE ENRIQUE</t>
  </si>
  <si>
    <t>ASESOR TÉCNICO</t>
  </si>
  <si>
    <t>10348959</t>
  </si>
  <si>
    <t>REGALADO RAFAEL DORIS DELICIA</t>
  </si>
  <si>
    <t>AUXILIAR DE CONTROL DE CALIDAD EN MESA DE PARTES</t>
  </si>
  <si>
    <t>46827609</t>
  </si>
  <si>
    <t>REYES QUEZADA ISABEL JASMINE</t>
  </si>
  <si>
    <t>EDUCACION SECUNDARIA COMPLETA</t>
  </si>
  <si>
    <t>10602786</t>
  </si>
  <si>
    <t>RICALDI RODRIGUEZ MAGALY GLORIA</t>
  </si>
  <si>
    <t>ESPECIALISTA AMBIENTAL – RED VIAL</t>
  </si>
  <si>
    <t>41177009</t>
  </si>
  <si>
    <t>RIOS ARELLANO KARIN KATIA</t>
  </si>
  <si>
    <t>ZOOTECNISTA</t>
  </si>
  <si>
    <t>45638294</t>
  </si>
  <si>
    <t>RIVERA SANCHEZ GLADYS YUNET</t>
  </si>
  <si>
    <t>LICENCIADA EN ADMINISTRACION CON MENCION EN ADMINISTRACION DE EMPRESAS</t>
  </si>
  <si>
    <t>AUDITOR II</t>
  </si>
  <si>
    <t>16134096</t>
  </si>
  <si>
    <t>ROBLADILLO QUISPILAY ENRIQUE ALBERTO</t>
  </si>
  <si>
    <t>ESPECIALISTA EN ARCHIVO Y TRANSFORMACIÓN DIGITAL</t>
  </si>
  <si>
    <t>43405933</t>
  </si>
  <si>
    <t>RODRIGUEZ CHOCCARE ARTHUR</t>
  </si>
  <si>
    <t>LICENCIADO EN ARCHIVISTICA Y GESTION DOCUMENTAL</t>
  </si>
  <si>
    <t>ESPECIALISTA EN GESTIÓN DE PERSONAS</t>
  </si>
  <si>
    <t>40994522</t>
  </si>
  <si>
    <t>RODRIGUEZ HERNANDEZ ANA ISABEL</t>
  </si>
  <si>
    <t>LIC. EN PSICOLOGÍA</t>
  </si>
  <si>
    <t>ANALISTA DE GESTIÓN DE PROYECTOS DE TI</t>
  </si>
  <si>
    <t>47260394</t>
  </si>
  <si>
    <t>RODRIGUEZ TORVISCO CARLOS</t>
  </si>
  <si>
    <t>INGENIERÍA DE SISTEMAS E INFORMÁTICA</t>
  </si>
  <si>
    <t>INGENIERO DE SISTEMAS E INFORMÁTICA</t>
  </si>
  <si>
    <t>09387736</t>
  </si>
  <si>
    <t>ROJAS HERRERA PABLO NIKOLA</t>
  </si>
  <si>
    <t>07526310</t>
  </si>
  <si>
    <t>ROSALES MAYO CHRISTIAN JUAN</t>
  </si>
  <si>
    <t>47329551</t>
  </si>
  <si>
    <t>RUIZ HERNANDEZ FIORELLA</t>
  </si>
  <si>
    <t>ESPECIALISTA EN INFRAESTRUCTURA DE TECNOLOGICA II</t>
  </si>
  <si>
    <t>41839528</t>
  </si>
  <si>
    <t>SAGASTEGUI GERONIMO ALVARO FERNANDO</t>
  </si>
  <si>
    <t>41253157</t>
  </si>
  <si>
    <t>SALAZAR LEON MANUEL ALEJANDRO</t>
  </si>
  <si>
    <t>ASISTENTE EN CONTRATACIONES</t>
  </si>
  <si>
    <t>07631188</t>
  </si>
  <si>
    <t>SAMPLINI BECERRA MONICA PAOLA</t>
  </si>
  <si>
    <t>ANALISTA EN PROCESOS</t>
  </si>
  <si>
    <t>42456085</t>
  </si>
  <si>
    <t>SANCHEZ POZO HENRY LEONEL</t>
  </si>
  <si>
    <t xml:space="preserve">ESPECIALISTA EN PROCESOS </t>
  </si>
  <si>
    <t>47130399</t>
  </si>
  <si>
    <t>SAUCEDO DURAN MANUEL GUSTAVO ARTURO</t>
  </si>
  <si>
    <t>ESPECIALISTA TRIBUTARIO</t>
  </si>
  <si>
    <t>41977044</t>
  </si>
  <si>
    <t>SORIANO DE LA CRUZ JAQUELINE MAGALY</t>
  </si>
  <si>
    <t>08099556</t>
  </si>
  <si>
    <t>SOTO ESPINO LUZ VIRGINIA</t>
  </si>
  <si>
    <t>LIC. EN TRABAJO SOCIAL</t>
  </si>
  <si>
    <t>10688867</t>
  </si>
  <si>
    <t>SOTOMAYOR TEVES CESAR AUGUSTO</t>
  </si>
  <si>
    <t>SUPERVISOR DE OPERACIONES (Red Vial 6 – Pucusana- Cerro Azul - Ica, Mocupe – Cayalti - Oyotún, Ovalo Chancay – Huaral - Acos)</t>
  </si>
  <si>
    <t>23921213</t>
  </si>
  <si>
    <t>TAIRO TAPIA ELVER BERNARDO</t>
  </si>
  <si>
    <t>72103553</t>
  </si>
  <si>
    <t>TARAZONA MALPARTIDA KAREN TATIANA</t>
  </si>
  <si>
    <t>43611645</t>
  </si>
  <si>
    <t>TAVARA VASQUEZ ANGELA ESTHER</t>
  </si>
  <si>
    <t>10329329</t>
  </si>
  <si>
    <t>TINEO HUAMAN JENNY ROSAURA</t>
  </si>
  <si>
    <t>COORDINADOR IN SITU TRAMO 1 - B: CHALCAHUANA - URCOS</t>
  </si>
  <si>
    <t>28284076</t>
  </si>
  <si>
    <t>TINEO NAJARRO RODOLFO</t>
  </si>
  <si>
    <t>25586364</t>
  </si>
  <si>
    <t>TORRES SAMOS WALTER FERMIN</t>
  </si>
  <si>
    <t>ESPECIALISTA CONTABLE EN TRIBUTOS</t>
  </si>
  <si>
    <t>07629775</t>
  </si>
  <si>
    <t>TRUJILLO GONZALES ESTELA MELVA</t>
  </si>
  <si>
    <t>40703425</t>
  </si>
  <si>
    <t>URIARTE ESPEJO URSULA PAULINA</t>
  </si>
  <si>
    <t>47386461</t>
  </si>
  <si>
    <t>VALCARCEL PINEDA PAOLO EMMANUEAL</t>
  </si>
  <si>
    <t>SUPERVISOR DE OPERACIONES PARA LA JEFATURA DE CONTRATOS DE LA RED VIAL</t>
  </si>
  <si>
    <t>18903134</t>
  </si>
  <si>
    <t>VALENCIA JULCA PEDRO MIGUEL</t>
  </si>
  <si>
    <t>ASESOR LEGAL PARA LA CONCESIÓN DE LA LÍNEA 2 DE LA RED BÁSICA DEL METRO DE LIMA Y CALLAO</t>
  </si>
  <si>
    <t>40478639</t>
  </si>
  <si>
    <t>VALLE MANCHEGO TANIA BEATRIZ</t>
  </si>
  <si>
    <t>ANALISTA DE ATENCIÓN AL USUARIO DE OFICINA DESCONCENTRADA DE LORETO</t>
  </si>
  <si>
    <t>45395540</t>
  </si>
  <si>
    <t>VASQUEZ OLORTEGUI JESUS VICTOR JOSE</t>
  </si>
  <si>
    <t>15600355</t>
  </si>
  <si>
    <t>VASQUEZ PESANTES ELINA ELIZABETH</t>
  </si>
  <si>
    <t>ASISTENTE DE PRENSA</t>
  </si>
  <si>
    <t>10303720</t>
  </si>
  <si>
    <t>VEGA GODINES MARIA ELIZABETH</t>
  </si>
  <si>
    <t>BACHILLER EN COMUNICACION SOCIAL</t>
  </si>
  <si>
    <t>10702589</t>
  </si>
  <si>
    <t>VENTURI MOQUILLAZA ANGELA RITA</t>
  </si>
  <si>
    <t>SUPERVISOR IN SITU II – TRAMO 5A: MATARANI-AREQUIPA-JULIACA-AZANGANO</t>
  </si>
  <si>
    <t>06028844</t>
  </si>
  <si>
    <t>VICENTE ROMERO DOMINGO</t>
  </si>
  <si>
    <t>42770850</t>
  </si>
  <si>
    <t>VIGO RIVERA CINTIA ROSSEMARIE</t>
  </si>
  <si>
    <t>43205963</t>
  </si>
  <si>
    <t>VILA QUEREVALU EVELYNN ELENA</t>
  </si>
  <si>
    <t>44503150</t>
  </si>
  <si>
    <t>ZAGAL MALAGA PATRICIA VIRGINIA</t>
  </si>
  <si>
    <t>16806314</t>
  </si>
  <si>
    <t>ZAMORA BARBOZA MARTHA YSABEL</t>
  </si>
  <si>
    <t>MOTORIZADO</t>
  </si>
  <si>
    <t>10014642</t>
  </si>
  <si>
    <t>ZAPATA CRUZ LUIS ENRIQUE</t>
  </si>
  <si>
    <t>ANALISTA DE ATENCIÓN AL USUARIO DE LA OFICINA DESCONCENTRADA DE CUSCO</t>
  </si>
  <si>
    <t>71562672</t>
  </si>
  <si>
    <t>ZARATE SALAS CRISTHIAN EMANUEL</t>
  </si>
  <si>
    <t>47961619</t>
  </si>
  <si>
    <t>ZARATE SALAS CYNTHIA PAMELA</t>
  </si>
  <si>
    <t xml:space="preserve">SUPERVISOR IN SITU DE LA CONCESIÓN DEL TRAMO VIAL PUENTE PUCUSANA - CERRO AZÚL - ICA (RED VIAL 6) </t>
  </si>
  <si>
    <t>10061173</t>
  </si>
  <si>
    <t>ZAVALETA ALTAMIRANO JORGE LUIS</t>
  </si>
  <si>
    <t>SUPERVISOR IN SITU II PARA LOS TRAMOS DESVÍO OLMOS - LAMBAYEQUE, MOCUPE-CAYALTI-OYOTÚN Y EMPALME 1B - BUENOS AIRES-CANCHAQUE</t>
  </si>
  <si>
    <t>02429502</t>
  </si>
  <si>
    <t>ZEA VEGA RAFAEL</t>
  </si>
  <si>
    <t>07864045</t>
  </si>
  <si>
    <t>ZEGARRA MULANOVICH ALICIA DIANA</t>
  </si>
  <si>
    <t>41989288</t>
  </si>
  <si>
    <t>ZELA MORAYA WILMER</t>
  </si>
  <si>
    <t>SUPERVISOR IN SITU II PARA EL TRAMO 3 DE LA IIRSA SUR: INAMBARI - IÑAPARI</t>
  </si>
  <si>
    <t>16544527</t>
  </si>
  <si>
    <t>ZELADA ASMAT WALTER ROLANDO</t>
  </si>
  <si>
    <t>45978561</t>
  </si>
  <si>
    <t>ZEÑA SAMANAMÚ BRENDA STEPHANY</t>
  </si>
  <si>
    <t xml:space="preserve">COORDINADOR DE SISTEMAS DE INFORMACIÓN </t>
  </si>
  <si>
    <t>ANALISTA DE ALMACENES E INVENTARIOS</t>
  </si>
  <si>
    <t>42590178</t>
  </si>
  <si>
    <t>GOMEZ QUISPE HECTOR</t>
  </si>
  <si>
    <t>UNIVERSITARIO</t>
  </si>
  <si>
    <t>TITULADO/A</t>
  </si>
  <si>
    <t>065-2019</t>
  </si>
  <si>
    <t>SUBJEFE DE ABASTECIMIENTO</t>
  </si>
  <si>
    <t>41637286</t>
  </si>
  <si>
    <t>VELEZ DE VILLA ASENCIO ABELARDO VICTOR</t>
  </si>
  <si>
    <t>066-2019</t>
  </si>
  <si>
    <t>ESPECIALISTA EN SERVICIOS GENERALES E INFRAESTRUCTURA</t>
  </si>
  <si>
    <t>16778721</t>
  </si>
  <si>
    <t>SARMIENTO GUEVARA VICTOR MIGUEL</t>
  </si>
  <si>
    <t>INGENIERIA AMBIENTAL Y SEGURIDAD INDUSTRIAL</t>
  </si>
  <si>
    <t>067-2019</t>
  </si>
  <si>
    <t>44691226</t>
  </si>
  <si>
    <t>VALDIVIESO AGUIRRE DAVID</t>
  </si>
  <si>
    <t>068-2019</t>
  </si>
  <si>
    <t>ANALISTA DE GESTIÓN DOCUMENTARIA Y ARCHIVO</t>
  </si>
  <si>
    <t>08068377</t>
  </si>
  <si>
    <t>GUTIÉRREZ GOMEZ JULIO CESAR</t>
  </si>
  <si>
    <t>ARCHIVERO / ESPECIALIDAD CIENCIAS HISTORICOS SOCIALES</t>
  </si>
  <si>
    <t>064-2019</t>
  </si>
  <si>
    <t>ASISTENTE DE PLANILLAS</t>
  </si>
  <si>
    <t>45189652</t>
  </si>
  <si>
    <t>ANGULO VALDIVIA SANDRA JESUS</t>
  </si>
  <si>
    <t>056-2019</t>
  </si>
  <si>
    <t>ANALISTA DE SERVICIOS DE BIBLIOTECA</t>
  </si>
  <si>
    <t>42112477</t>
  </si>
  <si>
    <t>IPARRAGUIRRE SALDIVAR EVELYN</t>
  </si>
  <si>
    <t>BIBLIOTECOLOGÍA</t>
  </si>
  <si>
    <t>059-2019</t>
  </si>
  <si>
    <t>ASISTENTE DE AUDITORIA</t>
  </si>
  <si>
    <t>71454348</t>
  </si>
  <si>
    <t>ALFARO DE LA CRUZ JOE JORDAN</t>
  </si>
  <si>
    <t>061-2019</t>
  </si>
  <si>
    <t>ASISTENTE LEGAL I</t>
  </si>
  <si>
    <t>47112947</t>
  </si>
  <si>
    <t>PONCIANO SEDANO JANETH ISABEL</t>
  </si>
  <si>
    <t>062-2019</t>
  </si>
  <si>
    <t>40039094</t>
  </si>
  <si>
    <t>VELASQUEZ LOPEZ RAUL</t>
  </si>
  <si>
    <t>063-2019</t>
  </si>
  <si>
    <t>ANALISTA DESARROLLADOR DE CASOS</t>
  </si>
  <si>
    <t>40023015</t>
  </si>
  <si>
    <t>ASCENCIOS BALBIN OLGA KARINA</t>
  </si>
  <si>
    <t>058-2019</t>
  </si>
  <si>
    <t>ANALISTA DE ASIGNACIÓN</t>
  </si>
  <si>
    <t>44489489</t>
  </si>
  <si>
    <t>ACERO NAVARRO MARILYN</t>
  </si>
  <si>
    <t>030-2019</t>
  </si>
  <si>
    <t>ANALISTA DE POLÍTICAS PÚBLICAS Y GESTIÓN</t>
  </si>
  <si>
    <t>73617837</t>
  </si>
  <si>
    <t>SERRANO HURTADO ANDREA MILAGROS</t>
  </si>
  <si>
    <t>042-2019</t>
  </si>
  <si>
    <t>OPERADOR DEL REGISTRO NACIONAL DE SANCIONES CONTRA SERVIDORES CIVILES</t>
  </si>
  <si>
    <t>41229604</t>
  </si>
  <si>
    <t>SALVATIERRA ORELLANA JESUS ORLANDO</t>
  </si>
  <si>
    <t>045-2019</t>
  </si>
  <si>
    <t>DIGITADOR</t>
  </si>
  <si>
    <t>48033782</t>
  </si>
  <si>
    <t>HUAMANI ASTO HUGO ERICK</t>
  </si>
  <si>
    <t>046-2019</t>
  </si>
  <si>
    <t>44292029</t>
  </si>
  <si>
    <t>RODRIGUEZ LUJAN KARL WILLIAMS</t>
  </si>
  <si>
    <t>048-2019</t>
  </si>
  <si>
    <t>ESPECIALISTA DE ADMINISTRACIÓN DE CONTRATOS</t>
  </si>
  <si>
    <t>40932974</t>
  </si>
  <si>
    <t>COCA MALLMA JOSE LUIS</t>
  </si>
  <si>
    <t>049-2019</t>
  </si>
  <si>
    <t>ASISTENTE JURÍDICO I</t>
  </si>
  <si>
    <t>45796212</t>
  </si>
  <si>
    <t>ROJAS HUAPAYA KATHERINE CECILIA</t>
  </si>
  <si>
    <t>050-2019</t>
  </si>
  <si>
    <t>41079615</t>
  </si>
  <si>
    <t>MEGO LOPEZ DERZU ANDRES</t>
  </si>
  <si>
    <t>051-2019</t>
  </si>
  <si>
    <t>ASISTENTE DE GESTIÓN DE CONTENIDOS DIGITALES</t>
  </si>
  <si>
    <t>41539933</t>
  </si>
  <si>
    <t>ARANGO VASQUEZ JOSE MANUEL</t>
  </si>
  <si>
    <t>052-2019</t>
  </si>
  <si>
    <t>ASISTENTE DE DOCUMENTOS DE GESTIÓN</t>
  </si>
  <si>
    <t>71129239</t>
  </si>
  <si>
    <t>LAURENCIO SABOGAL DIANA IBIS</t>
  </si>
  <si>
    <t>036-2019</t>
  </si>
  <si>
    <t>41435815</t>
  </si>
  <si>
    <t>CASTILLA DIAZ CYNTHIA MARLENE</t>
  </si>
  <si>
    <t>CONTABILIDAD (TÉCNICO)</t>
  </si>
  <si>
    <t>EGRESADA</t>
  </si>
  <si>
    <t>037-2019</t>
  </si>
  <si>
    <t>ANALISTA DE SELECCIÓN Y ADMINISTRACIÓN DE PERSONAL</t>
  </si>
  <si>
    <t>46455868</t>
  </si>
  <si>
    <t>GARCIA CARRERA LESLY LIZBETH</t>
  </si>
  <si>
    <t>038-2019</t>
  </si>
  <si>
    <t>OFICIAL DE SEGURIDAD DE LA INFORMACIÓN</t>
  </si>
  <si>
    <t>10753823</t>
  </si>
  <si>
    <t>BALBIN BALBIN WILMER</t>
  </si>
  <si>
    <t>040-2019</t>
  </si>
  <si>
    <t>72685495</t>
  </si>
  <si>
    <t>NIETO VIDARTE LAURA ROSMERY</t>
  </si>
  <si>
    <t>041-2019</t>
  </si>
  <si>
    <t>ASISTENTE ESTADÍSTICO</t>
  </si>
  <si>
    <t>70464220</t>
  </si>
  <si>
    <t>GARCIA RAMIREZ NATHALY JAZMINE</t>
  </si>
  <si>
    <t>029-2019</t>
  </si>
  <si>
    <t>ASISTENTE EN CONTROL PATRIMONIAL</t>
  </si>
  <si>
    <t>41024807</t>
  </si>
  <si>
    <t>CORDOVA FALEN MIGUEL ANGEL</t>
  </si>
  <si>
    <t>031-2019</t>
  </si>
  <si>
    <t>ANALISTA DE INCIDENCIAS Y DEFENSA LEGAL</t>
  </si>
  <si>
    <t>41354883</t>
  </si>
  <si>
    <t>PAEZ AYALA JULIA ESTELA</t>
  </si>
  <si>
    <t>032-2019</t>
  </si>
  <si>
    <t>72453868</t>
  </si>
  <si>
    <t>GAMONAL PALOMINO LUIS ALBERTO</t>
  </si>
  <si>
    <t>033-2019</t>
  </si>
  <si>
    <t>ANALISTA DE REGIMEN LABORAL DE DIRECTIVOS PÚBLICOS</t>
  </si>
  <si>
    <t>47097300</t>
  </si>
  <si>
    <t>VALDERRAMA MENDOZA ANDY LUIS</t>
  </si>
  <si>
    <t>034-2019</t>
  </si>
  <si>
    <t>ESPECIALISTA EN INFRAESTRUCTURA DE REDES Y COMUNICACIONES</t>
  </si>
  <si>
    <t>42512971</t>
  </si>
  <si>
    <t>VASQUEZ SIME TAINE</t>
  </si>
  <si>
    <t>035-2019</t>
  </si>
  <si>
    <t>ANALISTA JURÍDICO II</t>
  </si>
  <si>
    <t>70313134</t>
  </si>
  <si>
    <t>BARRIENTOS EGAS IBRAHIM ALONSO</t>
  </si>
  <si>
    <t>017-2019</t>
  </si>
  <si>
    <t>ASISTENTE JURÍDICO</t>
  </si>
  <si>
    <t>46255007</t>
  </si>
  <si>
    <t>VARGAS MENDEZ ALEJANDRA CRISTINA</t>
  </si>
  <si>
    <t>021-2019</t>
  </si>
  <si>
    <t>ANALISTA DE ATENCIÓN DE CONSULTAS</t>
  </si>
  <si>
    <t>45613592</t>
  </si>
  <si>
    <t>GÓMEZ APAC VICENTE PAUL</t>
  </si>
  <si>
    <t>022-2019</t>
  </si>
  <si>
    <t>46790858</t>
  </si>
  <si>
    <t>MERINO PACHERREZ CARLOS EDUARDO</t>
  </si>
  <si>
    <t>023-2019</t>
  </si>
  <si>
    <t>ASISTENTE ADMINISTRATIVO DE SELECCIÓN, ORGANIZACIÓN E INCORPORACIÓN</t>
  </si>
  <si>
    <t>43841121</t>
  </si>
  <si>
    <t>PAUCAR QUISPE CLASEN NORWICH</t>
  </si>
  <si>
    <t>024-2019</t>
  </si>
  <si>
    <t>SECRETARIA DE OFICINA DE RECURSOS HUMANOS</t>
  </si>
  <si>
    <t>43301021</t>
  </si>
  <si>
    <t>EFFIO PAZ ANA MARÍA MILAGROS</t>
  </si>
  <si>
    <t>TÉCNICO EN ADMINISTRACIÓN DE EMPRESAS</t>
  </si>
  <si>
    <t>026-2019</t>
  </si>
  <si>
    <t>ASISTENTE DE LA GERENCIA DE POLÍTICAS DE GESTIÓN DEL SERVICIO CIVIL II</t>
  </si>
  <si>
    <t>73092167</t>
  </si>
  <si>
    <t>ESTACIO GAMEZ KATERYN YERALYNA</t>
  </si>
  <si>
    <t>027-2019</t>
  </si>
  <si>
    <t>ASISTENTE DE MONITOREO</t>
  </si>
  <si>
    <t>46455211</t>
  </si>
  <si>
    <t>AYMA BONILLA ANA BESSIER</t>
  </si>
  <si>
    <t>COMUNICADORA SOCIAL</t>
  </si>
  <si>
    <t>028-2019</t>
  </si>
  <si>
    <t>ANALISTA EN GESTIÓN DE LA CAPACITACIÓN</t>
  </si>
  <si>
    <t>44563918</t>
  </si>
  <si>
    <t>CHACOLLI PINEDA MIRIAN VICTORIA</t>
  </si>
  <si>
    <t>013-2019</t>
  </si>
  <si>
    <t>47914615</t>
  </si>
  <si>
    <t>TORRES CRUZ ROCIO JESSICA</t>
  </si>
  <si>
    <t>015-2019</t>
  </si>
  <si>
    <t>40725987</t>
  </si>
  <si>
    <t>SANCHEZ SILVA ANDRES EDUARDO</t>
  </si>
  <si>
    <t>016-2019</t>
  </si>
  <si>
    <t>21299684</t>
  </si>
  <si>
    <t>ROSADO DELGADO MARIBEL</t>
  </si>
  <si>
    <t>018-2019</t>
  </si>
  <si>
    <t>ANALISTA JURÍDICO</t>
  </si>
  <si>
    <t>45147234</t>
  </si>
  <si>
    <t>MORENO AVELLANEDA MIGUEL ANGEL</t>
  </si>
  <si>
    <t>019-2019</t>
  </si>
  <si>
    <t>44617646</t>
  </si>
  <si>
    <t>OSORIO MALQUI KELLY BELEN</t>
  </si>
  <si>
    <t>TÉCNICO EN ADMINISTRACIÓN DE NEGOCIOS INTERNACIONALES</t>
  </si>
  <si>
    <t>020-2019</t>
  </si>
  <si>
    <t>ESPECIALISTA DE GESTIÓN DE LA CAPACITACIÓN</t>
  </si>
  <si>
    <t>42348017</t>
  </si>
  <si>
    <t>RAMIREZ SALINAS JAIME FERNANDO</t>
  </si>
  <si>
    <t>012-2019</t>
  </si>
  <si>
    <t>43685556</t>
  </si>
  <si>
    <t>CAJUSOL MORANTE JOSÉ LUIS</t>
  </si>
  <si>
    <t>001-2019</t>
  </si>
  <si>
    <t>ANALISTA DEL REGISTRO NACIONAL DE SANCIONES CONTRA SERVIDORES CIVILES</t>
  </si>
  <si>
    <t>43253426</t>
  </si>
  <si>
    <t>TITO CHAVEZ LUIS MARTIN</t>
  </si>
  <si>
    <t>004-2019</t>
  </si>
  <si>
    <t>46441793</t>
  </si>
  <si>
    <t>CRUZ MANCHEGO MARSHA JIMENA</t>
  </si>
  <si>
    <t>005-2019</t>
  </si>
  <si>
    <t>COORDINADOR DEL PROGRAMA ACADÉMICO DE FORMACIÓN</t>
  </si>
  <si>
    <t>43212992</t>
  </si>
  <si>
    <t xml:space="preserve">BURGER QUEZADA ERIKA CARMEN   </t>
  </si>
  <si>
    <t>007-2019</t>
  </si>
  <si>
    <t>ANALISTA DE GESTIÓN DE LA INFORMACIÓN DE LA POLÍTICA DE CAPACITACIÓN</t>
  </si>
  <si>
    <t>44693280</t>
  </si>
  <si>
    <t>NAYHUA CCOLQUE CANDI</t>
  </si>
  <si>
    <t>009-2019</t>
  </si>
  <si>
    <t>ANALISTA ACADÉMICO DE CAPACITACIÓN</t>
  </si>
  <si>
    <t>70050982</t>
  </si>
  <si>
    <t>DEXTRE HUARI KATHERINE SHIRLEY</t>
  </si>
  <si>
    <t>010-2019</t>
  </si>
  <si>
    <t>ASISTENTE DE SUPERVISIÓN Y FISCALIZACIÓN</t>
  </si>
  <si>
    <t>47650123</t>
  </si>
  <si>
    <t>DAVILA GARCIA ELIZABET ALINA</t>
  </si>
  <si>
    <t>DERECHO Y CIENCIAS POLÍTICAS</t>
  </si>
  <si>
    <t>006-2019</t>
  </si>
  <si>
    <t>ANALISTA DE CALIDAD DE SISTEMAS DE INFORMACIÓN</t>
  </si>
  <si>
    <t>41253983</t>
  </si>
  <si>
    <t xml:space="preserve">RAMOS CORDOVA VICTOR ARMANDO   </t>
  </si>
  <si>
    <t>INGENIERÍA DE COMPUTACIOÓN Y SISTEMAS</t>
  </si>
  <si>
    <t>001-2016</t>
  </si>
  <si>
    <t>ESPECIALISTA EN GESTIÓN DE CALIDAD Y PROCESOS</t>
  </si>
  <si>
    <t>72217577</t>
  </si>
  <si>
    <t>CABALLERO YZAGUIRRE MARIA ELENA</t>
  </si>
  <si>
    <t>INGENIERA PESQUERA</t>
  </si>
  <si>
    <t>001-2020</t>
  </si>
  <si>
    <t>43108673</t>
  </si>
  <si>
    <t xml:space="preserve">SIPRIAN TINEO JOHNNY ARMANDO   </t>
  </si>
  <si>
    <t>ARCHIVISTA</t>
  </si>
  <si>
    <t>002-2015</t>
  </si>
  <si>
    <t>SECRETARIA TURNO 2</t>
  </si>
  <si>
    <t>09883993</t>
  </si>
  <si>
    <t>SANCHEZ JARAMILLO LAURA CLAUDIA</t>
  </si>
  <si>
    <t>002-2018</t>
  </si>
  <si>
    <t>ANALISTA JURIDICO</t>
  </si>
  <si>
    <t>47577914</t>
  </si>
  <si>
    <t>CALLE LOPEZ JULIANA</t>
  </si>
  <si>
    <t>002-2020</t>
  </si>
  <si>
    <t>42449648</t>
  </si>
  <si>
    <t xml:space="preserve">SÁNCHEZ RODRIGUEZ CLAUDIA GABRIELA   </t>
  </si>
  <si>
    <t>003-2015</t>
  </si>
  <si>
    <t>GESTOR ACADÉMICO DE AULA VIRTUAL</t>
  </si>
  <si>
    <t>42369994</t>
  </si>
  <si>
    <t>NUÑEZ RUNIN DIANA CRIS</t>
  </si>
  <si>
    <t>COMUNICACIÓN AUDIOVISUAL</t>
  </si>
  <si>
    <t>003-2016</t>
  </si>
  <si>
    <t>ESPECIALISTA JURÍDICO</t>
  </si>
  <si>
    <t>43432646</t>
  </si>
  <si>
    <t>LÓPEZ QUEVEDO MILAGROS FLORENCIA</t>
  </si>
  <si>
    <t>003-2017</t>
  </si>
  <si>
    <t>GESTOR DE MONITOREO</t>
  </si>
  <si>
    <t>25794247</t>
  </si>
  <si>
    <t>UCHUYA LAGOS MARIA CECILIA</t>
  </si>
  <si>
    <t>003-2020</t>
  </si>
  <si>
    <t>70478404</t>
  </si>
  <si>
    <t>OJEDA BRICEÑO RENATTO ANDRE</t>
  </si>
  <si>
    <t>004-2018</t>
  </si>
  <si>
    <t xml:space="preserve">ANALISTA ACADEMICO DE CAPACITACIÓN </t>
  </si>
  <si>
    <t>41044343</t>
  </si>
  <si>
    <t>RODRIGUEZ GOYTIZOLO NATALIA TERESA</t>
  </si>
  <si>
    <t>ESPECIALIDAD EN LENGUA Y LITERATURA</t>
  </si>
  <si>
    <t>004-2020</t>
  </si>
  <si>
    <t>ANALISTA DE DOCUMENTOS DE GESTIÓN</t>
  </si>
  <si>
    <t>41734407</t>
  </si>
  <si>
    <t>MENDO CALERO DORIS SORANGEL</t>
  </si>
  <si>
    <t>005-2018</t>
  </si>
  <si>
    <t>GESTOR DEL PROGRAMA ACADEMICO DE FORMACIÓN</t>
  </si>
  <si>
    <t>41936399</t>
  </si>
  <si>
    <t>ANDRES NEYRA CARLOS ENRIQUE</t>
  </si>
  <si>
    <t>005-2020</t>
  </si>
  <si>
    <t>07640855</t>
  </si>
  <si>
    <t>TIXE HUAMAN  ZULMA MYLÚ</t>
  </si>
  <si>
    <t>009-2008</t>
  </si>
  <si>
    <t>10719288</t>
  </si>
  <si>
    <t>FERNANDEZ RAMIREZ LILLIAM CAROL</t>
  </si>
  <si>
    <t>009-2018</t>
  </si>
  <si>
    <t>EJECUTIVO DE SELECCIÓN Y DESARROLLO</t>
  </si>
  <si>
    <t>09853425</t>
  </si>
  <si>
    <t>FERREIRA PINTO GLADYS ELIZABETH</t>
  </si>
  <si>
    <t>010-2016</t>
  </si>
  <si>
    <t>ANALISTA DE CONTROL PREVIO</t>
  </si>
  <si>
    <t>42597933</t>
  </si>
  <si>
    <t>SOLIS ZEVALLOS JULIO CESAR</t>
  </si>
  <si>
    <t>010-2017</t>
  </si>
  <si>
    <t>ASISTENTE ADMINISTRATIVO DE ATENCIÓN AL CIUDADANO</t>
  </si>
  <si>
    <t>28997641</t>
  </si>
  <si>
    <t>FRANCO QUISPE OSCAR RUBEN</t>
  </si>
  <si>
    <t>011-2017</t>
  </si>
  <si>
    <t>ASISTENTE JURIDICO</t>
  </si>
  <si>
    <t>70188451</t>
  </si>
  <si>
    <t>ROJAS PEÑA LUCIA PAMELA</t>
  </si>
  <si>
    <t>011-2018</t>
  </si>
  <si>
    <t>ARQUITECTO DE TECNOLOGÍAS DE INFORMACIÓN</t>
  </si>
  <si>
    <t>26732493</t>
  </si>
  <si>
    <t>VASQUEZ VELASQUEZ MARIO ARTURO</t>
  </si>
  <si>
    <t>012-2018</t>
  </si>
  <si>
    <t>OPERADOR DE SERVICIOS GENERALES</t>
  </si>
  <si>
    <t>62776034</t>
  </si>
  <si>
    <t>SALAS ALBURQUEQUE KEVIN JEREMY</t>
  </si>
  <si>
    <t>047-2017</t>
  </si>
  <si>
    <t>43086690</t>
  </si>
  <si>
    <t xml:space="preserve">ROSALES ANTUNEZ FRANCIA MARTHALUZ   </t>
  </si>
  <si>
    <t>013-2010</t>
  </si>
  <si>
    <t>06098803</t>
  </si>
  <si>
    <t xml:space="preserve">RENTERIA RUIZ MANUELA IRENE   </t>
  </si>
  <si>
    <t>013-2013</t>
  </si>
  <si>
    <t>ESPECIALISTA DE GESTIÓN DEL RENDIMIENTO</t>
  </si>
  <si>
    <t>41929783</t>
  </si>
  <si>
    <t xml:space="preserve">GALÍNDEZ FLORES GONZALO JAVIER   </t>
  </si>
  <si>
    <t>014-2017</t>
  </si>
  <si>
    <t>PROGRAMADOR DE SISTEMA DE INFORMACIÓN</t>
  </si>
  <si>
    <t>42501495</t>
  </si>
  <si>
    <t>SALCEDO CRUZ JOEL ROMEO</t>
  </si>
  <si>
    <t>014-2018</t>
  </si>
  <si>
    <t>DIGITADORA</t>
  </si>
  <si>
    <t>40032773</t>
  </si>
  <si>
    <t xml:space="preserve">SANCHEZ GUZMAN CLEDY LILIANA   </t>
  </si>
  <si>
    <t>015-2012</t>
  </si>
  <si>
    <t xml:space="preserve">ANALISTA DE CONTROL DE GESTIÓN </t>
  </si>
  <si>
    <t>43155660</t>
  </si>
  <si>
    <t>MANYARI ZEA JOEL FRATELLY</t>
  </si>
  <si>
    <t>CIENCIAS POLÍTICAS</t>
  </si>
  <si>
    <t>015-2018</t>
  </si>
  <si>
    <t>45424714</t>
  </si>
  <si>
    <t xml:space="preserve">TENORIO CUYUTUPAC KATIANA NAHOMI   </t>
  </si>
  <si>
    <t>016-2016</t>
  </si>
  <si>
    <t>EJECUTIVO DE LA SUBJEFATURA DE TESORERÍA</t>
  </si>
  <si>
    <t>25573049</t>
  </si>
  <si>
    <t>BURGOS GALLEGOS MIGUEL ANGEL</t>
  </si>
  <si>
    <t>016-2018</t>
  </si>
  <si>
    <t>ANALISTA DE TESORERÍA</t>
  </si>
  <si>
    <t>45128993</t>
  </si>
  <si>
    <t xml:space="preserve">ROSALES SALAS LIZ KAREN   </t>
  </si>
  <si>
    <t>017-2016</t>
  </si>
  <si>
    <t>41317560</t>
  </si>
  <si>
    <t>MORÓN SÁNCHEZ WILDER JOUBERT</t>
  </si>
  <si>
    <t>017-2017</t>
  </si>
  <si>
    <t>ANALISTA DE EVENTOS ACADÉMICOS</t>
  </si>
  <si>
    <t>44346591</t>
  </si>
  <si>
    <t>IRAULA BECERRA ANNI</t>
  </si>
  <si>
    <t>018-2018</t>
  </si>
  <si>
    <t>GESTORA DEL PROGRAMA ACADÉMICO DE FORMACIÓN</t>
  </si>
  <si>
    <t>40230726</t>
  </si>
  <si>
    <t>MELGAREJO VIDAL KATIA</t>
  </si>
  <si>
    <t>SOCIOLOGÍA</t>
  </si>
  <si>
    <t>020-2018</t>
  </si>
  <si>
    <t xml:space="preserve">EJECUTIVO DE LA SUBJEFATURA DE COMUNICACIONES E IMAGEN INSTITUCIONAL </t>
  </si>
  <si>
    <t>45403525</t>
  </si>
  <si>
    <t>TORRES CHAVEZ IVAN CLERK</t>
  </si>
  <si>
    <t>021-2018</t>
  </si>
  <si>
    <t>TÉCNICO ADMINISTRATIVO DE REGISTRO DE INFORMACIÓN</t>
  </si>
  <si>
    <t>10199524</t>
  </si>
  <si>
    <t xml:space="preserve">CATAÑO ITA ALDO JUAN   </t>
  </si>
  <si>
    <t>022-2012</t>
  </si>
  <si>
    <t>ASISTENTE ADMINISTRATIVO DE MENSAJERÍA</t>
  </si>
  <si>
    <t>09855821</t>
  </si>
  <si>
    <t>OLIVERA CAMERO JORGE CARLOS</t>
  </si>
  <si>
    <t>022-2018</t>
  </si>
  <si>
    <t>46618322</t>
  </si>
  <si>
    <t>CENTENO VALVERDE KELLY MELIZA</t>
  </si>
  <si>
    <t>023-2017</t>
  </si>
  <si>
    <t>GESTOR DE SERVICIOS ACADÉMICOS</t>
  </si>
  <si>
    <t>08655339</t>
  </si>
  <si>
    <t>DÁVALOS VARGAS MANUEL WILFREDO</t>
  </si>
  <si>
    <t>024-2016</t>
  </si>
  <si>
    <t>EJECUTIVA DE RESOLUCIÓN DE CONTROVERSIAS</t>
  </si>
  <si>
    <t>10545144</t>
  </si>
  <si>
    <t>RODRIGUEZ VILA KARINA PAOLA</t>
  </si>
  <si>
    <t>024-2018</t>
  </si>
  <si>
    <t>ASISTENTE DE GERENCIA</t>
  </si>
  <si>
    <t>44416286</t>
  </si>
  <si>
    <t xml:space="preserve">MENDOZA NUÑEZ ANGIE KRISTHEL   </t>
  </si>
  <si>
    <t>ADMINISTRACIÓN DE TURISMO</t>
  </si>
  <si>
    <t>025-2014</t>
  </si>
  <si>
    <t>40653965</t>
  </si>
  <si>
    <t>PEREZ JURADO MIRIAN HEIDY</t>
  </si>
  <si>
    <t>025-2018</t>
  </si>
  <si>
    <t>ANALISTA EN COMUNICACIÓN, DISEÑO Y REDES SOCIALES</t>
  </si>
  <si>
    <t>43371556</t>
  </si>
  <si>
    <t xml:space="preserve">CANO LÓPEZ KATIA MELISSA   </t>
  </si>
  <si>
    <t>026-2015</t>
  </si>
  <si>
    <t xml:space="preserve">COORDINADOR DE MODERNIZACIÓN INSTITUCIONAL </t>
  </si>
  <si>
    <t>25760188</t>
  </si>
  <si>
    <t>FLORES LOAYZA  FIDEL</t>
  </si>
  <si>
    <t>026-2018</t>
  </si>
  <si>
    <t>ANALISTA ACADÉMICO DE FORMACIÓN</t>
  </si>
  <si>
    <t>25780313</t>
  </si>
  <si>
    <t xml:space="preserve">BRAVO CORONEL CARMEN DEL ROSARIO  </t>
  </si>
  <si>
    <t>030-2016</t>
  </si>
  <si>
    <t>ANALISTA DE COMPRAS</t>
  </si>
  <si>
    <t>45584892</t>
  </si>
  <si>
    <t xml:space="preserve">FRANCO SANTIVAÑEZ NATALY ZULEMA </t>
  </si>
  <si>
    <t xml:space="preserve">ADMINISTRACIÓN </t>
  </si>
  <si>
    <t>030-2018</t>
  </si>
  <si>
    <t>80086983</t>
  </si>
  <si>
    <t xml:space="preserve">RAMOS TORRES PERCY ALEXANDER   </t>
  </si>
  <si>
    <t>031-2016</t>
  </si>
  <si>
    <t>46645915</t>
  </si>
  <si>
    <t>LOPEZ ESCOBEDO ROMINA ALEJANDRA</t>
  </si>
  <si>
    <t>031-2018</t>
  </si>
  <si>
    <t>08694515</t>
  </si>
  <si>
    <t>QUINTANA COLLANTES CARLOS ENRIQUE</t>
  </si>
  <si>
    <t>033-2017</t>
  </si>
  <si>
    <t>ANALISTA DE ASISTENCIA TÉCNICA DEL SISTEMA ADMINISTRATIVO DE GESTIÓN DE RECURSOS HUMANOS</t>
  </si>
  <si>
    <t>45464120</t>
  </si>
  <si>
    <t>CASTAÑEDA GONZALES VANESSA DEL ROCIO</t>
  </si>
  <si>
    <t>LICENCIADO/A</t>
  </si>
  <si>
    <t>033-2018</t>
  </si>
  <si>
    <t>43455573</t>
  </si>
  <si>
    <t>TRUJILLO VILLARROEL CATHERINE</t>
  </si>
  <si>
    <t>CIENCIAS POLÍTICAS Y GOBIERNO</t>
  </si>
  <si>
    <t>034-2016</t>
  </si>
  <si>
    <t>06760880</t>
  </si>
  <si>
    <t>FLORES VILLANUEVA PEDRO ENRIQUE</t>
  </si>
  <si>
    <t>034-2017</t>
  </si>
  <si>
    <t>ESPECIALISTA DE IMPLEMENTACIÓN Y MONITOREO DEL TRÁNSITO LSC GOBIERNO NACIONAL</t>
  </si>
  <si>
    <t>44418714</t>
  </si>
  <si>
    <t>DIAZ MONTALVO CINTHYA YANIRA</t>
  </si>
  <si>
    <t>034-2018</t>
  </si>
  <si>
    <t>08143647</t>
  </si>
  <si>
    <t>PUCUHUAYLA FERNANDEZ EDWARD RODRIGO</t>
  </si>
  <si>
    <t>035-2013</t>
  </si>
  <si>
    <t>43001626</t>
  </si>
  <si>
    <t xml:space="preserve">CASTRO DIAZ MARIELLA    </t>
  </si>
  <si>
    <t>037-2015</t>
  </si>
  <si>
    <t>10465055</t>
  </si>
  <si>
    <t xml:space="preserve">GONZALES CHAFFO LUZ MAXI   </t>
  </si>
  <si>
    <t>037-2016</t>
  </si>
  <si>
    <t>ASESOR DE COORDINACIÓN PARLAMENTARIA</t>
  </si>
  <si>
    <t>26712413</t>
  </si>
  <si>
    <t>LEZAMA DÍAZ  FELIX PAUL</t>
  </si>
  <si>
    <t>037-2017</t>
  </si>
  <si>
    <t>ANALISTA DE EVALUACIÓN DE RENDIMIENTO</t>
  </si>
  <si>
    <t>47993467</t>
  </si>
  <si>
    <t>DEL RISCO WALTERSDORFER CARMEN ELISA</t>
  </si>
  <si>
    <t>037-2018</t>
  </si>
  <si>
    <t>10623255</t>
  </si>
  <si>
    <t>LARRAIN APUELA  FELIX DANIEL</t>
  </si>
  <si>
    <t>039-2017</t>
  </si>
  <si>
    <t>41317814</t>
  </si>
  <si>
    <t xml:space="preserve">SOLÍS POLO MARITZA ROSARIO   </t>
  </si>
  <si>
    <t>040-2015</t>
  </si>
  <si>
    <t>ASISTENTE ADMINISTRATIVO DE OCI</t>
  </si>
  <si>
    <t>40653231</t>
  </si>
  <si>
    <t>MONTORO PALOMINO JANET LORENA</t>
  </si>
  <si>
    <t>BIOLOGÍA</t>
  </si>
  <si>
    <t>040-2016</t>
  </si>
  <si>
    <t>ESPECIALISTA DE GESTIÓN DE LA POLÍTICA DE CAPACITACIÓN</t>
  </si>
  <si>
    <t>44592578</t>
  </si>
  <si>
    <t>MANTA VILCACURI  ISABEL ROXANA</t>
  </si>
  <si>
    <t>040-2018</t>
  </si>
  <si>
    <t>45193415</t>
  </si>
  <si>
    <t>TORRES REYES ROXANA KATHERINE</t>
  </si>
  <si>
    <t>041-2018</t>
  </si>
  <si>
    <t>46183083</t>
  </si>
  <si>
    <t>CAYO ROJAS LINO STIP</t>
  </si>
  <si>
    <t>042-2018</t>
  </si>
  <si>
    <t>ESPECIALISTA EN GESTIÓN DOCUMENTAL Y ARCHIVO</t>
  </si>
  <si>
    <t>08656927</t>
  </si>
  <si>
    <t>ALARCON PAREDES JULIO CESAR</t>
  </si>
  <si>
    <t>ARCHIVOS</t>
  </si>
  <si>
    <t>043-2012</t>
  </si>
  <si>
    <t>ESPECIALISTA EN SISTEMA DE CONTROL INTERNO</t>
  </si>
  <si>
    <t>10798999</t>
  </si>
  <si>
    <t>ROJAS ROSAS VÍCTOR JOSÉ</t>
  </si>
  <si>
    <t>043-2016</t>
  </si>
  <si>
    <t>41043252</t>
  </si>
  <si>
    <t>QUISPE LEÓN MARÍA DEL CARMEN</t>
  </si>
  <si>
    <t>044-2014</t>
  </si>
  <si>
    <t>ASISTENTE DE REGISTRO</t>
  </si>
  <si>
    <t>41906422</t>
  </si>
  <si>
    <t>CHAVEZ ARZAPALO NINO FRANK</t>
  </si>
  <si>
    <t>INGENIERIA EN GESTIÓN EMPRESARIAL</t>
  </si>
  <si>
    <t>044-2018</t>
  </si>
  <si>
    <t>ANALISTA DEL PROGRAMA RETO EXCELENCIA</t>
  </si>
  <si>
    <t>42256507</t>
  </si>
  <si>
    <t>MARTEL GARAY  JOSE MANUEL</t>
  </si>
  <si>
    <t>045-2013</t>
  </si>
  <si>
    <t>43257607</t>
  </si>
  <si>
    <t xml:space="preserve">DÍAZ PUTPAÑA CARLA SILVANA SOL  </t>
  </si>
  <si>
    <t>045-2014</t>
  </si>
  <si>
    <t>ANALISTA DE SELECCIÓN Y DESARROLLO</t>
  </si>
  <si>
    <t>40360484</t>
  </si>
  <si>
    <t>MAYOR MEDINA ANAMARIA ELIZABETH</t>
  </si>
  <si>
    <t>045-2018</t>
  </si>
  <si>
    <t>ESPECIALISTA - COORDINADORA DE GESTIÓN JURÍDICA</t>
  </si>
  <si>
    <t>10508486</t>
  </si>
  <si>
    <t>PANTOJA ACUÑA PAOLA JANET</t>
  </si>
  <si>
    <t>047-2018</t>
  </si>
  <si>
    <t>06749797</t>
  </si>
  <si>
    <t>MERINO GUERRERO FEDORA DEL CARMEN</t>
  </si>
  <si>
    <t>048-2017</t>
  </si>
  <si>
    <t>ESPECIALISTA DE DOCUMENTOS DE GESTIÓN DEL TRÁNSITO</t>
  </si>
  <si>
    <t>40787257</t>
  </si>
  <si>
    <t>RUESTA PRADO SUSANA ANA</t>
  </si>
  <si>
    <t>048-2018</t>
  </si>
  <si>
    <t>ANALISTA DE VEEDURÍA DE PROCESOS DE SELECCIÓN DE DIRECTIVOS PÚBLICOS</t>
  </si>
  <si>
    <t>40254527</t>
  </si>
  <si>
    <t>GARCIA ROJAS GIANNINA PATRICIA</t>
  </si>
  <si>
    <t>049-2018</t>
  </si>
  <si>
    <t>AUXILIAR DE CAPACITACIÓN</t>
  </si>
  <si>
    <t>47559214</t>
  </si>
  <si>
    <t>VARGAS MIRANDA ANAIS CYNTHIA</t>
  </si>
  <si>
    <t>ADMINISTRACIÓN BANCARIA</t>
  </si>
  <si>
    <t>050-2015</t>
  </si>
  <si>
    <t>44370492</t>
  </si>
  <si>
    <t>DE LA CRUZ SOLO DAVID GIANCARLO</t>
  </si>
  <si>
    <t>050-2017</t>
  </si>
  <si>
    <t>43801982</t>
  </si>
  <si>
    <t>BENDEZÚ ÑAÑEZ VICTOR HUGO</t>
  </si>
  <si>
    <t>051-2017</t>
  </si>
  <si>
    <t>ANALISTA JURÍDICO III</t>
  </si>
  <si>
    <t>45547231</t>
  </si>
  <si>
    <t xml:space="preserve">BOZA YDROGO SANDRA LIZBETH   </t>
  </si>
  <si>
    <t>052-2018</t>
  </si>
  <si>
    <t>42724669</t>
  </si>
  <si>
    <t xml:space="preserve">FIERRO AMBROSIO JHON CHARLES   </t>
  </si>
  <si>
    <t>053-2015</t>
  </si>
  <si>
    <t>ANALISTA ACADÉMICO VIRTUAL</t>
  </si>
  <si>
    <t>41479212</t>
  </si>
  <si>
    <t>DOZA CABALLERO ANTONIO ALEXANDER</t>
  </si>
  <si>
    <t>ARTE</t>
  </si>
  <si>
    <t>053-2016</t>
  </si>
  <si>
    <t>09508855</t>
  </si>
  <si>
    <t>GAMARRA CUADROS FATIMA LIBERTAD</t>
  </si>
  <si>
    <t>053-2017</t>
  </si>
  <si>
    <t>ESPECIALISTA DE PLANEAMIENTO Y CONTROL DE GESTIÓN</t>
  </si>
  <si>
    <t>40671329</t>
  </si>
  <si>
    <t>SALAS MARQUEZ JANET MILUSKA</t>
  </si>
  <si>
    <t>053-2018</t>
  </si>
  <si>
    <t>22502322</t>
  </si>
  <si>
    <t xml:space="preserve">RAMOS RAMIREZ REYNALDO RAUL   </t>
  </si>
  <si>
    <t>054-2015</t>
  </si>
  <si>
    <t>09630550</t>
  </si>
  <si>
    <t>CONTRERAS FLORES HUMBERTO MARTIN</t>
  </si>
  <si>
    <t>054-2018</t>
  </si>
  <si>
    <t>44099768</t>
  </si>
  <si>
    <t>FERNANDEZ TALISO CARMEN DEL ROSARIO</t>
  </si>
  <si>
    <t>INGENIERÍA DE SISTEMAS Y COMPUTACIÓN</t>
  </si>
  <si>
    <t>055-2017</t>
  </si>
  <si>
    <t>45398995</t>
  </si>
  <si>
    <t>BARRIGA ALBIS SIXTO JOSEPH</t>
  </si>
  <si>
    <t>055-2018</t>
  </si>
  <si>
    <t>DIGITALIZADORA DOCUMENTAL</t>
  </si>
  <si>
    <t>70234218</t>
  </si>
  <si>
    <t>CORREA ALVAREZ CAROLINA</t>
  </si>
  <si>
    <t>057-2018</t>
  </si>
  <si>
    <t>ASISTENTE DE GESTIÓN DE LA CAPACITACIÓN</t>
  </si>
  <si>
    <t>47638126</t>
  </si>
  <si>
    <t>SAMANEZ VIGURIA YOSELIN</t>
  </si>
  <si>
    <t>ADMINISTRACIÓN PÚBLICA Y DE GESTIÓN SOCIAL</t>
  </si>
  <si>
    <t>058-2017</t>
  </si>
  <si>
    <t>41708593</t>
  </si>
  <si>
    <t xml:space="preserve">HUANCA CCAMA YULIANA URSULA   </t>
  </si>
  <si>
    <t>059-2014</t>
  </si>
  <si>
    <t>72218312</t>
  </si>
  <si>
    <t>LOZANO RUIZ  KLARY MARLIT</t>
  </si>
  <si>
    <t>059-2018</t>
  </si>
  <si>
    <t>41407742</t>
  </si>
  <si>
    <t xml:space="preserve">CANCHIS FABIAN OFELIA    </t>
  </si>
  <si>
    <t>060-2014</t>
  </si>
  <si>
    <t>ASISTENTE DE CAPACITACIÓN Y RENDIMIENTO</t>
  </si>
  <si>
    <t>44784829</t>
  </si>
  <si>
    <t>GONZALES ROMERO LILIANA</t>
  </si>
  <si>
    <t>061-2018</t>
  </si>
  <si>
    <t>ASISTENTE DE TESORERÍA</t>
  </si>
  <si>
    <t>43622715</t>
  </si>
  <si>
    <t>MIYASHIRO INAFUKO PAMELA</t>
  </si>
  <si>
    <t>062-2017</t>
  </si>
  <si>
    <t>45425952</t>
  </si>
  <si>
    <t>VASQUEZ HERMOZA ANA PATRICIA</t>
  </si>
  <si>
    <t>063-2017</t>
  </si>
  <si>
    <t>ANALISTA DE SELECCIÓN Y CAPACITACIÓN</t>
  </si>
  <si>
    <t>46135595</t>
  </si>
  <si>
    <t>MENDOZA TUME GELIMER JHONATAN</t>
  </si>
  <si>
    <t>063-2018</t>
  </si>
  <si>
    <t>OPERADORA DE NOTIFICACIONES</t>
  </si>
  <si>
    <t>42959310</t>
  </si>
  <si>
    <t xml:space="preserve">MIRANDA VELA JANETH ROXANA   </t>
  </si>
  <si>
    <t>064-2018</t>
  </si>
  <si>
    <t>ASISTENTE DE SERVICIOS ACADÉMICOS</t>
  </si>
  <si>
    <t>46728830</t>
  </si>
  <si>
    <t>JUSTO VILLEGAS GRECIA KATHERINE</t>
  </si>
  <si>
    <t xml:space="preserve">ADMINISTRACIÓN Y MARKETING </t>
  </si>
  <si>
    <t>065-2016</t>
  </si>
  <si>
    <t>45441896</t>
  </si>
  <si>
    <t>YURIVILCA ANTONIO GUSTAVO MOISÉS</t>
  </si>
  <si>
    <t>066-2016</t>
  </si>
  <si>
    <t xml:space="preserve">ANALISTA DE SISTEMAS  </t>
  </si>
  <si>
    <t>46120895</t>
  </si>
  <si>
    <t>LLANTOY CÁRDENAS DENIS ERIC</t>
  </si>
  <si>
    <t>066-2018</t>
  </si>
  <si>
    <t>ESPECIALISTA DE GESTIÓN DEL RENDIMIENTO Y CAPACITACIÓN</t>
  </si>
  <si>
    <t>26686475</t>
  </si>
  <si>
    <t>ROJAS SANTILLÁN LUIS EDUARDO</t>
  </si>
  <si>
    <t>068-2017</t>
  </si>
  <si>
    <t>47553150</t>
  </si>
  <si>
    <t>HUAMAN ANCHANTE ANA VICTORIA</t>
  </si>
  <si>
    <t>068-2018</t>
  </si>
  <si>
    <t>43434731</t>
  </si>
  <si>
    <t>BLANCO PÉREZ GIANCARLO JESÚS</t>
  </si>
  <si>
    <t>069-2017</t>
  </si>
  <si>
    <t>72127386</t>
  </si>
  <si>
    <t>LLERENA VELASQUEZ D'YAN MELANNY</t>
  </si>
  <si>
    <t>069-2018</t>
  </si>
  <si>
    <t>ANALISTA DE REVISIÓN DE HERRAMIENTAS E INSTRUMENTOS DEL TRÁNSITO</t>
  </si>
  <si>
    <t>46833968</t>
  </si>
  <si>
    <t>MORE SALINAS RAIZA INDHIRA</t>
  </si>
  <si>
    <t>GESTIÓN Y ALTA DIRECCIÓN</t>
  </si>
  <si>
    <t>069-2019</t>
  </si>
  <si>
    <t>ANALISTA DE SEGUIMIENTO Y MONITOREO II</t>
  </si>
  <si>
    <t>40535990</t>
  </si>
  <si>
    <t>RAMIREZ PADILLA ROBERT GINO</t>
  </si>
  <si>
    <t>070-2017</t>
  </si>
  <si>
    <t>DIGITALIZADORA DE DOCUMENTOS Y ARCHIVO</t>
  </si>
  <si>
    <t>15217377</t>
  </si>
  <si>
    <t>ALBORNOZ LEANDRO ESTHER LUBE</t>
  </si>
  <si>
    <t>070-2018</t>
  </si>
  <si>
    <t>ASISTENTE ADMINISTRATIVO DEL PROCESO DE TRÁNSITO</t>
  </si>
  <si>
    <t>45984265</t>
  </si>
  <si>
    <t>CUBA GAMARRA ROSARIO LUZ</t>
  </si>
  <si>
    <t>COMPUTACIÓN E INFORMÁTICA / BACHILLER CONTABILIDAD</t>
  </si>
  <si>
    <t>070-2019</t>
  </si>
  <si>
    <t>42411753</t>
  </si>
  <si>
    <t>CURO SIERRA MIGUEL ANGEL</t>
  </si>
  <si>
    <t>071-2016</t>
  </si>
  <si>
    <t>EJECUTIVA DE LA GESTIÓN DEL RENDIMIENTO</t>
  </si>
  <si>
    <t>42332478</t>
  </si>
  <si>
    <t>QUEVEDO MARTINEZ LUCIA DEL CARMEN</t>
  </si>
  <si>
    <t>071-2018</t>
  </si>
  <si>
    <t>ESPECIALISTA DE SUPERVISIÓN Y FISCALIZACIÓN</t>
  </si>
  <si>
    <t>45206066</t>
  </si>
  <si>
    <t>RODRIGUEZ CASTILLA GLORIA ELEODORA</t>
  </si>
  <si>
    <t>071-2019</t>
  </si>
  <si>
    <t>43474026</t>
  </si>
  <si>
    <t xml:space="preserve">DAMIÁN MATTOS ANGÉLICA LOLA   </t>
  </si>
  <si>
    <t>072-2015</t>
  </si>
  <si>
    <t>ESPECIALISTA EN GESTIÓN DE PROYECTOS DE TECNOLOGÍAS DE LA INFORMACIÓN</t>
  </si>
  <si>
    <t>80022967</t>
  </si>
  <si>
    <t xml:space="preserve">DELGADO ALVA LUIS ANTONIO   </t>
  </si>
  <si>
    <t>074-2015</t>
  </si>
  <si>
    <t>41001496</t>
  </si>
  <si>
    <t>CCORIMANYA ATAYUPANQUI MELISSA</t>
  </si>
  <si>
    <t>074-2016</t>
  </si>
  <si>
    <t>44719824</t>
  </si>
  <si>
    <t>PUELLES RUIZ COLBERT NIKOLAI</t>
  </si>
  <si>
    <t>074-2017</t>
  </si>
  <si>
    <t>47157620</t>
  </si>
  <si>
    <t>ZAVALA PAETAN ANGIE DELIA</t>
  </si>
  <si>
    <t>074-2018</t>
  </si>
  <si>
    <t>ANALISTA DE SELECCIÓN</t>
  </si>
  <si>
    <t>42289388</t>
  </si>
  <si>
    <t>LOAYZA EGOAVIL LIZ ROXANA</t>
  </si>
  <si>
    <t>075-2015</t>
  </si>
  <si>
    <t>18190489</t>
  </si>
  <si>
    <t>PAUCAR PEREZ OSCAR ROLANDO</t>
  </si>
  <si>
    <t>075-2018</t>
  </si>
  <si>
    <t>ANALISTA ACADÉMICA DE FORMACIÓN</t>
  </si>
  <si>
    <t>40912703</t>
  </si>
  <si>
    <t>SUGA NAKATA GISELLE MARÍA</t>
  </si>
  <si>
    <t>076-2016</t>
  </si>
  <si>
    <t>41563011</t>
  </si>
  <si>
    <t>ARNAO LOO GODOFREDO ANTONIO NOE</t>
  </si>
  <si>
    <t>076-2018</t>
  </si>
  <si>
    <t>ANALISTA EN GESTIÓN POR PROCESOS</t>
  </si>
  <si>
    <t>10191855</t>
  </si>
  <si>
    <t>ESPINOZA TORRES LUIS ARTURO</t>
  </si>
  <si>
    <t>077-2016</t>
  </si>
  <si>
    <t>41911939</t>
  </si>
  <si>
    <t>GALARZA MARTINEZ KELY</t>
  </si>
  <si>
    <t>077-2017</t>
  </si>
  <si>
    <t>ANALISTA DE PLANEAMIENTO Y CONTROL DE GESTIÓN</t>
  </si>
  <si>
    <t>47474552</t>
  </si>
  <si>
    <t>ALVARADO CHAVEZ JOCELYN MARY</t>
  </si>
  <si>
    <t>077-2018</t>
  </si>
  <si>
    <t>44140391</t>
  </si>
  <si>
    <t>GOICOCHEA CORREA MIRELLA LIZETH</t>
  </si>
  <si>
    <t>078-2017</t>
  </si>
  <si>
    <t>41221376</t>
  </si>
  <si>
    <t>REYES DE LA CRUZ MONICA CARLA</t>
  </si>
  <si>
    <t>078-2018</t>
  </si>
  <si>
    <t>ESPECIALISTA EN RACIONALIZACION</t>
  </si>
  <si>
    <t>40274906</t>
  </si>
  <si>
    <t>HILARIO RAMOS JESÚS MARTÍN</t>
  </si>
  <si>
    <t>080-2017</t>
  </si>
  <si>
    <t>ANALISTA DE EVALUACIÓN Y MONITOREO DE PROGRAMAS DE FORMACIÓN Y CAPACITACIÓN</t>
  </si>
  <si>
    <t>70421664</t>
  </si>
  <si>
    <t>SANCHEZ MEDINA EDINSON</t>
  </si>
  <si>
    <t>081-2016</t>
  </si>
  <si>
    <t>ANALISTA DE SEGUIMIENTO Y MONITOREO</t>
  </si>
  <si>
    <t>43098692</t>
  </si>
  <si>
    <t>MACHARÉ TÁVARA FIORELLA ELIZABETH</t>
  </si>
  <si>
    <t>082-2015</t>
  </si>
  <si>
    <t>SECRETARIA DEL TRIBUNAL DEL SERVICIO CIVIL</t>
  </si>
  <si>
    <t>10023002</t>
  </si>
  <si>
    <t>HUIZA PICÓN JUANA JÉSSICA</t>
  </si>
  <si>
    <t>083-2016</t>
  </si>
  <si>
    <t>ANALISTA EN ADMINISTRACIÓN DE PERSONAL</t>
  </si>
  <si>
    <t>10250350</t>
  </si>
  <si>
    <t>RIVERA PILLCO GLADYS VIRGINIA</t>
  </si>
  <si>
    <t>084-2017</t>
  </si>
  <si>
    <t>ESPECIALISTA DE IMPLEMENTACIÓN Y MONITOREO DEL TRÁNSITO LSC - GOBIERNO SUBNACIONAL</t>
  </si>
  <si>
    <t>45282829</t>
  </si>
  <si>
    <t>RODRIGUEZ PERALTA MANUEL ANTONIO</t>
  </si>
  <si>
    <t>085-2017</t>
  </si>
  <si>
    <t>ANALISTA DE SISTEMAS DE INFORMACIÓN</t>
  </si>
  <si>
    <t>41906717</t>
  </si>
  <si>
    <t>CASTILLO GUPIOC MARCELO ALBERTO</t>
  </si>
  <si>
    <t>087-2017</t>
  </si>
  <si>
    <t>ANALISTA DE HERRAMIENTAS DE SEGUIMIENTO Y MONITOREO DE GERENTES PÚBLICOS</t>
  </si>
  <si>
    <t>41101369</t>
  </si>
  <si>
    <t xml:space="preserve">COLÁN GUZMÁN KARINA VANESSA   </t>
  </si>
  <si>
    <t>089-2015</t>
  </si>
  <si>
    <t>43740342</t>
  </si>
  <si>
    <t>LETONA DÁVILA  SILVIA MAGALY</t>
  </si>
  <si>
    <t>089-2017</t>
  </si>
  <si>
    <t xml:space="preserve">ANALISTA DE COMPENSACIONES </t>
  </si>
  <si>
    <t>43067916</t>
  </si>
  <si>
    <t>CAPARACHIN LOAYZA KARINA IVONNE</t>
  </si>
  <si>
    <t>090-2017</t>
  </si>
  <si>
    <t>GESTOR DE PROGRAMA DE CAPACITACIÓN</t>
  </si>
  <si>
    <t>C.E 000738177</t>
  </si>
  <si>
    <t xml:space="preserve">CALLEJAS RODRÍGUEZ LUISA FERNANDA   </t>
  </si>
  <si>
    <t>MERCADEO Y PUBLICIDAD</t>
  </si>
  <si>
    <t>091-2016</t>
  </si>
  <si>
    <t>GESTOR DE DESARROLLO DE CURSOS</t>
  </si>
  <si>
    <t>41272182</t>
  </si>
  <si>
    <t>RUIZ TORRES CAROLINA ANGELICA</t>
  </si>
  <si>
    <t>091-2017</t>
  </si>
  <si>
    <t>ANALISTA DE ASISTENCIA TÉCNICA DEL SISTEMA ADMINISTRATIVO DE GESTIÓN DE RECURSOS HUMANOS - GDSRH</t>
  </si>
  <si>
    <t>40654821</t>
  </si>
  <si>
    <t>ZEGARRA SOLANO HUMBERTO</t>
  </si>
  <si>
    <t>093-2017</t>
  </si>
  <si>
    <t>ESPECIALISTA EN INTEGRACIÓN CONTABLE</t>
  </si>
  <si>
    <t>40780377</t>
  </si>
  <si>
    <t>JIMENEZ HUACAN  ROCIO ANGELA</t>
  </si>
  <si>
    <t>094-2015</t>
  </si>
  <si>
    <t>ANALISTA DE BANCO DE CASOS</t>
  </si>
  <si>
    <t>41768068</t>
  </si>
  <si>
    <t>GARCÍA FERNÁNDEZ MAGALY</t>
  </si>
  <si>
    <t>094-2016</t>
  </si>
  <si>
    <t>44653380</t>
  </si>
  <si>
    <t>CERDEÑA GARCIA CLAUDIA ALEJANDRA</t>
  </si>
  <si>
    <t>096-2017</t>
  </si>
  <si>
    <t>COORDINADOR DE SOPORTE Y ORIENTACIÓN LEGAL</t>
  </si>
  <si>
    <t>41131218</t>
  </si>
  <si>
    <t>BASTIDAS SOLIS ANGEL AUGUSTO</t>
  </si>
  <si>
    <t>097-2017</t>
  </si>
  <si>
    <t>ANALISTA DE SEGUIMIENTO, MONITOREO Y COACHING</t>
  </si>
  <si>
    <t>08669654</t>
  </si>
  <si>
    <t xml:space="preserve">CÁCERES MONTANCHEZ NANCY ARIELA   </t>
  </si>
  <si>
    <t>098-2015</t>
  </si>
  <si>
    <t>ASISTENTE DE EVENTOS ACADÉMICOS</t>
  </si>
  <si>
    <t>42726990</t>
  </si>
  <si>
    <t>RAMOS LOO-KUNG ELIZABETH WENDY</t>
  </si>
  <si>
    <t>098-2016</t>
  </si>
  <si>
    <t>40365101</t>
  </si>
  <si>
    <t>QUIJANDRÍA LEZAMETA RAFAEL EDMUNDO</t>
  </si>
  <si>
    <t>COMUNICACIÓN</t>
  </si>
  <si>
    <t>099-2016</t>
  </si>
  <si>
    <t>ADMINISTRADOR DE BASE DE DATOS - DBO</t>
  </si>
  <si>
    <t>42672346</t>
  </si>
  <si>
    <t>TORRES CARRILLO JONATHAN JOAO</t>
  </si>
  <si>
    <t>101-2015</t>
  </si>
  <si>
    <t>ANALISTA DE COMUNIDADES</t>
  </si>
  <si>
    <t>40723379</t>
  </si>
  <si>
    <t>HUAROC TRUCIOS KELLY</t>
  </si>
  <si>
    <t>TERAPIA FÍSICA Y REHABILITAI</t>
  </si>
  <si>
    <t>102-2016</t>
  </si>
  <si>
    <t>40379116</t>
  </si>
  <si>
    <t>CHAMILCO REYES MAGGALY PATRICIA</t>
  </si>
  <si>
    <t>105-2017</t>
  </si>
  <si>
    <t>30962154</t>
  </si>
  <si>
    <t>LASTARRIA FLORES MARTE HORACIO</t>
  </si>
  <si>
    <t>106-2016</t>
  </si>
  <si>
    <t>ANALISTA DE DIFUSIÓN DEL PROGRAMA RETO EXCELENCIA</t>
  </si>
  <si>
    <t>42643132</t>
  </si>
  <si>
    <t>GUTIERREZ VELÁSQUEZ HAROLD LUIGI</t>
  </si>
  <si>
    <t>COMUNICACIONES</t>
  </si>
  <si>
    <t>107-2016</t>
  </si>
  <si>
    <t>04016160</t>
  </si>
  <si>
    <t>ZEVALLOS ERQUICIO JORGE HABAT</t>
  </si>
  <si>
    <t>108-2015</t>
  </si>
  <si>
    <t>RECEPCIONISTA TELEFÓNICO</t>
  </si>
  <si>
    <t>16766743</t>
  </si>
  <si>
    <t>SÁNCHEZ FERNÁNDEZ CELVI JUDITH</t>
  </si>
  <si>
    <t>111-2016</t>
  </si>
  <si>
    <t>40470500</t>
  </si>
  <si>
    <t xml:space="preserve">BURGA BURGA  ORLANDO </t>
  </si>
  <si>
    <t xml:space="preserve">DERECHO </t>
  </si>
  <si>
    <t>111-2018</t>
  </si>
  <si>
    <t>ANALISTA JURÍDICO  II</t>
  </si>
  <si>
    <t>41896100</t>
  </si>
  <si>
    <t>ALCALA HILASACA KARIN PAOLA</t>
  </si>
  <si>
    <t>113-2018</t>
  </si>
  <si>
    <t>SUB JEFE DE SERVICIO AL CIUDADANO</t>
  </si>
  <si>
    <t>09760056</t>
  </si>
  <si>
    <t>ARENAS ESTELA SUSANA</t>
  </si>
  <si>
    <t>INGENIERÍA PESQUERA</t>
  </si>
  <si>
    <t>114-2015</t>
  </si>
  <si>
    <t>73008571</t>
  </si>
  <si>
    <t>JAVIER CUBA IVANA</t>
  </si>
  <si>
    <t>114-2018</t>
  </si>
  <si>
    <t>42509388</t>
  </si>
  <si>
    <t xml:space="preserve">CHARPENTIER KRUGER DIANA LOURDES   </t>
  </si>
  <si>
    <t>116-2015</t>
  </si>
  <si>
    <t>OPERADOR DE CONTROL PATRIMONIAL</t>
  </si>
  <si>
    <t>42330916</t>
  </si>
  <si>
    <t>VEGA ORTEGA SIXTO MOISÉS</t>
  </si>
  <si>
    <t>GESTIÓN EN TURISMO Y HOTELERÍA</t>
  </si>
  <si>
    <t>117-2018</t>
  </si>
  <si>
    <t>41152711</t>
  </si>
  <si>
    <t>RONDINELLI MENDOZA RENATO</t>
  </si>
  <si>
    <t>BIBLIOTECOLOGIA Y CIENCIAS DE LA INFORMACION</t>
  </si>
  <si>
    <t>118-2016</t>
  </si>
  <si>
    <t>COORDINADOR DEL PROGRAMA ACADÉMICO DE GESTIÓN DEL CONOCIMIENTO</t>
  </si>
  <si>
    <t>15449808</t>
  </si>
  <si>
    <t>CUYA CARRASCO JUAN JOSÉ</t>
  </si>
  <si>
    <t>118-2018</t>
  </si>
  <si>
    <t>40506437</t>
  </si>
  <si>
    <t xml:space="preserve">OCLOCHO BACAYA MANUEL    </t>
  </si>
  <si>
    <t>ADMINISTRACION BANCARIA</t>
  </si>
  <si>
    <t>122-2015</t>
  </si>
  <si>
    <t>SECRETARIA DE GERENCIA</t>
  </si>
  <si>
    <t>47635330</t>
  </si>
  <si>
    <t>CHAUCA BENITO YOSELYN DAYSI</t>
  </si>
  <si>
    <t>122-2016</t>
  </si>
  <si>
    <t>COORDINADOR ACADÉMICO DE CAPACITACIÓN</t>
  </si>
  <si>
    <t>07256472</t>
  </si>
  <si>
    <t xml:space="preserve">SALAZAR ORJEDA ZULMA YVANCA   </t>
  </si>
  <si>
    <t>126-2015</t>
  </si>
  <si>
    <t>ESPECIALISTA DE COOPERACIÓN TÉCNICA</t>
  </si>
  <si>
    <t>41275980</t>
  </si>
  <si>
    <t>PRADO TUESTA CARLA RENATA</t>
  </si>
  <si>
    <t>131-2015</t>
  </si>
  <si>
    <t>ORIENTADORA PRESENCIAL</t>
  </si>
  <si>
    <t>41805612</t>
  </si>
  <si>
    <t xml:space="preserve">MURO ROSADO MARIA JOSEFINA   </t>
  </si>
  <si>
    <t>133-2015</t>
  </si>
  <si>
    <t>09596125</t>
  </si>
  <si>
    <t>PINEDA HUERTAS VIOLETA LOURDES</t>
  </si>
  <si>
    <t>133-2016</t>
  </si>
  <si>
    <t>ANALISTA DE SERVICIO AL CIUDADANO</t>
  </si>
  <si>
    <t>10390259</t>
  </si>
  <si>
    <t>ELIAS ESCUDERO ELENA</t>
  </si>
  <si>
    <t>136-2016</t>
  </si>
  <si>
    <t>09338065</t>
  </si>
  <si>
    <t>GARCÍA HERRERA JESICA</t>
  </si>
  <si>
    <t>138-2016</t>
  </si>
  <si>
    <t>GESTOR DEL PROGRAMA ACADÉMICO DE FORMACIÓN</t>
  </si>
  <si>
    <t>41146643</t>
  </si>
  <si>
    <t xml:space="preserve">CARBAJAL CONTRERAS KARIN ETHEL   </t>
  </si>
  <si>
    <t>141-2015</t>
  </si>
  <si>
    <t>40083086</t>
  </si>
  <si>
    <t>O'HARA BELLINA JESSICA</t>
  </si>
  <si>
    <t>142-2015</t>
  </si>
  <si>
    <t>41667633</t>
  </si>
  <si>
    <t>LEY YAMASHITA ROCIO GIULIANA</t>
  </si>
  <si>
    <t>ANTROPOLOGÍA</t>
  </si>
  <si>
    <t>143-2015</t>
  </si>
  <si>
    <t>ESPECIALISTA EN CONTROL DE GESTIÓN</t>
  </si>
  <si>
    <t>07535576</t>
  </si>
  <si>
    <t>ARRIETA VERA DANIEL</t>
  </si>
  <si>
    <t>143-2016</t>
  </si>
  <si>
    <t>09310998</t>
  </si>
  <si>
    <t>SILVA HURTADO JORGE LUIS</t>
  </si>
  <si>
    <t>147-2016</t>
  </si>
  <si>
    <t>GESTOR DEL PROGRAMA DE CAPACITACIÓN</t>
  </si>
  <si>
    <t>09946846</t>
  </si>
  <si>
    <t>TARAMONA SÁNCHEZ WILLIAMS LEONARDO</t>
  </si>
  <si>
    <t>151-2016</t>
  </si>
  <si>
    <t>GESTOR DE INFORMACIÓN ACADÉMICA</t>
  </si>
  <si>
    <t>40462499</t>
  </si>
  <si>
    <t>ARRIETA CASTILLO MIRTHA</t>
  </si>
  <si>
    <t>INGENIERÍA EN GESTIÓN EMPRESARIAL</t>
  </si>
  <si>
    <t>152-2015</t>
  </si>
  <si>
    <t>41381375</t>
  </si>
  <si>
    <t>FELIPE ORTIZ MÓNICA JANETH</t>
  </si>
  <si>
    <t>152-2016</t>
  </si>
  <si>
    <t>GESTOR DE BIBLIOTECA</t>
  </si>
  <si>
    <t>40886119</t>
  </si>
  <si>
    <t>BOLÍVAR LOBATÓN EVA KATIUSKA</t>
  </si>
  <si>
    <t>153-2015</t>
  </si>
  <si>
    <t>41003270</t>
  </si>
  <si>
    <t>BRAMON MONZÓN WILLIAM ALFREDO</t>
  </si>
  <si>
    <t>154-2016</t>
  </si>
  <si>
    <t>10726501</t>
  </si>
  <si>
    <t>CCOPA RIVAS HUGO MARTÍN</t>
  </si>
  <si>
    <t>156-2016</t>
  </si>
  <si>
    <t>41981031</t>
  </si>
  <si>
    <t>THOMAS LAYNES  JORGE DANIEL</t>
  </si>
  <si>
    <t>159-2015</t>
  </si>
  <si>
    <t>46621431</t>
  </si>
  <si>
    <t>AICA HUAMAN EDSON TIMOTEO</t>
  </si>
  <si>
    <t>160-2015</t>
  </si>
  <si>
    <t>ANALISTA DE PRESUPUESTO PÚBLICO</t>
  </si>
  <si>
    <t>44101311</t>
  </si>
  <si>
    <t>LIMACHI ASTOCONDOR VICTOR</t>
  </si>
  <si>
    <t>162-2016</t>
  </si>
  <si>
    <t>80655168</t>
  </si>
  <si>
    <t xml:space="preserve">SORIA GÓMEZ OSCAR PAUL   </t>
  </si>
  <si>
    <t>164-2015</t>
  </si>
  <si>
    <t>46189489</t>
  </si>
  <si>
    <t>TASAYCO CHUMPITAZ JUAN CARLOS</t>
  </si>
  <si>
    <t>ADMINISTRACIÓN RURAL</t>
  </si>
  <si>
    <t>164-2016</t>
  </si>
  <si>
    <t>40052580</t>
  </si>
  <si>
    <t>TEVES ALBORNOZ JONATHAN FERNANDO</t>
  </si>
  <si>
    <t>165-2015</t>
  </si>
  <si>
    <t>09905563</t>
  </si>
  <si>
    <t>RAMIREZ REYES SIXTO JESUS</t>
  </si>
  <si>
    <t>166-2015</t>
  </si>
  <si>
    <t>40989406</t>
  </si>
  <si>
    <t xml:space="preserve">CANALES ALTAMIRANO PEDRO ALFREDO   </t>
  </si>
  <si>
    <t>167-2015</t>
  </si>
  <si>
    <t>ANALISTA DE CAPACITACIÓN Y FORMACIÓN DE LAS OFICINAS DE RECURSOS HUMANOS</t>
  </si>
  <si>
    <t>40195993</t>
  </si>
  <si>
    <t>CANGAHUALA ORTIZ FLOR ELENA</t>
  </si>
  <si>
    <t>169-2016</t>
  </si>
  <si>
    <t>GESTOR DE PROGRAMA B-LEARNING DE CAPACITACIÓN</t>
  </si>
  <si>
    <t>19261583</t>
  </si>
  <si>
    <t>GOICOCHEA CARLOS MANUEL ENRIQUE</t>
  </si>
  <si>
    <t>170-2015</t>
  </si>
  <si>
    <t>SECRETARIA DE OFICINA</t>
  </si>
  <si>
    <t>41753486</t>
  </si>
  <si>
    <t xml:space="preserve">MOSCOSO GALARZA NANCY    </t>
  </si>
  <si>
    <t>172-2015</t>
  </si>
  <si>
    <t>41507673</t>
  </si>
  <si>
    <t>CORDOVA ZUÑIGA GINA EDITH</t>
  </si>
  <si>
    <t>174-2016</t>
  </si>
  <si>
    <t>ANALISTA DE PRODUCCIÓN DOCUMENTAL</t>
  </si>
  <si>
    <t>42399637</t>
  </si>
  <si>
    <t>CORNEJO ALVA WILFREDO DAVID</t>
  </si>
  <si>
    <t>178-2016</t>
  </si>
  <si>
    <t>GESTOR DE ACTIVIDADES DE COMPLEMENTACIÓN ACADÉMICA Y COMUNIDADES</t>
  </si>
  <si>
    <t>41566381</t>
  </si>
  <si>
    <t>POLAR TORRES LURDES MERCEDES</t>
  </si>
  <si>
    <t>HOTELERÍA Y TURISMO</t>
  </si>
  <si>
    <t>185-2016</t>
  </si>
  <si>
    <t>43693821</t>
  </si>
  <si>
    <t>HERRERA FIESTAS ROMINA JUDITH</t>
  </si>
  <si>
    <t>187-2016</t>
  </si>
  <si>
    <t>PARAMÉDICO</t>
  </si>
  <si>
    <t>25834890</t>
  </si>
  <si>
    <t>SOLORZANO SEGURA JOSE ALBERTO</t>
  </si>
  <si>
    <t>PARAMEDICO</t>
  </si>
  <si>
    <t>188-2016</t>
  </si>
  <si>
    <t>43091580</t>
  </si>
  <si>
    <t xml:space="preserve">OLIVERA VIDAL VANESSA VERENA   </t>
  </si>
  <si>
    <t>198-2015</t>
  </si>
  <si>
    <t>PROCURADOR PUBLICO</t>
  </si>
  <si>
    <t>25791393</t>
  </si>
  <si>
    <t>TRISOGLIO CARRION MARCOS OMAR ANTONIO</t>
  </si>
  <si>
    <t>039-2013</t>
  </si>
  <si>
    <t>70439553</t>
  </si>
  <si>
    <t>MARCOS SÁNCHEZ  CLAUDIA ELISA</t>
  </si>
  <si>
    <t>039-2015</t>
  </si>
  <si>
    <t>ESPECIALISTA EN NEGOCIACIÓN COLECTIVA</t>
  </si>
  <si>
    <t>25000598</t>
  </si>
  <si>
    <t>GAMARRA ASTETE EDUARDO ANTONINO</t>
  </si>
  <si>
    <t>010-2018</t>
  </si>
  <si>
    <t>72374030</t>
  </si>
  <si>
    <t>BETALLELUZ MONTERO JOEL VICTOR</t>
  </si>
  <si>
    <t>015-2016</t>
  </si>
  <si>
    <t>064-2016</t>
  </si>
  <si>
    <t>101-2016</t>
  </si>
  <si>
    <t>ASISTENTE ESTADÍSTICO DE LA GERENCIA</t>
  </si>
  <si>
    <t>067-2017</t>
  </si>
  <si>
    <t>ASISTENTE DE ASISTENCIA TÉCNICA DEL TRÁNSITO</t>
  </si>
  <si>
    <t>43909158</t>
  </si>
  <si>
    <t>BARDÁLEZ DÁVILA ROXANA</t>
  </si>
  <si>
    <t>180-2016</t>
  </si>
  <si>
    <t>44273924</t>
  </si>
  <si>
    <t>ARONES HINOJOSA BETTY ERIKA</t>
  </si>
  <si>
    <t>080-2016</t>
  </si>
  <si>
    <t>45859802</t>
  </si>
  <si>
    <t xml:space="preserve">MEZA RÍOS MARÍA LUISA   </t>
  </si>
  <si>
    <t>150-2015</t>
  </si>
  <si>
    <t>43076952</t>
  </si>
  <si>
    <t>OLAZA FERNANDEZ  NOELIA</t>
  </si>
  <si>
    <t>012-2017</t>
  </si>
  <si>
    <t xml:space="preserve">ANALISTA JURÍDICO </t>
  </si>
  <si>
    <t>47337694</t>
  </si>
  <si>
    <t>RICO IBERICO GUSTAVO ADOLFO</t>
  </si>
  <si>
    <t>112-2018</t>
  </si>
  <si>
    <t>46568094</t>
  </si>
  <si>
    <t>VERAMENDI CHAVEZ LIZETH GIULIANA</t>
  </si>
  <si>
    <t>060-2018</t>
  </si>
  <si>
    <t>70004803</t>
  </si>
  <si>
    <t>MARCELO GUZMÁN CARLOS FABIAN</t>
  </si>
  <si>
    <t>126-2016</t>
  </si>
  <si>
    <t>MÉDICO EN SALUD OCUPACIONAL</t>
  </si>
  <si>
    <t>41151038</t>
  </si>
  <si>
    <t>VALDIVIA PINEDO MIGUEL ARSENIO</t>
  </si>
  <si>
    <t>MEDICINA</t>
  </si>
  <si>
    <t>186-2016</t>
  </si>
  <si>
    <t>41176861</t>
  </si>
  <si>
    <t xml:space="preserve">FUENTES VALDIVIA CHRISTIAN JESUS   </t>
  </si>
  <si>
    <t>004-2016</t>
  </si>
  <si>
    <t>40753878</t>
  </si>
  <si>
    <t>VALDEZ ZARATE JENNIFER</t>
  </si>
  <si>
    <t>116-2018</t>
  </si>
  <si>
    <t>15450074</t>
  </si>
  <si>
    <t xml:space="preserve">HURTADO VILLAVICENCIO ERNESTO AGUSTIN   </t>
  </si>
  <si>
    <t>099-2015</t>
  </si>
  <si>
    <t>ANALISTA DE RÉGIMEN LABORAL DE DIRECTIVOS PÚBLICOS</t>
  </si>
  <si>
    <t>46498186</t>
  </si>
  <si>
    <t>ESCOBAR ROSAS JACKELINE JULIA</t>
  </si>
  <si>
    <t>092-2017</t>
  </si>
  <si>
    <t>COORDINADORA DE SELECCIÓN Y DESARROLLO</t>
  </si>
  <si>
    <t>06792530</t>
  </si>
  <si>
    <t>SANTIVAÑEZ NEIRA CARMEN MILAGROS</t>
  </si>
  <si>
    <t>058-2018</t>
  </si>
  <si>
    <t>42123473</t>
  </si>
  <si>
    <t xml:space="preserve">RIOS DIAZ OSCAR ELIZAR   </t>
  </si>
  <si>
    <t>010-2015</t>
  </si>
  <si>
    <t>OPERADOR DEL REGISTRO NACIONAL DE SANCIONES DE DESTITUCIONES Y DESPIDO II</t>
  </si>
  <si>
    <t>43464688</t>
  </si>
  <si>
    <t xml:space="preserve">CHAPARRO MENDOZA ROSARIO    </t>
  </si>
  <si>
    <t>064-2015</t>
  </si>
  <si>
    <t>ANALISTA DE POLÍTICAS DEL SERVICIO CIVIL</t>
  </si>
  <si>
    <t>08149092</t>
  </si>
  <si>
    <t>PILCO PINZÓN DE IBÁÑEZ JENNY SABELL</t>
  </si>
  <si>
    <t>072-2016</t>
  </si>
  <si>
    <t>ANALISTA DE SUPERVISIÓN Y FISCALIZACIÓN</t>
  </si>
  <si>
    <t>41581215</t>
  </si>
  <si>
    <t xml:space="preserve">TENICELA NINAMANGO HERNAN ROBERTO   </t>
  </si>
  <si>
    <t>183-2016</t>
  </si>
  <si>
    <t>ANALISTA DE IMPLEMENTACIÓN, MONITOREO Y ASISTENCIA TÉCNICA DE LA GESTIÓN DEL RENDIMIENTO DE LA LEY DEL SERVICIO CIVIL</t>
  </si>
  <si>
    <t>42490871</t>
  </si>
  <si>
    <t xml:space="preserve">SALIRROSAS GÓMEZ ERICKA KARIN   </t>
  </si>
  <si>
    <t>118-2015</t>
  </si>
  <si>
    <t>41262143</t>
  </si>
  <si>
    <t>BRICEÑO LLAJA JHÉSICA ROCÍO</t>
  </si>
  <si>
    <t>079-2017</t>
  </si>
  <si>
    <t xml:space="preserve">EJECUTIVO DE LA SUBJEFATURA DE TECNOLOGÍAS DE LA INFORMACIÓN </t>
  </si>
  <si>
    <t>42566345</t>
  </si>
  <si>
    <t>URIARTE ZARPAN JUAN CARLOS</t>
  </si>
  <si>
    <t>028-2018</t>
  </si>
  <si>
    <t>40236410</t>
  </si>
  <si>
    <t>VÁSQUEZ CARLOS EDUARDO</t>
  </si>
  <si>
    <t>047-2016</t>
  </si>
  <si>
    <t>EJECUTIVA DE LA SUBJEFATURA DE CONTABILIDAD</t>
  </si>
  <si>
    <t>08368010</t>
  </si>
  <si>
    <t>VALDEZ TAHUA IWONE EVANGELINA</t>
  </si>
  <si>
    <t>039-2018</t>
  </si>
  <si>
    <t>SIMON ROJAS LIZ MABEL</t>
  </si>
  <si>
    <t>002-2019</t>
  </si>
  <si>
    <t>07538453</t>
  </si>
  <si>
    <t>JUAREZ VELASQUEZ LUIS ENRIQUE</t>
  </si>
  <si>
    <t>049-2017</t>
  </si>
  <si>
    <t>46018571</t>
  </si>
  <si>
    <t>CARDENAS VICENTE ERIK EDINSON</t>
  </si>
  <si>
    <t>104-2017</t>
  </si>
  <si>
    <t>43400903</t>
  </si>
  <si>
    <t>VEGA VILLAREAL  SHELLEY</t>
  </si>
  <si>
    <t>119-2018</t>
  </si>
  <si>
    <t>COORDINADORA GENERAL DE RECURSOS HUMANOS</t>
  </si>
  <si>
    <t>07636536</t>
  </si>
  <si>
    <t>SILVA BALBUENA ADA GIOVANNA</t>
  </si>
  <si>
    <t>008-2018</t>
  </si>
  <si>
    <t>ANALISTA DE IMPLEMENTACIÓN Y ASISTENCIA TÉCNICA DE LA GESTIÓN DE RENDIMIENTO</t>
  </si>
  <si>
    <t>43942289</t>
  </si>
  <si>
    <t>GRADOS SOTO CAROL</t>
  </si>
  <si>
    <t>081-2017</t>
  </si>
  <si>
    <t>OPERADOR DE SERVICIOS GENERALES - ELECTRICISTA</t>
  </si>
  <si>
    <t>45356564</t>
  </si>
  <si>
    <t>MENDOZA RAMOS RUEME ROSMEL</t>
  </si>
  <si>
    <t>041-2017</t>
  </si>
  <si>
    <t>ANALISTA DE DESARROLLO DE CASOS</t>
  </si>
  <si>
    <t>20437607</t>
  </si>
  <si>
    <t>DEL CASTILLO BASURTO MARIANO HUMBERTO</t>
  </si>
  <si>
    <t>153-2016</t>
  </si>
  <si>
    <t>ASESORA DE OFICINA GENERAL DE ADMINISTRACIÓN Y FINANZAS</t>
  </si>
  <si>
    <t>41344179</t>
  </si>
  <si>
    <t>ESTRELLA GÓMEZ  MARTHA CECILIA</t>
  </si>
  <si>
    <t>035-2018</t>
  </si>
  <si>
    <t xml:space="preserve">ANALISTA DE SELECCIÓN Y ADMINISTRACIÓN DE PERSONAL </t>
  </si>
  <si>
    <t>10172131</t>
  </si>
  <si>
    <t>ANCIETA RAMOS RUTH ELSA</t>
  </si>
  <si>
    <t>029-2018</t>
  </si>
  <si>
    <t>SUB JEFE DE LOGÍSTICA</t>
  </si>
  <si>
    <t>09654150</t>
  </si>
  <si>
    <t>PINGUS GOMES CARLOS ALBERTO</t>
  </si>
  <si>
    <t>002-2017</t>
  </si>
  <si>
    <t>ASISTENTE DE AUDITORÍA</t>
  </si>
  <si>
    <t>47455142</t>
  </si>
  <si>
    <t>PASCUAL CAJAVILCA DANERY THALIA</t>
  </si>
  <si>
    <t>032-2018</t>
  </si>
  <si>
    <t>011-2016</t>
  </si>
  <si>
    <t>ANALISTA DE POLÍTICAS PÚBLICAS Y DE GESTIÓN</t>
  </si>
  <si>
    <t>45852320</t>
  </si>
  <si>
    <t>CARRANZA MICHAUD ALEXANDER</t>
  </si>
  <si>
    <t>054-2017</t>
  </si>
  <si>
    <t>70023604</t>
  </si>
  <si>
    <t>PEREZ FERNANDEZ JENNIFER STEPHANY</t>
  </si>
  <si>
    <t>069-2015</t>
  </si>
  <si>
    <t>MAQUERA MAMANI JUDITH ANGELICA</t>
  </si>
  <si>
    <t>014-2019</t>
  </si>
  <si>
    <t>40292842</t>
  </si>
  <si>
    <t>ZARATE COILA ROSA YAMILET</t>
  </si>
  <si>
    <t>038-2018</t>
  </si>
  <si>
    <t>AUDITOR DE CONTROL GUBERNAMENTAL</t>
  </si>
  <si>
    <t>09474303</t>
  </si>
  <si>
    <t>ZORRILLA ROJAS JOHNNY ELVER</t>
  </si>
  <si>
    <t>071-2017</t>
  </si>
  <si>
    <t>06790305</t>
  </si>
  <si>
    <t>AQUINO BENITES TERESA GIANINA</t>
  </si>
  <si>
    <t>003-2018</t>
  </si>
  <si>
    <t>EJECUTIVO DE MONITOREO Y EVALUACIÓN</t>
  </si>
  <si>
    <t>05367740</t>
  </si>
  <si>
    <t>FIGUEROA HENOSTROZA CARLOS ANTONIO</t>
  </si>
  <si>
    <t>056-2018</t>
  </si>
  <si>
    <t>ASISTENTE EN COMUNICACIONES</t>
  </si>
  <si>
    <t>45229136</t>
  </si>
  <si>
    <t xml:space="preserve">FARRO GUERRA MARCIA PATRICIA   </t>
  </si>
  <si>
    <t>113-2016</t>
  </si>
  <si>
    <t>10731565</t>
  </si>
  <si>
    <t>IBARRA NANQUÉN VANIA LEYLA</t>
  </si>
  <si>
    <t>121-2016</t>
  </si>
  <si>
    <t>44819721</t>
  </si>
  <si>
    <t>ROBLES COLLANTES LUIS MIGUEL</t>
  </si>
  <si>
    <t>112-2016</t>
  </si>
  <si>
    <t>40949664</t>
  </si>
  <si>
    <t>RAMOS JULIAN  MELISSA ELIZABETH</t>
  </si>
  <si>
    <t>110-2018</t>
  </si>
  <si>
    <t>080-2015</t>
  </si>
  <si>
    <t>ANALISTA DE FISCALIZACION POSTERIOR</t>
  </si>
  <si>
    <t>44460961</t>
  </si>
  <si>
    <t>HUANACO OSCCOHUILLCA NELLY ROSA</t>
  </si>
  <si>
    <t>082-2017</t>
  </si>
  <si>
    <t>06222703</t>
  </si>
  <si>
    <t>BENITES PEREZ MARCOS VICENTE</t>
  </si>
  <si>
    <t>083-2017</t>
  </si>
  <si>
    <t>ESPECIALISTA EN PLANIFICACIÓN Y PROGRAMACIÓN DE COMPRAS</t>
  </si>
  <si>
    <t>43183314</t>
  </si>
  <si>
    <t>FELIPA MORENO KENNETH HERNAN</t>
  </si>
  <si>
    <t>046-2018</t>
  </si>
  <si>
    <t>ANALISTA DE DESARROLLO</t>
  </si>
  <si>
    <t>40561067</t>
  </si>
  <si>
    <t>QUIROZ SIPIÓN ROMY RAQUEL</t>
  </si>
  <si>
    <t>148-2015</t>
  </si>
  <si>
    <t>45892313</t>
  </si>
  <si>
    <t>HERRERA SÁNCHEZ KAREN LIZET</t>
  </si>
  <si>
    <t>109-2016</t>
  </si>
  <si>
    <t>40607874</t>
  </si>
  <si>
    <t>DE LA TORRE VASQUEZ URSULA DEL CORAL</t>
  </si>
  <si>
    <t>079-2018</t>
  </si>
  <si>
    <t>70065647</t>
  </si>
  <si>
    <t>AMPUERO ROBLES EDUARDO ENRIQUE</t>
  </si>
  <si>
    <t>040-2017</t>
  </si>
  <si>
    <t>ESPECIALISTA EN CONTABILIDAD I</t>
  </si>
  <si>
    <t>06673732</t>
  </si>
  <si>
    <t xml:space="preserve">RIVAS VIVANCO ERICKA SABINA   </t>
  </si>
  <si>
    <t>022-2015</t>
  </si>
  <si>
    <t>46058320</t>
  </si>
  <si>
    <t>ANTONIO ALVARADO  LIZBETH GRACIELA</t>
  </si>
  <si>
    <t>ADMINISTRACIÓN Y SISTEMAS</t>
  </si>
  <si>
    <t>067-2015</t>
  </si>
  <si>
    <t>47369027</t>
  </si>
  <si>
    <t>GAMARRA CABALLERO SHARUMI ESTELA</t>
  </si>
  <si>
    <t>006-2017</t>
  </si>
  <si>
    <t>48141123</t>
  </si>
  <si>
    <t>CARRANZA MOSCOL KATHERINE FIORELLA</t>
  </si>
  <si>
    <t>ADMINISTRACIÓN DE NEGOCIOS</t>
  </si>
  <si>
    <t>057-2017</t>
  </si>
  <si>
    <t>ANALISTA DE SEGUIMIENTO Y MONITOREO E INDICADORES</t>
  </si>
  <si>
    <t>42124793</t>
  </si>
  <si>
    <t>CONCHA CASAVERDE EDITH AMÉRICA</t>
  </si>
  <si>
    <t>114-2016</t>
  </si>
  <si>
    <t xml:space="preserve">ANALISTA EN GESTIÓN DOCUMENTARIA Y ARCHIVO </t>
  </si>
  <si>
    <t>42252725</t>
  </si>
  <si>
    <t>AMPUDIA SILVA YULY EVELYN</t>
  </si>
  <si>
    <t>088-2017</t>
  </si>
  <si>
    <t>46186124</t>
  </si>
  <si>
    <t>GUEVARA OCAÑA MARIA DE LOS ANGELES SHIRLEY</t>
  </si>
  <si>
    <t>043-2018</t>
  </si>
  <si>
    <t>45876994</t>
  </si>
  <si>
    <t>CORONADO RAMOS DIANA MINERVA</t>
  </si>
  <si>
    <t>073-2018</t>
  </si>
  <si>
    <t>ASCENCIOS BALBÍN OLGA KARINA</t>
  </si>
  <si>
    <t>086-2016</t>
  </si>
  <si>
    <t>WEBMASTER INSTITUCIONAL</t>
  </si>
  <si>
    <t>06795972</t>
  </si>
  <si>
    <t>JIMENEZ AREVALO RUBEN</t>
  </si>
  <si>
    <t>047-2013</t>
  </si>
  <si>
    <t>ANALISTA DE RESOLUCIÓN DE CONTROVERSIAS II</t>
  </si>
  <si>
    <t>45369768</t>
  </si>
  <si>
    <t xml:space="preserve">CASTAÑEDA CABANILLAS ANTONIO STALIN   </t>
  </si>
  <si>
    <t>023-2018</t>
  </si>
  <si>
    <t>ANALISTA DE ASISTENCIA TÉCNICA - INSTRUMENTOS DE GESTIÓN</t>
  </si>
  <si>
    <t>45093854</t>
  </si>
  <si>
    <t>DEZA PARISI MARUXA NATALIA</t>
  </si>
  <si>
    <t>065-2018</t>
  </si>
  <si>
    <t>ANALISTA DE MEJORA CONTINUA</t>
  </si>
  <si>
    <t>43201796</t>
  </si>
  <si>
    <t xml:space="preserve">SATO TOKASHIKI DANA CAROLA   </t>
  </si>
  <si>
    <t>012-2015</t>
  </si>
  <si>
    <t>193-2016</t>
  </si>
  <si>
    <t>09392230</t>
  </si>
  <si>
    <t>MARTÍNEZ ORTIZ JUAN JOSÉ</t>
  </si>
  <si>
    <t>01-2019-FP</t>
  </si>
  <si>
    <t>46346256</t>
  </si>
  <si>
    <t xml:space="preserve">MONTALVO ESCUDERO STEWAR M'CLENARD   </t>
  </si>
  <si>
    <t>MECÁNICO AUTOMOTRIZ</t>
  </si>
  <si>
    <t>158-2015</t>
  </si>
  <si>
    <t>ANALISTA DE NEGOCIACIÓN COLECTIVA</t>
  </si>
  <si>
    <t>44272008</t>
  </si>
  <si>
    <t>HILARIO MELGAREJO  ANA VICTORIA</t>
  </si>
  <si>
    <t>036-2018</t>
  </si>
  <si>
    <t>06767065</t>
  </si>
  <si>
    <t>CARRILLO PAREDES VILMA VIOLETA</t>
  </si>
  <si>
    <t>135-2016</t>
  </si>
  <si>
    <t>16781294</t>
  </si>
  <si>
    <t>PASAPERA BARSALLO YNGRID PAOLA</t>
  </si>
  <si>
    <t>134-2016</t>
  </si>
  <si>
    <t>ESPECIALISTA EN SUPERVISIÓN Y FISCALIZACIÓN</t>
  </si>
  <si>
    <t>41760990</t>
  </si>
  <si>
    <t xml:space="preserve">FALCONI CUTIPA DIANA PAOLA   </t>
  </si>
  <si>
    <t>007-2017</t>
  </si>
  <si>
    <t>ESPECIALISTA DE ORGANIZACIÓN Y SELECCIÓN DE PERSONAL</t>
  </si>
  <si>
    <t>03692208</t>
  </si>
  <si>
    <t xml:space="preserve">GARCÍA CRUZ KARLA PAOLA   </t>
  </si>
  <si>
    <t>109-2015</t>
  </si>
  <si>
    <t>ASISTENTE DE BIENESTAR</t>
  </si>
  <si>
    <t>10742933</t>
  </si>
  <si>
    <t>BELLIDO PEÑA EVELYN JULISSA</t>
  </si>
  <si>
    <t>Estudiante 8vo ciclo</t>
  </si>
  <si>
    <t>106-2015</t>
  </si>
  <si>
    <t>ANALISTA DE COOPERACIÓN TÉCNICA</t>
  </si>
  <si>
    <t>40154604</t>
  </si>
  <si>
    <t xml:space="preserve">CAMPOS GAMONAL YONEL ALBERTO   </t>
  </si>
  <si>
    <t>013-2015</t>
  </si>
  <si>
    <t>ANALISTA EN GESTIÓN DEL CONOCIMIENTO E INNOVACIÓN</t>
  </si>
  <si>
    <t>067-2018</t>
  </si>
  <si>
    <t>16760757</t>
  </si>
  <si>
    <t>ORTIZ TOLEDO  GUILLERMO LEOPOLDO</t>
  </si>
  <si>
    <t>RELACIONES PÚBLICAS</t>
  </si>
  <si>
    <t>103-2016</t>
  </si>
  <si>
    <t>46788646</t>
  </si>
  <si>
    <t>CALLAMPI CHUCHÓN GIANINA ZULEIKA</t>
  </si>
  <si>
    <t>130-2016</t>
  </si>
  <si>
    <t>GOMEZ NESTARES JOSÉ RODOLFO</t>
  </si>
  <si>
    <t>039-2019</t>
  </si>
  <si>
    <t>06097666</t>
  </si>
  <si>
    <t>REINOSO MENDOZA ENRIQUE GUILLERMO</t>
  </si>
  <si>
    <t>038-2017</t>
  </si>
  <si>
    <t>GESTORA DE MONITOREO</t>
  </si>
  <si>
    <t>09542540</t>
  </si>
  <si>
    <t>DIAZ NOEL ANGELA VERONICA</t>
  </si>
  <si>
    <t>043-2019</t>
  </si>
  <si>
    <t>45629080</t>
  </si>
  <si>
    <t>QUISPE PIZARRO PRISCYLA PIERINA</t>
  </si>
  <si>
    <t>044-2019</t>
  </si>
  <si>
    <t>COORDINADOR DE GESTIÓN DEL CONOCIMIENTO E INNOVACIÓN</t>
  </si>
  <si>
    <t>41180596</t>
  </si>
  <si>
    <t>HERRERA CAMACHO CÉSAR AUGUSTO</t>
  </si>
  <si>
    <t>005-2017</t>
  </si>
  <si>
    <t>ANALISTA DE ORGANIZACIÓN DEL TRABAJO</t>
  </si>
  <si>
    <t xml:space="preserve">MARIÑAS SILVA LILLIAN ELENA </t>
  </si>
  <si>
    <t>011-2019</t>
  </si>
  <si>
    <t>ESPECIALISTA EN GESTIÓN</t>
  </si>
  <si>
    <t>10279424</t>
  </si>
  <si>
    <t>BELLIDO GOMERO BRENDA COLETTE</t>
  </si>
  <si>
    <t>014-2016</t>
  </si>
  <si>
    <t>003-2019</t>
  </si>
  <si>
    <t>71268255</t>
  </si>
  <si>
    <t>AZABACHE TORRES PEDRO JORGE</t>
  </si>
  <si>
    <t>094-2017</t>
  </si>
  <si>
    <t>CABANILLAS BARRANTES JHONATAN DAVID</t>
  </si>
  <si>
    <t>055-2019</t>
  </si>
  <si>
    <t>08743092</t>
  </si>
  <si>
    <t>LEON LAOS  ROSA ANA</t>
  </si>
  <si>
    <t>115-2018</t>
  </si>
  <si>
    <t>40007032</t>
  </si>
  <si>
    <t>HUAMÁN LOLI DANY CLAUDIO</t>
  </si>
  <si>
    <t>043-2017</t>
  </si>
  <si>
    <t>42149323</t>
  </si>
  <si>
    <t>SEVILLANO CORDOVA SUSANA VANESSA</t>
  </si>
  <si>
    <t>024-2017</t>
  </si>
  <si>
    <t xml:space="preserve">EJECUTIVA DE DESARROLLO DE LA CAPACITACIÓN / GERENTE (E) </t>
  </si>
  <si>
    <t>44136888</t>
  </si>
  <si>
    <t>RIVAS COSSIO RUBI ELISBETH</t>
  </si>
  <si>
    <t>018-2017</t>
  </si>
  <si>
    <t>06771678</t>
  </si>
  <si>
    <t>QUIROZ BURGOS RUBEN DARIO</t>
  </si>
  <si>
    <t>020-2013</t>
  </si>
  <si>
    <t>ASISTENTE EN COMUNICACIÓN AUDIOVISUAL</t>
  </si>
  <si>
    <t>ZUÑIGA VIDAL FRANK MANUEL</t>
  </si>
  <si>
    <t>047-2019</t>
  </si>
  <si>
    <t>DIGITALIZADOR DE MESA DE PARTES</t>
  </si>
  <si>
    <t>CHAUCA HUAYRA EDUARDO</t>
  </si>
  <si>
    <t>DISEÑO PUBLICITARIO</t>
  </si>
  <si>
    <t>053-2019</t>
  </si>
  <si>
    <t>LUQUE ALVAREZ BUSTAMANTE URSULA NATHALY</t>
  </si>
  <si>
    <t>054-2019</t>
  </si>
  <si>
    <t>ANALISTA DE ASIGNACIONES Y GESTIÓN CONTRACTUAL</t>
  </si>
  <si>
    <t>SINISI SALEZZI DANTE</t>
  </si>
  <si>
    <t>060-2019</t>
  </si>
  <si>
    <t>022-2017</t>
  </si>
  <si>
    <t>ANALISTA DEL SISTEMA DE GESTIÓN DE LA SEGURIDAD Y SALUD EN EL TRABAJO</t>
  </si>
  <si>
    <t>09883552</t>
  </si>
  <si>
    <t>VILCHEZ PERALTA WILLY ALEJANDRO</t>
  </si>
  <si>
    <t>123-2016</t>
  </si>
  <si>
    <t>ANALISTA DE ASISTENCIA TÉCNICA - HOJA DE RUTA</t>
  </si>
  <si>
    <t>46555246</t>
  </si>
  <si>
    <t>MORALES ESPINO ANDREA MERYBET</t>
  </si>
  <si>
    <t>CIENCIA POLÌTICA Y GOBIERNO</t>
  </si>
  <si>
    <t>197-2016</t>
  </si>
  <si>
    <t>ANALISTA DE ASISTENCIA TÉCNICA DE PROYECTOS ESPECIALES DEL TRÁNSITO</t>
  </si>
  <si>
    <t>46784269</t>
  </si>
  <si>
    <t>MACHUCA CHAMPI LILIANA ISABEL</t>
  </si>
  <si>
    <t>008-2019</t>
  </si>
  <si>
    <t>SECRETARIO TÉCNICO DE LOS ÓRGANOS INSTRUCTORES DEL PROCEDIMIENTO ADMINISTRATIVO DISCIPLINARIO</t>
  </si>
  <si>
    <t>42272337</t>
  </si>
  <si>
    <t>ARCE CERNA LUIS MIGUEL</t>
  </si>
  <si>
    <t>042-2017</t>
  </si>
  <si>
    <t>SECRETARIA - TURNO 1</t>
  </si>
  <si>
    <t>43659850</t>
  </si>
  <si>
    <t>QUINTANA TIMANA VERÓNICA MARIBEL</t>
  </si>
  <si>
    <t>179-2016</t>
  </si>
  <si>
    <t>ASISTENTE DE ALMACÉN</t>
  </si>
  <si>
    <t>46844251</t>
  </si>
  <si>
    <t>MEDRANO LEÓN  ANGELLO PIERO</t>
  </si>
  <si>
    <t>ADMINISTRACIÓN INDUSTRIAL</t>
  </si>
  <si>
    <t>020-2016</t>
  </si>
  <si>
    <t>ASISTENTE JURÍDICO - TSC</t>
  </si>
  <si>
    <t>47508233</t>
  </si>
  <si>
    <t>CHUMBES FABIAN CRISTHIAN ALEXIS</t>
  </si>
  <si>
    <t>086-2017</t>
  </si>
  <si>
    <t>45169372</t>
  </si>
  <si>
    <t>CABRERA CALLE JOHN ISAEL</t>
  </si>
  <si>
    <t>075-2017</t>
  </si>
  <si>
    <t>43204318</t>
  </si>
  <si>
    <t>PÉREZ VERAMENDI DANIELA JOHANA</t>
  </si>
  <si>
    <t>020-2017</t>
  </si>
  <si>
    <t>10131995</t>
  </si>
  <si>
    <t>MEZA FERNANDEZ ANTONIO</t>
  </si>
  <si>
    <t>ELECTRICIDAD</t>
  </si>
  <si>
    <t>057-2019</t>
  </si>
  <si>
    <t>46427771</t>
  </si>
  <si>
    <t>CRUZ CASTILLO ANGHELA BARBARITA</t>
  </si>
  <si>
    <t>120-2016</t>
  </si>
  <si>
    <t>ESPECIALISTA DE GESTIÓN E IMPLEMENTACIÓN DEL DIAGNÓSTICO</t>
  </si>
  <si>
    <t>41231343</t>
  </si>
  <si>
    <t>CHAVARRIA PAREDES VANESSA MARIAELENA</t>
  </si>
  <si>
    <t>177-2016</t>
  </si>
  <si>
    <t>COORDINADOR JURÍDICO</t>
  </si>
  <si>
    <t>41558715</t>
  </si>
  <si>
    <t>BARRENA MARTÍNEZ AURORA LETICIA</t>
  </si>
  <si>
    <t>093-2016</t>
  </si>
  <si>
    <t>025-2019</t>
  </si>
  <si>
    <t>40823334</t>
  </si>
  <si>
    <t>PIZARRO SECLÉN GINO RAÚL</t>
  </si>
  <si>
    <t>140-2015</t>
  </si>
  <si>
    <t>GESTOR DE PROGRAMA B-LEARNING DE FORMACIÓN</t>
  </si>
  <si>
    <t>10810444</t>
  </si>
  <si>
    <t>GRANADOS CAMPOS SILVIA</t>
  </si>
  <si>
    <t>026-2016</t>
  </si>
  <si>
    <t>ESPECIALISTA DE CAPACITACIÓN Y RENDIMIENTO</t>
  </si>
  <si>
    <t>10089365</t>
  </si>
  <si>
    <t xml:space="preserve">GALLARDO CERDÁN CECILIA    </t>
  </si>
  <si>
    <t>INVESTIGACIÓN OPERATIVA</t>
  </si>
  <si>
    <t>104-2015</t>
  </si>
  <si>
    <t>42314173</t>
  </si>
  <si>
    <t>AGUILAR VALDERA ANTONIO EDUARDO</t>
  </si>
  <si>
    <t>1C 2R</t>
  </si>
  <si>
    <t>40672869</t>
  </si>
  <si>
    <t>ALIAGA CAMPOS ALBINO</t>
  </si>
  <si>
    <t>INGENIERO EN RR.NN</t>
  </si>
  <si>
    <t>INGENIERO EN RECURSOS 
RENOVABLES, MENCIÓN FORESTALES</t>
  </si>
  <si>
    <t>1C 3R</t>
  </si>
  <si>
    <t>12</t>
  </si>
  <si>
    <t>43768497</t>
  </si>
  <si>
    <t>ALLCCAHUAMAN MAÑUICO EDWIN</t>
  </si>
  <si>
    <t>22485069</t>
  </si>
  <si>
    <t>ALVARADO CABRERA YENNI EDITA</t>
  </si>
  <si>
    <t>1C</t>
  </si>
  <si>
    <t>9</t>
  </si>
  <si>
    <t>06747990</t>
  </si>
  <si>
    <t>ALVARADO IZAGUIRRE LUIS EULOGIO</t>
  </si>
  <si>
    <t xml:space="preserve">ESTUDIOS TRUNCOS DE ECONOMIA </t>
  </si>
  <si>
    <t>43753878</t>
  </si>
  <si>
    <t>ALVAREZ MACEDO CARLOS ANDRES</t>
  </si>
  <si>
    <t>07354412</t>
  </si>
  <si>
    <t>ALVAREZ ROMERO EMILIO LUCAS</t>
  </si>
  <si>
    <t>43172711</t>
  </si>
  <si>
    <t>ALZAMORA TORRES DANILO DANIEL</t>
  </si>
  <si>
    <t>41880233</t>
  </si>
  <si>
    <t>AMASIFUEN BALBIN ELVER</t>
  </si>
  <si>
    <t>47249228</t>
  </si>
  <si>
    <t xml:space="preserve">ANGELES MONTOYA TERESA ISABEL </t>
  </si>
  <si>
    <t>09338147</t>
  </si>
  <si>
    <t>ANICAMA GONZALEZ ALVARO JOSE</t>
  </si>
  <si>
    <t>1.5</t>
  </si>
  <si>
    <t>72058684</t>
  </si>
  <si>
    <t>ARAUJO HOYOS GEORDY</t>
  </si>
  <si>
    <t>7</t>
  </si>
  <si>
    <t>40711693</t>
  </si>
  <si>
    <t>ARCE GRANDEZ RINA ELENA</t>
  </si>
  <si>
    <t>01131592</t>
  </si>
  <si>
    <t>ARCE GRANDEZ ROYENA</t>
  </si>
  <si>
    <t>42600069</t>
  </si>
  <si>
    <t>ARELLANO OLANO WILLIAMS</t>
  </si>
  <si>
    <t>47318694</t>
  </si>
  <si>
    <t>ARIAS HUAMAN SULI ANAIS</t>
  </si>
  <si>
    <t>COMUNICACIÓN Y ARTES DE LA COMUNICACION</t>
  </si>
  <si>
    <t>70187195</t>
  </si>
  <si>
    <t>ARIRAMA CELIS VANIA STEFANI</t>
  </si>
  <si>
    <t>07331063</t>
  </si>
  <si>
    <t>ARREDONDO BERNABE FELIX</t>
  </si>
  <si>
    <t>10055890</t>
  </si>
  <si>
    <t>ARTICA CUYUBAMBA GUSTAVO</t>
  </si>
  <si>
    <t>71436214</t>
  </si>
  <si>
    <t>ASATO ROSAS JULIANA ISABEL</t>
  </si>
  <si>
    <t>11</t>
  </si>
  <si>
    <t>5.5</t>
  </si>
  <si>
    <t>1C 1R</t>
  </si>
  <si>
    <t>0.5</t>
  </si>
  <si>
    <t>42527183</t>
  </si>
  <si>
    <t>ATAUQUE PASTOR PERCY JOEL EULOGIO</t>
  </si>
  <si>
    <t>3.5</t>
  </si>
  <si>
    <t>44527149</t>
  </si>
  <si>
    <t>AYALA DELGADO RUTH ESTHER</t>
  </si>
  <si>
    <t>1.3</t>
  </si>
  <si>
    <t>41232206</t>
  </si>
  <si>
    <t>AYALA FIGUEROA WALTHER ENRIQUE</t>
  </si>
  <si>
    <t>41571385</t>
  </si>
  <si>
    <t>AYLAS CHUQUILLANQUI RICHARD ANTONIO</t>
  </si>
  <si>
    <t>INGENIERO FORESTAL Y AMBIENTAL</t>
  </si>
  <si>
    <t>41544333</t>
  </si>
  <si>
    <t>BARDALES SORIA JORGE</t>
  </si>
  <si>
    <t>42777486</t>
  </si>
  <si>
    <t>BARRERA RAMIREZ JOHANA NATALI</t>
  </si>
  <si>
    <t>70893827</t>
  </si>
  <si>
    <t>BARRIOS ROMERO RUTH YESICA</t>
  </si>
  <si>
    <t>CIENCIAS FORESTALES Y DEL AMBIENTE</t>
  </si>
  <si>
    <t>ING. EN CIENCIAS FORESTALES</t>
  </si>
  <si>
    <t>09630907</t>
  </si>
  <si>
    <t>BAZAN CRUZ VICTOR</t>
  </si>
  <si>
    <t>42637458</t>
  </si>
  <si>
    <t>BAZAN HERRERA PERCY WILY</t>
  </si>
  <si>
    <t>45558552</t>
  </si>
  <si>
    <t>BEDON ROSALES ROBERT AUGUSTO</t>
  </si>
  <si>
    <t>INGENERIA ECONOMICA</t>
  </si>
  <si>
    <t>BACHILLER INGENERIA ECONOMICA</t>
  </si>
  <si>
    <t>09383610</t>
  </si>
  <si>
    <t>BEDOYA BONELLI CARLOS ALBERTO</t>
  </si>
  <si>
    <t>41617944</t>
  </si>
  <si>
    <t>BENITES AGURTO DENISSE MARIA LIZZET</t>
  </si>
  <si>
    <t>16718726</t>
  </si>
  <si>
    <t>BERNILLA GOTO EVA ELIZABETH</t>
  </si>
  <si>
    <t>23009543</t>
  </si>
  <si>
    <t>BLAS JAIMES DAVID</t>
  </si>
  <si>
    <t>45206890</t>
  </si>
  <si>
    <t>BOURDIEU ABARCA CARMEN NATALIA</t>
  </si>
  <si>
    <t>8</t>
  </si>
  <si>
    <t>00250719</t>
  </si>
  <si>
    <t>BURGA GONZALES LESVY DEL ROCIO</t>
  </si>
  <si>
    <t>40636784</t>
  </si>
  <si>
    <t>BURNEO CORTES JUAN CARLOS</t>
  </si>
  <si>
    <t>47131340</t>
  </si>
  <si>
    <t>CABRERA ESPIRITU ISAU JULIO</t>
  </si>
  <si>
    <t>71710591</t>
  </si>
  <si>
    <t>CACERES HUAYHUACA CAROL FIORELA</t>
  </si>
  <si>
    <t>32397333</t>
  </si>
  <si>
    <t>CADILLO VILLAFRANCA AUREA HERMELINDA</t>
  </si>
  <si>
    <t>DOCTORADO EN CCSS</t>
  </si>
  <si>
    <t>EDUCACIÓN UNIVERSITARIA COMPLETA</t>
  </si>
  <si>
    <t>SUBDIRECTORA DE LA SDSPAFFS</t>
  </si>
  <si>
    <t>41899599</t>
  </si>
  <si>
    <t>CALDERON VALENZUELA ANA LUISA</t>
  </si>
  <si>
    <t>41911721</t>
  </si>
  <si>
    <t>CAMPOS ZUMAETA LUIS ENRIQUE</t>
  </si>
  <si>
    <t>40560475</t>
  </si>
  <si>
    <t>CANAHUIRE PAREDES CARMEN ROSA</t>
  </si>
  <si>
    <t>40175079</t>
  </si>
  <si>
    <t>CANDIA DIPAZ CARLOS RAFAEL</t>
  </si>
  <si>
    <t>40161509</t>
  </si>
  <si>
    <t xml:space="preserve">CANO RUBIN GUISELA YSABEL  </t>
  </si>
  <si>
    <t>07512798</t>
  </si>
  <si>
    <t>CASTRO RUIZ CESAR AUGUSTO</t>
  </si>
  <si>
    <t>MECANICO DE PRODUCCION</t>
  </si>
  <si>
    <t>46034022</t>
  </si>
  <si>
    <t>CAVERO SOTA MAYRA ANTONIETA</t>
  </si>
  <si>
    <t>40270569</t>
  </si>
  <si>
    <t>CAYLLAHUA RUTTI PABLO ALONSO</t>
  </si>
  <si>
    <t>ESTUDIANTE DE SISTEMAS</t>
  </si>
  <si>
    <t>47754076</t>
  </si>
  <si>
    <t>CELIS COTRINA LEODAN</t>
  </si>
  <si>
    <t>19246760</t>
  </si>
  <si>
    <t>CERNA PRIETO MARIA MERCEDES</t>
  </si>
  <si>
    <t>41379687</t>
  </si>
  <si>
    <t>CERON VILLANUEVA JOSE LUIS</t>
  </si>
  <si>
    <t>45342079</t>
  </si>
  <si>
    <t>CHACCHA ZARATE LUZ CLAUDIA</t>
  </si>
  <si>
    <t>45430920</t>
  </si>
  <si>
    <t>CHACON AREVALO ANTONIO FRANCISCO</t>
  </si>
  <si>
    <t>07392356</t>
  </si>
  <si>
    <t>CHALCO CANGALAYA EDISON VICENTE</t>
  </si>
  <si>
    <t>41597538</t>
  </si>
  <si>
    <t>CHANCASANAMPA MEDINA RONALD SENIN</t>
  </si>
  <si>
    <t>09490943</t>
  </si>
  <si>
    <t xml:space="preserve">CHAVEZ  COTAQUISPE MONICA DIANA </t>
  </si>
  <si>
    <t>71835478</t>
  </si>
  <si>
    <t>CHAVEZ GUZMAN JOHANNA LILEY</t>
  </si>
  <si>
    <t>41497310</t>
  </si>
  <si>
    <t>CHICATA RUIZ AUGUSTO RENATO</t>
  </si>
  <si>
    <t>44976323</t>
  </si>
  <si>
    <t>CHONG BARTRA LANDY SIUMEY</t>
  </si>
  <si>
    <t>44637688</t>
  </si>
  <si>
    <t>CHOQUE CONDORI ELISBAN</t>
  </si>
  <si>
    <t>INGENIERIA FORESTAL Y MEDIO AMBIENTE</t>
  </si>
  <si>
    <t>21877422</t>
  </si>
  <si>
    <t xml:space="preserve">CHUMBIAUCA CARBAJAL VIVIAN YRMA </t>
  </si>
  <si>
    <t>41488037</t>
  </si>
  <si>
    <t>CONDOR MEZA LUISA</t>
  </si>
  <si>
    <t>43195680</t>
  </si>
  <si>
    <t>CONTTI CHAVEZ LUCIO RENATO</t>
  </si>
  <si>
    <t>41910861</t>
  </si>
  <si>
    <t xml:space="preserve">CORDOVA CHACON DENIS OMAR </t>
  </si>
  <si>
    <t>41684285</t>
  </si>
  <si>
    <t>CORONEL ZUBIATE MILTON</t>
  </si>
  <si>
    <t>41742843</t>
  </si>
  <si>
    <t>CORREA ORTEGA LISSETH ALISSON</t>
  </si>
  <si>
    <t>04321422</t>
  </si>
  <si>
    <t>CRUZ ORTIZ EDUARDO</t>
  </si>
  <si>
    <t>47722490</t>
  </si>
  <si>
    <t>CRUZ PAIMA JORDY ENRIQUE ALFREDO</t>
  </si>
  <si>
    <t>44607564</t>
  </si>
  <si>
    <t>CRUZADO BLANCO LUIS ALBERTO</t>
  </si>
  <si>
    <t>40515844</t>
  </si>
  <si>
    <t>CUBA JIMENEZ FRANCKLIN OMAR</t>
  </si>
  <si>
    <t>ING. ECONOMICO</t>
  </si>
  <si>
    <t>25739974</t>
  </si>
  <si>
    <t>CURUCHAGA ZEVALLOS ROXANA GERTRUDIS</t>
  </si>
  <si>
    <t>07487025</t>
  </si>
  <si>
    <t>CUSTODIO INCIO IRIS ONELIA</t>
  </si>
  <si>
    <t>19934262</t>
  </si>
  <si>
    <t>DE LA CRUZ MUÑOZ ROMULO DAVID</t>
  </si>
  <si>
    <t>43637934</t>
  </si>
  <si>
    <t>DEL CASTILLO SANTILLANA MARILIA SHALLY</t>
  </si>
  <si>
    <t>BACHILLER EN CIENCIAS FORESTALES</t>
  </si>
  <si>
    <t>46529722</t>
  </si>
  <si>
    <t>DIAZ COTRINA NORMA MARIBEL</t>
  </si>
  <si>
    <t>ESTUDIOS DE COMPUTACION E INFORMATICA</t>
  </si>
  <si>
    <t>20576930</t>
  </si>
  <si>
    <t>DIAZ MANCILLA RAQUEL BERTHA</t>
  </si>
  <si>
    <t>45762198</t>
  </si>
  <si>
    <t>DIAZ SALAS JOSE EDWIN</t>
  </si>
  <si>
    <t>40788741</t>
  </si>
  <si>
    <t>DIAZ URRUNAGA WILFREDO JAVIER</t>
  </si>
  <si>
    <t xml:space="preserve">DIAZ URRUNAGA WILFREDO JAVIER </t>
  </si>
  <si>
    <t>41524337</t>
  </si>
  <si>
    <t xml:space="preserve">DIONICIO  MACHARI BENNIE HENRY </t>
  </si>
  <si>
    <t xml:space="preserve">DIONICIO MACHARI BENNIE HENRY </t>
  </si>
  <si>
    <t>42669731</t>
  </si>
  <si>
    <t>DURAND TRUJILLO ANTONIO MARCO</t>
  </si>
  <si>
    <t>RECURSOS NATURALES</t>
  </si>
  <si>
    <t>08873424</t>
  </si>
  <si>
    <t>DUTRA PERALTA IVO HUMBERTO</t>
  </si>
  <si>
    <t>40182451</t>
  </si>
  <si>
    <t>ECHEVARRIA ENCISO ERICK STEVE</t>
  </si>
  <si>
    <t>43977831</t>
  </si>
  <si>
    <t>EGAS USEDA HARRY ARNOLD</t>
  </si>
  <si>
    <t>46017790</t>
  </si>
  <si>
    <t>ESCALANTE FERNANDEZ CESAR OMAR</t>
  </si>
  <si>
    <t>23014284</t>
  </si>
  <si>
    <t>ESCOBAR CHAVEZ ROLANDO</t>
  </si>
  <si>
    <t>BACHILLER EN RRNN</t>
  </si>
  <si>
    <t>40706639</t>
  </si>
  <si>
    <t xml:space="preserve">ESPICHAN MARIÑAS MIGUEL ANGEL </t>
  </si>
  <si>
    <t>45521462</t>
  </si>
  <si>
    <t>ESPINOZA CHAVARRI JORGE ALBERTO</t>
  </si>
  <si>
    <t>7.5</t>
  </si>
  <si>
    <t>45692197</t>
  </si>
  <si>
    <t>ESQUECHE RODRIGUEZ YOELI</t>
  </si>
  <si>
    <t>42671649</t>
  </si>
  <si>
    <t>FANO CASACHAGUA SILVANA</t>
  </si>
  <si>
    <t>10294636</t>
  </si>
  <si>
    <t>FARRO ROMERO DIANA DALILA</t>
  </si>
  <si>
    <t>MEDICO VETERINARIA</t>
  </si>
  <si>
    <t>29721321</t>
  </si>
  <si>
    <t>FERNANDEZ DELGADO WALTER FABRIZIO</t>
  </si>
  <si>
    <t>43101922</t>
  </si>
  <si>
    <t>FERNANDEZ MEDRANO LUIS ESTEBAN</t>
  </si>
  <si>
    <t>40593171</t>
  </si>
  <si>
    <t>FERNANDEZ VEGA JOSE LUIS ALONSO</t>
  </si>
  <si>
    <t>45452103</t>
  </si>
  <si>
    <t>FIESTAS  ACOSTA FIORELA ALEXANDRA</t>
  </si>
  <si>
    <t>45221163</t>
  </si>
  <si>
    <t>FLORES AQUINO JESUS ALBERTO</t>
  </si>
  <si>
    <t>28315826</t>
  </si>
  <si>
    <t>FLORES CHIRINOS WILLIAM FRANCISCO</t>
  </si>
  <si>
    <t>43307347</t>
  </si>
  <si>
    <t>FLORES POSADAS MANUEL GERARDO</t>
  </si>
  <si>
    <t>23014676</t>
  </si>
  <si>
    <t>FLORES ZEVALLOS YESSICA KARINA</t>
  </si>
  <si>
    <t>LIC. EN ADM. DE EMPRESAS</t>
  </si>
  <si>
    <t>43928136</t>
  </si>
  <si>
    <t>FRANCO GUTIERREZ SANDRA CAROLINA</t>
  </si>
  <si>
    <t>40702149</t>
  </si>
  <si>
    <t>GALLARDO CAMACHO LENIN HORACIO</t>
  </si>
  <si>
    <t>44322771</t>
  </si>
  <si>
    <t>GALVEZ LI YANINA YAVIRA</t>
  </si>
  <si>
    <t>42939313</t>
  </si>
  <si>
    <t>GAMARRA AGAMA SHEILA ELENA</t>
  </si>
  <si>
    <t>00076266</t>
  </si>
  <si>
    <t>GANOZA SANDOVAL PATRICIA MARLENE</t>
  </si>
  <si>
    <t>46365350</t>
  </si>
  <si>
    <t>GARAY RAMIREZ SAUL DANIEL</t>
  </si>
  <si>
    <t>70435397</t>
  </si>
  <si>
    <t>GARAY SIFUENTES MÓNICA STEFANÍA</t>
  </si>
  <si>
    <t>47470103</t>
  </si>
  <si>
    <t>GARCIA TELLO YOSELIN MIRELLA</t>
  </si>
  <si>
    <t>46292526</t>
  </si>
  <si>
    <t>GATICA SANCHEZ NILTON LUIS</t>
  </si>
  <si>
    <t>INGENERIA FORESTAL</t>
  </si>
  <si>
    <t>19221804</t>
  </si>
  <si>
    <t>GIL  DIAZ  WILLIAM ENRIQUE</t>
  </si>
  <si>
    <t>44075556</t>
  </si>
  <si>
    <t>GOMEZ VELA KENNY TAIRON</t>
  </si>
  <si>
    <t>42539680</t>
  </si>
  <si>
    <t>GONZALEZ ALFARO GERSOM JUVER</t>
  </si>
  <si>
    <t>24283172</t>
  </si>
  <si>
    <t>GONZALEZ PINTO HENRRY</t>
  </si>
  <si>
    <t>10585974</t>
  </si>
  <si>
    <t>GONZALEZ VALIENTE CARLOS GUSTAVO MARTIN</t>
  </si>
  <si>
    <t>70171166</t>
  </si>
  <si>
    <t>GRANDEZ PAREDES KATERIN FIORELLA</t>
  </si>
  <si>
    <t>45135592</t>
  </si>
  <si>
    <t>GUERRA MARQUEZ SANDY</t>
  </si>
  <si>
    <t>TÉCNICA EN ADMINISTRACIÓN TURÍSTICA</t>
  </si>
  <si>
    <t>70427425</t>
  </si>
  <si>
    <t>GUERRA PINEDO PAULA CELESTE</t>
  </si>
  <si>
    <t>INGENIERIA FORESTALES</t>
  </si>
  <si>
    <t>42400666</t>
  </si>
  <si>
    <t>GUEVARA AGUILAR ERICK FRANK</t>
  </si>
  <si>
    <t>16633550</t>
  </si>
  <si>
    <t>GUEVARA MUNDACA JONY ALDUVAR</t>
  </si>
  <si>
    <t>41227516</t>
  </si>
  <si>
    <t>GUTIERREZ DIAZ VICTORIA MERCEDES</t>
  </si>
  <si>
    <t>41884785</t>
  </si>
  <si>
    <t>GUZMAN AREVALO OMAR</t>
  </si>
  <si>
    <t>EDUCACIÓN UNIVERSITARIA EN CURSO</t>
  </si>
  <si>
    <t>47835882</t>
  </si>
  <si>
    <t>HENRIQUEZ CARRASCO MADIJETH MYLENKA</t>
  </si>
  <si>
    <t>23009757</t>
  </si>
  <si>
    <t>HERMITAÑO AGUILAR NHORKA YHESENIA</t>
  </si>
  <si>
    <t>ADMINISTRACION DE  EMPRESAS</t>
  </si>
  <si>
    <t>43718551</t>
  </si>
  <si>
    <t>HIGA OSHIRO JUAN LUIS</t>
  </si>
  <si>
    <t>09728181</t>
  </si>
  <si>
    <t>HINOSTROZA HUAMAN JAVIER ANSELMO</t>
  </si>
  <si>
    <t>TECNICO EN ENSAMBLAJE</t>
  </si>
  <si>
    <t>46628365</t>
  </si>
  <si>
    <t>HUAMAN ADAMA REGINA DEL CARMEN</t>
  </si>
  <si>
    <t>44930121</t>
  </si>
  <si>
    <t>HUAMAN POTENCIANO DINA SMITH</t>
  </si>
  <si>
    <t>41309222</t>
  </si>
  <si>
    <t>HUAMAN TARMEÑO VICTOR HUGO</t>
  </si>
  <si>
    <t>20060117</t>
  </si>
  <si>
    <t>HUANCA URETA CESAR JULIO</t>
  </si>
  <si>
    <t>46782818</t>
  </si>
  <si>
    <t>HUAROC CARRION CARLOS LEOPOLDO</t>
  </si>
  <si>
    <t xml:space="preserve">HUAROC CARRION CARLOS LEOPOLDO  </t>
  </si>
  <si>
    <t>42977023</t>
  </si>
  <si>
    <t>HUAYCAMA TAPULLIMA ALI</t>
  </si>
  <si>
    <t>TECNICO FORESTAL</t>
  </si>
  <si>
    <t>45153171</t>
  </si>
  <si>
    <t>HUAYLLANI ENRIQUEZ MIJAIL GELIER</t>
  </si>
  <si>
    <t>ING. FORESTAL Y DE MEDIO AMBIENTE</t>
  </si>
  <si>
    <t>43566837</t>
  </si>
  <si>
    <t>INFANTE HOYOS WILTER</t>
  </si>
  <si>
    <t>41345368</t>
  </si>
  <si>
    <t>IZQUIERDO QUISPE PATRICIA ROSARIO</t>
  </si>
  <si>
    <t>46993415</t>
  </si>
  <si>
    <t>JACINTO RUIZ DIEGO ALEXANDER</t>
  </si>
  <si>
    <t>41436420</t>
  </si>
  <si>
    <t xml:space="preserve">JANAMPA FELICES JOHNN KINNY  </t>
  </si>
  <si>
    <t>43387783</t>
  </si>
  <si>
    <t>LA BARRERA NOA SILVIA DIANA</t>
  </si>
  <si>
    <t>42591788</t>
  </si>
  <si>
    <t>LAFITTE LAMAS SAMARA ANNEL</t>
  </si>
  <si>
    <t>42240186</t>
  </si>
  <si>
    <t>LARA MEDINA EDER ARMANDO</t>
  </si>
  <si>
    <t>42879318</t>
  </si>
  <si>
    <t>LAURENTE CAJACURI MIGUEL ANGEL</t>
  </si>
  <si>
    <t>INGENERIA</t>
  </si>
  <si>
    <t>41266775</t>
  </si>
  <si>
    <t>LAZO MALAGA FRANCISCO JAVIER</t>
  </si>
  <si>
    <t>LICENCIADO EN TURISMO Y HOTELERÍA</t>
  </si>
  <si>
    <t>41209160</t>
  </si>
  <si>
    <t>LEANDRO MELGAREJO WINSTON RICARDO</t>
  </si>
  <si>
    <t>42073985</t>
  </si>
  <si>
    <t>LOLAY HUAMANYAURI INGRID VANESSA</t>
  </si>
  <si>
    <t>25791097</t>
  </si>
  <si>
    <t>LOPEZ FLORES WILLIAM</t>
  </si>
  <si>
    <t>10319691</t>
  </si>
  <si>
    <t>LOPEZ GAHONA CESAR OSCAR</t>
  </si>
  <si>
    <t>TECNICO ADMINISTRACION DE EMPRESAS</t>
  </si>
  <si>
    <t>46443971</t>
  </si>
  <si>
    <t>LUDEÑA CORNEJO CLARISSA DESSIRE</t>
  </si>
  <si>
    <t>41329895</t>
  </si>
  <si>
    <t>LUJAN MIRANDA JUAN CARLOS</t>
  </si>
  <si>
    <t>04823488</t>
  </si>
  <si>
    <t>LUNA DELGADO JOSE ANTONIO</t>
  </si>
  <si>
    <t>ESTUDIANTE ING. FORESTAL</t>
  </si>
  <si>
    <t>32960057</t>
  </si>
  <si>
    <t xml:space="preserve">LUNA HOLGUIN ISABEL </t>
  </si>
  <si>
    <t>23019766</t>
  </si>
  <si>
    <t>MALDONADO SOTO ELVIRA</t>
  </si>
  <si>
    <t>46202274</t>
  </si>
  <si>
    <t>MANCO MIRANDA FIORELLA CONSUELO</t>
  </si>
  <si>
    <t>04811551</t>
  </si>
  <si>
    <t>MANDUJANO HIDALGO CARLOS ROLANDO</t>
  </si>
  <si>
    <t>45491996</t>
  </si>
  <si>
    <t>MANRIQUE LINARES CYNTHIA POLETT</t>
  </si>
  <si>
    <t>42809302</t>
  </si>
  <si>
    <t>MANTILLA ACOSTA BERTHA NELIDA</t>
  </si>
  <si>
    <t>43750755</t>
  </si>
  <si>
    <t>MARCA QUISPE RAUL</t>
  </si>
  <si>
    <t>42707201</t>
  </si>
  <si>
    <t>MARCELO BONIFACIO ERICK ALONSO</t>
  </si>
  <si>
    <t>BIÓLOGO</t>
  </si>
  <si>
    <t>43553898</t>
  </si>
  <si>
    <t>MARQUEZ RODRIGUEZ HENRRY IGOR</t>
  </si>
  <si>
    <t>41190841</t>
  </si>
  <si>
    <t>MARTIN BERNUY MARIA FE</t>
  </si>
  <si>
    <t>40608176</t>
  </si>
  <si>
    <t>MARTINEZ  MIRANDA JUVENAL IVAN</t>
  </si>
  <si>
    <t>40665242</t>
  </si>
  <si>
    <t>MEDINA ALVARADO JOSE LUIS</t>
  </si>
  <si>
    <t>45144211</t>
  </si>
  <si>
    <t>MEDINA ZACARIAS JAIME ALONSO</t>
  </si>
  <si>
    <t>INGENERIA DE SISTEMAS</t>
  </si>
  <si>
    <t>41067357</t>
  </si>
  <si>
    <t>MEJIA VERASTEGUI IGOR ELIAS</t>
  </si>
  <si>
    <t>01143930</t>
  </si>
  <si>
    <t>MENDEZ SANTANDER ENRIQUE</t>
  </si>
  <si>
    <t>23265432</t>
  </si>
  <si>
    <t>MENDOZA HUAMAN ZONIA</t>
  </si>
  <si>
    <t>01133155</t>
  </si>
  <si>
    <t>MENDOZA PAREDES RUSEL NIQUEL</t>
  </si>
  <si>
    <t>09433858</t>
  </si>
  <si>
    <t>MENDOZA TORRES GRACIELA</t>
  </si>
  <si>
    <t>20727649</t>
  </si>
  <si>
    <t>MERCADO GUILLEN REYNALDO CIRO</t>
  </si>
  <si>
    <t>45724677</t>
  </si>
  <si>
    <t>MEZA ALBERCA BRANID</t>
  </si>
  <si>
    <t>AUXILIAR DE LIMPIEZA</t>
  </si>
  <si>
    <t>09645365</t>
  </si>
  <si>
    <t>MEZA DEL AGUILA ROBERTO AQUILES</t>
  </si>
  <si>
    <t>40679987</t>
  </si>
  <si>
    <t>MIDOLO VIZCARDO ALEJANDRA</t>
  </si>
  <si>
    <t>46611070</t>
  </si>
  <si>
    <t>MILLONES RAMOS CESAR HENRY</t>
  </si>
  <si>
    <t>BACHILLER ING. GEOGRAFICA</t>
  </si>
  <si>
    <t>46076122</t>
  </si>
  <si>
    <t>MINAYA CANDIA FRED DANIEL</t>
  </si>
  <si>
    <t>MIRANDA ASSEN JORGE</t>
  </si>
  <si>
    <t>70435447</t>
  </si>
  <si>
    <t>MORA CORDOVA ERIKA ELIANNI</t>
  </si>
  <si>
    <t>44238077</t>
  </si>
  <si>
    <t>MORALES RUIZ ERIKA JOANNA</t>
  </si>
  <si>
    <t>INGENERIA RECURSOS FORESTALES</t>
  </si>
  <si>
    <t>40647795</t>
  </si>
  <si>
    <t>MORENO INUMA FLOR</t>
  </si>
  <si>
    <t>40376947</t>
  </si>
  <si>
    <t>MORI CARBAJAL ANA MARIA</t>
  </si>
  <si>
    <t>MORI HUIVIN LISS KATHERINE</t>
  </si>
  <si>
    <t>46740558</t>
  </si>
  <si>
    <t>10</t>
  </si>
  <si>
    <t>06041976</t>
  </si>
  <si>
    <t>MORI INSAPILLO ADIT</t>
  </si>
  <si>
    <t>46960522</t>
  </si>
  <si>
    <t>MORVELI FLORES VERA LUCIA</t>
  </si>
  <si>
    <t>43665274</t>
  </si>
  <si>
    <t>MOURAO GOMEZ CARLOS HUMBERTO</t>
  </si>
  <si>
    <t>44241586</t>
  </si>
  <si>
    <t>MOYA VENTURO MARIA ANGELICA</t>
  </si>
  <si>
    <t>46380084</t>
  </si>
  <si>
    <t>NAVARRO SALAVERRY MILUSKA MILAGROS</t>
  </si>
  <si>
    <t>ESTUDIOS TRUNCOS DE CONTABILIDAD</t>
  </si>
  <si>
    <t>44554740</t>
  </si>
  <si>
    <t>NECIOSUP SAMAME JOSE ANTONIO</t>
  </si>
  <si>
    <t>41022447</t>
  </si>
  <si>
    <t>OBREGON MONTES PATRICIA SKARLY</t>
  </si>
  <si>
    <t>47647020</t>
  </si>
  <si>
    <t>OCHAVANO FIGUEREDO LISSENIA MILAGROS</t>
  </si>
  <si>
    <t>07753393</t>
  </si>
  <si>
    <t>OCHOA NAPURI DE PRIETO JESICA LILIANA</t>
  </si>
  <si>
    <t>15441522</t>
  </si>
  <si>
    <t>ORELLANA SANCHEZ ROEL GERMAN</t>
  </si>
  <si>
    <t>42533029</t>
  </si>
  <si>
    <t>ORTIZ AREVALO DANY DANIEL</t>
  </si>
  <si>
    <t>70234688</t>
  </si>
  <si>
    <t>ORTIZ GUTIERREZ HAROLD ALEXANDER</t>
  </si>
  <si>
    <t>BACHILLER EN INGENIERIA FORESTAL Y AMBIENTE</t>
  </si>
  <si>
    <t>09446345</t>
  </si>
  <si>
    <t>ORTIZ SANCHEZ HUMBERTO SALOMON</t>
  </si>
  <si>
    <t>44163576</t>
  </si>
  <si>
    <t>PACHECO ROJAS ELISABETH</t>
  </si>
  <si>
    <t>42505910</t>
  </si>
  <si>
    <t>PALAS YACILA FREDY IVAN</t>
  </si>
  <si>
    <t>40462605</t>
  </si>
  <si>
    <t>PANDURO MORI VICTOR HUGO</t>
  </si>
  <si>
    <t>ESTUDIANTE TOPOGRAFIA</t>
  </si>
  <si>
    <t>TOPOGRAFIA</t>
  </si>
  <si>
    <t>40900057</t>
  </si>
  <si>
    <t>PASQUEL VILLARREAL NELIA JULISSA</t>
  </si>
  <si>
    <t>06154338</t>
  </si>
  <si>
    <t>PERALES TUESTA ELIZABETH ALBINA</t>
  </si>
  <si>
    <t>70678239</t>
  </si>
  <si>
    <t>PERALTA ESPINOZA MARISOL GABRIELA</t>
  </si>
  <si>
    <t>42717660</t>
  </si>
  <si>
    <t>PEREDA LEVANO FABIOLA PETTY</t>
  </si>
  <si>
    <t>LIC. ADMINISTRACION</t>
  </si>
  <si>
    <t>07463945</t>
  </si>
  <si>
    <t>PEREZ INFANTE IVONNE SOLEDAD</t>
  </si>
  <si>
    <t>23016963</t>
  </si>
  <si>
    <t>PEREZ MELENDEZ ILIANA JANINE</t>
  </si>
  <si>
    <t>45592042</t>
  </si>
  <si>
    <t>PEREZ ROMERO MAX ALBERT</t>
  </si>
  <si>
    <t>BACHILLER ECOLOGIA DE BOSQUES TROPICALES</t>
  </si>
  <si>
    <t>43693544</t>
  </si>
  <si>
    <t>PEREZ TUANAMA GERLES</t>
  </si>
  <si>
    <t>23019203</t>
  </si>
  <si>
    <t>PEREZ ZAPATA LEYDI MARLENI</t>
  </si>
  <si>
    <t>48103751</t>
  </si>
  <si>
    <t>PILLACA SALCEDO KAREN EMILIA</t>
  </si>
  <si>
    <t>CIENCIAS FORESTALES Y AMBIENTALES</t>
  </si>
  <si>
    <t>45372155</t>
  </si>
  <si>
    <t>PIMENTEL BLAS EFRAIN</t>
  </si>
  <si>
    <t>INGENIERO EN INFORMÁTICA Y SISTEMAS</t>
  </si>
  <si>
    <t>05378008</t>
  </si>
  <si>
    <t>PINEDO  FLOR ANGEL GERARDO</t>
  </si>
  <si>
    <t>45376492</t>
  </si>
  <si>
    <t>PINEDO NAMUCHE JORGE ANDRE</t>
  </si>
  <si>
    <t>07268266</t>
  </si>
  <si>
    <t>PINEDO REYNA MEGA</t>
  </si>
  <si>
    <t>40273885</t>
  </si>
  <si>
    <t>PISCOYA ARROYO VICTOR ALBERTO</t>
  </si>
  <si>
    <t>73062771</t>
  </si>
  <si>
    <t>POMA  BUENDIA LEYA ISABEL</t>
  </si>
  <si>
    <t>BACHILLER EN ING. Y GESTION AMBIENTAL</t>
  </si>
  <si>
    <t>42472704</t>
  </si>
  <si>
    <t>PONCE  FABIAN BRAULIO ANTONIO</t>
  </si>
  <si>
    <t>43400620</t>
  </si>
  <si>
    <t>PORTOCARRERO ANTOÑO JHONATAN</t>
  </si>
  <si>
    <t>45718184</t>
  </si>
  <si>
    <t>POZO AYALA NICK JESUS</t>
  </si>
  <si>
    <t>07523280</t>
  </si>
  <si>
    <t>PRAELLI BUENO JUAN ANTONIO</t>
  </si>
  <si>
    <t>ESTUDIANTE DE INGENIERIA ELECTRONICA</t>
  </si>
  <si>
    <t>44011830</t>
  </si>
  <si>
    <t>QUISPE SILVA JEAN PAOLO MIGUEL</t>
  </si>
  <si>
    <t>45548184</t>
  </si>
  <si>
    <t>RAMIREZ GARCIA TERESA FIORELLA</t>
  </si>
  <si>
    <t>40434274</t>
  </si>
  <si>
    <t>RAMIREZ PANDURO PEDRO</t>
  </si>
  <si>
    <t>45298702</t>
  </si>
  <si>
    <t>RAMIREZ RODRIGUEZ JULIO MIGUEL</t>
  </si>
  <si>
    <t>43505023</t>
  </si>
  <si>
    <t>RAMOS CASTILLO VERONICA ELIZABET</t>
  </si>
  <si>
    <t>43726402</t>
  </si>
  <si>
    <t>RAMOS MONTENEGRO CARMEN DEL PILAR</t>
  </si>
  <si>
    <t>43815572</t>
  </si>
  <si>
    <t>REATEGUI AMASIFUEN JAIME</t>
  </si>
  <si>
    <t>44759820</t>
  </si>
  <si>
    <t>REATEGUI TELLO HECTOR ADRIAN</t>
  </si>
  <si>
    <t xml:space="preserve">REATEGUI TELLO HECTOR ADRIAN </t>
  </si>
  <si>
    <t>23019567</t>
  </si>
  <si>
    <t>RECAVARREN SILVA OSCAR PAUL</t>
  </si>
  <si>
    <t>44261651</t>
  </si>
  <si>
    <t>REINOSO PACO ELVY MILAGROS</t>
  </si>
  <si>
    <t>47257392</t>
  </si>
  <si>
    <t>RESHEA TORRES JOSE BALTAZAR</t>
  </si>
  <si>
    <t>03690163</t>
  </si>
  <si>
    <t>RETO QUINTANILLA ANGEL FABIAN</t>
  </si>
  <si>
    <t>42704348</t>
  </si>
  <si>
    <t>REYNAGA ARAMBULO LUIS VIRGILIO</t>
  </si>
  <si>
    <t>40213958</t>
  </si>
  <si>
    <t>RICO LLAQUE LUIS GUILLERMO</t>
  </si>
  <si>
    <t>09451848</t>
  </si>
  <si>
    <t>RIOS CRESPO DE MORALES CLAUDIA MARIA</t>
  </si>
  <si>
    <t>TECNICA</t>
  </si>
  <si>
    <t>72677842</t>
  </si>
  <si>
    <t>RIOS GRANER VALERIA GABRIELA</t>
  </si>
  <si>
    <t>TECNICO EN ADMINISTRACION  INTERNACIONALES</t>
  </si>
  <si>
    <t>45265268</t>
  </si>
  <si>
    <t>RIOS NAVARRO PAMELA ANDREA</t>
  </si>
  <si>
    <t>00884777</t>
  </si>
  <si>
    <t>RIOS RENGIFO RAUL</t>
  </si>
  <si>
    <t>OPERADOR DE COMPUTADORAS</t>
  </si>
  <si>
    <t>43581228</t>
  </si>
  <si>
    <t>RIOS RIVERA CARLOS ABRAHAM</t>
  </si>
  <si>
    <t>ING. EN INFORMATICA Y SISTEMAS</t>
  </si>
  <si>
    <t>41020639</t>
  </si>
  <si>
    <t>RIQUELME  CIRIACO ILDEFONZO</t>
  </si>
  <si>
    <t>07726184</t>
  </si>
  <si>
    <t>RIVERA ZUBIETA MARTIN OSCAR</t>
  </si>
  <si>
    <t>SUBDIRECTOR DE LA SDSPAFFS</t>
  </si>
  <si>
    <t>42475663</t>
  </si>
  <si>
    <t>RIVERO FONSECA FRANK</t>
  </si>
  <si>
    <t>RIVERO FONSECA FRANKLIN</t>
  </si>
  <si>
    <t>42157103</t>
  </si>
  <si>
    <t>ROBLES DIAZ CARLOS PAVEL</t>
  </si>
  <si>
    <t>20568914</t>
  </si>
  <si>
    <t>ROCHA URBINA CLUBER JAVIER</t>
  </si>
  <si>
    <t>70448920</t>
  </si>
  <si>
    <t>RODRIGUEZ ROJAS SUSANA DEL ROSARIO</t>
  </si>
  <si>
    <t>06021877</t>
  </si>
  <si>
    <t xml:space="preserve">ROJAS SARAPURA ALEJANDRO ALBERTO </t>
  </si>
  <si>
    <t>44943054</t>
  </si>
  <si>
    <t>ROMERO LEON JOC</t>
  </si>
  <si>
    <t>46277089</t>
  </si>
  <si>
    <t>ROMERO QUICHIZ PAOLA DEL ROSARIO</t>
  </si>
  <si>
    <t>INGENERIA EN GESTION</t>
  </si>
  <si>
    <t>10291015</t>
  </si>
  <si>
    <t>ROSSELL ESTRELLA VILMA MANUELA</t>
  </si>
  <si>
    <t>BACHILLER EN SOCIOLOGÍA</t>
  </si>
  <si>
    <t>10342898</t>
  </si>
  <si>
    <t>RUESTA CASTRO ARMANDO</t>
  </si>
  <si>
    <t>44459680</t>
  </si>
  <si>
    <t>RUIZ  CHERRE DIANA CARMEN</t>
  </si>
  <si>
    <t>08394381</t>
  </si>
  <si>
    <t xml:space="preserve">RUIZ  SIFUENTES ISABEL </t>
  </si>
  <si>
    <t>40308143</t>
  </si>
  <si>
    <t>RUIZ GONZALES JAIME</t>
  </si>
  <si>
    <t>41597548</t>
  </si>
  <si>
    <t>SAAVEDRA VARGAS LUIS ANSELMO</t>
  </si>
  <si>
    <t>07078139</t>
  </si>
  <si>
    <t>SABINO PEREZ JAVIER ALFONSO</t>
  </si>
  <si>
    <t>41533140</t>
  </si>
  <si>
    <t>SAENZ NUÑUVERO MIGUEL ENRIQUE</t>
  </si>
  <si>
    <t>BACHILLER EN INGENIERÍA ECONÓMICA</t>
  </si>
  <si>
    <t>22414175</t>
  </si>
  <si>
    <t>SALAZAR  ROJAS MAXIMO</t>
  </si>
  <si>
    <t>05374745</t>
  </si>
  <si>
    <t>SALAZAR GONZALES MARLENI</t>
  </si>
  <si>
    <t>40118136</t>
  </si>
  <si>
    <t>SALAZAR LLOJA GUISELLA MILAGROS</t>
  </si>
  <si>
    <t>42765282</t>
  </si>
  <si>
    <t>SALAZAR LOPEZ JHEREMY</t>
  </si>
  <si>
    <t>41170180</t>
  </si>
  <si>
    <t>SALCEDO PALACIOS BELIN BEQUER</t>
  </si>
  <si>
    <t>40460211</t>
  </si>
  <si>
    <t>SALDAÑA PEZO KAREN RAQUEL</t>
  </si>
  <si>
    <t>25500258</t>
  </si>
  <si>
    <t>SALDARRIAGA PUENTE RAUL ALFONSO</t>
  </si>
  <si>
    <t>43010720</t>
  </si>
  <si>
    <t>SALVADOR BENDEZU HAROLD GHAMRIN</t>
  </si>
  <si>
    <t>70035161</t>
  </si>
  <si>
    <t>SANCHEZ ALCALA ANA LUCERO</t>
  </si>
  <si>
    <t>44546613</t>
  </si>
  <si>
    <t>SANCHEZ BAEZ KAREN PATRICIA</t>
  </si>
  <si>
    <t>23008382</t>
  </si>
  <si>
    <t>SANCHEZ HEREDIA JAKELINE</t>
  </si>
  <si>
    <t>SECRETARIA  EJECUTIVA</t>
  </si>
  <si>
    <t>70441216</t>
  </si>
  <si>
    <t>SANCHEZ LARA RENZO JESUS</t>
  </si>
  <si>
    <t>40523539</t>
  </si>
  <si>
    <t>SANCHEZ MEDINA DIANA ROXANA</t>
  </si>
  <si>
    <t>07519105</t>
  </si>
  <si>
    <t>SANCHEZ OSORES CARLOS</t>
  </si>
  <si>
    <t>40475423</t>
  </si>
  <si>
    <t>SANCHEZ SALDAÑA SANDRA</t>
  </si>
  <si>
    <t>17638763</t>
  </si>
  <si>
    <t>SANDOVAL SAAVEDRA SAUL SANTIAGO</t>
  </si>
  <si>
    <t>TÉCNICO AGROPOECUARIO</t>
  </si>
  <si>
    <t>21144768</t>
  </si>
  <si>
    <t>SANDOVAL SALDAÑA ABEL</t>
  </si>
  <si>
    <t>41255644</t>
  </si>
  <si>
    <t>SANTA CRUZ MORENO JOEL</t>
  </si>
  <si>
    <t>70045727</t>
  </si>
  <si>
    <t>SANTILLAN  VELA  NORA MARGARITA</t>
  </si>
  <si>
    <t>72748329</t>
  </si>
  <si>
    <t>SARA AIQUIPA RENZO ALDAIR</t>
  </si>
  <si>
    <t>45140399</t>
  </si>
  <si>
    <t>SAYAN RODRIGUEZ JAZMIN JACKELINE</t>
  </si>
  <si>
    <t>45420620</t>
  </si>
  <si>
    <t>SHAHUANO SANCHEZ JAILIT</t>
  </si>
  <si>
    <t>41436476</t>
  </si>
  <si>
    <t>SILVA MORENO HENRI FRANK</t>
  </si>
  <si>
    <t>43822179</t>
  </si>
  <si>
    <t>SILVA TELLO GIANCARLO</t>
  </si>
  <si>
    <t>42964271</t>
  </si>
  <si>
    <t>SOLDEVILLA PAZ HUGO MOISES</t>
  </si>
  <si>
    <t>43807064</t>
  </si>
  <si>
    <t>SOLORZANO LEON YOVANNA MARIBEL</t>
  </si>
  <si>
    <t>40108631</t>
  </si>
  <si>
    <t xml:space="preserve">SOPLIN  RAMIREZ MERCEDES </t>
  </si>
  <si>
    <t>SOPLIN RAMIREZ MERCEDES</t>
  </si>
  <si>
    <t>10623782</t>
  </si>
  <si>
    <t>47660266</t>
  </si>
  <si>
    <t>SOTO LICERAS ROSA MARIA</t>
  </si>
  <si>
    <t>43186763</t>
  </si>
  <si>
    <t>SOTO PACHAO EBER</t>
  </si>
  <si>
    <t>46704640</t>
  </si>
  <si>
    <t>SOTO SANCHEZ DAFGNA BRIGITTE</t>
  </si>
  <si>
    <t>46314935</t>
  </si>
  <si>
    <t>SUAREZ GALINDO DIANA CAROLINA</t>
  </si>
  <si>
    <t>41813852</t>
  </si>
  <si>
    <t>SUAREZ LANDEO EFRAIN RICARDO</t>
  </si>
  <si>
    <t>46156436</t>
  </si>
  <si>
    <t>SUAREZ SOLORZANO JOSE FRANCISCO</t>
  </si>
  <si>
    <t>02872473</t>
  </si>
  <si>
    <t>TABOADA RAMOS PATRICIA DEL ROSARIO</t>
  </si>
  <si>
    <t>09594497</t>
  </si>
  <si>
    <t>TAMASHIRO FARFAN ROSARIO DE FATIMA</t>
  </si>
  <si>
    <t>45356538</t>
  </si>
  <si>
    <t>TAMINCHE ALVARADO VALENTINO</t>
  </si>
  <si>
    <t>43036545</t>
  </si>
  <si>
    <t>TAPIA  OTERO ARLENE MILAGROS</t>
  </si>
  <si>
    <t>16483892</t>
  </si>
  <si>
    <t>TAPIA DIAZ NORMA LUCY</t>
  </si>
  <si>
    <t>40230672</t>
  </si>
  <si>
    <t>TAPIA FUERTES MAGALY MERCEDES</t>
  </si>
  <si>
    <t>TAPIA OTERO ARLENE MILAGROS</t>
  </si>
  <si>
    <t>09326582</t>
  </si>
  <si>
    <t xml:space="preserve">TAPIA ROJAS EDITH MARISOL </t>
  </si>
  <si>
    <t>09875333</t>
  </si>
  <si>
    <t>TAPIA RUIZ RUDY ERNESTO</t>
  </si>
  <si>
    <t>18173476</t>
  </si>
  <si>
    <t>TEJADA ROJAS OFELIA MARIBEL</t>
  </si>
  <si>
    <t>40985165</t>
  </si>
  <si>
    <t>TIMOTEO ARRASCUE JOSE VICENTE</t>
  </si>
  <si>
    <t>41335848</t>
  </si>
  <si>
    <t>TOLEDO ACEVEDO JANETH</t>
  </si>
  <si>
    <t>06784368</t>
  </si>
  <si>
    <t>TUESTA SANCHEZ MARIELA BEATRIZ</t>
  </si>
  <si>
    <t>EGRESADA DE CIENCIAS DE LA COMUNICACIÓN</t>
  </si>
  <si>
    <t>29404976</t>
  </si>
  <si>
    <t>ULLILEN VEGA LUCETTY JUANITA</t>
  </si>
  <si>
    <t>41768861</t>
  </si>
  <si>
    <t>URBANO ORIHUELA GRACIELA</t>
  </si>
  <si>
    <t>45893484</t>
  </si>
  <si>
    <t>URRUCHI SANCHEZ RENZO GIANCARLO</t>
  </si>
  <si>
    <t>44011604</t>
  </si>
  <si>
    <t>VALDIVIESO MORANTE YASSMIN ATENAS</t>
  </si>
  <si>
    <t>43117981</t>
  </si>
  <si>
    <t>VALENCIA CASTILLO BENJAMIN</t>
  </si>
  <si>
    <t>46220854</t>
  </si>
  <si>
    <t>VALENCIA GUTIERREZ GABRIELA DENIS</t>
  </si>
  <si>
    <t>06964662</t>
  </si>
  <si>
    <t>VALERA RIVERO CARLOS JUAN</t>
  </si>
  <si>
    <t>04827175</t>
  </si>
  <si>
    <t>VALLE TERRAZAS ROBERTO FELICIANO</t>
  </si>
  <si>
    <t>44342505</t>
  </si>
  <si>
    <t>VALLEJO GASTELU DEYSSI SANDIBELL</t>
  </si>
  <si>
    <t>23012454</t>
  </si>
  <si>
    <t>VALLES GALVEZ JOSE ANTONIO</t>
  </si>
  <si>
    <t>00115544</t>
  </si>
  <si>
    <t>VARGAS  TORRES ASTRID GRETA</t>
  </si>
  <si>
    <t>44499329</t>
  </si>
  <si>
    <t xml:space="preserve">VARGAS OLIVA SHEYLA ANGELA </t>
  </si>
  <si>
    <t>09078185</t>
  </si>
  <si>
    <t>VARGAS ROTTA PATRICIA TERESA</t>
  </si>
  <si>
    <t>TITULADA</t>
  </si>
  <si>
    <t>41962393</t>
  </si>
  <si>
    <t>VASQUEZ  ALEGRIA RAUL CESAR</t>
  </si>
  <si>
    <t>INGENIERO EN RRNN</t>
  </si>
  <si>
    <t>46165130</t>
  </si>
  <si>
    <t>VASQUEZ  PALOMINO JOSEPH JUNIOR</t>
  </si>
  <si>
    <t>VASQUEZ PALOMINO JOSEPH JUNIOR</t>
  </si>
  <si>
    <t>47151639</t>
  </si>
  <si>
    <t>VASQUEZ SAYAS ANDY KEY</t>
  </si>
  <si>
    <t>47477756</t>
  </si>
  <si>
    <t>VELA  CASIQUE KATHERIN GIOVANNY</t>
  </si>
  <si>
    <t>47069086</t>
  </si>
  <si>
    <t>VELA  ROMERO SERGIO JAVIER</t>
  </si>
  <si>
    <t>46643080</t>
  </si>
  <si>
    <t>VENTURA PEÑA MARCOS IVAN</t>
  </si>
  <si>
    <t>42572173</t>
  </si>
  <si>
    <t>VERA MELENDEZ RENNY DERWIN</t>
  </si>
  <si>
    <t>TECNICO EN ADM. DE RECURSOS FORESTALES</t>
  </si>
  <si>
    <t>10452700</t>
  </si>
  <si>
    <t>VICENTE PAYPAY DANIEL GUILLERMO</t>
  </si>
  <si>
    <t>09309836</t>
  </si>
  <si>
    <t>VILA CASTILLO ELIZABETH JANETH</t>
  </si>
  <si>
    <t>TECNÓLOGO MEDICO</t>
  </si>
  <si>
    <t>LIC. EN TECNOLOGÍA MEDICA</t>
  </si>
  <si>
    <t>28250906</t>
  </si>
  <si>
    <t>VILLA ZEGARRA BORIS EDUARDO</t>
  </si>
  <si>
    <t>42226209</t>
  </si>
  <si>
    <t>VILLACORTA ZEGARRA DAVID</t>
  </si>
  <si>
    <t>TÉCNICO FORESTAL</t>
  </si>
  <si>
    <t>45219020</t>
  </si>
  <si>
    <t>VILLALVA ROMERO NELSON WILMER</t>
  </si>
  <si>
    <t>45703226</t>
  </si>
  <si>
    <t>VILLAVERDE GARCIA JOLVIT</t>
  </si>
  <si>
    <t>09697913</t>
  </si>
  <si>
    <t>VILLEGAS  CHUMPITAZ JOSE LUIS</t>
  </si>
  <si>
    <t>10079159</t>
  </si>
  <si>
    <t>VILLEGAS LIZANA GILBER</t>
  </si>
  <si>
    <t>07564062</t>
  </si>
  <si>
    <t>VIVAS PASCUAL CARMEN ELENA</t>
  </si>
  <si>
    <t>0.7</t>
  </si>
  <si>
    <t>43675424</t>
  </si>
  <si>
    <t>YARINGAÑO PANDURO SILVIA ISABEL</t>
  </si>
  <si>
    <t>42600700</t>
  </si>
  <si>
    <t>YAURI QUISPE JULIO JESUS</t>
  </si>
  <si>
    <t>45857652</t>
  </si>
  <si>
    <t>YBAÑEZ GAMBOA GRISSEL ROSSANA</t>
  </si>
  <si>
    <t>10784258</t>
  </si>
  <si>
    <t>ZAMORA TAPIA CARLOS HUMBERTO</t>
  </si>
  <si>
    <t>41075250</t>
  </si>
  <si>
    <t>ZARATE ACARLEY JESSICA LUZMILA</t>
  </si>
  <si>
    <t>10418948</t>
  </si>
  <si>
    <t>ZARATE VICTORIA DENIS ARTURO</t>
  </si>
  <si>
    <t>44935261</t>
  </si>
  <si>
    <t>ZAVALA CARRASCO LIZ CELIA</t>
  </si>
  <si>
    <t>41810357</t>
  </si>
  <si>
    <t>ZAVALETA CARDENAS DAN JANHSON</t>
  </si>
  <si>
    <t>40681009</t>
  </si>
  <si>
    <t xml:space="preserve">ZEGARRA ALIAGA HELI JOHAN </t>
  </si>
  <si>
    <t xml:space="preserve">ASATO ROSAS JULIANA ISABEL </t>
  </si>
  <si>
    <t>AUXILIAR DE SERVICIOS</t>
  </si>
  <si>
    <t>08199472</t>
  </si>
  <si>
    <t>AGREDA PALOMINO, ZOILA MARLENI</t>
  </si>
  <si>
    <t>40489893</t>
  </si>
  <si>
    <t>ALMENDRAS FERNANDEZ, ELIZA MARIELA</t>
  </si>
  <si>
    <t>ESPECIALISTA</t>
  </si>
  <si>
    <t>40605800</t>
  </si>
  <si>
    <t xml:space="preserve">ALVA RAVELO, FERNANDO MARTIN </t>
  </si>
  <si>
    <t>10685686</t>
  </si>
  <si>
    <t>ALVITES ANDRADE, CESAR ALBERTO</t>
  </si>
  <si>
    <t>ANACLETO CORNELIO, JOSE LUIS</t>
  </si>
  <si>
    <t>PROGRAMADOR</t>
  </si>
  <si>
    <t>44739690</t>
  </si>
  <si>
    <t>ANGELES QUISPE, DIANA SABY</t>
  </si>
  <si>
    <t>ESPECIALISTA EN SEGUIMIENTO</t>
  </si>
  <si>
    <t>18158049</t>
  </si>
  <si>
    <t>ARIAS VELASQUEZ, MARIBEL ANGELICA</t>
  </si>
  <si>
    <t>AYQUIPA  ELGUERA, MIGUEL ANGEL</t>
  </si>
  <si>
    <t>41667820</t>
  </si>
  <si>
    <t>BALAREZO ALMANZA, VANESSA</t>
  </si>
  <si>
    <t>42186331</t>
  </si>
  <si>
    <t>BELLIDO FLORES, GINO GREGORIO</t>
  </si>
  <si>
    <t>ESPECIALISTA EN MANTENIMIENTO Y REPARACION</t>
  </si>
  <si>
    <t>10739555</t>
  </si>
  <si>
    <t>BELTRAN  NAVARRO, ROBERTO ALEX</t>
  </si>
  <si>
    <t>ANALISTA</t>
  </si>
  <si>
    <t>10399868</t>
  </si>
  <si>
    <t>BENDEZU POMA, ORLANDO</t>
  </si>
  <si>
    <t>42143256</t>
  </si>
  <si>
    <t>BERNAL PEREZ, PEDRO MARTIN</t>
  </si>
  <si>
    <t>45173275</t>
  </si>
  <si>
    <t>BORJAS PRADO, ADRIANA KAROL DANAY</t>
  </si>
  <si>
    <t>BRAÑES GUTIERREZ, VANESSA</t>
  </si>
  <si>
    <t>46134777</t>
  </si>
  <si>
    <t>BROSSARD NUÑEZ, IAN PAUL</t>
  </si>
  <si>
    <t>BULEJE SONO, JOSE LUIS</t>
  </si>
  <si>
    <t>09881246</t>
  </si>
  <si>
    <t>BUSTAMANTE QUIROZ, MIRIAM URSULA</t>
  </si>
  <si>
    <t>OPERADOR DE CENTRAL TELEFONICA</t>
  </si>
  <si>
    <t>33336529</t>
  </si>
  <si>
    <t>CABALLERO CABALLERO, BLANCA</t>
  </si>
  <si>
    <t>43078852</t>
  </si>
  <si>
    <t>CABALLERO MENDOZA, CRISTINA PAOLA</t>
  </si>
  <si>
    <t>42162299</t>
  </si>
  <si>
    <t>CABRERA SIFUENTES, MARIA ISABEL</t>
  </si>
  <si>
    <t>JEFE DE LA OCI</t>
  </si>
  <si>
    <t>07006489</t>
  </si>
  <si>
    <t>CALDERON  SANDOVAL, ARTURO HUGO</t>
  </si>
  <si>
    <t>CARDENAS VELASQUEZ, JULIA ISABEL</t>
  </si>
  <si>
    <t>40461244</t>
  </si>
  <si>
    <t>CARPIO GAVILAN, CLAUDIA PAOLA</t>
  </si>
  <si>
    <t>COORDINADOR</t>
  </si>
  <si>
    <t>09593885</t>
  </si>
  <si>
    <t>CASILDO CANEDO, ROCIO CATHIA</t>
  </si>
  <si>
    <t>ASISTENTE TECNICO</t>
  </si>
  <si>
    <t>70276726</t>
  </si>
  <si>
    <t>CASTRO RIOS , CLAUDIA IVETTE</t>
  </si>
  <si>
    <t>41168545</t>
  </si>
  <si>
    <t>CHARCA RAMOS, GLADYS IRMA</t>
  </si>
  <si>
    <t>43696499</t>
  </si>
  <si>
    <t>CHAUCA CONTRERAS, CARMEN ISABEL</t>
  </si>
  <si>
    <t>ESPECIALISTA SOPORTE</t>
  </si>
  <si>
    <t>42364197</t>
  </si>
  <si>
    <t>CHAVEZ  YRIGOIN, JUAN ISAEL</t>
  </si>
  <si>
    <t>CHING IBARRA, SUYIN MEYLIN</t>
  </si>
  <si>
    <t xml:space="preserve">ESPECIALISTA  </t>
  </si>
  <si>
    <t>09386591</t>
  </si>
  <si>
    <t>AVALOS RODRIGUEZ LOURDES KARINA</t>
  </si>
  <si>
    <t>09179990</t>
  </si>
  <si>
    <t>CLAVIJO VILLASECA, WALTER</t>
  </si>
  <si>
    <t>ESPECIALISTA EN ESTUDIOS</t>
  </si>
  <si>
    <t>41928855</t>
  </si>
  <si>
    <t>COLLANTES  RIOS, JHON MOISES</t>
  </si>
  <si>
    <t>42943567</t>
  </si>
  <si>
    <t>CORIMANYA QUISPE, GILMAR OCTAVIO</t>
  </si>
  <si>
    <t>44325173</t>
  </si>
  <si>
    <t>CRIALES JOHNSON, ASTRID HASSEL</t>
  </si>
  <si>
    <t>ASESOR TECNICO</t>
  </si>
  <si>
    <t>42726000</t>
  </si>
  <si>
    <t>CRUCES MAYHUA, HECTOR ENRIQUE</t>
  </si>
  <si>
    <t>08275098</t>
  </si>
  <si>
    <t>DEL CARPIO GUERRERO, ABEL ERICK</t>
  </si>
  <si>
    <t>15709138</t>
  </si>
  <si>
    <t>DELGADO CHANGA, ROSARIO DEL PILAR</t>
  </si>
  <si>
    <t>16751462</t>
  </si>
  <si>
    <t>DIAZ  FUENTES, KIM VLADIMIR</t>
  </si>
  <si>
    <t>25662679</t>
  </si>
  <si>
    <t>ESPINO RODRIGUEZ, ANA TERESA</t>
  </si>
  <si>
    <t>42783343</t>
  </si>
  <si>
    <t>ESTRADA TABOADA, DIANA PLACIDA</t>
  </si>
  <si>
    <t>09872068</t>
  </si>
  <si>
    <t>FIGUEROA MOY, CAMILO ALFREDO</t>
  </si>
  <si>
    <t>10129670</t>
  </si>
  <si>
    <t>FLORES  HUARCAYA, ADOLFO</t>
  </si>
  <si>
    <t>40685754</t>
  </si>
  <si>
    <t>FLORES FLORES, MYRA EVELYN</t>
  </si>
  <si>
    <t>ADMINISTRADOR BASE DE DATOS</t>
  </si>
  <si>
    <t>41276024</t>
  </si>
  <si>
    <t>FRANCISCO  CARPIO, HENRY YOVANNI</t>
  </si>
  <si>
    <t>41606744</t>
  </si>
  <si>
    <t>FRANCO SUAREZ, DIANA MERCEDES</t>
  </si>
  <si>
    <t>ESPECIALISTA EN COMUNICACIONES</t>
  </si>
  <si>
    <t>40856279</t>
  </si>
  <si>
    <t>FREITAS CHANAME, EDWIN ERNESTO</t>
  </si>
  <si>
    <t>10220875</t>
  </si>
  <si>
    <t>GARCIA BELAUNDE MORA, SOL MARIANA</t>
  </si>
  <si>
    <t>Responsable del Programa Nacional de Ctel</t>
  </si>
  <si>
    <t>10628227</t>
  </si>
  <si>
    <t>GARCIA RIVERA, VICTOR ANTHONY</t>
  </si>
  <si>
    <t>32542223</t>
  </si>
  <si>
    <t>GOMEZ RAZZA, VICTOR HUMBERTO</t>
  </si>
  <si>
    <t>GUTIERREZ PEÑALOZA MAGALY</t>
  </si>
  <si>
    <t>ESPECIALISTA EN PERSONAL</t>
  </si>
  <si>
    <t>40136367</t>
  </si>
  <si>
    <t>GUITTON ARTEAGA, SARAGOZA NELLY</t>
  </si>
  <si>
    <t>10223024</t>
  </si>
  <si>
    <t>HARMAN GUERRA, HENRY ANTHONY PAUL</t>
  </si>
  <si>
    <t>08230571</t>
  </si>
  <si>
    <t>HERNANDEZ CAMPOS, MARIA AMANDA PATRICIA</t>
  </si>
  <si>
    <t>41068124</t>
  </si>
  <si>
    <t>MANRIQUE VALENZUELA KATTY</t>
  </si>
  <si>
    <t>44093729</t>
  </si>
  <si>
    <t>GUTIERREZ CURO ROCIO SOLEDAD</t>
  </si>
  <si>
    <t>41936669</t>
  </si>
  <si>
    <t>HERRERA PEREZ, EDER GUILLERMO</t>
  </si>
  <si>
    <t>ESPECIALISTA EN FINANZAS</t>
  </si>
  <si>
    <t>10637515</t>
  </si>
  <si>
    <t>HERRERA SARMIENTO, ANA SILVIA</t>
  </si>
  <si>
    <t>07524596</t>
  </si>
  <si>
    <t>HERRERA CATALÁN PEDRO</t>
  </si>
  <si>
    <t>09652171</t>
  </si>
  <si>
    <t>HIDALGO  MINAYA, NEYDO EDGAR</t>
  </si>
  <si>
    <t>08828992</t>
  </si>
  <si>
    <t>HUAMAN GONZALES, CESAR ENRIQUE</t>
  </si>
  <si>
    <t>40954337</t>
  </si>
  <si>
    <t>HUERTO AMADO, HANS</t>
  </si>
  <si>
    <t>KAHATT SANCHEZ, JUAN SALVADOR</t>
  </si>
  <si>
    <t>08884947</t>
  </si>
  <si>
    <t>JIMENEZ GUERRERO, MARIO EDUARDO</t>
  </si>
  <si>
    <t>46474486</t>
  </si>
  <si>
    <t>LEON MEDINA, JEZMIN DEL CARMEN</t>
  </si>
  <si>
    <t>PRESIDENTE</t>
  </si>
  <si>
    <t>10220483</t>
  </si>
  <si>
    <t>LEON VELARDE SERVETTO, FABIOLA MARIA</t>
  </si>
  <si>
    <t>44737715</t>
  </si>
  <si>
    <t>LINARES MONTALVO , DIANA STEPHANY</t>
  </si>
  <si>
    <t>07260527</t>
  </si>
  <si>
    <t>LIZARRAGA RAMOS, SANDRO LEONCIO</t>
  </si>
  <si>
    <t>PROFESIONAL ADMINISTRATIVO</t>
  </si>
  <si>
    <t>40420827</t>
  </si>
  <si>
    <t>LOPEZ BURGA, URSULA RAQUEL</t>
  </si>
  <si>
    <t>25613853</t>
  </si>
  <si>
    <t>LOPEZ CHANG, MIGUEL ALEJANDRO</t>
  </si>
  <si>
    <t>75686818</t>
  </si>
  <si>
    <t>LOPEZ MARTINEZ, DANITZA ANDREA</t>
  </si>
  <si>
    <t>Analista de Datos Económicos</t>
  </si>
  <si>
    <t>46695464</t>
  </si>
  <si>
    <t>LUCIANO CLAROS, ANGELICA GABRIELA</t>
  </si>
  <si>
    <t>09992083</t>
  </si>
  <si>
    <t>LUNA VICTORIA CAYO, ZASCHA KARINNA</t>
  </si>
  <si>
    <t>41486709</t>
  </si>
  <si>
    <t>LUQUE APAZA, FLOR DE MARIA CAROLINA</t>
  </si>
  <si>
    <t>44399336</t>
  </si>
  <si>
    <t>MALDONADO CARBAJAL, KARINA</t>
  </si>
  <si>
    <t>41687093</t>
  </si>
  <si>
    <t>MANCISIDOR SOLORZANO, VILIALDO URFE</t>
  </si>
  <si>
    <t>MANRIQUE VALENZUELA, KATY</t>
  </si>
  <si>
    <t>41890968</t>
  </si>
  <si>
    <t>MARAVI ORTEGA, ELIANA NELIDA</t>
  </si>
  <si>
    <t>07723322</t>
  </si>
  <si>
    <t>MARTICORENA CASTILLO, BENJAMIN AB</t>
  </si>
  <si>
    <t>08441619</t>
  </si>
  <si>
    <t>MEDIANERO TANTACHUCO, CESAR RAUL</t>
  </si>
  <si>
    <t>10145776</t>
  </si>
  <si>
    <t>MELGAR SASIETA, HECTOR ANDRES</t>
  </si>
  <si>
    <t>MILLAN ZUZUNAGA, MARIA CAROLINA</t>
  </si>
  <si>
    <t>40046006</t>
  </si>
  <si>
    <t>MIRANDA GUEVARA, CAROLINA</t>
  </si>
  <si>
    <t>06875415</t>
  </si>
  <si>
    <t>MONTALVO CACHAY, ANA BERTHA</t>
  </si>
  <si>
    <t>42302885</t>
  </si>
  <si>
    <t>MORA VELIT, JESSICA JENIFER</t>
  </si>
  <si>
    <t>06474221</t>
  </si>
  <si>
    <t>MORALES BERMUDEZ, RAYMUNDO ANTONIO</t>
  </si>
  <si>
    <t>08157663</t>
  </si>
  <si>
    <t>MULLISACA SIHUACOLLO, JULIO CESAR</t>
  </si>
  <si>
    <t>09995441</t>
  </si>
  <si>
    <t>NARCISO SALAZAR, ANMARY GUISELA</t>
  </si>
  <si>
    <t>10372873</t>
  </si>
  <si>
    <t>NAVA PASCO, ANTHONY JAMES</t>
  </si>
  <si>
    <t>41412871</t>
  </si>
  <si>
    <t>NIFLA ANCOCALLO, AGUEDA</t>
  </si>
  <si>
    <t>09342040</t>
  </si>
  <si>
    <t xml:space="preserve">OLIVARES POGGI, CÉSAR AUGUSTO </t>
  </si>
  <si>
    <t>06961905</t>
  </si>
  <si>
    <t>OLIVERA GARCIA, JOSE ENRIQUE</t>
  </si>
  <si>
    <t>06020349</t>
  </si>
  <si>
    <t>ORTEGA SAN MARTIN, FERNANDO JAIME</t>
  </si>
  <si>
    <t>06449829</t>
  </si>
  <si>
    <t>PAJAN LAN, HAROLD PATRICK</t>
  </si>
  <si>
    <t>43368628</t>
  </si>
  <si>
    <t>PALOMINO  PACHECO, CHRISTIAN JESUS</t>
  </si>
  <si>
    <t>73687208</t>
  </si>
  <si>
    <t>PALOMINO NAIVARIS, MARITZA</t>
  </si>
  <si>
    <t>PALOMINO REYNA, KATHERINE PATRICIA</t>
  </si>
  <si>
    <t>09617004</t>
  </si>
  <si>
    <t>PARRA TORIBIO, MONICA</t>
  </si>
  <si>
    <t>10132622</t>
  </si>
  <si>
    <t>PEÑA BACA, TANIA SARITH</t>
  </si>
  <si>
    <t>25485835</t>
  </si>
  <si>
    <t>PERALTA DELGADO, CARLOS SALVADOR</t>
  </si>
  <si>
    <t>PEREZ GRANDEZ, VIOLETA</t>
  </si>
  <si>
    <t>09852734</t>
  </si>
  <si>
    <t>PLASENCIA DEVOTO, PATRICIA MILAGROS</t>
  </si>
  <si>
    <t>PONCE ACUNA, RAFAEL ALEJANDRO</t>
  </si>
  <si>
    <t>PONTE RAMOS SUSY GLADYS</t>
  </si>
  <si>
    <t>15449598</t>
  </si>
  <si>
    <t>HUAMAN BERNAOLA JOHNNY CARLOS</t>
  </si>
  <si>
    <t>00128070</t>
  </si>
  <si>
    <t>KOJAGURA BARRANTES ANA NATALI</t>
  </si>
  <si>
    <t>44311343</t>
  </si>
  <si>
    <t>PORTOCARRERO SOTOMAYOR, SAMUEL ALEJANDRO</t>
  </si>
  <si>
    <t>10025410</t>
  </si>
  <si>
    <t>QUINTANA SALDARRIAGA, MARTIN CESAR</t>
  </si>
  <si>
    <t>09998637</t>
  </si>
  <si>
    <t>QUIROZ GONZALES, JOSE LUIS</t>
  </si>
  <si>
    <t>42797775</t>
  </si>
  <si>
    <t>QUISPE AGUIRRE, MARITZA LILIANA</t>
  </si>
  <si>
    <t>JEFE DE OFICINA GENERAL</t>
  </si>
  <si>
    <t>42695694</t>
  </si>
  <si>
    <t>QUISPE CORONEL, JOSE SAMUEL</t>
  </si>
  <si>
    <t>GESTOR DE PROYECTOS</t>
  </si>
  <si>
    <t>42081227</t>
  </si>
  <si>
    <t>QUISPE RIVEROS, DAVID ELADIO</t>
  </si>
  <si>
    <t>SUPERVISOR</t>
  </si>
  <si>
    <t>15957549</t>
  </si>
  <si>
    <t>RAMIREZ TODCO, NELLY BEATRIZ</t>
  </si>
  <si>
    <t>JEFE DE LA OFICINA DE PLANEAMIENTO Y PRESUPUESTO</t>
  </si>
  <si>
    <t>09389123</t>
  </si>
  <si>
    <t>RAMIREZ CASTILLO, MARIA ESTHER</t>
  </si>
  <si>
    <t>41384567</t>
  </si>
  <si>
    <t>REYES MOSQUERA, FANNY LETICIA</t>
  </si>
  <si>
    <t>REVELLI QUISPE, ROSA ELIZABETH</t>
  </si>
  <si>
    <t>REYES CONDE, MAXIMO RICARDO</t>
  </si>
  <si>
    <t>COORDINADOR DE RECURSOS HUMANOS</t>
  </si>
  <si>
    <t>000966544</t>
  </si>
  <si>
    <t>RINALDI XXX, MARCO</t>
  </si>
  <si>
    <t>RIOS DELGADO, ADÁN</t>
  </si>
  <si>
    <t>41421171</t>
  </si>
  <si>
    <t>RIVADENEYRA SANCHEZ, FIORELLA MEDALIT</t>
  </si>
  <si>
    <t>44532549</t>
  </si>
  <si>
    <t>RIVERO SUAREZ, ALEXANDER JAVIER</t>
  </si>
  <si>
    <t>46549608</t>
  </si>
  <si>
    <t>RODRIGUEZ  SALDARRIAGA, ALFONSO JESUS</t>
  </si>
  <si>
    <t>RODRIGUEZ ARGUEDAS, DEISY ROSSANA</t>
  </si>
  <si>
    <t>70285912</t>
  </si>
  <si>
    <t>RODRIGUEZ CORDOVA, NURIA YANELLA</t>
  </si>
  <si>
    <t>04639662</t>
  </si>
  <si>
    <t>RODRIGUEZ PEÑA, MIGUEL ANGEL</t>
  </si>
  <si>
    <t>ROJAS CRISOSTOMO, HANNERLI PILAR</t>
  </si>
  <si>
    <t>07509722</t>
  </si>
  <si>
    <t>ROJAS DIEZ, JORGE LUIS</t>
  </si>
  <si>
    <t>40678922</t>
  </si>
  <si>
    <t>ROJAS LOPEZ, JULIO ENRIQUE</t>
  </si>
  <si>
    <t>43662047</t>
  </si>
  <si>
    <t>ROJAS OCHANTE, JUAN MANUEL</t>
  </si>
  <si>
    <t>10514406</t>
  </si>
  <si>
    <t>ROLDAN DAVILA, CESAR</t>
  </si>
  <si>
    <t>48910378</t>
  </si>
  <si>
    <t>ROMERO RUGEL, ELVIA XIMENA</t>
  </si>
  <si>
    <t>06831551</t>
  </si>
  <si>
    <t>ROSAS CULCOS, FREDY ROBERT</t>
  </si>
  <si>
    <t>47455747</t>
  </si>
  <si>
    <t>RUIZ BUSTOS, ALDO ANDREI</t>
  </si>
  <si>
    <t>46029457</t>
  </si>
  <si>
    <t>SAIRE HORQUE, LISETH MARGARITA</t>
  </si>
  <si>
    <t>06717365</t>
  </si>
  <si>
    <t>SALAZAR  GONZALES, MARCO ANTONIO</t>
  </si>
  <si>
    <t>09636842</t>
  </si>
  <si>
    <t>SANTIAGO BARBOZA, JOSE ANTONIO</t>
  </si>
  <si>
    <t>SARMIENTO GUEVARA, VICTOR MIGUEL</t>
  </si>
  <si>
    <t>42162254</t>
  </si>
  <si>
    <t>SARMIENTO RAMIREZ , PAULINA JANET</t>
  </si>
  <si>
    <t>43654436</t>
  </si>
  <si>
    <t>SERREPE ZEVALLOS, LISSETH MARGOTH</t>
  </si>
  <si>
    <t>000080325</t>
  </si>
  <si>
    <t>SOBARZO ARTEAGA, ANA GABRIELA</t>
  </si>
  <si>
    <t>SUB DIRECTOR</t>
  </si>
  <si>
    <t>40121847</t>
  </si>
  <si>
    <t>SOPLIN ALVARADO, PAUL ANDERSON</t>
  </si>
  <si>
    <t>07877751</t>
  </si>
  <si>
    <t>SOSA DEJO, MANUEL HUMBERTO</t>
  </si>
  <si>
    <t>44273907</t>
  </si>
  <si>
    <t>SOTOMAYOR PARIAN, RAQUEL MERCEDES</t>
  </si>
  <si>
    <t>40468492</t>
  </si>
  <si>
    <t>SULCA CHACCHI, ULIANOV</t>
  </si>
  <si>
    <t>06195338</t>
  </si>
  <si>
    <t>TORRES CORNEJO, JUAN CARLOS</t>
  </si>
  <si>
    <t>08704308</t>
  </si>
  <si>
    <t>UN JAN LIAU HING, EMILIO ALBERTO</t>
  </si>
  <si>
    <t>46705930</t>
  </si>
  <si>
    <t>URBINA SALAZAR, CAROLINA LISSETH</t>
  </si>
  <si>
    <t>40554785</t>
  </si>
  <si>
    <t>VALDIVIA QUISPE, MARITZA</t>
  </si>
  <si>
    <t>42491116</t>
  </si>
  <si>
    <t>VALVERDE CHUQUILLANQUI, CRISTIAN ENRIQUE</t>
  </si>
  <si>
    <t>43585063</t>
  </si>
  <si>
    <t>VARGAS CARRASCO, LOURDES ANGELICA</t>
  </si>
  <si>
    <t>ASISTENTE ADMINITRATIVO</t>
  </si>
  <si>
    <t>VARGAS ORMEÑO, MARIA ELENA</t>
  </si>
  <si>
    <t>JEFE DE PROGRAMA</t>
  </si>
  <si>
    <t>07759161</t>
  </si>
  <si>
    <t>VASQUEZ CHAVEZ, MIRTHA YVONNE</t>
  </si>
  <si>
    <t>VERTIZ GUIDO, HUGO</t>
  </si>
  <si>
    <t>08621169</t>
  </si>
  <si>
    <t>VILCHEZ VILLAVICENCIO, EMILIANO</t>
  </si>
  <si>
    <t>YBAÑEZ REVOLLAR, VICTOR DAVID</t>
  </si>
  <si>
    <t>07380381</t>
  </si>
  <si>
    <t>ZAMUDIO DIAZ, YOLANDA ISABEL</t>
  </si>
  <si>
    <t>09821605</t>
  </si>
  <si>
    <t>ZARATE ANCHANTE, ANA FABIOLA</t>
  </si>
  <si>
    <t>41300223</t>
  </si>
  <si>
    <t>HUACACHE BALDEON, ROXANA</t>
  </si>
  <si>
    <t>ALFARO BARRIENTOS, RAUL ABEL</t>
  </si>
  <si>
    <t>10735754</t>
  </si>
  <si>
    <t>ALVARADO BARBARAN, LAURA SILVIA</t>
  </si>
  <si>
    <t>JEFE DE OFICINA DE ASESORIA JURIDICA</t>
  </si>
  <si>
    <t>07883125</t>
  </si>
  <si>
    <t>ALVAREZ ALVAREZ, MARCO</t>
  </si>
  <si>
    <t>08501405</t>
  </si>
  <si>
    <t>ALVAREZ VILLANUEVA, ROSA ELVIRA</t>
  </si>
  <si>
    <t>23854773</t>
  </si>
  <si>
    <t>ARCE ZAVALA, ARLET</t>
  </si>
  <si>
    <t>ASTOLINGON ASTO, YANIRA MILAGROS</t>
  </si>
  <si>
    <t>BALLARDO SANTIAGO, CLARITA HELEN</t>
  </si>
  <si>
    <t>42279694</t>
  </si>
  <si>
    <t>BAZALAR CACHA, DENIS ENRIQUE</t>
  </si>
  <si>
    <t>BLAS  FALCON, JUAN CARLOS</t>
  </si>
  <si>
    <t>42743789</t>
  </si>
  <si>
    <t>PALOMINO GAMBOA ROCIO DEL PILAR</t>
  </si>
  <si>
    <t>41687895</t>
  </si>
  <si>
    <t>RODRIGUEZ CARO JORGE LUIS</t>
  </si>
  <si>
    <t>08807906</t>
  </si>
  <si>
    <t>BORJA CARRILLO, TOMAS FREDY</t>
  </si>
  <si>
    <t>07922483</t>
  </si>
  <si>
    <t>BUENO LEYVA, JOSE SIXTO</t>
  </si>
  <si>
    <t>41334508</t>
  </si>
  <si>
    <t>CARRION HUAMAN, YSMAEL ANTONIO</t>
  </si>
  <si>
    <t>45745655</t>
  </si>
  <si>
    <t>CASARIEGO CHUPILLON, HOLGER WALDO</t>
  </si>
  <si>
    <t>43165052</t>
  </si>
  <si>
    <t>CASTAÑEDA TORRES, CARMEN LISSETTE</t>
  </si>
  <si>
    <t>09960241</t>
  </si>
  <si>
    <t>CASTILLO URDAY, KAREM PAOLA</t>
  </si>
  <si>
    <t>ANALISTA EN REMUNERACIONES</t>
  </si>
  <si>
    <t>44576168</t>
  </si>
  <si>
    <t>CASTRO SOTO, PABLO ANDRES</t>
  </si>
  <si>
    <t>21575223</t>
  </si>
  <si>
    <t>CAYO RIVAS, MARCO ANTONIO</t>
  </si>
  <si>
    <t>CHAVEZ ORE, MARIELL MARIANA</t>
  </si>
  <si>
    <t>CHUMPITAZI CADILLO HECTOR</t>
  </si>
  <si>
    <t>ESPECIALISTA EN MULTIMEDIA Y PAGINAS WEB</t>
  </si>
  <si>
    <t>43661419</t>
  </si>
  <si>
    <t>CONTRERAS MENDOZA, ROLANDO JAVIER</t>
  </si>
  <si>
    <t>ESPECIALISTA EN PLANEAMIENTO</t>
  </si>
  <si>
    <t>44858792</t>
  </si>
  <si>
    <t>CORNEJO MAGUIÑA, LUZ MARIA</t>
  </si>
  <si>
    <t>07814632</t>
  </si>
  <si>
    <t>CORNEJO MANRIQUE, CELIA GLADYS</t>
  </si>
  <si>
    <t>CORNEJO PAREJA, VICKY DANIELA</t>
  </si>
  <si>
    <t>05371053</t>
  </si>
  <si>
    <t>CORRALES ACOSTA, JEANETTE DEL CARMEN</t>
  </si>
  <si>
    <t>SUPERVISOR TECNICO</t>
  </si>
  <si>
    <t>41612932</t>
  </si>
  <si>
    <t>CRUZADO DE LA RIVA, ROLANDO RODOLFO</t>
  </si>
  <si>
    <t>20055612</t>
  </si>
  <si>
    <t>DE LA TORRE GUZMAN, ALDO</t>
  </si>
  <si>
    <t>10585383</t>
  </si>
  <si>
    <t>DE LA VEGA BEZADA, JOSE UBALDO</t>
  </si>
  <si>
    <t>RESPONSABLE DE TESORERIA</t>
  </si>
  <si>
    <t>09359660</t>
  </si>
  <si>
    <t>DIAZ HUAMAN, ELENA LUZ</t>
  </si>
  <si>
    <t>40215865</t>
  </si>
  <si>
    <t>DONAYRE MARTINEZ, JULIO FRANCISCO</t>
  </si>
  <si>
    <t>ESCOBAR SERNA, STEVE JOSUED</t>
  </si>
  <si>
    <t>22188738</t>
  </si>
  <si>
    <t>FERREYRA CABRERA, TORIBIO DANILO</t>
  </si>
  <si>
    <t>41264920</t>
  </si>
  <si>
    <t>FLORES AGUERO, MARIA LORENA</t>
  </si>
  <si>
    <t>ESPECIALISTA EN PRESUPUESTO</t>
  </si>
  <si>
    <t>07319946</t>
  </si>
  <si>
    <t>FRANCO LESCANO, MANUEL MAXIMO</t>
  </si>
  <si>
    <t>07466632</t>
  </si>
  <si>
    <t>GARCIA RENGIFO, ALDO RUBEN</t>
  </si>
  <si>
    <t>RESPONSABLE DE OFICINA</t>
  </si>
  <si>
    <t>48938019</t>
  </si>
  <si>
    <t>GOLUP X, ROMINA SOL</t>
  </si>
  <si>
    <t>GONZALES CARPIO, SANDRA</t>
  </si>
  <si>
    <t>HERNANDEZ PEDRAZA, LUZ ANGELITA</t>
  </si>
  <si>
    <t>HERRERA GODENZI, DANTE</t>
  </si>
  <si>
    <t>41186524</t>
  </si>
  <si>
    <t>HUASUPOMA BECERRA, DIEGO ARTURO</t>
  </si>
  <si>
    <t>JEFE DE UNIDAD</t>
  </si>
  <si>
    <t>10320359</t>
  </si>
  <si>
    <t>INGUIL ROJAS, ERICH HAZEL</t>
  </si>
  <si>
    <t>10766893</t>
  </si>
  <si>
    <t>IZQUIERDO PIEDRA, PEDRO ERICK</t>
  </si>
  <si>
    <t>42204728</t>
  </si>
  <si>
    <t>JAHUIRA ARIAS , MARTHA HELENA</t>
  </si>
  <si>
    <t>47732244</t>
  </si>
  <si>
    <t>JIMENEZ SANDOVAL, NADIA VICTORIA</t>
  </si>
  <si>
    <t>41198617</t>
  </si>
  <si>
    <t>LAJO MORGAN, GABRIELA LUCIA</t>
  </si>
  <si>
    <t>COORDINADOR TECNICO</t>
  </si>
  <si>
    <t>20669107</t>
  </si>
  <si>
    <t>LANDEO CUADRADO, CESAR GROVER</t>
  </si>
  <si>
    <t>LOSTAUNAU CAMA JOSE LUIS</t>
  </si>
  <si>
    <t>DIRECTOR EJECUTIVO</t>
  </si>
  <si>
    <t>08229350</t>
  </si>
  <si>
    <t>LOPEZ BUSTILLO, ADOLFO MIGUEL</t>
  </si>
  <si>
    <t>10314257</t>
  </si>
  <si>
    <t>LUQUE GAMERO, MARITZA ANGELICA</t>
  </si>
  <si>
    <t>44627878</t>
  </si>
  <si>
    <t>MADRID BRAÑES, VIANCA VANESA</t>
  </si>
  <si>
    <t>ESPECIALISTA EN SISTEMAS</t>
  </si>
  <si>
    <t>41694327</t>
  </si>
  <si>
    <t>MALPARTIDA ZUBIZARRETA, GEISON ARTURO</t>
  </si>
  <si>
    <t>40700538</t>
  </si>
  <si>
    <t>MANDUJANO CARRASCO, ROSMERY</t>
  </si>
  <si>
    <t>ESPECIALISTA EN PLANIFICACION</t>
  </si>
  <si>
    <t>09883851</t>
  </si>
  <si>
    <t>MANRIQUE CARMEN, ALEX WILFREDO</t>
  </si>
  <si>
    <t>MONITOR LOCAL</t>
  </si>
  <si>
    <t>MAZA CORDOVA, CARMEN ROSA</t>
  </si>
  <si>
    <t>SOPORTE TECNICO</t>
  </si>
  <si>
    <t>10115092</t>
  </si>
  <si>
    <t>MOLINA LOPEZ, CRISTIAN MANUEL</t>
  </si>
  <si>
    <t>06684743</t>
  </si>
  <si>
    <t>MUÑOZ VASQUEZ, LUIS JULIAN</t>
  </si>
  <si>
    <t>NERIO VEGA, MILAGROS LUZ</t>
  </si>
  <si>
    <t>NUÑEZ MOGROBEJO, LUIS ALEXANDER</t>
  </si>
  <si>
    <t>40666137</t>
  </si>
  <si>
    <t>PEÑALOZA YAURIVILCA, ELIZABETH</t>
  </si>
  <si>
    <t>PICHI MENDOZA, ORLANDO JOSE</t>
  </si>
  <si>
    <t>PORTUGAL  ARAKAKI, SANDRA PAOLA</t>
  </si>
  <si>
    <t>PRIETO MUÑOZ, GIOVANNA LISSETH</t>
  </si>
  <si>
    <t>15440764</t>
  </si>
  <si>
    <t>QUISPE PACHAS, FLOR ISABEL</t>
  </si>
  <si>
    <t>ESPECIALISTA EN EVALUACION</t>
  </si>
  <si>
    <t>42930373</t>
  </si>
  <si>
    <t>RAMIREZ SOTO, MAX CARLOS</t>
  </si>
  <si>
    <t>41016338</t>
  </si>
  <si>
    <t>REYES MATOS , URSULA FABIOLA</t>
  </si>
  <si>
    <t>ESPECIALISTA EN SISTEMAS E INFORMACIONES</t>
  </si>
  <si>
    <t>41836380</t>
  </si>
  <si>
    <t>RIVAS ESTRADA, MANUEL ALEJANDRO</t>
  </si>
  <si>
    <t>ANALISTA EN COMUNICACIONES</t>
  </si>
  <si>
    <t>45112059</t>
  </si>
  <si>
    <t>ROJAS CUADROS, MIGUEL ALEJANDRO</t>
  </si>
  <si>
    <t>28294025</t>
  </si>
  <si>
    <t>ROJAS NACCHA, DIANETH CAROLINA</t>
  </si>
  <si>
    <t>ROJAS SALAS, MARIO JESUS</t>
  </si>
  <si>
    <t>ESPECIALISTA EN CONTROL PREVIO Y PRESUPUESTAL</t>
  </si>
  <si>
    <t>44934709</t>
  </si>
  <si>
    <t>RUBIO MELENDEZ, SUSANA YSABEL</t>
  </si>
  <si>
    <t>ANALISTA PROGRAMADOR I</t>
  </si>
  <si>
    <t>25783562</t>
  </si>
  <si>
    <t>SAAVEDRA REMIGIO, DAVID JONATHAN</t>
  </si>
  <si>
    <t>42509197</t>
  </si>
  <si>
    <t>SALAS ZETA, HENRY FABIAN</t>
  </si>
  <si>
    <t>SALINAS MORALES, MARIELLA GISSELLE</t>
  </si>
  <si>
    <t>06992671</t>
  </si>
  <si>
    <t>SOLDEVILLA GARCIA, ROBERTO RUBEN</t>
  </si>
  <si>
    <t>08033217</t>
  </si>
  <si>
    <t>TEALDO DULANTO, CARMEN ROSA</t>
  </si>
  <si>
    <t>42118843</t>
  </si>
  <si>
    <t>TORRES OSORES, SILVIA PIA</t>
  </si>
  <si>
    <t>08581789</t>
  </si>
  <si>
    <t>URIBE MENDOZA, TEOFILO ROBERTO</t>
  </si>
  <si>
    <t>29415991</t>
  </si>
  <si>
    <t>URQUIZO SALAS, PATRICIA LEONOR</t>
  </si>
  <si>
    <t>22502752</t>
  </si>
  <si>
    <t>VASQUEZ MUÑOZ, NOEMI LUCINDA</t>
  </si>
  <si>
    <t>46300227</t>
  </si>
  <si>
    <t>VASQUEZ PIZARRO, SYNTHIA MARLITT</t>
  </si>
  <si>
    <t>VERGARAY VERGARAY, PROCOPIO EDINSON</t>
  </si>
  <si>
    <t>23901486</t>
  </si>
  <si>
    <t>VILLANO TARRAGA, WILBERT VICENTE</t>
  </si>
  <si>
    <t>09862970</t>
  </si>
  <si>
    <t>ZEA LOAIZA, GLADYS IRENE</t>
  </si>
  <si>
    <t>PAC (@)</t>
  </si>
  <si>
    <t>PRESIDENTE DEL CONSEJO DIRECTIVO</t>
  </si>
  <si>
    <t>09875473</t>
  </si>
  <si>
    <t>GAGLIUFFI PIERCECHI, IVO SERGIO</t>
  </si>
  <si>
    <t>MAESTRIA</t>
  </si>
  <si>
    <t>ASISTENTE LEGAL GOR-LA LIBERTAD-OPS ES3</t>
  </si>
  <si>
    <t>47136336</t>
  </si>
  <si>
    <t>ABANTO FLORES, STEPHANIE MONIKE</t>
  </si>
  <si>
    <t>GRADO BACHILLER</t>
  </si>
  <si>
    <t>818-2017</t>
  </si>
  <si>
    <t>SECRETARIA CEB</t>
  </si>
  <si>
    <t>41190150</t>
  </si>
  <si>
    <t>ABREGU RAMOS, ROSA</t>
  </si>
  <si>
    <t>EDUCACIÓN SUPERIOR (INST. SUP., ETC) COMPLETA</t>
  </si>
  <si>
    <t>46-2020</t>
  </si>
  <si>
    <t>PROF. EN ADMINISTRACIÓN CC3 ES2</t>
  </si>
  <si>
    <t>45714497</t>
  </si>
  <si>
    <t>ACEVEDO CASTAÑEDA, KATHERINE JULIA</t>
  </si>
  <si>
    <t>983-2017</t>
  </si>
  <si>
    <t>NOTIFICADOR MOTORIZADO GOR-LA LIBERTAD AA3</t>
  </si>
  <si>
    <t>42744495</t>
  </si>
  <si>
    <t>ACEVEDO SANCHEZ, PACHAKOCHTER HILEMARO</t>
  </si>
  <si>
    <t>NINGUNA</t>
  </si>
  <si>
    <t>NINGUNO</t>
  </si>
  <si>
    <t>193-2017</t>
  </si>
  <si>
    <t>ANALISTA LEGAL GOR-TACNA ES3</t>
  </si>
  <si>
    <t>70207159</t>
  </si>
  <si>
    <t>ACEVEDO VASQUEZ, DANIELA PATRICIA</t>
  </si>
  <si>
    <t>237-2019</t>
  </si>
  <si>
    <t>ASISTENTE DE HISTORIA</t>
  </si>
  <si>
    <t>42537567</t>
  </si>
  <si>
    <t>ACHA YALO, JULIO DANIEL</t>
  </si>
  <si>
    <t>938-2017</t>
  </si>
  <si>
    <t>PROF. EN DERECHO GOR-LA LIBERTAD ES3</t>
  </si>
  <si>
    <t>46160439</t>
  </si>
  <si>
    <t>ACOSTA AGUILAR, JOSE MANUEL</t>
  </si>
  <si>
    <t>145-2018</t>
  </si>
  <si>
    <t>SECRETARIA SPI AA4</t>
  </si>
  <si>
    <t>71380928</t>
  </si>
  <si>
    <t>ACOSTA PARIONA, WENDY MITSI</t>
  </si>
  <si>
    <t>702-2017</t>
  </si>
  <si>
    <t>ANALISTA DE COMUNICACIONES Y PRENSA GPD ES2</t>
  </si>
  <si>
    <t>70259620</t>
  </si>
  <si>
    <t>ACOSTA PEREZ, GABRIELA LIZZETH</t>
  </si>
  <si>
    <t>CIENCIA DE LA COMUNICACIÓN</t>
  </si>
  <si>
    <t>238-2019</t>
  </si>
  <si>
    <t>ASISTENTE LEGAL GOR-CAJAMARCA ES3</t>
  </si>
  <si>
    <t>47137893</t>
  </si>
  <si>
    <t>ACUÑA VERA, ELVIS JOEL</t>
  </si>
  <si>
    <t>150-2017</t>
  </si>
  <si>
    <t>PROF. EN DERECHO GOR-CUSCO ES3</t>
  </si>
  <si>
    <t>46917352</t>
  </si>
  <si>
    <t>AEDO VARGAS, DAJANA LIZBETH</t>
  </si>
  <si>
    <t>MENSAJERO MOTORIZADO GAF-SGL AA4</t>
  </si>
  <si>
    <t>09857996</t>
  </si>
  <si>
    <t>AGUILAR ESCALANTE, RICHARD HUMBERTO</t>
  </si>
  <si>
    <t>TECNICO ELECTRICISTA</t>
  </si>
  <si>
    <t>332-2017</t>
  </si>
  <si>
    <t>PROF. EN ADM. DE EMP. GAF-AEC ES3</t>
  </si>
  <si>
    <t>09894447</t>
  </si>
  <si>
    <t>AGUILAR JARA, CHRISTIAN JESUS</t>
  </si>
  <si>
    <t>414-2017</t>
  </si>
  <si>
    <t>ANALISTA LEGAL GOR-LAL-OPS ES3</t>
  </si>
  <si>
    <t>71142116</t>
  </si>
  <si>
    <t>AGUIRRE FLORIAN, BRENDA ALISON</t>
  </si>
  <si>
    <t>303-2019</t>
  </si>
  <si>
    <t>ANALISTA EN GESTIÓN DE PROYECTOS GRH ES2</t>
  </si>
  <si>
    <t>25801035</t>
  </si>
  <si>
    <t>ALARCON CANCHARI, MAGALY LOURDES</t>
  </si>
  <si>
    <t>EDUCACIÓN UNIVERSITARIA</t>
  </si>
  <si>
    <t>377-2018</t>
  </si>
  <si>
    <t>48-2020</t>
  </si>
  <si>
    <t>01-2020</t>
  </si>
  <si>
    <t>ASISTENTE/A LEGAL</t>
  </si>
  <si>
    <t>46703612</t>
  </si>
  <si>
    <t>AGURTO ZAPATA, KELLYN ANGELICA</t>
  </si>
  <si>
    <t>237-2017</t>
  </si>
  <si>
    <t>PROF. EN DERECHO GEG-SAC ES3</t>
  </si>
  <si>
    <t>41169150</t>
  </si>
  <si>
    <t>ALATA SERNAQUE, PEDRO IVAN</t>
  </si>
  <si>
    <t>312-2019</t>
  </si>
  <si>
    <t>PROF. EN DERECHO GAF-AEC ES1</t>
  </si>
  <si>
    <t>42125944</t>
  </si>
  <si>
    <t>ALATRISTA MILLA, CESAR ELISEO</t>
  </si>
  <si>
    <t>424-2017</t>
  </si>
  <si>
    <t>APOYO ADMINISTRATIVO CC2 AA3</t>
  </si>
  <si>
    <t>07762877</t>
  </si>
  <si>
    <t>ALBA VILCA, JESSICA VIOLETA</t>
  </si>
  <si>
    <t>480-2017</t>
  </si>
  <si>
    <t>PROF. EN DERECHO SPC ES2</t>
  </si>
  <si>
    <t>72486549</t>
  </si>
  <si>
    <t>ALBAN MEJIA, LUIS EDUARDO</t>
  </si>
  <si>
    <t>255-2019</t>
  </si>
  <si>
    <t>PROF. EN DERECHO GOR-PIURA ES3</t>
  </si>
  <si>
    <t>46439408</t>
  </si>
  <si>
    <t>ALBERCA CAMPOS, CLAUDIA ANAHI</t>
  </si>
  <si>
    <t>913-2017</t>
  </si>
  <si>
    <t>PROF. EN DERECHO CSD ES1</t>
  </si>
  <si>
    <t>41118475</t>
  </si>
  <si>
    <t>ALBERCA PALMA, AMIR JASON</t>
  </si>
  <si>
    <t>190-2018</t>
  </si>
  <si>
    <t>PROFESIONAL EN DERECHO</t>
  </si>
  <si>
    <t>ALCALDE BRICEÑO, JUDITH EMPERATRIZ</t>
  </si>
  <si>
    <t>830-2017</t>
  </si>
  <si>
    <t>ASISTENTE LEGAL CCO ES3</t>
  </si>
  <si>
    <t>47632912</t>
  </si>
  <si>
    <t>ALCALDE TRIGOSO, ROGER ANTHONY</t>
  </si>
  <si>
    <t>31-2019</t>
  </si>
  <si>
    <t>SECRETARIA OPS2 AA4</t>
  </si>
  <si>
    <t>43824415</t>
  </si>
  <si>
    <t>ALDANA ROQUE, SHIRLEY</t>
  </si>
  <si>
    <t>1002-2017</t>
  </si>
  <si>
    <t>70546687</t>
  </si>
  <si>
    <t>ALDAVE ACOSTA, CARLOS ALEJANDRO</t>
  </si>
  <si>
    <t>ESP. EN CONTRATACIONES Y ESTUDIOS DE MERCADO E1 GAF-SGL</t>
  </si>
  <si>
    <t>46137521</t>
  </si>
  <si>
    <t>ALDERETE SOLIS, SADITH PATRICIA</t>
  </si>
  <si>
    <t>181-2019</t>
  </si>
  <si>
    <t>ASISTENTE LEGAL  GOR-LORETO ES3</t>
  </si>
  <si>
    <t>71274103</t>
  </si>
  <si>
    <t>ALEGRIA CASTILLO, BREMINCHER JESUS</t>
  </si>
  <si>
    <t>108-2019</t>
  </si>
  <si>
    <t>ANALISTA DE SISTEMAS GTI ES2</t>
  </si>
  <si>
    <t>43937665</t>
  </si>
  <si>
    <t>ALEGRIA DELGADO, JONATHAN ADAN</t>
  </si>
  <si>
    <t>1158-2017</t>
  </si>
  <si>
    <t>PROF. EN DERECHO OPS2 ES3</t>
  </si>
  <si>
    <t>43092256</t>
  </si>
  <si>
    <t>ALEJO PAJUELO, LUIS ALBERTO</t>
  </si>
  <si>
    <t>276-2018</t>
  </si>
  <si>
    <t>47933653</t>
  </si>
  <si>
    <t>ALEJOS AVILA, GREYSSE PATRICIA</t>
  </si>
  <si>
    <t>094-2019</t>
  </si>
  <si>
    <t>OPER. DE LIMP. Y MANTTO. GOR-ANCASH AA4</t>
  </si>
  <si>
    <t>73088252</t>
  </si>
  <si>
    <t>ALEJOS CASTILLO, MAYHORY SOLANS</t>
  </si>
  <si>
    <t>CAPACITACION OCUPACIONAL</t>
  </si>
  <si>
    <t>132-2017</t>
  </si>
  <si>
    <t>PROF. EN DERECHO CEB ES3</t>
  </si>
  <si>
    <t>72618283</t>
  </si>
  <si>
    <t>ALEMAN PEREZ, MARIO ALEJANDRO</t>
  </si>
  <si>
    <t>44032137</t>
  </si>
  <si>
    <t>ALFARO AUCCA, ITKRA</t>
  </si>
  <si>
    <t>160-2017</t>
  </si>
  <si>
    <t>ESPECIALISTA 1 CDB ES1</t>
  </si>
  <si>
    <t>70063623</t>
  </si>
  <si>
    <t>ALI SILVA, MARTHA LUCIA</t>
  </si>
  <si>
    <t>221-2018</t>
  </si>
  <si>
    <t>PROF. EN ADMINISTRACIÓN GOR ES2</t>
  </si>
  <si>
    <t>45028799</t>
  </si>
  <si>
    <t>ALMEIDA HIDALGO, LESLIE AMPARO</t>
  </si>
  <si>
    <t>310-2018</t>
  </si>
  <si>
    <t>PROFESIONAL EN CONTABILIDAD GPG E2</t>
  </si>
  <si>
    <t>46262125</t>
  </si>
  <si>
    <t>ALTAMIRANO VASQUEZ, CYNTHIA ELIZABETH</t>
  </si>
  <si>
    <t>284-2019</t>
  </si>
  <si>
    <t>PROF. EN DERECHO DSD-MNC ES3</t>
  </si>
  <si>
    <t>71477058</t>
  </si>
  <si>
    <t>ALVARADO GUERRERO, SERGIO ANTONIO</t>
  </si>
  <si>
    <t>35-2019</t>
  </si>
  <si>
    <t>BIBLIOTECÓLOGO GPD ES3</t>
  </si>
  <si>
    <t>10694735</t>
  </si>
  <si>
    <t>ALVARADO PISCONTE, DEYVI IVAN</t>
  </si>
  <si>
    <t xml:space="preserve">BIBLIOTECOLOGIA Y CIENCIAS DE LA INFORMACION </t>
  </si>
  <si>
    <t>EDUCACIÓN TÉCNICA</t>
  </si>
  <si>
    <t>ANALISTA DE ARCHIVO</t>
  </si>
  <si>
    <t>07538402</t>
  </si>
  <si>
    <t>ALVARADO ROJAS, LIZ VERONICA</t>
  </si>
  <si>
    <t>958-2017</t>
  </si>
  <si>
    <t>PROF. EN DERECHO DIN ES1</t>
  </si>
  <si>
    <t>10558988</t>
  </si>
  <si>
    <t>ALVARADO TORRES, CARLOS MARTIN</t>
  </si>
  <si>
    <t>MAESTRÍA</t>
  </si>
  <si>
    <t>989-2017</t>
  </si>
  <si>
    <t>ANALISTA DE SELECCIÓN GRH ES2</t>
  </si>
  <si>
    <t>42646040</t>
  </si>
  <si>
    <t>ALVAREZ BLAS, OSCAR RICARDO</t>
  </si>
  <si>
    <t>413-2018</t>
  </si>
  <si>
    <t>COORDINADOR LEGAL GOR-PIURA ES2</t>
  </si>
  <si>
    <t>43893695</t>
  </si>
  <si>
    <t>ALVAREZ CALDERON, MARIA ALEJANDRA</t>
  </si>
  <si>
    <t>178-2018</t>
  </si>
  <si>
    <t>70008943</t>
  </si>
  <si>
    <t>ALVAREZ ESCUDERO, ERNESTO MARIO</t>
  </si>
  <si>
    <t>219-2018</t>
  </si>
  <si>
    <t>ASISTENTE LEGAL GOR- SAC ILN ES3</t>
  </si>
  <si>
    <t>70411319</t>
  </si>
  <si>
    <t>ALVAREZ GUARNIZ, CAROLINA ANAIS</t>
  </si>
  <si>
    <t>224-2019</t>
  </si>
  <si>
    <t>PROF. EN DERECHO SDC F3</t>
  </si>
  <si>
    <t>44385484</t>
  </si>
  <si>
    <t>ALVAREZ MEZA, WALTER WILSON</t>
  </si>
  <si>
    <t>1103-2017</t>
  </si>
  <si>
    <t>ESPECIALISTA LEGAL GOR-CUSCO ES2</t>
  </si>
  <si>
    <t>45138897</t>
  </si>
  <si>
    <t>ALVAREZ PALOMINO, VICSON RICARDO</t>
  </si>
  <si>
    <t>157-2017</t>
  </si>
  <si>
    <t>GESTOR DE PROYECTOS DE SISTEMAS DE INFORMACIÓN GTI E2</t>
  </si>
  <si>
    <t>40305235</t>
  </si>
  <si>
    <t>ALVAREZ YSLA, JANET MAGALY</t>
  </si>
  <si>
    <t>177-2018</t>
  </si>
  <si>
    <t>46370211</t>
  </si>
  <si>
    <t>AMBLODEGUI GARCIA, ANDRES ENRIQUE</t>
  </si>
  <si>
    <t>979-2017</t>
  </si>
  <si>
    <t>PROF. EN DERECHO GOR-LAMBAYEQUE ES3</t>
  </si>
  <si>
    <t>45759490</t>
  </si>
  <si>
    <t>AMOROS RANGEL, FIORELLA PRISSILA</t>
  </si>
  <si>
    <t>089-2019</t>
  </si>
  <si>
    <t>PROF. EN DERECHO SDC ES2</t>
  </si>
  <si>
    <t>72195274</t>
  </si>
  <si>
    <t>AMPUERO AYALA, DIANA JESUS</t>
  </si>
  <si>
    <t>239-2019</t>
  </si>
  <si>
    <t>PROF. EN DERECHO GAF-AEC ES3</t>
  </si>
  <si>
    <t>43711637</t>
  </si>
  <si>
    <t>AMPUERO HUAMAN, JAVIER</t>
  </si>
  <si>
    <t>120-2019</t>
  </si>
  <si>
    <t>76129263</t>
  </si>
  <si>
    <t>ANASTACIO RAMOS, ROCIO IBET</t>
  </si>
  <si>
    <t>082-2019</t>
  </si>
  <si>
    <t>ASISTENTE LEGAL GOR- LA LIBERTAD</t>
  </si>
  <si>
    <t>ANAYA ROLDAN, KAREN NELVIT</t>
  </si>
  <si>
    <t>0.1-2020</t>
  </si>
  <si>
    <t>PROF. EN DERECHO SPI ES2</t>
  </si>
  <si>
    <t>70675167</t>
  </si>
  <si>
    <t>ANCHANTE PEÑALOZA, MANUEL ISAAC</t>
  </si>
  <si>
    <t>695-2017</t>
  </si>
  <si>
    <t>PROF. EN DERECHO GOR ILN OPS E2</t>
  </si>
  <si>
    <t>41709760</t>
  </si>
  <si>
    <t>ANCO FERNANDEZ, JOHANNA LUISA</t>
  </si>
  <si>
    <t>129-2018</t>
  </si>
  <si>
    <t>SECRETARIA/O  SCO AA2</t>
  </si>
  <si>
    <t>40559658</t>
  </si>
  <si>
    <t>ANDIA ROMERO, NORKA GUILLERMINA</t>
  </si>
  <si>
    <t>172-2018</t>
  </si>
  <si>
    <t>PROF. EN DERECHO GOR-LA LIBERTAD ES1</t>
  </si>
  <si>
    <t>45129069</t>
  </si>
  <si>
    <t>ANGULO GAMARRA, SARITA ALICIA</t>
  </si>
  <si>
    <t>195-2017</t>
  </si>
  <si>
    <t>10036068</t>
  </si>
  <si>
    <t>ANGULO POLO, WILFREDO ARTURO</t>
  </si>
  <si>
    <t>379-2018</t>
  </si>
  <si>
    <t>PROF. EN DERECHO GEL ES3</t>
  </si>
  <si>
    <t>46447632</t>
  </si>
  <si>
    <t>ANGULO LINARES, MARTHA ISABEL</t>
  </si>
  <si>
    <t>24-2020</t>
  </si>
  <si>
    <t>45822851</t>
  </si>
  <si>
    <t>ANGULO RIVAS, LISSETT GISELLE</t>
  </si>
  <si>
    <t>1161-2017</t>
  </si>
  <si>
    <t>ANALISTA LEGAL OPS1 ES2</t>
  </si>
  <si>
    <t>43781258</t>
  </si>
  <si>
    <t>ANGULO VILLACORTA, MARTIN</t>
  </si>
  <si>
    <t>132-2018</t>
  </si>
  <si>
    <t>OPER. DE MAQUINARIA PESADA GAF-SGL AA4</t>
  </si>
  <si>
    <t>70515908</t>
  </si>
  <si>
    <t>ANTON QUIROZ, BRIAN STEVE</t>
  </si>
  <si>
    <t>OPERARIO</t>
  </si>
  <si>
    <t>285-2017</t>
  </si>
  <si>
    <t>PROFESIONAL EN DERECHO CLC E1</t>
  </si>
  <si>
    <t>46042919</t>
  </si>
  <si>
    <t>ANTONIO SANCHEZ, KIRSCHEN MIRELLA</t>
  </si>
  <si>
    <t>323-2019</t>
  </si>
  <si>
    <t>PROF. EN DERECHO CEB ES2</t>
  </si>
  <si>
    <t>45799572</t>
  </si>
  <si>
    <t>APAGUEÑO RUIZ, CLAUDIA ISABEL</t>
  </si>
  <si>
    <t>ASISTENTE LEGAL GOR-TACNA ES3</t>
  </si>
  <si>
    <t>70933562</t>
  </si>
  <si>
    <t>APAZA NUÑEZ, FIAMA FIORELLA</t>
  </si>
  <si>
    <t>350-2018</t>
  </si>
  <si>
    <t>72746726</t>
  </si>
  <si>
    <t>APOLO URBINA, TANIA GABRIELA</t>
  </si>
  <si>
    <t>110-2019</t>
  </si>
  <si>
    <t>07442323</t>
  </si>
  <si>
    <t>AQUINO LOZADA, SEMER GERZON</t>
  </si>
  <si>
    <t>331-2017</t>
  </si>
  <si>
    <t>ANALISTA ECONÓMICO (A) Y PLANEAMIENTO SEL ES2</t>
  </si>
  <si>
    <t>46368759</t>
  </si>
  <si>
    <t>AQUINO MOSQUERA, HENRY SAUL</t>
  </si>
  <si>
    <t>182-2019</t>
  </si>
  <si>
    <t>70819217</t>
  </si>
  <si>
    <t>ARANA QUISPE, DERBY YORDANO</t>
  </si>
  <si>
    <t>1159-2017</t>
  </si>
  <si>
    <t>SECRETARIA GOR-ILN-OPS AA3</t>
  </si>
  <si>
    <t>08408167</t>
  </si>
  <si>
    <t>ARAUCO HINOSTROZA, ROSARIO</t>
  </si>
  <si>
    <t>109-2019</t>
  </si>
  <si>
    <t>PROF. EN CONTABILIDAD DDA ES1</t>
  </si>
  <si>
    <t>40670766</t>
  </si>
  <si>
    <t>ARAUJO FERNANDEZ, LIZETH</t>
  </si>
  <si>
    <t>481-2017</t>
  </si>
  <si>
    <t>PROF. EN DERECHO CC2 ES7</t>
  </si>
  <si>
    <t>45816638</t>
  </si>
  <si>
    <t>ARBAÑIL GARCIA, MARTHA ESTEFANIA</t>
  </si>
  <si>
    <t>47066209</t>
  </si>
  <si>
    <t>ARBULU DELGADO, ENRIQUE ANGEL</t>
  </si>
  <si>
    <t>5-2018</t>
  </si>
  <si>
    <t>SUPERV. DE SEGURIDAD GAF-SGL ES3</t>
  </si>
  <si>
    <t>10580251</t>
  </si>
  <si>
    <t>ARELLANO SALAS, WILBER GUILLERMO</t>
  </si>
  <si>
    <t>SEGURIDAD</t>
  </si>
  <si>
    <t>288-2017</t>
  </si>
  <si>
    <t>ASISTENTE/A EN GESTIÓN DOCUMENTARIA CC1 ES3</t>
  </si>
  <si>
    <t>41300183</t>
  </si>
  <si>
    <t>AREVALO AQUINO, JOSE ENRIQUE</t>
  </si>
  <si>
    <t>162-2019</t>
  </si>
  <si>
    <t>ASIST. ADMINISTRATIVO OPS3 AA4</t>
  </si>
  <si>
    <t>09873847</t>
  </si>
  <si>
    <t>AREVALO BRACAMONTE, ELIZABETH DEL CARMEN</t>
  </si>
  <si>
    <t>160-2018</t>
  </si>
  <si>
    <t>ANALISTA LEGAL GOR-AREQUIPA ES3</t>
  </si>
  <si>
    <t>45823736</t>
  </si>
  <si>
    <t>AREVALO GALLEGOS, JUAN JOSE</t>
  </si>
  <si>
    <t>PROF. EN DERECHO CEB ES1</t>
  </si>
  <si>
    <t>46628172</t>
  </si>
  <si>
    <t>AREVALO SANCHEZ, VIVIANA DEL PILAR</t>
  </si>
  <si>
    <t>9-2020</t>
  </si>
  <si>
    <t>PROF. EN DERECHO CC1 ES2</t>
  </si>
  <si>
    <t>46243263</t>
  </si>
  <si>
    <t>ARIAS ALIAGA, MARIA EUGENIA</t>
  </si>
  <si>
    <t>PROFESIONAL EN ING. DE SISTEMAS ES1 GTI</t>
  </si>
  <si>
    <t>29727875</t>
  </si>
  <si>
    <t>ARIAS ARIAS, RICHARD</t>
  </si>
  <si>
    <t>340-2019</t>
  </si>
  <si>
    <t>NOTIFICADOR MOTORIZADO GAF-SGL AA4</t>
  </si>
  <si>
    <t>15360406</t>
  </si>
  <si>
    <t>ARIAS CACHAY, HUGO ABELARDO</t>
  </si>
  <si>
    <t>ADMINISTRACION HOTELERA</t>
  </si>
  <si>
    <t>1064-2017</t>
  </si>
  <si>
    <t>PROF. EN CIENCIAS DE LA COM. DPC E1</t>
  </si>
  <si>
    <t>40314911</t>
  </si>
  <si>
    <t>ARIAS QUIJANO, ISRAEL SANDINO</t>
  </si>
  <si>
    <t>492-2017</t>
  </si>
  <si>
    <t>ASISTENTE LEGAL  GOR-UCAYALI ES3</t>
  </si>
  <si>
    <t>70927619</t>
  </si>
  <si>
    <t>ARMAS QUISPE, TEOFILO</t>
  </si>
  <si>
    <t>254-2019</t>
  </si>
  <si>
    <t>45323200</t>
  </si>
  <si>
    <t>ARMAS YSLA, ANALI PAOLA</t>
  </si>
  <si>
    <t>1153-2017</t>
  </si>
  <si>
    <t>PROFESIONAL EN DERECHO O ADMINISTRACIÓN</t>
  </si>
  <si>
    <t>70752206</t>
  </si>
  <si>
    <t>ARPASI QUISPE, DIEGO ALONSO</t>
  </si>
  <si>
    <t>158-2018</t>
  </si>
  <si>
    <t>45824837</t>
  </si>
  <si>
    <t>ARRIETA NARVAEZ, KRISTELL BLANCA NOHELY</t>
  </si>
  <si>
    <t>242-2017</t>
  </si>
  <si>
    <t>44242216</t>
  </si>
  <si>
    <t>ARROYO DAVILA, HARRISON ALEXANDER</t>
  </si>
  <si>
    <t>311-2018</t>
  </si>
  <si>
    <t>APOYO ADMINISTRATIVO GAF-AEC AA4</t>
  </si>
  <si>
    <t>70545913</t>
  </si>
  <si>
    <t>ARTEAGA FARIAS, ADRIANA GUADALUPE</t>
  </si>
  <si>
    <t>313-2019</t>
  </si>
  <si>
    <t>PROF. EN CIENCIAS DE LA COM. GPD ES2</t>
  </si>
  <si>
    <t>41559148</t>
  </si>
  <si>
    <t>ASCUE MONTESINOS, JORGE MARTIN</t>
  </si>
  <si>
    <t>589-2017</t>
  </si>
  <si>
    <t>PROF. EXAMINADOR DE PATENTES DIN ES2</t>
  </si>
  <si>
    <t>46058783</t>
  </si>
  <si>
    <t>ASCURRA RISCO, KATHERINE ALEJANDRA</t>
  </si>
  <si>
    <t>894-2017</t>
  </si>
  <si>
    <t>ESP.  EN SEGUIMIENTO CONTRACTUAL GAF-Sgl  E1</t>
  </si>
  <si>
    <t>09612069</t>
  </si>
  <si>
    <t>ASENCIOS TRUJILLO, MARLENE</t>
  </si>
  <si>
    <t>138-2019</t>
  </si>
  <si>
    <t>PROF. EN CONTABILIDAD GAF SGF ES3</t>
  </si>
  <si>
    <t>44151556</t>
  </si>
  <si>
    <t>ASENJO FERNANDEZ, BERENIZ EFIGENIA</t>
  </si>
  <si>
    <t>147-2019</t>
  </si>
  <si>
    <t>PROF. EN DERECHO DDA Plataforma Preferente ES2</t>
  </si>
  <si>
    <t>44195984</t>
  </si>
  <si>
    <t>ASHTU AGUERO, PATRICIA PILAR</t>
  </si>
  <si>
    <t>484-2017</t>
  </si>
  <si>
    <t>ASPILCUETA RUBIO, MELISSA MARINA</t>
  </si>
  <si>
    <t>1006-2017</t>
  </si>
  <si>
    <t>73336523</t>
  </si>
  <si>
    <t>ATAYAURI TARAZONA, ELIZABET</t>
  </si>
  <si>
    <t>1139-2017</t>
  </si>
  <si>
    <t>41508297</t>
  </si>
  <si>
    <t>AVENDAÑO GIRALDO, IRIS LIZBETH</t>
  </si>
  <si>
    <t>44816599</t>
  </si>
  <si>
    <t>AYALA DIAZ, FRANK EMANUEL</t>
  </si>
  <si>
    <t>1084-2017</t>
  </si>
  <si>
    <t>PROF. EN DERECHO DSD Plataforma Preferente ES1</t>
  </si>
  <si>
    <t>46028196</t>
  </si>
  <si>
    <t>AYALA GOMEZ, FERNANDO DIEGO ALONSO</t>
  </si>
  <si>
    <t>545-2017</t>
  </si>
  <si>
    <t>PROF. EN DERECHO OPS3 E1</t>
  </si>
  <si>
    <t>41633516</t>
  </si>
  <si>
    <t>AYALA SILVA, VANESSA JANETT</t>
  </si>
  <si>
    <t>220-2019</t>
  </si>
  <si>
    <t>ASISTENTE ACADÉMICO/A</t>
  </si>
  <si>
    <t>42966987</t>
  </si>
  <si>
    <t>AYASTA SECLEN, ROXANA</t>
  </si>
  <si>
    <t>402-2018</t>
  </si>
  <si>
    <t>45476917</t>
  </si>
  <si>
    <t>AYVAR AYVAR, VICTOR RICARDO</t>
  </si>
  <si>
    <t>155-2018</t>
  </si>
  <si>
    <t>46427859</t>
  </si>
  <si>
    <t>BALCAZAR DIAZ, WINNIE YENNIFER</t>
  </si>
  <si>
    <t>134-2018</t>
  </si>
  <si>
    <t>PROF. EN DERECHO GOR-LA LIBERTAD-OPS ES3</t>
  </si>
  <si>
    <t>45941883</t>
  </si>
  <si>
    <t>BALCAZAR GOICOCHEA, GRECIA ANAIS</t>
  </si>
  <si>
    <t>878-2017</t>
  </si>
  <si>
    <t>ASISTENTE LEGAL  OPS3 ES3</t>
  </si>
  <si>
    <t>71291901</t>
  </si>
  <si>
    <t>BALUARTE MARTINEZ, ANTONIO JOSE</t>
  </si>
  <si>
    <t>26-2020</t>
  </si>
  <si>
    <t>PROF. EN DERECHO OPS3 ES3</t>
  </si>
  <si>
    <t>42775383</t>
  </si>
  <si>
    <t>BARRANZUELA TELLO, JIMHY ALONSO</t>
  </si>
  <si>
    <t>132-2019</t>
  </si>
  <si>
    <t>285-2019</t>
  </si>
  <si>
    <t>EJECUTIVO DE SISTEMAS EN TECNOLOGÍAS DE LA INFORMACIÓN  GTI F3</t>
  </si>
  <si>
    <t>25756304</t>
  </si>
  <si>
    <t>BARRIENTOS CAMACUARI, PERCY VICENTE</t>
  </si>
  <si>
    <t>MAGISTER EN DIRECCION DE TECNOLOGIAS DE INFORMACION</t>
  </si>
  <si>
    <t>225-2018</t>
  </si>
  <si>
    <t>42811284</t>
  </si>
  <si>
    <t>BARRIENTOS CHINCHAY, RAFAEL</t>
  </si>
  <si>
    <t>330-2017</t>
  </si>
  <si>
    <t>PROF. EN DERECHO. GAF-AEC ES3</t>
  </si>
  <si>
    <t>45335662</t>
  </si>
  <si>
    <t>BARRIOS LIRIO, ROSEMARY CLAUDIA</t>
  </si>
  <si>
    <t>396-2017</t>
  </si>
  <si>
    <t>PROF. EN DERECHO CC1 ES3</t>
  </si>
  <si>
    <t>73236243</t>
  </si>
  <si>
    <t>BASTO RAMIREZ, MARCO ANTONIO</t>
  </si>
  <si>
    <t>155-2019</t>
  </si>
  <si>
    <t>ARCHIVERO SDC ES3</t>
  </si>
  <si>
    <t>45085652</t>
  </si>
  <si>
    <t>BAYGORREA HUAMANI, EDER BELTRAN</t>
  </si>
  <si>
    <t>099-2018</t>
  </si>
  <si>
    <t>72899127</t>
  </si>
  <si>
    <t>BAZAN MESIAS, LUIGGI ANDRE</t>
  </si>
  <si>
    <t>282-2018</t>
  </si>
  <si>
    <t>ASISTENTE DEL CENTRO DE DESARROLLO DE LA PROPIEDAD INTELECTUAL  GOR-JUNIN-CEPI ES3</t>
  </si>
  <si>
    <t>44845706</t>
  </si>
  <si>
    <t>BAZAN SAAVEDRA, CESAR MIGUEL</t>
  </si>
  <si>
    <t>1124-2017</t>
  </si>
  <si>
    <t>46393265</t>
  </si>
  <si>
    <t>BAZAN VASQUEZ, VICTOR HUGO FORTUNATO</t>
  </si>
  <si>
    <t>0.1-2019</t>
  </si>
  <si>
    <t>178-2019</t>
  </si>
  <si>
    <t>SECRETARIA GAF-AEC AA4</t>
  </si>
  <si>
    <t>25770963</t>
  </si>
  <si>
    <t>BECERRA VIVERO, ROSA MILAGROS</t>
  </si>
  <si>
    <t>765-2017</t>
  </si>
  <si>
    <t>46886080</t>
  </si>
  <si>
    <t>BEDON SALVADOR, DIEGO</t>
  </si>
  <si>
    <t>696-2017</t>
  </si>
  <si>
    <t>ASISTENTE LEGAL GOR-AREQUIPA ES3</t>
  </si>
  <si>
    <t>71799195</t>
  </si>
  <si>
    <t>BEJARANO ALEMAN, BRIGUIT DIANE</t>
  </si>
  <si>
    <t>064-2020</t>
  </si>
  <si>
    <t>42109954</t>
  </si>
  <si>
    <t>BENAVIDES CUEVA, MORRIS GERARDO</t>
  </si>
  <si>
    <t>787-2017</t>
  </si>
  <si>
    <t>ASISTENTE EN PROGRAMACIÓN DE COMPRAS</t>
  </si>
  <si>
    <t>44851071</t>
  </si>
  <si>
    <t>BENITES BARRIENTOS, EDSON</t>
  </si>
  <si>
    <t>1015-2017</t>
  </si>
  <si>
    <t>46661835</t>
  </si>
  <si>
    <t>BENITES GARCIA, NESTOR BILLY</t>
  </si>
  <si>
    <t>1110-2017</t>
  </si>
  <si>
    <t>PROF. EN ECON. DPC E1</t>
  </si>
  <si>
    <t>06793850</t>
  </si>
  <si>
    <t>BERMUDEZ ORTIZ, MIGUEL ANGEL</t>
  </si>
  <si>
    <t>493-2017</t>
  </si>
  <si>
    <t>ASISTENTE ADMINISTRATIVO CCO ES3</t>
  </si>
  <si>
    <t>71395249</t>
  </si>
  <si>
    <t>BERNEDO ESQUIVEL, LOURDES ANGELA</t>
  </si>
  <si>
    <t>306-2018</t>
  </si>
  <si>
    <t>COORDINADOR DEL PROGRAMA PRESUPUESTAL DE PROPIEDAD INTELECTUAL DIN E1</t>
  </si>
  <si>
    <t>40864188</t>
  </si>
  <si>
    <t>BERROSPI SANCHEZ, MANUEL CRISTHIAN</t>
  </si>
  <si>
    <t>215-2018</t>
  </si>
  <si>
    <t>44837777</t>
  </si>
  <si>
    <t>BETETA GONZALES, OSCAR OMAR</t>
  </si>
  <si>
    <t>171-2019</t>
  </si>
  <si>
    <t>SECRETARIA CC2 AA4</t>
  </si>
  <si>
    <t>48549239</t>
  </si>
  <si>
    <t>BETETA JUSTO, JOSSELY</t>
  </si>
  <si>
    <t>PROF. EN ING. DE SISTEMAS GTI ES3</t>
  </si>
  <si>
    <t>46309055</t>
  </si>
  <si>
    <t>BLANCO SILVA, ANTHONNY HUMBERTO</t>
  </si>
  <si>
    <t>605-2017</t>
  </si>
  <si>
    <t>46088892</t>
  </si>
  <si>
    <t>BOCANEGRA ABARCA, GIANFRANCO DANIEL</t>
  </si>
  <si>
    <t>190-2019</t>
  </si>
  <si>
    <t>52-2020</t>
  </si>
  <si>
    <t>46655988</t>
  </si>
  <si>
    <t>BONILLA GODINES, LORENA CATALINA</t>
  </si>
  <si>
    <t>11-2020</t>
  </si>
  <si>
    <t>ESPECIALISTA ECONÓMICO EN LIBRE COMPETENCIA CLC E2</t>
  </si>
  <si>
    <t>45880050</t>
  </si>
  <si>
    <t>BORDA GIANELLA, WALDO</t>
  </si>
  <si>
    <t>074-2019</t>
  </si>
  <si>
    <t>PROF. EN DERECHO GEL ES2</t>
  </si>
  <si>
    <t>45648692</t>
  </si>
  <si>
    <t>BOTETANO GUARDIA, SANDRA RAQUEL</t>
  </si>
  <si>
    <t>54-2020</t>
  </si>
  <si>
    <t xml:space="preserve">ANALISTA DE CAPACITACIÓN </t>
  </si>
  <si>
    <t>42785490</t>
  </si>
  <si>
    <t>BOTONERO ESTREMADOYRO, MILAGROS HALID</t>
  </si>
  <si>
    <t>383-2018</t>
  </si>
  <si>
    <t>ASISTENTE LEGAL GOR-PIURA ES3</t>
  </si>
  <si>
    <t>70476853</t>
  </si>
  <si>
    <t>BOYD GAMARRA, PEDRO ALEJANDRO</t>
  </si>
  <si>
    <t>261-2019</t>
  </si>
  <si>
    <t>COORDINADOR ADMINISTRATIVO OPS 3 AA3</t>
  </si>
  <si>
    <t>08784848</t>
  </si>
  <si>
    <t>BRACAMONTE LUNA, JANET CAROL</t>
  </si>
  <si>
    <t>130-2018</t>
  </si>
  <si>
    <t>PROF. EN DERECHO SAC ES3</t>
  </si>
  <si>
    <t>44361592</t>
  </si>
  <si>
    <t>BRAVO CERSSO, LIZBETH YANET</t>
  </si>
  <si>
    <t>097-2018</t>
  </si>
  <si>
    <t>PROF. EN DERECHO GAF-AEC E2</t>
  </si>
  <si>
    <t>01322011</t>
  </si>
  <si>
    <t>BRAVO COLLANTES, JACQUELINE JEANETTE</t>
  </si>
  <si>
    <t>423-2017</t>
  </si>
  <si>
    <t>SECRETARIA GOR-ICA AA3</t>
  </si>
  <si>
    <t>40597791</t>
  </si>
  <si>
    <t>BREÑA LUNA, MARIA ADALINA</t>
  </si>
  <si>
    <t>165-2017</t>
  </si>
  <si>
    <t>47178228</t>
  </si>
  <si>
    <t>BRUNO MARTINEZ, GRECIA CAROLINA</t>
  </si>
  <si>
    <t>243-2019</t>
  </si>
  <si>
    <t>PROF. EN DERECHO SPC ES3</t>
  </si>
  <si>
    <t>BUDIEL ECHEVARRIA, CARMEN LUCIA</t>
  </si>
  <si>
    <t>45112308</t>
  </si>
  <si>
    <t>BUENO DIEGO, VANESSA RUTH</t>
  </si>
  <si>
    <t>984-2017</t>
  </si>
  <si>
    <t>GESTOR DE COBRANZA TELEFONICA GAF-AEC</t>
  </si>
  <si>
    <t>40684952</t>
  </si>
  <si>
    <t>BULNES VARILLAS, WILLIAM FERNANDO</t>
  </si>
  <si>
    <t>084-2019</t>
  </si>
  <si>
    <t>COORDINADOR GOR-LAMBAYEQUE ES2</t>
  </si>
  <si>
    <t>46066171</t>
  </si>
  <si>
    <t>BULNES ZELADA, MANUEL JESUS DAVID</t>
  </si>
  <si>
    <t>216-2017</t>
  </si>
  <si>
    <t>45345931</t>
  </si>
  <si>
    <t>BURGOS LUNA, IRINA ANDREA</t>
  </si>
  <si>
    <t>1129-2017</t>
  </si>
  <si>
    <t>PROF. EN DERECHO GOR-ANCASH ES3</t>
  </si>
  <si>
    <t>44027460</t>
  </si>
  <si>
    <t>CABALLERO COLLAZOS, DENNIS</t>
  </si>
  <si>
    <t>131-2017</t>
  </si>
  <si>
    <t>PROF. EN DERECHO DSD E2</t>
  </si>
  <si>
    <t>44428737</t>
  </si>
  <si>
    <t>CABALLERO FLORES, ALEJANDRO STEVEN</t>
  </si>
  <si>
    <t>242-2019</t>
  </si>
  <si>
    <t>40855151</t>
  </si>
  <si>
    <t>CABANILLAS KEUTERS, ESCARLE</t>
  </si>
  <si>
    <t>218-2017</t>
  </si>
  <si>
    <t>ASISTENTE/A SOCIAL GRH ES3</t>
  </si>
  <si>
    <t>73386182</t>
  </si>
  <si>
    <t>CABANILLAS RICALDI, LAURA ROSARIO</t>
  </si>
  <si>
    <t>34-2019</t>
  </si>
  <si>
    <t>SECRETARIA DDA AA4</t>
  </si>
  <si>
    <t>41152679</t>
  </si>
  <si>
    <t>CABEZA VALDEZ, PATRICIA DENISSE</t>
  </si>
  <si>
    <t>286-2019</t>
  </si>
  <si>
    <t>46246254</t>
  </si>
  <si>
    <t>CABRERA NUÑEZ, JOHANA CECILIA</t>
  </si>
  <si>
    <t>197-2017</t>
  </si>
  <si>
    <t>COORDINADOR GOR-PIURA ES2</t>
  </si>
  <si>
    <t>70231274</t>
  </si>
  <si>
    <t>CABRERA QUIROZ, NEY DEL PILAR</t>
  </si>
  <si>
    <t>PROF. EN ECON. DPC E2</t>
  </si>
  <si>
    <t>44398508</t>
  </si>
  <si>
    <t>CACERES AGUILAR, ADRIAN RAUL</t>
  </si>
  <si>
    <t>1136-2017</t>
  </si>
  <si>
    <t>PROF. EN DERECHO GOR-CHIMBOTE ES3</t>
  </si>
  <si>
    <t>70223165</t>
  </si>
  <si>
    <t>CACHIQUE ZAFRA, CRISTHIAN JOSE</t>
  </si>
  <si>
    <t>47662535</t>
  </si>
  <si>
    <t>CAICEDO LUNA, ROSEMARY BEATRIZ</t>
  </si>
  <si>
    <t>PROF. EN DERECHO OPS2 ES2</t>
  </si>
  <si>
    <t>46805078</t>
  </si>
  <si>
    <t>CALATAYUD ZULOAGA, NICOLAS GIANMARCO</t>
  </si>
  <si>
    <t>48060133</t>
  </si>
  <si>
    <t>CALDERON MINAYA, LUCERO AURELIA</t>
  </si>
  <si>
    <t>PROFESIONAL EN DERECHO DSD ES3</t>
  </si>
  <si>
    <t>47434554</t>
  </si>
  <si>
    <t>CALDERON RUDAS, FIORELLA PILAR</t>
  </si>
  <si>
    <t>103-2020</t>
  </si>
  <si>
    <t>OPER. DE LIMP. Y MANTTO. GOR-JUNIN AA4</t>
  </si>
  <si>
    <t>20071725</t>
  </si>
  <si>
    <t>CALERO VALVERDE, IVAMOVICH</t>
  </si>
  <si>
    <t>179-2017</t>
  </si>
  <si>
    <t>PROF. EN ADM. DE EMP. GAF-SGF ES3</t>
  </si>
  <si>
    <t>46049359</t>
  </si>
  <si>
    <t>CALLA ENCARNACION, LISANDRA</t>
  </si>
  <si>
    <t>225-2019</t>
  </si>
  <si>
    <t>PROF. EN DERECHO GOR-AREQUIPA ES1</t>
  </si>
  <si>
    <t>29529264</t>
  </si>
  <si>
    <t>CALLE CHIRINOS, SARA ALBINA</t>
  </si>
  <si>
    <t>EST.MAESTRIA COMPLETA</t>
  </si>
  <si>
    <t>145-2017</t>
  </si>
  <si>
    <t>COORDINADOR DE DISUASIÓN GSF F3</t>
  </si>
  <si>
    <t>45328689</t>
  </si>
  <si>
    <t>CALLE MERINO-CARRASCO, MARIAJOSE</t>
  </si>
  <si>
    <t>143-2019</t>
  </si>
  <si>
    <t>ASISTENTE EN ATENCIÓN AL USUARIO DEL CENTRO DE CONTACTO</t>
  </si>
  <si>
    <t>70436719</t>
  </si>
  <si>
    <t>CAMACHO AYALA, ZENINA</t>
  </si>
  <si>
    <t>220-2018</t>
  </si>
  <si>
    <t>46686366</t>
  </si>
  <si>
    <t>CAMAN MOLERO, MITZY ALESSANDRA</t>
  </si>
  <si>
    <t>173-2018</t>
  </si>
  <si>
    <t>PROF. EN DERECHO SEL ES2</t>
  </si>
  <si>
    <t>45878553</t>
  </si>
  <si>
    <t>CAMPOO ZAPATA, OLGA LIDIA</t>
  </si>
  <si>
    <t>177-2019</t>
  </si>
  <si>
    <t>CORRDINADOR LEGAL -DSD F3</t>
  </si>
  <si>
    <t>10635751</t>
  </si>
  <si>
    <t>CAMPOS FRANCO, CARLOS JOSE</t>
  </si>
  <si>
    <t>SECRETARIA GEG AA4</t>
  </si>
  <si>
    <t>47338322</t>
  </si>
  <si>
    <t>CAMPOS MACHUCA, LILIANA</t>
  </si>
  <si>
    <t>300-2018</t>
  </si>
  <si>
    <t>ASISTENTE LEGAL CC2 ES3</t>
  </si>
  <si>
    <t>46524242</t>
  </si>
  <si>
    <t>CAMPUSANO TOHALINO, NERY MARTIN</t>
  </si>
  <si>
    <t>207-2019</t>
  </si>
  <si>
    <t>ASISTENTE DE PUBLICACIONES</t>
  </si>
  <si>
    <t>71732895</t>
  </si>
  <si>
    <t>CANALES POZO, LIZETH ARACELI</t>
  </si>
  <si>
    <t>55-2018</t>
  </si>
  <si>
    <t>ANALISTA LEGAL GOR-CHIMBOTE ES3</t>
  </si>
  <si>
    <t>44654226</t>
  </si>
  <si>
    <t>CANO ORTIZ, WILSON EDUAR</t>
  </si>
  <si>
    <t>124-2017</t>
  </si>
  <si>
    <t>ASISTENTE LEGAL GOR-JUNIN-OPS ES3</t>
  </si>
  <si>
    <t>45985113</t>
  </si>
  <si>
    <t>CANORIO BRAÑES, ROCIO NOHELY</t>
  </si>
  <si>
    <t>784-2017</t>
  </si>
  <si>
    <t>PROF. EN DERECHO GOR-MAC LIMA NORTE ES3</t>
  </si>
  <si>
    <t>70052023</t>
  </si>
  <si>
    <t>CANTORAL VARGAS, MIRELLA ERNESTINA</t>
  </si>
  <si>
    <t>849-2017</t>
  </si>
  <si>
    <t>SUPERVISOR/A LEGAL  SEL E1</t>
  </si>
  <si>
    <t>46899018</t>
  </si>
  <si>
    <t>CARBAJAL BALCAZAR, EDITH</t>
  </si>
  <si>
    <t>152-2018</t>
  </si>
  <si>
    <t xml:space="preserve">JEFE DE EQUIPO LEGAL EN SUPERVISIÓN Y FISCALIZACIÓN GSF E1 </t>
  </si>
  <si>
    <t>44815290</t>
  </si>
  <si>
    <t>CARBAJAL MARTINEZ, OSCAR ISMAEL</t>
  </si>
  <si>
    <t>15-2019</t>
  </si>
  <si>
    <t>73093935</t>
  </si>
  <si>
    <t>CARDENAS HUACHACA, GUSTAVO</t>
  </si>
  <si>
    <t>779-2017</t>
  </si>
  <si>
    <t>PROF. EN DERECHO DPC ES1</t>
  </si>
  <si>
    <t>45612974</t>
  </si>
  <si>
    <t>CARDENAS PANUERA, SANDRA MARISOL</t>
  </si>
  <si>
    <t>113-2019</t>
  </si>
  <si>
    <t>42009372</t>
  </si>
  <si>
    <t>CARO CHECA, LOURDES VANESSA</t>
  </si>
  <si>
    <t>543-2017</t>
  </si>
  <si>
    <t>ANALISTA DEARCHIVO GRH ES3</t>
  </si>
  <si>
    <t>45526071</t>
  </si>
  <si>
    <t>CARO SANCHEZ RUIZ, CESAR</t>
  </si>
  <si>
    <t>236-2019</t>
  </si>
  <si>
    <t>ABOGADO ESPECIALISTA EN CONTRATAC.</t>
  </si>
  <si>
    <t>CARRANZA ALARCON, MANUEL EDUARDO</t>
  </si>
  <si>
    <t>330-2019</t>
  </si>
  <si>
    <t>PROF. EN CONTABILIDAD GAF-SGF ES2</t>
  </si>
  <si>
    <t>25790597</t>
  </si>
  <si>
    <t>CARRANZA MOTTA, JORGE ARMANDO</t>
  </si>
  <si>
    <t>653-2017</t>
  </si>
  <si>
    <t>72899089</t>
  </si>
  <si>
    <t>CARRASCO NALVARTE, STEFANYA HILDA</t>
  </si>
  <si>
    <t>292-2018</t>
  </si>
  <si>
    <t>CARRILLO FRY, ANDREA DANAE</t>
  </si>
  <si>
    <t>307-2018</t>
  </si>
  <si>
    <t>NOTIFICADOR MOTORIZADO GOR-JUNIN AA4</t>
  </si>
  <si>
    <t>07465035</t>
  </si>
  <si>
    <t>CASAPIA ORONCOY, RAUL</t>
  </si>
  <si>
    <t>178-2017</t>
  </si>
  <si>
    <t>SECRETARIA GOR-ILN-SAC AA3</t>
  </si>
  <si>
    <t>46555630</t>
  </si>
  <si>
    <t>CASMA MORALES, JESSICA FIORELLA</t>
  </si>
  <si>
    <t>105-2019</t>
  </si>
  <si>
    <t>PROF. EN DERECHO CC3 E1</t>
  </si>
  <si>
    <t>70142577</t>
  </si>
  <si>
    <t>CASTAÑEDA LIPA, RAFAEL VICENTE</t>
  </si>
  <si>
    <t>085-2018</t>
  </si>
  <si>
    <t>ARCHIVERO GEG-SAC-ARC ES3</t>
  </si>
  <si>
    <t>42950919</t>
  </si>
  <si>
    <t>CASTILLO BAUTISTA, CARLOS EDUARDO</t>
  </si>
  <si>
    <t>49-2017</t>
  </si>
  <si>
    <t>47089899</t>
  </si>
  <si>
    <t>CASTILLO CALVERA, MARIA FERNANDA</t>
  </si>
  <si>
    <t>098-2019</t>
  </si>
  <si>
    <t>MENSAJERO MOTORIZADO GOR-PIURA AA4</t>
  </si>
  <si>
    <t>03380178</t>
  </si>
  <si>
    <t>CASTILLO CARMEN, FRANCISCO</t>
  </si>
  <si>
    <t>247-2017</t>
  </si>
  <si>
    <t>OPER. DE LIMP. Y MANTTO. GOR-LA LIBERTAD AA4</t>
  </si>
  <si>
    <t>40123931</t>
  </si>
  <si>
    <t>CASTILLO DOMINGUEZ, JIMMY LUIS</t>
  </si>
  <si>
    <t>194-2017</t>
  </si>
  <si>
    <t>71858228</t>
  </si>
  <si>
    <t>CASTILLO FIGUEROA, ANTHONY JHOAN</t>
  </si>
  <si>
    <t>995-2017</t>
  </si>
  <si>
    <t>CASTILLO GOMEZ, YANIRA ENITH</t>
  </si>
  <si>
    <t>320-2019</t>
  </si>
  <si>
    <t>ASISTENTE LEGAL GOR-LORETO ES3</t>
  </si>
  <si>
    <t>72184440</t>
  </si>
  <si>
    <t>CASTILLO GUERRA, IVON STELLA</t>
  </si>
  <si>
    <t>291-2019</t>
  </si>
  <si>
    <t>42797438</t>
  </si>
  <si>
    <t>CASTILLO HERNANDEZ, CINTHYA GERALDINNE</t>
  </si>
  <si>
    <t>83-2017</t>
  </si>
  <si>
    <t>SUPERVISOR DE SEGURIDAD GAF-SGL E2</t>
  </si>
  <si>
    <t>06774655</t>
  </si>
  <si>
    <t>CASTILLO PICON, PERCY LUIS</t>
  </si>
  <si>
    <t>169-2018</t>
  </si>
  <si>
    <t>47431035</t>
  </si>
  <si>
    <t>CASTILLO TORRES, BLANCA DORA</t>
  </si>
  <si>
    <t>128-2017</t>
  </si>
  <si>
    <t>OPER. DE LIMP. Y MANTTO. GOR-CAJAMARCA AA4</t>
  </si>
  <si>
    <t>26678657</t>
  </si>
  <si>
    <t>CASTREJON IDRUGO, GREGORIO ENRIQUE</t>
  </si>
  <si>
    <t>153-2017</t>
  </si>
  <si>
    <t>PROF. EN ADM. DE EMP. GOR-AEROPUERTO ES3</t>
  </si>
  <si>
    <t>45134699</t>
  </si>
  <si>
    <t>CASTRO CASTAÑEDA, CAROLINA</t>
  </si>
  <si>
    <t>574-2017</t>
  </si>
  <si>
    <t>10624135</t>
  </si>
  <si>
    <t>CASTRO DIAZ, JORGE ANTONIO</t>
  </si>
  <si>
    <t>398-2017</t>
  </si>
  <si>
    <t>45923137</t>
  </si>
  <si>
    <t>CASTRO ESTRADA, RAMON MANUEL</t>
  </si>
  <si>
    <t>090-2019</t>
  </si>
  <si>
    <t>ASISTENTE EN TRAMITACIÓN DE PROCED-.</t>
  </si>
  <si>
    <t>CASTRO SALAZAR, JOEL HEBER</t>
  </si>
  <si>
    <t>0.2-2020</t>
  </si>
  <si>
    <t>COORDINADOR DE PLANIFICACIÓN SRB E2</t>
  </si>
  <si>
    <t>46064187</t>
  </si>
  <si>
    <t>CASTRO TENA, JACQUELINE LIZETH</t>
  </si>
  <si>
    <t>260-2018</t>
  </si>
  <si>
    <t>41934210</t>
  </si>
  <si>
    <t>CASTRO VALDIVIEZO, VERONICA ISABEL</t>
  </si>
  <si>
    <t>208-2017</t>
  </si>
  <si>
    <t>ASISTENTE DE ORIENTACIÓN Y GESTIÓN DE RECLAMOS -SAC ES2</t>
  </si>
  <si>
    <t>44815633</t>
  </si>
  <si>
    <t>CASTROMONTE CASTILLO, MARIANA KATHEN</t>
  </si>
  <si>
    <t>202-2018</t>
  </si>
  <si>
    <t>SECRETARIA GAF AA4</t>
  </si>
  <si>
    <t>74286789</t>
  </si>
  <si>
    <t>CCAHUANA AUCCA, ANALY</t>
  </si>
  <si>
    <t>062-2018</t>
  </si>
  <si>
    <t>PROF. EN DERECHO OPS1 ES3</t>
  </si>
  <si>
    <t>73267675</t>
  </si>
  <si>
    <t>CCALLA CRUZ, ROCIMARY GUADALUPE</t>
  </si>
  <si>
    <t>204-2019</t>
  </si>
  <si>
    <t>PROF. EN INGENIERÍA QUÍMICA GPG ES1</t>
  </si>
  <si>
    <t>41093840</t>
  </si>
  <si>
    <t>CCASANI CRUZ, MILAGROS</t>
  </si>
  <si>
    <t>3-2017</t>
  </si>
  <si>
    <t>ASISTENTE LEGAL  GOR-SAN MARTIN ES3</t>
  </si>
  <si>
    <t>73311227</t>
  </si>
  <si>
    <t>CÉLIZ OLIVEIRA, ASHLEY CILINIA</t>
  </si>
  <si>
    <t>223-2019</t>
  </si>
  <si>
    <t>PROF. EN HISTORIA DSD-REG ES3</t>
  </si>
  <si>
    <t>42963631</t>
  </si>
  <si>
    <t>CENTENO MONZON, RICARDO MANUEL</t>
  </si>
  <si>
    <t>308-2019</t>
  </si>
  <si>
    <t>PROF. EN ECONOMÍA GEE ES2</t>
  </si>
  <si>
    <t>47593808</t>
  </si>
  <si>
    <t>CERRON SOLANO, JOSEP CARMELO</t>
  </si>
  <si>
    <t>251-2019</t>
  </si>
  <si>
    <t>44730256</t>
  </si>
  <si>
    <t>CHACÓN MAÑUICO, SUSAN</t>
  </si>
  <si>
    <t xml:space="preserve">TECNICO </t>
  </si>
  <si>
    <t>973-2017</t>
  </si>
  <si>
    <t>PROF. EN DERECHO OCI F3</t>
  </si>
  <si>
    <t>43188999</t>
  </si>
  <si>
    <t>CESAR VARGAS, CARMELA JULISSA</t>
  </si>
  <si>
    <t>32-2020</t>
  </si>
  <si>
    <t>ASISTENTE ADMINISTRATIVO CLC ES3</t>
  </si>
  <si>
    <t>46096182</t>
  </si>
  <si>
    <t>CESPEDES OCAS, JULLIANA LISBETH</t>
  </si>
  <si>
    <t>209-2019</t>
  </si>
  <si>
    <t>72048170</t>
  </si>
  <si>
    <t>CHAMORRO VALDIVIA, LESLIE CRISTINA</t>
  </si>
  <si>
    <t>449-2017</t>
  </si>
  <si>
    <t>PROF. EN DEFENSA COMERCIAL CDB E2</t>
  </si>
  <si>
    <t>46754281</t>
  </si>
  <si>
    <t>CHANGANAQUI MIRANDA, JORGE LUIS</t>
  </si>
  <si>
    <t>264-2019</t>
  </si>
  <si>
    <t>ANALISTA DE CAPACITACION GRH ES2</t>
  </si>
  <si>
    <t>70440383</t>
  </si>
  <si>
    <t>CHAPARRO DELGADO, GABRIELA</t>
  </si>
  <si>
    <t>384-2018</t>
  </si>
  <si>
    <t>PROF. EN DERECHO GOR-ILN-CPC ES3</t>
  </si>
  <si>
    <t>43666614</t>
  </si>
  <si>
    <t>CHAU PAREDES, JAVIER ALBERTO</t>
  </si>
  <si>
    <t>334-2018</t>
  </si>
  <si>
    <t>PROFESIONAL EN DEFENSA COMERCIAL CDB ES1</t>
  </si>
  <si>
    <t>07911381</t>
  </si>
  <si>
    <t>CHAVEZ BARDALES, ENRIQUE MIGUEL</t>
  </si>
  <si>
    <t>341-2018</t>
  </si>
  <si>
    <t>ASISTENTE ADMINISTRATIVO ECP AA3</t>
  </si>
  <si>
    <t>43465902</t>
  </si>
  <si>
    <t>CHAVEZ CANDELA, FLOR MARIA</t>
  </si>
  <si>
    <t>163-2018</t>
  </si>
  <si>
    <t>PROF. EN ADM. DE EMP. GAF-SGL ES3</t>
  </si>
  <si>
    <t>45012812</t>
  </si>
  <si>
    <t>CHAVEZ CRUCES, RONALD SMITH</t>
  </si>
  <si>
    <t>337-2017</t>
  </si>
  <si>
    <t>46019534</t>
  </si>
  <si>
    <t>CHAVEZ ORTIZ, YANITZA DEL ROSARIO</t>
  </si>
  <si>
    <t>193-2019</t>
  </si>
  <si>
    <t>PROFESIONAL EN DERECHO DSD ES ES3</t>
  </si>
  <si>
    <t>72972806</t>
  </si>
  <si>
    <t>CHAVEZ ROLDAN, JENNIFER</t>
  </si>
  <si>
    <t>104-2020</t>
  </si>
  <si>
    <t>ASISTENTE LEGAL OPS2 ES3</t>
  </si>
  <si>
    <t>74201658</t>
  </si>
  <si>
    <t>CHAVEZ RUIZ, JORGE LUIS</t>
  </si>
  <si>
    <t>170-2018</t>
  </si>
  <si>
    <t>46730548</t>
  </si>
  <si>
    <t>CHERRE PEREDA, ROMINA YADIRA</t>
  </si>
  <si>
    <t>227-2019</t>
  </si>
  <si>
    <t>PROF. EN BIOLOGÍA DIN ES2</t>
  </si>
  <si>
    <t>40627935</t>
  </si>
  <si>
    <t>CHIPA YUPANQUI, MILAGRITOS YOANA</t>
  </si>
  <si>
    <t>SECRETARIA GOR-PUNO AA3</t>
  </si>
  <si>
    <t>41639499</t>
  </si>
  <si>
    <t>CHIPANA ALARCON, LISBETH GRAYCCE</t>
  </si>
  <si>
    <t>256-2017</t>
  </si>
  <si>
    <t>PROF. EN DERECHO CC3 ES1</t>
  </si>
  <si>
    <t>46257948</t>
  </si>
  <si>
    <t>CHIRINOS TAPIA, OSCAR SANTIAGO</t>
  </si>
  <si>
    <t>249-2018</t>
  </si>
  <si>
    <t>ANALISTA DE ORIENTACIÓN Y GESTIÓN DE RECLAMOS -SAC ES2</t>
  </si>
  <si>
    <t>70429597</t>
  </si>
  <si>
    <t>CHIYONG REBAZA, JAVIER SEGUNDO</t>
  </si>
  <si>
    <t>204-2018</t>
  </si>
  <si>
    <t>AUXILIAR COACTIVA/O  GAF-SGC ES1</t>
  </si>
  <si>
    <t>42206535</t>
  </si>
  <si>
    <t>CHONCEN CORDOVA, MONICA LISETTE</t>
  </si>
  <si>
    <t>231-2018</t>
  </si>
  <si>
    <t>SECRETARIA SEL AA1</t>
  </si>
  <si>
    <t>46103653</t>
  </si>
  <si>
    <t>CHOQUE BALBIN, RINA EMPERATRIZ</t>
  </si>
  <si>
    <t>42488261</t>
  </si>
  <si>
    <t>CHOQUE CAYLLAHUA, CLARA CRISIS</t>
  </si>
  <si>
    <t>426-2017</t>
  </si>
  <si>
    <t>ANALISTA DE PLANIFICACIÓN  GSF E1</t>
  </si>
  <si>
    <t>42204028</t>
  </si>
  <si>
    <t>CHUMACERO LA TORRE, TATIANA VERONICA</t>
  </si>
  <si>
    <t>075-2019</t>
  </si>
  <si>
    <t>47499518</t>
  </si>
  <si>
    <t>CHUMBIRAYCO MENDOZA, STEFANNY ADELA</t>
  </si>
  <si>
    <t>1012-2017</t>
  </si>
  <si>
    <t>PROF. EN DERECHO SEL E2</t>
  </si>
  <si>
    <t>42922317</t>
  </si>
  <si>
    <t>CHUMPEN AMARO, LIZANDRO</t>
  </si>
  <si>
    <t>265-2019</t>
  </si>
  <si>
    <t>45639849</t>
  </si>
  <si>
    <t>CHUMPITAZ CHACON, PEDRO KAROL MARTIN</t>
  </si>
  <si>
    <t>128-2018</t>
  </si>
  <si>
    <t>PROFESIONAL EN ECONOMÍA</t>
  </si>
  <si>
    <t>46074636</t>
  </si>
  <si>
    <t>CHUQUILLANQUI SERNAQUE, MELISSA MILAGROS</t>
  </si>
  <si>
    <t>257-2018</t>
  </si>
  <si>
    <t>PROFESIONAL EN DERECHO DIN ES3</t>
  </si>
  <si>
    <t>70322197</t>
  </si>
  <si>
    <t>CHUQUITAPA CUNO, DEYRA</t>
  </si>
  <si>
    <t>214-2019</t>
  </si>
  <si>
    <t>ASISTENTE ADMINISTRATIVO  DPC AA2</t>
  </si>
  <si>
    <t>47565524</t>
  </si>
  <si>
    <t>CIENFUEGOS CRUZ, LORENA DEL MILAGRO</t>
  </si>
  <si>
    <t>243-2018</t>
  </si>
  <si>
    <t>44576598</t>
  </si>
  <si>
    <t>CIEZA RIVAS, JUANA ROSA</t>
  </si>
  <si>
    <t>1157-2017</t>
  </si>
  <si>
    <t>42256869</t>
  </si>
  <si>
    <t>CLEMENTE VALERIANO, JIMMY EDUARDO</t>
  </si>
  <si>
    <t>327-2017</t>
  </si>
  <si>
    <t>40697597</t>
  </si>
  <si>
    <t>COLLANTES CHAVEZ, JIMMY RELLY</t>
  </si>
  <si>
    <t>409-2017</t>
  </si>
  <si>
    <t>PROFESIONAL EN ECONOMIA</t>
  </si>
  <si>
    <t>44903370</t>
  </si>
  <si>
    <t>COLLANTES LETICHE, LUIS ALEXANDER</t>
  </si>
  <si>
    <t>185-2018</t>
  </si>
  <si>
    <t>ANALISTA LEGAL  OPS3 ES2</t>
  </si>
  <si>
    <t>70080259</t>
  </si>
  <si>
    <t>COLLAO VERA, MARIA BELEN</t>
  </si>
  <si>
    <t>COORDINADOR LEGAL DE INVESTIGACIÓN EN LIBRE COMPETENCIA</t>
  </si>
  <si>
    <t>43607634</t>
  </si>
  <si>
    <t>COLONNA MURGUEYTIO, FIORELLA ALEXANDRA</t>
  </si>
  <si>
    <t>338-2018</t>
  </si>
  <si>
    <t>ESPECIALISTA EN REMUNERACIONES GRH E2</t>
  </si>
  <si>
    <t>CONTRERAS MACAVILCA, CHRISTIAN NILTON</t>
  </si>
  <si>
    <t>143-2018</t>
  </si>
  <si>
    <t>ANALISTA LEGAL GOR ES2</t>
  </si>
  <si>
    <t>43400584</t>
  </si>
  <si>
    <t>CONTRERAS INFANTES, KAROL ZUSETY</t>
  </si>
  <si>
    <t>25-2020</t>
  </si>
  <si>
    <t>PROF. EN DERECHO GAF-AEC ES2</t>
  </si>
  <si>
    <t>71256980</t>
  </si>
  <si>
    <t>CORALES VERA, JAMPIER GERMAN</t>
  </si>
  <si>
    <t>263-2019</t>
  </si>
  <si>
    <t>SECRETARIA/O  OPS2 AA3</t>
  </si>
  <si>
    <t>41238769</t>
  </si>
  <si>
    <t>CORDERO GRACIA, CLAUDIA MARIELA</t>
  </si>
  <si>
    <t>43992428</t>
  </si>
  <si>
    <t>CORDOVA JARA, KARINA GRECIA</t>
  </si>
  <si>
    <t>102-2017</t>
  </si>
  <si>
    <t>PROF. EN DERECHO GRH ES2</t>
  </si>
  <si>
    <t>41557457</t>
  </si>
  <si>
    <t>CORDOVA SALINAS, CYNTHIA MABEL</t>
  </si>
  <si>
    <t>118-2019</t>
  </si>
  <si>
    <t>46832614</t>
  </si>
  <si>
    <t>CORDOVA ZARATE, SILVANA PATRICIA</t>
  </si>
  <si>
    <t>203-2017</t>
  </si>
  <si>
    <t>DIGITADOR/A DE MESA DE PARTES -SAC MDTP AA4</t>
  </si>
  <si>
    <t>70387508</t>
  </si>
  <si>
    <t>CORI AYALA, GARDENIA</t>
  </si>
  <si>
    <t>275-2018</t>
  </si>
  <si>
    <t>70193455</t>
  </si>
  <si>
    <t>CORIMANYA BAUTISTA, CARLA BERENIZ</t>
  </si>
  <si>
    <t>086-2020</t>
  </si>
  <si>
    <t>ASISTENTE DE CLIMA LABORAL GRH ES3</t>
  </si>
  <si>
    <t>70126907</t>
  </si>
  <si>
    <t>CORNEJO MORILLO, ANGEL GUSTAVO</t>
  </si>
  <si>
    <t>381-2018</t>
  </si>
  <si>
    <t>45798006</t>
  </si>
  <si>
    <t>CORONADO COLLANTES, ARTURO CELESTINO</t>
  </si>
  <si>
    <t>326-2017</t>
  </si>
  <si>
    <t>43436252</t>
  </si>
  <si>
    <t>CORRALES SIANCAS, ERIKA REBECA</t>
  </si>
  <si>
    <t>229-2019</t>
  </si>
  <si>
    <t>46800286</t>
  </si>
  <si>
    <t>COTRINA ARIZA, MELISSA CAROLINA</t>
  </si>
  <si>
    <t>1116-2017</t>
  </si>
  <si>
    <t>MEDICO OCUPACIONAL  GRH E2</t>
  </si>
  <si>
    <t>40935723</t>
  </si>
  <si>
    <t>COTRINA VILCHEZ, ROSARIO DEL PILAR</t>
  </si>
  <si>
    <t>44290478</t>
  </si>
  <si>
    <t>CRUZ ARGUELLES, MARITZA JACKELINE</t>
  </si>
  <si>
    <t>288-2019</t>
  </si>
  <si>
    <t>ASESOR EN LIBRE COMPETENCIA CLC F2</t>
  </si>
  <si>
    <t>43971526</t>
  </si>
  <si>
    <t>CRUZ DORREGO, SILVIA VANIA</t>
  </si>
  <si>
    <t>095-2020</t>
  </si>
  <si>
    <t>PROF. EN DERECHO DSD-MCO ES3</t>
  </si>
  <si>
    <t>44674244</t>
  </si>
  <si>
    <t>CRUZ VALDERRAMA, GABRIELA MILUSKA</t>
  </si>
  <si>
    <t>518-2017</t>
  </si>
  <si>
    <t>41615606</t>
  </si>
  <si>
    <t>CRUZADO PERALTA, PAKO OMAR</t>
  </si>
  <si>
    <t>99-2017</t>
  </si>
  <si>
    <t>COORDINADOR DE COMUNICACIÓN Y CONTENIDOS GPD E1</t>
  </si>
  <si>
    <t>10495699</t>
  </si>
  <si>
    <t>CUADROS GUEDES, JUAN CARLOS</t>
  </si>
  <si>
    <t>208-2018</t>
  </si>
  <si>
    <t>ASESOR/A LEGAL GAF F3</t>
  </si>
  <si>
    <t>42400035</t>
  </si>
  <si>
    <t>CUBAS RUIZ, CINTHYA JULLIANA</t>
  </si>
  <si>
    <t>316-2018</t>
  </si>
  <si>
    <t>ASISTENTE LEGAL GOR-LAMBAYEQUE ES3</t>
  </si>
  <si>
    <t>44424108</t>
  </si>
  <si>
    <t>CUBAS VILLEGAS, FLOR EDIT</t>
  </si>
  <si>
    <t>290-2019</t>
  </si>
  <si>
    <t>PROF. EN DERECHO GOR-AMAZONAS ES3</t>
  </si>
  <si>
    <t>47613898</t>
  </si>
  <si>
    <t>CUCHCA CHAVEZ, JOEL</t>
  </si>
  <si>
    <t>109-2017</t>
  </si>
  <si>
    <t>SECRETARIA GOR-CHIMBOTE AA3</t>
  </si>
  <si>
    <t>43788738</t>
  </si>
  <si>
    <t>CUEVA CAMACHO, NATALIA ELIZABETH</t>
  </si>
  <si>
    <t>122-2017</t>
  </si>
  <si>
    <t>PROF. EN ING. DE SISTEMAS GTI E2</t>
  </si>
  <si>
    <t>40219078</t>
  </si>
  <si>
    <t>CULLANCO CAMPOS, MIGUEL MANUEL</t>
  </si>
  <si>
    <t>607-2017</t>
  </si>
  <si>
    <t>PROF. EN DERECHO GOR-TUMBES ES3</t>
  </si>
  <si>
    <t>72122100</t>
  </si>
  <si>
    <t>CUNYA URBINA, JUNIOR ARTEMIO</t>
  </si>
  <si>
    <t>118-2017</t>
  </si>
  <si>
    <t>PROF. EN FARMACIA BIOQUIMICA DIN E2</t>
  </si>
  <si>
    <t>25574689</t>
  </si>
  <si>
    <t>CURAY GUTIERREZ, PATRICIA LIZBETH</t>
  </si>
  <si>
    <t>379-2017</t>
  </si>
  <si>
    <t>42302356</t>
  </si>
  <si>
    <t>CUYA CASTILLO, JENNY ROSSANA</t>
  </si>
  <si>
    <t>OPERARIO DE MANTENIMIENTO GAF-SGL AA3</t>
  </si>
  <si>
    <t>03701060</t>
  </si>
  <si>
    <t>CUYATE OLIVOS, JOSE ALEX</t>
  </si>
  <si>
    <t>148-2018</t>
  </si>
  <si>
    <t>ESPECIALISTA EN ARBITRAJE</t>
  </si>
  <si>
    <t>DAVILA ECHEVERRIA, THATY JOHANNY</t>
  </si>
  <si>
    <t>331-2019</t>
  </si>
  <si>
    <t>40709613</t>
  </si>
  <si>
    <t>DAVILA NUÑEZ, CARLA GIOVANNA</t>
  </si>
  <si>
    <t>437-2017</t>
  </si>
  <si>
    <t>47916986</t>
  </si>
  <si>
    <t>DAZA HURTADO, LAURA</t>
  </si>
  <si>
    <t>45350320</t>
  </si>
  <si>
    <t>DE LA CADENA ESPINOZA, ISABEL REBECA</t>
  </si>
  <si>
    <t>176-2019</t>
  </si>
  <si>
    <t>ESPECIALISTA EN ECONOMÍA GSF E2</t>
  </si>
  <si>
    <t>48053201</t>
  </si>
  <si>
    <t>DE LA CRUZ CALDERON, MARIA GIOVANA</t>
  </si>
  <si>
    <t>134-2019</t>
  </si>
  <si>
    <t>JEFE DEL ÁREA DE RACIONALIZACIÓN Y GESTIÓN INSTITUCIONAL GPG F3</t>
  </si>
  <si>
    <t>10222007</t>
  </si>
  <si>
    <t>DE LA CRUZ GUEVARA, CARLOS FERNANDO MARCEL</t>
  </si>
  <si>
    <t>100-2018</t>
  </si>
  <si>
    <t>ANALISTA LEGAL GOR-ICA ES3</t>
  </si>
  <si>
    <t>45892215</t>
  </si>
  <si>
    <t>DE LA CRUZ MARTINEZ, ANTONY AQUILINO</t>
  </si>
  <si>
    <t>7-2020</t>
  </si>
  <si>
    <t>PROF. EN DERECHO CC1 E2</t>
  </si>
  <si>
    <t>41576677</t>
  </si>
  <si>
    <t>DE LA CRUZ MORA, ROBERTO DANIEL</t>
  </si>
  <si>
    <t>971-2017</t>
  </si>
  <si>
    <t>PROF. EN INGENIERÍA INDUSTRIAL ES2</t>
  </si>
  <si>
    <t>09464640</t>
  </si>
  <si>
    <t>DE LA CRUZ PRADO, SANDRO MANUEL</t>
  </si>
  <si>
    <t>1004-2017</t>
  </si>
  <si>
    <t>10001728</t>
  </si>
  <si>
    <t>DEL CASTILLO RIVAS, SHIRLEY MONICA</t>
  </si>
  <si>
    <t>419-2017</t>
  </si>
  <si>
    <t>ANALISTA LEGAL  CC3 ES2</t>
  </si>
  <si>
    <t>70312724</t>
  </si>
  <si>
    <t>DEL ROSARIO GAMERO, ANA XIMENA</t>
  </si>
  <si>
    <t>SECRETARIA GOR-JUNIN AA3</t>
  </si>
  <si>
    <t>40202416</t>
  </si>
  <si>
    <t>DELGADO ARZAPALO, JENNY PILAR</t>
  </si>
  <si>
    <t>172-2017</t>
  </si>
  <si>
    <t>45800926</t>
  </si>
  <si>
    <t>DELGADO BEJAR, JAVIER EDUARDO</t>
  </si>
  <si>
    <t>139-2018</t>
  </si>
  <si>
    <t>COORDINADOR DE DESARROLLO Y GESTIÓN DEL RENDIMIENTO GRH E2</t>
  </si>
  <si>
    <t>45941580</t>
  </si>
  <si>
    <t>DELGADO HUAUYA, JUAN ANTONIO</t>
  </si>
  <si>
    <t>43972365</t>
  </si>
  <si>
    <t>DELGADO ISLA, FRANCIS DE PAULA</t>
  </si>
  <si>
    <t>106-2018</t>
  </si>
  <si>
    <t>ESPECIALISTA EN ANALISIS DE INGRESOS DE TASAS Y MULTAS GAF SGF ES1</t>
  </si>
  <si>
    <t>10086282</t>
  </si>
  <si>
    <t>DELGADO LOPEZ, HENRY RICHARD</t>
  </si>
  <si>
    <t>313-2018</t>
  </si>
  <si>
    <t>44145996</t>
  </si>
  <si>
    <t>DELGADO YANAC, DANIEL</t>
  </si>
  <si>
    <t>PROF. EN DERECHO O ADMINISTRACIÓN- GOR MAC AQP ES3</t>
  </si>
  <si>
    <t>45086030</t>
  </si>
  <si>
    <t>DIAZ BENAVENTE, GUSTAVO ENRIQUE</t>
  </si>
  <si>
    <t>48340474</t>
  </si>
  <si>
    <t>DIAZ BLAS, YELITZA FIORELLA</t>
  </si>
  <si>
    <t>342-2019</t>
  </si>
  <si>
    <t>ASISTENTE EN PLATAFORMAS DIGITALES GPD ES3</t>
  </si>
  <si>
    <t>72497868</t>
  </si>
  <si>
    <t>DIAZ CABREJOS, ANGELICA MARIA</t>
  </si>
  <si>
    <t>APOYO ADMIN SPI AA4</t>
  </si>
  <si>
    <t>47468123</t>
  </si>
  <si>
    <t>DIAZ CARDENAS, KATHERINE ANAIS</t>
  </si>
  <si>
    <t>785-2017</t>
  </si>
  <si>
    <t>PROF. EN ING. DE SISTEMAS IOFE ES2</t>
  </si>
  <si>
    <t>46591847</t>
  </si>
  <si>
    <t>DIAZ MAZABEL, JORGE MANUEL</t>
  </si>
  <si>
    <t>11-2017</t>
  </si>
  <si>
    <t>PROF. EN DERECHO DDA E2</t>
  </si>
  <si>
    <t>09493586</t>
  </si>
  <si>
    <t>DIAZ NOBLECILLA, GUILLERMO ERNESTO</t>
  </si>
  <si>
    <t>486-2017</t>
  </si>
  <si>
    <t>45889368</t>
  </si>
  <si>
    <t>DIAZ PEREYRA, LADY ESTRLER</t>
  </si>
  <si>
    <t>082-2020</t>
  </si>
  <si>
    <t>ANALISTA LEGAL GOR-SAN MARTIN ES3</t>
  </si>
  <si>
    <t>43472652</t>
  </si>
  <si>
    <t>DÍAZ PINEDO, MARÍA DE LOS ANGELES</t>
  </si>
  <si>
    <t>230-2017</t>
  </si>
  <si>
    <t>PROFESIONAL EN DERECHO ES2 GEL</t>
  </si>
  <si>
    <t>48102807</t>
  </si>
  <si>
    <t>DIAZ RAMOS, CARLOS ALBERTO</t>
  </si>
  <si>
    <t>281-2018</t>
  </si>
  <si>
    <t>18-2020</t>
  </si>
  <si>
    <t>ASISTENTE LEGAL  GOR-APURIMAC ES3</t>
  </si>
  <si>
    <t>70783582</t>
  </si>
  <si>
    <t>DOMINGUEZ CAMPOS, IVAN MAURICIO</t>
  </si>
  <si>
    <t>121-2019</t>
  </si>
  <si>
    <t>45801458</t>
  </si>
  <si>
    <t>DOMINGUEZ FERNANDEZ, CLAUDEL HELDER</t>
  </si>
  <si>
    <t>608-2017</t>
  </si>
  <si>
    <t>NOTOFICADOR MOTORIZADO</t>
  </si>
  <si>
    <t>42090325</t>
  </si>
  <si>
    <t>DOMINGUEZ PEÑA, MENANDRO</t>
  </si>
  <si>
    <t>SIN TITULO</t>
  </si>
  <si>
    <t>0.01-2018</t>
  </si>
  <si>
    <t>09907603</t>
  </si>
  <si>
    <t>DONAYRE RUIZ, CARLOS ENRIQUE</t>
  </si>
  <si>
    <t>323-2017</t>
  </si>
  <si>
    <t>44539819</t>
  </si>
  <si>
    <t>DOROTEO FLORES, ALEXANDER HENRY</t>
  </si>
  <si>
    <t>50-2017</t>
  </si>
  <si>
    <t>09875620</t>
  </si>
  <si>
    <t>DUEÑAS CANCHES, OMAR</t>
  </si>
  <si>
    <t>0.1-2018</t>
  </si>
  <si>
    <t>SUPERVISOR DE SEGURIDAD GAF-SGL ES3</t>
  </si>
  <si>
    <t>08469133</t>
  </si>
  <si>
    <t>DULANTO GUTIERREZ, GILMER MANUEL</t>
  </si>
  <si>
    <t>287-2017</t>
  </si>
  <si>
    <t>76230541</t>
  </si>
  <si>
    <t>DURÁN EURIBE, MADELEYNE</t>
  </si>
  <si>
    <t>250-2019</t>
  </si>
  <si>
    <t>40410742</t>
  </si>
  <si>
    <t>DURAND PEÑA, WILLIAMS ARTHUR</t>
  </si>
  <si>
    <t>322-2017</t>
  </si>
  <si>
    <t>ASISTENTE ADMINISTRATIVO 3 OPS1 AA3</t>
  </si>
  <si>
    <t>46304403</t>
  </si>
  <si>
    <t>ECOS TIPACTI, RITA PATRICIA</t>
  </si>
  <si>
    <t>PROF. EN DERECHO GOR-JUNIN ES3</t>
  </si>
  <si>
    <t>47473924</t>
  </si>
  <si>
    <t>EGOAVIL GONZALES, ELIZABETH CRISTINA</t>
  </si>
  <si>
    <t>905-2017</t>
  </si>
  <si>
    <t>AUXILIAR COACTIVO GAF-AEC ES1</t>
  </si>
  <si>
    <t>45197612</t>
  </si>
  <si>
    <t>EGUILUZ VALERA, ANA ROSA ALESSANDRA</t>
  </si>
  <si>
    <t>953-2017</t>
  </si>
  <si>
    <t>DISEÑADOR/A GRÁFICO  GPD AA1</t>
  </si>
  <si>
    <t>44537725</t>
  </si>
  <si>
    <t>ELESCANO VILLAGARAY, FRANK EFRAIN</t>
  </si>
  <si>
    <t>397-2018</t>
  </si>
  <si>
    <t>OPER. DE IMPRENTA GAF-SGL AA4</t>
  </si>
  <si>
    <t>15439990</t>
  </si>
  <si>
    <t>ELIAS ANAPAN, OSWALDO FELIX</t>
  </si>
  <si>
    <t>286-2017</t>
  </si>
  <si>
    <t>ASISTENTE LEGAL  GOR-PIURA ES3</t>
  </si>
  <si>
    <t>70501370</t>
  </si>
  <si>
    <t>ENCALADA SANDOVAL, BRECSI JACKELINE</t>
  </si>
  <si>
    <t>128-2019</t>
  </si>
  <si>
    <t>PROF. EN COMUNICACIONES GPD ES2</t>
  </si>
  <si>
    <t>06659583</t>
  </si>
  <si>
    <t>ESCALANTE DELGADO, VILMA GLORIA</t>
  </si>
  <si>
    <t>584-2017</t>
  </si>
  <si>
    <t>ANALISTA EN GESTIÓN FINANCIERA GAF-SGF ES2</t>
  </si>
  <si>
    <t>10809817</t>
  </si>
  <si>
    <t>ESCATE LISSON, JOSE CARLOS</t>
  </si>
  <si>
    <t>164-2019</t>
  </si>
  <si>
    <t>SECRETARIA GOR-CAJAMARCA AA4</t>
  </si>
  <si>
    <t>43170736</t>
  </si>
  <si>
    <t>ESCOBAL TORRES, MIRIAM</t>
  </si>
  <si>
    <t>149-2017</t>
  </si>
  <si>
    <t>DIGITADOR/A DE MESA DE PARTES</t>
  </si>
  <si>
    <t>40525559</t>
  </si>
  <si>
    <t>ESCOBAR BARRIENTOS, GABY MARIVEL</t>
  </si>
  <si>
    <t>274-2018</t>
  </si>
  <si>
    <t>ANALISTA LEGAL SRB ES2</t>
  </si>
  <si>
    <t>46258445</t>
  </si>
  <si>
    <t>ESPARZA ESPARZA, MARTIN EDUARDO</t>
  </si>
  <si>
    <t>47640551</t>
  </si>
  <si>
    <t>ESPINOZA CAMPOS, LIZ EDITH</t>
  </si>
  <si>
    <t>165-2019</t>
  </si>
  <si>
    <t>PROFESIONAL EN CONTABILIDAD</t>
  </si>
  <si>
    <t>42428641</t>
  </si>
  <si>
    <t>ESPINOZA FALCON, VICTOR RAUL</t>
  </si>
  <si>
    <t>375-2018</t>
  </si>
  <si>
    <t>09794806</t>
  </si>
  <si>
    <t>ESPINOZA GARCIA, MIGUEL ANGEL</t>
  </si>
  <si>
    <t>321-2017</t>
  </si>
  <si>
    <t>PROF. EN DERECHO CC2 ES3</t>
  </si>
  <si>
    <t>44686546</t>
  </si>
  <si>
    <t>ESPINOZA JACAY, KATERINE CELESTE</t>
  </si>
  <si>
    <t>994-2017</t>
  </si>
  <si>
    <t>42698252</t>
  </si>
  <si>
    <t>ESPINOZA PRADO, REGINA PAOLA</t>
  </si>
  <si>
    <t>GESTIÓN PÚBLICA</t>
  </si>
  <si>
    <t>341-2019</t>
  </si>
  <si>
    <t>47355970</t>
  </si>
  <si>
    <t>ESPINOZA TAMANI, PRISCILA</t>
  </si>
  <si>
    <t>39-2020</t>
  </si>
  <si>
    <t>PROF. EN DERECHO OCI E1</t>
  </si>
  <si>
    <t>42004917</t>
  </si>
  <si>
    <t>ESQUEN EVARISTO, EMILY JENNIFER</t>
  </si>
  <si>
    <t>240-2019</t>
  </si>
  <si>
    <t>SECRETARIA/O SCO ES3</t>
  </si>
  <si>
    <t>46574928</t>
  </si>
  <si>
    <t>ESTRADA CHAVEZ, YURI YSAMAR</t>
  </si>
  <si>
    <t>213-2019</t>
  </si>
  <si>
    <t>ANALISTA DE SELECCION GRH ES3</t>
  </si>
  <si>
    <t>46195188</t>
  </si>
  <si>
    <t>FAJARDO LOYOLA, CAROLINA ANGELA</t>
  </si>
  <si>
    <t>206-2018</t>
  </si>
  <si>
    <t>46926664</t>
  </si>
  <si>
    <t>FALCONI CORZO, ALMENDRA</t>
  </si>
  <si>
    <t>1152-2017</t>
  </si>
  <si>
    <t>45193175</t>
  </si>
  <si>
    <t>FALCONI CORZO, PIERINA</t>
  </si>
  <si>
    <t>67-2018</t>
  </si>
  <si>
    <t>45963689</t>
  </si>
  <si>
    <t>FARFAN RIOS, DAVIS HERITRON</t>
  </si>
  <si>
    <t>12-2020</t>
  </si>
  <si>
    <t>44900841</t>
  </si>
  <si>
    <t>FERNANDEZ DIAZ, MILLER</t>
  </si>
  <si>
    <t>PROF. EN DERECHO SDC E2</t>
  </si>
  <si>
    <t>46072544</t>
  </si>
  <si>
    <t>FERNANDEZ LLICAN, JOSE GAUDENCIO</t>
  </si>
  <si>
    <t>41816956</t>
  </si>
  <si>
    <t>FERNANDEZ MARTINO, ROBERT ENRIQUE</t>
  </si>
  <si>
    <t>337-2019</t>
  </si>
  <si>
    <t>OPER. DE LIMP. Y MANTTO. GOR-LAMBAYEQUE AA4</t>
  </si>
  <si>
    <t>16663856</t>
  </si>
  <si>
    <t>FERNANDEZ MUÑOZ, UWE ANTONIO</t>
  </si>
  <si>
    <t>212-2017</t>
  </si>
  <si>
    <t>45718186</t>
  </si>
  <si>
    <t>FERNANDEZ PACHERRES, ANDREA BELEN</t>
  </si>
  <si>
    <t>790-2017</t>
  </si>
  <si>
    <t>ASISTENTE ADMINISTRATIVO/A  ECP AA3</t>
  </si>
  <si>
    <t>78015025</t>
  </si>
  <si>
    <t>FERNANDEZ NUÑEZ, GABRIELA KATE</t>
  </si>
  <si>
    <t>28-2020</t>
  </si>
  <si>
    <t>PROF. EN ECONOMIA GEE E1</t>
  </si>
  <si>
    <t>41858748</t>
  </si>
  <si>
    <t>FERNANDEZ POLO, CHRISTIAN</t>
  </si>
  <si>
    <t>121-2018</t>
  </si>
  <si>
    <t>PROF. EN DERECHO DSD ES2</t>
  </si>
  <si>
    <t>46816984</t>
  </si>
  <si>
    <t>FERNANDEZ QUISPE, JENNY CAROLINA</t>
  </si>
  <si>
    <t>270-2018</t>
  </si>
  <si>
    <t>41029353</t>
  </si>
  <si>
    <t>FERREYRA ALEJOS, GIANINA JESUS</t>
  </si>
  <si>
    <t>573-2017</t>
  </si>
  <si>
    <t>TITULADO EN ADMINISTRACIÓN DE EMPRESAS  CDB ES3</t>
  </si>
  <si>
    <t>42477839</t>
  </si>
  <si>
    <t>FIESTAS MONDRAGON, MELISSA MARGARITA</t>
  </si>
  <si>
    <t>JEFE/A DE INVESTIGACIÓN EN LIBRE COMPETENCIA CLC F3</t>
  </si>
  <si>
    <t>10001817</t>
  </si>
  <si>
    <t>FIGARI KAHN, HUGO RENZO</t>
  </si>
  <si>
    <t>226-2019</t>
  </si>
  <si>
    <t>74552690</t>
  </si>
  <si>
    <t>FIGUEROA LOAYZA, MARYSABELL ADELINA</t>
  </si>
  <si>
    <t>186-2019</t>
  </si>
  <si>
    <t>22-2020</t>
  </si>
  <si>
    <t>APOYO SECRETARIAL DSD-MNC ES4</t>
  </si>
  <si>
    <t>09866422</t>
  </si>
  <si>
    <t>FLORES ALBURQUEQUE, CLAUDIA MAGALY</t>
  </si>
  <si>
    <t>343-2019</t>
  </si>
  <si>
    <t>48578447</t>
  </si>
  <si>
    <t>FLORES BANDA, ELIZABETH LUCERO</t>
  </si>
  <si>
    <t>70011580</t>
  </si>
  <si>
    <t>FLORES BOCANGEL, MIREYA ALEJANDRA</t>
  </si>
  <si>
    <t>318-2019</t>
  </si>
  <si>
    <t>43537159</t>
  </si>
  <si>
    <t>FLORES GONZALES, ALLAN JUAN PABLO</t>
  </si>
  <si>
    <t>ASISTENTE EN TRAMITACIÓN DE PROCEDIMIENTO  ADM. CC1 AA4</t>
  </si>
  <si>
    <t>70916972</t>
  </si>
  <si>
    <t>FLORES PRADO, JAREK HANS</t>
  </si>
  <si>
    <t>065-2020</t>
  </si>
  <si>
    <t>ASISTENTE LEGAL  GOR-JUNIN-OPS ES3</t>
  </si>
  <si>
    <t>70769262</t>
  </si>
  <si>
    <t>FLORES RODRIGUEZ, GIANFRANCO RICARDO</t>
  </si>
  <si>
    <t>315-2018</t>
  </si>
  <si>
    <t>GESTOR DE COBRANZA TELEFONICA</t>
  </si>
  <si>
    <t>46064814</t>
  </si>
  <si>
    <t>FLORES RUIZ, RICARDO BALMES</t>
  </si>
  <si>
    <t>CIENCIAS AMBIENTALES</t>
  </si>
  <si>
    <t>226-2018</t>
  </si>
  <si>
    <t>45679226</t>
  </si>
  <si>
    <t>FLORES SANCHEZ, LOU-ANN ITHARINA</t>
  </si>
  <si>
    <t>27-2018</t>
  </si>
  <si>
    <t>PROF. EN DERECHO SPC ES1</t>
  </si>
  <si>
    <t>74207885</t>
  </si>
  <si>
    <t>FLORES TURPO, FANCY NOEMI</t>
  </si>
  <si>
    <t>ANALISTA DE PLANIFICACIÓN</t>
  </si>
  <si>
    <t>43233314</t>
  </si>
  <si>
    <t>FLORES URRUCHI, JOSE LUIS</t>
  </si>
  <si>
    <t>337-2018</t>
  </si>
  <si>
    <t>70027822</t>
  </si>
  <si>
    <t>FLORES WONG, ENZO SANTIAGO</t>
  </si>
  <si>
    <t>306-2019</t>
  </si>
  <si>
    <t>46366911</t>
  </si>
  <si>
    <t>FLORES VARGAS, JONATAN MAGNO</t>
  </si>
  <si>
    <t>1097-2017</t>
  </si>
  <si>
    <t>PROF. EN DERECHO DDA ES3</t>
  </si>
  <si>
    <t>47157698</t>
  </si>
  <si>
    <t>FONTANA AGÜERO, JAVIER ALFREDO</t>
  </si>
  <si>
    <t>ASESOR EN ECONOMÍA CDB F3</t>
  </si>
  <si>
    <t>40277109</t>
  </si>
  <si>
    <t>FUENTES LOMPARTE, DIEGO ALONSO</t>
  </si>
  <si>
    <t>1117-2017</t>
  </si>
  <si>
    <t>72035515</t>
  </si>
  <si>
    <t>FUENTES RAMOS, PAMELA VICTORIA</t>
  </si>
  <si>
    <t>109-2018</t>
  </si>
  <si>
    <t>43945390</t>
  </si>
  <si>
    <t>FUENTES SALAS, PAOLA ISABELLA</t>
  </si>
  <si>
    <t>ANALISTA DE PLANIFICACIÓN Y ORGANIZACIÓN GRH ES2</t>
  </si>
  <si>
    <t>42165743</t>
  </si>
  <si>
    <t>GALINDO ARMAS, WENDY MABEL</t>
  </si>
  <si>
    <t>158-2019</t>
  </si>
  <si>
    <t>PROF. EN DERECHO GSF ES2</t>
  </si>
  <si>
    <t>70098702</t>
  </si>
  <si>
    <t>GALINDO FLORES, FIORELLA VANESSA</t>
  </si>
  <si>
    <t>174-2018</t>
  </si>
  <si>
    <t>46236679</t>
  </si>
  <si>
    <t>GALLARDO LAYZA, HEBERTH AMILCAR</t>
  </si>
  <si>
    <t>1085-2017</t>
  </si>
  <si>
    <t>ANALISTA EN SISTEMA INTEGRADO DE GESTIÓN</t>
  </si>
  <si>
    <t>42338466</t>
  </si>
  <si>
    <t>GALVAN CARRASCO, ALAN ANDRE</t>
  </si>
  <si>
    <t>04-2017</t>
  </si>
  <si>
    <t>APOYO ADMINISTRATIVO GSF</t>
  </si>
  <si>
    <t>07529930</t>
  </si>
  <si>
    <t>GAMARRA ARANDA, ALEXANDER YAMIL</t>
  </si>
  <si>
    <t>150-2019</t>
  </si>
  <si>
    <t>48048141</t>
  </si>
  <si>
    <t>GAMARRA HERRERA, ROSSY BEATRIZ</t>
  </si>
  <si>
    <t>57-2019</t>
  </si>
  <si>
    <t>47844827</t>
  </si>
  <si>
    <t>GAMARRA ROJAS, JUAN FRANCISCO</t>
  </si>
  <si>
    <t>194-2019</t>
  </si>
  <si>
    <t>COORDINADOR DE PLANIFICACIÓN Y ORGANIZACIÓN GRH E1</t>
  </si>
  <si>
    <t>10056062</t>
  </si>
  <si>
    <t>GAMBOA LOAYZA, LUIS ENRIQUE</t>
  </si>
  <si>
    <t>CIENCIAS ADMINISTRATIVAS CONTABLES Y ECONOMICA</t>
  </si>
  <si>
    <t>ANALISTA LEGAL - GRH ES2</t>
  </si>
  <si>
    <t>72757850</t>
  </si>
  <si>
    <t>GAMBOA SAAVEDRA, ANA BELEN</t>
  </si>
  <si>
    <t>210-2019</t>
  </si>
  <si>
    <t>PROF. EN ADM. DE NEG. INT. GEG-SAC ES3</t>
  </si>
  <si>
    <t>42280837</t>
  </si>
  <si>
    <t>GARATE ESPINOZA, CLAUDIA ZULEMA</t>
  </si>
  <si>
    <t>70-2017</t>
  </si>
  <si>
    <t>ASISTENTE/A  EN FACTURACIÓN</t>
  </si>
  <si>
    <t>43246709</t>
  </si>
  <si>
    <t>GARATE ROMERO, VIVIANA GRISELDA</t>
  </si>
  <si>
    <t>408-2018</t>
  </si>
  <si>
    <t>COORDINADOR LEGAL GOR-CAJAMARCA ES2</t>
  </si>
  <si>
    <t>46154957</t>
  </si>
  <si>
    <t>GARCIA COLLANTES, VICTOR MANUEL</t>
  </si>
  <si>
    <t>088-2020</t>
  </si>
  <si>
    <t>ASISTENTE LEGAL  GOR-LAMBAYEQUE ES3</t>
  </si>
  <si>
    <t>GARCIA CUBAS, ABRAHAM ISAAC</t>
  </si>
  <si>
    <t>ASISTENTE DE TRAMITE DOCUMENTARIO  GEL AA4</t>
  </si>
  <si>
    <t>47512738</t>
  </si>
  <si>
    <t>GARCIA ESPINAL, MAYQUER YUL</t>
  </si>
  <si>
    <t>123-2018</t>
  </si>
  <si>
    <t>OPER. DE LIMP. Y MANTTO. GOR-SAN MARTIN AA4</t>
  </si>
  <si>
    <t>43765073</t>
  </si>
  <si>
    <t>GARCIA FLORES, ERICK</t>
  </si>
  <si>
    <t>232-2017</t>
  </si>
  <si>
    <t>ANALISTA LEGAL GOR LORETO ES3</t>
  </si>
  <si>
    <t>47289394</t>
  </si>
  <si>
    <t>GARCIA GOMEZ, SANDRA PRISCYLA</t>
  </si>
  <si>
    <t>981-2017</t>
  </si>
  <si>
    <t>43460172</t>
  </si>
  <si>
    <t>GARCIA HUAMANTICO, MONICA MIRELLA</t>
  </si>
  <si>
    <t>415-2017</t>
  </si>
  <si>
    <t>46635267</t>
  </si>
  <si>
    <t>GARCIA MAYNAS, PATRICIA INDIRA</t>
  </si>
  <si>
    <t>328-2018</t>
  </si>
  <si>
    <t>JEFE DE ACTIVIDADES RESOLUTIVAS SRB E1</t>
  </si>
  <si>
    <t>44771516</t>
  </si>
  <si>
    <t>GARCIA PEÑA, CLAUDIO ROBERTO</t>
  </si>
  <si>
    <t>088-2018</t>
  </si>
  <si>
    <t>ASISTENTE LEGAL GOR-PIU ES3</t>
  </si>
  <si>
    <t>46785770</t>
  </si>
  <si>
    <t>GARCIA SALAZAR, KELLY</t>
  </si>
  <si>
    <t>191-2019</t>
  </si>
  <si>
    <t>19936376</t>
  </si>
  <si>
    <t>GARCIA SOTELO, MAGDA CECILIA</t>
  </si>
  <si>
    <t>410-2017</t>
  </si>
  <si>
    <t>PROFESIONAL EN INGENERIA INDUSTRIAL</t>
  </si>
  <si>
    <t>40211524</t>
  </si>
  <si>
    <t>GARCIA URRIAGA, CESAR ADOLFO</t>
  </si>
  <si>
    <t>553-2017</t>
  </si>
  <si>
    <t>25857949</t>
  </si>
  <si>
    <t>GARNICA QUISPE, ORLANDO ADOLFO</t>
  </si>
  <si>
    <t>399-2017</t>
  </si>
  <si>
    <t>JEFE DE EQUIPO LEGAL EN SUPERVISIÓN Y FISCALIZACIÓN</t>
  </si>
  <si>
    <t>GARRO ALZAMORA, JUAN PABLO</t>
  </si>
  <si>
    <t>92-2018</t>
  </si>
  <si>
    <t>PROF. EN CONTABILIDAD GAF SGF E2</t>
  </si>
  <si>
    <t>45932846</t>
  </si>
  <si>
    <t>GAVINO ALVES, JUNIOR GAMELIN</t>
  </si>
  <si>
    <t>PROF. EN DERECHO GRH E1</t>
  </si>
  <si>
    <t>10681912</t>
  </si>
  <si>
    <t>GIBSON RUFFNER, ANA PATRICIA</t>
  </si>
  <si>
    <t>221-2019</t>
  </si>
  <si>
    <t>71451655</t>
  </si>
  <si>
    <t>GIL SALINAS, MAYRA MIRELLA</t>
  </si>
  <si>
    <t>803-2017</t>
  </si>
  <si>
    <t>45763774</t>
  </si>
  <si>
    <t>GIRALDO ROJAS, DIANA CAROLINA</t>
  </si>
  <si>
    <t>171-2017</t>
  </si>
  <si>
    <t>SECRETARIA CC1 AA3</t>
  </si>
  <si>
    <t>45733910</t>
  </si>
  <si>
    <t>GOMEZ CUSICHE, LIZBETH MARICRIS</t>
  </si>
  <si>
    <t>757-2017</t>
  </si>
  <si>
    <t>ANALISTA EN SISTEMA INTEGRADO DE GESTIÓN  GPG ES1</t>
  </si>
  <si>
    <t>41784256</t>
  </si>
  <si>
    <t>GOMEZ ENCISO, EDGAR</t>
  </si>
  <si>
    <t>163-2019</t>
  </si>
  <si>
    <t>42849238</t>
  </si>
  <si>
    <t>GOMEZ OVIEDO, JONATHAN</t>
  </si>
  <si>
    <t>140-2017</t>
  </si>
  <si>
    <t>PROF. EN DERECHO DSD Plataforma Preferente ES2</t>
  </si>
  <si>
    <t>70433078</t>
  </si>
  <si>
    <t>GOMEZ ROSALES, LIZET ROXANA</t>
  </si>
  <si>
    <t>74026574</t>
  </si>
  <si>
    <t>GONZALES CABANILLAS, LESLI ROXANA</t>
  </si>
  <si>
    <t>35-2020</t>
  </si>
  <si>
    <t>PROF. EN DERECHO GOR-PUNO ES3</t>
  </si>
  <si>
    <t>47546997</t>
  </si>
  <si>
    <t>GONZALES CAYRA, ANGHYELA LIZELY</t>
  </si>
  <si>
    <t>265-2017</t>
  </si>
  <si>
    <t>PROFESIONAL EN DERECHO SCO ES1</t>
  </si>
  <si>
    <t>46638327</t>
  </si>
  <si>
    <t>GONZALES CRUZ, LUIS ANTONIO</t>
  </si>
  <si>
    <t>407-2018</t>
  </si>
  <si>
    <t>PROF. EN DERECHO SPI ES3</t>
  </si>
  <si>
    <t>76541558</t>
  </si>
  <si>
    <t>GONZALES GARAY, KARLA ALEJANDRA</t>
  </si>
  <si>
    <t>199-2019</t>
  </si>
  <si>
    <t>41046799</t>
  </si>
  <si>
    <t>GONZALES HERNANDEZ, LEIRY SALOME</t>
  </si>
  <si>
    <t>46087722</t>
  </si>
  <si>
    <t>GONZALES ULLOA, MILAGROS LISSETH</t>
  </si>
  <si>
    <t>66-2018</t>
  </si>
  <si>
    <t>77046897</t>
  </si>
  <si>
    <t>GONZALES VEGA, JOELI ARLET</t>
  </si>
  <si>
    <t>246-2019</t>
  </si>
  <si>
    <t>PROF. EN ADMINISTRACIÓN GAF-AEC ES3</t>
  </si>
  <si>
    <t>46171858</t>
  </si>
  <si>
    <t>GONZALES VERGIU, ELVIS</t>
  </si>
  <si>
    <t>416-2017</t>
  </si>
  <si>
    <t>43478409</t>
  </si>
  <si>
    <t>GONZALES VIZQUERRA, CYNTHIA MAGALY</t>
  </si>
  <si>
    <t>0.01-2019</t>
  </si>
  <si>
    <t>ASISTENTE LEGAL  GOR- AREQUIPA ES3</t>
  </si>
  <si>
    <t>70441522</t>
  </si>
  <si>
    <t>GRADOS GALLEGOS, AYELEN ANTUANNETTE</t>
  </si>
  <si>
    <t>327-2018</t>
  </si>
  <si>
    <t>SECRETARIA GAF-AEC AA3</t>
  </si>
  <si>
    <t>09934250</t>
  </si>
  <si>
    <t>GRADOS GARATE, VANESSA MILAGROS</t>
  </si>
  <si>
    <t>394-2017</t>
  </si>
  <si>
    <t>PROF. EN DERECHO Asistencia Técnica F3</t>
  </si>
  <si>
    <t>41375127</t>
  </si>
  <si>
    <t>GUARDA CORDOVA, MARIA CECILIA</t>
  </si>
  <si>
    <t>289-2018</t>
  </si>
  <si>
    <t>PROF. EN ECONOMIA. DPC ES2</t>
  </si>
  <si>
    <t>70945418</t>
  </si>
  <si>
    <t>GUERRA QUISPE, ROGER</t>
  </si>
  <si>
    <t>302-2019</t>
  </si>
  <si>
    <t>PROF. EN DERECHO GOR-HUANUCO ES3</t>
  </si>
  <si>
    <t>71706969</t>
  </si>
  <si>
    <t>GUERRA REYES, KAREN ASTRID</t>
  </si>
  <si>
    <t>1000-2017</t>
  </si>
  <si>
    <t>42781133</t>
  </si>
  <si>
    <t>GUERRA ZAMORA, TANY RAQUEL</t>
  </si>
  <si>
    <t>133-2017</t>
  </si>
  <si>
    <t>43919188</t>
  </si>
  <si>
    <t>GUERRERO ADRIANZEN, EVA YASENY</t>
  </si>
  <si>
    <t>198-2017</t>
  </si>
  <si>
    <t>PROF. EN COMP. E INFORM. GAF-SGL ES3</t>
  </si>
  <si>
    <t>46858944</t>
  </si>
  <si>
    <t>GUERRERO PESANTES, ERIKA ANALI</t>
  </si>
  <si>
    <t>320-2017</t>
  </si>
  <si>
    <t>PROF. EN DERECHO CC1 ES1</t>
  </si>
  <si>
    <t>46439352</t>
  </si>
  <si>
    <t>GUEVARA CORNEJO, MAYRA PALMIRA</t>
  </si>
  <si>
    <t>403-2018</t>
  </si>
  <si>
    <t>42150405</t>
  </si>
  <si>
    <t>GUILLEN CASTILLO, MEDALLIT ROCIO</t>
  </si>
  <si>
    <t>130-2017</t>
  </si>
  <si>
    <t>45541386</t>
  </si>
  <si>
    <t>GUILLEN FLORES, LUCIA MARIANA</t>
  </si>
  <si>
    <t>216-2019</t>
  </si>
  <si>
    <t>46886994</t>
  </si>
  <si>
    <t>GUILLEN HUANQUI, LUCIEN VICTOR</t>
  </si>
  <si>
    <t>159-2018</t>
  </si>
  <si>
    <t>70030608</t>
  </si>
  <si>
    <t>GUILLEN LAZO ALEJANDRA GRICEL</t>
  </si>
  <si>
    <t>GUILLEN LAZO, ALEJANDRA GRICEL</t>
  </si>
  <si>
    <t>PROF.  EN DERECHO CC3 E1</t>
  </si>
  <si>
    <t>41515429</t>
  </si>
  <si>
    <t>GUTIERREZ BERNEDO, JOHANA RUTH</t>
  </si>
  <si>
    <t>084-2018</t>
  </si>
  <si>
    <t>PROF. EN INGENIERIA INDUSTRIAL GPG ES2</t>
  </si>
  <si>
    <t>10791599</t>
  </si>
  <si>
    <t>GUTIERREZ CABANI, ELIZABETH CRISTINA</t>
  </si>
  <si>
    <t>846-2017</t>
  </si>
  <si>
    <t>PROF. EN DERECHO GOR-AEROPUERTO ES3</t>
  </si>
  <si>
    <t>46299080</t>
  </si>
  <si>
    <t>GUTIERREZ CARBAJAL, ANA PATRICIA</t>
  </si>
  <si>
    <t>581-2017</t>
  </si>
  <si>
    <t>ASISTENTE ADMINISTRATIVO DSD-AGA AA3</t>
  </si>
  <si>
    <t>47263519</t>
  </si>
  <si>
    <t>GUTIERREZ CERDA, LEYDI JHORYINA</t>
  </si>
  <si>
    <t>1010-2017</t>
  </si>
  <si>
    <t>47860536</t>
  </si>
  <si>
    <t>GUTIERREZ PRADA, CRISTAL MARLENE</t>
  </si>
  <si>
    <t>992-2017</t>
  </si>
  <si>
    <t>ESPECIALISTA DE PROYECTOS Y DESARROLLO DE SISTEMAS II GTI ES1</t>
  </si>
  <si>
    <t>45972203</t>
  </si>
  <si>
    <t>GUTIERREZ RONDON, MANUEL ALEJANDRO</t>
  </si>
  <si>
    <t>1065-2017</t>
  </si>
  <si>
    <t>44553768</t>
  </si>
  <si>
    <t>GUTIERREZ RUBIO, HENRY POOL</t>
  </si>
  <si>
    <t>REDES Y COMUNICACION DE DATOS</t>
  </si>
  <si>
    <t>319-2017</t>
  </si>
  <si>
    <t>ASISTENTE DE ARCHIVO SPC ES3</t>
  </si>
  <si>
    <t>10366858</t>
  </si>
  <si>
    <t>GUZMAN GARCIA, GERMAN</t>
  </si>
  <si>
    <t>TECNICO CONTABLE</t>
  </si>
  <si>
    <t>972-2017</t>
  </si>
  <si>
    <t>43079946</t>
  </si>
  <si>
    <t>HAU YON LIU, JORGE</t>
  </si>
  <si>
    <t>318-2017</t>
  </si>
  <si>
    <t>40443899</t>
  </si>
  <si>
    <t>HECHLER KILIMAJER, ARTURO</t>
  </si>
  <si>
    <t>366-2018</t>
  </si>
  <si>
    <t>41410746</t>
  </si>
  <si>
    <t>HEMERYTH CHARPENTIER, VIVIANA VANESSA</t>
  </si>
  <si>
    <t>858-2017</t>
  </si>
  <si>
    <t>41290036</t>
  </si>
  <si>
    <t>HERALDEZ HUILLCA, RUTH JEENYFERT</t>
  </si>
  <si>
    <t>278-2019</t>
  </si>
  <si>
    <t>43309785</t>
  </si>
  <si>
    <t>HERAS MATOS, LUIS ANTONIO</t>
  </si>
  <si>
    <t>317-2017</t>
  </si>
  <si>
    <t>ASISTENTE LEGAL GOR-LA LIBERTAD ES3</t>
  </si>
  <si>
    <t>73344029</t>
  </si>
  <si>
    <t>HERNANDEZ BACA, MARIO CARLOS</t>
  </si>
  <si>
    <t>180-2019</t>
  </si>
  <si>
    <t>ASISTENTE DE INVESTIGACIÓN DE COND.</t>
  </si>
  <si>
    <t>HERNANDEZ HUMIRE, MIRELLA RUTH</t>
  </si>
  <si>
    <t>COORDINADOR LEGAL CPC ILN E2</t>
  </si>
  <si>
    <t>46422274</t>
  </si>
  <si>
    <t>HERRERA CABRERA, ANYHELA IBETH</t>
  </si>
  <si>
    <t>209-2018</t>
  </si>
  <si>
    <t>43-2020</t>
  </si>
  <si>
    <t>46671446</t>
  </si>
  <si>
    <t>HERRERA DOMINGUEZ, DENNIS FIORELA</t>
  </si>
  <si>
    <t>748-2017</t>
  </si>
  <si>
    <t>ASISTENTE ADMINISTRATIVO GOR-ILN-SAC AA4</t>
  </si>
  <si>
    <t>74177830</t>
  </si>
  <si>
    <t>HERRERA PAREDES, VERONICA MERCEDES</t>
  </si>
  <si>
    <t>EDUCACIÓN SUPERIOR (INST. SUP., ETC) INCOMPLETA</t>
  </si>
  <si>
    <t>083-2019</t>
  </si>
  <si>
    <t>ANALISTA ADMINISTRATIVO DE MULTAS SGF ES2</t>
  </si>
  <si>
    <t>42428078</t>
  </si>
  <si>
    <t>HIDALGO CHACON, CAROLL MICHEL</t>
  </si>
  <si>
    <t>879-2017</t>
  </si>
  <si>
    <t>44601917</t>
  </si>
  <si>
    <t>HOLGUIN BERNEDO, MILAGROS IRMA</t>
  </si>
  <si>
    <t>131-2019</t>
  </si>
  <si>
    <t>SECRETARIA GOR-ILN-CPC AA3</t>
  </si>
  <si>
    <t>47456286</t>
  </si>
  <si>
    <t>HONORES HEREDIA, LEIDY DIANA</t>
  </si>
  <si>
    <t>919-2017</t>
  </si>
  <si>
    <t>PROF. EN DERECHO CEB E2</t>
  </si>
  <si>
    <t>44381341</t>
  </si>
  <si>
    <t>HOYOS BARTRA, CARLA FABIOLA</t>
  </si>
  <si>
    <t>48025913</t>
  </si>
  <si>
    <t>HOYOS PACHAS, GUADALUPE ZORAYDA</t>
  </si>
  <si>
    <t>270-2019</t>
  </si>
  <si>
    <t>DIGITADOR GAF-AEC AA4</t>
  </si>
  <si>
    <t>45683837</t>
  </si>
  <si>
    <t>HUACCHA VILLAVICENCIO, MARIELA LILIANA</t>
  </si>
  <si>
    <t>45679252</t>
  </si>
  <si>
    <t>HUACHACA SULCA, ENRIQUE JESUS</t>
  </si>
  <si>
    <t>333-2018</t>
  </si>
  <si>
    <t>TRAMITADOR/A DE DOCUMENTACIÓN  PRE AA4</t>
  </si>
  <si>
    <t>41025782</t>
  </si>
  <si>
    <t>HUAMAN ASTORGA, SARA DERLY</t>
  </si>
  <si>
    <t>228-2018</t>
  </si>
  <si>
    <t>SECRETARIA SPC AA3</t>
  </si>
  <si>
    <t>10442674</t>
  </si>
  <si>
    <t>HUAMAN CHURAMPI, HELEN ANYA</t>
  </si>
  <si>
    <t>675-2017</t>
  </si>
  <si>
    <t>46465561</t>
  </si>
  <si>
    <t>HUAMAN PALOMINO, GABY YHERALDINE</t>
  </si>
  <si>
    <t>234-2018</t>
  </si>
  <si>
    <t>47-2020</t>
  </si>
  <si>
    <t>40380917</t>
  </si>
  <si>
    <t>HUAMAN VALENZUELA, MIRIAN ROSA</t>
  </si>
  <si>
    <t>815-2017</t>
  </si>
  <si>
    <t>CHOFER GAF-SGL AA3</t>
  </si>
  <si>
    <t>07952365</t>
  </si>
  <si>
    <t>HUAMANI CONDO, JOSE ANDRES</t>
  </si>
  <si>
    <t>294-2019</t>
  </si>
  <si>
    <t>HUAMANÍ SUCAPUCA, JEAN CARLOS</t>
  </si>
  <si>
    <t>PROF. EN ADM. DE EMP. GOR-AEROPUERTO ES2</t>
  </si>
  <si>
    <t>40556798</t>
  </si>
  <si>
    <t>HUAMANI TARAZONA, LUZ ESTRELLA</t>
  </si>
  <si>
    <t>569-2017</t>
  </si>
  <si>
    <t>MENSAJERO MOTORIZADO GOR-TACNA AA4</t>
  </si>
  <si>
    <t>40097386</t>
  </si>
  <si>
    <t>HUANACUNE CUENTAS, LUIS ENRIQUE</t>
  </si>
  <si>
    <t>274-2017</t>
  </si>
  <si>
    <t>PROFESIONAL EN DEFENSA COMERCIAL CDB E2</t>
  </si>
  <si>
    <t>72418556</t>
  </si>
  <si>
    <t>HUAPAYA CHAFLOQUE, JASSMIN DENISSE</t>
  </si>
  <si>
    <t>115-2019</t>
  </si>
  <si>
    <t>OPER. DE LIMP. Y MANTTO. GOR-CUSCO AA4</t>
  </si>
  <si>
    <t>42780116</t>
  </si>
  <si>
    <t>HUARACHA YUPANQUI, CAROLINA</t>
  </si>
  <si>
    <t>162-2017</t>
  </si>
  <si>
    <t>OPER. DE LIMP. Y MANTTO. GOR-AREQUIPA AA4</t>
  </si>
  <si>
    <t>29624184</t>
  </si>
  <si>
    <t>HUARCA CHAPI, ALEJANDRA NILODINA</t>
  </si>
  <si>
    <t>142-2017</t>
  </si>
  <si>
    <t>PROF. EN COMPUTACIÓN E INFORMATICA SPC AA4</t>
  </si>
  <si>
    <t>70442998</t>
  </si>
  <si>
    <t>HUARCAYA JAYO, CATHERINE FRANCESCA</t>
  </si>
  <si>
    <t>957-2017</t>
  </si>
  <si>
    <t>47205223</t>
  </si>
  <si>
    <t>HUARICANCHA PALACIOS, JHENNYFER FORTUNATA</t>
  </si>
  <si>
    <t>395-2017</t>
  </si>
  <si>
    <t>AUX. ADMIN. DSD-AGA AA3</t>
  </si>
  <si>
    <t>44053571</t>
  </si>
  <si>
    <t>HUAROC ANCA, KAROL BRIGIDA</t>
  </si>
  <si>
    <t>985-2017</t>
  </si>
  <si>
    <t>PROF. EN DERECHO OPS1 ES2</t>
  </si>
  <si>
    <t>72875232</t>
  </si>
  <si>
    <t>HURTADO ABARCA, SANDRA MARIBEL</t>
  </si>
  <si>
    <t>168-2019</t>
  </si>
  <si>
    <t>ANALISTA DE GESTIÓN POR PROCESOS -SAC ES2</t>
  </si>
  <si>
    <t>70435106</t>
  </si>
  <si>
    <t>HURTADO LOPEZ, CARMEN ROSA</t>
  </si>
  <si>
    <t>273-2018</t>
  </si>
  <si>
    <t>46874047</t>
  </si>
  <si>
    <t>IBAÑEZ ANAMARIA, CLAUDIA FRANCESCA</t>
  </si>
  <si>
    <t>006-2018</t>
  </si>
  <si>
    <t>MENSAJERO MOTORIZADO GOR-LAMBAYEQUE AA4</t>
  </si>
  <si>
    <t>42181260</t>
  </si>
  <si>
    <t>IBAÑEZ RIOS, DANIEL ALFONSO</t>
  </si>
  <si>
    <t>211-2017</t>
  </si>
  <si>
    <t>PROF. EN DERECHO GEL E2</t>
  </si>
  <si>
    <t>07938942</t>
  </si>
  <si>
    <t>IBERICO OCAMPO, MARIA DEL PILAR</t>
  </si>
  <si>
    <t>122-2018</t>
  </si>
  <si>
    <t>OPER. DE LIMP. Y MANTTO. GOR-PIURA AA4</t>
  </si>
  <si>
    <t>41789612</t>
  </si>
  <si>
    <t>IMAN SULLON, MARIA MARLENY</t>
  </si>
  <si>
    <t>249-2017</t>
  </si>
  <si>
    <t>ANALISTA EN ATENCIÓN AL USUARIO GOR-GAMARRA ES3</t>
  </si>
  <si>
    <t>44614913</t>
  </si>
  <si>
    <t>INCIO VELASQUEZ, ROSARIO DEL PILAR</t>
  </si>
  <si>
    <t>560-2017</t>
  </si>
  <si>
    <t>PROF. EN HISTORIA DSD-MNC ES3</t>
  </si>
  <si>
    <t>71238814</t>
  </si>
  <si>
    <t>INFANTES TORRES, RENATO ALBINO</t>
  </si>
  <si>
    <t>324-2019</t>
  </si>
  <si>
    <t>46290618</t>
  </si>
  <si>
    <t>INGA BASTIDAS, CARLOS ALBERTO</t>
  </si>
  <si>
    <t>101-2019</t>
  </si>
  <si>
    <t>ASISTENTE LEGAL GOR-ICA ES3</t>
  </si>
  <si>
    <t>46930668</t>
  </si>
  <si>
    <t>INJANTE SOTOMAYOR, PIERINA NORA</t>
  </si>
  <si>
    <t>168-2017</t>
  </si>
  <si>
    <t>43089374</t>
  </si>
  <si>
    <t>ISASI PURCA, ELIZABETH JULIA</t>
  </si>
  <si>
    <t>1149-2017</t>
  </si>
  <si>
    <t>ASISTENTE ADMINISTRATIVO OPS1 AA3</t>
  </si>
  <si>
    <t>46525881</t>
  </si>
  <si>
    <t>ISIDRO MEDINA, ROSA LUISA</t>
  </si>
  <si>
    <t>167-2019</t>
  </si>
  <si>
    <t>PROF. EN ING. DE SISTEMAS GTI ES2</t>
  </si>
  <si>
    <t>70387467</t>
  </si>
  <si>
    <t>ITURRINO BERROCAL, ANGELO CHRIS</t>
  </si>
  <si>
    <t>612-2017</t>
  </si>
  <si>
    <t>45529860</t>
  </si>
  <si>
    <t>ITUSACA RAMIREZ, DIEGO ALONSO</t>
  </si>
  <si>
    <t>PROF. EN DERECHO SEL E1</t>
  </si>
  <si>
    <t>43893714</t>
  </si>
  <si>
    <t>IZQUIERDO DIAZ, CELIA EDITH</t>
  </si>
  <si>
    <t>74857758</t>
  </si>
  <si>
    <t>IZQUIERDO GARCIA, KEREN JEMIMA</t>
  </si>
  <si>
    <t>TECNICO TITULADO</t>
  </si>
  <si>
    <t>103-2019</t>
  </si>
  <si>
    <t>PROF. EN ADM. DE EMP. GOR-CAJAMARCA ES2</t>
  </si>
  <si>
    <t>41563602</t>
  </si>
  <si>
    <t>JARA SILVA, SILVIA ESTHER</t>
  </si>
  <si>
    <t>152-2017</t>
  </si>
  <si>
    <t>APOYO ADMINISTRATIVO CC2  AA4</t>
  </si>
  <si>
    <t>48198146</t>
  </si>
  <si>
    <t>JAUREGUI CONTRERAS, YAJAIRA BRIGGIT</t>
  </si>
  <si>
    <t>887-2017</t>
  </si>
  <si>
    <t>COORDINADOR DE DISUASIÓN.</t>
  </si>
  <si>
    <t>42328212</t>
  </si>
  <si>
    <t>JAUREGUI HUALLPAMAITA, JENSSEN SERGIO</t>
  </si>
  <si>
    <t>1148-2017</t>
  </si>
  <si>
    <t>PROF. EN DERECHO SRB ES3</t>
  </si>
  <si>
    <t>45592417</t>
  </si>
  <si>
    <t>JAYBAR CONDOR, RAFAEL</t>
  </si>
  <si>
    <t>175-2017</t>
  </si>
  <si>
    <t>PROF. EN DERECHO GOR LAL ES3</t>
  </si>
  <si>
    <t>45441945</t>
  </si>
  <si>
    <t>JESUS VENTURA, MILAGROS</t>
  </si>
  <si>
    <t>087-2019</t>
  </si>
  <si>
    <t>71122925</t>
  </si>
  <si>
    <t>JIMENEZ AQUIÑO, CARMEN ALEJANDRA</t>
  </si>
  <si>
    <t>329-2019</t>
  </si>
  <si>
    <t>SECRETARIA GOR-PIURA AA3</t>
  </si>
  <si>
    <t>44184178</t>
  </si>
  <si>
    <t>JIMENEZ VILCHEZ, ROXANA</t>
  </si>
  <si>
    <t>233-2017</t>
  </si>
  <si>
    <t>46396165</t>
  </si>
  <si>
    <t>JORGE RAYMUNDO, LIZANDRA BETZABE</t>
  </si>
  <si>
    <t>580-2017</t>
  </si>
  <si>
    <t>PROF. EN DERECHO GOR-ILN-OPS ES3</t>
  </si>
  <si>
    <t>48104314</t>
  </si>
  <si>
    <t>JORGE SALAS, KATHERINE ALISSA</t>
  </si>
  <si>
    <t>090-2018</t>
  </si>
  <si>
    <t>ASISTENTE EN COMUNICACIONES GPD E1</t>
  </si>
  <si>
    <t>72152539</t>
  </si>
  <si>
    <t>JUAPE TORRES, SHARON ALLISON NELLY ROSA</t>
  </si>
  <si>
    <t>PROF. EN DERECHO CSD E1</t>
  </si>
  <si>
    <t>07502433</t>
  </si>
  <si>
    <t>LA TORRE ORTIZ, LUZMILA KATERINA</t>
  </si>
  <si>
    <t>189-2018</t>
  </si>
  <si>
    <t>PROF. EN ADMINISTRACIÓN GOR-PIURA ES3</t>
  </si>
  <si>
    <t>43567996</t>
  </si>
  <si>
    <t>LACHIRA VALLADOLID, LIZ PAOLA</t>
  </si>
  <si>
    <t>ASISTENTE DE ALMACEN</t>
  </si>
  <si>
    <t>25716679</t>
  </si>
  <si>
    <t>LARA COCA, LUIS TORIBIO</t>
  </si>
  <si>
    <t>290-2017</t>
  </si>
  <si>
    <t>ANALISTA EN SIST.INTEG. DE GESTIÓN  GPG</t>
  </si>
  <si>
    <t>42971971</t>
  </si>
  <si>
    <t>LADERA ORE, JHON JONATTAN</t>
  </si>
  <si>
    <t>53-2020</t>
  </si>
  <si>
    <t>77467011</t>
  </si>
  <si>
    <t>LANDA ROJAS, PATRICIA YOHANA</t>
  </si>
  <si>
    <t>16-2020</t>
  </si>
  <si>
    <t>45818475</t>
  </si>
  <si>
    <t>LARICO OSCCO, KARINA LOURDES</t>
  </si>
  <si>
    <t>309-2019</t>
  </si>
  <si>
    <t>45129319</t>
  </si>
  <si>
    <t>LARREA SEGALES, ANDREE LUISANTIAGO</t>
  </si>
  <si>
    <t>MARKETING</t>
  </si>
  <si>
    <t>870-2017</t>
  </si>
  <si>
    <t>43742482</t>
  </si>
  <si>
    <t>LATORRE JORGE, ELIZABETH</t>
  </si>
  <si>
    <t>46858939</t>
  </si>
  <si>
    <t>LAURA EULOGIO, BETSY JUANA</t>
  </si>
  <si>
    <t>922-2017</t>
  </si>
  <si>
    <t>42675243</t>
  </si>
  <si>
    <t>LAURA SAGUA, RONALD TONY</t>
  </si>
  <si>
    <t>151-2018</t>
  </si>
  <si>
    <t>ASISTENTE LEGAL  GOR-ILN-CPC ES3</t>
  </si>
  <si>
    <t>47160782</t>
  </si>
  <si>
    <t>LAURENTE GEBOL, CARLA ELIZABETH</t>
  </si>
  <si>
    <t>127-2019</t>
  </si>
  <si>
    <t>PROF. EN DERECHO GAF- SGC ES2</t>
  </si>
  <si>
    <t>70429701</t>
  </si>
  <si>
    <t>LAVADO HERRERA, CARILIN</t>
  </si>
  <si>
    <t>1140-2017</t>
  </si>
  <si>
    <t>PROF. EN COMPUTACIÓN E INFORMÁTICA DIN ES3</t>
  </si>
  <si>
    <t>43874394</t>
  </si>
  <si>
    <t>LAVADO RODRIGUEZ, MIRELLA SALOME</t>
  </si>
  <si>
    <t>INST.SUPERIOR INCOMPLETA</t>
  </si>
  <si>
    <t>ASIST. EN ATENCIÓN AL USUARIO DEL CENTRO MAC VENTANILLA  ES3</t>
  </si>
  <si>
    <t>73180409</t>
  </si>
  <si>
    <t>LAZO DE LA VEGA RIEGA, MARIA FERNANDA</t>
  </si>
  <si>
    <t>248-2019</t>
  </si>
  <si>
    <t>PROF. EN DERECHO GOR-PASCO ES1</t>
  </si>
  <si>
    <t>43987892</t>
  </si>
  <si>
    <t>LEDESMA CANGAHUALA, NATALY VANESSA</t>
  </si>
  <si>
    <t>750-2017</t>
  </si>
  <si>
    <t>COORDINADOR GENERAL GSF F2</t>
  </si>
  <si>
    <t>70400036</t>
  </si>
  <si>
    <t>LEON BARRANZUELA, RONALD IVAN</t>
  </si>
  <si>
    <t>076-2019</t>
  </si>
  <si>
    <t>07507545</t>
  </si>
  <si>
    <t>LEON CHAVARRIA, EDUARDO JAIME</t>
  </si>
  <si>
    <t>316-2017</t>
  </si>
  <si>
    <t>PROF. EN COMP. E INFORM. GTI ES3</t>
  </si>
  <si>
    <t>41289333</t>
  </si>
  <si>
    <t>LEON JUAN DE DIOS, DIANA KAREN</t>
  </si>
  <si>
    <t>614-2017</t>
  </si>
  <si>
    <t>ANALISTA DE GESTIÓN DEL RENDIMIENTO ES2 GRH</t>
  </si>
  <si>
    <t>41859006</t>
  </si>
  <si>
    <t>LEON MARTELL, ERLAND ALDO</t>
  </si>
  <si>
    <t>301-2019</t>
  </si>
  <si>
    <t>PROF. EN DERECHO GOR-AREQUIPA ES2</t>
  </si>
  <si>
    <t>42730114</t>
  </si>
  <si>
    <t>LEON MEDINA, FREDDY MARIO</t>
  </si>
  <si>
    <t>136-2017</t>
  </si>
  <si>
    <t>40031039</t>
  </si>
  <si>
    <t>LEON PINILLOS, LESLIE SHIRLEY</t>
  </si>
  <si>
    <t>572-2017</t>
  </si>
  <si>
    <t>40603071</t>
  </si>
  <si>
    <t>LEON SOTO, VICTOR HUGO</t>
  </si>
  <si>
    <t>427-2017</t>
  </si>
  <si>
    <t>ASISTENTE LEGAL SPC ES3</t>
  </si>
  <si>
    <t>41543552</t>
  </si>
  <si>
    <t>LEON ZAMBRANO, DORIS MARGARITA</t>
  </si>
  <si>
    <t>PROF. EN DERECHO SEL F3</t>
  </si>
  <si>
    <t>46664272</t>
  </si>
  <si>
    <t>LESCANO ABARCA, ROLANDO SANTIAGO</t>
  </si>
  <si>
    <t>160-2019</t>
  </si>
  <si>
    <t>072-2020</t>
  </si>
  <si>
    <t>PROF. EN DERECHO SGL ES1</t>
  </si>
  <si>
    <t>41081718</t>
  </si>
  <si>
    <t>LEYTON CARPIO, GIOVANNA MERCEDES</t>
  </si>
  <si>
    <t>341-2017</t>
  </si>
  <si>
    <t>73940567</t>
  </si>
  <si>
    <t>LEYVA SILVA, MARIA TERESA</t>
  </si>
  <si>
    <t>206-2019</t>
  </si>
  <si>
    <t>41932910</t>
  </si>
  <si>
    <t>LEZCANO VASQUEZ, MAYRA VANNESSA</t>
  </si>
  <si>
    <t>949-2017</t>
  </si>
  <si>
    <t>70875776</t>
  </si>
  <si>
    <t>LI MARCHENA, ARTURO GIANMARCO</t>
  </si>
  <si>
    <t>101-2018</t>
  </si>
  <si>
    <t>ASISTENTE LEGAL GOR-PUNO ES3</t>
  </si>
  <si>
    <t>73812131</t>
  </si>
  <si>
    <t>LIMA CONDORI, ROSENTAL FAYOL</t>
  </si>
  <si>
    <t>305-2019</t>
  </si>
  <si>
    <t>ASISTENTE LEGAL  GOR-TACNA ES3</t>
  </si>
  <si>
    <t>72182627</t>
  </si>
  <si>
    <t>LIMACHE FRISANCHO, RAISA VEROSCA</t>
  </si>
  <si>
    <t>129-2019</t>
  </si>
  <si>
    <t>ASISTENTE LOGISTICO</t>
  </si>
  <si>
    <t>45462102</t>
  </si>
  <si>
    <t>LIMO SILVA, GERARDO</t>
  </si>
  <si>
    <t>1014-2017</t>
  </si>
  <si>
    <t>PROF. EN ING. QUIMICA DIN ES1</t>
  </si>
  <si>
    <t>40941662</t>
  </si>
  <si>
    <t>LIVIA PONCE, ERIKA MARIA</t>
  </si>
  <si>
    <t>383-2017</t>
  </si>
  <si>
    <t>PROF. EN DERECHO GOR-ORI-AREQUIPA ES3</t>
  </si>
  <si>
    <t>40814051</t>
  </si>
  <si>
    <t>LIZARRAGA SARMIENTO, DIUSKA GLENNY</t>
  </si>
  <si>
    <t>097-2019</t>
  </si>
  <si>
    <t>ASISTENTE DE REDACCIÓN ECP ES3</t>
  </si>
  <si>
    <t>72785695</t>
  </si>
  <si>
    <t>LIZARZABURU TIMARCHI, FRANCESCA</t>
  </si>
  <si>
    <t>198-2018</t>
  </si>
  <si>
    <t>45492696</t>
  </si>
  <si>
    <t>LLANCAMIL SALABARRIGA, NINA FRANCESCA</t>
  </si>
  <si>
    <t>308-2018</t>
  </si>
  <si>
    <t>LLANTOY PALOMINO, ALVARO WILFREDO</t>
  </si>
  <si>
    <t>46028536</t>
  </si>
  <si>
    <t>LLAVE FERNANDEZ, TANIA JACKELINE</t>
  </si>
  <si>
    <t>351-2018</t>
  </si>
  <si>
    <t>PROF. EN DERECHO GOR-LORETO ES3</t>
  </si>
  <si>
    <t>47143294</t>
  </si>
  <si>
    <t>LLERENA ARCE, MONICA CRISTINA</t>
  </si>
  <si>
    <t>217-2017</t>
  </si>
  <si>
    <t>72144693</t>
  </si>
  <si>
    <t>LLERENA CACERES, SHEILA PAOLA</t>
  </si>
  <si>
    <t>1013-2017</t>
  </si>
  <si>
    <t>PROF. EN ECONOMIA SDC ES2</t>
  </si>
  <si>
    <t>46258469</t>
  </si>
  <si>
    <t>LLOCLLE SOSA, JULIO ABRAHAM</t>
  </si>
  <si>
    <t>11-2019</t>
  </si>
  <si>
    <t>ANALISTA DE CAPACITACIÓN GRH ES2</t>
  </si>
  <si>
    <t>25759963</t>
  </si>
  <si>
    <t>LLOSA VARGAS MACHUCA, PAOLA CECILIA</t>
  </si>
  <si>
    <t>099-2019</t>
  </si>
  <si>
    <t>16716811</t>
  </si>
  <si>
    <t>LLUEN PUICON, CARMEN ZENOBIA</t>
  </si>
  <si>
    <t>077-2019</t>
  </si>
  <si>
    <t>40820248</t>
  </si>
  <si>
    <t>LLUNCOR ZAPATA, GLADYS LORENA</t>
  </si>
  <si>
    <t>21-2020</t>
  </si>
  <si>
    <t>AUXILIAR ADMINISTRATIVO OCI AA4</t>
  </si>
  <si>
    <t>72075116</t>
  </si>
  <si>
    <t>LLUNGO ZAPATA, PATRICIA</t>
  </si>
  <si>
    <t>123-2019</t>
  </si>
  <si>
    <t>ASISTENTE DE TRÁMITE DOCUMENTARIO GTI AA4</t>
  </si>
  <si>
    <t>43872952</t>
  </si>
  <si>
    <t>LOARTE ROSALES, STHEFFANYN</t>
  </si>
  <si>
    <t>345-2018</t>
  </si>
  <si>
    <t>SECRETARIA PRE AA4</t>
  </si>
  <si>
    <t>70811549</t>
  </si>
  <si>
    <t>LOAYZA CASTRO, LIDIA</t>
  </si>
  <si>
    <t>288-2018</t>
  </si>
  <si>
    <t>43457975</t>
  </si>
  <si>
    <t>LOAYZA DIAZ, HUBERT MARCELO</t>
  </si>
  <si>
    <t>104-2019</t>
  </si>
  <si>
    <t>40864154</t>
  </si>
  <si>
    <t>LOAYZA GALDOS, VICTOR MANUEL</t>
  </si>
  <si>
    <t>89-2017</t>
  </si>
  <si>
    <t>46329775</t>
  </si>
  <si>
    <t>LOO ASENCIOS, WENDY MEY LIN</t>
  </si>
  <si>
    <t>385-2018</t>
  </si>
  <si>
    <t>TEC. DE FISCALIZACION DDA ES3</t>
  </si>
  <si>
    <t>42935568</t>
  </si>
  <si>
    <t>LOO MONTAÑEZ, KERVI JORGE</t>
  </si>
  <si>
    <t>488-2017</t>
  </si>
  <si>
    <t>ESPECIALISTA EN ESTUDIOS DE MERCADO GAF-SGL E2</t>
  </si>
  <si>
    <t>05640058</t>
  </si>
  <si>
    <t>LOPEZ ALVARADO, JOSE SANTOS</t>
  </si>
  <si>
    <t>290-2018</t>
  </si>
  <si>
    <t>PROF. EN DERECHO FCO ES3</t>
  </si>
  <si>
    <t>71283334</t>
  </si>
  <si>
    <t>LOPEZ ASMAD, BRENDA NOEMI</t>
  </si>
  <si>
    <t>105-2018</t>
  </si>
  <si>
    <t>ANALISTA DE COMUNICACIONES Y PRENSA</t>
  </si>
  <si>
    <t>25861179</t>
  </si>
  <si>
    <t>LOPEZ BLAS, CHRISTIAN JOSE</t>
  </si>
  <si>
    <t>212-2018</t>
  </si>
  <si>
    <t>45772586</t>
  </si>
  <si>
    <t>LOPEZ LOPEZ, ROSANA</t>
  </si>
  <si>
    <t>792-2017</t>
  </si>
  <si>
    <t>10690152</t>
  </si>
  <si>
    <t>LOPEZ MARILUZ, EVELYN KAREN</t>
  </si>
  <si>
    <t>1088-2017</t>
  </si>
  <si>
    <t>46070009</t>
  </si>
  <si>
    <t>LOPEZ MENDOZA, MILAGROS ALEJANDRA</t>
  </si>
  <si>
    <t>131-2018</t>
  </si>
  <si>
    <t>PROF. EN DERECHO DSD F3</t>
  </si>
  <si>
    <t>09383704</t>
  </si>
  <si>
    <t>LOPEZ MORENO, ADOLFO</t>
  </si>
  <si>
    <t>081-2019</t>
  </si>
  <si>
    <t>46165126</t>
  </si>
  <si>
    <t>LOPEZ ORTIZ, CESAR ANTONIO</t>
  </si>
  <si>
    <t>3-2018</t>
  </si>
  <si>
    <t>PROF. EN DERECHO SEL ES1</t>
  </si>
  <si>
    <t>44215558</t>
  </si>
  <si>
    <t>LOVON VALENCIA, ANGELA PATRICIA</t>
  </si>
  <si>
    <t>192-2018</t>
  </si>
  <si>
    <t>PROFESIONAL EN ECONOMÍA GSF E2</t>
  </si>
  <si>
    <t>72903244</t>
  </si>
  <si>
    <t>LOPEZ YUCRA, KARLA GABRIELA</t>
  </si>
  <si>
    <t>13-2020</t>
  </si>
  <si>
    <t>PROFESIONAL EXAMINADOR DE PATENTES DIN ES2</t>
  </si>
  <si>
    <t>47248354</t>
  </si>
  <si>
    <t>LOZADA BORJAS, CARLOS MARTIN</t>
  </si>
  <si>
    <t>QUIMICA FARMACÉUTICA</t>
  </si>
  <si>
    <t>146-2019</t>
  </si>
  <si>
    <t>ASISTENTE/A EN FACTURACIÓN GAF-SGF ES3</t>
  </si>
  <si>
    <t>44180363</t>
  </si>
  <si>
    <t>LOZADA VEGA, ROCIO DEL PILAR</t>
  </si>
  <si>
    <t>156-2019</t>
  </si>
  <si>
    <t>PROF. EN DERECHO GOR-LAMBAYEQUE ES1</t>
  </si>
  <si>
    <t>41889698</t>
  </si>
  <si>
    <t>LUCERO GIL, CLAUDIA MAGALY</t>
  </si>
  <si>
    <t>927-2017</t>
  </si>
  <si>
    <t>LUCHO CABRERA, STHEPHANIA MARLENI</t>
  </si>
  <si>
    <t>311-2019</t>
  </si>
  <si>
    <t>ASISTENTE EN ATENCIÓN AL USUARIO DEL CENTRO MAC, ES3 GOR-MAC EL AGUSTINO</t>
  </si>
  <si>
    <t>76244515</t>
  </si>
  <si>
    <t>LUDEÑA CHACON, ANGELICA GUADALUPE</t>
  </si>
  <si>
    <t>153-2019</t>
  </si>
  <si>
    <t>NOTIFICADOR MOTORIZADO</t>
  </si>
  <si>
    <t>LUJAN RAFAEL, CARLOS LUBBY</t>
  </si>
  <si>
    <t>PROF. EN ADMINISTRACIÓN DE TURISMO GOR-AEROPUERTO ES3</t>
  </si>
  <si>
    <t>01345454</t>
  </si>
  <si>
    <t>LUNA MERCADO, MARIA LUISA</t>
  </si>
  <si>
    <t>578-2017</t>
  </si>
  <si>
    <t>OPER. DE LIMP. Y MANTTO. GOR-ICA AA4</t>
  </si>
  <si>
    <t>07218062</t>
  </si>
  <si>
    <t>MACEDO CAPPA, MARTHA LUZ</t>
  </si>
  <si>
    <t>170-2017</t>
  </si>
  <si>
    <t>42928425</t>
  </si>
  <si>
    <t>MAGUIÑA CAMPANA, ISRAEL</t>
  </si>
  <si>
    <t>402-2017</t>
  </si>
  <si>
    <t>PROFESIONAL EN ECONOMIA GPG E2</t>
  </si>
  <si>
    <t>09930338</t>
  </si>
  <si>
    <t>MALDONADO ROJAS, JIMY PAUL</t>
  </si>
  <si>
    <t>283-2019</t>
  </si>
  <si>
    <t xml:space="preserve">ANALISTA DE ORIENTACIÓN Y GESTIÓN DE RECLAMOS </t>
  </si>
  <si>
    <t>45006798</t>
  </si>
  <si>
    <t>MALDONADO CEDILLO, HATSUMI TATIANA</t>
  </si>
  <si>
    <t>201-2018</t>
  </si>
  <si>
    <t>ANAL. EN ATENCIÓN AL CIUDADANO DEL AEROPUERTO GOR AOJ ES3</t>
  </si>
  <si>
    <t>40851664</t>
  </si>
  <si>
    <t>MALPARTIDA ILLATOPA, FABIOLA ISABEL</t>
  </si>
  <si>
    <t>292-2019</t>
  </si>
  <si>
    <t>09403661</t>
  </si>
  <si>
    <t>MALPICA VASQUEZ, CARLOS ALFONZO</t>
  </si>
  <si>
    <t>70757124</t>
  </si>
  <si>
    <t>MAMANI PERALTA, MARIA JUAQUINA</t>
  </si>
  <si>
    <t>1121-2017</t>
  </si>
  <si>
    <t>PROF. EN ING. INDUSTRIAL DIN ES2</t>
  </si>
  <si>
    <t>47278415</t>
  </si>
  <si>
    <t>MANCO MENDEZ, ELVIS NEISER</t>
  </si>
  <si>
    <t>1079-2017</t>
  </si>
  <si>
    <t>PROF. EN DERECHO CC1 E1</t>
  </si>
  <si>
    <t>44840474</t>
  </si>
  <si>
    <t>MANRIQUE OPORTO, VICTOR ALFREDO</t>
  </si>
  <si>
    <t>197-2019</t>
  </si>
  <si>
    <t>PROF. EN DERECHO GOR-TACNA ES3</t>
  </si>
  <si>
    <t>01345111</t>
  </si>
  <si>
    <t>MANRIQUE VALDEZ, SHIRLEY MARGARET</t>
  </si>
  <si>
    <t>269-2017</t>
  </si>
  <si>
    <t>07456470</t>
  </si>
  <si>
    <t>MANTILLA CORNEJO, LUIS ENRIQUE</t>
  </si>
  <si>
    <t>314-2017</t>
  </si>
  <si>
    <t>47787496</t>
  </si>
  <si>
    <t>MARCOS ALVAREZ, JAQUELINE LISSET</t>
  </si>
  <si>
    <t>416-2018</t>
  </si>
  <si>
    <t>AUXILIAR COACTIVA/O</t>
  </si>
  <si>
    <t>10626852</t>
  </si>
  <si>
    <t>MARIN ANGELES, SADITH YESENIA</t>
  </si>
  <si>
    <t>242-2018</t>
  </si>
  <si>
    <t>PROF. EN ING. QUIMICA GPG ES1</t>
  </si>
  <si>
    <t>42250218</t>
  </si>
  <si>
    <t>MARIN SANCHEZ, MADELEYNE ROSSANA</t>
  </si>
  <si>
    <t>8-2017</t>
  </si>
  <si>
    <t>ANALISTA EN ATENCIÓN AL CIUDADANO</t>
  </si>
  <si>
    <t>43338545</t>
  </si>
  <si>
    <t>MARTIN PINEDO, KAROL VANESSA</t>
  </si>
  <si>
    <t>ADMINISTRACIÓN EN TURISMO</t>
  </si>
  <si>
    <t>570-2017</t>
  </si>
  <si>
    <t>OPERARIO DE MANTENIMIENTO  GAF-SGL AA3</t>
  </si>
  <si>
    <t>40023650</t>
  </si>
  <si>
    <t>MARTINEZ ALVA, CRUZ ANTONIO</t>
  </si>
  <si>
    <t>181-2018</t>
  </si>
  <si>
    <t>PROF. EN DERECHO DSD ES1</t>
  </si>
  <si>
    <t>09548539</t>
  </si>
  <si>
    <t>MARTINEZ ESPINOZA, NIKOLAI GIOVANNI</t>
  </si>
  <si>
    <t>373-2018</t>
  </si>
  <si>
    <t>70526056</t>
  </si>
  <si>
    <t>MATEU CARDENAS, CESAR EDUARDO</t>
  </si>
  <si>
    <t>314-2018</t>
  </si>
  <si>
    <t>ASISTENTE LEGAL OPS3 ES3</t>
  </si>
  <si>
    <t>46240673</t>
  </si>
  <si>
    <t>MATIENZO CABRERA, CLAUDIA ISABEL</t>
  </si>
  <si>
    <t>315-2019</t>
  </si>
  <si>
    <t>077-2020</t>
  </si>
  <si>
    <t>47026993</t>
  </si>
  <si>
    <t>MATOS MARAVI, WENDY KATYUSKA</t>
  </si>
  <si>
    <t>326-2019</t>
  </si>
  <si>
    <t>TECNICA/O EN SECRETARIADO  FCO AA3</t>
  </si>
  <si>
    <t>45169469</t>
  </si>
  <si>
    <t>MAZA GARCIA, TANIA NOELY</t>
  </si>
  <si>
    <t>236-2018</t>
  </si>
  <si>
    <t>74136695</t>
  </si>
  <si>
    <t>MC GREGOR ADVINCULA, AMY DE FATIMA</t>
  </si>
  <si>
    <t>414-2018</t>
  </si>
  <si>
    <t>70022502</t>
  </si>
  <si>
    <t>MEDINA GARIZA, ROCIO</t>
  </si>
  <si>
    <t>704-2017</t>
  </si>
  <si>
    <t>72324194</t>
  </si>
  <si>
    <t>MEDINA QUICHCA, CARLOS GUILLERMO</t>
  </si>
  <si>
    <t>38-2020</t>
  </si>
  <si>
    <t>46230136</t>
  </si>
  <si>
    <t>MEDINA PACHECO, FRYSNER BERNY</t>
  </si>
  <si>
    <t>158-2017</t>
  </si>
  <si>
    <t>44725273</t>
  </si>
  <si>
    <t>MEDINA SALAZAR, EDMUNDO</t>
  </si>
  <si>
    <t>253-2019</t>
  </si>
  <si>
    <t>PROF. EN ING. MECÁNICA, IND. ALIMENTARIAS y ENERGÍA DIN ES2</t>
  </si>
  <si>
    <t>44332337</t>
  </si>
  <si>
    <t>MEDINA SANCHEZ, JUAN PABLO</t>
  </si>
  <si>
    <t>740-2017</t>
  </si>
  <si>
    <t>44858889</t>
  </si>
  <si>
    <t>MEJIA SILVA, JHONATAN AUDIAS MARTIN</t>
  </si>
  <si>
    <t>61-2017</t>
  </si>
  <si>
    <t>41091646</t>
  </si>
  <si>
    <t>MELENDEZ MARTINEZ, SILVIA GUILIANA</t>
  </si>
  <si>
    <t>013-2018</t>
  </si>
  <si>
    <t>ASISTENTE LEGAL  CC2 ES3</t>
  </si>
  <si>
    <t>70437395</t>
  </si>
  <si>
    <t>MELENDEZ ROJAS, JACQUELINE ISABEL</t>
  </si>
  <si>
    <t>PROF. EN HISTORIA DSD ES3</t>
  </si>
  <si>
    <t>44107848</t>
  </si>
  <si>
    <t>MELO ALBERCO, RONNY ROCKY</t>
  </si>
  <si>
    <t>208-2019</t>
  </si>
  <si>
    <t>0.01-2020</t>
  </si>
  <si>
    <t>10730491</t>
  </si>
  <si>
    <t>MELO BLANCO, MIGUEL ALEXANDER</t>
  </si>
  <si>
    <t>1147-2017</t>
  </si>
  <si>
    <t>COORDINADOR LEGAL SDC F3</t>
  </si>
  <si>
    <t>41827372</t>
  </si>
  <si>
    <t>MENDOZA ANTEZANA, JOSE JULIO</t>
  </si>
  <si>
    <t>1155-2017</t>
  </si>
  <si>
    <t>45206167</t>
  </si>
  <si>
    <t>MENDOZA CHANDUVI, ALICIA YSABEL</t>
  </si>
  <si>
    <t>ASISTENTE DE INVESTIGACIÓN DE CONDUCTAS ANTICOMPETITIVAS CLC ES3</t>
  </si>
  <si>
    <t>70111908</t>
  </si>
  <si>
    <t>MENDOZA COLAN, RAFAEL MARCELO</t>
  </si>
  <si>
    <t>23-2019</t>
  </si>
  <si>
    <t>ASISTENTE LEGAL GOR-ILN-CPC ES3</t>
  </si>
  <si>
    <t>48199221</t>
  </si>
  <si>
    <t>MENDOZA COTRINA, JHONATAN KEVIN</t>
  </si>
  <si>
    <t>262-2019</t>
  </si>
  <si>
    <t>70442390</t>
  </si>
  <si>
    <t>MENDOZA MEDINA, ERICK GUSTAVO</t>
  </si>
  <si>
    <t>90-2017</t>
  </si>
  <si>
    <t>45692092</t>
  </si>
  <si>
    <t>MENDOZA SILLAU, INDIRA STEFFANY</t>
  </si>
  <si>
    <t>38-2018</t>
  </si>
  <si>
    <t>48029827</t>
  </si>
  <si>
    <t>MENDOZA MOREY, CLAUDIA PATRICIA</t>
  </si>
  <si>
    <t>8-2020</t>
  </si>
  <si>
    <t>APOYO ADMIN GOR-SAN MARTIN AA3</t>
  </si>
  <si>
    <t>43361296</t>
  </si>
  <si>
    <t>MERA OJANAMA, GINA</t>
  </si>
  <si>
    <t>228-2017</t>
  </si>
  <si>
    <t>08730450</t>
  </si>
  <si>
    <t>MERINO PASTOR, RIGOBERTO</t>
  </si>
  <si>
    <t>313-2017</t>
  </si>
  <si>
    <t>SECRETARIA GOR-TACNA AA3</t>
  </si>
  <si>
    <t>04818510</t>
  </si>
  <si>
    <t>MESONES MEJIA DE ARFINENGO, ROXANA PIERINA</t>
  </si>
  <si>
    <t>266-2017</t>
  </si>
  <si>
    <t>COORD. CONTROL PATRIM. Y ALMACÉN GAF-SGL E1</t>
  </si>
  <si>
    <t>21121931</t>
  </si>
  <si>
    <t>MEZA CAÑARI, MARIA CECILIA</t>
  </si>
  <si>
    <t>358-2018</t>
  </si>
  <si>
    <t>ASISTENTE LOGÍSTICO</t>
  </si>
  <si>
    <t>42731223</t>
  </si>
  <si>
    <t>MEZA CASAÑO, ALDO ABRAHAM</t>
  </si>
  <si>
    <t>1066-2017</t>
  </si>
  <si>
    <t>MINAYA RIVERA, CARLOS ANDRES</t>
  </si>
  <si>
    <t>HISTORIADOR</t>
  </si>
  <si>
    <t>14-2020</t>
  </si>
  <si>
    <t>PROF. EN ING. DE SISTEMAS GTI ES1</t>
  </si>
  <si>
    <t>44691177</t>
  </si>
  <si>
    <t>MINGOS TARAZONA, JORGE LUIS</t>
  </si>
  <si>
    <t>1142-2017</t>
  </si>
  <si>
    <t>COORDINADOR LEGAL  CLC E1</t>
  </si>
  <si>
    <t>42762308</t>
  </si>
  <si>
    <t>MOLINA VERA, CARLA ALICIA</t>
  </si>
  <si>
    <t>1113-2017</t>
  </si>
  <si>
    <t>71822105</t>
  </si>
  <si>
    <t>MOLLEAPAZA APUMAITA, ALDAIR EDISON</t>
  </si>
  <si>
    <t>085-2019</t>
  </si>
  <si>
    <t>72949861</t>
  </si>
  <si>
    <t>MONROY ALMORA, JOSE EDUARDO</t>
  </si>
  <si>
    <t>192-2019</t>
  </si>
  <si>
    <t>42774215</t>
  </si>
  <si>
    <t>MONTALVO VASQUEZ, MARIA YOLANDA</t>
  </si>
  <si>
    <t>998-2017</t>
  </si>
  <si>
    <t>44854107</t>
  </si>
  <si>
    <t>MONTALVO VELASQUEZ, ROSA EDITH</t>
  </si>
  <si>
    <t>ASISTENTE LEGAL  OPS1 ES3</t>
  </si>
  <si>
    <t>76559696</t>
  </si>
  <si>
    <t>MONTENEGRO COLAN, ANGELA MARIA</t>
  </si>
  <si>
    <t>124-2019</t>
  </si>
  <si>
    <t>JEFE DE EQUIPO LEGAL EN SUPERVISIÓN Y FISCALIZACIÓN GSF E1</t>
  </si>
  <si>
    <t>43983059</t>
  </si>
  <si>
    <t>MONTORO FERNANDEZ, LUIS ALBERTO</t>
  </si>
  <si>
    <t>127-2018</t>
  </si>
  <si>
    <t>SECRETARIA SPC ES3</t>
  </si>
  <si>
    <t>74954404</t>
  </si>
  <si>
    <t>MORALES CASTRO, YAKELINE BRIGGITE</t>
  </si>
  <si>
    <t>72369913</t>
  </si>
  <si>
    <t>MORALES SUYCO, WENDY MALU</t>
  </si>
  <si>
    <t>19-2019</t>
  </si>
  <si>
    <t>46460928</t>
  </si>
  <si>
    <t>MORAN CALLE, NANCY</t>
  </si>
  <si>
    <t>PROF. EN COMPUTACION DSD-MCO ES3</t>
  </si>
  <si>
    <t>46920792</t>
  </si>
  <si>
    <t>MORAN LIZARZABURO, JEORGE MICHAEL</t>
  </si>
  <si>
    <t>516-2017</t>
  </si>
  <si>
    <t>PROF. EN DERECHO GOR-ORI-LA LIBERTAD-OPS ES3</t>
  </si>
  <si>
    <t>45156549</t>
  </si>
  <si>
    <t>MOSCOL DIAZ, ITA POLET</t>
  </si>
  <si>
    <t>201-2017</t>
  </si>
  <si>
    <t>PROF. EN DERECHO SCO ES2</t>
  </si>
  <si>
    <t>47545268</t>
  </si>
  <si>
    <t>MOSCOSO MORANTE, MARY YOSELYN</t>
  </si>
  <si>
    <t>227-2018</t>
  </si>
  <si>
    <t>33-2020</t>
  </si>
  <si>
    <t>PROF. EN DERECHO CC2 ES2</t>
  </si>
  <si>
    <t>45141985</t>
  </si>
  <si>
    <t>MOSCOSO RIVADENEIRA, PAMELA YISEL</t>
  </si>
  <si>
    <t>269-2018</t>
  </si>
  <si>
    <t>09793374</t>
  </si>
  <si>
    <t>MOSQUERA CAMPOS, PEDRO EDWIN</t>
  </si>
  <si>
    <t>312-2017</t>
  </si>
  <si>
    <t>ASISTENTE DE ARCHIVO OPS1 AA4</t>
  </si>
  <si>
    <t>43570070</t>
  </si>
  <si>
    <t>MOTTA ARIAS, STEVE MICHAEL</t>
  </si>
  <si>
    <t>COORDINADOR/A ADMINISTRATIVO/A SRB AA1</t>
  </si>
  <si>
    <t>15992595</t>
  </si>
  <si>
    <t>MOYA ROJAS, FLOR VERONICA</t>
  </si>
  <si>
    <t>TÉCNICA/O EN SECRETARIADO</t>
  </si>
  <si>
    <t>46660841</t>
  </si>
  <si>
    <t>MOZOMBITE VASQUEZ, ANGELA KARINA</t>
  </si>
  <si>
    <t>196-2018</t>
  </si>
  <si>
    <t>MUENTE BARBAGELATA, ANDRES ALBERTO</t>
  </si>
  <si>
    <t>0.1--2018</t>
  </si>
  <si>
    <t>40724245</t>
  </si>
  <si>
    <t>MULATILLO VALLADARES, ANA LORENA</t>
  </si>
  <si>
    <t>529-2017</t>
  </si>
  <si>
    <t>PROF. EN DERECHO GEL F3</t>
  </si>
  <si>
    <t>45035061</t>
  </si>
  <si>
    <t>MUNDACA ZAPATA, MANUEL ALEJANDRO</t>
  </si>
  <si>
    <t>259-2019</t>
  </si>
  <si>
    <t>PROF. EN DERECHO SPI ES1</t>
  </si>
  <si>
    <t>45665282</t>
  </si>
  <si>
    <t>MUNIVE TALAVERA, PIERRE GONZALO</t>
  </si>
  <si>
    <t>706-2017</t>
  </si>
  <si>
    <t>41887309</t>
  </si>
  <si>
    <t>MUÑOA FLORES, SILVANA FIORELLA</t>
  </si>
  <si>
    <t>344-2019</t>
  </si>
  <si>
    <t>42456047</t>
  </si>
  <si>
    <t>MUÑOZ ESQUIVEL, NANCY PILAR</t>
  </si>
  <si>
    <t>108-2018</t>
  </si>
  <si>
    <t>PROF. EN ADMINISTRACIÓN GOR-CONGRESO ES3</t>
  </si>
  <si>
    <t>43332792</t>
  </si>
  <si>
    <t>MUÑOZ HUAÑA, ROCIO MILAGROS</t>
  </si>
  <si>
    <t>758-2017</t>
  </si>
  <si>
    <t>ASISTENTE LEGAL GOR CAJ ES3</t>
  </si>
  <si>
    <t>71106656</t>
  </si>
  <si>
    <t>MUÑOZ MIRANDA, LESLYFT JHASMIN</t>
  </si>
  <si>
    <t>398-2018</t>
  </si>
  <si>
    <t>73150767</t>
  </si>
  <si>
    <t>MUÑOZ TORRES, FRANCESCA DEL CARMEN</t>
  </si>
  <si>
    <t>317-2019</t>
  </si>
  <si>
    <t>40802597</t>
  </si>
  <si>
    <t>NAPURI VALVERDE, MAILYN JAEL ELIZABETH</t>
  </si>
  <si>
    <t>PROFESIONAL EN HISTORIA SCO ES3</t>
  </si>
  <si>
    <t>45791012</t>
  </si>
  <si>
    <t>NARVAEZ CERVANTES, KARINA</t>
  </si>
  <si>
    <t>410-2018</t>
  </si>
  <si>
    <t>ANALISTA EN COMUNICACIÓN GRH ES2</t>
  </si>
  <si>
    <t>46717450</t>
  </si>
  <si>
    <t>NARVÁEZ HERRERA, CELIA GEMA</t>
  </si>
  <si>
    <t>10282069</t>
  </si>
  <si>
    <t>NAVARRETE ARANDA, ANA CECILIA</t>
  </si>
  <si>
    <t>116-2019</t>
  </si>
  <si>
    <t>43636543</t>
  </si>
  <si>
    <t>NAVEA ROSAS, JONATAN RICARDO</t>
  </si>
  <si>
    <t>166-2019</t>
  </si>
  <si>
    <t>44092374</t>
  </si>
  <si>
    <t>NEYRA PAREDES, JONATHAN JESUS</t>
  </si>
  <si>
    <t>62-2019</t>
  </si>
  <si>
    <t>58-2020</t>
  </si>
  <si>
    <t>45396235</t>
  </si>
  <si>
    <t>NIEVES CHERO, MARIA DEL ROSARIO</t>
  </si>
  <si>
    <t>26-2019</t>
  </si>
  <si>
    <t>45732779</t>
  </si>
  <si>
    <t>NIÑO CORDOVA, HELAR SARIFF</t>
  </si>
  <si>
    <t>211-2018</t>
  </si>
  <si>
    <t>41645859</t>
  </si>
  <si>
    <t>NOLE JIMENEZ, LUISA SABRINA</t>
  </si>
  <si>
    <t>672-2017</t>
  </si>
  <si>
    <t>SECRETARIA GEG SAC AA4</t>
  </si>
  <si>
    <t>47352507</t>
  </si>
  <si>
    <t>NUÑEZ AGUILAR, MILAES YASMIN</t>
  </si>
  <si>
    <t>20-2019</t>
  </si>
  <si>
    <t>PROF. EN ING. ELECTRONICA GTI ES1</t>
  </si>
  <si>
    <t>06740748</t>
  </si>
  <si>
    <t>NUÑEZ BERNALES, DAVID FERNAN</t>
  </si>
  <si>
    <t>615-2017</t>
  </si>
  <si>
    <t>ASISTENTE DE PUBLICACIONES GPD AA4</t>
  </si>
  <si>
    <t>46105152</t>
  </si>
  <si>
    <t>NUÑEZ GARCIA, JAVIER RENATO</t>
  </si>
  <si>
    <t>136-2019</t>
  </si>
  <si>
    <t>47065958</t>
  </si>
  <si>
    <t>NUÑEZ VARGAS, LILY</t>
  </si>
  <si>
    <t>325-2019</t>
  </si>
  <si>
    <t>71238210</t>
  </si>
  <si>
    <t>NUÑEZ YAURI, GINA MERCEDES</t>
  </si>
  <si>
    <t>126-2018</t>
  </si>
  <si>
    <t>74688923</t>
  </si>
  <si>
    <t>ÑAHUE GAONA, JUAN ANTONIO</t>
  </si>
  <si>
    <t>11-2018</t>
  </si>
  <si>
    <t>NOTIFICADOR MOTORIZADO GOR-LORETO AA4</t>
  </si>
  <si>
    <t>46859771</t>
  </si>
  <si>
    <t>OCAMPO SOUZA, JOSE LEONARDO</t>
  </si>
  <si>
    <t>225-2017</t>
  </si>
  <si>
    <t>46779397</t>
  </si>
  <si>
    <t>OCHOA CÁRDENAS, ANÍBAL</t>
  </si>
  <si>
    <t>248-2018</t>
  </si>
  <si>
    <t>43636307</t>
  </si>
  <si>
    <t>OJEDA VARGAS, JOSEPH RALLY</t>
  </si>
  <si>
    <t>203-2018</t>
  </si>
  <si>
    <t>SECRETARIA OPS1 AA3</t>
  </si>
  <si>
    <t>76176867</t>
  </si>
  <si>
    <t>OJEDA YSLA, MARIA MILAGROS</t>
  </si>
  <si>
    <t>293-2019</t>
  </si>
  <si>
    <t>44038657</t>
  </si>
  <si>
    <t>OKUMA JAIMES, ISAMU ELIAS</t>
  </si>
  <si>
    <t>61-2019</t>
  </si>
  <si>
    <t>ANALISTA EN ATENCIÓN AL CIUDADANO DEL AEROPUERTO GOR-AEROPUERTO ES3</t>
  </si>
  <si>
    <t>10195332</t>
  </si>
  <si>
    <t>OLIVARES ALVA, JAIME ABRAHAM</t>
  </si>
  <si>
    <t>564-2017</t>
  </si>
  <si>
    <t>COORDINADOR DE SEGUIMIENTO CONTRACTUAL GAF-SGL E1</t>
  </si>
  <si>
    <t>40594996</t>
  </si>
  <si>
    <t>OLIVARES JIMENEZ, SUSANA EDITH</t>
  </si>
  <si>
    <t>241-2019</t>
  </si>
  <si>
    <t>16748338</t>
  </si>
  <si>
    <t>OLIVERA CALDERON, KARIM JANET</t>
  </si>
  <si>
    <t>205-2017</t>
  </si>
  <si>
    <t>46755728</t>
  </si>
  <si>
    <t>OLIVERA FLORES, ROSA LILIA</t>
  </si>
  <si>
    <t>335-2019</t>
  </si>
  <si>
    <t>APOYO ADMIN GOR-ILN-SAC AA3</t>
  </si>
  <si>
    <t>10685056</t>
  </si>
  <si>
    <t>ORDINOLA NUÑEZ, ROCIO RAQUEL</t>
  </si>
  <si>
    <t>366-2017</t>
  </si>
  <si>
    <t>ANALISTA DE DERECHO GOR-JUNIN ES2</t>
  </si>
  <si>
    <t>42984090</t>
  </si>
  <si>
    <t>ORELLANA ECHEVARRIA, ANGELA NADIA</t>
  </si>
  <si>
    <t>1081-2017</t>
  </si>
  <si>
    <t>PROFE. EN DERECHO CSD E2</t>
  </si>
  <si>
    <t>44073864</t>
  </si>
  <si>
    <t>ORIHUELA TEJADA, CLAUDIA DANIELA</t>
  </si>
  <si>
    <t>191-2018</t>
  </si>
  <si>
    <t>ASIST. EN ATENCIÓN AL USUARIO DEL CENTRO MAC EL AGUSTINO</t>
  </si>
  <si>
    <t>42812923</t>
  </si>
  <si>
    <t>ORMEÑO BOBADILLA, MARIO ALBERTO</t>
  </si>
  <si>
    <t>4-2020</t>
  </si>
  <si>
    <t>46100195</t>
  </si>
  <si>
    <t>ORMEÑO CASTAÑEDA, MARIA LORENA</t>
  </si>
  <si>
    <t>112-2019</t>
  </si>
  <si>
    <t>44691300</t>
  </si>
  <si>
    <t>ORMEÑO VERA, MARISOL GINA</t>
  </si>
  <si>
    <t>1098-2017</t>
  </si>
  <si>
    <t>ANALISTA EN CONTRATACIÓN DE PERSONAL GRH ES2</t>
  </si>
  <si>
    <t>47277936</t>
  </si>
  <si>
    <t>OROPEZA AGUILAR, ROCIO DEL CARMEN</t>
  </si>
  <si>
    <t>412-2018</t>
  </si>
  <si>
    <t>25745590</t>
  </si>
  <si>
    <t>OROYA MARQUIÑO, JORDAN GASTON</t>
  </si>
  <si>
    <t>901-2017</t>
  </si>
  <si>
    <t>40172058</t>
  </si>
  <si>
    <t>ORTIZ CARRANZA, FLORMIRA</t>
  </si>
  <si>
    <t>287-2019</t>
  </si>
  <si>
    <t>72641948</t>
  </si>
  <si>
    <t>ORTIZ DE ORUE ESQUIVEL, IBSEN PHELIPE</t>
  </si>
  <si>
    <t>078-2019</t>
  </si>
  <si>
    <t>44050055</t>
  </si>
  <si>
    <t>ORTIZ GUEVARA, ANTONIO</t>
  </si>
  <si>
    <t>411-2017</t>
  </si>
  <si>
    <t>OPER. DE LIMP. Y MANTTO. GOR-CHIMBOTE AA4</t>
  </si>
  <si>
    <t>32875448</t>
  </si>
  <si>
    <t>ORTIZ LAZARO, AMALIA</t>
  </si>
  <si>
    <t>127-2017</t>
  </si>
  <si>
    <t>ASISTENTE/A EN GESTIÓN DOCUMENTARIA.</t>
  </si>
  <si>
    <t>40415728</t>
  </si>
  <si>
    <t>OSCANOA CAPCHA, MIGUEL ANGEL</t>
  </si>
  <si>
    <t>41-2019</t>
  </si>
  <si>
    <t>70088530</t>
  </si>
  <si>
    <t>OSCO SUCUITANA, HELLEN ROCIO</t>
  </si>
  <si>
    <t>646-2017</t>
  </si>
  <si>
    <t>PROF. EN DERECHO Asistencia Técnica E1</t>
  </si>
  <si>
    <t>41272367</t>
  </si>
  <si>
    <t>OSORIO ROMERO, ALEXANDER MARTIN</t>
  </si>
  <si>
    <t>522-2017</t>
  </si>
  <si>
    <t>45507402</t>
  </si>
  <si>
    <t>OSTOS CRUZ, GABRIELA</t>
  </si>
  <si>
    <t>171-2018</t>
  </si>
  <si>
    <t>157-2019</t>
  </si>
  <si>
    <t>TÉCNICO EN COMP. E INFORM. GAF-AEC ES3</t>
  </si>
  <si>
    <t>73046143</t>
  </si>
  <si>
    <t>OTERO FARFAN, JEAN PIERRE</t>
  </si>
  <si>
    <t>417-2017</t>
  </si>
  <si>
    <t>PROF. EN DERECHO GOR-AREQUIPA ES3</t>
  </si>
  <si>
    <t>45077652</t>
  </si>
  <si>
    <t>OVIEDO CACERES, EDISON DANIEL</t>
  </si>
  <si>
    <t>146-2017</t>
  </si>
  <si>
    <t>72567424</t>
  </si>
  <si>
    <t>PACHECO HIDALGO, ELIZABETH MERCEDES</t>
  </si>
  <si>
    <t>266-2019</t>
  </si>
  <si>
    <t>PROF. EN DERECHO DSD-MCO ES2</t>
  </si>
  <si>
    <t>46434446</t>
  </si>
  <si>
    <t>PACHECO RAMIREZ, ANTONIO PERCEL</t>
  </si>
  <si>
    <t>267-2018</t>
  </si>
  <si>
    <t>PROF. EN DERECHO GOR-CONGRESO ES3</t>
  </si>
  <si>
    <t>46436420</t>
  </si>
  <si>
    <t>PACORA TEJADA, KATHERINE ESTELA</t>
  </si>
  <si>
    <t>562-2017</t>
  </si>
  <si>
    <t>OPER. DE LIMP. Y MANTTO. GOR-PUNO AA4</t>
  </si>
  <si>
    <t>01310607</t>
  </si>
  <si>
    <t>PADILLA PORTUGAL, EDGAR DAVID</t>
  </si>
  <si>
    <t>264-2017</t>
  </si>
  <si>
    <t xml:space="preserve">ESPECIALISTA DEL CENTRO DE DESARROLLO DE LA PROPIEDAD INTELECTUAL GOR-CAJAMARCA ES3
</t>
  </si>
  <si>
    <t>71690270</t>
  </si>
  <si>
    <t>PAICO REVILLA, LUIS FERNANDO</t>
  </si>
  <si>
    <t xml:space="preserve">BACHILLER EN DERECHO Y CIENCIAS POLITICAS </t>
  </si>
  <si>
    <t>304-2019</t>
  </si>
  <si>
    <t>43370684</t>
  </si>
  <si>
    <t>PAJARES MENDEZ, CARLOS EDUARDO</t>
  </si>
  <si>
    <t>403-2017</t>
  </si>
  <si>
    <t>02823493</t>
  </si>
  <si>
    <t>PALACIOS CALDERON, JOSE LUCIANO</t>
  </si>
  <si>
    <t>268-2019</t>
  </si>
  <si>
    <t>ANALISTA DE SELECCIÓN GRH ES3</t>
  </si>
  <si>
    <t>43060655</t>
  </si>
  <si>
    <t>PALACIOS CASAVERDE, CESAR AUGUSTO</t>
  </si>
  <si>
    <t>280-2019</t>
  </si>
  <si>
    <t>PROFESIONAL EN ECONOMÍA CLC E2</t>
  </si>
  <si>
    <t>46517592</t>
  </si>
  <si>
    <t>PALACIOS FIESTAS, HECTOR ABEL</t>
  </si>
  <si>
    <t>418-2018</t>
  </si>
  <si>
    <t>46308492</t>
  </si>
  <si>
    <t>PALACIOS HERRERA, KATTYA DEL ROSARIO</t>
  </si>
  <si>
    <t>314-2019</t>
  </si>
  <si>
    <t>42-2020</t>
  </si>
  <si>
    <t>72604053</t>
  </si>
  <si>
    <t>PALACIOS PILARES, KATHERINE</t>
  </si>
  <si>
    <t>081-2018</t>
  </si>
  <si>
    <t>72501727</t>
  </si>
  <si>
    <t>PALOMINO CAMA, VALERIO GIANCARLO</t>
  </si>
  <si>
    <t>1102-2017</t>
  </si>
  <si>
    <t>46623928</t>
  </si>
  <si>
    <t>PALOMINO FLORES, MAYGRED SARA</t>
  </si>
  <si>
    <t>906-2017</t>
  </si>
  <si>
    <t>PROFESIONAL EN HISTORIA DDA ES3</t>
  </si>
  <si>
    <t>43973991</t>
  </si>
  <si>
    <t>PANAIFO ROMERO, CORA MERIMNA</t>
  </si>
  <si>
    <t>096-2018</t>
  </si>
  <si>
    <t>71754794</t>
  </si>
  <si>
    <t>PANDURO DIAZ, MARIANELLA</t>
  </si>
  <si>
    <t>280-2018</t>
  </si>
  <si>
    <t>SECRETARIA SDC AA4</t>
  </si>
  <si>
    <t>47098114</t>
  </si>
  <si>
    <t>PARDO CASTRO, LORENA LIZBETH</t>
  </si>
  <si>
    <t>222-2019</t>
  </si>
  <si>
    <t>ASISTENTE LEGAL GOR LORETO</t>
  </si>
  <si>
    <t>PAREDES RENGIFO, ANDREA MARCELA</t>
  </si>
  <si>
    <t>45054877</t>
  </si>
  <si>
    <t>PAREDES ROMERO, PAUL PATRICK</t>
  </si>
  <si>
    <t>173-2019</t>
  </si>
  <si>
    <t>42557510</t>
  </si>
  <si>
    <t>PAREDES SALAZAR, EDWIN WALTER</t>
  </si>
  <si>
    <t>616-2017</t>
  </si>
  <si>
    <t>41344639</t>
  </si>
  <si>
    <t>PAREDES TORRES, MAGALY TERESA</t>
  </si>
  <si>
    <t>822-2017</t>
  </si>
  <si>
    <t>46274072</t>
  </si>
  <si>
    <t>PAREJA VALLE, DANIEL</t>
  </si>
  <si>
    <t>400-2018</t>
  </si>
  <si>
    <t>44122498</t>
  </si>
  <si>
    <t>PASTOR CALDERON, CATHERINE GUADALUPE</t>
  </si>
  <si>
    <t>1131-2017</t>
  </si>
  <si>
    <t>46238142</t>
  </si>
  <si>
    <t>PATALA VASQUEZ, EDDY OMAR</t>
  </si>
  <si>
    <t>310-2017</t>
  </si>
  <si>
    <t>APOYO ADMTVO GAF-SGL AA4</t>
  </si>
  <si>
    <t>09712164</t>
  </si>
  <si>
    <t>PATIÑO ALATA, GUSTAVO</t>
  </si>
  <si>
    <t>333-2017</t>
  </si>
  <si>
    <t>PROF EN DERECHO CFE E2</t>
  </si>
  <si>
    <t>42754826</t>
  </si>
  <si>
    <t>PATIÑO CUADROS, LAURA MAGDALENA</t>
  </si>
  <si>
    <t>135-2018</t>
  </si>
  <si>
    <t>72535534</t>
  </si>
  <si>
    <t>PAUCA CASTILLO, WINNIE GIANLY</t>
  </si>
  <si>
    <t>172-2019</t>
  </si>
  <si>
    <t>ASISTENTE DE ALMACEN GAF-SGL ES3</t>
  </si>
  <si>
    <t>72512485</t>
  </si>
  <si>
    <t>PAUCAR PILARES, CARMEN PAMELA</t>
  </si>
  <si>
    <t>222-2018</t>
  </si>
  <si>
    <t>PROF. EN DERECHO DSD Plataforma Preferente E1</t>
  </si>
  <si>
    <t>40623583</t>
  </si>
  <si>
    <t>PAZ ARAUCO, MARIA EUGENIA</t>
  </si>
  <si>
    <t>520-2017</t>
  </si>
  <si>
    <t>40490618</t>
  </si>
  <si>
    <t>PAZ GILIO, GWENDY MARLENE</t>
  </si>
  <si>
    <t>45785653</t>
  </si>
  <si>
    <t>PEÑA RAMIREZ, JESUS ANDRES</t>
  </si>
  <si>
    <t>309-2017</t>
  </si>
  <si>
    <t>TÉCNICA/O EN SECRETARIADO  CC1 ES3</t>
  </si>
  <si>
    <t>46279305</t>
  </si>
  <si>
    <t>PERALTA TAVARA, KATHERINE JULYANA</t>
  </si>
  <si>
    <t>161-2019</t>
  </si>
  <si>
    <t>40718388</t>
  </si>
  <si>
    <t>PERALTA VEGA, ELENA MARIA</t>
  </si>
  <si>
    <t>842-2017</t>
  </si>
  <si>
    <t>ASISTENTE LEGAL  GOR-LA LIBERTAD ES3</t>
  </si>
  <si>
    <t>74499593</t>
  </si>
  <si>
    <t>PERALTA ZAVALETA, AMY JHOAN</t>
  </si>
  <si>
    <t>133-2019</t>
  </si>
  <si>
    <t>07535753</t>
  </si>
  <si>
    <t>PEREA ALVARADO, MARIA DEL CARMEN</t>
  </si>
  <si>
    <t>496-2017</t>
  </si>
  <si>
    <t>71009354</t>
  </si>
  <si>
    <t>PEREZ AGUILAR, KIMBERLY SOFIA</t>
  </si>
  <si>
    <t>1089-2017</t>
  </si>
  <si>
    <t>ASISTENTE DE ARCHIVO CENTRAL -SAC ARC ES3</t>
  </si>
  <si>
    <t>43143571</t>
  </si>
  <si>
    <t>PEREZ CANALES, CARLOS ENRIQUE</t>
  </si>
  <si>
    <t>301-2018</t>
  </si>
  <si>
    <t>PROF. EN DERECHO SDC ES3</t>
  </si>
  <si>
    <t>70814863</t>
  </si>
  <si>
    <t>PEREZ CASTAÑEDA, CAMILA ANDREA</t>
  </si>
  <si>
    <t>316-2019</t>
  </si>
  <si>
    <t>PROF. EN CIENCIAS DE LA COM. - GOR LA LIBERTAD ES3</t>
  </si>
  <si>
    <t>44239341</t>
  </si>
  <si>
    <t>PEREZ CUEVA, CLAUDIA</t>
  </si>
  <si>
    <t>185-2017</t>
  </si>
  <si>
    <t>01170127</t>
  </si>
  <si>
    <t>PEREZ GOMEZ, IVAN ALEXIS</t>
  </si>
  <si>
    <t>269-2019</t>
  </si>
  <si>
    <t>ESPECIALISTA EN PROCESO DE SELECCIÓN GAF-SGL E1</t>
  </si>
  <si>
    <t>42410896</t>
  </si>
  <si>
    <t>PEREZ JUSTO, ROSA PILAR</t>
  </si>
  <si>
    <t>252-2019</t>
  </si>
  <si>
    <t>ARCHIVERO GOR-ILN-SAC ES3</t>
  </si>
  <si>
    <t>46226098</t>
  </si>
  <si>
    <t>PEREZ PARDO, MARDEN ANTOBEL</t>
  </si>
  <si>
    <t>091-2018</t>
  </si>
  <si>
    <t>41218589</t>
  </si>
  <si>
    <t>PEREZ PEREA, HILDA ROSA</t>
  </si>
  <si>
    <t>221-2017</t>
  </si>
  <si>
    <t>46314710</t>
  </si>
  <si>
    <t>PEREZ RUIZ, CLAUDIA ELISA</t>
  </si>
  <si>
    <t>235-2019</t>
  </si>
  <si>
    <t>43465580</t>
  </si>
  <si>
    <t>PEREZ TUEROS, INGRID KAREN</t>
  </si>
  <si>
    <t>369-2018</t>
  </si>
  <si>
    <t>71224553</t>
  </si>
  <si>
    <t>PESANTES CARDENAS, FERNANDO JHONATAN</t>
  </si>
  <si>
    <t>258-2019</t>
  </si>
  <si>
    <t>ANALISTA LEGAL GOR-LA MERCED ES3</t>
  </si>
  <si>
    <t>71831374</t>
  </si>
  <si>
    <t>PICHILINGUE TORRES, GLORIA PAULINA</t>
  </si>
  <si>
    <t>987-2017</t>
  </si>
  <si>
    <t>43611141</t>
  </si>
  <si>
    <t>PILLACA VELASQUE, SANDRA ROSXANA</t>
  </si>
  <si>
    <t>066-2020</t>
  </si>
  <si>
    <t>PROF. EN DERECHO CDB E1</t>
  </si>
  <si>
    <t>07635169</t>
  </si>
  <si>
    <t>PINEDO AUBIAN, FRANCISCO MARTIN</t>
  </si>
  <si>
    <t>966-2017</t>
  </si>
  <si>
    <t>43324486</t>
  </si>
  <si>
    <t>PINEDO CORNEJO, TATIANA DEL ROSARIO</t>
  </si>
  <si>
    <t>577-2017</t>
  </si>
  <si>
    <t>74171624</t>
  </si>
  <si>
    <t>PINEDO FLORES, KIARA MELISSA</t>
  </si>
  <si>
    <t>30-2020</t>
  </si>
  <si>
    <t>SECRETARIA CCO AA4</t>
  </si>
  <si>
    <t>74933922</t>
  </si>
  <si>
    <t>PINTADO BONIFACIO, KELLY MASSIEL</t>
  </si>
  <si>
    <t>46339563</t>
  </si>
  <si>
    <t>PINTADO OSORIO, ELENA MARGARITA</t>
  </si>
  <si>
    <t>267-2019</t>
  </si>
  <si>
    <t>ASISTENTE ACADÉMICO/A  ECP ES3</t>
  </si>
  <si>
    <t>10309145</t>
  </si>
  <si>
    <t>PISFIL SEGOVIA, LOURDES GRISELDA</t>
  </si>
  <si>
    <t>188-2019</t>
  </si>
  <si>
    <t>70859512</t>
  </si>
  <si>
    <t>PLASENCIA NAMOC, SOFIA ESTEFANIA</t>
  </si>
  <si>
    <t>928-2017</t>
  </si>
  <si>
    <t>APOYO SECRETARIAL DSD-MNC ES3</t>
  </si>
  <si>
    <t>45963463</t>
  </si>
  <si>
    <t>POLO ALARCON, LUIS CARLOS</t>
  </si>
  <si>
    <t>525-2017</t>
  </si>
  <si>
    <t>OPERARIO DE MANTENIMIENTO</t>
  </si>
  <si>
    <t>10721553</t>
  </si>
  <si>
    <t>POLO BARROSO, JIMMY BERNARDO</t>
  </si>
  <si>
    <t>175-2018</t>
  </si>
  <si>
    <t>PROF. EN ECONOMIA SDC E1</t>
  </si>
  <si>
    <t>42230289</t>
  </si>
  <si>
    <t>POMALAYA REQUENA, CYNTHIA PAOLA</t>
  </si>
  <si>
    <t>283-2018</t>
  </si>
  <si>
    <t>NOTIFICADOR MOTORIZADO GOR-LA LIBERTAD AA4</t>
  </si>
  <si>
    <t>41609290</t>
  </si>
  <si>
    <t>PORTOCARRERO VIDARTE, ANGEL GIANCARLO</t>
  </si>
  <si>
    <t>ADMINISTRACION DE NEGOCIOS INTERNACIONAL</t>
  </si>
  <si>
    <t>192-2017</t>
  </si>
  <si>
    <t>46074170</t>
  </si>
  <si>
    <t>PRADO CHAVARRI, MASSIEL FIORELLA</t>
  </si>
  <si>
    <t>339-2018</t>
  </si>
  <si>
    <t>ANALISTA DE PLANEAMIENTO Y PRESUPUESTO GPG -APP ES2</t>
  </si>
  <si>
    <t>47583992</t>
  </si>
  <si>
    <t>PRADO FERNANDEZ, MARIA CLAUDIA</t>
  </si>
  <si>
    <t>353-2018</t>
  </si>
  <si>
    <t>ASISTENTE DE CONTROL DE ASISTENCIA (A) GRH ES3</t>
  </si>
  <si>
    <t>45554804</t>
  </si>
  <si>
    <t>PRIETO VILLAFANA, AIDA STEPHANNY</t>
  </si>
  <si>
    <t>1112-2017</t>
  </si>
  <si>
    <t>43204136</t>
  </si>
  <si>
    <t>PROSOPIO ALCANTARA, MARIA DEL CARMEN</t>
  </si>
  <si>
    <t>ANALISTA DE HELP DESK NIVEL 2 GTI AA3</t>
  </si>
  <si>
    <t>07256891</t>
  </si>
  <si>
    <t>PUERTAS FARFAN, DAVE IRVING</t>
  </si>
  <si>
    <t>60-2019</t>
  </si>
  <si>
    <t>80327647</t>
  </si>
  <si>
    <t>PUMACAYO CASAS, WASHINGTON JULIO</t>
  </si>
  <si>
    <t>308-2017</t>
  </si>
  <si>
    <t>43406123</t>
  </si>
  <si>
    <t>QUECHU CHIRINOS, GIULIANA GISELLA</t>
  </si>
  <si>
    <t>587-2017</t>
  </si>
  <si>
    <t>40441621</t>
  </si>
  <si>
    <t>QUEVEDO ALVARADO, KARLA PAOLA</t>
  </si>
  <si>
    <t>916-2017</t>
  </si>
  <si>
    <t>COORDINADOR GOR-LA LIBERTAD ES2</t>
  </si>
  <si>
    <t>44919437</t>
  </si>
  <si>
    <t>QUEZADA RODRIGUEZ, EDWARDS GIANCARLO</t>
  </si>
  <si>
    <t>907-2017</t>
  </si>
  <si>
    <t>71929675</t>
  </si>
  <si>
    <t>QUICHA CCANTO, TIFFANY</t>
  </si>
  <si>
    <t>6-2020</t>
  </si>
  <si>
    <t>OPER. DE LIMP. Y MANTTO. GOR-TACNA AA4</t>
  </si>
  <si>
    <t>01296566</t>
  </si>
  <si>
    <t>QUILCA SALAS, MARIA ASUNCIÓN</t>
  </si>
  <si>
    <t>1125-2017</t>
  </si>
  <si>
    <t>46643693</t>
  </si>
  <si>
    <t>QUILIANO PIZAN, DIEGO ABRAHAN</t>
  </si>
  <si>
    <t>237-2018</t>
  </si>
  <si>
    <t>73983225</t>
  </si>
  <si>
    <t>QUINTANA CHOZO, JOSE VICTOR</t>
  </si>
  <si>
    <t>312-2018</t>
  </si>
  <si>
    <t>45744270</t>
  </si>
  <si>
    <t>QUIÑONES AYALA, KARINA YASMIN</t>
  </si>
  <si>
    <t>658-2017</t>
  </si>
  <si>
    <t>44286141</t>
  </si>
  <si>
    <t>QUIROZ ALVARADO, YASMINA YESSENIA</t>
  </si>
  <si>
    <t>365-2017</t>
  </si>
  <si>
    <t>ASISTENTE ADMINISTRATIVO CDB AA4</t>
  </si>
  <si>
    <t>75331699</t>
  </si>
  <si>
    <t>QUIROZ CAVILIA, MELINA YOMAYRA</t>
  </si>
  <si>
    <t>092-2019</t>
  </si>
  <si>
    <t>ESPECIALISTA LEGAL SRB ES1</t>
  </si>
  <si>
    <t>44779602</t>
  </si>
  <si>
    <t>QUIROZ PALACIOS, JHOSSELYN JHEYDI</t>
  </si>
  <si>
    <t>259-2018</t>
  </si>
  <si>
    <t>48130384</t>
  </si>
  <si>
    <t>QUIROZ REYNA, GRECIA MERCEDEZ</t>
  </si>
  <si>
    <t>102-2020</t>
  </si>
  <si>
    <t>40162587</t>
  </si>
  <si>
    <t>QUIROZ SANDOVAL, JACK PAUL</t>
  </si>
  <si>
    <t>190-2017</t>
  </si>
  <si>
    <t>SECRETARIA GEL AA4</t>
  </si>
  <si>
    <t>43828983</t>
  </si>
  <si>
    <t>QUISPE ALVARADO, JAZMINA</t>
  </si>
  <si>
    <t>70420933</t>
  </si>
  <si>
    <t>QUISPE BECERRA, ROSA ANGGELA</t>
  </si>
  <si>
    <t>1007-2017</t>
  </si>
  <si>
    <t>71073110</t>
  </si>
  <si>
    <t>QUISPE JIHUAÑA, DORIAN</t>
  </si>
  <si>
    <t>10-2020</t>
  </si>
  <si>
    <t>PROFESIONAL EN DERECHO O ECONOMÍA</t>
  </si>
  <si>
    <t>43859231</t>
  </si>
  <si>
    <t>QUISPE CCAMA, COPERTINO</t>
  </si>
  <si>
    <t>210-2018</t>
  </si>
  <si>
    <t>76128687</t>
  </si>
  <si>
    <t>QUISPE MAMANI, MILAGROS CRISTINA</t>
  </si>
  <si>
    <t>196-2019</t>
  </si>
  <si>
    <t>41520748</t>
  </si>
  <si>
    <t>QUISPE QUILIANO, ESTHER VICTORIA</t>
  </si>
  <si>
    <t>811-2017</t>
  </si>
  <si>
    <t>73038810</t>
  </si>
  <si>
    <t>QUISPE RIVERO, ANGHELA</t>
  </si>
  <si>
    <t>310-2019</t>
  </si>
  <si>
    <t>70539465</t>
  </si>
  <si>
    <t>QUISPE YANGALI, ENVER</t>
  </si>
  <si>
    <t>371-2018</t>
  </si>
  <si>
    <t>ANALISTA SENIOR DE SELECCIÓN GRH ES2</t>
  </si>
  <si>
    <t>43729543</t>
  </si>
  <si>
    <t>RAEZ CASABONA, EDMEE</t>
  </si>
  <si>
    <t>135-2019</t>
  </si>
  <si>
    <t>PROF. QUIMICO FARMACEUTICO DIN ES1</t>
  </si>
  <si>
    <t>10129831</t>
  </si>
  <si>
    <t>RAFAEL MIGUEL, SILVIA JHOVANA</t>
  </si>
  <si>
    <t>OPER. DE LIMP. Y MANTTO. GOR-LORETO AA4</t>
  </si>
  <si>
    <t>05371167</t>
  </si>
  <si>
    <t>RAMIREZ AJON, ROSA MERCEDES</t>
  </si>
  <si>
    <t>226-2017</t>
  </si>
  <si>
    <t>ESPECIALISTA EN SEGURIDAD INFORMÁTICA GTI ES2</t>
  </si>
  <si>
    <t>46513184</t>
  </si>
  <si>
    <t>RAMIREZ BAUTISTA, FRELING RILDO</t>
  </si>
  <si>
    <t>146-2018</t>
  </si>
  <si>
    <t>ESPECIALISTA DEL CENTRO DE DESARROLLO DE LA PROPIEDAD INTELECTUAL GOR-LAMBAYEQUE-CEPI  ES3</t>
  </si>
  <si>
    <t>45548729</t>
  </si>
  <si>
    <t>RAMIREZ CORDOVA, JORGE ANTONIO</t>
  </si>
  <si>
    <t>213-2017</t>
  </si>
  <si>
    <t>43362780</t>
  </si>
  <si>
    <t>RAMIREZ ESTRELLA, ANDREA</t>
  </si>
  <si>
    <t>63-2019</t>
  </si>
  <si>
    <t>45606808</t>
  </si>
  <si>
    <t>RAMIREZ MOYA, JAKELAINE LILIANA</t>
  </si>
  <si>
    <t>183-2017</t>
  </si>
  <si>
    <t>TITULADA EN ECONOMIA CDB F2</t>
  </si>
  <si>
    <t>41394820</t>
  </si>
  <si>
    <t>RAMIREZ MURGUIA, CARLA SOPHIA</t>
  </si>
  <si>
    <t>70470285</t>
  </si>
  <si>
    <t>RAMIREZ PINEDO, ELSA MAVILA</t>
  </si>
  <si>
    <t>245-2018</t>
  </si>
  <si>
    <t>47580070</t>
  </si>
  <si>
    <t>RAMIREZ PUELL, URSULA LOURDES DE FATIMA</t>
  </si>
  <si>
    <t>107-2019</t>
  </si>
  <si>
    <t>49-2020</t>
  </si>
  <si>
    <t>70349455</t>
  </si>
  <si>
    <t>RAMOS CHUQUIURE, MARIA DEL CARMEN</t>
  </si>
  <si>
    <t>275-2019</t>
  </si>
  <si>
    <t>PROF. EN DERECHO  GEG SAC</t>
  </si>
  <si>
    <t>RAMOS CRISOSTOMO, RENZO RAUL</t>
  </si>
  <si>
    <t>234-2019</t>
  </si>
  <si>
    <t>34-2020</t>
  </si>
  <si>
    <t>47286123</t>
  </si>
  <si>
    <t>RAMOS GARCIA, MAYRA ROMINA</t>
  </si>
  <si>
    <t>119-2019</t>
  </si>
  <si>
    <t>ASISTENTE ADMINISTRATIVO GCT AA4</t>
  </si>
  <si>
    <t>48509481</t>
  </si>
  <si>
    <t>RAMOS QUILICHE, SANDY ANAIS</t>
  </si>
  <si>
    <t>175-2019</t>
  </si>
  <si>
    <t>COORDINADOR DE LABORATORIO FORENSE CLC E2</t>
  </si>
  <si>
    <t>43898303</t>
  </si>
  <si>
    <t>RAMOS RAMIREZ, ANTHONY MARKS</t>
  </si>
  <si>
    <t>ANALISTA DE COMUNICACIONES Y MARKETING GPD ES2</t>
  </si>
  <si>
    <t>46035221</t>
  </si>
  <si>
    <t>RAU PALACIOS, GIA ROCIO</t>
  </si>
  <si>
    <t>107-2018</t>
  </si>
  <si>
    <t>PROF. EN DERECHO DSD-AGA ES3</t>
  </si>
  <si>
    <t>40530795</t>
  </si>
  <si>
    <t>RAVENNA DE SOUZA FERREYRA, OSCAR ENRIQUE</t>
  </si>
  <si>
    <t>534-2017</t>
  </si>
  <si>
    <t>PROF. EN ECONOMÍA CEB ES2</t>
  </si>
  <si>
    <t>48660928</t>
  </si>
  <si>
    <t>REMON GAMBOA, KAREM</t>
  </si>
  <si>
    <t>PROCURADOR GEL ES3</t>
  </si>
  <si>
    <t>06673309</t>
  </si>
  <si>
    <t>RENDON MENDOZA, RONALD RICARDO</t>
  </si>
  <si>
    <t>627-2017</t>
  </si>
  <si>
    <t>42954812</t>
  </si>
  <si>
    <t>REY DE CASTRO ESPOSTO, ANA ROSA MARIA</t>
  </si>
  <si>
    <t>1114-2017</t>
  </si>
  <si>
    <t>44157690</t>
  </si>
  <si>
    <t>REYES OLZON, SHEYLLA MARIELL</t>
  </si>
  <si>
    <t>COORDINADOR LEGAL CLC E1</t>
  </si>
  <si>
    <t>43432948</t>
  </si>
  <si>
    <t>REYNA GARCIA, DIEGO RAFAEL</t>
  </si>
  <si>
    <t>1130-2017</t>
  </si>
  <si>
    <t>PROFESIONAL EN ADMINISTRACIÓN GOR ES1</t>
  </si>
  <si>
    <t>44139647</t>
  </si>
  <si>
    <t>REYNOSO RODRIGUEZ, MERLUD DE LOS ANGELES</t>
  </si>
  <si>
    <t>228-2019</t>
  </si>
  <si>
    <t>APOYO ADMIN GOR-ANCASH AA3</t>
  </si>
  <si>
    <t>46365109</t>
  </si>
  <si>
    <t>RIMAC LEON, MARGOTH YOVANA</t>
  </si>
  <si>
    <t>129-2017</t>
  </si>
  <si>
    <t>ASISTENTE EN LA TRAMITACIÓN DE PROCEDIMIENTOS ADMINISTRATIVOS CC1 AA4</t>
  </si>
  <si>
    <t>46559612</t>
  </si>
  <si>
    <t>RIOS PRADO, JOSE ORESTES</t>
  </si>
  <si>
    <t>279-2019</t>
  </si>
  <si>
    <t>41380702</t>
  </si>
  <si>
    <t>RIOS QUIÑONES, CARLOS ALBERTO</t>
  </si>
  <si>
    <t>806-2017</t>
  </si>
  <si>
    <t>73172015</t>
  </si>
  <si>
    <t>RIVAS CHIHUANTITO, NADIA CAROLINA</t>
  </si>
  <si>
    <t>144-2018</t>
  </si>
  <si>
    <t>PROF. EN ING. ELECTRONICA DIN ES1</t>
  </si>
  <si>
    <t>40215625</t>
  </si>
  <si>
    <t>RIVAS PEREZ, PEDRO JOSE</t>
  </si>
  <si>
    <t>384-2017</t>
  </si>
  <si>
    <t>PROF. EN ECONOMIA GEE F3</t>
  </si>
  <si>
    <t>40235451</t>
  </si>
  <si>
    <t>RIVERA OLIVARES, LEON GINES</t>
  </si>
  <si>
    <t>120-2018</t>
  </si>
  <si>
    <t>73968613</t>
  </si>
  <si>
    <t>RIVERO PATILLA, CINTHYA VERONICA</t>
  </si>
  <si>
    <t>219-2019</t>
  </si>
  <si>
    <t>44739599</t>
  </si>
  <si>
    <t>RIVEROS ESPINOZA, MARCIAL ALEJANDRO</t>
  </si>
  <si>
    <t>239-2018</t>
  </si>
  <si>
    <t>PROF. EN FARMACIA BIOQUIMICA SPI ES1</t>
  </si>
  <si>
    <t>09597407</t>
  </si>
  <si>
    <t>ROBLADILLO SALAS, PAMELA MARIANELLA</t>
  </si>
  <si>
    <t>707-2017</t>
  </si>
  <si>
    <t>PROF. EN DERECHO OPS1 E1</t>
  </si>
  <si>
    <t>41387740</t>
  </si>
  <si>
    <t>ROCA ORTEGA, PAMELA LISSETT</t>
  </si>
  <si>
    <t>106-2019</t>
  </si>
  <si>
    <t>47787651</t>
  </si>
  <si>
    <t>RODRIGUEZ CHAVEZ, DIEGO ALEXANDER</t>
  </si>
  <si>
    <t>183-2019</t>
  </si>
  <si>
    <t>23-2020</t>
  </si>
  <si>
    <t>ANALISTA LEGAL GOR-LOR ES2</t>
  </si>
  <si>
    <t>42777505</t>
  </si>
  <si>
    <t>RODRIGUEZ CHIENDA, CESAR CHRISTIAN</t>
  </si>
  <si>
    <t>169-2019</t>
  </si>
  <si>
    <t>72431365</t>
  </si>
  <si>
    <t>RODRIGUEZ HERRERA, DAVID SEBASTIAN</t>
  </si>
  <si>
    <t>15-2020</t>
  </si>
  <si>
    <t>07756469</t>
  </si>
  <si>
    <t>RODRIGUEZ HERRERA, ROCIO DEL PILAR</t>
  </si>
  <si>
    <t>PROF. EN DERECHO GOR-VRAEM E1</t>
  </si>
  <si>
    <t>01321636</t>
  </si>
  <si>
    <t>RODRIGUEZ LEON, CHRISTIAN JOHN</t>
  </si>
  <si>
    <t>120-2017</t>
  </si>
  <si>
    <t>PROF. EN DERECHO GOR-PIURA-MAC ES3</t>
  </si>
  <si>
    <t>41328900</t>
  </si>
  <si>
    <t>RODRIGUEZ PAIVA CALLE, TERESA ARACELI</t>
  </si>
  <si>
    <t>1132-2017</t>
  </si>
  <si>
    <t>PROF. EN DERECHO GOR-VENTANILLA ES3</t>
  </si>
  <si>
    <t>73998018</t>
  </si>
  <si>
    <t>RODRIGUEZ PEÑA, YAN MARCOS</t>
  </si>
  <si>
    <t>088-2019</t>
  </si>
  <si>
    <t>71060342</t>
  </si>
  <si>
    <t>RODRIGUEZ PEREZ, ANA LUCIA</t>
  </si>
  <si>
    <t>245-2019</t>
  </si>
  <si>
    <t>PROF. EN DERECHO ORI-LA MERCED-ES1</t>
  </si>
  <si>
    <t>42092671</t>
  </si>
  <si>
    <t>RODRIGUEZ PORTA, REBECA YULIANA</t>
  </si>
  <si>
    <t>114-2017</t>
  </si>
  <si>
    <t>ORIENTADOR (A) GEG-SAC AA4</t>
  </si>
  <si>
    <t>72699260</t>
  </si>
  <si>
    <t>RODRIGUEZ PORTAL, LILIANA KATHERINE</t>
  </si>
  <si>
    <t>773-2017</t>
  </si>
  <si>
    <t>ANALISTA LEGAL CEB ES2</t>
  </si>
  <si>
    <t>46414949</t>
  </si>
  <si>
    <t>ROJAS CACHAY, GISELA HANNETT</t>
  </si>
  <si>
    <t>411-2018</t>
  </si>
  <si>
    <t>ESPECIALISTA EN CONTRATACIONES GAF-SGL E2</t>
  </si>
  <si>
    <t>07301041</t>
  </si>
  <si>
    <t>ROJAS CALDERON, ADOLFO MARTIN</t>
  </si>
  <si>
    <t>223-2018</t>
  </si>
  <si>
    <t>70655309</t>
  </si>
  <si>
    <t>ROJAS ESQUERRE, KARLA LUCIA</t>
  </si>
  <si>
    <t>230-2019</t>
  </si>
  <si>
    <t>77269510</t>
  </si>
  <si>
    <t>ROJAS GUERRERO, SHIRLEY STEPHANY</t>
  </si>
  <si>
    <t>297-2019</t>
  </si>
  <si>
    <t>09853587</t>
  </si>
  <si>
    <t>ROJAS HUAMAN, CARLOS JAVIER</t>
  </si>
  <si>
    <t>619-2017</t>
  </si>
  <si>
    <t>ASISTENTE ADMINISTRATIVO  GRH AA3</t>
  </si>
  <si>
    <t>46477649</t>
  </si>
  <si>
    <t>ROJAS OCHOA, VERONICA MARILYN</t>
  </si>
  <si>
    <t>332-2019</t>
  </si>
  <si>
    <t>43544659</t>
  </si>
  <si>
    <t>ROJAS PEÑA, VANESSA VIVIANA</t>
  </si>
  <si>
    <t>14-2019</t>
  </si>
  <si>
    <t>ASISTENTE ADMINISTRATIVO GAF-AEC AA4</t>
  </si>
  <si>
    <t>75419647</t>
  </si>
  <si>
    <t>ROJAS RUIZ, WENDY SOLEDAD</t>
  </si>
  <si>
    <t>1105-2017</t>
  </si>
  <si>
    <t>44616856</t>
  </si>
  <si>
    <t>ROJAS VASQUEZ, JUAN MIGUEL</t>
  </si>
  <si>
    <t>137-2018</t>
  </si>
  <si>
    <t>PROF. EN DERECHO GOR-CAJ ES1</t>
  </si>
  <si>
    <t>43988900</t>
  </si>
  <si>
    <t>ROJAS VASQUEZ, MARIELA DEL PILAR</t>
  </si>
  <si>
    <t>70213991</t>
  </si>
  <si>
    <t>ROMAINVILLE MONGE, CHRISTELL XIMENA</t>
  </si>
  <si>
    <t>142-2019</t>
  </si>
  <si>
    <t>70746461</t>
  </si>
  <si>
    <t>ROMANO VERGARA, NATALIA ALESSANDRA</t>
  </si>
  <si>
    <t>252-2018</t>
  </si>
  <si>
    <t>PROF. EN DERECHO GOR-MOQUEGUA ES1</t>
  </si>
  <si>
    <t>43886922</t>
  </si>
  <si>
    <t>ROMERO COSTA, SERGIO ALEXANDER</t>
  </si>
  <si>
    <t>ASISTENTE LEGAL  GOR-ILN-OPS ES3</t>
  </si>
  <si>
    <t>70272497</t>
  </si>
  <si>
    <t>ROMERO HENOSTROZA, ANDREA YELITZA</t>
  </si>
  <si>
    <t>273-2019</t>
  </si>
  <si>
    <t>09545167</t>
  </si>
  <si>
    <t>ROQUE CASTILLO, HILDA</t>
  </si>
  <si>
    <t>869-2017</t>
  </si>
  <si>
    <t>48147103</t>
  </si>
  <si>
    <t>ROSADIO CAMAHUALI, JHAIR EMANUEL</t>
  </si>
  <si>
    <t>096-2020</t>
  </si>
  <si>
    <t>PROF. EN DERECHO GOR-ILN-SAC ES3</t>
  </si>
  <si>
    <t>41846172</t>
  </si>
  <si>
    <t>ROSADO PISANI, FABIOLA JESUS</t>
  </si>
  <si>
    <t>364-2017</t>
  </si>
  <si>
    <t>43826643</t>
  </si>
  <si>
    <t>ROSAS ZEGARRA, JOEL ALEJANDRO</t>
  </si>
  <si>
    <t>124-2018</t>
  </si>
  <si>
    <t>46978601</t>
  </si>
  <si>
    <t>ROSSEL SORIANO, GABRIEL ALEXIS</t>
  </si>
  <si>
    <t>205-2019</t>
  </si>
  <si>
    <t>ASISTENTE LEGAL  GOR-MADRE DE DIOS ES3</t>
  </si>
  <si>
    <t>71206783</t>
  </si>
  <si>
    <t>RUELAS GRANADOS, ELENCITH TEREZA</t>
  </si>
  <si>
    <t>115-2017</t>
  </si>
  <si>
    <t>PROFESIONAL EN DERECHO GEG SAC</t>
  </si>
  <si>
    <t>RUIZ ALFARO, ROCIO DEL PILAR</t>
  </si>
  <si>
    <t>333-2019</t>
  </si>
  <si>
    <t>45555177</t>
  </si>
  <si>
    <t>RUIZ HUAYLLACCAHUA, CIRILA</t>
  </si>
  <si>
    <t>78-2017</t>
  </si>
  <si>
    <t>ANALISTA LEGAL GOR-LAMBAYEQUE ES3</t>
  </si>
  <si>
    <t>45042413</t>
  </si>
  <si>
    <t>RUIZ MOSTACERO, KARLA JULISSA</t>
  </si>
  <si>
    <t>231-2019</t>
  </si>
  <si>
    <t>10673965</t>
  </si>
  <si>
    <t>RUIZ SANCHEZ, CRISTIAN ALEX</t>
  </si>
  <si>
    <t>307-2017</t>
  </si>
  <si>
    <t>45876468</t>
  </si>
  <si>
    <t>RUIZ SOLANO, KAREN JUDITH</t>
  </si>
  <si>
    <t>ASISTENTE DEL CENTRO DE DESARROLLO DE LA PROPIEDAD INTELECTUAL GOR-UCAYALI  ES3</t>
  </si>
  <si>
    <t>42454137</t>
  </si>
  <si>
    <t>RUTTI ROLDAN, KATHERINE CAROL</t>
  </si>
  <si>
    <t>37-2020</t>
  </si>
  <si>
    <t>73078879</t>
  </si>
  <si>
    <t>SAAVEDRA AGUILAR, BRIGGIT LORELEY</t>
  </si>
  <si>
    <t>137-2019</t>
  </si>
  <si>
    <t>31-2020</t>
  </si>
  <si>
    <t>41889332</t>
  </si>
  <si>
    <t>SAAVEDRA SAONA, DAVID DANIEL</t>
  </si>
  <si>
    <t>184-2018</t>
  </si>
  <si>
    <t>MEDICO OCUPACIONAL GRH ES1</t>
  </si>
  <si>
    <t>41865147</t>
  </si>
  <si>
    <t>SABOGAL ALVA, SONIA MARIBEL</t>
  </si>
  <si>
    <t>182-2018</t>
  </si>
  <si>
    <t>40839938</t>
  </si>
  <si>
    <t>SAENZ BELSUZARRI, KATINKA GIOCONDA</t>
  </si>
  <si>
    <t>632-2017</t>
  </si>
  <si>
    <t>PROF. EN CONTABILIDAD SGF ES2</t>
  </si>
  <si>
    <t>45789509</t>
  </si>
  <si>
    <t>SALAS GARRIDO, CRISTINA</t>
  </si>
  <si>
    <t>659-2017</t>
  </si>
  <si>
    <t>47961649</t>
  </si>
  <si>
    <t>SALAS YANQUI, ANGELO BRYAN ERNESTO</t>
  </si>
  <si>
    <t>19-2020</t>
  </si>
  <si>
    <t>70254703</t>
  </si>
  <si>
    <t>SALAZAR FERNANDEZ, KRISTEL DINA AURORA</t>
  </si>
  <si>
    <t>363-2017</t>
  </si>
  <si>
    <t>PROF. EN DERECHO CC2 ES1</t>
  </si>
  <si>
    <t>44228398</t>
  </si>
  <si>
    <t>SALAZAR GOMEZ, DIEGO ALBERTO</t>
  </si>
  <si>
    <t>44-2020</t>
  </si>
  <si>
    <t>43619859</t>
  </si>
  <si>
    <t>SALAZAR PEÑA, MARJORIE STACY</t>
  </si>
  <si>
    <t>563-2017</t>
  </si>
  <si>
    <t>44110581</t>
  </si>
  <si>
    <t>SALAZAR QUIROZ, LOUSSIANA CATHERINE</t>
  </si>
  <si>
    <t>130-2019</t>
  </si>
  <si>
    <t>ESPECIALISTA EN GESTIÓN DE PROCESOS Y PROYECTOS DE TI  GTI ES1.</t>
  </si>
  <si>
    <t>10515081</t>
  </si>
  <si>
    <t>SALAZAR SARZANAULA, FIONA FELIPA</t>
  </si>
  <si>
    <t>322-2018</t>
  </si>
  <si>
    <t>PROFESIONAL EN MATERIA ECONÓMICA</t>
  </si>
  <si>
    <t>43458812</t>
  </si>
  <si>
    <t>SALAZAR SILVA, EDUARDO RODOLFO</t>
  </si>
  <si>
    <t>REGULACIÓN DE LOS SERVICIOS PÚBLICOS</t>
  </si>
  <si>
    <t>45-2020</t>
  </si>
  <si>
    <t>PROF. EN COMPUTACIÓN DSD-REG ES3</t>
  </si>
  <si>
    <t>46968904</t>
  </si>
  <si>
    <t>SALAZAR VALLADARES, SIGRID DE FATIMA</t>
  </si>
  <si>
    <t>20-2020</t>
  </si>
  <si>
    <t>APOYO ADMIN GAF-SGL ES3</t>
  </si>
  <si>
    <t>10804799</t>
  </si>
  <si>
    <t>SALCEDO BANAY, LUCIANA ELVIRA</t>
  </si>
  <si>
    <t>291-2017</t>
  </si>
  <si>
    <t>SECRETARIA GPG AA1</t>
  </si>
  <si>
    <t>09344551</t>
  </si>
  <si>
    <t>SALCEDO BANAY, PATRICIA ORIELE</t>
  </si>
  <si>
    <t>9-2017</t>
  </si>
  <si>
    <t>10764206</t>
  </si>
  <si>
    <t>SALCEDO PAREDES, JUAN RAMON</t>
  </si>
  <si>
    <t>418-2017</t>
  </si>
  <si>
    <t>43971369</t>
  </si>
  <si>
    <t>SALCEDO UNTIVEROS, PAOLA LISBETH</t>
  </si>
  <si>
    <t>247-2019</t>
  </si>
  <si>
    <t>ANALISTA DE ATENCIÓN AL USUARIO DEL AEROPUERTO VELASCO ASTETE - GOR-CUSCO ES3</t>
  </si>
  <si>
    <t>70605090</t>
  </si>
  <si>
    <t>SALDAÑA ARMINTA, MARIANGELA</t>
  </si>
  <si>
    <t>271-2019</t>
  </si>
  <si>
    <t>COORDINADOR GENERAL SRB F3</t>
  </si>
  <si>
    <t>26718879</t>
  </si>
  <si>
    <t>SALDAÑA RODRIGUEZ, MARTHA PATRICIA</t>
  </si>
  <si>
    <t>087-2018</t>
  </si>
  <si>
    <t>ARCHIVERO FCO ES3</t>
  </si>
  <si>
    <t>47023366</t>
  </si>
  <si>
    <t>SALINAS HUAYLLASCO, VICTOR FELIPE</t>
  </si>
  <si>
    <t>838-2017</t>
  </si>
  <si>
    <t>47086568</t>
  </si>
  <si>
    <t>SALVATIERRA CORDOVA, KATHERINE</t>
  </si>
  <si>
    <t>1093-2017</t>
  </si>
  <si>
    <t>ASISTENTE/A LEGAL GOR-PIURA ES3</t>
  </si>
  <si>
    <t>70276445</t>
  </si>
  <si>
    <t>SAMAME BARDALES, XIMENA ALEJANDRA</t>
  </si>
  <si>
    <t>211-2019</t>
  </si>
  <si>
    <t>PROF. EN DERECHO GOR-SAN MARTIN ES3</t>
  </si>
  <si>
    <t>44609178</t>
  </si>
  <si>
    <t>SAMAME PINEDO, VICTOR EDUARDO</t>
  </si>
  <si>
    <t>782-2017</t>
  </si>
  <si>
    <t>72214737</t>
  </si>
  <si>
    <t>SANCARRANCO ESTELA, STEFFANI GISELLA</t>
  </si>
  <si>
    <t>98-2018</t>
  </si>
  <si>
    <t>198-2019</t>
  </si>
  <si>
    <t>AUDITOR/A OCI ES1</t>
  </si>
  <si>
    <t>44439651</t>
  </si>
  <si>
    <t>SANCHEZ DAVILA, JULINA DEL PILAR</t>
  </si>
  <si>
    <t>ASISTENTE LEGAL  GOR-MOQUEGUA ES3</t>
  </si>
  <si>
    <t>70447958</t>
  </si>
  <si>
    <t>SANCHEZ GARCIA, JOSEPH JULIANO</t>
  </si>
  <si>
    <t>370-2018</t>
  </si>
  <si>
    <t>47474885</t>
  </si>
  <si>
    <t>SANCHEZ LOZANO, JEAN PIERRE MANUEL</t>
  </si>
  <si>
    <t>214-2018</t>
  </si>
  <si>
    <t>48287769</t>
  </si>
  <si>
    <t>SANCHEZ MEDINA, YASMINE KATHERINE</t>
  </si>
  <si>
    <t>348-2018</t>
  </si>
  <si>
    <t>43997682</t>
  </si>
  <si>
    <t>SANCHEZ ORTEGA, DANIEL RICARDO</t>
  </si>
  <si>
    <t>521-2017</t>
  </si>
  <si>
    <t>41897318</t>
  </si>
  <si>
    <t>SANCHEZ PACHECO, JORGE LUIS</t>
  </si>
  <si>
    <t>404-2017</t>
  </si>
  <si>
    <t>EJECUTOR COACTIVO GAF-AEC E2</t>
  </si>
  <si>
    <t>40003300</t>
  </si>
  <si>
    <t>SANCHEZ PANTA, ROBERTO CARLOS</t>
  </si>
  <si>
    <t>241-2018</t>
  </si>
  <si>
    <t>40044093</t>
  </si>
  <si>
    <t>SANCHEZ PISFIL, HENRRY LUIS</t>
  </si>
  <si>
    <t>200-2018</t>
  </si>
  <si>
    <t>46800118</t>
  </si>
  <si>
    <t>SANCHEZ QUINTERO, MARIA MILAGROS</t>
  </si>
  <si>
    <t>1141-2017</t>
  </si>
  <si>
    <t>73326522</t>
  </si>
  <si>
    <t>SANCHEZ ROMERO, BORIS ARNALDO</t>
  </si>
  <si>
    <t>69-2019</t>
  </si>
  <si>
    <t>ANALISTA LEGAL GOR-LAL-OPS ES2</t>
  </si>
  <si>
    <t>46187164</t>
  </si>
  <si>
    <t>SANCHEZ TOLEDO, RAUL MANUEL</t>
  </si>
  <si>
    <t>082-2018</t>
  </si>
  <si>
    <t>72950370</t>
  </si>
  <si>
    <t>SANCHEZ YARLEQUE, IVETTE YESENIA</t>
  </si>
  <si>
    <t>41-2020</t>
  </si>
  <si>
    <t>72359809</t>
  </si>
  <si>
    <t xml:space="preserve">SANDOVAL CASTILLO, JUAN LUIS </t>
  </si>
  <si>
    <t>50-2020</t>
  </si>
  <si>
    <t>ASISTENTE DE CONTROL DE ASISTENCIA (B) GRH ES3</t>
  </si>
  <si>
    <t>46482275</t>
  </si>
  <si>
    <t>SANDOVAL MURAYARI, MAGNOLIA</t>
  </si>
  <si>
    <t>299-2019</t>
  </si>
  <si>
    <t>ESPECIALISTA LEGAL GOR-VRAEM ES2</t>
  </si>
  <si>
    <t>45254389</t>
  </si>
  <si>
    <t>SANDOVAL NAVARRO, MERCEDES CARIDAD</t>
  </si>
  <si>
    <t>235-2018</t>
  </si>
  <si>
    <t>PROFESIONAL EN DERECHO DPC ES1</t>
  </si>
  <si>
    <t>45067166</t>
  </si>
  <si>
    <t>SANDOVAL ZEVALLOS, JOSUE ELVIS</t>
  </si>
  <si>
    <t>305-2018</t>
  </si>
  <si>
    <t>PROF. EN DERECHO DPC-SISAC E2</t>
  </si>
  <si>
    <t>46682259</t>
  </si>
  <si>
    <t>SANGUINETI CAMPOS, YVETTE STEPHANY</t>
  </si>
  <si>
    <t>1119-2017</t>
  </si>
  <si>
    <t>41672874</t>
  </si>
  <si>
    <t>SANTIAGO AQUISE, JULIO EUSEBIO</t>
  </si>
  <si>
    <t>52-2017</t>
  </si>
  <si>
    <t>47270161</t>
  </si>
  <si>
    <t>SANTIAGO ESPINOZA, PIERO LEONARDO</t>
  </si>
  <si>
    <t>44-2019</t>
  </si>
  <si>
    <t>07625936</t>
  </si>
  <si>
    <t>SANTIBAÑEZ SANCHEZ, NELLY VERONICA</t>
  </si>
  <si>
    <t>586-2017</t>
  </si>
  <si>
    <t>71867571</t>
  </si>
  <si>
    <t>SANTILLANA BERNEDO, ROCIO LIZBETH</t>
  </si>
  <si>
    <t>144-2017</t>
  </si>
  <si>
    <t>70291024</t>
  </si>
  <si>
    <t>SARAVIA QUIÑONES, ANNIE ESTEFANIA</t>
  </si>
  <si>
    <t>072-2018</t>
  </si>
  <si>
    <t>40109958</t>
  </si>
  <si>
    <t>SARRIA CIEZA, CESAR AUGUSTO</t>
  </si>
  <si>
    <t>354-2018</t>
  </si>
  <si>
    <t>PROF. EN HISTORIA SPC ES3</t>
  </si>
  <si>
    <t>44784640</t>
  </si>
  <si>
    <t>SAWAYA ROJAS, SANTINO</t>
  </si>
  <si>
    <t>900-2017</t>
  </si>
  <si>
    <t>70899733</t>
  </si>
  <si>
    <t>SECLEN SANDOVAL, PRISCILA LIZET</t>
  </si>
  <si>
    <t>41153997</t>
  </si>
  <si>
    <t>SEGURA VALDIVIA, MANUEL HERNANDO</t>
  </si>
  <si>
    <t>413-2017</t>
  </si>
  <si>
    <t>46143988</t>
  </si>
  <si>
    <t>SERRA LANDIVAR, MARJORIE DE FATIMA</t>
  </si>
  <si>
    <t>886-2017</t>
  </si>
  <si>
    <t>PROF. EN DERECHO SDC F2</t>
  </si>
  <si>
    <t>42215485</t>
  </si>
  <si>
    <t>SIERRA VASQUEZ, GUILLERMO FRANKLIN</t>
  </si>
  <si>
    <t>213-2018</t>
  </si>
  <si>
    <t>45439057</t>
  </si>
  <si>
    <t>SILVA HUERTA, CESAR RAUL</t>
  </si>
  <si>
    <t>1075-2017</t>
  </si>
  <si>
    <t>ASISTENTE ADMINISTRATIVO GRH AA4</t>
  </si>
  <si>
    <t>47347900</t>
  </si>
  <si>
    <t>SILVA ROMERO, ALICIA</t>
  </si>
  <si>
    <t>295-2019</t>
  </si>
  <si>
    <t>70680748</t>
  </si>
  <si>
    <t>SOLANO CARRILLO, LIZ VALERIA</t>
  </si>
  <si>
    <t>881-2017</t>
  </si>
  <si>
    <t>47282708</t>
  </si>
  <si>
    <t>SOLANO HUARCAYA, FLOR VIOLETA</t>
  </si>
  <si>
    <t>154-2019</t>
  </si>
  <si>
    <t>ASISTENTE LEGAL GOR-AYACUCHO AA4</t>
  </si>
  <si>
    <t>46113832</t>
  </si>
  <si>
    <t>SOLAR VASQUEZ, BRYAN ANTONELLO WALTER</t>
  </si>
  <si>
    <t>272-2019</t>
  </si>
  <si>
    <t>46093627</t>
  </si>
  <si>
    <t>SOLORZANO SUPO, CINTHIA JESSICA</t>
  </si>
  <si>
    <t>1120-2017</t>
  </si>
  <si>
    <t>46210774</t>
  </si>
  <si>
    <t>SOMOCURCIO RIVERA, JOSE MANUEL</t>
  </si>
  <si>
    <t>376-2018</t>
  </si>
  <si>
    <t>TÉCNICA/O EN COMPUTACIÓN E INFORMÁTICA DIN AA4</t>
  </si>
  <si>
    <t>47174133</t>
  </si>
  <si>
    <t>SORIA ALBINO, JUAN FLORENTINO</t>
  </si>
  <si>
    <t>216-2018</t>
  </si>
  <si>
    <t>TÉCNICO EN APOYO SECRETARIAL SEL AA4</t>
  </si>
  <si>
    <t>72028522</t>
  </si>
  <si>
    <t>SOSA TAIPE, MICHELYN ELENA</t>
  </si>
  <si>
    <t>156-2018</t>
  </si>
  <si>
    <t>44134680</t>
  </si>
  <si>
    <t>SOTELO CHOQUE, MIRIAM</t>
  </si>
  <si>
    <t>154-2018</t>
  </si>
  <si>
    <t>DIGITADOR/A  DE MESA DE PARTES -SAC MDTP AA4</t>
  </si>
  <si>
    <t>08874662</t>
  </si>
  <si>
    <t>SOTELO DUCLOS, VERONICA BEATRIZ</t>
  </si>
  <si>
    <t>271-2018</t>
  </si>
  <si>
    <t>48096178</t>
  </si>
  <si>
    <t>SOTELO GONZALES, DIANA STEFANNY</t>
  </si>
  <si>
    <t>55-2020</t>
  </si>
  <si>
    <t>46396777</t>
  </si>
  <si>
    <t>SORIA QUINTANA, FRANZ HERBERT</t>
  </si>
  <si>
    <t>1146-2017</t>
  </si>
  <si>
    <t>TECNICO EN APOYO SECRETARIAL</t>
  </si>
  <si>
    <t>PROF. EN DERECHO DSD ES3</t>
  </si>
  <si>
    <t>46993998</t>
  </si>
  <si>
    <t>SOTO ALBERCA, ISIS LISSETH</t>
  </si>
  <si>
    <t>1106-2017</t>
  </si>
  <si>
    <t>ARCHIVERO DIN ES3</t>
  </si>
  <si>
    <t>42036833</t>
  </si>
  <si>
    <t>SOTO QUIÑONES, DANIEL</t>
  </si>
  <si>
    <t>386-2017</t>
  </si>
  <si>
    <t>JEFE DE ACTIVIDADES DE INVESTIGACIÓN</t>
  </si>
  <si>
    <t>42675735</t>
  </si>
  <si>
    <t>SPARROW ALCAZAR, BRENDA</t>
  </si>
  <si>
    <t>86-2018</t>
  </si>
  <si>
    <t>APOYO ADMINISTRATIVO DSD AA3</t>
  </si>
  <si>
    <t>09586699</t>
  </si>
  <si>
    <t>SUAREZ SALAZAR, ALVARO IVAN</t>
  </si>
  <si>
    <t>295-2017</t>
  </si>
  <si>
    <t>AUX. ADMIN. GOR-ILN-CPC AA3</t>
  </si>
  <si>
    <t>10154665</t>
  </si>
  <si>
    <t>SUCLUPE RAMIREZ, SEGUNDO MAURO</t>
  </si>
  <si>
    <t>355-2017</t>
  </si>
  <si>
    <t>PROFESIONAL EN DERECHO SRB ES3</t>
  </si>
  <si>
    <t>72483716</t>
  </si>
  <si>
    <t>SUMARIA ROJAS, FRANCO ALEXIS</t>
  </si>
  <si>
    <t>277-2019</t>
  </si>
  <si>
    <t>46238071</t>
  </si>
  <si>
    <t>TAMANI RAFAEL, CARLOS REINERIO</t>
  </si>
  <si>
    <t>195-2019</t>
  </si>
  <si>
    <t>46332335</t>
  </si>
  <si>
    <t>TAMARIZ FLORES, ADRIAN</t>
  </si>
  <si>
    <t>46293950</t>
  </si>
  <si>
    <t>TAPIA VARGAS, EDUARDO ANTONIO</t>
  </si>
  <si>
    <t>561-2017</t>
  </si>
  <si>
    <t>ANALISTA EN ATENCION AL USUARIO</t>
  </si>
  <si>
    <t>ANALISTA EN ATENCIÓN AL CIUDADANO GOR-AEROPUERTO ES3</t>
  </si>
  <si>
    <t>47834539</t>
  </si>
  <si>
    <t>TAPULLIMA ROMERO, HOLLY AMALIA</t>
  </si>
  <si>
    <t>189-2019</t>
  </si>
  <si>
    <t>15439596</t>
  </si>
  <si>
    <t>TATAJE ALVA, VICTOR RAUL</t>
  </si>
  <si>
    <t>284-2017</t>
  </si>
  <si>
    <t>COORDINADOR/A DE CLIMA, CULTURA ORGANIZACIONAL Y COMUNICACIÓN INTERNA E2 GRH</t>
  </si>
  <si>
    <t>40148345</t>
  </si>
  <si>
    <t>TEJADA LINARES, MILAGROS JANET</t>
  </si>
  <si>
    <t>334-2019</t>
  </si>
  <si>
    <t>40861649</t>
  </si>
  <si>
    <t>TELLO AO, JOSE JULIO</t>
  </si>
  <si>
    <t>710-2017</t>
  </si>
  <si>
    <t>PROF. EN ECONOMÍA CC1 ES1</t>
  </si>
  <si>
    <t>43746564</t>
  </si>
  <si>
    <t>TELLO VARGAS, PABLO MARTIN</t>
  </si>
  <si>
    <t>1111-2017</t>
  </si>
  <si>
    <t>ANALISTA EN GESTIÓN PÚBLICA GRH ES2</t>
  </si>
  <si>
    <t>71872158</t>
  </si>
  <si>
    <t>TELLO VENEGAS, FRANCO</t>
  </si>
  <si>
    <t>409-2018</t>
  </si>
  <si>
    <t>46135706</t>
  </si>
  <si>
    <t>TINAJEROS AÑASCO, STHEFANE KATHERINE</t>
  </si>
  <si>
    <t>257-2017</t>
  </si>
  <si>
    <t xml:space="preserve">ANALISTA EN ATENCIÓN AL CIUDADANO DEL AEROPUERTO </t>
  </si>
  <si>
    <t>44061896</t>
  </si>
  <si>
    <t>TITO RIVERA, IRMA CRISTINA</t>
  </si>
  <si>
    <t>582-2017</t>
  </si>
  <si>
    <t>JEFE DE ACTIVIDADES DE INVESTIGACIÓN SRB E1</t>
  </si>
  <si>
    <t>41275273</t>
  </si>
  <si>
    <t>TIRADO CAMARA, MIGUEL ANGEL MATEO</t>
  </si>
  <si>
    <t>145-2019</t>
  </si>
  <si>
    <t>43313989</t>
  </si>
  <si>
    <t>TOLENTINO DIAZ, CLAUDIA CRISTINA</t>
  </si>
  <si>
    <t>191-2017</t>
  </si>
  <si>
    <t>41590886</t>
  </si>
  <si>
    <t>TORALVA LAZARO, JOEL</t>
  </si>
  <si>
    <t>319-2019</t>
  </si>
  <si>
    <t>APOYO ADMTVO DPC AA2</t>
  </si>
  <si>
    <t>44859104</t>
  </si>
  <si>
    <t>TORIBIO GUEVARA, MILY ROCIO</t>
  </si>
  <si>
    <t>752-2017</t>
  </si>
  <si>
    <t>46593481</t>
  </si>
  <si>
    <t>TORREJON VALDERRAMA, IRENE MILAGROS</t>
  </si>
  <si>
    <t>1165-2017</t>
  </si>
  <si>
    <t>42859669</t>
  </si>
  <si>
    <t>TORRES ALTEZ, SILVIA PAOLA</t>
  </si>
  <si>
    <t>772-2017</t>
  </si>
  <si>
    <t>07107432</t>
  </si>
  <si>
    <t>TORRES CARDOZO, FELIMON RENAN</t>
  </si>
  <si>
    <t>306-2017</t>
  </si>
  <si>
    <t>46742657</t>
  </si>
  <si>
    <t>TORRES LEON, OSCAR ALFREDO</t>
  </si>
  <si>
    <t>30-2019</t>
  </si>
  <si>
    <t>ASISTENTE LEGAL GOR-CHIMBOTE ES3</t>
  </si>
  <si>
    <t>46358458</t>
  </si>
  <si>
    <t>TORRES LINARES, LUZ ANGELICA</t>
  </si>
  <si>
    <t>185-2019</t>
  </si>
  <si>
    <t>PROF. EN ARQ. GAF-SGL ES1</t>
  </si>
  <si>
    <t>42510137</t>
  </si>
  <si>
    <t>TORRES MACEDO, MARIE CLAIRE</t>
  </si>
  <si>
    <t>281-2017</t>
  </si>
  <si>
    <t>45893732</t>
  </si>
  <si>
    <t>TORRES MORALES, AUGUSTO GAMANIEL</t>
  </si>
  <si>
    <t>100-2019</t>
  </si>
  <si>
    <t>PROF. EN DERECHO GSF ES1</t>
  </si>
  <si>
    <t>70586228</t>
  </si>
  <si>
    <t>TORRES PEREZ, ERICA LICETH</t>
  </si>
  <si>
    <t>73-2019</t>
  </si>
  <si>
    <t>47608712</t>
  </si>
  <si>
    <t>TORRES SANTOS, JOSSELYN VICTORIA</t>
  </si>
  <si>
    <t>491-2017</t>
  </si>
  <si>
    <t>75800802</t>
  </si>
  <si>
    <t>TRUJILLO HURTADO, CRISTINA ALEJANDRA</t>
  </si>
  <si>
    <t>51-2020</t>
  </si>
  <si>
    <t>46276836</t>
  </si>
  <si>
    <t>TRUJILLO PAZ, LIZ SELENE</t>
  </si>
  <si>
    <t>864-2017</t>
  </si>
  <si>
    <t>PROF. EN DERECHO  OPS2  E2</t>
  </si>
  <si>
    <t>42425553</t>
  </si>
  <si>
    <t>UCHUYPOMA SORIA, LUIS ARMANDO</t>
  </si>
  <si>
    <t>232-2018</t>
  </si>
  <si>
    <t>46547670</t>
  </si>
  <si>
    <t>ULLACHICA ESQUIVIAS, LIZ ERIKA</t>
  </si>
  <si>
    <t>1086-2017</t>
  </si>
  <si>
    <t>43559852</t>
  </si>
  <si>
    <t>ULLOA TORRES, CLAUDIA JESUS</t>
  </si>
  <si>
    <t>417-2018</t>
  </si>
  <si>
    <t>46574898</t>
  </si>
  <si>
    <t>UNTIVEROS SALAZAR, JOSE CARLOS</t>
  </si>
  <si>
    <t>187-2019</t>
  </si>
  <si>
    <t>45103234</t>
  </si>
  <si>
    <t>URBANO MORENO, KARINA</t>
  </si>
  <si>
    <t>537-2017</t>
  </si>
  <si>
    <t>43598619</t>
  </si>
  <si>
    <t>URBINA MEDINA, SANNDY MASSEY</t>
  </si>
  <si>
    <t>PROF. EN DERECHO GOR-MCL ES3</t>
  </si>
  <si>
    <t>40764209</t>
  </si>
  <si>
    <t>URQUIAGA MARIN, ROXANA GRICEL</t>
  </si>
  <si>
    <t>43584102</t>
  </si>
  <si>
    <t>URQUIZO ROJAS, LUIS MIGUEL</t>
  </si>
  <si>
    <t>53-2017</t>
  </si>
  <si>
    <t>43553527</t>
  </si>
  <si>
    <t>URRUTIA ORUE, KAREN DANITZA</t>
  </si>
  <si>
    <t>164-2017</t>
  </si>
  <si>
    <t>71490066</t>
  </si>
  <si>
    <t>URTEAGA PINTADO, GEORGE JONNATHAN</t>
  </si>
  <si>
    <t>148-2019</t>
  </si>
  <si>
    <t>45763473</t>
  </si>
  <si>
    <t>URTEAGA ROJAS, ASELA IRENE</t>
  </si>
  <si>
    <t>184-2019</t>
  </si>
  <si>
    <t>72126155</t>
  </si>
  <si>
    <t>VALCARCEL DIANA, WALTER VICTOR</t>
  </si>
  <si>
    <t>274-2019</t>
  </si>
  <si>
    <t>41480587</t>
  </si>
  <si>
    <t>VALDERRAMA PORTUGAL, MARCOS ALAN</t>
  </si>
  <si>
    <t>261-2017</t>
  </si>
  <si>
    <t>PROF. EN ING. INDUSTRIAL ES2</t>
  </si>
  <si>
    <t>45462453</t>
  </si>
  <si>
    <t>VALDEZ SERNA, CRHISTIAN DANIEL</t>
  </si>
  <si>
    <t>387-2017</t>
  </si>
  <si>
    <t>47804055</t>
  </si>
  <si>
    <t>VALDIVIA AYALA, KAROL STEFANNY</t>
  </si>
  <si>
    <t>079-2019</t>
  </si>
  <si>
    <t>PROF.  EN DEFENSA COMERCIAL CDB ES3</t>
  </si>
  <si>
    <t>70649680</t>
  </si>
  <si>
    <t>VALDIVIA ESPINOZA, ENA CECILIA</t>
  </si>
  <si>
    <t>296-2019</t>
  </si>
  <si>
    <t>PROF. EN DERECHO O ADMINISTRACIÓN - GOR MAC AQP ES3</t>
  </si>
  <si>
    <t>70008781</t>
  </si>
  <si>
    <t>VALDIVIA NUÑEZ, JHOEN ALEXIS</t>
  </si>
  <si>
    <t>07497275</t>
  </si>
  <si>
    <t>VALDIVIA RIVAS, NOELIA MARGARITA</t>
  </si>
  <si>
    <t>588-2017</t>
  </si>
  <si>
    <t>46680632</t>
  </si>
  <si>
    <t>VALENTIN PACHAS, JOEL CARLOS</t>
  </si>
  <si>
    <t>1164-2017</t>
  </si>
  <si>
    <t>02887683</t>
  </si>
  <si>
    <t>VALLADARES SALVADOR, MIGUEL ALFREDO</t>
  </si>
  <si>
    <t>141-2018</t>
  </si>
  <si>
    <t>PROF. EN BIOLOGÍA O QUÍMICO FARMACEUTICO - DIN ES3</t>
  </si>
  <si>
    <t>72929661</t>
  </si>
  <si>
    <t>VALLADOLID SALAZAR, ISABEL</t>
  </si>
  <si>
    <t>1135-2017</t>
  </si>
  <si>
    <t>ANALISTA LEGAL GOR-CUSCO ES3</t>
  </si>
  <si>
    <t>47197102</t>
  </si>
  <si>
    <t>VALLENAS CABRERA, SHARON</t>
  </si>
  <si>
    <t>27-2020</t>
  </si>
  <si>
    <t>08008820</t>
  </si>
  <si>
    <t>VARA JIMENEZ, EDITH ROSA</t>
  </si>
  <si>
    <t>633-2017</t>
  </si>
  <si>
    <t>PROFESIONAL EN DERECHO DSD ES2</t>
  </si>
  <si>
    <t>46097437</t>
  </si>
  <si>
    <t>VARGAS ARROYO-GUCOVSKY, JAIME ALBERTO TADEO</t>
  </si>
  <si>
    <t>109-2020</t>
  </si>
  <si>
    <t>SECRETARIA GEG-SAC ES3</t>
  </si>
  <si>
    <t>07204900</t>
  </si>
  <si>
    <t>VARGAS EGGERSTEDT, ERIKA YVETTE</t>
  </si>
  <si>
    <t>72902798</t>
  </si>
  <si>
    <t>VARGAS GAMBOA, CLAUDIA LUCIA</t>
  </si>
  <si>
    <t>359-2018</t>
  </si>
  <si>
    <t>44065183</t>
  </si>
  <si>
    <t>VARGAS MARQUEZ, VANESSA ANTONELLA</t>
  </si>
  <si>
    <t>965-2017</t>
  </si>
  <si>
    <t>43835066</t>
  </si>
  <si>
    <t>VARGAS OBREGON, CRISTY MILAGROS</t>
  </si>
  <si>
    <t>149-2019</t>
  </si>
  <si>
    <t>083-2020</t>
  </si>
  <si>
    <t>MENSAJERO MOTORIZADO GOR-CUSCO AA4</t>
  </si>
  <si>
    <t>23961533</t>
  </si>
  <si>
    <t>VARGAS OCHOA, GABRIEL RAUL</t>
  </si>
  <si>
    <t>161-2017</t>
  </si>
  <si>
    <t>PROF. EN DERECHO GOR-CAJAMARCA ES3</t>
  </si>
  <si>
    <t>46213672</t>
  </si>
  <si>
    <t>VASQUEZ ALVARADO, SEGUNDO</t>
  </si>
  <si>
    <t>948-2017</t>
  </si>
  <si>
    <t>72796027</t>
  </si>
  <si>
    <t>VASQUEZ ALVAREZ, FIAMA EVELING</t>
  </si>
  <si>
    <t>194-2018</t>
  </si>
  <si>
    <t>ASISTENTE DEL CENTRO DE DESARROLLO DE LA PROPIEDAD INTELECTUAL</t>
  </si>
  <si>
    <t>43781637</t>
  </si>
  <si>
    <t>VASQUEZ CORAL, RENZZO</t>
  </si>
  <si>
    <t>1122-2017</t>
  </si>
  <si>
    <t>45702229</t>
  </si>
  <si>
    <t>VASQUEZ CUSMA, NELLY MARIBEL</t>
  </si>
  <si>
    <t>206-2017</t>
  </si>
  <si>
    <t>45549646</t>
  </si>
  <si>
    <t>VASQUEZ MOLINA, VALENTINA SAMANTA</t>
  </si>
  <si>
    <t>215-2017</t>
  </si>
  <si>
    <t>PROF. EN ECONOMIA SDC ES1</t>
  </si>
  <si>
    <t>46419226</t>
  </si>
  <si>
    <t>VASQUEZ OLAECHEA, ANDREA MARIA</t>
  </si>
  <si>
    <t>303-2018</t>
  </si>
  <si>
    <t>PROF. EN ADMINISTRACIÓN GOR-MCL ES3</t>
  </si>
  <si>
    <t>47815001</t>
  </si>
  <si>
    <t>VASQUEZ PADILLA, ROCIO MARGARITA</t>
  </si>
  <si>
    <t>45475818</t>
  </si>
  <si>
    <t>VASQUEZ SANCHEZ, MARIELA JANETH</t>
  </si>
  <si>
    <t>180-2017</t>
  </si>
  <si>
    <t>45245477</t>
  </si>
  <si>
    <t>VEGA PEREZ, LUIS BRIAN</t>
  </si>
  <si>
    <t>97-2017</t>
  </si>
  <si>
    <t>45882303</t>
  </si>
  <si>
    <t>VEGA SANCHEZ, ROMY ELIZABETH</t>
  </si>
  <si>
    <t>PROF. EN DERECHO CCDES3</t>
  </si>
  <si>
    <t>71222414</t>
  </si>
  <si>
    <t>VEGA TALLEDO, ANDREA BELEN</t>
  </si>
  <si>
    <t>PROF. EN DERECHO GSF E2</t>
  </si>
  <si>
    <t>47214594</t>
  </si>
  <si>
    <t>VEINTIMILLA VEGA, JORGE MARTIN</t>
  </si>
  <si>
    <t>67-2019</t>
  </si>
  <si>
    <t>MENSAJERO MOTORIZADO GOR-AREQUIPA AA4</t>
  </si>
  <si>
    <t>10149634</t>
  </si>
  <si>
    <t>VELA HUAMAN, JOSE LUIS</t>
  </si>
  <si>
    <t>141-2017</t>
  </si>
  <si>
    <t>40790747</t>
  </si>
  <si>
    <t>VELA MADRID, CESAR AUGUSTO</t>
  </si>
  <si>
    <t>305-2017</t>
  </si>
  <si>
    <t>72668187</t>
  </si>
  <si>
    <t>VELA SANDOVAL, FLOR BERNALDITA</t>
  </si>
  <si>
    <t xml:space="preserve">ANALISTA SENIOR DE SELECCIÓN </t>
  </si>
  <si>
    <t>44780065</t>
  </si>
  <si>
    <t>VELARDE TARAMONA, JORGE JOSE</t>
  </si>
  <si>
    <t>EDUCACIÓN UNIVERSITARIA (EN CURSO)</t>
  </si>
  <si>
    <t>401-2018</t>
  </si>
  <si>
    <t>JEFE DE EQUIPO OPS3 E2</t>
  </si>
  <si>
    <t>72804745</t>
  </si>
  <si>
    <t>VELASCO ANICAMA, ATHENAS ALEXANDRA</t>
  </si>
  <si>
    <t>282-2019</t>
  </si>
  <si>
    <t>PROF. EN DERECHO FCO E2</t>
  </si>
  <si>
    <t>43264578</t>
  </si>
  <si>
    <t>VELASQUEZ ALVA, DIANA LOURDES</t>
  </si>
  <si>
    <t>289-2019</t>
  </si>
  <si>
    <t>48595313</t>
  </si>
  <si>
    <t>VELASQUEZ OROZCO, LIZ YASMIN</t>
  </si>
  <si>
    <t>199-2018</t>
  </si>
  <si>
    <t>71073171</t>
  </si>
  <si>
    <t>VELASQUEZ VELA, EVER MANUEL</t>
  </si>
  <si>
    <t>256-2019</t>
  </si>
  <si>
    <t>43048044</t>
  </si>
  <si>
    <t>VENANCIO MORALES, JONATHAN</t>
  </si>
  <si>
    <t>622-2017</t>
  </si>
  <si>
    <t>46109314</t>
  </si>
  <si>
    <t>VENTURA BRONCALES, CLAUDIA LUCERO</t>
  </si>
  <si>
    <t>56-2017</t>
  </si>
  <si>
    <t>44332790</t>
  </si>
  <si>
    <t>VERA AGUILAR, JHONATAN DANIEL</t>
  </si>
  <si>
    <t>10348804</t>
  </si>
  <si>
    <t>VERA DEL CARPIO, JUAN MANUEL</t>
  </si>
  <si>
    <t>304-2017</t>
  </si>
  <si>
    <t>70562742</t>
  </si>
  <si>
    <t>VERA HORNA, EVA MARIA</t>
  </si>
  <si>
    <t>300-2019</t>
  </si>
  <si>
    <t>SECRETARIA GAF-SGL AA4</t>
  </si>
  <si>
    <t>40537193</t>
  </si>
  <si>
    <t>VERASTEGUI CALDERON, EDITH NATALY</t>
  </si>
  <si>
    <t>297-2017</t>
  </si>
  <si>
    <t>74600484</t>
  </si>
  <si>
    <t>VICENTE RAMOS, CLAUDIA ANDREA</t>
  </si>
  <si>
    <t>328-2019</t>
  </si>
  <si>
    <t>72920530</t>
  </si>
  <si>
    <t>VIDAL BARRIOS, JOCELYN PAOLA</t>
  </si>
  <si>
    <t>06-2019</t>
  </si>
  <si>
    <t>GESTOR DE COBRANZA TELEFONICA GAF-SGC</t>
  </si>
  <si>
    <t>47163671</t>
  </si>
  <si>
    <t>VIDALON CUENCA, JAIME JEAN CARLO</t>
  </si>
  <si>
    <t>1162-2017</t>
  </si>
  <si>
    <t>ANALISTA ECONÓMICO (A) Y PLANEAMIENTO</t>
  </si>
  <si>
    <t>70018727</t>
  </si>
  <si>
    <t>VIGO DIAZ, CINNDY VIOLETA</t>
  </si>
  <si>
    <t>309-2018</t>
  </si>
  <si>
    <t>41855846</t>
  </si>
  <si>
    <t>VILCA ROJAS, PEDRO YULIO</t>
  </si>
  <si>
    <t>303-2017</t>
  </si>
  <si>
    <t>40535866</t>
  </si>
  <si>
    <t>VILDOZO ASTUDILLO, DANIEL ARMANDO</t>
  </si>
  <si>
    <t>908-2017</t>
  </si>
  <si>
    <t>SECRETARIA GOR AA4</t>
  </si>
  <si>
    <t>40656912</t>
  </si>
  <si>
    <t>VILELA PAREDES, MARIBEL CARLA</t>
  </si>
  <si>
    <t>556-2017</t>
  </si>
  <si>
    <t>PROF. EN DERECHO GOR-PIURA ES1</t>
  </si>
  <si>
    <t>46115393</t>
  </si>
  <si>
    <t>VILELA RIVAS, LUIS MIGUEL</t>
  </si>
  <si>
    <t>PROF. EN QUIMICA DIN ES2</t>
  </si>
  <si>
    <t>70433024</t>
  </si>
  <si>
    <t>VILLA OLIVA, ROSA ANA MARIA</t>
  </si>
  <si>
    <t>BACHILLER EN QUIMICA</t>
  </si>
  <si>
    <t>389-2017</t>
  </si>
  <si>
    <t>NOTIFICADOR MOTORIZADO SGL AA4</t>
  </si>
  <si>
    <t>09496103</t>
  </si>
  <si>
    <t>VILLA RAMOS, EDGARDO PABLO</t>
  </si>
  <si>
    <t>302-2017</t>
  </si>
  <si>
    <t>ARCHIVERO DSD-AGA ES3</t>
  </si>
  <si>
    <t>43283339</t>
  </si>
  <si>
    <t>VILLAFUERTE ROLDAN, JOHN CARLOS</t>
  </si>
  <si>
    <t>514-2017</t>
  </si>
  <si>
    <t>42540357</t>
  </si>
  <si>
    <t>VILLANUEVA LUCERO, STELLA EVELIN</t>
  </si>
  <si>
    <t>98-2017</t>
  </si>
  <si>
    <t>70584147</t>
  </si>
  <si>
    <t>VILLANUEVA PORTELLA, KERLY VANESSA</t>
  </si>
  <si>
    <t>5-2020</t>
  </si>
  <si>
    <t>70520139</t>
  </si>
  <si>
    <t>VILLANUEVA VEGA, FLOR DE MARIA</t>
  </si>
  <si>
    <t>399-2018</t>
  </si>
  <si>
    <t>ASISTENTE LEGAL DDA ES3</t>
  </si>
  <si>
    <t>72901603</t>
  </si>
  <si>
    <t>VILLARREAL MARCELO, ALINA ESTELA</t>
  </si>
  <si>
    <t>179-2019</t>
  </si>
  <si>
    <t>AUXILIAR DE MESA DE PARTES -CASILLAS SAC AA4</t>
  </si>
  <si>
    <t>46384492</t>
  </si>
  <si>
    <t>VILLARROEL CARLOS, LIZETT NORA</t>
  </si>
  <si>
    <t>365-2018</t>
  </si>
  <si>
    <t>47150232</t>
  </si>
  <si>
    <t>VILLCA BETETA, DIANA GUADALUPE</t>
  </si>
  <si>
    <t>29-2020</t>
  </si>
  <si>
    <t>45233083</t>
  </si>
  <si>
    <t>VILLENA GUZMAN, NATALI CAROLINA</t>
  </si>
  <si>
    <t>272-2018</t>
  </si>
  <si>
    <t>ASISTENTE LEGAL FCO ES3</t>
  </si>
  <si>
    <t>46675103</t>
  </si>
  <si>
    <t>VILLENA ZELADA, KATIA MILAGRITOS</t>
  </si>
  <si>
    <t>415-2018</t>
  </si>
  <si>
    <t>40608388</t>
  </si>
  <si>
    <t>VINATEA AGUAYO, MONICA MARIA</t>
  </si>
  <si>
    <t>207-2018</t>
  </si>
  <si>
    <t>47140908</t>
  </si>
  <si>
    <t>VIRHUEZ CERNA, FLOR ELIZABETH</t>
  </si>
  <si>
    <t>302-2018</t>
  </si>
  <si>
    <t>29661997</t>
  </si>
  <si>
    <t>VITA CASTRO, FREDY RAUL</t>
  </si>
  <si>
    <t>744-2017</t>
  </si>
  <si>
    <t>EJECUTOR COACTIVO</t>
  </si>
  <si>
    <t>10766532</t>
  </si>
  <si>
    <t>VIVANCO SALAZAR, GUSTAVO ALFONSO</t>
  </si>
  <si>
    <t>ADMNISTRACION DE EMPRESAS</t>
  </si>
  <si>
    <t>392-2017</t>
  </si>
  <si>
    <t>PROF. EN INFORMATICA GAF-SGL ES3</t>
  </si>
  <si>
    <t>41466838</t>
  </si>
  <si>
    <t>VIVAS TAPIA, GUILLERMO</t>
  </si>
  <si>
    <t>301-2017</t>
  </si>
  <si>
    <t>41455028</t>
  </si>
  <si>
    <t>VIZCARRA HUANCA, GUADALUPE BONYY</t>
  </si>
  <si>
    <t>205-2018</t>
  </si>
  <si>
    <t>PROF. EN DERECHO CSD F3</t>
  </si>
  <si>
    <t>41088193</t>
  </si>
  <si>
    <t>VIZCARRA PACHECO, ANGELA JULIANA</t>
  </si>
  <si>
    <t>217-2018</t>
  </si>
  <si>
    <t>PROF. EN DERECHO GAF-SGC ES2</t>
  </si>
  <si>
    <t>46129220</t>
  </si>
  <si>
    <t>WONG ADRIANZEN, ALEXANDER JAVIER</t>
  </si>
  <si>
    <t>240-2018</t>
  </si>
  <si>
    <t>45453001</t>
  </si>
  <si>
    <t>YAURI LAZO, MAURI PAOLI</t>
  </si>
  <si>
    <t>575-2017</t>
  </si>
  <si>
    <t>47315651</t>
  </si>
  <si>
    <t>YAURIMU FLORES, TANIA MARIBEL</t>
  </si>
  <si>
    <t>21-2018</t>
  </si>
  <si>
    <t>281-2019</t>
  </si>
  <si>
    <t>42839111</t>
  </si>
  <si>
    <t>YSIDRO DAMIAN, WILMER JESUS</t>
  </si>
  <si>
    <t>247-2018</t>
  </si>
  <si>
    <t>47326255</t>
  </si>
  <si>
    <t>ZABANICK URIOL, EYLIN JOSCELLIN MILAGROS</t>
  </si>
  <si>
    <t>PROF. EN ECONOMÍA OPS2 ES2</t>
  </si>
  <si>
    <t>45080847</t>
  </si>
  <si>
    <t>ZAMALLOA VALERA, DIANA LUCIA</t>
  </si>
  <si>
    <t>ANALISTA DE HELP DESK NIVEL 2</t>
  </si>
  <si>
    <t>46264691</t>
  </si>
  <si>
    <t>ZAMUDIO ESLAVA, MAYRA ALEXANDRA</t>
  </si>
  <si>
    <t>933-2017</t>
  </si>
  <si>
    <t>45831542</t>
  </si>
  <si>
    <t>ZANELLI RAMON, CARLA LIZETH</t>
  </si>
  <si>
    <t>257-2019</t>
  </si>
  <si>
    <t xml:space="preserve">PROF. EN DERECHO GSF E2 </t>
  </si>
  <si>
    <t>41210990</t>
  </si>
  <si>
    <t>ZAPATA FIGALLO DE GASTELLO, GIANINA VANESSA</t>
  </si>
  <si>
    <t>136-2018</t>
  </si>
  <si>
    <t>PROF. EN DERECHO GOR-ILN-CPC ES2</t>
  </si>
  <si>
    <t>72920518</t>
  </si>
  <si>
    <t>ZAPATA LLAVE, SANDRA CAROLINA</t>
  </si>
  <si>
    <t>68-2018</t>
  </si>
  <si>
    <t>217-2019</t>
  </si>
  <si>
    <t>44275717</t>
  </si>
  <si>
    <t>ZAPATA RAMIREZ, KAREN JEANETTE</t>
  </si>
  <si>
    <t>272-2017</t>
  </si>
  <si>
    <t>PROF. EN CIENCIAS DE LA COMUNICACIÓN GRH ES3</t>
  </si>
  <si>
    <t>44148193</t>
  </si>
  <si>
    <t>ZAPATA ZORRILLA, CINTYA  ELVIRA</t>
  </si>
  <si>
    <t>820-2017</t>
  </si>
  <si>
    <t>73241156</t>
  </si>
  <si>
    <t>ZAVALETA VILLAFANI, VIVIANA MELISSA</t>
  </si>
  <si>
    <t>374-2018</t>
  </si>
  <si>
    <t>75470893</t>
  </si>
  <si>
    <t>ZEGARRA VARGAS, JHERSON JHORDY</t>
  </si>
  <si>
    <t>277-2018</t>
  </si>
  <si>
    <t>40061104</t>
  </si>
  <si>
    <t>ZELADA FLORES, JAIME ALEJANDRO</t>
  </si>
  <si>
    <t>201-2019</t>
  </si>
  <si>
    <t>ASISTENTE LEGAL  GOR-PASCO ES3</t>
  </si>
  <si>
    <t>70502296</t>
  </si>
  <si>
    <t>ZEVALLOS CRUZ, EVELYN MILAGROS</t>
  </si>
  <si>
    <t>364-2018</t>
  </si>
  <si>
    <t>ASISTENTE DE TESORERÍA  GAF-SGF ES3</t>
  </si>
  <si>
    <t>45885443</t>
  </si>
  <si>
    <t>ZEVALLOS GUTIERREZ, KATTY SHARON</t>
  </si>
  <si>
    <t>294-2018</t>
  </si>
  <si>
    <t>PROFESIONAL EN DERECHO CEB F3</t>
  </si>
  <si>
    <t>44080329</t>
  </si>
  <si>
    <t>ZEVALLOS POZO, HILDA JACKELINE</t>
  </si>
  <si>
    <t>141-2019</t>
  </si>
  <si>
    <t>PROF. EN DERECHO CC3 ES3</t>
  </si>
  <si>
    <t>72764809</t>
  </si>
  <si>
    <t>ZEVALLOS ROCHA, ANDREA</t>
  </si>
  <si>
    <t>70024880</t>
  </si>
  <si>
    <t>ZUMAETA TUANAMA, ALYSSA JHULIER</t>
  </si>
  <si>
    <t>183-2018</t>
  </si>
  <si>
    <t>232-2019</t>
  </si>
  <si>
    <t>45982950</t>
  </si>
  <si>
    <t>ZURITA SILVA, LILIA  ROSA</t>
  </si>
  <si>
    <t>18-2019</t>
  </si>
  <si>
    <t>Meta
 2021</t>
  </si>
  <si>
    <t xml:space="preserve"> PLIEGO 001:
PRESIDENCIA DEL CONSEJO DE MINISTROS - PCM</t>
  </si>
  <si>
    <t xml:space="preserve">OES.01. </t>
  </si>
  <si>
    <r>
      <t>OEI.01. </t>
    </r>
    <r>
      <rPr>
        <sz val="9"/>
        <rFont val="Calibri Light"/>
        <family val="2"/>
      </rPr>
      <t>Mejorar la coordinación y el seguimiento multisectorial de la Presidencia del Consejo de Ministros en los tres niveles de gobierno. </t>
    </r>
  </si>
  <si>
    <t>Porcentaje de proyectos normativos con acuerdos consensuados con al menos una observación en la Comisión de Coordinación Viceministerial. </t>
  </si>
  <si>
    <t>82% </t>
  </si>
  <si>
    <t>80% </t>
  </si>
  <si>
    <t>77%  </t>
  </si>
  <si>
    <t>81% </t>
  </si>
  <si>
    <t>84% </t>
  </si>
  <si>
    <r>
      <t>OEI. 02.</t>
    </r>
    <r>
      <rPr>
        <sz val="9"/>
        <rFont val="Calibri Light"/>
        <family val="2"/>
      </rPr>
      <t>Fortalecer la prevención y gestión de conflictos sociales a nivel nacional en articulación con las demandas de la ciudadanía. </t>
    </r>
  </si>
  <si>
    <t>Número de entidades del nivel nacional que implementan el Sistema de Alerta Temprana.</t>
  </si>
  <si>
    <t>16 </t>
  </si>
  <si>
    <t>9 </t>
  </si>
  <si>
    <t>13  </t>
  </si>
  <si>
    <t>14 </t>
  </si>
  <si>
    <t xml:space="preserve">OES.02. </t>
  </si>
  <si>
    <r>
      <t>OEI.03. </t>
    </r>
    <r>
      <rPr>
        <sz val="9"/>
        <color rgb="FF000000"/>
        <rFont val="Calibri Light"/>
        <family val="2"/>
      </rPr>
      <t>Fortalecer el proceso de descentralización para el desarrollo integral del país </t>
    </r>
  </si>
  <si>
    <t>Porcentaje de Gobiernos Regionales que cuentan con herramientas implementadas para el fortalecimiento de la descentralización.</t>
  </si>
  <si>
    <t>57% </t>
  </si>
  <si>
    <t>30% </t>
  </si>
  <si>
    <t>20%  </t>
  </si>
  <si>
    <t>50% </t>
  </si>
  <si>
    <t>OES.03.</t>
  </si>
  <si>
    <r>
      <t>OEI. 04.</t>
    </r>
    <r>
      <rPr>
        <sz val="9"/>
        <rFont val="Calibri Light"/>
        <family val="2"/>
      </rPr>
      <t>Facilitar las condiciones para que las entidades públicas mejoren su gestión, a fin de que ejerzan sus funciones de regulación o presten servicios de calidad en beneficio de la ciudadanía</t>
    </r>
  </si>
  <si>
    <t>Porcentaje de entidades públicas de los tres niveles de gobierno que implementan los instrumentos innovadores generados por la Secretaría de Gestión Pública    </t>
  </si>
  <si>
    <t>s.i.  </t>
  </si>
  <si>
    <t>60% </t>
  </si>
  <si>
    <t>59%  </t>
  </si>
  <si>
    <t>40% </t>
  </si>
  <si>
    <t>Porcentaje de entidades públicas de los tres niveles de gobierno que implementan la Estrategia Nacional de Gobierno Digital</t>
  </si>
  <si>
    <t>90% </t>
  </si>
  <si>
    <t>76.18% </t>
  </si>
  <si>
    <t xml:space="preserve">OES 4 </t>
  </si>
  <si>
    <r>
      <t>OEI 05 </t>
    </r>
    <r>
      <rPr>
        <sz val="9"/>
        <color rgb="FF000000"/>
        <rFont val="Calibri Light"/>
        <family val="2"/>
      </rPr>
      <t>Fortalecer el Sistema Nacional de Gestión del Riesgo de Desastres en el nivel nacional, regional y local con el fin de proteger la vida y el patrimonio de la población</t>
    </r>
  </si>
  <si>
    <t>Porcentaje de entidades públicas del nivel nacional, regional y local que cumplen con la Política Nacional de Gestión del Riesgo de Desastres (GRD)</t>
  </si>
  <si>
    <t>45% </t>
  </si>
  <si>
    <t>32% </t>
  </si>
  <si>
    <t>42% </t>
  </si>
  <si>
    <t>s.i.** </t>
  </si>
  <si>
    <r>
      <t>OEI.06.</t>
    </r>
    <r>
      <rPr>
        <sz val="9"/>
        <color rgb="FF000000"/>
        <rFont val="Calibri Light"/>
        <family val="2"/>
      </rPr>
      <t>Optimizar la gestión institucional en la Presidencia del Consejo de Ministros - PCM </t>
    </r>
  </si>
  <si>
    <t>Porcentaje de acciones estratégicas que lograron el cumplimiento de sus metas</t>
  </si>
  <si>
    <t>100% </t>
  </si>
  <si>
    <t>85% </t>
  </si>
  <si>
    <t>69%  </t>
  </si>
  <si>
    <r>
      <rPr>
        <b/>
        <sz val="9"/>
        <rFont val="Calibri Light"/>
        <family val="2"/>
      </rPr>
      <t xml:space="preserve"> PLIEGO 002:</t>
    </r>
    <r>
      <rPr>
        <sz val="9"/>
        <rFont val="Calibri Light"/>
        <family val="2"/>
      </rPr>
      <t xml:space="preserve">
</t>
    </r>
    <r>
      <rPr>
        <b/>
        <sz val="9"/>
        <rFont val="Calibri Light"/>
        <family val="2"/>
      </rPr>
      <t>INSTITUTO NACIONAL DE ESTADÍSTICA E INFORMÁTICA (INEI)</t>
    </r>
  </si>
  <si>
    <t>OES.03</t>
  </si>
  <si>
    <r>
      <rPr>
        <b/>
        <sz val="9"/>
        <color theme="1"/>
        <rFont val="Calibri Light"/>
        <family val="2"/>
      </rPr>
      <t xml:space="preserve">OEI.01. </t>
    </r>
    <r>
      <rPr>
        <sz val="9"/>
        <color theme="1"/>
        <rFont val="Calibri Light"/>
        <family val="2"/>
      </rPr>
      <t>Mantener actualizada la infraestructura estadística</t>
    </r>
  </si>
  <si>
    <t>Número de actividades estadísticas estructurales actualizadas</t>
  </si>
  <si>
    <t>1
(1940)</t>
  </si>
  <si>
    <r>
      <rPr>
        <b/>
        <sz val="9"/>
        <color theme="1"/>
        <rFont val="Calibri Light"/>
        <family val="2"/>
      </rPr>
      <t>OEI.02.</t>
    </r>
    <r>
      <rPr>
        <sz val="9"/>
        <color theme="1"/>
        <rFont val="Calibri Light"/>
        <family val="2"/>
      </rPr>
      <t xml:space="preserve"> Satisfacer los requerimientos de la Producción Estadística</t>
    </r>
  </si>
  <si>
    <t>Número de productos estadísticos elaborados y difundidos</t>
  </si>
  <si>
    <t>649
(2008)</t>
  </si>
  <si>
    <r>
      <rPr>
        <b/>
        <sz val="9"/>
        <color theme="1"/>
        <rFont val="Calibri Light"/>
        <family val="2"/>
      </rPr>
      <t xml:space="preserve">OEI.03. </t>
    </r>
    <r>
      <rPr>
        <sz val="9"/>
        <color theme="1"/>
        <rFont val="Calibri Light"/>
        <family val="2"/>
      </rPr>
      <t>Fortalecer el liderazgo y posicionamiento del Sistema Estadístico Nacional</t>
    </r>
  </si>
  <si>
    <t>Número de documentos aprobados que mejoran la organización y procesos del Sistema Estadístico Nacional</t>
  </si>
  <si>
    <t>1
(2012)</t>
  </si>
  <si>
    <r>
      <rPr>
        <b/>
        <sz val="9"/>
        <rFont val="Calibri Light"/>
        <family val="2"/>
      </rPr>
      <t xml:space="preserve"> PLIEGO 010: 
DIRECCIÓN NACIONAL DE INTELIGENCIA - DINI</t>
    </r>
    <r>
      <rPr>
        <sz val="9"/>
        <rFont val="Calibri Light"/>
        <family val="2"/>
      </rPr>
      <t xml:space="preserve">
</t>
    </r>
  </si>
  <si>
    <r>
      <rPr>
        <b/>
        <sz val="9"/>
        <rFont val="Calibri Light"/>
        <family val="2"/>
      </rPr>
      <t>OEI.01.</t>
    </r>
    <r>
      <rPr>
        <sz val="9"/>
        <rFont val="Calibri Light"/>
        <family val="2"/>
      </rPr>
      <t xml:space="preserve"> Contribuir en la formulación y ejecución de acciones y políticas a cargo del presidente de la República y el Consejo de Ministros</t>
    </r>
  </si>
  <si>
    <r>
      <rPr>
        <b/>
        <sz val="9"/>
        <rFont val="Calibri Light"/>
        <family val="2"/>
      </rPr>
      <t>OEI.02.</t>
    </r>
    <r>
      <rPr>
        <sz val="9"/>
        <rFont val="Calibri Light"/>
        <family val="2"/>
      </rPr>
      <t xml:space="preserve"> Mejorar las capacidades y competencias en inteligencia y contrainteligencia del personal del Sistema de Inteligencia Nacional (SINA)</t>
    </r>
  </si>
  <si>
    <r>
      <rPr>
        <b/>
        <sz val="9"/>
        <rFont val="Calibri Light"/>
        <family val="2"/>
      </rPr>
      <t>OEI.03.</t>
    </r>
    <r>
      <rPr>
        <sz val="9"/>
        <rFont val="Calibri Light"/>
        <family val="2"/>
      </rPr>
      <t xml:space="preserve"> Fortalecer la rectoría del Sistema de Inteligencia Nacional (SINA)</t>
    </r>
  </si>
  <si>
    <r>
      <rPr>
        <b/>
        <sz val="9"/>
        <rFont val="Calibri Light"/>
        <family val="2"/>
      </rPr>
      <t>OEI.04.</t>
    </r>
    <r>
      <rPr>
        <sz val="9"/>
        <rFont val="Calibri Light"/>
        <family val="2"/>
      </rPr>
      <t xml:space="preserve"> Fortalecer la gestión institucional de la Dirección Nacional de Inteligencia (DINI)</t>
    </r>
  </si>
  <si>
    <r>
      <rPr>
        <b/>
        <sz val="9"/>
        <rFont val="Calibri Light"/>
        <family val="2"/>
      </rPr>
      <t>OEI.05.</t>
    </r>
    <r>
      <rPr>
        <sz val="9"/>
        <rFont val="Calibri Light"/>
        <family val="2"/>
      </rPr>
      <t xml:space="preserve"> Fortalecer los Sistemas de Gestión de Seguridad de la Dirección Nacional de Inteligencia (DINI)</t>
    </r>
  </si>
  <si>
    <r>
      <rPr>
        <b/>
        <sz val="9"/>
        <rFont val="Calibri Light"/>
        <family val="2"/>
      </rPr>
      <t xml:space="preserve">OEI.06. </t>
    </r>
    <r>
      <rPr>
        <sz val="9"/>
        <rFont val="Calibri Light"/>
        <family val="2"/>
      </rPr>
      <t>Fortalecer la cultura de inteligencia en la sociedad en general</t>
    </r>
  </si>
  <si>
    <r>
      <rPr>
        <b/>
        <sz val="9"/>
        <rFont val="Calibri Light"/>
        <family val="2"/>
      </rPr>
      <t>PLIEGO 011:</t>
    </r>
    <r>
      <rPr>
        <sz val="9"/>
        <rFont val="Calibri Light"/>
        <family val="2"/>
      </rPr>
      <t xml:space="preserve"> 
</t>
    </r>
    <r>
      <rPr>
        <b/>
        <sz val="9"/>
        <rFont val="Calibri Light"/>
        <family val="2"/>
      </rPr>
      <t xml:space="preserve">DESPACHO PRESIDENCIAL </t>
    </r>
  </si>
  <si>
    <r>
      <rPr>
        <b/>
        <sz val="9"/>
        <rFont val="Calibri Light"/>
        <family val="2"/>
      </rPr>
      <t>OEI.01.</t>
    </r>
    <r>
      <rPr>
        <sz val="9"/>
        <rFont val="Calibri Light"/>
        <family val="2"/>
      </rPr>
      <t xml:space="preserve"> Generar condiciones óptimas para el cumplimiento de las funciones y competencias de la Presidencia de la República</t>
    </r>
  </si>
  <si>
    <t xml:space="preserve">Número de Actividades presidenciales </t>
  </si>
  <si>
    <t>Agenda Presidencial</t>
  </si>
  <si>
    <t>Secretaría de Actividades</t>
  </si>
  <si>
    <r>
      <rPr>
        <b/>
        <sz val="9"/>
        <rFont val="Calibri Light"/>
        <family val="2"/>
      </rPr>
      <t>OEI.02.</t>
    </r>
    <r>
      <rPr>
        <sz val="9"/>
        <rFont val="Calibri Light"/>
        <family val="2"/>
      </rPr>
      <t>Impulsar adecuadamente el proceso de modernización de la gestión administrativa del Despacho Presidencial</t>
    </r>
  </si>
  <si>
    <t>Porcentaje de actividades y/o acciones implementados según los lineamientos de la Política de Modernización del Estado</t>
  </si>
  <si>
    <t>ND
(2019)</t>
  </si>
  <si>
    <t>Reporte de OTI
ORRHH
OACGD</t>
  </si>
  <si>
    <t xml:space="preserve">Oficina de Planeamiento, Presupuesto y Modernización </t>
  </si>
  <si>
    <t>ND</t>
  </si>
  <si>
    <r>
      <rPr>
        <b/>
        <sz val="9"/>
        <rFont val="Calibri Light"/>
        <family val="2"/>
      </rPr>
      <t>OEI.03.</t>
    </r>
    <r>
      <rPr>
        <sz val="9"/>
        <rFont val="Calibri Light"/>
        <family val="2"/>
      </rPr>
      <t>Reducir la vulnerabilidad ante el riesgo de desastres en las instalaciones del Despacho Presidencial</t>
    </r>
  </si>
  <si>
    <t>Indice de vulnerabilidad de riesgos de desastres en el Despacho Presidencial</t>
  </si>
  <si>
    <t>Reporte de Casa Militar</t>
  </si>
  <si>
    <t>Casa Militar</t>
  </si>
  <si>
    <r>
      <rPr>
        <b/>
        <sz val="9"/>
        <rFont val="Calibri Light"/>
        <family val="2"/>
      </rPr>
      <t xml:space="preserve"> PLIEGO 012:</t>
    </r>
    <r>
      <rPr>
        <sz val="9"/>
        <rFont val="Calibri Light"/>
        <family val="2"/>
      </rPr>
      <t xml:space="preserve">
 </t>
    </r>
    <r>
      <rPr>
        <b/>
        <sz val="9"/>
        <rFont val="Calibri Light"/>
        <family val="2"/>
      </rPr>
      <t>COMISIÓN NACIONAL PARA EL DESARROLLO Y VIDA SIN DROGAS – DEVIDA</t>
    </r>
  </si>
  <si>
    <t>OES.01.</t>
  </si>
  <si>
    <r>
      <rPr>
        <b/>
        <sz val="9"/>
        <rFont val="Calibri Light"/>
        <family val="2"/>
      </rPr>
      <t>OEI 01.</t>
    </r>
    <r>
      <rPr>
        <sz val="9"/>
        <rFont val="Calibri Light"/>
        <family val="2"/>
      </rPr>
      <t xml:space="preserve"> Fortalecer las capacidades operativas de las entidades competentes para el control de la oferta de drogas ilegales</t>
    </r>
  </si>
  <si>
    <t>Superficie del cultivo de coca (ha)</t>
  </si>
  <si>
    <t>ONUDC</t>
  </si>
  <si>
    <t>En proceso de medición</t>
  </si>
  <si>
    <r>
      <rPr>
        <b/>
        <sz val="9"/>
        <rFont val="Calibri Light"/>
        <family val="2"/>
      </rPr>
      <t>OEI. 02.</t>
    </r>
    <r>
      <rPr>
        <sz val="9"/>
        <rFont val="Calibri Light"/>
        <family val="2"/>
      </rPr>
      <t xml:space="preserve">
Prevenir el involucramiento en la cadena delictiva de la oferta de drogas de la población</t>
    </r>
  </si>
  <si>
    <t>%) de personas sensibilizadas para desalentar su accionar con la cadena delictiva de la oferta de drogas</t>
  </si>
  <si>
    <t>No existe línea base</t>
  </si>
  <si>
    <t xml:space="preserve">No se realizó la encuesta </t>
  </si>
  <si>
    <t>No se contó con presupuesto para realizar campañas de sensibilización</t>
  </si>
  <si>
    <r>
      <rPr>
        <b/>
        <sz val="9"/>
        <color rgb="FF000000"/>
        <rFont val="Calibri Light"/>
        <family val="2"/>
      </rPr>
      <t>OEI. 03.</t>
    </r>
    <r>
      <rPr>
        <sz val="9"/>
        <color rgb="FF000000"/>
        <rFont val="Calibri Light"/>
        <family val="2"/>
      </rPr>
      <t xml:space="preserve">
Mejorar las condiciones para el desarrollo alternativo integral y sostenible de las zonas de influencia de cultivos ilícitos
</t>
    </r>
  </si>
  <si>
    <t xml:space="preserve">Dependencia de cultivo de coca de las familias de la zona de influencia cocalera </t>
  </si>
  <si>
    <t>No se pudo medir, por no contar con Información de Monitoreo de cultivo de coca</t>
  </si>
  <si>
    <r>
      <rPr>
        <b/>
        <sz val="9"/>
        <rFont val="Calibri Light"/>
        <family val="2"/>
      </rPr>
      <t>OEI.04.</t>
    </r>
    <r>
      <rPr>
        <sz val="9"/>
        <rFont val="Calibri Light"/>
        <family val="2"/>
      </rPr>
      <t xml:space="preserve"> Incrementar la cobertura de las intervenciones preventivas del consumo de drogas legales e ilegales para la población</t>
    </r>
  </si>
  <si>
    <t xml:space="preserve">Porcentajes estudiantes de educación secundaria que participan de programas de prevención del consumo de drogas, basado en evidencias </t>
  </si>
  <si>
    <t>Por el problema de la pandemia provocada por COVID 19, los estudiantes no estan participando de programas de prevención</t>
  </si>
  <si>
    <r>
      <rPr>
        <b/>
        <sz val="9"/>
        <rFont val="Calibri Light"/>
        <family val="2"/>
      </rPr>
      <t>OEI. 05.</t>
    </r>
    <r>
      <rPr>
        <sz val="9"/>
        <rFont val="Calibri Light"/>
        <family val="2"/>
      </rPr>
      <t xml:space="preserve"> Incrementar la cobertura de los servicios de tratamiento y rehabilitación del consumo de drogas legales e ilegales para la población</t>
    </r>
  </si>
  <si>
    <t xml:space="preserve">(%) de ciudades priorizadas con servicios de tratamiento residencial y/o ambulatorio implementado/ fortalecidos </t>
  </si>
  <si>
    <t>Fuente de información secundaria no disponible en la DPM</t>
  </si>
  <si>
    <t>Meta que no se va apoder lograr por el problema de la emergencia nacional</t>
  </si>
  <si>
    <r>
      <rPr>
        <b/>
        <sz val="9"/>
        <rFont val="Calibri Light"/>
        <family val="2"/>
      </rPr>
      <t xml:space="preserve">OEI.06. </t>
    </r>
    <r>
      <rPr>
        <sz val="9"/>
        <rFont val="Calibri Light"/>
        <family val="2"/>
      </rPr>
      <t>Mejorar la coordinación y articulación de las entidades competentes con el problema de las drogas</t>
    </r>
  </si>
  <si>
    <t>(%) de entidades con buen desempeño en la implementación de las intervenciones promovidas por DEVIDA</t>
  </si>
  <si>
    <r>
      <rPr>
        <b/>
        <sz val="9"/>
        <rFont val="Calibri Light"/>
        <family val="2"/>
      </rPr>
      <t xml:space="preserve"> PLIEGO 016: </t>
    </r>
    <r>
      <rPr>
        <sz val="9"/>
        <rFont val="Calibri Light"/>
        <family val="2"/>
      </rPr>
      <t xml:space="preserve">
</t>
    </r>
    <r>
      <rPr>
        <b/>
        <sz val="9"/>
        <rFont val="Calibri Light"/>
        <family val="2"/>
      </rPr>
      <t>CENTRO NACIONAL DE PLANEAMIENTO ESTRATÉGICO - CEPLAN</t>
    </r>
  </si>
  <si>
    <r>
      <rPr>
        <b/>
        <sz val="9"/>
        <rFont val="Calibri Light"/>
        <family val="2"/>
      </rPr>
      <t>OEI.01.</t>
    </r>
    <r>
      <rPr>
        <sz val="9"/>
        <rFont val="Calibri Light"/>
        <family val="2"/>
      </rPr>
      <t xml:space="preserve"> Fortalecer el planeamiento estratégico del desarrollo realizado por los órganos del sinaplan y las organizaciones de la sociedad civil</t>
    </r>
  </si>
  <si>
    <t>Porcentaje de órganos del SINAPLAN que planifican articuladamente al Plan Estratégico de Desarrollo Nacional</t>
  </si>
  <si>
    <t>2019
0 %</t>
  </si>
  <si>
    <t>Porcentaje de organizaciones de la sociedad civil que toman en cuenta el Plan Estratégico de Desarrollo Nacional para orientar su planeamiento y/o actividades</t>
  </si>
  <si>
    <r>
      <rPr>
        <b/>
        <sz val="9"/>
        <rFont val="Calibri Light"/>
        <family val="2"/>
      </rPr>
      <t>OEI.02.</t>
    </r>
    <r>
      <rPr>
        <sz val="9"/>
        <rFont val="Calibri Light"/>
        <family val="2"/>
      </rPr>
      <t xml:space="preserve"> Mejorar el conocimiento integral de la realidad para el planeamiento estratégico realizado por los órganos del SINAPLAN</t>
    </r>
  </si>
  <si>
    <t>Porcentaje de políticas nacionales y planes estratégicos aprobados que consideran la información sobre conocimiento integral de la realidad</t>
  </si>
  <si>
    <r>
      <rPr>
        <b/>
        <sz val="9"/>
        <rFont val="Calibri Light"/>
        <family val="2"/>
      </rPr>
      <t>OEI.03.</t>
    </r>
    <r>
      <rPr>
        <sz val="9"/>
        <rFont val="Calibri Light"/>
        <family val="2"/>
      </rPr>
      <t xml:space="preserve"> Mejorar el conocimiento sobre la situación futura del país para el planeamiento estratégico realizado por los órganos del SINAPLAN</t>
    </r>
  </si>
  <si>
    <t>Porcentaje de políticas nacionales y planes estratégicos aprobados que consideran la información sobre la situación futura del país</t>
  </si>
  <si>
    <t xml:space="preserve">OES.03 </t>
  </si>
  <si>
    <r>
      <rPr>
        <b/>
        <sz val="9"/>
        <rFont val="Calibri Light"/>
        <family val="2"/>
      </rPr>
      <t>OEI.04.</t>
    </r>
    <r>
      <rPr>
        <sz val="9"/>
        <rFont val="Calibri Light"/>
        <family val="2"/>
      </rPr>
      <t xml:space="preserve"> Mejorar la formulación de políticas y planes articulados al pedn en las entidades del gobierno nacional y gobiernos regionales</t>
    </r>
  </si>
  <si>
    <t xml:space="preserve">Número de proyectos de politicas con informe técnico articuladas con el PEDN	</t>
  </si>
  <si>
    <t xml:space="preserve"> 2018
2</t>
  </si>
  <si>
    <t>Número de planes del Gobierno Nacional y Gobiernos Regionales articuladas con el PEDN</t>
  </si>
  <si>
    <t xml:space="preserve"> 2016
70</t>
  </si>
  <si>
    <r>
      <rPr>
        <b/>
        <sz val="9"/>
        <rFont val="Calibri Light"/>
        <family val="2"/>
      </rPr>
      <t>OEI.05.</t>
    </r>
    <r>
      <rPr>
        <sz val="9"/>
        <rFont val="Calibri Light"/>
        <family val="2"/>
      </rPr>
      <t xml:space="preserve"> Mejorar la formulación de políticas y planes articulados al pedn en los gobiernos locales</t>
    </r>
  </si>
  <si>
    <t>Porcentaje de planes  articulados con el PEDN</t>
  </si>
  <si>
    <t>2017
11%</t>
  </si>
  <si>
    <r>
      <rPr>
        <b/>
        <sz val="9"/>
        <rFont val="Calibri Light"/>
        <family val="2"/>
      </rPr>
      <t>OEI.06.</t>
    </r>
    <r>
      <rPr>
        <sz val="9"/>
        <rFont val="Calibri Light"/>
        <family val="2"/>
      </rPr>
      <t xml:space="preserve"> Fortalecer el seguimiento y evaluación del cumplimiento de las políticas y planes estratégicos de las entidades del sinaplan</t>
    </r>
  </si>
  <si>
    <t>Porcentaje de políticas nacionales que incorporan la metodología de seguimiento y evaluación adecuadamente</t>
  </si>
  <si>
    <t>2019
0%</t>
  </si>
  <si>
    <t>Porcentaje de planes estratégicos que incorporan la metodología de seguimiento y evaluación adecuadamente</t>
  </si>
  <si>
    <r>
      <rPr>
        <b/>
        <sz val="9"/>
        <rFont val="Calibri Light"/>
        <family val="2"/>
      </rPr>
      <t>OEI.07.</t>
    </r>
    <r>
      <rPr>
        <sz val="9"/>
        <rFont val="Calibri Light"/>
        <family val="2"/>
      </rPr>
      <t xml:space="preserve"> Fortalecer la gestión institucional</t>
    </r>
  </si>
  <si>
    <t>Porcentaje de cumplimiento de las metas de las acciones estratégicas institucionales</t>
  </si>
  <si>
    <t>2018
90%</t>
  </si>
  <si>
    <t xml:space="preserve">OES.04 </t>
  </si>
  <si>
    <r>
      <rPr>
        <b/>
        <sz val="9"/>
        <rFont val="Calibri Light"/>
        <family val="2"/>
      </rPr>
      <t>OEI.08</t>
    </r>
    <r>
      <rPr>
        <sz val="9"/>
        <rFont val="Calibri Light"/>
        <family val="2"/>
      </rPr>
      <t xml:space="preserve"> Implementar la gestión interna de riesgos de desastre</t>
    </r>
  </si>
  <si>
    <t>Porcentaje de personal de la entidad que no sufre daños por la ocurrencia de desastre</t>
  </si>
  <si>
    <t>ND 
 2019</t>
  </si>
  <si>
    <r>
      <rPr>
        <b/>
        <sz val="9"/>
        <rFont val="Calibri Light"/>
        <family val="2"/>
      </rPr>
      <t xml:space="preserve"> PLIEGO 019: </t>
    </r>
    <r>
      <rPr>
        <sz val="9"/>
        <rFont val="Calibri Light"/>
        <family val="2"/>
      </rPr>
      <t xml:space="preserve">
</t>
    </r>
    <r>
      <rPr>
        <b/>
        <sz val="9"/>
        <rFont val="Calibri Light"/>
        <family val="2"/>
      </rPr>
      <t xml:space="preserve">ORGANISMO SUPERVISOR DE INVERSIÓN PRIVADA EN TELECOMUNICACIONES - OSIPTELOSIPTEL </t>
    </r>
  </si>
  <si>
    <r>
      <rPr>
        <b/>
        <sz val="9"/>
        <rFont val="Calibri Light"/>
        <family val="2"/>
      </rPr>
      <t>OEI.01</t>
    </r>
    <r>
      <rPr>
        <sz val="9"/>
        <rFont val="Calibri Light"/>
        <family val="2"/>
      </rPr>
      <t>. Promover la competencia entre
empresas operadoras de servicios públicos de telecomunicaciones.</t>
    </r>
  </si>
  <si>
    <t>Índice de intensidad competitiva de telefonía móvil</t>
  </si>
  <si>
    <t>&gt;1</t>
  </si>
  <si>
    <t>Índice de intensidad competitiva de internet móvil</t>
  </si>
  <si>
    <t>Índice de intensidad competitiva de internet fijo</t>
  </si>
  <si>
    <t>Índice de intensidad competitiva de TV de paga</t>
  </si>
  <si>
    <r>
      <rPr>
        <b/>
        <sz val="9"/>
        <rFont val="Calibri Light"/>
        <family val="2"/>
      </rPr>
      <t>OEI.02</t>
    </r>
    <r>
      <rPr>
        <sz val="9"/>
        <rFont val="Calibri Light"/>
        <family val="2"/>
      </rPr>
      <t>. Mejorar la calidad de los servicios públicos de telecomunicaciones brindada por las empresas operadoras respecto a los estándares establecidos</t>
    </r>
  </si>
  <si>
    <t>Índice de calidad del servicio de telefonía móvil</t>
  </si>
  <si>
    <t>Índice de calidad del servicio de internet móvil</t>
  </si>
  <si>
    <t>Índice de calidad del servicio de internet fijo</t>
  </si>
  <si>
    <t>Índice de calidad del servicio de TV de paga</t>
  </si>
  <si>
    <t>% de usuarios satisfechos con la calidad del servicio móvil</t>
  </si>
  <si>
    <t>% de usuarios satisfechos con la calidad del servicio de internet móvil</t>
  </si>
  <si>
    <t>% de usuarios satisfechos con la calidad del servicio de internet fijo</t>
  </si>
  <si>
    <t>% de usuarios satisfechos con la calidad del servicio de TV de paga</t>
  </si>
  <si>
    <r>
      <rPr>
        <b/>
        <sz val="9"/>
        <rFont val="Calibri Light"/>
        <family val="2"/>
      </rPr>
      <t xml:space="preserve">OEI. 03. </t>
    </r>
    <r>
      <rPr>
        <sz val="9"/>
        <rFont val="Calibri Light"/>
        <family val="2"/>
      </rPr>
      <t>Mejorar la calidad de atención al usuario de los servicios públicos de telecomunicaciones</t>
    </r>
  </si>
  <si>
    <t>% de estándares priorizados de calidad de atención al usuario que cumplen las empresas operadoras</t>
  </si>
  <si>
    <t>% de usuarios satisfechos  con la calidad de atención brindada por la empresa operadora</t>
  </si>
  <si>
    <r>
      <rPr>
        <b/>
        <sz val="9"/>
        <rFont val="Calibri Light"/>
        <family val="2"/>
      </rPr>
      <t>OEI.04.</t>
    </r>
    <r>
      <rPr>
        <sz val="9"/>
        <rFont val="Calibri Light"/>
        <family val="2"/>
      </rPr>
      <t xml:space="preserve"> Empoderar a los usuarios de los servicios públicos de telecomunicaciones</t>
    </r>
  </si>
  <si>
    <t>% de usuarios que conocen sus deberes y derechos básicos como consumidores de los servicios de telecomunicaciones</t>
  </si>
  <si>
    <t>% de usuarios que indican que tuvieron una solución adecuada a sus inconvenientes</t>
  </si>
  <si>
    <t>LB</t>
  </si>
  <si>
    <r>
      <rPr>
        <b/>
        <sz val="9"/>
        <rFont val="Calibri Light"/>
        <family val="2"/>
      </rPr>
      <t>OEI.05.</t>
    </r>
    <r>
      <rPr>
        <sz val="9"/>
        <rFont val="Calibri Light"/>
        <family val="2"/>
      </rPr>
      <t xml:space="preserve"> Consolidar la reputación en alta especialización y transparencia</t>
    </r>
  </si>
  <si>
    <t>Índice de reputación del OSIPTEL</t>
  </si>
  <si>
    <t>PD</t>
  </si>
  <si>
    <t>&gt;0.43</t>
  </si>
  <si>
    <r>
      <rPr>
        <b/>
        <sz val="9"/>
        <rFont val="Calibri Light"/>
        <family val="2"/>
      </rPr>
      <t>OEI.06.</t>
    </r>
    <r>
      <rPr>
        <sz val="9"/>
        <rFont val="Calibri Light"/>
        <family val="2"/>
      </rPr>
      <t xml:space="preserve"> Consolidar el modelo de excelencia en la  gestión institucional</t>
    </r>
  </si>
  <si>
    <t>% de clientes internos satisfechos con las Unidades Orgánicas de Línea</t>
  </si>
  <si>
    <t>% de clientes internos satisfechos con las Unidades Orgánicas de Apoyo y Asesoramiento</t>
  </si>
  <si>
    <t>Índice de excelencia en la gestión de la Institución</t>
  </si>
  <si>
    <r>
      <rPr>
        <b/>
        <sz val="9"/>
        <rFont val="Calibri Light"/>
        <family val="2"/>
      </rPr>
      <t>OEI. 07</t>
    </r>
    <r>
      <rPr>
        <sz val="9"/>
        <rFont val="Calibri Light"/>
        <family val="2"/>
      </rPr>
      <t>. Implementar la gestión de riesgo de desastres</t>
    </r>
  </si>
  <si>
    <t>% de colaboradores sensibilizados en prácticas de gestión de riesgo de desastres</t>
  </si>
  <si>
    <t>PLIEGO 20: ORGANISMO SUPERVISOR DE LA INVERSION EN ENERGIA Y MINERIA – OSINERGMIN</t>
  </si>
  <si>
    <t>G1,G2,G3,G4,G5,P1,P2,P3,P4,P5</t>
  </si>
  <si>
    <t>Porcentaje  de alumbrado público 
deficiente</t>
  </si>
  <si>
    <t>Supervisar la Norma Técnica de Calidad de los Servicios 
Eléctricos Rurales y su Base Metodológica</t>
  </si>
  <si>
    <t>247 informes de supervisión</t>
  </si>
  <si>
    <t>Contraste de medidores de electricidad (% del parque total contrastado)</t>
  </si>
  <si>
    <t>Porcentaje de estaciones de servicio que aprueban el control de cantidad</t>
  </si>
  <si>
    <t>Porcentaje de estaciones de servicio que aprueban el control de calidad</t>
  </si>
  <si>
    <t>Número de gasocentros operativos (Gas natural vehicular-GNV)</t>
  </si>
  <si>
    <t>280 gasocentros operativos</t>
  </si>
  <si>
    <t>G1,G2,G3,G4,G5,P1,P2,P3,P4,P5.P6</t>
  </si>
  <si>
    <t>Redes de distribución de gas natural: Km de redes de gas natural (departamentos de Lima e Ica)</t>
  </si>
  <si>
    <t>481.4
kms de redes de gas natural  de acero</t>
  </si>
  <si>
    <t>G1,G2,G3,G4,G5,P1,P2,P3,P4,P5,P6</t>
  </si>
  <si>
    <t>7000 
kms de redes de gas natural de polietileno</t>
  </si>
  <si>
    <t>G3,P2</t>
  </si>
  <si>
    <t>Beneficiarios del vale de descuento FISE para la compra de cilindros de GLP de 10 kg</t>
  </si>
  <si>
    <t>1'565,165 beneficiarios</t>
  </si>
  <si>
    <t>Beneficiarios FISE del Programa de Promoción de nuevos suministros residenciales en Lima y Callao</t>
  </si>
  <si>
    <t>179,390(2)</t>
  </si>
  <si>
    <t xml:space="preserve">1’647,447 </t>
  </si>
  <si>
    <r>
      <t>P</t>
    </r>
    <r>
      <rPr>
        <b/>
        <sz val="9"/>
        <rFont val="Calibri Light"/>
        <family val="2"/>
      </rPr>
      <t xml:space="preserve">LIEGO 021: SUPERINTENDENCIA NACIONAL DE SERVICIOS DE SANEAMIENTO – SUNASS
</t>
    </r>
    <r>
      <rPr>
        <u/>
        <sz val="9"/>
        <rFont val="Calibri Light"/>
        <family val="2"/>
      </rPr>
      <t xml:space="preserve">
PLAN ESTRATÉGICO INSTITUCIONAL 2017-2022 (VIGENTE HASTA EL AÑO 2019)</t>
    </r>
  </si>
  <si>
    <r>
      <rPr>
        <b/>
        <sz val="9"/>
        <rFont val="Calibri Light"/>
        <family val="2"/>
      </rPr>
      <t xml:space="preserve">OEI.01. </t>
    </r>
    <r>
      <rPr>
        <sz val="9"/>
        <rFont val="Calibri Light"/>
        <family val="2"/>
      </rPr>
      <t>Optimizar la calidad de los servicios de saneamiento provistos a los usuarios</t>
    </r>
  </si>
  <si>
    <t>Porcentaje de población urbana con acceso a agua segura</t>
  </si>
  <si>
    <t>ENAPRES</t>
  </si>
  <si>
    <t>INEI /GSF</t>
  </si>
  <si>
    <t>Porcentaje del nivel de calidad del servicio brindado por las EPS</t>
  </si>
  <si>
    <t>Informacion remitida periodicamente en las Empresas Prestadoras.</t>
  </si>
  <si>
    <t>EPS - GSF</t>
  </si>
  <si>
    <r>
      <rPr>
        <b/>
        <sz val="9"/>
        <rFont val="Calibri Light"/>
        <family val="2"/>
      </rPr>
      <t>OEI.02.</t>
    </r>
    <r>
      <rPr>
        <sz val="9"/>
        <rFont val="Calibri Light"/>
        <family val="2"/>
      </rPr>
      <t xml:space="preserve"> Contribuir a la provision de servicios de saneamiento a los usuarios en condiciones de equidad</t>
    </r>
  </si>
  <si>
    <t>Porcentaje de hogares del primer quintil de gastos que destinan hasta un 5% de sus gastos en servicio de saneamiento. Ámbito urbano</t>
  </si>
  <si>
    <t>ENAHO</t>
  </si>
  <si>
    <t>INE/GRT</t>
  </si>
  <si>
    <t>Porcentaje de hogares en situación de pobreza que destinan hasta un 5% de sus gastos en servicios de saneamiento. Ambito Urbano</t>
  </si>
  <si>
    <r>
      <rPr>
        <b/>
        <sz val="9"/>
        <rFont val="Calibri Light"/>
        <family val="2"/>
      </rPr>
      <t xml:space="preserve">OEI.03. </t>
    </r>
    <r>
      <rPr>
        <sz val="9"/>
        <rFont val="Calibri Light"/>
        <family val="2"/>
      </rPr>
      <t>Contribuir al uso racional y sostenible del agua por parte de usuarios y prestadores de servicios de saneamiento</t>
    </r>
  </si>
  <si>
    <t>Porcentaje de micro medicion</t>
  </si>
  <si>
    <t>Información remitida periódicamente por las Empresas Prestadoras</t>
  </si>
  <si>
    <t>EPS-GSF</t>
  </si>
  <si>
    <t>Porcentaje de agua no facturada</t>
  </si>
  <si>
    <t>GSF</t>
  </si>
  <si>
    <r>
      <rPr>
        <b/>
        <sz val="9"/>
        <rFont val="Calibri Light"/>
        <family val="2"/>
      </rPr>
      <t xml:space="preserve">OEI.04. </t>
    </r>
    <r>
      <rPr>
        <sz val="9"/>
        <rFont val="Calibri Light"/>
        <family val="2"/>
      </rPr>
      <t>Mejorar la gestión institucional</t>
    </r>
  </si>
  <si>
    <t>Porcentaje de ejecución física del PEI</t>
  </si>
  <si>
    <t>Informe de Evaluación del PEI de la SUNASS</t>
  </si>
  <si>
    <t>Todas las Unidades orgánicas</t>
  </si>
  <si>
    <r>
      <rPr>
        <b/>
        <sz val="9"/>
        <rFont val="Calibri Light"/>
        <family val="2"/>
      </rPr>
      <t>OEI.05.</t>
    </r>
    <r>
      <rPr>
        <sz val="9"/>
        <rFont val="Calibri Light"/>
        <family val="2"/>
      </rPr>
      <t xml:space="preserve"> Fortalecer la gestion del riesgo de desastres</t>
    </r>
  </si>
  <si>
    <t>Plan de Gestión de Riesgo de Desastres aprobado</t>
  </si>
  <si>
    <t>Resolucion</t>
  </si>
  <si>
    <t>GG</t>
  </si>
  <si>
    <r>
      <rPr>
        <b/>
        <sz val="9"/>
        <rFont val="Calibri Light"/>
        <family val="2"/>
      </rPr>
      <t>PLIEGO 021: SUPERINTENDENCIA NACIONAL DE SERVICIOS DE SANEAMIENTO – SUNASS</t>
    </r>
    <r>
      <rPr>
        <sz val="9"/>
        <rFont val="Calibri Light"/>
        <family val="2"/>
      </rPr>
      <t xml:space="preserve">
</t>
    </r>
    <r>
      <rPr>
        <u/>
        <sz val="9"/>
        <rFont val="Calibri Light"/>
        <family val="2"/>
      </rPr>
      <t xml:space="preserve">
PLAN ESTRATÉGICO INSTITUCIONAL 2020-2023(VIGENTE)</t>
    </r>
  </si>
  <si>
    <t>Índice de la Gestión y Prestación de los Servicios de Saneamiento de las Empresas Prestadoras (IGPSS)</t>
  </si>
  <si>
    <t>Informe de Benchmarking de las Empresas Prestadoras</t>
  </si>
  <si>
    <t>DF</t>
  </si>
  <si>
    <t>Porcentaje de prestadores del área rural con buena gestión</t>
  </si>
  <si>
    <t xml:space="preserve">La BD es el Sistema de registro de ATM </t>
  </si>
  <si>
    <r>
      <rPr>
        <b/>
        <sz val="9"/>
        <color rgb="FF000000"/>
        <rFont val="Calibri Light"/>
        <family val="2"/>
      </rPr>
      <t>OEI.02.</t>
    </r>
    <r>
      <rPr>
        <sz val="9"/>
        <color rgb="FF000000"/>
        <rFont val="Calibri Light"/>
        <family val="2"/>
      </rPr>
      <t xml:space="preserve"> Consolidar la desconcentración de funciones de SUNASS</t>
    </r>
  </si>
  <si>
    <t>Porcentaje de ODS que muestran un desempeño óptimo en el ejercicio de las funciones desconcentradas</t>
  </si>
  <si>
    <t>POI, Indicador OAF- URH, reporte de implementación de oficinas</t>
  </si>
  <si>
    <t>DAP</t>
  </si>
  <si>
    <r>
      <rPr>
        <b/>
        <sz val="9"/>
        <color rgb="FF000000"/>
        <rFont val="Calibri Light"/>
        <family val="2"/>
      </rPr>
      <t>OEI.03.</t>
    </r>
    <r>
      <rPr>
        <sz val="9"/>
        <color rgb="FF000000"/>
        <rFont val="Calibri Light"/>
        <family val="2"/>
      </rPr>
      <t xml:space="preserve"> Mejorar la percepción y valoración de los servicios de saneamiento por los usuarios</t>
    </r>
  </si>
  <si>
    <t>Porcentaje de usuarios que valoran la importancia de contar con los servicios de saneamiento</t>
  </si>
  <si>
    <t>Informe de Estudio</t>
  </si>
  <si>
    <t>OCII</t>
  </si>
  <si>
    <t>Porcentaje de usuarios satisfechos con la atención SUNASS</t>
  </si>
  <si>
    <t>Sistema CRM</t>
  </si>
  <si>
    <t>DU</t>
  </si>
  <si>
    <r>
      <rPr>
        <b/>
        <sz val="9"/>
        <color rgb="FF000000"/>
        <rFont val="Calibri Light"/>
        <family val="2"/>
      </rPr>
      <t xml:space="preserve">OEI.03. </t>
    </r>
    <r>
      <rPr>
        <sz val="9"/>
        <color rgb="FF000000"/>
        <rFont val="Calibri Light"/>
        <family val="2"/>
      </rPr>
      <t>Mejorar la percepción y valoración de los servicios de saneamiento por los usuarios</t>
    </r>
  </si>
  <si>
    <t>Porcentaje de usuarios de los servicios de saneamiento, que muestra disposición al pago de las tarifas establecidas</t>
  </si>
  <si>
    <t>Base de datos de la Encuesta realizada a encargo de SUNASS</t>
  </si>
  <si>
    <r>
      <rPr>
        <b/>
        <sz val="9"/>
        <color rgb="FF000000"/>
        <rFont val="Calibri Light"/>
        <family val="2"/>
      </rPr>
      <t xml:space="preserve">OEI.04. </t>
    </r>
    <r>
      <rPr>
        <sz val="9"/>
        <color rgb="FF000000"/>
        <rFont val="Calibri Light"/>
        <family val="2"/>
      </rPr>
      <t>Fortalecer la gestión institucional</t>
    </r>
  </si>
  <si>
    <t>Porcentaje de clientes internos satisfechos con los servicios de los órganos de línea</t>
  </si>
  <si>
    <t>Encuesta de satisfacción del cliente interno</t>
  </si>
  <si>
    <t>OPPM UPP</t>
  </si>
  <si>
    <r>
      <rPr>
        <b/>
        <sz val="9"/>
        <color rgb="FF000000"/>
        <rFont val="Calibri Light"/>
        <family val="2"/>
      </rPr>
      <t>OEI.05.</t>
    </r>
    <r>
      <rPr>
        <sz val="9"/>
        <color rgb="FF000000"/>
        <rFont val="Calibri Light"/>
        <family val="2"/>
      </rPr>
      <t xml:space="preserve"> Implementar la gestión de riesgos de desastres</t>
    </r>
  </si>
  <si>
    <t>Porcentaje de implementación del Plan de Gestión de Riesgos de Desastres</t>
  </si>
  <si>
    <t>Informes</t>
  </si>
  <si>
    <r>
      <rPr>
        <b/>
        <sz val="9"/>
        <rFont val="Calibri Light"/>
        <family val="2"/>
      </rPr>
      <t xml:space="preserve">PLIEGO 022: </t>
    </r>
    <r>
      <rPr>
        <sz val="9"/>
        <rFont val="Calibri Light"/>
        <family val="2"/>
      </rPr>
      <t xml:space="preserve">
</t>
    </r>
    <r>
      <rPr>
        <b/>
        <sz val="9"/>
        <rFont val="Calibri Light"/>
        <family val="2"/>
      </rPr>
      <t xml:space="preserve">ORGANISMO SUPERVISOR DE LA INVERSIÓN EN INFRAESTRUCTURA DE TRANSPORTE DE USO PÚBLICO – OSITRAN </t>
    </r>
  </si>
  <si>
    <r>
      <rPr>
        <b/>
        <sz val="9"/>
        <rFont val="Calibri Light"/>
        <family val="2"/>
      </rPr>
      <t xml:space="preserve">OEI. 01. </t>
    </r>
    <r>
      <rPr>
        <sz val="9"/>
        <rFont val="Calibri Light"/>
        <family val="2"/>
      </rPr>
      <t>Fortalecer el posicionamiento del OSITRAN en relación a sus grupos de interés y ciudadanía en general</t>
    </r>
  </si>
  <si>
    <t>% de Posicionamiento del OSITRAN</t>
  </si>
  <si>
    <t>Encuesta Anual</t>
  </si>
  <si>
    <r>
      <rPr>
        <b/>
        <sz val="9"/>
        <rFont val="Calibri Light"/>
        <family val="2"/>
      </rPr>
      <t>OEI.02.</t>
    </r>
    <r>
      <rPr>
        <sz val="9"/>
        <rFont val="Calibri Light"/>
        <family val="2"/>
      </rPr>
      <t xml:space="preserve"> Optimizar el Desarrollo Organizacional</t>
    </r>
  </si>
  <si>
    <t>Índice de Desarrollo Organizacional</t>
  </si>
  <si>
    <t>Informe Semestral</t>
  </si>
  <si>
    <r>
      <rPr>
        <b/>
        <sz val="9"/>
        <rFont val="Calibri Light"/>
        <family val="2"/>
      </rPr>
      <t>OEI.03.</t>
    </r>
    <r>
      <rPr>
        <sz val="9"/>
        <rFont val="Calibri Light"/>
        <family val="2"/>
      </rPr>
      <t xml:space="preserve"> Optimizar la supervisión y fiscalización de la Infraestructura de Transporte de Uso Público</t>
    </r>
  </si>
  <si>
    <t>Índice de eficiencia en la Supervisión y Fiscalización de la Infraestructura de Transporte de Uso Público</t>
  </si>
  <si>
    <t>Documentos</t>
  </si>
  <si>
    <r>
      <rPr>
        <b/>
        <sz val="9"/>
        <rFont val="Calibri Light"/>
        <family val="2"/>
      </rPr>
      <t>OE.I 04.</t>
    </r>
    <r>
      <rPr>
        <sz val="9"/>
        <rFont val="Calibri Light"/>
        <family val="2"/>
      </rPr>
      <t xml:space="preserve"> Optimizar la función reguladora en beneficio de nuestros usuarios y ciudadanía en general</t>
    </r>
  </si>
  <si>
    <t>Índice de Cumplimiento de la Función Reguladora</t>
  </si>
  <si>
    <t>Informe</t>
  </si>
  <si>
    <t>GRE</t>
  </si>
  <si>
    <r>
      <rPr>
        <b/>
        <sz val="9"/>
        <rFont val="Calibri Light"/>
        <family val="2"/>
      </rPr>
      <t xml:space="preserve">OEI. 05. </t>
    </r>
    <r>
      <rPr>
        <sz val="9"/>
        <rFont val="Calibri Light"/>
        <family val="2"/>
      </rPr>
      <t>Fortalecer la protección de los derechos de los usuarios de Infraestructura de Transporte de Uso Público</t>
    </r>
  </si>
  <si>
    <t>Índice del grado de protección del usuario</t>
  </si>
  <si>
    <t>GAU</t>
  </si>
  <si>
    <r>
      <rPr>
        <b/>
        <sz val="9"/>
        <rFont val="Calibri Light"/>
        <family val="2"/>
      </rPr>
      <t>OEI. 06.</t>
    </r>
    <r>
      <rPr>
        <sz val="9"/>
        <rFont val="Calibri Light"/>
        <family val="2"/>
      </rPr>
      <t xml:space="preserve"> Administrar eficientemente los recursos institucionales del OSITRAN</t>
    </r>
  </si>
  <si>
    <t>Índice de Gestión de Recursos Organizacionales</t>
  </si>
  <si>
    <t>GA</t>
  </si>
  <si>
    <t>OES.04</t>
  </si>
  <si>
    <t>OEI 07. Implementar la Gestión de Riesgos de Desastres</t>
  </si>
  <si>
    <t>Número de Informes emitidos</t>
  </si>
  <si>
    <t>Informe semestral</t>
  </si>
  <si>
    <t xml:space="preserve"> PLIEGO 023: 
AUTORIDAD NACIONAL DEL SERVICIO CIVIL – SERVIR </t>
  </si>
  <si>
    <r>
      <rPr>
        <b/>
        <sz val="9"/>
        <rFont val="Calibri Light"/>
        <family val="2"/>
      </rPr>
      <t>OEI.01.</t>
    </r>
    <r>
      <rPr>
        <sz val="9"/>
        <rFont val="Calibri Light"/>
        <family val="2"/>
      </rPr>
      <t xml:space="preserve"> Promover un acceso equitativo al servicio civil en las entidades públicas</t>
    </r>
  </si>
  <si>
    <t>% de procesos del Sistema Administrativo de Gestión de Recursos Humanos, con desarrollo técnico-normativo</t>
  </si>
  <si>
    <t>40% de los procesos con desarrollo técnico-normativo (2016)</t>
  </si>
  <si>
    <t xml:space="preserve">80% de los procesos con desarrollo técnico-normativo </t>
  </si>
  <si>
    <r>
      <rPr>
        <b/>
        <sz val="9"/>
        <rFont val="Calibri Light"/>
        <family val="2"/>
      </rPr>
      <t>OEI.02</t>
    </r>
    <r>
      <rPr>
        <sz val="9"/>
        <rFont val="Calibri Light"/>
        <family val="2"/>
      </rPr>
      <t>. Impulsar el proceso de implementación de la Ley del Servicio Civil en las entidades públicas</t>
    </r>
  </si>
  <si>
    <t>% de entidades públicas con Resolución de Inicio para el tránsito a la LSC, que inician los procesos de selección de personal en el marco del nuevo régimen</t>
  </si>
  <si>
    <t>0% de entidades públicas que inician procesos de selección de personal en el marco del nuevo régimen (2016)</t>
  </si>
  <si>
    <t xml:space="preserve">24% de entidades públicas que inician procesos de selección de personal en el marco del nuevo régimen </t>
  </si>
  <si>
    <r>
      <rPr>
        <b/>
        <sz val="9"/>
        <rFont val="Calibri Light"/>
        <family val="2"/>
      </rPr>
      <t>OEI.03.</t>
    </r>
    <r>
      <rPr>
        <sz val="9"/>
        <rFont val="Calibri Light"/>
        <family val="2"/>
      </rPr>
      <t xml:space="preserve"> Fortalecer las capacidades de los servidores civiles de los tres niveles de gobierno</t>
    </r>
  </si>
  <si>
    <t>% de servidores civiles de los tres niveles de gobierno capacitados por SERVIR, que desarrollan sus conocimientos y habilidades</t>
  </si>
  <si>
    <t>95% de servidores civiles capacitados por SERVIR (2016)</t>
  </si>
  <si>
    <t>96% de servidores civiles capacitados por SERVIR</t>
  </si>
  <si>
    <r>
      <rPr>
        <b/>
        <sz val="9"/>
        <rFont val="Calibri Light"/>
        <family val="2"/>
      </rPr>
      <t xml:space="preserve">OEI.04. </t>
    </r>
    <r>
      <rPr>
        <sz val="9"/>
        <rFont val="Calibri Light"/>
        <family val="2"/>
      </rPr>
      <t>Fortalecer la gestión institucional de SERVIR</t>
    </r>
  </si>
  <si>
    <t>Índice de fortalecimiento de  gestión institucional</t>
  </si>
  <si>
    <t>0,45 de fortalecimiento institucional (2016)</t>
  </si>
  <si>
    <t>1,00 de fortalecimiento institucional</t>
  </si>
  <si>
    <t>PLIEGO 024: 
ORGANISMO DE SUPERVISIÓN DE LOS RECURSOS FORESTALES Y DE FAUNA SILVESTRE - OSINFOR</t>
  </si>
  <si>
    <r>
      <rPr>
        <b/>
        <sz val="9"/>
        <color theme="1"/>
        <rFont val="Calibri Light"/>
        <family val="2"/>
      </rPr>
      <t>OEI.01.</t>
    </r>
    <r>
      <rPr>
        <sz val="9"/>
        <color theme="1"/>
        <rFont val="Calibri Light"/>
        <family val="2"/>
      </rPr>
      <t xml:space="preserve"> Incrementar el aprovechamiento sostenible y la conservación, de los recursos forestales, de fauna silvestre y sus servicios eco sistémicos, por parte de los titulares de títulos habilitantes</t>
    </r>
  </si>
  <si>
    <t>Porcentaje de planes de manejo con buen desempeño en el aprovechamiento de los recursos forestales y de fauna silvestre</t>
  </si>
  <si>
    <t>13%
(2016)</t>
  </si>
  <si>
    <t xml:space="preserve">Registros internos del OSINFOR </t>
  </si>
  <si>
    <t>Dirección de Supervisión Forestal y de Fauna Silvestre - OSINFOR</t>
  </si>
  <si>
    <t xml:space="preserve"> 
20%
</t>
  </si>
  <si>
    <r>
      <rPr>
        <b/>
        <sz val="9"/>
        <color theme="1"/>
        <rFont val="Calibri Light"/>
        <family val="2"/>
      </rPr>
      <t xml:space="preserve">OEI.02. </t>
    </r>
    <r>
      <rPr>
        <sz val="9"/>
        <color theme="1"/>
        <rFont val="Calibri Light"/>
        <family val="2"/>
      </rPr>
      <t>Optimizar la gestión institucional</t>
    </r>
  </si>
  <si>
    <t>Índice de gestión institucional efectiva</t>
  </si>
  <si>
    <t>Gerencia General - OSINFOR</t>
  </si>
  <si>
    <r>
      <rPr>
        <b/>
        <sz val="9"/>
        <color theme="1"/>
        <rFont val="Calibri Light"/>
        <family val="2"/>
      </rPr>
      <t>OEI.03.</t>
    </r>
    <r>
      <rPr>
        <sz val="9"/>
        <color theme="1"/>
        <rFont val="Calibri Light"/>
        <family val="2"/>
      </rPr>
      <t xml:space="preserve"> Reducir la vulnerabilidad ante el riesgo de desastres</t>
    </r>
  </si>
  <si>
    <t>Porcentaje de sedes del OSINFOR con conocimiento de los lineamientos de la gestión del riesgo de desastres</t>
  </si>
  <si>
    <t>Oficina de Administración / Unidad de Abastecimiento - OSINFOR</t>
  </si>
  <si>
    <t xml:space="preserve"> PLIEGO 0114: CONSEJO NACIONAL DE CIENCIA, TECNOLOGÍA E INNOVACIÓN TECNOLÓGICA – CONCYTEC</t>
  </si>
  <si>
    <r>
      <rPr>
        <b/>
        <sz val="9"/>
        <rFont val="Calibri Light"/>
        <family val="2"/>
      </rPr>
      <t>OEI.01.</t>
    </r>
    <r>
      <rPr>
        <sz val="9"/>
        <rFont val="Calibri Light"/>
        <family val="2"/>
      </rPr>
      <t xml:space="preserve"> Fortalecer en el marco de la Política Nacional de CTI la institucionalidad del Sistema Nacional de Ciencia, Tecnología e Innovación Tecnológica – SINACYT</t>
    </r>
  </si>
  <si>
    <t>Número de planes de las instituciones del SINACYT alineados a la Política Nacional de CTI</t>
  </si>
  <si>
    <t>46 (2016)</t>
  </si>
  <si>
    <r>
      <rPr>
        <b/>
        <sz val="9"/>
        <rFont val="Calibri Light"/>
        <family val="2"/>
      </rPr>
      <t xml:space="preserve">OEI.02. </t>
    </r>
    <r>
      <rPr>
        <sz val="9"/>
        <rFont val="Calibri Light"/>
        <family val="2"/>
      </rPr>
      <t>Fortalecer las capacidades de científicos, técnicos, tecnólogos, docentes universitarios</t>
    </r>
  </si>
  <si>
    <t>Número de investigadores calificados en Registro Nacional de Investigadores en Ciencia y Tecnología (REGINA)</t>
  </si>
  <si>
    <t>1399 (2014)</t>
  </si>
  <si>
    <t>Número de gestores de CTI calificados</t>
  </si>
  <si>
    <t>0 (2016)</t>
  </si>
  <si>
    <r>
      <rPr>
        <b/>
        <sz val="9"/>
        <rFont val="Calibri Light"/>
        <family val="2"/>
      </rPr>
      <t>OEI.03</t>
    </r>
    <r>
      <rPr>
        <sz val="9"/>
        <rFont val="Calibri Light"/>
        <family val="2"/>
      </rPr>
      <t>. Mejorar la infraestructura para el desarrollo de la CTI</t>
    </r>
  </si>
  <si>
    <t>Número de instituciones con laboratorios equipados adecuadamente e integrados a nivel nacional</t>
  </si>
  <si>
    <t>Número de instituciones que han mejorado al menos un proceso de gestión en CTI</t>
  </si>
  <si>
    <r>
      <rPr>
        <b/>
        <sz val="9"/>
        <rFont val="Calibri Light"/>
        <family val="2"/>
      </rPr>
      <t>OEI.04.</t>
    </r>
    <r>
      <rPr>
        <sz val="9"/>
        <rFont val="Calibri Light"/>
        <family val="2"/>
      </rPr>
      <t xml:space="preserve"> Fortalecer los sistemas de información para el mejor desempeño de los actores del Sistema Nacional de Ciencia, Tecnología e Innovación Tecnológica – SINACYT</t>
    </r>
  </si>
  <si>
    <t>Nivel de satisfacción de los usuarios de los sistemas de información del SINACYT</t>
  </si>
  <si>
    <t>S/D (2016)</t>
  </si>
  <si>
    <r>
      <rPr>
        <b/>
        <sz val="9"/>
        <rFont val="Calibri Light"/>
        <family val="2"/>
      </rPr>
      <t>OEI.05.</t>
    </r>
    <r>
      <rPr>
        <sz val="9"/>
        <rFont val="Calibri Light"/>
        <family val="2"/>
      </rPr>
      <t xml:space="preserve"> Promover la generación y transferencia 
de conocimiento científico – tecnológico en los centros de CTI</t>
    </r>
  </si>
  <si>
    <t>Número de publicaciones en CTI en revistas indizadas</t>
  </si>
  <si>
    <t>1965 (2016)</t>
  </si>
  <si>
    <t>Número de solicitudes de registro de patentes nacionales</t>
  </si>
  <si>
    <t>285 (2016)</t>
  </si>
  <si>
    <t>Número de instituciones de investigación que cuentan con oficinas de transferencia tecnológica acreditados</t>
  </si>
  <si>
    <t>Número de instituciones de investigación con especialistas calificados en Propiedad Intelectual y Transferencia Tecnológica</t>
  </si>
  <si>
    <r>
      <rPr>
        <b/>
        <sz val="9"/>
        <rFont val="Calibri Light"/>
        <family val="2"/>
      </rPr>
      <t xml:space="preserve">OEI.06. </t>
    </r>
    <r>
      <rPr>
        <sz val="9"/>
        <rFont val="Calibri Light"/>
        <family val="2"/>
      </rPr>
      <t>Desarrollar incentivos que estimulen las actividades de CTI por parte de los actores del Sistema Nacional de Ciencia, Tecnología e Innovación Tecnológica – SINACYT.</t>
    </r>
  </si>
  <si>
    <t>Número de entidades del SINACYT que aplican incentivos gubernamentales en CTI</t>
  </si>
  <si>
    <t>19 (2016)</t>
  </si>
  <si>
    <r>
      <rPr>
        <b/>
        <sz val="9"/>
        <rFont val="Calibri Light"/>
        <family val="2"/>
      </rPr>
      <t>OEI.07</t>
    </r>
    <r>
      <rPr>
        <sz val="9"/>
        <rFont val="Calibri Light"/>
        <family val="2"/>
      </rPr>
      <t>. Fortalecer el desarrollo institucional del CONCYTEC.</t>
    </r>
  </si>
  <si>
    <t>Porcentaje de cumplimiento de las metas propuestas del PEI</t>
  </si>
  <si>
    <t>64% (2015)</t>
  </si>
  <si>
    <t>PLIEGO 183: INSTITUTO NACIONAL DE DEFENSA DE LA COMPETENCIA Y DE LA PROTECCION DE LA PROPIEDAD INTELECTUAL - INDECOPI</t>
  </si>
  <si>
    <r>
      <rPr>
        <b/>
        <sz val="9"/>
        <color theme="1"/>
        <rFont val="Calibri Light"/>
        <family val="2"/>
      </rPr>
      <t>OEI.01.</t>
    </r>
    <r>
      <rPr>
        <sz val="9"/>
        <color theme="1"/>
        <rFont val="Calibri Light"/>
        <family val="2"/>
      </rPr>
      <t xml:space="preserve"> Reducir la incidencia de
denuncias en materia de
Consumo presentados por los consumidores.
</t>
    </r>
  </si>
  <si>
    <t>Ratio de reclamos presentados
respecto a denuncias presentados
ante el Indicia</t>
  </si>
  <si>
    <r>
      <t xml:space="preserve">2.3
(2013)
</t>
    </r>
    <r>
      <rPr>
        <sz val="8"/>
        <color rgb="FFFF0000"/>
        <rFont val="Arial"/>
        <family val="2"/>
      </rPr>
      <t/>
    </r>
  </si>
  <si>
    <t>Programa Presupuestal
“Protección del Consumidor”</t>
  </si>
  <si>
    <t>Responsable Técnico del Programa Presupuestal de Protección del Consumidor del Indicia.</t>
  </si>
  <si>
    <r>
      <rPr>
        <b/>
        <sz val="9"/>
        <color theme="1"/>
        <rFont val="Calibri Light"/>
        <family val="2"/>
      </rPr>
      <t xml:space="preserve">OEI.02. </t>
    </r>
    <r>
      <rPr>
        <sz val="9"/>
        <color theme="1"/>
        <rFont val="Calibri Light"/>
        <family val="2"/>
      </rPr>
      <t>Incrementar el uso de los
servicios de Propiedad
Intelectual, por parte de las
personas naturales y jurídicas.</t>
    </r>
  </si>
  <si>
    <t>Tasa de solicitudes de registro de
registro de propiedad intelectual
presentados ante el Indicia</t>
  </si>
  <si>
    <t xml:space="preserve">-1.4
(2014)
</t>
  </si>
  <si>
    <t>Programa Presupuestal
“Propiedad Intelectual”</t>
  </si>
  <si>
    <t>Responsable Técnico del Programa Presupuestal de Propiedad Intelectual.</t>
  </si>
  <si>
    <r>
      <rPr>
        <b/>
        <sz val="9"/>
        <color theme="1"/>
        <rFont val="Calibri Light"/>
        <family val="2"/>
      </rPr>
      <t>OEI.03.</t>
    </r>
    <r>
      <rPr>
        <sz val="9"/>
        <color theme="1"/>
        <rFont val="Calibri Light"/>
        <family val="2"/>
      </rPr>
      <t xml:space="preserve"> Mejorar las condiciones de competencia en los Mercados
para beneficio de los Agentes
Económicos.</t>
    </r>
  </si>
  <si>
    <t>Índice de Mejora de la Competencia</t>
  </si>
  <si>
    <t>3.86
(2014)</t>
  </si>
  <si>
    <t>Proyección de la Gerencia de Estudios Económicos del Indecopi, en base al  índice compuesto por indicadores medidos
por el Banco Mundial y el Foro Económico
Mundial</t>
  </si>
  <si>
    <t>Gerencia de Estudios Económicos encargado de informar el valor obtenido</t>
  </si>
  <si>
    <r>
      <rPr>
        <b/>
        <sz val="9"/>
        <color theme="1"/>
        <rFont val="Calibri Light"/>
        <family val="2"/>
      </rPr>
      <t xml:space="preserve">OEI.04. </t>
    </r>
    <r>
      <rPr>
        <sz val="9"/>
        <color theme="1"/>
        <rFont val="Calibri Light"/>
        <family val="2"/>
      </rPr>
      <t>Fortalecer la Gestión Institucional.</t>
    </r>
  </si>
  <si>
    <t>Porcentaje de áreas no resolutivas
que cumplen con el 90% de su Plan
Operativo</t>
  </si>
  <si>
    <t>92.9%
(2014)</t>
  </si>
  <si>
    <t>Resultados  obtenido en las evaluaciones de Planes Operativos realizado por la Gerencia de Planeamiento y Gestión Institucional</t>
  </si>
  <si>
    <t>Gerencia de Planeamiento y Gestión Institucional encargado de informar el valor obtenido</t>
  </si>
  <si>
    <r>
      <rPr>
        <b/>
        <sz val="9"/>
        <color theme="1"/>
        <rFont val="Calibri Light"/>
        <family val="2"/>
      </rPr>
      <t>OEI.05.</t>
    </r>
    <r>
      <rPr>
        <sz val="9"/>
        <color theme="1"/>
        <rFont val="Calibri Light"/>
        <family val="2"/>
      </rPr>
      <t xml:space="preserve"> Fortalecer la gestión interna de
riesgos de desastres en el
Indecopi</t>
    </r>
  </si>
  <si>
    <t>N° de Informes de la gestión interna
de desastres del Indecopi,
elaborado</t>
  </si>
  <si>
    <t>ND
(2016)</t>
  </si>
  <si>
    <t>Gerencia de Oficinas Regionales del Indecopi</t>
  </si>
  <si>
    <t>003 SG - PCM</t>
  </si>
  <si>
    <t>ESPECIALISTA II EN SISTEMAS DE INFORMACION GEOGRAFICA PARA EL ORDENAMIENTO TERRITORIAL</t>
  </si>
  <si>
    <t>41294820</t>
  </si>
  <si>
    <t>ABAD PEREZ CESAR</t>
  </si>
  <si>
    <t>GEOGRAFO</t>
  </si>
  <si>
    <t>JEFA DE LA OFICINA DE ASUNTOS FINANCIEROS</t>
  </si>
  <si>
    <t>16736002</t>
  </si>
  <si>
    <t>ABANTO GARNIQUE ANA CECILIA</t>
  </si>
  <si>
    <t>09646461</t>
  </si>
  <si>
    <t>ABANTO HOPKINS GIOVANNI NICOLAS</t>
  </si>
  <si>
    <t>NO APLICA</t>
  </si>
  <si>
    <t>ESPECIALISTA DE TECNOLOGIAS DE LA INFORMACION Y COMUNICACION I DEL CENTRO MAC AREQUIPA</t>
  </si>
  <si>
    <t>41850718</t>
  </si>
  <si>
    <t>ACERO PATIÑO ROLANDO FELIPE</t>
  </si>
  <si>
    <t>ESPECIALISTA DE GESTION Y ARTICULACION PARA EL CUMPLIMIENTO DE GOBIERNO EN MATERIA DE INFRAESTRUCTURA</t>
  </si>
  <si>
    <t>44900598</t>
  </si>
  <si>
    <t>ACHAHUANCO ENCISO DEISY</t>
  </si>
  <si>
    <t>ORIENTADORA DEL CENTRO MAC AREQUIPA</t>
  </si>
  <si>
    <t>42962274</t>
  </si>
  <si>
    <t>ACHATA CHAMBI JUDITH</t>
  </si>
  <si>
    <t>LICENCIADA EN CIENCIAS DE LA COMUNICACION, ESPECIALIDAD RELACIONES PUBLICAS</t>
  </si>
  <si>
    <t>ESPECIALISTA ADMINISTRATIVO</t>
  </si>
  <si>
    <t>44242528</t>
  </si>
  <si>
    <t>ADRIAN SANCHEZ PAOLA DAYSI</t>
  </si>
  <si>
    <t>41930247</t>
  </si>
  <si>
    <t>ADUVIRI CALISAYA WILBER</t>
  </si>
  <si>
    <t>45953393</t>
  </si>
  <si>
    <t>AGUIRRE CHAUPIN YURIKO MARIBEL</t>
  </si>
  <si>
    <t>ESPECIALISTA DE GESTION Y MONITOREO, SEGUIMIENTO Y EVALUACION  DE LAS PRIORIDADES DE GOBIERNO</t>
  </si>
  <si>
    <t>46647121</t>
  </si>
  <si>
    <t>ALARCON MORALES JULIANA SANTA FELICIA</t>
  </si>
  <si>
    <t>GESTOR TERRITORIAL - SEDE PIURA</t>
  </si>
  <si>
    <t>44431860</t>
  </si>
  <si>
    <t>ALBURQUEQUE VILCHEZ FABIOLA LISBET</t>
  </si>
  <si>
    <t>GESTOR TERRITORIAL - SEDE APURIMAC</t>
  </si>
  <si>
    <t>28314488</t>
  </si>
  <si>
    <t>ALCA HUAMANI JOSE CARLOS</t>
  </si>
  <si>
    <t>43568288</t>
  </si>
  <si>
    <t>ALDORADIN CARBAJAL YURI</t>
  </si>
  <si>
    <t>ESPECIALISTA EN GOBIERNO DIGITAL</t>
  </si>
  <si>
    <t>ESPECIALISTA EN GESTION PUBLICA</t>
  </si>
  <si>
    <t>07342497</t>
  </si>
  <si>
    <t>ALFARO DEL PIELAGO DAVID ENRIQUE</t>
  </si>
  <si>
    <t>ESPECIALISTA DE PROCESOS</t>
  </si>
  <si>
    <t>07536688</t>
  </si>
  <si>
    <t>ALIAGA VERA JAIME</t>
  </si>
  <si>
    <t>SUB SECRETARIO DE DIALOGO Y SOSTENIBILIDAD</t>
  </si>
  <si>
    <t>40701731</t>
  </si>
  <si>
    <t>ALMEIDA MENCHOLA MILYTZA OMAIRA</t>
  </si>
  <si>
    <t>RESPONSABLE DE SUPERVISION Y GESTION</t>
  </si>
  <si>
    <t>41946461</t>
  </si>
  <si>
    <t>ALMEYDA CAMPOS CECILIA CAROLINA</t>
  </si>
  <si>
    <t>46594062</t>
  </si>
  <si>
    <t>ALMEYDA MORENO JOSE MARTIN</t>
  </si>
  <si>
    <t>LICENCIADO EN ADMINISTRACION DE NEGOCIOS</t>
  </si>
  <si>
    <t>ANALISTA EN EJECUCION CONTRACTUAL</t>
  </si>
  <si>
    <t>COORDINADOR DE TRANSPORTES</t>
  </si>
  <si>
    <t>10206870</t>
  </si>
  <si>
    <t>ALTA AYALA VICTOR JESUS</t>
  </si>
  <si>
    <t>GESTOR TERRITORIAL - AMAZONIA</t>
  </si>
  <si>
    <t>08190358</t>
  </si>
  <si>
    <t>ALVAREZ RAMOS JOSE LUIS</t>
  </si>
  <si>
    <t>40990778</t>
  </si>
  <si>
    <t>AMAYA MEJIA VANESSA LISETT</t>
  </si>
  <si>
    <t>TITULO TECNICO</t>
  </si>
  <si>
    <t>SUPERVISORA DEL CENTRO MAC LIMA</t>
  </si>
  <si>
    <t>10213420</t>
  </si>
  <si>
    <t>ANCHANTE GARAVITO PATRICIA DEL CARMEN</t>
  </si>
  <si>
    <t>LICENCIADA DE PSICOLOGIA</t>
  </si>
  <si>
    <t>46186041</t>
  </si>
  <si>
    <t>ANGELES SUAREZ NERINA ELIANA</t>
  </si>
  <si>
    <t>LICENCIADA EN GESTION CON MENCION EN GESTION PUBLICA</t>
  </si>
  <si>
    <t>09191493</t>
  </si>
  <si>
    <t>ANTICONA ENRIQUEZ PEDRO JAVIER</t>
  </si>
  <si>
    <t>RESPONSABLE DE TIC</t>
  </si>
  <si>
    <t>43321183</t>
  </si>
  <si>
    <t>APAZA AVILA WALTER ELISEO</t>
  </si>
  <si>
    <t>10329173</t>
  </si>
  <si>
    <t>APAZA MESONES MARCO ANTONIO</t>
  </si>
  <si>
    <t>ASESOR EN CONTRATACIONES PUBLICAS</t>
  </si>
  <si>
    <t>09344806</t>
  </si>
  <si>
    <t>APONTE LECTOR ALBERTO SANTIAGO</t>
  </si>
  <si>
    <t>ESPECIALISTA EN FORMULACION Y EJECUCION</t>
  </si>
  <si>
    <t>43078468</t>
  </si>
  <si>
    <t>AQUINO HERRERA SUGEY KELLY</t>
  </si>
  <si>
    <t>ESPECIALISTA EN REGISTRO AUDIOVISUAL</t>
  </si>
  <si>
    <t>15759360</t>
  </si>
  <si>
    <t>ARANDA MUJICA FRANCISCO SEGUNDO</t>
  </si>
  <si>
    <t>07877579</t>
  </si>
  <si>
    <t>ARAUJO PORTOCARRERO MARCO ANTONIO</t>
  </si>
  <si>
    <t>SUB SECRETARIO DE INFORMACION TERRITORIAL</t>
  </si>
  <si>
    <t>10372994</t>
  </si>
  <si>
    <t>ARBE FALCON FERNANDO LUIS</t>
  </si>
  <si>
    <t>BACHILLER EN CIENCIAS - INGENIERIA AGRICOLA</t>
  </si>
  <si>
    <t>COORDINADOR EN PROGRAMACION MULTIANUAL DE INVERSIONES</t>
  </si>
  <si>
    <t>10428020</t>
  </si>
  <si>
    <t>AREVALO NAVARRO GUIDO</t>
  </si>
  <si>
    <t>ASISTENTE DE CONTROL DE ASISTENCIA</t>
  </si>
  <si>
    <t>45103668</t>
  </si>
  <si>
    <t>ARGANDOÑA ANDRADE BLANCA CRISTINA</t>
  </si>
  <si>
    <t>SECRETARIA DE GESTION PUBLICA</t>
  </si>
  <si>
    <t>07867641</t>
  </si>
  <si>
    <t>AROBES ESCOBAR SARA MARIA</t>
  </si>
  <si>
    <t>10003952</t>
  </si>
  <si>
    <t>AROCA MEDINA AMERICO JAVIER</t>
  </si>
  <si>
    <t>08238617</t>
  </si>
  <si>
    <t>AROSTEGUI SANCHEZ BLANCA LUZ</t>
  </si>
  <si>
    <t>40397390</t>
  </si>
  <si>
    <t>ARRAMBIDE CRUZ VICTOR JESUS</t>
  </si>
  <si>
    <t>40166040</t>
  </si>
  <si>
    <t>ARROYO GOICOCHEA YARKO RAFAEL</t>
  </si>
  <si>
    <t>ESPECIALISTA EN PROGRAMA CULTURAL GENERAL</t>
  </si>
  <si>
    <t>45937854</t>
  </si>
  <si>
    <t>ARRUE TAMARIZ SANDY GIULIANA</t>
  </si>
  <si>
    <t>BACHILLER EN ARTE</t>
  </si>
  <si>
    <t>JEFE DEL GABINETE DE ASESORES</t>
  </si>
  <si>
    <t>ARRUNATEGUI GADEA JORGE ERNESTO</t>
  </si>
  <si>
    <t>JEFE DE LA OFICINA DE CUMPLIMIENTO DE GOBIERNO E INNOVACION SECTORIAL</t>
  </si>
  <si>
    <t>25720045</t>
  </si>
  <si>
    <t>LICENCIADO EN CIENCIAS SOCIALES</t>
  </si>
  <si>
    <t>46678661</t>
  </si>
  <si>
    <t>ARVILDO BARDALEZ CRISTINA</t>
  </si>
  <si>
    <t>ANALISTA DE IMPLEMENTACION DEL SISTEMA DE INTEGRIDAD</t>
  </si>
  <si>
    <t>45547366</t>
  </si>
  <si>
    <t>ASCAMA FLORES HUGO ANDRES</t>
  </si>
  <si>
    <t>ANALISTA EN GESTION</t>
  </si>
  <si>
    <t>06804290</t>
  </si>
  <si>
    <t>ASMAT FLORES ROSA KARINA</t>
  </si>
  <si>
    <t>LICENCIADA EN MARKETING</t>
  </si>
  <si>
    <t>ESPECIALISTA EN GEOGRAFIA</t>
  </si>
  <si>
    <t>47501611</t>
  </si>
  <si>
    <t>ASMAT LINARES MIGUEL MOISES</t>
  </si>
  <si>
    <t>ANALISTA DE DEMARCACION Y ZONAS DE INTERES NACIONAL Y FRONTERA</t>
  </si>
  <si>
    <t>40014033</t>
  </si>
  <si>
    <t>ATAUPILLCO CALDERON SALY EVELING</t>
  </si>
  <si>
    <t>OPERADOR DE ALMACEN</t>
  </si>
  <si>
    <t>43566084</t>
  </si>
  <si>
    <t>ATO IBARRA LUIS MIGUEL</t>
  </si>
  <si>
    <t>ANALISTA DE GESTION Y MONITOREO</t>
  </si>
  <si>
    <t>46416069</t>
  </si>
  <si>
    <t>AVALOS MORON JOHANNA LUZ</t>
  </si>
  <si>
    <t>ASESORA LEGAL</t>
  </si>
  <si>
    <t>44546017</t>
  </si>
  <si>
    <t>AVILA CHUMPISUCA LAURA IRENE</t>
  </si>
  <si>
    <t>41898468</t>
  </si>
  <si>
    <t>AYALA RAMOS DANY ELVIS</t>
  </si>
  <si>
    <t>10299565</t>
  </si>
  <si>
    <t>AZAÑERO DEGOLLAR LILIAN FLORMIDA</t>
  </si>
  <si>
    <t>44709663</t>
  </si>
  <si>
    <t>AZNARAN ISLA JESSICA DEL PILAR</t>
  </si>
  <si>
    <t>25705594</t>
  </si>
  <si>
    <t>BALBUENA PALACIOS PATRICIA JACQUELYN</t>
  </si>
  <si>
    <t>ANALISTA DE DISEÑO DE METODOLOGIAS PARA EL DESARROLLO TERRITORIAL</t>
  </si>
  <si>
    <t>72191410</t>
  </si>
  <si>
    <t>BALDEON ARRUNATEGUI ALEXANDER ELIAS REYNALDO</t>
  </si>
  <si>
    <t>45031204</t>
  </si>
  <si>
    <t>BALVIN BENDEZU LUDY MASSIELY</t>
  </si>
  <si>
    <t>OPERADOR DE PRESTACION DE SERVICIOS</t>
  </si>
  <si>
    <t>09185430</t>
  </si>
  <si>
    <t>BANCES OCHOA FERNANDO RAUL</t>
  </si>
  <si>
    <t>ANALISTA EN MODERNIZACION DE LA GESTION PUBLICA</t>
  </si>
  <si>
    <t>46394253</t>
  </si>
  <si>
    <t>BAÑOS LEITE ANA SOFIA</t>
  </si>
  <si>
    <t>CIENCIAS POLITICAS Y GOBIERNO</t>
  </si>
  <si>
    <t>LICENCIADA EN CIENCIA POLITICA Y GOBIERNO</t>
  </si>
  <si>
    <t>ANALISTA LEGAL II</t>
  </si>
  <si>
    <t>44807989</t>
  </si>
  <si>
    <t>BARBIERI GONZALES JUAN JOSE RODRIGO</t>
  </si>
  <si>
    <t>ANALISTA EN TECNOLOGIAS EMERGENTES</t>
  </si>
  <si>
    <t>10251583</t>
  </si>
  <si>
    <t>BARRIAL CASTILLO JAIME OSCAR</t>
  </si>
  <si>
    <t>09865178</t>
  </si>
  <si>
    <t>BARTRA IBAZETA BRATZO BENJAMIN</t>
  </si>
  <si>
    <t>SUB SECRETARIO DE SIMPLIFICACION Y ANALISIS REGULATORIO</t>
  </si>
  <si>
    <t>ESPECIALISTA EN SIMPLIFICACION ADMINISTRATIVA</t>
  </si>
  <si>
    <t>17640451</t>
  </si>
  <si>
    <t>BAUTISTA FAÑAÑAN IRIS MARLENI</t>
  </si>
  <si>
    <t xml:space="preserve">SUB SECRETARIA DE PREVENCION Y SEGUIMIENTO </t>
  </si>
  <si>
    <t>41907320</t>
  </si>
  <si>
    <t>BAUTISTA LEON EDITH</t>
  </si>
  <si>
    <t xml:space="preserve">LICENCIADA EN TRABAJO SOCIAL </t>
  </si>
  <si>
    <t>ESPECIALISTA EN MATERIA DE PLANEAMIENTO</t>
  </si>
  <si>
    <t>000675876</t>
  </si>
  <si>
    <t>BAUTISTA LOPEZ MARIA FERNANDA</t>
  </si>
  <si>
    <t>ADMINISTRADORA PUBLICA</t>
  </si>
  <si>
    <t>45096962</t>
  </si>
  <si>
    <t>BAUTISTA QUISPE ROGELIO YONATAN</t>
  </si>
  <si>
    <t>ANALISTA DE INVESTIGACION EN MATERIA DE INNOVACION</t>
  </si>
  <si>
    <t>06221518</t>
  </si>
  <si>
    <t>BAZAN VARGAS DIANA</t>
  </si>
  <si>
    <t>71237705</t>
  </si>
  <si>
    <t>BEDOYA MARTEL DANIELA MELISSA</t>
  </si>
  <si>
    <t>ESPECIALISTA EN REGULACION DIGITAL</t>
  </si>
  <si>
    <t>41886121</t>
  </si>
  <si>
    <t>BELLOTA ZAPATA JOSE CARLOS</t>
  </si>
  <si>
    <t>70151812</t>
  </si>
  <si>
    <t>BENDRELL FACHIN LUIS ALFREDO</t>
  </si>
  <si>
    <t>COORDINADORA ADMINISTRATIVA</t>
  </si>
  <si>
    <t>70322592</t>
  </si>
  <si>
    <t>BENITO LATORRE FLOR DE MARIA</t>
  </si>
  <si>
    <t xml:space="preserve">PROFESIONAL </t>
  </si>
  <si>
    <t>41834715</t>
  </si>
  <si>
    <t>BERAUN CHACA JOHN JAMES</t>
  </si>
  <si>
    <t>07463525</t>
  </si>
  <si>
    <t>BERMUDEZ ALCOCER GUSTAVO ADOLFO</t>
  </si>
  <si>
    <t>ANALISTA DE DESARROLLO TERRITORIAL</t>
  </si>
  <si>
    <t>46906767</t>
  </si>
  <si>
    <t>BETANCOURT SUAREZ ISABEL DEL PILAR</t>
  </si>
  <si>
    <t>43971911</t>
  </si>
  <si>
    <t>BLANCO HENCKELL MARIA DEL CARMEN</t>
  </si>
  <si>
    <t>ANALISTA EN GESTION DEL EMPLEO</t>
  </si>
  <si>
    <t>46841229</t>
  </si>
  <si>
    <t>BLANCO MAMANI CLENY</t>
  </si>
  <si>
    <t>43459821</t>
  </si>
  <si>
    <t>BOADA VICUÑA SERGIO</t>
  </si>
  <si>
    <t xml:space="preserve">LICENCIADO EN ADMINISTRACION </t>
  </si>
  <si>
    <t>ESPECIALISTA EDITOR - REDACTOR</t>
  </si>
  <si>
    <t>09341512</t>
  </si>
  <si>
    <t>BOGGIANO DE LAS CASAS FRANCO</t>
  </si>
  <si>
    <t>ANALISTA EN SISTEMAS DE INFORMACION GEOGRAFICA PARA EL ORDENAMIENTO TERRITORIAL</t>
  </si>
  <si>
    <t>43199085</t>
  </si>
  <si>
    <t>BORZEE DEL SOLAR JEAN LOUP</t>
  </si>
  <si>
    <t>43881373</t>
  </si>
  <si>
    <t>BRACHE MENDOZA JOHNNY JEANCARLO</t>
  </si>
  <si>
    <t>70253657</t>
  </si>
  <si>
    <t>BRITTO FALCON CLAUDIA CAROLINA</t>
  </si>
  <si>
    <t>41288190</t>
  </si>
  <si>
    <t>BUAMSCHE LEON HAZEL PAOLA</t>
  </si>
  <si>
    <t>45604426</t>
  </si>
  <si>
    <t>BUITRON LAU MANUEL EDUARDO</t>
  </si>
  <si>
    <t xml:space="preserve">BACHILLER EN COMUNICACION </t>
  </si>
  <si>
    <t>27375008</t>
  </si>
  <si>
    <t>BURGA CASTRO HENRY YOVANI</t>
  </si>
  <si>
    <t>ASESORA II</t>
  </si>
  <si>
    <t>09542109</t>
  </si>
  <si>
    <t>BUSTAMANTE SUAREZ PAOLA</t>
  </si>
  <si>
    <t>COORDINADORA DEL CENTRO MAC – LIMA NORTE</t>
  </si>
  <si>
    <t>80609175</t>
  </si>
  <si>
    <t>BUSTOS MARTINEZ KATTY VIVIANA</t>
  </si>
  <si>
    <t>07505166</t>
  </si>
  <si>
    <t>BUZZIO CORDOBA RODRIGO HERNAN</t>
  </si>
  <si>
    <t>JEFE DE LA OFICINA DE ASUNTOS FINANCIEROS</t>
  </si>
  <si>
    <t>10560602</t>
  </si>
  <si>
    <t>CABANILLAS CIEZA EDINSON EDILBER</t>
  </si>
  <si>
    <t>06269855</t>
  </si>
  <si>
    <t>CABELLO VARGAS GILBERTO EDUARDO</t>
  </si>
  <si>
    <t>JEFA DE LA OFICINA DE ASUNTOS ADMINISTRATIVOS</t>
  </si>
  <si>
    <t>42551460</t>
  </si>
  <si>
    <t>CABRERA OSORIO MAIRA ELIZABETH</t>
  </si>
  <si>
    <t>44990685</t>
  </si>
  <si>
    <t>CABRERA VARGAS MARIA GRACIA</t>
  </si>
  <si>
    <t>40071946</t>
  </si>
  <si>
    <t>CACEDA SALAS ROCIO DEL CARMEN</t>
  </si>
  <si>
    <t>BACHILLER EN HUMANIDADES CON MENCION EN PSICOLOGIA</t>
  </si>
  <si>
    <t>PROFESIONAL EN CONTROL PATRIMONIAL</t>
  </si>
  <si>
    <t>10541211</t>
  </si>
  <si>
    <t>CAJO SIGUAS PABLO MARCELO</t>
  </si>
  <si>
    <t>ORIENTADORA DEL CENTRO MAC</t>
  </si>
  <si>
    <t>70260523</t>
  </si>
  <si>
    <t>CALAGUA APCHO JEAN FERNANDO</t>
  </si>
  <si>
    <t>INTERNATIONAL BUSINESS</t>
  </si>
  <si>
    <t>BACHILLER EN INTERNATIONAL BUSINESS</t>
  </si>
  <si>
    <t>24714857</t>
  </si>
  <si>
    <t>CALDERON CONCHA PERCY</t>
  </si>
  <si>
    <t>ESPECIALISTA DE DIALOGO - SEDE CUSCO</t>
  </si>
  <si>
    <t>44897264</t>
  </si>
  <si>
    <t>CALDERON HUARI JEANINE PATRICIA</t>
  </si>
  <si>
    <t>ORIENTADOR</t>
  </si>
  <si>
    <t>42958333</t>
  </si>
  <si>
    <t>CALDERON MOSQUERA MARIO WILLIAMS</t>
  </si>
  <si>
    <t>TECNICO EN ADMINISTRACION BANCARIA</t>
  </si>
  <si>
    <t>44776257</t>
  </si>
  <si>
    <t>CALDERON PACHECO GABRIELA MARGARITA</t>
  </si>
  <si>
    <t>ANALISTA DE VULNERABILIDADES</t>
  </si>
  <si>
    <t>40545131</t>
  </si>
  <si>
    <t>CALIZAYA VENTURA EDWING GABRIEL</t>
  </si>
  <si>
    <t>INGENIERO DE SISTEMAS Y COMPUTO/ MAESTRO EN ADMINISTRACION DE NEGOCIOS - EXECUTIVE MBA</t>
  </si>
  <si>
    <t>COORDINADOR DE CONTROL PATRIMONIAL</t>
  </si>
  <si>
    <t>07255529</t>
  </si>
  <si>
    <t>CALLE CAMA EDUARDO ELIAS</t>
  </si>
  <si>
    <t>33649271</t>
  </si>
  <si>
    <t>CALLE RIVERA SEGUNDO ROBERTO</t>
  </si>
  <si>
    <t>ANALISTA DE SEGUIMIENTO A REGLAMENTACION DE NORMAS</t>
  </si>
  <si>
    <t>CAMPOO ZAPATA OLGA LIDIA</t>
  </si>
  <si>
    <t>45499925</t>
  </si>
  <si>
    <t>CANCHARI HERMITAÑO BEATRIZ</t>
  </si>
  <si>
    <t>06639491</t>
  </si>
  <si>
    <t>CANCHO RIOS AMILCAR MARCELINO</t>
  </si>
  <si>
    <t>45320505</t>
  </si>
  <si>
    <t>CANDELA CUZCANO MILAGROS MARIA DE LOS ANGELES</t>
  </si>
  <si>
    <t>JEFA DE LA OFICINA DE CUMPLIMIENTO DE GOBIERNO E INNOVACION SECTORIAL</t>
  </si>
  <si>
    <t>42874633</t>
  </si>
  <si>
    <t>CARBAJAL CASTRO GABRIELA</t>
  </si>
  <si>
    <t>LICENCIADA EN ECONOMIA</t>
  </si>
  <si>
    <t xml:space="preserve">ORIENTADOR </t>
  </si>
  <si>
    <t>71834748</t>
  </si>
  <si>
    <t>CARLOS LEIVA DIANA KIM</t>
  </si>
  <si>
    <t>COORDINADORA NORMATIVA</t>
  </si>
  <si>
    <t>09877145</t>
  </si>
  <si>
    <t>CARLOS REYES CAROLINA JESSICA</t>
  </si>
  <si>
    <t>SUPERVISOR DEL CENTRO MAC AREQUIPA</t>
  </si>
  <si>
    <t>40847463</t>
  </si>
  <si>
    <t>CARPIO AVILA RENATO JORGE</t>
  </si>
  <si>
    <t>ESPECIALISTA  EN CALIDAD</t>
  </si>
  <si>
    <t>43593759</t>
  </si>
  <si>
    <t>CARRANZA GONZALEZ OSCAR ANTONIO</t>
  </si>
  <si>
    <t>42931574</t>
  </si>
  <si>
    <t>CARRASCO MENDOZA JOHANNA DE LOS ANGELES</t>
  </si>
  <si>
    <t>25690126</t>
  </si>
  <si>
    <t>CARRILLO RODRIGUEZ JUAN CARLOS</t>
  </si>
  <si>
    <t>47970632</t>
  </si>
  <si>
    <t>CASARETTO IBAÑEZ FABIOLA FATIMA</t>
  </si>
  <si>
    <t>BACHILLER EN CIENCIA POLITICA</t>
  </si>
  <si>
    <t>46098823</t>
  </si>
  <si>
    <t>CASQUERO JARA CARLOS ALFREDO</t>
  </si>
  <si>
    <t>BACHILLER EN GEOGRAFIA</t>
  </si>
  <si>
    <t>45818352</t>
  </si>
  <si>
    <t>CASTAGNOLA PERALDO JOSE GIANCARLO</t>
  </si>
  <si>
    <t>APOYO SECRETARIAL</t>
  </si>
  <si>
    <t>08842901</t>
  </si>
  <si>
    <t>CASTELLANOS CACERES LILIANA ELENA</t>
  </si>
  <si>
    <t>SECRETARIADO BILINGÜE</t>
  </si>
  <si>
    <t>ESPECIALISTA EN DEMARCACION Y ORGANIZACION</t>
  </si>
  <si>
    <t>22189182</t>
  </si>
  <si>
    <t>CASTELO ROJAS WILDER ORLANDO</t>
  </si>
  <si>
    <t>INGENIERA GEOGRAFA</t>
  </si>
  <si>
    <t>SUB SECRETARIO DE PREVENCION Y SEGUIMIENTO</t>
  </si>
  <si>
    <t>09833853</t>
  </si>
  <si>
    <t>CASTILLA BARRAZA JAIME GABRIEL</t>
  </si>
  <si>
    <t xml:space="preserve">LICENCIADO EN CIENCIAS DE LA COMUNICACION </t>
  </si>
  <si>
    <t>ASESOR II</t>
  </si>
  <si>
    <t>06143003</t>
  </si>
  <si>
    <t>CASTILLO CUADRA IVAN ARMANDO</t>
  </si>
  <si>
    <t>ESPECIALISTA EN SOLUCIONES TECNOLOGICAS</t>
  </si>
  <si>
    <t>09673202</t>
  </si>
  <si>
    <t>CASTILLO PLASENCIA CRISTIAM FERNANDO</t>
  </si>
  <si>
    <t>RESPONSABLE EN TECNOLOGIAS DE LA INFORMACION  DEL CENTRO DE MEJOR  ATENCION AL CIUDADANO- LIMA ESTE</t>
  </si>
  <si>
    <t>00793467</t>
  </si>
  <si>
    <t>CASTILLO TITO ASUNCION ELIAS</t>
  </si>
  <si>
    <t>INGENIERO EN INFORMATICA Y SISTEMAS</t>
  </si>
  <si>
    <t>ANALISTA EN EJECUCION DE INVERSONES</t>
  </si>
  <si>
    <t>23943048</t>
  </si>
  <si>
    <t>CASTRO BACA HELDERTH</t>
  </si>
  <si>
    <t>10279790</t>
  </si>
  <si>
    <t>CASTRO BARRIGA CARLOS DAVID</t>
  </si>
  <si>
    <t>ANALISTA DE SISTEMA</t>
  </si>
  <si>
    <t>46699770</t>
  </si>
  <si>
    <t>CASTRO MANRIQUE SERGIO JUAN</t>
  </si>
  <si>
    <t>ESPECIALISTA EN ARQUITECTURA DIGITAL</t>
  </si>
  <si>
    <t>RESPONSABLE DE SEGURIDAD</t>
  </si>
  <si>
    <t>43299936</t>
  </si>
  <si>
    <t>CASTRO MIRANDA MARIO ROLANDO</t>
  </si>
  <si>
    <t>ADMINISTRACION Y CIENCIAS POLICIALES</t>
  </si>
  <si>
    <t xml:space="preserve">ESPECIALISTA EN COMUNICACION </t>
  </si>
  <si>
    <t>41356584</t>
  </si>
  <si>
    <t>CASTRO SILVA CHRISTIAN WALTER</t>
  </si>
  <si>
    <t>COORDINADORA DEL CENTRO DE MEJOR ATENCION AL CIUDADANO (MAC)</t>
  </si>
  <si>
    <t>42413001</t>
  </si>
  <si>
    <t>CAYO BOLARTE ADY BETTY</t>
  </si>
  <si>
    <t>COORDINADOR DE EJECUCION CONTRACTUAL</t>
  </si>
  <si>
    <t>40754529</t>
  </si>
  <si>
    <t>CERVANTES ZACARIAS DENIS MANUEL</t>
  </si>
  <si>
    <t>72262497</t>
  </si>
  <si>
    <t>CESPEDES ALIAGA GRICELDA</t>
  </si>
  <si>
    <t>TECNICO EN ADMINISTRACION Y SISTEMAS</t>
  </si>
  <si>
    <t>80399315</t>
  </si>
  <si>
    <t>CHACON ARANDA ROCIO DEL PILAR</t>
  </si>
  <si>
    <t>COORDINADOR DE SOPORTE TECNICO</t>
  </si>
  <si>
    <t>15286517</t>
  </si>
  <si>
    <t>CHAFLOQUE BELTRAN JOSE</t>
  </si>
  <si>
    <t xml:space="preserve">ESPECIALISTA EN SIMPLIFICACION </t>
  </si>
  <si>
    <t>25845015</t>
  </si>
  <si>
    <t>CHAFLOQUE MILLONES EDWIN FREDDY</t>
  </si>
  <si>
    <t>09713030</t>
  </si>
  <si>
    <t>CHAUCA SALINAS MARCO ANTONIO</t>
  </si>
  <si>
    <t>GESTOR TERRITORIAL SUR - SEDE AREQUIPA</t>
  </si>
  <si>
    <t>06446897</t>
  </si>
  <si>
    <t>CHAVEZ AREVALO CESAR AUGUSTO FILOMENO</t>
  </si>
  <si>
    <t>42443457</t>
  </si>
  <si>
    <t>CHAVEZ LUDEÑA KELLY JOHANNA</t>
  </si>
  <si>
    <t>42428662</t>
  </si>
  <si>
    <t>CHAVEZ RAMOS RAQUEL DEL CARMEN</t>
  </si>
  <si>
    <t xml:space="preserve">ESPECIALISTA EN COMUNICACIONES DE DEMARCACION </t>
  </si>
  <si>
    <t>42925080</t>
  </si>
  <si>
    <t>CHIANG PRADO  MEY LIN</t>
  </si>
  <si>
    <t>47112811</t>
  </si>
  <si>
    <t>CHILQUE LIÑAN STEFANY ALEJANDRA</t>
  </si>
  <si>
    <t>TECNICO PARA OPERAR LA MESA DE AYUDA</t>
  </si>
  <si>
    <t>71850908</t>
  </si>
  <si>
    <t>CHINCHAY ALBURQUEQUE VICTOR FRANCO</t>
  </si>
  <si>
    <t>ESPECIALISTA EN GESTION SOCIAL</t>
  </si>
  <si>
    <t>06634633</t>
  </si>
  <si>
    <t>CHING CHEVEZ CARLOS RUFINO</t>
  </si>
  <si>
    <t>SUPERVISORA DEL CMAC LIMA NORTE</t>
  </si>
  <si>
    <t>40044886</t>
  </si>
  <si>
    <t>CHIPANA LEIVA CECILIA</t>
  </si>
  <si>
    <t>LICENCIADA EN ADMINISTRACION. MENCION EN ADMINISTRACION DE EMPRESAS</t>
  </si>
  <si>
    <t>ANALISTA ESTADISTICO TERRITORIAL</t>
  </si>
  <si>
    <t>41982886</t>
  </si>
  <si>
    <t>CHIQUE ACERO WILY GRIMALDO</t>
  </si>
  <si>
    <t>INGENIERIA ESTADISTICA E INFORMATICA/ ECONOMIA</t>
  </si>
  <si>
    <t>GESTORA DE EXPOSICIONES NACIONALES E INTERNACIONALES</t>
  </si>
  <si>
    <t>29218657</t>
  </si>
  <si>
    <t>CHIRINOS LASO MARIA ROXANA</t>
  </si>
  <si>
    <t>LITERATURA Y LINGÜISTICA</t>
  </si>
  <si>
    <t>LICENCIADA EN LITERATURA Y LINGÜISTICA</t>
  </si>
  <si>
    <t>COORDINADORA DEL CENTRO MAC AREQUIPA</t>
  </si>
  <si>
    <t>43826870</t>
  </si>
  <si>
    <t>CHIRINOS ZEGARRA YBETH YESSELEN</t>
  </si>
  <si>
    <t>10789231</t>
  </si>
  <si>
    <t>CHIRITO PAREDES MANUEL EMERICO</t>
  </si>
  <si>
    <t>ESPECIALISTA EN SANEAMIENTO Y ORGANIZACION TERRITORIAL</t>
  </si>
  <si>
    <t>ANALISTA EN COMPENSACIONES</t>
  </si>
  <si>
    <t>41911648</t>
  </si>
  <si>
    <t>CHUMPITAZ LOPEZ EDWIN ERIXON</t>
  </si>
  <si>
    <t xml:space="preserve">APOYO PROFESIONAL </t>
  </si>
  <si>
    <t>41209298</t>
  </si>
  <si>
    <t>CLAVIJO PORTUGAL MARIA DEL CARMEN</t>
  </si>
  <si>
    <t>43810078</t>
  </si>
  <si>
    <t>COLINA CALVO ISRAEL JESUS</t>
  </si>
  <si>
    <t>ESPECIALISTA EN DESARROLLO WEB</t>
  </si>
  <si>
    <t>07644015</t>
  </si>
  <si>
    <t>COLOMA MILANTA CARLO ANTONIO</t>
  </si>
  <si>
    <t>INGENIERIA EMPRESARIAL Y DE SISTEMAS</t>
  </si>
  <si>
    <t>PROFESIONAL EN CONTROL PREVIO</t>
  </si>
  <si>
    <t>06618476</t>
  </si>
  <si>
    <t>CONDADO VEGA MARIO CESAR AUGUSTO</t>
  </si>
  <si>
    <t>09102726</t>
  </si>
  <si>
    <t>CONDEZO PARIONA NAPOLEON</t>
  </si>
  <si>
    <t>44275672</t>
  </si>
  <si>
    <t>CONDORI MAMANI WASHINGTON EDGARD</t>
  </si>
  <si>
    <t>40919457</t>
  </si>
  <si>
    <t>CONTRERAS CERVANTES PAOLA</t>
  </si>
  <si>
    <t>07757588</t>
  </si>
  <si>
    <t>CONTRERAS SOSA MARIA INES</t>
  </si>
  <si>
    <t>09337573</t>
  </si>
  <si>
    <t>CORASI LIMACHE ROLAND</t>
  </si>
  <si>
    <t>ESPECIALISTA EN GESTION DE INVERSION PUBLICA</t>
  </si>
  <si>
    <t>28296163</t>
  </si>
  <si>
    <t>CORDOVA GAMARRA JUAN CARLOS</t>
  </si>
  <si>
    <t>ESPECIALISTA DE ARTICULACION DE DESARROLLO TERRITORIAL</t>
  </si>
  <si>
    <t>40556432</t>
  </si>
  <si>
    <t>CORDOVA GARCIA FLOR DE MARIA</t>
  </si>
  <si>
    <t>09435295</t>
  </si>
  <si>
    <t>CORDOVA MORENO JESUS MARIA DEL CARMEN</t>
  </si>
  <si>
    <t>ESPECIALISTA SENIOR EN POLITICAS PUBLICAS</t>
  </si>
  <si>
    <t>40881426</t>
  </si>
  <si>
    <t>CORILLOCLLA TERBULLINO OMAR SAUL</t>
  </si>
  <si>
    <t>ESPECIALISTA DE TECNOLOGIAS DE LA INFORMACION Y COMUNICACION DEL CENTRO MAC - LIMA ESTE</t>
  </si>
  <si>
    <t>71838462</t>
  </si>
  <si>
    <t>CORTEZ ZARATE ERIK HERNAN</t>
  </si>
  <si>
    <t>INGENIERO EN SISTEMAS</t>
  </si>
  <si>
    <t>ESPECIALISTA DE TECNOLOGIAS DE LA INFORMACION Y COMUNICACIÓN I DEL CENTRO DE MEJOR ATENCION AL CIUDADANO - MAC LIMA ESTE</t>
  </si>
  <si>
    <t xml:space="preserve">PROCURADOR PUBLICO DE LA PRESIDENCIA DEL CONSEJO DE MINISTROS </t>
  </si>
  <si>
    <t>09580793</t>
  </si>
  <si>
    <t>COSAVALENTE CHAMORRO CARLOS ENRIQUE</t>
  </si>
  <si>
    <t>ANALISTA DE SELECCION</t>
  </si>
  <si>
    <t>10029865</t>
  </si>
  <si>
    <t>COSSIO VEGA PEDRO CESAR</t>
  </si>
  <si>
    <t>07555430</t>
  </si>
  <si>
    <t>COTITO FRANCO JORGE LUIS</t>
  </si>
  <si>
    <t>41087003</t>
  </si>
  <si>
    <t>COTRINA CHAVEZ PEDRO PABLO</t>
  </si>
  <si>
    <t>44687266</t>
  </si>
  <si>
    <t>CRUZ ÑAÑEZ GUSTAVO ADOLFO</t>
  </si>
  <si>
    <t>ESPECIALISTA I EN GESTION PUBLICA</t>
  </si>
  <si>
    <t>46560285</t>
  </si>
  <si>
    <t>CRUZ ROJAS ALEXANDER</t>
  </si>
  <si>
    <t>LICENCIADO EN CIENCIAS POLITICAS Y GOBIERNO</t>
  </si>
  <si>
    <t>ESPECIALISTA EN LA MODERNIZACION DE LA GESTION PUBLICA</t>
  </si>
  <si>
    <t>10688344</t>
  </si>
  <si>
    <t>CUEVA GAMERO CESAR AUGUSTO</t>
  </si>
  <si>
    <t>46342734</t>
  </si>
  <si>
    <t>CUSE QUISPE ITALO MARIANO</t>
  </si>
  <si>
    <t>COORDINADOR NORMATIVO</t>
  </si>
  <si>
    <t>27437789</t>
  </si>
  <si>
    <t>CUSMA SALDAÑA HEBER</t>
  </si>
  <si>
    <t>SUB SECRETARIO DE ADMINISTRACION PUBLICA</t>
  </si>
  <si>
    <t xml:space="preserve">ASISTENTE EN COMUNICACIONES </t>
  </si>
  <si>
    <t>41117343</t>
  </si>
  <si>
    <t>CUYA CRUZ DAJHANA EVELYN</t>
  </si>
  <si>
    <t>47450240</t>
  </si>
  <si>
    <t>DAVILA SORIANO MARIA FERNANDA</t>
  </si>
  <si>
    <t>ESPECIALISTA EN INVERSION PUBLICA</t>
  </si>
  <si>
    <t>40040160</t>
  </si>
  <si>
    <t>DE LA CRUZ CABELLO GABRIELA</t>
  </si>
  <si>
    <t xml:space="preserve">ASISTENTE EN REDACCION </t>
  </si>
  <si>
    <t>71960747</t>
  </si>
  <si>
    <t>DE LA CRUZ LOO CHINN YEIN ALBERTO</t>
  </si>
  <si>
    <t>CIENCIAS Y ARTES DE LA COMUNICACION</t>
  </si>
  <si>
    <t>ANALISTA DE SEGUIMIENTO A COMPROMISOS SECTORIALES Y MULTISECTORIALES</t>
  </si>
  <si>
    <t>43753027</t>
  </si>
  <si>
    <t>DE LA CRUZ SANCHEZ MARIA ALEJANDRA</t>
  </si>
  <si>
    <t xml:space="preserve">GESTION </t>
  </si>
  <si>
    <t>LICENCIADA EN GESTION CON MENCION EN ADMINISTRACION</t>
  </si>
  <si>
    <t>08254346</t>
  </si>
  <si>
    <t>DE OLARTE TRUCIOS ALEJANDRINA JULIA MARIA</t>
  </si>
  <si>
    <t>APOYO PROFESIONAL</t>
  </si>
  <si>
    <t>08347917</t>
  </si>
  <si>
    <t>DEL AGUILA TORRES MARLENE DEYANIRA</t>
  </si>
  <si>
    <t>07876526</t>
  </si>
  <si>
    <t>DEL CAMPO GAYTAN TEOBALDO JULIO</t>
  </si>
  <si>
    <t>SECRETARIA DE COMUNICACION SOCIAL</t>
  </si>
  <si>
    <t>09999423</t>
  </si>
  <si>
    <t>DEL CARPIO FLORES ALEXANDRA LIZETTE</t>
  </si>
  <si>
    <t>LICENCIADA EN COMUNICACION</t>
  </si>
  <si>
    <t>COORDINADORA EN CALIDAD REGULATORIA</t>
  </si>
  <si>
    <t>41422076</t>
  </si>
  <si>
    <t>DEL CARPIO LIRA ANA SOFIA</t>
  </si>
  <si>
    <t>01124789</t>
  </si>
  <si>
    <t>DEL CASTILLO RUIZ JORGE</t>
  </si>
  <si>
    <t>40529113</t>
  </si>
  <si>
    <t>DELGADO OSTOS ARTURO EDUARDO</t>
  </si>
  <si>
    <t xml:space="preserve"> INGENIERIA EMPRESARIAL Y DE SISTEMAS</t>
  </si>
  <si>
    <t>BACHILLER EN INGENIERIA EMPRESARIAL Y DE SISTEMAS</t>
  </si>
  <si>
    <t>ANALISTA DE GESTION Y MONITOREO EN MATERIA DE VIOLENCIA CONTRA LA MUJER</t>
  </si>
  <si>
    <t>41478583</t>
  </si>
  <si>
    <t>DIAZ BRAVO JOSE ALEJANDRO</t>
  </si>
  <si>
    <t>ANALISTA EN CONTROL PATRIMONIAL</t>
  </si>
  <si>
    <t>06068057</t>
  </si>
  <si>
    <t>DIAZ CORREA ELMER</t>
  </si>
  <si>
    <t>ESPECIALISTA EN ESTRUCTURA Y FUNCIONAMIENTO</t>
  </si>
  <si>
    <t>25831434</t>
  </si>
  <si>
    <t>DIAZ HURTADO SHIRLEY YVONNE</t>
  </si>
  <si>
    <t>COORDINADOR DE EJECUCION DE INVERSIONES</t>
  </si>
  <si>
    <t>07502209</t>
  </si>
  <si>
    <t>DIAZ ORTEGA IVO DIANDICH</t>
  </si>
  <si>
    <t>ANALISTA DE DEFENSA JURIDICA</t>
  </si>
  <si>
    <t>09883444</t>
  </si>
  <si>
    <t>DIAZ PAZ JULIO CESAR</t>
  </si>
  <si>
    <t>ABOGADO/ MAESTRO EN DERECHO PENAL/ DOCTOR EN DERECHO</t>
  </si>
  <si>
    <t>GESTORA TERRITORIAL -NORTE</t>
  </si>
  <si>
    <t>40845663</t>
  </si>
  <si>
    <t>DIAZ PIZARRO GLADYS</t>
  </si>
  <si>
    <t>25749543</t>
  </si>
  <si>
    <t>DIAZ REGALADO HENRY OMAR</t>
  </si>
  <si>
    <t>ANALISTA EN GESTION DE RECURSOS HUMANOS</t>
  </si>
  <si>
    <t>45935185</t>
  </si>
  <si>
    <t>DIAZ ROJAS KARLA LIZETH</t>
  </si>
  <si>
    <t>41065389</t>
  </si>
  <si>
    <t>DIAZ SOLORZA ROCIO SUSAN</t>
  </si>
  <si>
    <t>COORDINADORA DE LA UNIDAD DE GESTION CULTURAL Y ACADEMICA</t>
  </si>
  <si>
    <t>18157437</t>
  </si>
  <si>
    <t>DOIG MANNUCCI AIDA ADRIANA</t>
  </si>
  <si>
    <t>ANALISTA DE PROYECTOS</t>
  </si>
  <si>
    <t>43465568</t>
  </si>
  <si>
    <t>DONAYRE MENDEZ MELISSA ANTONIETA</t>
  </si>
  <si>
    <t>10222752</t>
  </si>
  <si>
    <t>EFFIO PALMA MARJORIE</t>
  </si>
  <si>
    <t>SUPERVISOR DE TRANSPORTE</t>
  </si>
  <si>
    <t>44131568</t>
  </si>
  <si>
    <t>ENCINAS MEDEROS SERGIO ROMANO</t>
  </si>
  <si>
    <t>CIENCIAS MARITIMAS NAVALES</t>
  </si>
  <si>
    <t>LICENCIADO EN CIENCIAS MARITIMAS NAVALES CON MENCION EN ADMINISTRACION</t>
  </si>
  <si>
    <t>09447560</t>
  </si>
  <si>
    <t>ENCISO SORIA MARIA AMALIA</t>
  </si>
  <si>
    <t>ESPECIALISTA SENIOR EN DESARROLLO TERRITORIAL</t>
  </si>
  <si>
    <t>16746268</t>
  </si>
  <si>
    <t>ENCOMENDEROS BANCALLAN YZIA JUSTA MERCEDES</t>
  </si>
  <si>
    <t>INGENIERA AGROINDUSTRIAL</t>
  </si>
  <si>
    <t>COORDINADOR DE RECTORIA DE LA POLITICA NACIONAL DE INTEGRIDAD</t>
  </si>
  <si>
    <t>40725700</t>
  </si>
  <si>
    <t>ENRIQUEZ ANAYA MANUEL RAUL</t>
  </si>
  <si>
    <t>06781223</t>
  </si>
  <si>
    <t>ESPINOZA ACOSTA PERCY JAVIER</t>
  </si>
  <si>
    <t>BACHILLER EN CIENCIAS Y ARTES DE LA COMUNICACION</t>
  </si>
  <si>
    <t>10176650</t>
  </si>
  <si>
    <t>ESPINOZA ANDRADE ROSSANA LUZ</t>
  </si>
  <si>
    <t xml:space="preserve">LICENCIADA EN ADMINISTRACION </t>
  </si>
  <si>
    <t>COORDINADORA DE ASISTENCIA TECNICA</t>
  </si>
  <si>
    <t>22487340</t>
  </si>
  <si>
    <t>ESPINOZA CARDOSO ASRIEL</t>
  </si>
  <si>
    <t>10063007</t>
  </si>
  <si>
    <t>ESPINOZA GUTIERREZ SYLVIA</t>
  </si>
  <si>
    <t>ESPECIALISTA JUNIOR EN DESARROLLO TERRITORIAL Y DESCENTRALIZACION</t>
  </si>
  <si>
    <t>46690931</t>
  </si>
  <si>
    <t>ESPINOZA PEREDA MORAIMA VANESSA</t>
  </si>
  <si>
    <t>COORDINADOR DE PROGRAMACION Y SELECCION DE CONTRATACIONES</t>
  </si>
  <si>
    <t>40392852</t>
  </si>
  <si>
    <t>ESPINOZA VALDIVIA GIOVANNI CHRISTIAN</t>
  </si>
  <si>
    <t>02777211</t>
  </si>
  <si>
    <t>ESTRADA GUERRERO NANCY MARIA</t>
  </si>
  <si>
    <t>BACHILLER EN ARTES CON MENCION EN PERIODISMO</t>
  </si>
  <si>
    <t>SUB SECRETARIO DE GESTION DE CONFLICTOS</t>
  </si>
  <si>
    <t>10006459</t>
  </si>
  <si>
    <t>EYZAGUIRRE BELTROY CARLOS FRANCISCO</t>
  </si>
  <si>
    <t>08637766</t>
  </si>
  <si>
    <t>FARRO PAREDES EDUARDO</t>
  </si>
  <si>
    <t>ESPECIALISTA EN ARTICULACION CON GOBIERNOS REGIONALES Y LOCALES</t>
  </si>
  <si>
    <t>45592520</t>
  </si>
  <si>
    <t>FERNANDEZ TORREJON FERNANDO FLAVIO</t>
  </si>
  <si>
    <t>ESPECIALISTA EN GESTION DE DESARROLLO SOCIAL</t>
  </si>
  <si>
    <t>41499079</t>
  </si>
  <si>
    <t>FIGALLO BRERO ANDRES</t>
  </si>
  <si>
    <t>BACHILLER EN CIENCIAS SOCIALES CON MENCION EN SOCIOLOGIA</t>
  </si>
  <si>
    <t>ASISTENTE DE ESTUDIOS DE ZONIFICACION TERRITORIAL</t>
  </si>
  <si>
    <t>45873555</t>
  </si>
  <si>
    <t>FLORES MERINO RONY ISRAEL</t>
  </si>
  <si>
    <t>44134872</t>
  </si>
  <si>
    <t>FLORES NAVAS FERNANDO</t>
  </si>
  <si>
    <t>SECRETARIO DE GESTION SOCIAL Y DIALOGO</t>
  </si>
  <si>
    <t>29666838</t>
  </si>
  <si>
    <t>FLOREZ FLORES JOSE MIGUEL</t>
  </si>
  <si>
    <t xml:space="preserve">LICENCIADO EN SOCIOLOGIA </t>
  </si>
  <si>
    <t>08272264</t>
  </si>
  <si>
    <t>FRANCISKOVIC YNGUNZA ZORKA ALICIA</t>
  </si>
  <si>
    <t>40172570</t>
  </si>
  <si>
    <t>FRETEL CHAVEZ SHIRLEY SUSY</t>
  </si>
  <si>
    <t>46958014</t>
  </si>
  <si>
    <t>FUENTES MONTENEGRO MARIA ELSA</t>
  </si>
  <si>
    <t>40573515</t>
  </si>
  <si>
    <t>FUNG CHAN ISABEL SOFIA</t>
  </si>
  <si>
    <t>ESPECIALISTA EN GESTION DE CONFLICTOS - LIMA Y LIMA PROVINCIAS</t>
  </si>
  <si>
    <t>08406066</t>
  </si>
  <si>
    <t>GAGO JIMENEZ GLADYS</t>
  </si>
  <si>
    <t>ESPECIALISTA LEGAL EN PROCEDIMIENTOS ADMINISTRATIVOS DISCIPLINARIOS</t>
  </si>
  <si>
    <t>44661301</t>
  </si>
  <si>
    <t>GALVEZ SIME MIGUEL EDGAR</t>
  </si>
  <si>
    <t>ESPECIALISTA EN CALIDAD DEL CMAC LIMA ESTE</t>
  </si>
  <si>
    <t>42937823</t>
  </si>
  <si>
    <t>GAMARRA MEZA MARILYN ROCIO DEL PILAR</t>
  </si>
  <si>
    <t>15352904</t>
  </si>
  <si>
    <t>GAMBOA CHIPANA ROSA ELVIRA</t>
  </si>
  <si>
    <t>16611193</t>
  </si>
  <si>
    <t>GANOZA GUERRERO ANGEL AURELIO</t>
  </si>
  <si>
    <t>ESPECIALISTA EN REGULACION DIGITAL INTERNACIONAL</t>
  </si>
  <si>
    <t>43092169</t>
  </si>
  <si>
    <t>GANZ ALVARADO HEDDA GUADALUPE</t>
  </si>
  <si>
    <t>41594036</t>
  </si>
  <si>
    <t>GAONA TORRRES MARIA FERNANDA</t>
  </si>
  <si>
    <t>40362027</t>
  </si>
  <si>
    <t>GARAY ALMONACID JAVIER HUBER</t>
  </si>
  <si>
    <t>25738352</t>
  </si>
  <si>
    <t>GARCIA CONTTY CARLOS ALBERTO</t>
  </si>
  <si>
    <t>70435955</t>
  </si>
  <si>
    <t>GARCIA SANCHEZ DAVID JONATAN</t>
  </si>
  <si>
    <t>OFICIAL DE SEGURIDAD INFORMATICA</t>
  </si>
  <si>
    <t>09303357</t>
  </si>
  <si>
    <t>GARCIA TUESTA LUIS ALBERTO</t>
  </si>
  <si>
    <t>41522145</t>
  </si>
  <si>
    <t>GAVIDIA RONDOY DONNA LINNDA</t>
  </si>
  <si>
    <t>ASISTENTE ADMINISTRATIVA</t>
  </si>
  <si>
    <t>COORDINADORA EN PROCEDIMIENTOS ADMINISTRATIVOS DISCIPLINARIOS</t>
  </si>
  <si>
    <t>41621623</t>
  </si>
  <si>
    <t>GODOS MONCADA MARILUZ GRACIELA</t>
  </si>
  <si>
    <t xml:space="preserve">ANALISTA LEGAL </t>
  </si>
  <si>
    <t>46825641</t>
  </si>
  <si>
    <t>GOMEZ DELGADO GISELLA</t>
  </si>
  <si>
    <t>10238986</t>
  </si>
  <si>
    <t>GOMEZ VALDIVIA SUCETH ROSARIO</t>
  </si>
  <si>
    <t>SUPERVISORA DEL CENTRO MAC</t>
  </si>
  <si>
    <t>10244560</t>
  </si>
  <si>
    <t>GOMEZ VELASQUEZ FABIOLA</t>
  </si>
  <si>
    <t>INGENIERIA ADMINISTRATIVA</t>
  </si>
  <si>
    <t xml:space="preserve">BACHILLER </t>
  </si>
  <si>
    <t>COORDINADOR EN CONTROL PATRIMONIAL</t>
  </si>
  <si>
    <t>08159049</t>
  </si>
  <si>
    <t>GONZALES BURGA RAFAEL</t>
  </si>
  <si>
    <t>ESPECIALISTA EN GESTION DEL RIESGO DE DESASTRES</t>
  </si>
  <si>
    <t>40409574</t>
  </si>
  <si>
    <t>GONZALES CALIENES KATHERINE NIDIA</t>
  </si>
  <si>
    <t>MEDICO CIRUJANA</t>
  </si>
  <si>
    <t>ANFITRION PARA EL CENTRO DE ATENCION  "MEJOR ATENCION AL CIUDADANO"</t>
  </si>
  <si>
    <t>09173539</t>
  </si>
  <si>
    <t>GONZALES FLORES RUTH MARIVEL</t>
  </si>
  <si>
    <t>GESTOR TERRITORIAL – SEDE ANCASH</t>
  </si>
  <si>
    <t>41092030</t>
  </si>
  <si>
    <t>GONZALES HUAMAN EVELYN LADY</t>
  </si>
  <si>
    <t>COMMUNITY MANAGER</t>
  </si>
  <si>
    <t>70431316</t>
  </si>
  <si>
    <t>GONZALES SERNAQUE DUBER MIGUEL</t>
  </si>
  <si>
    <t xml:space="preserve">BACHILLER EN COMUNICACION SOCIAL </t>
  </si>
  <si>
    <t>SUPERVISORA DE ARCHIVO</t>
  </si>
  <si>
    <t>44373238</t>
  </si>
  <si>
    <t>GONZALES VALVERDE LIZBETH</t>
  </si>
  <si>
    <t>ARCHIVISTICA</t>
  </si>
  <si>
    <t>PROFESIONAL EN ARCHIVO</t>
  </si>
  <si>
    <t>01333169</t>
  </si>
  <si>
    <t>GONZALEZ CHAVEZ EDUARDO MARTIN</t>
  </si>
  <si>
    <t>45608227</t>
  </si>
  <si>
    <t>GONZALEZ MUDARRA KATIA DEL PILAR</t>
  </si>
  <si>
    <t xml:space="preserve">ORIENTADORA DEL CENTRO MAC </t>
  </si>
  <si>
    <t>46438294</t>
  </si>
  <si>
    <t>GRANADOS MARCELO KAREN VANESSA</t>
  </si>
  <si>
    <t>TECNICA EN ADMINISTRACION</t>
  </si>
  <si>
    <t>08410094</t>
  </si>
  <si>
    <t>GRANADOS MOGROVEJO ARTURO JAVIER</t>
  </si>
  <si>
    <t>41166770</t>
  </si>
  <si>
    <t>GREY MELENDEZ FANNY YISET</t>
  </si>
  <si>
    <t>ANALISTA DE GESTION Y ARTICULACION PARA EL CUMPLIMIENTO DEL GOBIERNO EN MATERIA DE SALUD</t>
  </si>
  <si>
    <t>47485760</t>
  </si>
  <si>
    <t>GRIMALDI CARDENAS DIANA CAROLINA</t>
  </si>
  <si>
    <t>08121078</t>
  </si>
  <si>
    <t>GUARDAMINO QUIROZ MARCOS PERCY</t>
  </si>
  <si>
    <t>GESTOR DE CEREMONIAS, EVENTOS Y DISEÑO DE ACTOS CONMEMORATIVOS</t>
  </si>
  <si>
    <t>48787448</t>
  </si>
  <si>
    <t>GUARDIA GUARDIA CRISTIAN ERASMO</t>
  </si>
  <si>
    <t>INGENIERIA TECNICA INDUSTRIAL</t>
  </si>
  <si>
    <t>INGENIERO TECNICO INDUSTRIAL, ESPECIALIDAD EN QUIMICA INDUSTRIAL/ MASTER EN COMERCIO EXTERIOR</t>
  </si>
  <si>
    <t>10376028</t>
  </si>
  <si>
    <t>GUERRERO COMISSI RAFAEL ROLANDO</t>
  </si>
  <si>
    <t>40949728</t>
  </si>
  <si>
    <t>GUTIERREZ MENDOZA JOSE WILMER</t>
  </si>
  <si>
    <t>10126575</t>
  </si>
  <si>
    <t>GUZMAN BARBARAN JORGE ISRAEL</t>
  </si>
  <si>
    <t>00799605</t>
  </si>
  <si>
    <t>GUZMAN PALACIOS GUIDO ENRIQUE</t>
  </si>
  <si>
    <t>CONTADOR PUBLICO/ MAESTRO EN GESTION PUBLICA</t>
  </si>
  <si>
    <t>ANALISTA EN COMUNICACIÓN Y DISEÑO GRÁFICO</t>
  </si>
  <si>
    <t>3743074</t>
  </si>
  <si>
    <t>HERNANDEZ SILVA DANIEL ESTEBAN</t>
  </si>
  <si>
    <t>43986318</t>
  </si>
  <si>
    <t>HERNANDEZ ZAPATA CHARLES HENRY</t>
  </si>
  <si>
    <t>42595419</t>
  </si>
  <si>
    <t>HERRERA BUITRON LUIS ALBERTO</t>
  </si>
  <si>
    <t xml:space="preserve">JEFA DE LA OFICINA DE RECURSOS HUMANOS </t>
  </si>
  <si>
    <t>40566079</t>
  </si>
  <si>
    <t>HERRERA LLERENA MARIEL</t>
  </si>
  <si>
    <t>32830394</t>
  </si>
  <si>
    <t>HIDALGO LAMA ELBER ALEXCY</t>
  </si>
  <si>
    <t>ESPECIALISTA EN EDICION AUDIOVISUAL</t>
  </si>
  <si>
    <t>41994112</t>
  </si>
  <si>
    <t>HIGA NISHIMAZURUGA SILVANA SACHY</t>
  </si>
  <si>
    <t>10387342</t>
  </si>
  <si>
    <t>HINOJOSA CHAVEZ GILDA LUZ</t>
  </si>
  <si>
    <t>46800705</t>
  </si>
  <si>
    <t>HOCES ORENDO BRYAN</t>
  </si>
  <si>
    <t>ANALISTA DE CAPACITACION</t>
  </si>
  <si>
    <t>45224623</t>
  </si>
  <si>
    <t>HONORES ACOSTA DENISSE LILIBETH</t>
  </si>
  <si>
    <t>44727340</t>
  </si>
  <si>
    <t>HOYOS YAILE JUAN CARLOS</t>
  </si>
  <si>
    <t>ASISTENTE EN RELACIONES HUMANAS Y SOCIALES</t>
  </si>
  <si>
    <t>46876706</t>
  </si>
  <si>
    <t>HUAMAN ESPINOZA SISSILIANA</t>
  </si>
  <si>
    <t>EXPERTO PARA LA UNIDAD FORMULADORA</t>
  </si>
  <si>
    <t>20122141</t>
  </si>
  <si>
    <t>HUAMAN VALENCIA HECTOR GUILLERMO</t>
  </si>
  <si>
    <t>45683990</t>
  </si>
  <si>
    <t>HUAMAN VARGAS RAUL ANGEL</t>
  </si>
  <si>
    <t>09647576</t>
  </si>
  <si>
    <t>HUAMANCAYO BERNEDO CARLOS ENRIQUE</t>
  </si>
  <si>
    <t>ESPECIALISTA DE TECNOLOGIAS DE LA INFORMACION Y COMUNICACION II DEL CENTRO MAC AREQUIPA</t>
  </si>
  <si>
    <t>45504419</t>
  </si>
  <si>
    <t>HUAMANI GONZALES CARLOS ALBERTO</t>
  </si>
  <si>
    <t>46540944</t>
  </si>
  <si>
    <t>HUARCAYA CASTILLO ZOSIMO JONATHAN</t>
  </si>
  <si>
    <t>ESPECIALISTA DE COORDINACION PARLAMENTARIA</t>
  </si>
  <si>
    <t>42718880</t>
  </si>
  <si>
    <t>HUAYCHA CONDE EDWIN CIPRIANO</t>
  </si>
  <si>
    <t>10799285</t>
  </si>
  <si>
    <t>HUAYNATE MARTINEZ CECILIA</t>
  </si>
  <si>
    <t>08745260</t>
  </si>
  <si>
    <t>HUIÑOCANA CARBAJAL MERY MAXI</t>
  </si>
  <si>
    <t>10734518</t>
  </si>
  <si>
    <t>HURTADO REGALADO FERNANDO GONZALO</t>
  </si>
  <si>
    <t>COMUNICACION AUDIOVISUAL</t>
  </si>
  <si>
    <t>LICENCIADO EN COMUNICACION AUDIOVISUAL</t>
  </si>
  <si>
    <t>ANALISTA EN GESTION Y MONITOREO</t>
  </si>
  <si>
    <t>46859514</t>
  </si>
  <si>
    <t>ICUMINA GAMBINI ANA FABIOLA</t>
  </si>
  <si>
    <t>ESPECIALISTA EN SEGURIDAD DE INFRAESTRUCTURA DE REDES</t>
  </si>
  <si>
    <t>43899508</t>
  </si>
  <si>
    <t>INFANTES GUIZADO JUAN CARLOS</t>
  </si>
  <si>
    <t>08242786</t>
  </si>
  <si>
    <t>INJOQUE RONCEROS FREDDY MIGUEL</t>
  </si>
  <si>
    <t xml:space="preserve">GEOGRAFIA   </t>
  </si>
  <si>
    <t>LICENCIADO EN GEOGRAFIA/ MAGISTER EN GESTION PUBLICA</t>
  </si>
  <si>
    <t>ESPECIALISTA EN GESTION DE CONFLICTOS - IQUITOS</t>
  </si>
  <si>
    <t>45205746</t>
  </si>
  <si>
    <t>ISLA MORENO DIOMEDES ALEXANDER</t>
  </si>
  <si>
    <t>EXPERTA EN PRESUPUESTO PUBLICO ORIENTADO A GESTION DE PROGRAMAS PRESUPUESTALES E INVERSION DESCENTRALIZADA</t>
  </si>
  <si>
    <t>04086193</t>
  </si>
  <si>
    <t>JACHA ESPINOZA WUILDA IRA</t>
  </si>
  <si>
    <t>EXPERTA EN MODERNIZACION DE LA GESTION PUBLICA</t>
  </si>
  <si>
    <t>07968729</t>
  </si>
  <si>
    <t>JAVE ARIAS PATRICIA MERCEDES</t>
  </si>
  <si>
    <t>INGENIERIA EN INDUSTRIAS ALIMENTARIAS</t>
  </si>
  <si>
    <t>INGENIERA EN INDUSTRIAS ALIMENTARIAS</t>
  </si>
  <si>
    <t>ASESOR DE GESTION ADMINISTRATIVA</t>
  </si>
  <si>
    <t>07510424</t>
  </si>
  <si>
    <t>JUAPE CARBAJAL YASMIN ROCIO</t>
  </si>
  <si>
    <t>OPERADOR DE SERVICIOS PARA LA GESTION INSTITUCIONAL</t>
  </si>
  <si>
    <t>10762613</t>
  </si>
  <si>
    <t>JULCA DANCUART PETTER NAKIN</t>
  </si>
  <si>
    <t>COORDINADORA DE PLANIFICACION</t>
  </si>
  <si>
    <t>23001073</t>
  </si>
  <si>
    <t>JULCA GUEVARA ELSA</t>
  </si>
  <si>
    <t>ASESORA EN INVERSION PUBLICA</t>
  </si>
  <si>
    <t>45423007</t>
  </si>
  <si>
    <t>KANCHA ATAULLUCO NAYRUT</t>
  </si>
  <si>
    <t>COORDINADORA EN PRESUPUESTO</t>
  </si>
  <si>
    <t>15724052</t>
  </si>
  <si>
    <t>LA ROSA VALLADARES ISABEL JACQUELINE</t>
  </si>
  <si>
    <t>INGENIERA DE SISTEMAS Y COMPUTO</t>
  </si>
  <si>
    <t>ANALISTA ESTADISTICO EN MATERIA DE INNOVACION</t>
  </si>
  <si>
    <t>45924014</t>
  </si>
  <si>
    <t>LABORIANO GALINDO ALIPIO</t>
  </si>
  <si>
    <t>08758620</t>
  </si>
  <si>
    <t>LAGOS CAMACHO JAIME MARTIN</t>
  </si>
  <si>
    <t>ANALISTA LEGAL I</t>
  </si>
  <si>
    <t>46568819</t>
  </si>
  <si>
    <t>LARA ROMERO JUAN MANUEL</t>
  </si>
  <si>
    <t>ESPECIALISTA LEGAL EN DEMARCACION Y ORGANIZACION TERRITORIAL</t>
  </si>
  <si>
    <t>09642432</t>
  </si>
  <si>
    <t>LARREA TRELLES NELLY KATERINE</t>
  </si>
  <si>
    <t>COORDINADOR EN DESARROLLO TERRITORIAL</t>
  </si>
  <si>
    <t>02838136</t>
  </si>
  <si>
    <t>LAZO GARCIA ZABALETA SERGIO DRAUCIN</t>
  </si>
  <si>
    <t>47197412</t>
  </si>
  <si>
    <t>LEGUIA LLANOS JESSICA LUZ</t>
  </si>
  <si>
    <t>ORIENTADOR- MAC LIMA ESTE</t>
  </si>
  <si>
    <t>42168643</t>
  </si>
  <si>
    <t>LEIVA COCHACHIN JUANA LIZ</t>
  </si>
  <si>
    <t>COORDINADOR INTERSECTORIAL</t>
  </si>
  <si>
    <t>08443765</t>
  </si>
  <si>
    <t>LEON ELGUERA BORIS ALEJANDRO</t>
  </si>
  <si>
    <t>ANALISTA EN GESTION DE ASUNTOS TECNICOS</t>
  </si>
  <si>
    <t>10677609</t>
  </si>
  <si>
    <t>LEON PEREIRA CESAR ENRIQUE</t>
  </si>
  <si>
    <t>DIRECTOR DE LA OFICINA GENERAL DE ASESORIA JURIDICA</t>
  </si>
  <si>
    <t>10217316</t>
  </si>
  <si>
    <t>LEON VASQUEZ JORGE LUIS</t>
  </si>
  <si>
    <t>ABOGADO/ DOCTOR EN DERECHO</t>
  </si>
  <si>
    <t>40076965</t>
  </si>
  <si>
    <t>LEON VIDAL VLADIMIR HORACIO</t>
  </si>
  <si>
    <t>APOYO TECNICO PROFESIONAL</t>
  </si>
  <si>
    <t>08584942</t>
  </si>
  <si>
    <t>LIRA CASAS EDGAR ANDRES</t>
  </si>
  <si>
    <t>ANALISTA EN IMPLEMENTACION Y DESARROLLO TECNOLOGICO</t>
  </si>
  <si>
    <t>41364207</t>
  </si>
  <si>
    <t>LLANTO PEÑA RONAL MIRKO</t>
  </si>
  <si>
    <t>41764711</t>
  </si>
  <si>
    <t>LOAIZA ORTEGA CARLOS ROBERTO</t>
  </si>
  <si>
    <t>09648264</t>
  </si>
  <si>
    <t>LOLI RAMIREZ GUILLERMO ADOLFO</t>
  </si>
  <si>
    <t>INGENIERIA MECANICA</t>
  </si>
  <si>
    <t>40312019</t>
  </si>
  <si>
    <t>LOPEZ CHIROQUE LUIS EDUARDO</t>
  </si>
  <si>
    <t>ESPECIALISTA DE ASISTENCIA TECNICA EN GESTION DE INVERSIONES</t>
  </si>
  <si>
    <t>40770254</t>
  </si>
  <si>
    <t>LOPEZ MACEDO EVA VIOLETA</t>
  </si>
  <si>
    <t>41002602</t>
  </si>
  <si>
    <t>LOPEZ RIVERA LUIS ALBERTO</t>
  </si>
  <si>
    <t>40373057</t>
  </si>
  <si>
    <t>LUNA CORNEJO DANIEL AROLDO</t>
  </si>
  <si>
    <t>ASISTENTE DE SOPORTE TECNICO</t>
  </si>
  <si>
    <t>45059117</t>
  </si>
  <si>
    <t>LUNA RIVERA GREGORIO OMAR</t>
  </si>
  <si>
    <t>ANALISTA DE LINEAMIENTOS DIGITALES</t>
  </si>
  <si>
    <t>42413946</t>
  </si>
  <si>
    <t>LUZA AVALOS SILVIA</t>
  </si>
  <si>
    <t>LICENCIADA EN BIBLIOTECOLOGIA Y CIENCIAS DE LA INFORMACION/ MAESTRA EN ADMINISTRACION</t>
  </si>
  <si>
    <t>ESPECIALISTA EN GESTION DE PROCESOS Y ADMINISTRACION DE BASE DE DATOS</t>
  </si>
  <si>
    <t>10300505</t>
  </si>
  <si>
    <t>MACAVILCA DE LA ROCA OMAR EYRE</t>
  </si>
  <si>
    <t>17839778</t>
  </si>
  <si>
    <t>MACEDO LANDAURO CECILIA ELVIRA</t>
  </si>
  <si>
    <t>PROFESIONAL PARA REALIZAR LABORES DE MANTENIMIENTO Y MONITOREO DE LA INFRAESTRUCTURA DE RED</t>
  </si>
  <si>
    <t>41923276</t>
  </si>
  <si>
    <t>MAGUIÑA ANGULO CARLOS</t>
  </si>
  <si>
    <t>INGENIERIA EN TELECOMUNICACIONES</t>
  </si>
  <si>
    <t>INGENIERO EN TELECOMUNICACIONES</t>
  </si>
  <si>
    <t>45657261</t>
  </si>
  <si>
    <t>MAITA HUAMANCHA ITALO BENJAMIN</t>
  </si>
  <si>
    <t>ESPECIALISTA EN GESTION Y ORGANIZACION</t>
  </si>
  <si>
    <t>44059794</t>
  </si>
  <si>
    <t>MALDONADO ACOSTA MANUEL ALEJANDRO</t>
  </si>
  <si>
    <t>GESTION</t>
  </si>
  <si>
    <t xml:space="preserve">BACHILLER EN GESTION </t>
  </si>
  <si>
    <t>40230901</t>
  </si>
  <si>
    <t>MALDONADO NUÑEZ MELISSA BETSY</t>
  </si>
  <si>
    <t>09862239</t>
  </si>
  <si>
    <t>MANDARE DURAN ERICA DEL CARMEN</t>
  </si>
  <si>
    <t>ASISTENTE AUDIOVISUAL</t>
  </si>
  <si>
    <t>42452832</t>
  </si>
  <si>
    <t>MANRIQUE ARREDONDO JUNIOR</t>
  </si>
  <si>
    <t xml:space="preserve">BACHILLER EN CIENCIAS DE LA COMUNICACION </t>
  </si>
  <si>
    <t>SUPERVISOR PARA EL CENTRO DE MEJOR ATENCION AL CIUDADANO</t>
  </si>
  <si>
    <t>45646120</t>
  </si>
  <si>
    <t>MANRIQUE VERA ALDO GUSTAVO</t>
  </si>
  <si>
    <t>LICENCIADO EN ADMINISTRACION, ESPECIALIDAD: CON MENCION EN ADMINISTRACION PUBLICA</t>
  </si>
  <si>
    <t>ESPECIALISTA DE DIALOGO</t>
  </si>
  <si>
    <t>10788646</t>
  </si>
  <si>
    <t>MANTARI ROSAS YESICA VICTORIA</t>
  </si>
  <si>
    <t>BACHILLER EN SOCIOLOGIA</t>
  </si>
  <si>
    <t>40040662</t>
  </si>
  <si>
    <t>MAQUERA COYLA GINO RUBEN</t>
  </si>
  <si>
    <t>CIENCIAS INFORMATICA Y SISTEMAS</t>
  </si>
  <si>
    <t>BACHILLER EN CIENCIAS CON MENCION EN INFORMATICA Y SISTEMAS</t>
  </si>
  <si>
    <t>40358260</t>
  </si>
  <si>
    <t>MARCHENA MIRANDA JANETH</t>
  </si>
  <si>
    <t>10326677</t>
  </si>
  <si>
    <t>MARCOS FERNANDEZ EUSEBIO</t>
  </si>
  <si>
    <t>09876205</t>
  </si>
  <si>
    <t>MARIN GALVEZ JUAN JOSE</t>
  </si>
  <si>
    <t>ASESORA EN ORDENAMIENTO TERRITORIAL</t>
  </si>
  <si>
    <t>48974941</t>
  </si>
  <si>
    <t>MARTINEZ MARTINEZ MARIA GUADALUPE</t>
  </si>
  <si>
    <t>GEOGRAFIA E HISTORIA</t>
  </si>
  <si>
    <t>LICENCIADA EN GEOGRAFIA E HISTORIA</t>
  </si>
  <si>
    <t>10151428</t>
  </si>
  <si>
    <t>MARTINEZ QUEVEDO MIXI GIOVANNA</t>
  </si>
  <si>
    <t>20000272</t>
  </si>
  <si>
    <t>MARTINEZ RAMOS EVA</t>
  </si>
  <si>
    <t>43465566</t>
  </si>
  <si>
    <t>MARTINEZ VALENCIA CRISTIAN PEDRO</t>
  </si>
  <si>
    <t>ESPECIALISTA EN EJECUCION CONTRACTUAL</t>
  </si>
  <si>
    <t>41776672</t>
  </si>
  <si>
    <t>MARTOS ROJAS MARIA VIOLETA</t>
  </si>
  <si>
    <t>ASISTENTE DE GESTION DE INFORMACION</t>
  </si>
  <si>
    <t>73251162</t>
  </si>
  <si>
    <t>MATEO VALENZUELA GINA LIZETTE</t>
  </si>
  <si>
    <t>TECNICA EN COMPUTACION E INFORMATICA</t>
  </si>
  <si>
    <t>GESTORA DEL PROGRAMA ACADEMICO EDITORIAL</t>
  </si>
  <si>
    <t>000306897</t>
  </si>
  <si>
    <t>MATEOS FERNANDEZ-MAQUIEIRA BEATRIZ SARA</t>
  </si>
  <si>
    <t>43436137</t>
  </si>
  <si>
    <t>MATOS SOLORZANO ROCIO DEL PILAR</t>
  </si>
  <si>
    <t>BACHILLER EN CIENCIAS SOCIALES, ESPECIALIDAD: CON MENCION EN CIENCIA POLITICA Y GOBIERNO</t>
  </si>
  <si>
    <t>43543723</t>
  </si>
  <si>
    <t>MAURICIO LEGUA KARINA ROXANA</t>
  </si>
  <si>
    <t>DIRECTOR DE LA OFICINA GENERAL DE ADMINISTRACION</t>
  </si>
  <si>
    <t>09797480</t>
  </si>
  <si>
    <t>MEDINA BURGA JORGE ALEXANDER</t>
  </si>
  <si>
    <t>07841745</t>
  </si>
  <si>
    <t>MEDINA RENGIFO JUVENAL</t>
  </si>
  <si>
    <t>INGENIERO GEOLOGO</t>
  </si>
  <si>
    <t>70318372</t>
  </si>
  <si>
    <t>MEDRANO RODRIGUEZ DASHIA STEPHANIE</t>
  </si>
  <si>
    <t xml:space="preserve">ANALISTA DE GESTION Y MONITOREO PARA EL CUMPLIMIENTO DE GOBIERNO EN MATERIA DE INFRAESTRUCTURA </t>
  </si>
  <si>
    <t>45534580</t>
  </si>
  <si>
    <t>MEJIA GARCIA ROBERTO ALVARO</t>
  </si>
  <si>
    <t>ESPECIALISTA DE GESTION DE RIESGOS</t>
  </si>
  <si>
    <t>45575922</t>
  </si>
  <si>
    <t>MEJIA ZEVALLOS LIZ FIORELLA</t>
  </si>
  <si>
    <t>ASESORA</t>
  </si>
  <si>
    <t>41150229</t>
  </si>
  <si>
    <t>MELENDEZ NAJARRO ALICIA</t>
  </si>
  <si>
    <t>ESPECIALISTA EN GESTION Y ARTICULACION PARA EL CUMPLIMIENTO DE GOBIERNO EN MATERIA DE INFRAESTRUCTURA</t>
  </si>
  <si>
    <t>43167533</t>
  </si>
  <si>
    <t>MELLO GONZALEZ JAVIER AUGUSTO</t>
  </si>
  <si>
    <t>ESPECIALISTA DE PLANIFICACION Y PROGRAMACION DE CONTRATACIONES</t>
  </si>
  <si>
    <t>09993696</t>
  </si>
  <si>
    <t>MENDIOLA PUMA FERNANDO JAVIER</t>
  </si>
  <si>
    <t>EXPERTO EN ANÁLISIS DE PROCESOS E IMPACTOS TERRITORIALES</t>
  </si>
  <si>
    <t>09735192</t>
  </si>
  <si>
    <t>MENDOZA CASTILLO AUGUSTO MANUEL</t>
  </si>
  <si>
    <t>ARQUITECTURA Y URBANISMO</t>
  </si>
  <si>
    <t>BACHILLER EN URBANISMO</t>
  </si>
  <si>
    <t>09922703</t>
  </si>
  <si>
    <t>MENDOZA GARGUREVICH EDUARDO ANTONIO</t>
  </si>
  <si>
    <t>LICENCIADO EN INVESTIGACION OPERATIVA</t>
  </si>
  <si>
    <t>ANALISTA EN SEGUIMIENTO DE INVERSIONES</t>
  </si>
  <si>
    <t>47356139</t>
  </si>
  <si>
    <t>MENDOZA MORANTE YANET MARYSOL</t>
  </si>
  <si>
    <t xml:space="preserve">PROFESIONAL EN GESTION DE LA INFORMACION </t>
  </si>
  <si>
    <t>41110604</t>
  </si>
  <si>
    <t>MENESES FARROMEQUE ANTUANETTE DEL CARMEN</t>
  </si>
  <si>
    <t>ESPECIALISTA DE ORIENTACION Y ATENCION DE ALERTAS</t>
  </si>
  <si>
    <t>41005792</t>
  </si>
  <si>
    <t>MERINO JARA URUSULA PAMELA</t>
  </si>
  <si>
    <t>ESPECIALISTA RESPONSABLE DE ARTICULACION TERRITORIAL</t>
  </si>
  <si>
    <t>25842748</t>
  </si>
  <si>
    <t>MESTANZA JURADO VERONICA</t>
  </si>
  <si>
    <t>ASISTENTE EN PROGRAMA CULTURAL Y ACADEMICO</t>
  </si>
  <si>
    <t>42653694</t>
  </si>
  <si>
    <t>MEZA FLORES ANDRES JESUS</t>
  </si>
  <si>
    <t>07263118</t>
  </si>
  <si>
    <t>MINDREAU PUENTE MARIANNA</t>
  </si>
  <si>
    <t>BACHILLER EN HUMANIDADES CON MENCION EN GEOGRAFIA</t>
  </si>
  <si>
    <t>42749636</t>
  </si>
  <si>
    <t>MIRANDA ZEÑA WILLIAM MARTIN</t>
  </si>
  <si>
    <t>42527842</t>
  </si>
  <si>
    <t>MITMA ORDAZ RHALPH KIRK</t>
  </si>
  <si>
    <t>42770889</t>
  </si>
  <si>
    <t>MIYAGUSUKU MIYASATO ANA GIOVANNA</t>
  </si>
  <si>
    <t>LICENCIADA EN NEGOCIOS INTERNACIONALES</t>
  </si>
  <si>
    <t>42783459</t>
  </si>
  <si>
    <t>MONTECINOS ATAO GINA FLORENCIA</t>
  </si>
  <si>
    <t>LICENCIADA EN CIENCIA POLITICA</t>
  </si>
  <si>
    <t>25775890</t>
  </si>
  <si>
    <t>MONTELLANOS PALOMINO RAUL ANGEL</t>
  </si>
  <si>
    <t>COORDINADORA DE MEJORA CONTINUA</t>
  </si>
  <si>
    <t>10624884</t>
  </si>
  <si>
    <t>MONTERO CORONEL CATALINA PAOLA</t>
  </si>
  <si>
    <t>ANALISTA DE SERVICIOS GENERALES</t>
  </si>
  <si>
    <t>41019524</t>
  </si>
  <si>
    <t>MONTIEL ROJAS CHRISTIAN EDMUNDO</t>
  </si>
  <si>
    <t>ASESOR EN PROCESO PRESUPUESTARIO</t>
  </si>
  <si>
    <t>41474614</t>
  </si>
  <si>
    <t>MONZON CASTILLO ERICK DANIEL</t>
  </si>
  <si>
    <t>10125156</t>
  </si>
  <si>
    <t>MOQUILLAZA COSME DAVID PERCCY</t>
  </si>
  <si>
    <t>44215605</t>
  </si>
  <si>
    <t>MORALES BARRIENTOS STEPHANY MARLENE</t>
  </si>
  <si>
    <t>COORDINADORA DE ORGANIZACIÓN Y GESTION DEL EMPLEO</t>
  </si>
  <si>
    <t>09615754</t>
  </si>
  <si>
    <t>MORALES GONZALEZ BETTSY LUCIA</t>
  </si>
  <si>
    <t>08071761</t>
  </si>
  <si>
    <t>MORALES NAVARRETE TEODORO MANUEL</t>
  </si>
  <si>
    <t>41703650</t>
  </si>
  <si>
    <t>MOREANO ROMAN JEANNETTE SILVIA</t>
  </si>
  <si>
    <t>40052344</t>
  </si>
  <si>
    <t>MORENO VENTOCILLA CARMEN CRISTINA DE JESUS</t>
  </si>
  <si>
    <t>ASISTENTE TECNICO EN GESTION ADMINISTRATIVA</t>
  </si>
  <si>
    <t>43974895</t>
  </si>
  <si>
    <t>MOYA PALOMINO RENATO</t>
  </si>
  <si>
    <t>ASISTENTE DE PROTOCOLO REGIONAL</t>
  </si>
  <si>
    <t>72505857</t>
  </si>
  <si>
    <t>MOYANO ORTIZ CARLO GIACOMO</t>
  </si>
  <si>
    <t>44436595</t>
  </si>
  <si>
    <t>MUNIVE PARIONA ELOY ALBERTO</t>
  </si>
  <si>
    <t>LICENCIADO EN CIENCIA POLITICA</t>
  </si>
  <si>
    <t>ASESORA EN GESTION PUBLICA</t>
  </si>
  <si>
    <t>44565380</t>
  </si>
  <si>
    <t>NAVARRO ANGELES MELISSA DORA</t>
  </si>
  <si>
    <t>LICENCIADO EN CIENCIA POLITICA Y GOBIERNO/ MAGISTER EN CIENCIAS EN POLITICA SOCIAL E INVESTIGACION SOCIAL</t>
  </si>
  <si>
    <t>07332581</t>
  </si>
  <si>
    <t>NAVARRO BARRENO ELIZABETH CECILIA</t>
  </si>
  <si>
    <t>RESPONSABLE DE CONTROL Y SEGUIMIENTO DE ARCHIVOS</t>
  </si>
  <si>
    <t>42232944</t>
  </si>
  <si>
    <t>NEYRA HUAMANI DIEGO IVAN</t>
  </si>
  <si>
    <t>EGRESADO ARCHIVERO</t>
  </si>
  <si>
    <t>70282427</t>
  </si>
  <si>
    <t>NIEVA BARREDA LUIS ALBERTO</t>
  </si>
  <si>
    <t>GESTOR DEL SISTEMA DE VOLUNTARIADO</t>
  </si>
  <si>
    <t>45201426</t>
  </si>
  <si>
    <t>NIEVA GOOD JUAN CARLOS</t>
  </si>
  <si>
    <t>41839321</t>
  </si>
  <si>
    <t>NIEVES BARRUETA DEYSI BEBEL</t>
  </si>
  <si>
    <t>COORDINADORA DE ADQUISICIONES</t>
  </si>
  <si>
    <t>06793332</t>
  </si>
  <si>
    <t>NIEVES TRUJILLO OLGA CHESIRA</t>
  </si>
  <si>
    <t>20725227</t>
  </si>
  <si>
    <t>NINAHUANCA SOVERO CARLOS ENRIQUE</t>
  </si>
  <si>
    <t>40496769</t>
  </si>
  <si>
    <t>NUÑEZ ARCE BETSAIDA CONSUELO</t>
  </si>
  <si>
    <t>LICENCIADA EN EDUCACION CON ESPECIALIDAD EN EDUCACION PRIMARIA</t>
  </si>
  <si>
    <t>ESPECIALISTA DE SEGUIMIENTO A COMISIONES SECTORIALES Y MULTISECTORIALES</t>
  </si>
  <si>
    <t>42079553</t>
  </si>
  <si>
    <t>NUÑEZ BENAVIDES SANDRA LILIANA</t>
  </si>
  <si>
    <t>45610853</t>
  </si>
  <si>
    <t>NUÑEZ CHAUPIS FREDY EUSEBIO</t>
  </si>
  <si>
    <t>BACHILLER EN TURISMO Y HOTELERIA</t>
  </si>
  <si>
    <t>ESPECIALISTA EN GESTION CULTURAL</t>
  </si>
  <si>
    <t>44348361</t>
  </si>
  <si>
    <t>OBANDO MORALES BERMUDEZ LUCIA</t>
  </si>
  <si>
    <t>JEFE DE LA OFICINA DE TECNOLOGIAS DE LA INFORMACION</t>
  </si>
  <si>
    <t>09376959</t>
  </si>
  <si>
    <t>OJEDA PACHECO CESAR AUGUSTO</t>
  </si>
  <si>
    <t>06269075</t>
  </si>
  <si>
    <t>OLIVERA ABSI WILLY ARTURO</t>
  </si>
  <si>
    <t>08747323</t>
  </si>
  <si>
    <t>OLIVEROS QUIÑONES VICTOR JULIAN</t>
  </si>
  <si>
    <t>09854686</t>
  </si>
  <si>
    <t>ORE SARAVIA MILUSHKA PAOLA</t>
  </si>
  <si>
    <t>ANALISTA EN SIMPLIFICACION Y ANALISIS REGULATORIO</t>
  </si>
  <si>
    <t>70570933</t>
  </si>
  <si>
    <t>ORELLANA ALVAREZ ANDREA</t>
  </si>
  <si>
    <t>70122475</t>
  </si>
  <si>
    <t>ORMEA ALCAZAR BRENDA RAQUEL</t>
  </si>
  <si>
    <t>10081498</t>
  </si>
  <si>
    <t>ORMEÑO CAYCHO EDDY ALEXIS</t>
  </si>
  <si>
    <t>08780510</t>
  </si>
  <si>
    <t>ORTIZ ANDERSON ALDO ERNESTO</t>
  </si>
  <si>
    <t>23934544</t>
  </si>
  <si>
    <t>ORTIZ DE ORUE ARAMBURU MARCO AURELIO</t>
  </si>
  <si>
    <t>47108534</t>
  </si>
  <si>
    <t>PACHECO PONCE DIEGO ARMANDO</t>
  </si>
  <si>
    <t>ESPECIALISTA DE COMUNICACIONES EN DESCENTRALIZACION</t>
  </si>
  <si>
    <t>06036671</t>
  </si>
  <si>
    <t>PALACIOS DIAZ MARIA LOURDES</t>
  </si>
  <si>
    <t>ASISTENTE DE GESTION DE EVENTOS</t>
  </si>
  <si>
    <t>71219370</t>
  </si>
  <si>
    <t>PALACIOS FERNANDEZ DANIELA MARIA</t>
  </si>
  <si>
    <t>10712818</t>
  </si>
  <si>
    <t>PALACIOS VEGA LUCIA DEL PILAR</t>
  </si>
  <si>
    <t>ESPECIALISTA EN GESTION</t>
  </si>
  <si>
    <t>23995506</t>
  </si>
  <si>
    <t>PALOMINO MEDINA MOISES PEDRO</t>
  </si>
  <si>
    <t>09560091</t>
  </si>
  <si>
    <t>PANTOJA MUÑOZ MARIZOL</t>
  </si>
  <si>
    <t xml:space="preserve">BACHILLER TECNICO EN CONTABILIDAD </t>
  </si>
  <si>
    <t>EXPERTO EN SEGURIDAD DIGITAL</t>
  </si>
  <si>
    <t>07890595</t>
  </si>
  <si>
    <t>PAREDES CASTILLO INOCENCIO ARSENIO</t>
  </si>
  <si>
    <t>JEFA DE LA OFICINA DE PRENSA E IMAGEN INSTITUCIONAL</t>
  </si>
  <si>
    <t>44823463</t>
  </si>
  <si>
    <t>PAREDES RODRIGUEZ CONSTANZA BEATRIZ</t>
  </si>
  <si>
    <t>LICENCIADA EN COMUNICACION PARA EL DESARROLLO</t>
  </si>
  <si>
    <t>PRODURADOR PUBLICO ADJUNTO</t>
  </si>
  <si>
    <t>10158562</t>
  </si>
  <si>
    <t>PASTOR REYES WALTER ORLANDO</t>
  </si>
  <si>
    <t xml:space="preserve">ASISTENTE DE OFICINA </t>
  </si>
  <si>
    <t>08800605</t>
  </si>
  <si>
    <t>PASTRANA MEJIA MARIELLA YSABEL</t>
  </si>
  <si>
    <t xml:space="preserve">ESPECIALISTA EN PLANEAMIENTO </t>
  </si>
  <si>
    <t>07257050</t>
  </si>
  <si>
    <t>PATRON TORRES FLORIMER VERONICA</t>
  </si>
  <si>
    <t>25773610</t>
  </si>
  <si>
    <t>PAZ MELENDEZ ERIC FRANKLIN</t>
  </si>
  <si>
    <t>TECNICO EN ALMACEN</t>
  </si>
  <si>
    <t>06690328</t>
  </si>
  <si>
    <t>PAZ VALDIVIESO MIGUEL ENRIQUE</t>
  </si>
  <si>
    <t>ANALISTA DE GESTION Y ARTICULACION</t>
  </si>
  <si>
    <t>47942139</t>
  </si>
  <si>
    <t>PEBE BERNAL CAROL ANDREA</t>
  </si>
  <si>
    <t>46025744</t>
  </si>
  <si>
    <t>PEÑA CHIRINOS KATHERINE JESUS</t>
  </si>
  <si>
    <t>40465240</t>
  </si>
  <si>
    <t>PEÑA CONTRERAS JULY ESTHER</t>
  </si>
  <si>
    <t>23270878</t>
  </si>
  <si>
    <t>PEÑARES LUCAS DARIO</t>
  </si>
  <si>
    <t>ESPECIALISTA EN GESTION Y ARTICULACION PARA EL CUMPLIMIENTO DE GOBIERNO</t>
  </si>
  <si>
    <t>45224974</t>
  </si>
  <si>
    <t>PEREYRA ZAPLANA ROCIO DEL CARMEN</t>
  </si>
  <si>
    <t xml:space="preserve">CIENCIAS SOCIALES   </t>
  </si>
  <si>
    <t>GESTOR DE PROYECTOS CIUDADES CULTURALES</t>
  </si>
  <si>
    <t>10806054</t>
  </si>
  <si>
    <t>PEREZ BRAÑEZ JAIR</t>
  </si>
  <si>
    <t>LITERATURA</t>
  </si>
  <si>
    <t>LICENCIADO EN LITERATURA</t>
  </si>
  <si>
    <t>42234982</t>
  </si>
  <si>
    <t>PEREZ BREÑA ROCIO RITA</t>
  </si>
  <si>
    <t xml:space="preserve"> TURISMO Y HOTELERIA</t>
  </si>
  <si>
    <t>LICENCIADA EN TURISMO Y HOTELERIA</t>
  </si>
  <si>
    <t>ANALISTA DE GESTION Y MONITOREO PARA EL CUMPLIMIENTO DE GOBIERNO EN MATERIA DE VIOLENCIA CONTRA LA MUJER</t>
  </si>
  <si>
    <t>70022988</t>
  </si>
  <si>
    <t>PEREZ DIAZ KENNY JORGE</t>
  </si>
  <si>
    <t>ABOGADO/ MASTER EN DERECHOS HUMANOS</t>
  </si>
  <si>
    <t>43631420</t>
  </si>
  <si>
    <t>PEREZ GAMARRA ELFFER ALCOHN</t>
  </si>
  <si>
    <t>45422032</t>
  </si>
  <si>
    <t>PEREZ ORTIZ STEPHANIE MILAGROS</t>
  </si>
  <si>
    <t>SUPERVISOR- CMAC LIMA ESTE</t>
  </si>
  <si>
    <t>09943796</t>
  </si>
  <si>
    <t>PIGHI VERA EDGARDO ANATHOLY</t>
  </si>
  <si>
    <t>44720365</t>
  </si>
  <si>
    <t>PINO ACEVEDO YUAL ALFREDO</t>
  </si>
  <si>
    <t>40358924</t>
  </si>
  <si>
    <t>PINTO LA FUENTE XIMENA MIROSLAVA</t>
  </si>
  <si>
    <t>CIENCIA Y TECNOLOGIA DE LA COMUNICACION</t>
  </si>
  <si>
    <t>COORDINADORA</t>
  </si>
  <si>
    <t>001072750</t>
  </si>
  <si>
    <t>PIÑERO MORA MARIA GABRIELA</t>
  </si>
  <si>
    <t xml:space="preserve">TECNICO ADMINISTRATIVO </t>
  </si>
  <si>
    <t>09023485</t>
  </si>
  <si>
    <t>PISCONTE PAREDES JESUS JANET</t>
  </si>
  <si>
    <t>45545176</t>
  </si>
  <si>
    <t>PIZARRO CORDOVA ROGER</t>
  </si>
  <si>
    <t>42868394</t>
  </si>
  <si>
    <t>PIZARRO VALLE JORGE ANTONIO</t>
  </si>
  <si>
    <t>ESPECIALISTA DE REGLAMENTACION DE NORMAS</t>
  </si>
  <si>
    <t>PLASENCIA DEVOTO PATRICIA MILAGROS</t>
  </si>
  <si>
    <t>40198002</t>
  </si>
  <si>
    <t>PLASENCIA SANCHEZ GUILLERMO AGUSTIN</t>
  </si>
  <si>
    <t>GESTOR DE CONTENIDOS AUDIOVISUALES</t>
  </si>
  <si>
    <t>42977812</t>
  </si>
  <si>
    <t>POMAREDA ARMAS ALFREDO  MARTIN</t>
  </si>
  <si>
    <t>POMAREDA ARMAS ALFREDO MARTIN</t>
  </si>
  <si>
    <t>43105169</t>
  </si>
  <si>
    <t>PORRAS FLORES EDWIN HILDEBRANDO</t>
  </si>
  <si>
    <t xml:space="preserve">BACHILLER EN ADMINISTRACION </t>
  </si>
  <si>
    <t>40966923</t>
  </si>
  <si>
    <t>PORRAS PORRAS YVETTE GUADALUPE</t>
  </si>
  <si>
    <t>JEFE DE LA OFICINA DE PRENSA E IMAGEN INSTITUCIONAL</t>
  </si>
  <si>
    <t>09953934</t>
  </si>
  <si>
    <t>PORTOCARRERO ALIAGA JUAN CARLOS</t>
  </si>
  <si>
    <t>43945239</t>
  </si>
  <si>
    <t xml:space="preserve">PORTUGAL RENDON ABEL FERNANDO </t>
  </si>
  <si>
    <t>COORDINADOR PARA LA COMISION DE COORDINACION VICEMINISTERIAL</t>
  </si>
  <si>
    <t>42861674</t>
  </si>
  <si>
    <t>PRETEL MOSTACERO WILSON GARI</t>
  </si>
  <si>
    <t>COORDINADORA DE ARTICULACION DE DESARROLLO TERRITORIAL</t>
  </si>
  <si>
    <t>41875993</t>
  </si>
  <si>
    <t>PRIETO BARRAGAN TRACY ALEXANDRA</t>
  </si>
  <si>
    <t>INGENIERA INFORMATICA</t>
  </si>
  <si>
    <t>INGENIERA INFORMATICA/ MAESTRA EN CIENCIAS EN POLITICA PUBLICA Y GESTION PUBLICA/ MAGISTER EN CIENCIA POLITICA Y GOBIERNO</t>
  </si>
  <si>
    <t>COORDINADOR DE PRENSA</t>
  </si>
  <si>
    <t>42747785</t>
  </si>
  <si>
    <t>PUELLES CARDENAS HERNAN MARCELO</t>
  </si>
  <si>
    <t>ESPECIALISTA DE TECNOLOGIAS DE LA INFORMACION Y COMUNICACIÓN I DEL CENTRO DE MEJOR ATENCION AL CIUDADANO - MAC</t>
  </si>
  <si>
    <t>PUERTAS FARFAN DAVE IRVING</t>
  </si>
  <si>
    <t>ANALISTA EN INVERSION PUBLICA</t>
  </si>
  <si>
    <t>42153033</t>
  </si>
  <si>
    <t>PUNIL GUILLEN NANCY</t>
  </si>
  <si>
    <t>ESPECIALISTA EN FORMULACION Y EVALUACION DE INVERSIONES</t>
  </si>
  <si>
    <t>10455797</t>
  </si>
  <si>
    <t>QUIÑONES CONTRERAS YESSICA</t>
  </si>
  <si>
    <t>TECNICO EN SOPORTE DE TELEFONIA</t>
  </si>
  <si>
    <t>43729470</t>
  </si>
  <si>
    <t>QUIÑONEZ SANABRIA JEAN HENRY</t>
  </si>
  <si>
    <t>ESPECIALISTA EN TEMAS E INTERVENCIONES DE CARACTER MULTISECTORIAL</t>
  </si>
  <si>
    <t>44743525</t>
  </si>
  <si>
    <t>QUIROZ MOSCOSO GUILLERMO PAUL</t>
  </si>
  <si>
    <t xml:space="preserve">RESPONSABLE PARA LA SUPERVISION DEL CENTRO MAC LIMA ESTE  </t>
  </si>
  <si>
    <t>09671905</t>
  </si>
  <si>
    <t>QUISPE CORREA ANGULO JORGE ISAACS</t>
  </si>
  <si>
    <t>ANFITRIONA PARA EL CENTRO DE ATENCION  "MEJOR ATENCION AL CIUDADANO"</t>
  </si>
  <si>
    <t>40363480</t>
  </si>
  <si>
    <t>QUISPE GOMEZ BERTHA BARBARA</t>
  </si>
  <si>
    <t>ADMINISTRACION EMPRESARIAL</t>
  </si>
  <si>
    <t>TECNICO DE ADMINISTRACION EMPRESARIAL</t>
  </si>
  <si>
    <t>41140454</t>
  </si>
  <si>
    <t>QUISPE LLANCACURO DARWIN DENIS</t>
  </si>
  <si>
    <t>44585215</t>
  </si>
  <si>
    <t>QUISPE QUISPE BRAULIO</t>
  </si>
  <si>
    <t>LICENCIADO EN MATEMATICA ESPECIALIDAD: MENCION ESTADISTICA</t>
  </si>
  <si>
    <t>COORDINADOR EN GESTION DE INFORMACION TERRITORIAL</t>
  </si>
  <si>
    <t xml:space="preserve">ORIENTADOR DEL CENTRO MAC </t>
  </si>
  <si>
    <t>40807642</t>
  </si>
  <si>
    <t>QUISPE SALCEDO MICHAEL JIMMY</t>
  </si>
  <si>
    <t>MARKENTING EMPRESARIAL</t>
  </si>
  <si>
    <t>TECNICO EN MARKENTING EMPRESARIAL</t>
  </si>
  <si>
    <t>41475498</t>
  </si>
  <si>
    <t>QUISPE VALDIVIA YESSICA VICTORIA</t>
  </si>
  <si>
    <t>DIRECTORA DE SISTEMA ADMINISTRATIVO IV</t>
  </si>
  <si>
    <t>COORDINADORA CONTABLE</t>
  </si>
  <si>
    <t>18087640</t>
  </si>
  <si>
    <t>RAMIREZ CEDEÑO MARIELLA EMELDA</t>
  </si>
  <si>
    <t>ANALISTA EN INVESTIGACION EN NECESIDADES CIUDADANAS</t>
  </si>
  <si>
    <t>45309046</t>
  </si>
  <si>
    <t>RAMIREZ FRANCHINI ADRIANA LUCIA</t>
  </si>
  <si>
    <t>SUB SECRETARIO DE CALIDAD DE ATENCION AL CIUDADANO</t>
  </si>
  <si>
    <t>25837383</t>
  </si>
  <si>
    <t>RAMIREZ MORENO RICARDO FRANCISCO</t>
  </si>
  <si>
    <t>ABOGADO/ MASTER EN DERECHO DE LA CONTRATACION PUBLICA</t>
  </si>
  <si>
    <t>07560886</t>
  </si>
  <si>
    <t>RAMOS MALASQUEZ ROSA VICTORIA</t>
  </si>
  <si>
    <t>LICENCIADA EN ADMINISTRACION PUBLICA</t>
  </si>
  <si>
    <t>45639555</t>
  </si>
  <si>
    <t>RAMOS PARI JOEL FERNANDO</t>
  </si>
  <si>
    <t>PROFESIONAL EN SOPORTE TECNOLOGICO E INFORMATICO</t>
  </si>
  <si>
    <t>42027211</t>
  </si>
  <si>
    <t>RAMOS ZELADA HERBERT DANIEL</t>
  </si>
  <si>
    <t>46166382</t>
  </si>
  <si>
    <t>RAYO VELA KAREN CRISTINA</t>
  </si>
  <si>
    <t>ANALISTA EN DEMARCACION Y ORGANIZACION TERRITORIAL</t>
  </si>
  <si>
    <t>09829545</t>
  </si>
  <si>
    <t>RENTEROS SALDARRIAGA ALICIA DEL PILAR</t>
  </si>
  <si>
    <t>LICENCIADA EN PRODUCCION DE CINE, RADIO Y TELEVISION</t>
  </si>
  <si>
    <t>25625257</t>
  </si>
  <si>
    <t>REPETTO SOLORZANO GREGORIO ALBERTO</t>
  </si>
  <si>
    <t>ESPECIALISTA EN CONTROL PATRIMONIAL</t>
  </si>
  <si>
    <t>08590955</t>
  </si>
  <si>
    <t>REPOMA LOPEZ SEGUNDO FRANCISCO</t>
  </si>
  <si>
    <t>ESPECIALISTA EN COMUNICACIÓN SOCIAL</t>
  </si>
  <si>
    <t>45838400</t>
  </si>
  <si>
    <t>REQUEJO RAMOS SHIRLEY MEDALY</t>
  </si>
  <si>
    <t>DIRECTOR DE LA OFICINA GENERAL DE PLANIFICACION Y PRESUPUESTO</t>
  </si>
  <si>
    <t>10556001</t>
  </si>
  <si>
    <t>REQUENA CALDERON MIGUEL</t>
  </si>
  <si>
    <t>ANALISTA EN GESTION DE CONFLICTOS - ABANCAY (APURIMAC)</t>
  </si>
  <si>
    <t>04440140</t>
  </si>
  <si>
    <t>REYES GAMEZ ROBERTO ARTURO</t>
  </si>
  <si>
    <t>40325965</t>
  </si>
  <si>
    <t>REYES GARMENDIA EVELIN</t>
  </si>
  <si>
    <t>40959464</t>
  </si>
  <si>
    <t>REYES RIERA JAVIER ROMAN</t>
  </si>
  <si>
    <t>41795276</t>
  </si>
  <si>
    <t>RIOS BRAVO WILMER OMAR</t>
  </si>
  <si>
    <t xml:space="preserve">BACHILLER EN ADMINSITRACION </t>
  </si>
  <si>
    <t>ASISTENTE EN COMUNIDADES DIGITALES</t>
  </si>
  <si>
    <t>47123920</t>
  </si>
  <si>
    <t>RIOS CORREA FERNANDO ARTURO</t>
  </si>
  <si>
    <t>BACHILLER EN CIENCIAS SOCIALES ESPECIALIDAD ANTROPOLOGIA</t>
  </si>
  <si>
    <t>00676437</t>
  </si>
  <si>
    <t>RIOS MORALES JONATAN JORGE</t>
  </si>
  <si>
    <t>INGENIERO PESQUERO/ MAGISTER EN GESTION EN POLITICAS PUBLICAS/ MAGISTER EN DIRECCION Y GESTION DE EMPRESAS MBA</t>
  </si>
  <si>
    <t>42290562</t>
  </si>
  <si>
    <t>RIVA ARBURUA NELSON</t>
  </si>
  <si>
    <t>40101035</t>
  </si>
  <si>
    <t>RIVASPLATA ANTINORI LILLIAN ROBERTA</t>
  </si>
  <si>
    <t>ANALISTA DE SEGUIMIENTO A COMSIONES SECTORIALES Y MULTISECTORIALES</t>
  </si>
  <si>
    <t>41130689</t>
  </si>
  <si>
    <t>RIVERA FASABI EDUAR</t>
  </si>
  <si>
    <t>ESPECIALISTA EN SANEAMIENTO FISICO LEGAL</t>
  </si>
  <si>
    <t>70762887</t>
  </si>
  <si>
    <t>RIVERO LUQUE XIMENA ALEJANDRA</t>
  </si>
  <si>
    <t>ANALISTA EN EXPERIENCIA AL CIUDADANO</t>
  </si>
  <si>
    <t>72565358</t>
  </si>
  <si>
    <t>ROBLES GAMBOA CAMILA</t>
  </si>
  <si>
    <t>BACHILLER EN ARTE Y DISEÑO EMPRESARIAL</t>
  </si>
  <si>
    <t>07873361</t>
  </si>
  <si>
    <t>ROBLES HERRAN ROCIO DEL CARMEN</t>
  </si>
  <si>
    <t>72039111</t>
  </si>
  <si>
    <t>ROBLES NIZAMA YESMIN MASLINITZA</t>
  </si>
  <si>
    <t>70788296</t>
  </si>
  <si>
    <t>RODRICH ARTEAGA RAMIRO RANIERO</t>
  </si>
  <si>
    <t>LICENCIADO EN CIENCIA POLITICA Y GOBIERNO</t>
  </si>
  <si>
    <t>ESPECIALISTA PARA LA ADMINISTRACION DEL REGISTRO DE MANCOMUNIDADES Y ASISTENCIA TECNICA LEGAL EN MATERIA DE DESARROLLO E INTEGRACION TERRITORIAL</t>
  </si>
  <si>
    <t>18133458</t>
  </si>
  <si>
    <t>RODRIGUEZ AGUIRRE MARCO IVAN</t>
  </si>
  <si>
    <t>46692789</t>
  </si>
  <si>
    <t>RODRIGUEZ NEYRA MARYORY</t>
  </si>
  <si>
    <t>ESPECIALISTA EN GESTION DE CONFLICTOS - PIURA</t>
  </si>
  <si>
    <t>17540698</t>
  </si>
  <si>
    <t>ROJAS GOMEZ WILMER DARLIN</t>
  </si>
  <si>
    <t>42593916</t>
  </si>
  <si>
    <t>ROJAS SILVERA JULIO ALFREDO</t>
  </si>
  <si>
    <t>45676521</t>
  </si>
  <si>
    <t>ROJAS TICA MICHAEL DENNIS</t>
  </si>
  <si>
    <t>DISEÑO DIGITAL</t>
  </si>
  <si>
    <t>TECNICO EN DISEÑO DIGITAL</t>
  </si>
  <si>
    <t>ANALISTA LEGAL DE PROCESOS ADMINISTRATIVOS</t>
  </si>
  <si>
    <t>43584099</t>
  </si>
  <si>
    <t>ROJAS TRELLES ISABEL CRISTINA</t>
  </si>
  <si>
    <t>09689571</t>
  </si>
  <si>
    <t>ROMERO ASENCIO PEDRO</t>
  </si>
  <si>
    <t>44538016</t>
  </si>
  <si>
    <t>ROMERO BENITES MIGUEL ANGEL</t>
  </si>
  <si>
    <t>10791557</t>
  </si>
  <si>
    <t>ROMERO JARA SILVIA RICARDINA</t>
  </si>
  <si>
    <t>TECNICO EN SECRETARIADO</t>
  </si>
  <si>
    <t>41116740</t>
  </si>
  <si>
    <t>ROMERO LEON LUIS ALBERTO</t>
  </si>
  <si>
    <t>GESTORA DE COOPERACION INTERNACIONAL, PATROCINIOS Y AUSPICIOS</t>
  </si>
  <si>
    <t>29731107</t>
  </si>
  <si>
    <t>ROMERO PERALTA SITZA LITA</t>
  </si>
  <si>
    <t>ESPECIALISTA EN SEGUIMIENTO Y ANÁLISIS DE INFORMACIÓN DE LOS ESPACIOS DE ARTICULACIÓN</t>
  </si>
  <si>
    <t>70429057</t>
  </si>
  <si>
    <t>ROMERO VALVERDE ERICK OLIVER</t>
  </si>
  <si>
    <t>ANALISTA DE GESTION Y MONITOREO PARA EL CUMPLIMIENTO DE GOBIERNO EN MATERIA DE INFRAESTRUCTURA</t>
  </si>
  <si>
    <t>70443560</t>
  </si>
  <si>
    <t>RONDON BRAVO JAIME ROBERTO</t>
  </si>
  <si>
    <t>ESPECIALISTA EN ANALISIS DE INFORMACION</t>
  </si>
  <si>
    <t>46658652</t>
  </si>
  <si>
    <t>RUEDA HUATANGARE RONALD STALIN</t>
  </si>
  <si>
    <t>32945949</t>
  </si>
  <si>
    <t>RUFINO CUMPA ARACELLI YENI</t>
  </si>
  <si>
    <t>ANALISTA EN COSTOS</t>
  </si>
  <si>
    <t>41694191</t>
  </si>
  <si>
    <t>RUIZ CARRERA JHONY RAFAEL</t>
  </si>
  <si>
    <t>SUB SECRETARIO DE TECNOLOGIAS DIGITALES</t>
  </si>
  <si>
    <t>07843999</t>
  </si>
  <si>
    <t>RUIZ GUEVARA CARLOS GUSTAVO</t>
  </si>
  <si>
    <t>10735294</t>
  </si>
  <si>
    <t>RUIZ NUÑEZ MELANIE DANIELLA MARIA</t>
  </si>
  <si>
    <t>JEFA DE LA OFICINA DE PLANIFICACION Y PRESUPUESTO</t>
  </si>
  <si>
    <t>06515846</t>
  </si>
  <si>
    <t>SABOGAL SEMINARIO MARIA LUISA</t>
  </si>
  <si>
    <t>40508897</t>
  </si>
  <si>
    <t>SACCSI QUISPE EUDES</t>
  </si>
  <si>
    <t>GESTION DE EMPRESAS</t>
  </si>
  <si>
    <t>LICENCIADA EN GESTION CON MENCION EN GESTION DE EMPRESAS</t>
  </si>
  <si>
    <t>COORDINADORA DE GESTION Y ARTICULACION PARA EL CUMPLIMIENTO DE GOBIERNO EN MATERIA DE SIMPLIFICACION</t>
  </si>
  <si>
    <t>44674027</t>
  </si>
  <si>
    <t>SAENZ SIFUENTES NADHYA JHUNET</t>
  </si>
  <si>
    <t>ANALISTA EN PLANIFICACION, SEGUIMIENTO Y EVALUACION</t>
  </si>
  <si>
    <t>70524593</t>
  </si>
  <si>
    <t>SAFRA MEDINA DIANA JACKELINE</t>
  </si>
  <si>
    <t>18073116</t>
  </si>
  <si>
    <t>SAGASTEGUI CRUZ FREDDY YVAN</t>
  </si>
  <si>
    <t>08888841</t>
  </si>
  <si>
    <t>SALAS MEDINA MARIA DEL CARMEN</t>
  </si>
  <si>
    <t xml:space="preserve">COORDINADOR </t>
  </si>
  <si>
    <t>27750439</t>
  </si>
  <si>
    <t>SALAZAR CASTILLO HITALO RUBEN</t>
  </si>
  <si>
    <t>06698892</t>
  </si>
  <si>
    <t>SALAZAR VALVERDE DE VALENCIA GINA MARILYN</t>
  </si>
  <si>
    <t>COORDINADORA DE LA UNIDAD DE COMUNICACION ESTRATEGICA</t>
  </si>
  <si>
    <t>10306626</t>
  </si>
  <si>
    <t>SALCEDO ARNAIZ SANDRA GABRIELA</t>
  </si>
  <si>
    <t>FILOSOFIA</t>
  </si>
  <si>
    <t>BACHILLER EN HUMANIDADES CON MENCION EN FILOSOFIA</t>
  </si>
  <si>
    <t>ASESOR LEGAL EN DERECHO ADMINISTRATIVO Y ARTICULACION INTERGUBERNAMENTAL</t>
  </si>
  <si>
    <t>09679665</t>
  </si>
  <si>
    <t>SALCEDO CUADROS CARLO MAGNO</t>
  </si>
  <si>
    <t>GESTOR TERRITORIAL - SEDE LAMBAYEQUE</t>
  </si>
  <si>
    <t>43632636</t>
  </si>
  <si>
    <t>SALDAÑA REBAZA JUAN EDILBERTO</t>
  </si>
  <si>
    <t>LICENCIADO EN ANTROPOLOGIA SOCIAL</t>
  </si>
  <si>
    <t>70441196</t>
  </si>
  <si>
    <t>SALVATIERRA SARAVIA CYNTHIA BRUNELLA DE JESUS</t>
  </si>
  <si>
    <t>DIRECTOR DE LA OFICINA GENERAL DE PLANEAMIENTO ESTRATEGICO SECTORIAL</t>
  </si>
  <si>
    <t>30402488</t>
  </si>
  <si>
    <t>SAMALVIDES MARQUEZ ELBERTH HERNAN</t>
  </si>
  <si>
    <t>COORDINADOR PARA LA ASISTENCIA TECNICA EN INVERSIONES  PARA GOBIERNOS REGIONALES Y GOBIERNOS LOCALES</t>
  </si>
  <si>
    <t>06228707</t>
  </si>
  <si>
    <t>SANCHEZ CALDERON DANIEL LOMBARDO</t>
  </si>
  <si>
    <t>46103218</t>
  </si>
  <si>
    <t>SANCHEZ GUTIERREZ ALEJANDRO</t>
  </si>
  <si>
    <t>JEFE DE LA OFICINA DE ASUNTOS ADMINISTRATIVOS</t>
  </si>
  <si>
    <t>25719362</t>
  </si>
  <si>
    <t>SANCHEZ MATTOS GIOVANNA</t>
  </si>
  <si>
    <t>ORIENTADORA</t>
  </si>
  <si>
    <t>71629221</t>
  </si>
  <si>
    <t>SANCHEZ PINTADO GLADYS ASTRID GERALDINE</t>
  </si>
  <si>
    <t>ANFITRION</t>
  </si>
  <si>
    <t>46434604</t>
  </si>
  <si>
    <t>SANCHEZ QUISPE MOISES EDGARDO</t>
  </si>
  <si>
    <t>44982376</t>
  </si>
  <si>
    <t>SANCHEZ SAENZ YAHAIRA ALEXANDRA LEONOR</t>
  </si>
  <si>
    <t>41994604</t>
  </si>
  <si>
    <t>SANTISTEBAN NECHOCHEA ALEJANDRO</t>
  </si>
  <si>
    <t>ANALISTA DE GESTION Y MONITOREO EN MATERIA DE SEGURIDAD CIUDADANA</t>
  </si>
  <si>
    <t>46313841</t>
  </si>
  <si>
    <t>SARAYASI BAUTISTA VIVIANA LUCIA</t>
  </si>
  <si>
    <t>APOYO ADMINISTRATIVO PARA EL AREA DE CONTROL PATRIMONIAL</t>
  </si>
  <si>
    <t>40183271</t>
  </si>
  <si>
    <t>SARMIENTO TAMARIZ CARLOS ALBERTO</t>
  </si>
  <si>
    <t xml:space="preserve">ESPECIALISTA LEGAL </t>
  </si>
  <si>
    <t>40213906</t>
  </si>
  <si>
    <t>SARRIA TORRES SABRINA KATIUSKA</t>
  </si>
  <si>
    <t>09913453</t>
  </si>
  <si>
    <t>SCATTOLON ORTEGA LINA FIORELLA</t>
  </si>
  <si>
    <t>45545655</t>
  </si>
  <si>
    <t>SEAS TARMEÑO SANDRA FIORELLA</t>
  </si>
  <si>
    <t>10809046</t>
  </si>
  <si>
    <t>SELEM NOVOA JOSE ALEJANDRO</t>
  </si>
  <si>
    <t>10151946</t>
  </si>
  <si>
    <t>SIERRA PERALTA YAZMYN ZARELA</t>
  </si>
  <si>
    <t>ESPECIALISTA DE COMUNICACIÓN PARA PRENSA</t>
  </si>
  <si>
    <t>44484954</t>
  </si>
  <si>
    <t>SILVA INFANTE GONZALO JOSUE</t>
  </si>
  <si>
    <t>10383015</t>
  </si>
  <si>
    <t>SILVA MONTERO LUIS ALBERTO</t>
  </si>
  <si>
    <t>ESPECIALISTA EN DEMARCACION Y ORGANIZACION TERRITORIAL</t>
  </si>
  <si>
    <t>08414088</t>
  </si>
  <si>
    <t>SILVA ROJAS JUANA MARIA</t>
  </si>
  <si>
    <t>LICENCIADA EN GEOGRAFIA</t>
  </si>
  <si>
    <t>25797753</t>
  </si>
  <si>
    <t>SILVA SOTO EDUARDO</t>
  </si>
  <si>
    <t>40616788</t>
  </si>
  <si>
    <t>SIVINCHA TAYPE DEYVI EUSEBIO</t>
  </si>
  <si>
    <t>43732892</t>
  </si>
  <si>
    <t>SOSA VILLALTA ROSARIO DEL PILAR</t>
  </si>
  <si>
    <t>SECRETARIA DE DEMARCACION Y ORGANIZACION TERRITORIAL</t>
  </si>
  <si>
    <t>41940170</t>
  </si>
  <si>
    <t>SOTO HOYOS GABRIELA DEL CARMEN</t>
  </si>
  <si>
    <t>40599797</t>
  </si>
  <si>
    <t>SUAREZ PINEDA LEVI DAVID</t>
  </si>
  <si>
    <t>CONDUCTOR DEL POOL DE TRANSPORTES</t>
  </si>
  <si>
    <t xml:space="preserve">ESPECIALISTA SENIOR </t>
  </si>
  <si>
    <t>00610626</t>
  </si>
  <si>
    <t>SUAREZ RAMIREZ LILLYN ANDREA</t>
  </si>
  <si>
    <t>40136887</t>
  </si>
  <si>
    <t xml:space="preserve">SULCA HUAMANI DANIYAR GULSARI </t>
  </si>
  <si>
    <t>ESPECIALISTA EN ADMINISTRACION PUBLICA</t>
  </si>
  <si>
    <t>42150396</t>
  </si>
  <si>
    <t>SULLCA MAQUERA JOSE LUIS</t>
  </si>
  <si>
    <t>09701129</t>
  </si>
  <si>
    <t>SURCO SOTO LUIS</t>
  </si>
  <si>
    <t>BACHILLER EN INGENIERO ELECTRONICO</t>
  </si>
  <si>
    <t>ESPECIALISTA DE TECNOLOGIAS DE LA INFORMACION Y COMUNICACION I DEL CENTRO MAC LIMA</t>
  </si>
  <si>
    <t>09658806</t>
  </si>
  <si>
    <t>TABOADA ALVA MIGUEL ANGEL</t>
  </si>
  <si>
    <t>48347156</t>
  </si>
  <si>
    <t>TACURI VARGAS KLIEMBERLY SHERLY</t>
  </si>
  <si>
    <t>45956835</t>
  </si>
  <si>
    <t>TAHUA ROQUE JANETH MARIA</t>
  </si>
  <si>
    <t>40668822</t>
  </si>
  <si>
    <t>TALA TICONA CARMEN JACINTA</t>
  </si>
  <si>
    <t>07219901</t>
  </si>
  <si>
    <t>TAQUIRI YUPANQUI GILMER EDILBERTO</t>
  </si>
  <si>
    <t>TECNICO EN ELECTRONICA</t>
  </si>
  <si>
    <t>09660494</t>
  </si>
  <si>
    <t>TASAYCO BORJAS MARCOS ANTONIO</t>
  </si>
  <si>
    <t>41008103</t>
  </si>
  <si>
    <t>TASSARA LAFOSSE LINA AURORA</t>
  </si>
  <si>
    <t>ESPECIALISTA EN POLITICAS DE DESARROLLO</t>
  </si>
  <si>
    <t>42865776</t>
  </si>
  <si>
    <t>TAVARA ARANIBAR ALEX</t>
  </si>
  <si>
    <t>10726465</t>
  </si>
  <si>
    <t>TEJADA FERNANDEZ AISSA VANESSA</t>
  </si>
  <si>
    <t>42076840</t>
  </si>
  <si>
    <t>TEJADA OJEDA LIDIA JULISSA</t>
  </si>
  <si>
    <t>ESPECIALISTA EN LA PLANIFICACION Y COORDINACION DEL PROYECTO DE INVERSION</t>
  </si>
  <si>
    <t>07299278</t>
  </si>
  <si>
    <t>TEJEDA VARILLAS LUIS EDUARDO</t>
  </si>
  <si>
    <t>ESPECIALISTA EN PRENSA</t>
  </si>
  <si>
    <t>42093992</t>
  </si>
  <si>
    <t>TELLO RODRIGUEZ CAROL MARIELA</t>
  </si>
  <si>
    <t>ESPECIALISTA EN GESTION DE INVERSIONES PARA GOBIERNOS REGIONALES Y GOBIERNOS LOCALES</t>
  </si>
  <si>
    <t>40768977</t>
  </si>
  <si>
    <t>TELLO TORRES TATIUSKA</t>
  </si>
  <si>
    <t>10024244</t>
  </si>
  <si>
    <t>TENAZOA HUITRON MARJORIE YESSENIA</t>
  </si>
  <si>
    <t>ESPECIALISTA EN PLANIFICACION Y ORGANIZACIÓN DEL TRABAJO</t>
  </si>
  <si>
    <t>44046091</t>
  </si>
  <si>
    <t>TORO VASQUEZ DAVID</t>
  </si>
  <si>
    <t>41789148</t>
  </si>
  <si>
    <t>TORRES CAMPOS DORIS</t>
  </si>
  <si>
    <t>ESPECIALISTA DE CONTRATACIONES</t>
  </si>
  <si>
    <t>48021326</t>
  </si>
  <si>
    <t>TORRES RAMOS YAJAHIDA BEATRIZ</t>
  </si>
  <si>
    <t>SECRETARIO DE GESTION PUBLICA</t>
  </si>
  <si>
    <t>09874197</t>
  </si>
  <si>
    <t>TRELLES CASTILLO JUAN ANTONIO</t>
  </si>
  <si>
    <t>10061628</t>
  </si>
  <si>
    <t>TRIGO PEREZ CARLOS ALFREDO</t>
  </si>
  <si>
    <t>ANALISTA DE SISTEMAS DE INFORMACION DE DATOS ESPACIALES - IDEP</t>
  </si>
  <si>
    <t>42840345</t>
  </si>
  <si>
    <t>TURIN ESPINOZA ELTON DAVIS</t>
  </si>
  <si>
    <t>ESPECIALISTA EN SEGURIDAD DE SOFTWARE</t>
  </si>
  <si>
    <t>08138701</t>
  </si>
  <si>
    <t>UGARTE AGUILAR GERMAN GIOVANNI</t>
  </si>
  <si>
    <t>09945368</t>
  </si>
  <si>
    <t>URBISAGASTEGUI VARGAS JUAN MANUEL</t>
  </si>
  <si>
    <t>ESPECIALISTA EN PROGRAMACION Y GESTION DE INVERSIONES</t>
  </si>
  <si>
    <t>42264827</t>
  </si>
  <si>
    <t>URQUIZO MEDINA GLORIA NATALIA</t>
  </si>
  <si>
    <t>41212132</t>
  </si>
  <si>
    <t>VALCARCEL ANGULO MARIELLA LENKIZA</t>
  </si>
  <si>
    <t>40083093</t>
  </si>
  <si>
    <t>VALCARCEL RUIZ GABRIELA NATALIA</t>
  </si>
  <si>
    <t xml:space="preserve">ANALISTA PROGRAMADOR </t>
  </si>
  <si>
    <t>42690172</t>
  </si>
  <si>
    <t>VALDERA GARCIA MANUEL HUMBERTO</t>
  </si>
  <si>
    <t>ESPECIALISTA EN TECNOLOGIAS EMERGENTES</t>
  </si>
  <si>
    <t>10177778</t>
  </si>
  <si>
    <t>VALDEZ ARROYO FLOR DE MARIA</t>
  </si>
  <si>
    <t>ANALISTA EN GENERACION DE PRODUCTOS PERIODISTICOS</t>
  </si>
  <si>
    <t>44654518</t>
  </si>
  <si>
    <t>VALDEZ ESPINOZA DAVID</t>
  </si>
  <si>
    <t xml:space="preserve">COMUNICACION SOCIAL </t>
  </si>
  <si>
    <t>47123160</t>
  </si>
  <si>
    <t>VALDEZ ROMERO LUCY ANABEL</t>
  </si>
  <si>
    <t>EGRESADA DE HISTORIA</t>
  </si>
  <si>
    <t>ESPECIALISTA EN GENERACION DE EVIDENCIAS</t>
  </si>
  <si>
    <t>44971957</t>
  </si>
  <si>
    <t>VALDIVIA ZAMORA RODRIGO</t>
  </si>
  <si>
    <t>ESPECIALISTA EN TECNOLOGIAS DE LA INFORMACION Y COMUNICACIONES</t>
  </si>
  <si>
    <t>09892950</t>
  </si>
  <si>
    <t>VALLADARES ABANTO CICEL FELIPE</t>
  </si>
  <si>
    <t>ESPECIALISTA DE GESTION DE PLATAFORMAS DE INTEGRIDAD</t>
  </si>
  <si>
    <t>15443040</t>
  </si>
  <si>
    <t>VALLE CHUMPITAZ ALEX</t>
  </si>
  <si>
    <t>PROFESIONAL EN ACTIVIDADES DE TESORERIA</t>
  </si>
  <si>
    <t>06008671</t>
  </si>
  <si>
    <t>VALVERDE CANALES MANUEL</t>
  </si>
  <si>
    <t>GESTORA DE CEREMONIAS, EVENTOS Y DISEÑO DE ACTOS CONMEMORATIVOS</t>
  </si>
  <si>
    <t>40972453</t>
  </si>
  <si>
    <t>VAN LAMOEN PORTILLA TENA-JESTALIN ZULIA</t>
  </si>
  <si>
    <t>LICENCIADA EN ADMINISTRACION DE TURISMO</t>
  </si>
  <si>
    <t>ANALISTA EN GESTION PUBLICA</t>
  </si>
  <si>
    <t>45457375</t>
  </si>
  <si>
    <t>VARGAS FUNG LUZMARI</t>
  </si>
  <si>
    <t>BACHILLER EN CIENCIAS SOCIALES CON MENCION EN CIENCIA POLITICA Y GOBIERNO</t>
  </si>
  <si>
    <t>GESTOR DEL PROYECTO COLECCION BICENTENARIO</t>
  </si>
  <si>
    <t>40631464</t>
  </si>
  <si>
    <t>VARGAS LUNA JAIME ARTURO</t>
  </si>
  <si>
    <t>BACHILLER EN LITERATURA/ MASTER EN LETRAS CON MENSIOIN EN ESPAÑOL</t>
  </si>
  <si>
    <t>10475029</t>
  </si>
  <si>
    <t>VARGAS NEGRETE PATRICIA DESIREE</t>
  </si>
  <si>
    <t>06020151</t>
  </si>
  <si>
    <t>VARGAS SOTOMAYOR DE WALDE ZULEMA EMILIA</t>
  </si>
  <si>
    <t>09513989</t>
  </si>
  <si>
    <t>VASQUEZ CABANILLAS SARA YSABEL</t>
  </si>
  <si>
    <t>COORDINADOR DE LA UNIDAD DE ARTICULACION INSTITUCIONAL</t>
  </si>
  <si>
    <t>43316797</t>
  </si>
  <si>
    <t>VASQUEZ GIRON JUAN ANTONIO</t>
  </si>
  <si>
    <t>07619534</t>
  </si>
  <si>
    <t>VASQUEZ MATIENZO JAIME MANUEL</t>
  </si>
  <si>
    <t>31663361</t>
  </si>
  <si>
    <t>VEGA BENITES FREDDY</t>
  </si>
  <si>
    <t>47163531</t>
  </si>
  <si>
    <t>VEGA PAUCAR CATHERINE</t>
  </si>
  <si>
    <t>COORDINADORA DE ARTICULACION Y COORDINACION CON ENTIDADES DEL PODER EJECUTIVO Y OTROS PODERES DEL ESTADO</t>
  </si>
  <si>
    <t>10225349</t>
  </si>
  <si>
    <t>VELARDE DEL CARPIO ALVA PAOLA CAROLINA</t>
  </si>
  <si>
    <t>ABOGADA/MASTER EN DERECHO DE LA CONTRATACION PUBLICA</t>
  </si>
  <si>
    <t>08128665</t>
  </si>
  <si>
    <t>VELARDE PARAIZAMAN JUAN MANUEL</t>
  </si>
  <si>
    <t>09858804</t>
  </si>
  <si>
    <t>VELARDE ROA ANA MARIA</t>
  </si>
  <si>
    <t>SUB SECRETARIO DE TRANSFORMACION DIGITAL</t>
  </si>
  <si>
    <t>25709935</t>
  </si>
  <si>
    <t>VELIZ FAZZIO FERNANDO FRANCISCO</t>
  </si>
  <si>
    <t>09465981</t>
  </si>
  <si>
    <t>VELIZ SANTOYO LUCIO EMILIO</t>
  </si>
  <si>
    <t>ANALISTA DE GESTION DE INDICADORES TERRITORIALES</t>
  </si>
  <si>
    <t>45302895</t>
  </si>
  <si>
    <t>VERASTEGUI TENORIO KATTYA MELINA</t>
  </si>
  <si>
    <t>06135046</t>
  </si>
  <si>
    <t>VERGARA HUAYANCA MANUEL SANTIAGO</t>
  </si>
  <si>
    <t>CARPINTERIA</t>
  </si>
  <si>
    <t>TECNICO PROFESIONAL DE CARPINTERIA</t>
  </si>
  <si>
    <t>ANALISTA DE DATOS</t>
  </si>
  <si>
    <t>40453916</t>
  </si>
  <si>
    <t>VERGARA VILLARINO KERLIM ARTURO</t>
  </si>
  <si>
    <t>ESPECIALISTA DE GESTION DE INFORMACION TERRITORIAL</t>
  </si>
  <si>
    <t>COORDINADORA MULTISECTORIAL</t>
  </si>
  <si>
    <t>07944920</t>
  </si>
  <si>
    <t>VICENTE CASTRO ANA CLORILDA</t>
  </si>
  <si>
    <t>ESPECIALISTA EN GESTION DE CONTENIDO</t>
  </si>
  <si>
    <t>44529002</t>
  </si>
  <si>
    <t>VIDAL VENTURO SILVANA LORENA</t>
  </si>
  <si>
    <t xml:space="preserve">LICENCIADA EN CIENCIAS DE LA COMUNICACION </t>
  </si>
  <si>
    <t>ESPECIALISTA EN PROCEDIMIENTOS ADMINISTRATIVOS DISCIPLINARIOS</t>
  </si>
  <si>
    <t>10218732</t>
  </si>
  <si>
    <t>VIGO CARRILLO CARLOS RENZO</t>
  </si>
  <si>
    <t>ANALISTA EN GESTION Y ARTICULACION PARA EL CUMPLIMIENTO DE GOBIERNO EN MATERIA DE INFRAESTRUCTURA</t>
  </si>
  <si>
    <t>VIGO DIAZ CINNDY VIOLETA</t>
  </si>
  <si>
    <t>VILA ROJAS EDWIN RICARDO</t>
  </si>
  <si>
    <t>07634503</t>
  </si>
  <si>
    <t>VILCA LUCERO BLANCA KATTY</t>
  </si>
  <si>
    <t>08672875</t>
  </si>
  <si>
    <t>VILCHEZ INGA CESAR</t>
  </si>
  <si>
    <t>45649458</t>
  </si>
  <si>
    <t>VILCHEZ MALAVER FLOR DE LUCIA</t>
  </si>
  <si>
    <t>PROFESIONAL ESPECIALIZADO EN AUDITORIA</t>
  </si>
  <si>
    <t>09829159</t>
  </si>
  <si>
    <t>VILLAVICENCIO YUPANQUI PAULINO</t>
  </si>
  <si>
    <t>40218544</t>
  </si>
  <si>
    <t>VILLENA CHANGANAQUI CARLOS AUGUSTO</t>
  </si>
  <si>
    <t>ASESORA EN SIMPLIFICACION ADMINISTRATIVA</t>
  </si>
  <si>
    <t>42802007</t>
  </si>
  <si>
    <t>VITON ZORRILLA ELIZABETH ROSARIO</t>
  </si>
  <si>
    <t>08596479</t>
  </si>
  <si>
    <t>WETZELL CONDOR LUIS ALBERTO</t>
  </si>
  <si>
    <t>PROFESIONAL TECNICO</t>
  </si>
  <si>
    <t>10593490</t>
  </si>
  <si>
    <t>WINCHEZ AYLAS TANIA BEATRIZ</t>
  </si>
  <si>
    <t>COORDINADORA DE MODERNIZACION INSTITUCIONAL, DESARROLLO INSTITUCIONAL Y RACIONALIZACION</t>
  </si>
  <si>
    <t>42985310</t>
  </si>
  <si>
    <t>YACSAHUACHE GOICOCHEA CARMEN</t>
  </si>
  <si>
    <t>08054764</t>
  </si>
  <si>
    <t>YAIPEN ARESTEGUI HERNAN</t>
  </si>
  <si>
    <t>07510452</t>
  </si>
  <si>
    <t>YARINSUECA MUNCIBAY JORGE DAVID</t>
  </si>
  <si>
    <t>TECNICO EN DISEÑO PUBLICITARIO</t>
  </si>
  <si>
    <t>ANALISTA DE DISEÑO DE APLICACIONES DIGITALES</t>
  </si>
  <si>
    <t>ASISTENTE DE ESTUDIOS DE GOBIERNO</t>
  </si>
  <si>
    <t>43093263</t>
  </si>
  <si>
    <t>YAURIS RODRIGUEZ JAVIER FREDY</t>
  </si>
  <si>
    <t>ANALISTA EN PRESUPUESTO</t>
  </si>
  <si>
    <t>70817858</t>
  </si>
  <si>
    <t>YAYA FRANCIA MARJORIE ALEXANDRA</t>
  </si>
  <si>
    <t>ESPECIALISTA DE INTEROPERABILIDAD</t>
  </si>
  <si>
    <t>01319575</t>
  </si>
  <si>
    <t>YUCRA SOTOMAYOR DANIEL ALEJANDRO</t>
  </si>
  <si>
    <t>25783746</t>
  </si>
  <si>
    <t>YUPARI SAAVEDRA LINDER CRISTIAN</t>
  </si>
  <si>
    <t>ANALISTA EN COORDINACION INTERSECTORIAL</t>
  </si>
  <si>
    <t>25566295</t>
  </si>
  <si>
    <t>ZAMBRANO AVILES MARY PIEDAD</t>
  </si>
  <si>
    <t>BACHILLER EN NEGOCIOS INTERNACIONALES</t>
  </si>
  <si>
    <t>46279809</t>
  </si>
  <si>
    <t>ZAMORA ALAYO VICTORIA XIMENA</t>
  </si>
  <si>
    <t>25659018</t>
  </si>
  <si>
    <t>ZAPATA MORENO JOSE EDUARDO</t>
  </si>
  <si>
    <t>46255538</t>
  </si>
  <si>
    <t>ZAPATA POSADAS CARLA JESUS</t>
  </si>
  <si>
    <t>ARTE Y DISEÑO GRAFICO</t>
  </si>
  <si>
    <t>TECNICO EN ARTE Y DISEÑO GRAFICO</t>
  </si>
  <si>
    <t>09456028</t>
  </si>
  <si>
    <t>ZAPATA SAUCEDO JOSE GUILLERMO</t>
  </si>
  <si>
    <t>SECRETARIO ADMINISTRATIVO</t>
  </si>
  <si>
    <t>10599632</t>
  </si>
  <si>
    <t>ZAVALA POLANCO CARLOS ALBERTO</t>
  </si>
  <si>
    <t>ESPECIALISTA EN DESARROLLO PRODUCTIVO</t>
  </si>
  <si>
    <t>10539811</t>
  </si>
  <si>
    <t>ZAVALETA CUEVAS URSULA</t>
  </si>
  <si>
    <t>EXPERTA EN PLANEAMIENTO REGIONAL Y LOCAL</t>
  </si>
  <si>
    <t>41110273</t>
  </si>
  <si>
    <t>ZAVALETA LAZO CLARA MILUSKA</t>
  </si>
  <si>
    <t>46172035</t>
  </si>
  <si>
    <t>ZEGARRA VILLANUEVA ALICIA ADRIANA</t>
  </si>
  <si>
    <t>ADMINISTRACION Y MARKETING</t>
  </si>
  <si>
    <t>BACHILLER EN ADMINISTRACION Y MARKETING</t>
  </si>
  <si>
    <t>08395252</t>
  </si>
  <si>
    <t>ZELADA MALAQUIAS SARA NOEMI</t>
  </si>
  <si>
    <t>ESPECIALISTA EN MONITOREO Y EVALUACION</t>
  </si>
  <si>
    <t>07225175</t>
  </si>
  <si>
    <t>ZUMAETA ALMEZA MARIA JANNET</t>
  </si>
  <si>
    <t>ABANTO ALVA HENRRY FRANK</t>
  </si>
  <si>
    <t>40591043</t>
  </si>
  <si>
    <t>AGUIRRE ESCOBAR RAFU GADIEL</t>
  </si>
  <si>
    <t>46132511</t>
  </si>
  <si>
    <t xml:space="preserve">AGURTO LABAN HOMERO </t>
  </si>
  <si>
    <t>10059531</t>
  </si>
  <si>
    <t>ALARCÓN ROJAS EDGAR ARTURO</t>
  </si>
  <si>
    <t>45378042</t>
  </si>
  <si>
    <t>ALBERCA ROBLEDO ROLEX IVAN</t>
  </si>
  <si>
    <t>25807674</t>
  </si>
  <si>
    <t>ALDANA SOLIS ROSA ESMERALDA</t>
  </si>
  <si>
    <t>07975596</t>
  </si>
  <si>
    <t xml:space="preserve">ALFARO ABANTO TOMAS </t>
  </si>
  <si>
    <t>48264391</t>
  </si>
  <si>
    <t>ALFARO MIRANDA EDDA FERNANDA</t>
  </si>
  <si>
    <t>10350934</t>
  </si>
  <si>
    <t>ALIAGA ARAUJO VITO ANGELO</t>
  </si>
  <si>
    <t>10558176</t>
  </si>
  <si>
    <t>ALMEIDA RAMOS GIOVANNA DE LOURDES</t>
  </si>
  <si>
    <t>40806251</t>
  </si>
  <si>
    <t>ALMONACID TACZA JHON MAX</t>
  </si>
  <si>
    <t>22404692</t>
  </si>
  <si>
    <t>ALVA OCHOA RUBEN</t>
  </si>
  <si>
    <t>46181174</t>
  </si>
  <si>
    <t>ALVARADO CRISANTO DORIS FRESIA</t>
  </si>
  <si>
    <t>41382152</t>
  </si>
  <si>
    <t>ALVITRES ORÉ GISSELA JUANA</t>
  </si>
  <si>
    <t>40358715</t>
  </si>
  <si>
    <t>ARESTEGUI FERNANDEZ CLAUDIA ELISA</t>
  </si>
  <si>
    <t>ARROYO LEANDRO MIGUEL ANGEL</t>
  </si>
  <si>
    <t>00448253</t>
  </si>
  <si>
    <t>AYCA CASTRO CESAR NUMAN</t>
  </si>
  <si>
    <t>10222744</t>
  </si>
  <si>
    <t>AYVAR DIAZ ANGEL HELMAN</t>
  </si>
  <si>
    <t>26695060</t>
  </si>
  <si>
    <t>BASAURI BECERRA WILLIAM RAFAEL</t>
  </si>
  <si>
    <t>22483821</t>
  </si>
  <si>
    <t>BASILIO ESTACIO CARLOS ALBERTO</t>
  </si>
  <si>
    <t>40046550</t>
  </si>
  <si>
    <t>BAUTISTA MEJIA JHONY EDUARDO</t>
  </si>
  <si>
    <t>07500921</t>
  </si>
  <si>
    <t>BECERRA VEGA NICOLAS</t>
  </si>
  <si>
    <t>09664335</t>
  </si>
  <si>
    <t>BEDREGAL VICUÑA LUIS FELIPE</t>
  </si>
  <si>
    <t>08475284</t>
  </si>
  <si>
    <t>BERNAL BARZOLA GLADYS NOEMI</t>
  </si>
  <si>
    <t>BLAS COTRINA RAUL FERNANDO</t>
  </si>
  <si>
    <t>BRAVO CARDOZO ROGER SMITH</t>
  </si>
  <si>
    <t>25794012</t>
  </si>
  <si>
    <t>BRICEÑO CHAVEZ MARIA GIOVANNA</t>
  </si>
  <si>
    <t>BURGA CABRERA CARLOS OMAR</t>
  </si>
  <si>
    <t>17823811</t>
  </si>
  <si>
    <t>BUSTAMANTE VACA JAVIER OMAR</t>
  </si>
  <si>
    <t>40995435</t>
  </si>
  <si>
    <t>CAÑARI CASAÑO EDILBERTO DANIEL</t>
  </si>
  <si>
    <t>CARDENAS TAFUR CYNTHIA VANESSA</t>
  </si>
  <si>
    <t>41397867</t>
  </si>
  <si>
    <t xml:space="preserve">CARRANZA CAMUS TULIO ALEXANDER </t>
  </si>
  <si>
    <t>17542990</t>
  </si>
  <si>
    <t>CASTILLO CORREA JULIO ANTONIO</t>
  </si>
  <si>
    <t>´09646701</t>
  </si>
  <si>
    <t>CASTILLO SERRANO ROXANA PATRICIA</t>
  </si>
  <si>
    <t>44759680</t>
  </si>
  <si>
    <t>CASTRO MORALES SHEYLA CAROL</t>
  </si>
  <si>
    <t>28299926</t>
  </si>
  <si>
    <t>CAVERO CARDENAS JANS ERIK</t>
  </si>
  <si>
    <t xml:space="preserve">CERDEÑA GUTIERREZ JUAN CARLOS </t>
  </si>
  <si>
    <t>CHAVEZ CAMPOS WILSON</t>
  </si>
  <si>
    <t>08075730</t>
  </si>
  <si>
    <t>CHAVEZ ESPIRITU LOLA GLADYS</t>
  </si>
  <si>
    <t>41390533</t>
  </si>
  <si>
    <t>CHICOMA HUAMAN JULIO CESAR</t>
  </si>
  <si>
    <t>47857365</t>
  </si>
  <si>
    <t>CHOQUE HILAQUITA TIFFANI BRILLIT</t>
  </si>
  <si>
    <t>09544269</t>
  </si>
  <si>
    <t>CHUMBES MARIN MARTHA MABEL</t>
  </si>
  <si>
    <t>09869602</t>
  </si>
  <si>
    <t>CHUQUILLANQUI CONDOR CARLOS ALBERTO</t>
  </si>
  <si>
    <t>43082969</t>
  </si>
  <si>
    <t>CIEZA RAMOS PEDRO GIANCARLO</t>
  </si>
  <si>
    <t>47753648</t>
  </si>
  <si>
    <t>CORDOVA CHIRA RENZO GIOVANNI</t>
  </si>
  <si>
    <t>44424523</t>
  </si>
  <si>
    <t>CORIGLIANO ZEGARRA VICTORIO DANIEL</t>
  </si>
  <si>
    <t>CORNEJO VENTURA JAVIER HERMOGENES</t>
  </si>
  <si>
    <t>40979296</t>
  </si>
  <si>
    <t>CRUZ CARRANZA GIANCARLO MARCELO</t>
  </si>
  <si>
    <t>CUEVA SIPION ERICK JOSE</t>
  </si>
  <si>
    <t>08154591</t>
  </si>
  <si>
    <t>DE SOUZA FERREYRA ODAR LOURDES CECILIA</t>
  </si>
  <si>
    <t>DEL POMAR SAETTONE MAALI OLGA BETTY</t>
  </si>
  <si>
    <t>46138113</t>
  </si>
  <si>
    <t>DELGADO FLORES JHON PAUL</t>
  </si>
  <si>
    <t>DELGADO MELENDEZ MIGUEL ANGEL</t>
  </si>
  <si>
    <t>40233728</t>
  </si>
  <si>
    <t>DELGADO VERA GLORIA MARIA</t>
  </si>
  <si>
    <t>41841576</t>
  </si>
  <si>
    <t>DIAZ CORONEL RAFAEL</t>
  </si>
  <si>
    <t>40992684</t>
  </si>
  <si>
    <t xml:space="preserve">DIAZ GUIBERT CRISTHIAN EDUARDO </t>
  </si>
  <si>
    <t>09268559</t>
  </si>
  <si>
    <t>DIAZ SOBERON CARLOS WILFREDO</t>
  </si>
  <si>
    <t>41109533</t>
  </si>
  <si>
    <t>ESPINOZA MANRIQUE CARLOS OMAR</t>
  </si>
  <si>
    <t>EUSCATIGUE LINO ROXANA PAOLA</t>
  </si>
  <si>
    <t xml:space="preserve">EXEBIO LOZANO CAROL GRETEL </t>
  </si>
  <si>
    <t>FERNANDEZ SOTO JAVIER WILFREDO</t>
  </si>
  <si>
    <t>25782739</t>
  </si>
  <si>
    <t>FIESTAS SAAVEDRA ROCIO DEL PILAR</t>
  </si>
  <si>
    <t>40302384</t>
  </si>
  <si>
    <t>FLORES CABALLERO PETER JOHN</t>
  </si>
  <si>
    <t>FLORES URIBE PATRICK ROBERTH</t>
  </si>
  <si>
    <t>18133824</t>
  </si>
  <si>
    <t>FLOREZ ACUÑA RAUL VICTOR</t>
  </si>
  <si>
    <t>FRISANCHO PEREZ WILLIAMS ALEXANDER</t>
  </si>
  <si>
    <t>44007778</t>
  </si>
  <si>
    <t>FUENTES DÁVILA ANGELES HUGO</t>
  </si>
  <si>
    <t>GALICIO CARDENAS NERIO ELVIS</t>
  </si>
  <si>
    <t>GALICIO CARDENAS, NERIO ELVIS</t>
  </si>
  <si>
    <t>42420242</t>
  </si>
  <si>
    <t>GALLOSO PORRAS ELMER MARCOS</t>
  </si>
  <si>
    <t>GARCIA CRUZ EDUARDO ALONSO</t>
  </si>
  <si>
    <t>GINÉS VEGA WALTER</t>
  </si>
  <si>
    <t>20024280</t>
  </si>
  <si>
    <t>GONZALES CALLE JOSE MANUEL</t>
  </si>
  <si>
    <t>46466200</t>
  </si>
  <si>
    <t>GONZALES VASQUEZ SARA GISELA</t>
  </si>
  <si>
    <t>07939013</t>
  </si>
  <si>
    <t>GOZALO ZAVALETA JOSE ANTONIO MAURICIO</t>
  </si>
  <si>
    <t>10180504</t>
  </si>
  <si>
    <t>GUILÉN TELLO JENNY MARÍA</t>
  </si>
  <si>
    <t>09813330</t>
  </si>
  <si>
    <t xml:space="preserve">GUTIERREZ PALOMINO ROSA BERTHA </t>
  </si>
  <si>
    <t>45676881</t>
  </si>
  <si>
    <t>GUZMAN VERAMENDI ABRAHAM ACZY</t>
  </si>
  <si>
    <t xml:space="preserve">HERRERA MARTINEZ MELISSA  KAREN </t>
  </si>
  <si>
    <t>08598958</t>
  </si>
  <si>
    <t>HIDALGO COLQUICOCHA LUIS ALBERTO</t>
  </si>
  <si>
    <t>08734539</t>
  </si>
  <si>
    <t>HIDALGO LEDESMA DANIEL ENRIQUE</t>
  </si>
  <si>
    <t>21544563</t>
  </si>
  <si>
    <t xml:space="preserve">HIDALGO REYES  MIGUEL ANGEL </t>
  </si>
  <si>
    <t>HIDALGO REYES, MIGUEL ANGEL</t>
  </si>
  <si>
    <t>25705690</t>
  </si>
  <si>
    <t>HIJAR FERNANDEZ WALTHER JHON</t>
  </si>
  <si>
    <t>10227681</t>
  </si>
  <si>
    <t>HOSTIA GOMEZ EDINSON WILBER</t>
  </si>
  <si>
    <t>10197483</t>
  </si>
  <si>
    <t>HUARI GONZALES SYLVIA DORIS</t>
  </si>
  <si>
    <t>40372160</t>
  </si>
  <si>
    <t>HUAYAMA ANDRADE ADRIAN GUILLERMO</t>
  </si>
  <si>
    <t>08380547</t>
  </si>
  <si>
    <t xml:space="preserve">HUAYNA VILCA ELMER ESTEBAN </t>
  </si>
  <si>
    <t>07620403</t>
  </si>
  <si>
    <t>HUERTA RONDAN NEIL ANTONIO</t>
  </si>
  <si>
    <t>18132579</t>
  </si>
  <si>
    <t>HURTADO ZAMORA JUAN</t>
  </si>
  <si>
    <t>10416849</t>
  </si>
  <si>
    <t>IBARRA ORDOÑEZ MILAGROS</t>
  </si>
  <si>
    <t>JAUREGUI AYALA CARLOS OMAR FRANCISCO</t>
  </si>
  <si>
    <t>JERI REYES JHONATHAN JAVIER</t>
  </si>
  <si>
    <t>03573470</t>
  </si>
  <si>
    <t>JIMENEZ GUZMAN JOSE ALFREDO</t>
  </si>
  <si>
    <t>10515199</t>
  </si>
  <si>
    <t>JUAREZ ALARCON CARLOS GILBERTO</t>
  </si>
  <si>
    <t>10191903</t>
  </si>
  <si>
    <t xml:space="preserve">JUGO QUIÑONES JORGE OMAR </t>
  </si>
  <si>
    <t>JULCA GARCIA MIGUEL ANGEL</t>
  </si>
  <si>
    <t>40382305</t>
  </si>
  <si>
    <t>LINARES MASÍAS JORGE LUIS</t>
  </si>
  <si>
    <t>LOPEZ HOSPINAL PABLO CHRISTIAN</t>
  </si>
  <si>
    <t>80064853</t>
  </si>
  <si>
    <t>LOPEZ SANCHEZ HECTOR</t>
  </si>
  <si>
    <t>10284501</t>
  </si>
  <si>
    <t>LUNA SALINAS RUTH MERY</t>
  </si>
  <si>
    <t>MALLQUI ESTACIO DANIEL</t>
  </si>
  <si>
    <t>44374347</t>
  </si>
  <si>
    <t>MANCO FUENTES ARIANA LUZ</t>
  </si>
  <si>
    <t>10100411</t>
  </si>
  <si>
    <t xml:space="preserve">MARTEL VARGAS GUERRY JACK </t>
  </si>
  <si>
    <t>07603276</t>
  </si>
  <si>
    <t>MEJÍA VALLEJOS JULIO FRANCISCO</t>
  </si>
  <si>
    <t>03473384</t>
  </si>
  <si>
    <t>MEJIAS CORONADO JOSE MARTIN</t>
  </si>
  <si>
    <t>MILLONES SORIANO LUIS DANIEL</t>
  </si>
  <si>
    <t>MONCADA MORALES ALICIA ANGELICA</t>
  </si>
  <si>
    <t>00515732</t>
  </si>
  <si>
    <t>MONTENEGRO CHAVESTA JORGE LUIS</t>
  </si>
  <si>
    <t>42311033</t>
  </si>
  <si>
    <t>MONTESINOS ASTO CARINA CINTHIA</t>
  </si>
  <si>
    <t>MONZON MELGAREJO ERICKA LORENA</t>
  </si>
  <si>
    <t>MORANTE SILUPU TEOFILO ANTENOR</t>
  </si>
  <si>
    <t>10735661</t>
  </si>
  <si>
    <t>MORENO SHAPIAMA SHEYLA NADIR</t>
  </si>
  <si>
    <t>20082317</t>
  </si>
  <si>
    <t>MOSQUEIRA GUTIERREZ CESAR MIRKO</t>
  </si>
  <si>
    <t>MUÑOZ TORRES RICARDO FERNANDO</t>
  </si>
  <si>
    <t>10685942</t>
  </si>
  <si>
    <t>NUÑEZ CAJACURI JOSE ALEJANDRO</t>
  </si>
  <si>
    <t>40852705</t>
  </si>
  <si>
    <t>NUÑEZ GARCIA RENULFO</t>
  </si>
  <si>
    <t>07639749</t>
  </si>
  <si>
    <t>OLIVARES RAMIREZ ALEJANDRO OSCAR</t>
  </si>
  <si>
    <t>OMONTE VASQUEZ JUAN MANUEL</t>
  </si>
  <si>
    <t>07634888</t>
  </si>
  <si>
    <t>PACA GUEVARA ELVIA JOSEFINA</t>
  </si>
  <si>
    <t>20074108</t>
  </si>
  <si>
    <t>PACHECO PALOMINO JOSE LUIS</t>
  </si>
  <si>
    <t xml:space="preserve">PACORA CASTRO JHONATAN ALDEMAR </t>
  </si>
  <si>
    <t>40680420</t>
  </si>
  <si>
    <t>PAJARES NARANJO CARLOS MARTIN</t>
  </si>
  <si>
    <t>PAREDES SALDAÑA ISMAEL ADEMHIR</t>
  </si>
  <si>
    <t>42361926</t>
  </si>
  <si>
    <t>PEÑA ALANOCA MARCELO DANIEL</t>
  </si>
  <si>
    <t>08344151</t>
  </si>
  <si>
    <t>PERALES SANCHEZ LISTER DARIO</t>
  </si>
  <si>
    <t>10108007</t>
  </si>
  <si>
    <t xml:space="preserve">PEREZ FLORES JENNY ANGÉLICA </t>
  </si>
  <si>
    <t>40031291</t>
  </si>
  <si>
    <t>PÉREZ PACHECO JOHNNY FERNANDO</t>
  </si>
  <si>
    <t>41004163</t>
  </si>
  <si>
    <t>PEREZ SANTA CRUZ ANGEL MIGUEL</t>
  </si>
  <si>
    <t>07439785</t>
  </si>
  <si>
    <t>PINEDO NOLORBE RUBEN</t>
  </si>
  <si>
    <t>25782655</t>
  </si>
  <si>
    <t>PINGO QUEREVALU SILVIA ALICIA</t>
  </si>
  <si>
    <t>41602177</t>
  </si>
  <si>
    <t xml:space="preserve">PISCOYA LABRIN JOSUE MANUEL </t>
  </si>
  <si>
    <t>06073045</t>
  </si>
  <si>
    <t>PISUA GONZALES JULIO IVÁN</t>
  </si>
  <si>
    <t>16575368</t>
  </si>
  <si>
    <t>PRADO RIVERA LUIS ARTURO</t>
  </si>
  <si>
    <t>09464342</t>
  </si>
  <si>
    <t>PUICAN SANTOS LILIANA SARALUZ</t>
  </si>
  <si>
    <t>45079884</t>
  </si>
  <si>
    <t>QUIJANDRIA SOTIL LUCIANA TERESA</t>
  </si>
  <si>
    <t>QUIROZ RAMIREZ YAMER ERNESTO</t>
  </si>
  <si>
    <t>46466310</t>
  </si>
  <si>
    <t>QUISPE DURAND JOSE BENJAMIN</t>
  </si>
  <si>
    <t>00822299</t>
  </si>
  <si>
    <t xml:space="preserve">RAFAEL CUSMA CÉSAR NELSON </t>
  </si>
  <si>
    <t>09145806</t>
  </si>
  <si>
    <t>RAMIREZ BECERRA JOSE ERNESTO</t>
  </si>
  <si>
    <t>45034500</t>
  </si>
  <si>
    <t>RAMIREZ BRUNO JUAN CARLOS</t>
  </si>
  <si>
    <t>RAMIREZ ZAMORA OSCAR ORLANDO</t>
  </si>
  <si>
    <t>40434020</t>
  </si>
  <si>
    <t>RAMOS MARTEL BEATRIZ ELENA</t>
  </si>
  <si>
    <t>45034542</t>
  </si>
  <si>
    <t>RAYGADA RAMÍREZ JORGE EDUARDO</t>
  </si>
  <si>
    <t>RAZO HUAMANÍ CHRISTIAN</t>
  </si>
  <si>
    <t>44059847</t>
  </si>
  <si>
    <t>REY DE CASTRO HERNANDEZ DE AGÜERO NATALIA</t>
  </si>
  <si>
    <t>REYES PRIETO CHRISS JEANIFFER</t>
  </si>
  <si>
    <t>41145394</t>
  </si>
  <si>
    <t>RIOFRIO ESPINOZA ROSARIO</t>
  </si>
  <si>
    <t>00371406</t>
  </si>
  <si>
    <t>RIVAS GARCIA EDWIN RUBEN</t>
  </si>
  <si>
    <t>RIVERA GARIBAY WALTER ENRIQUE</t>
  </si>
  <si>
    <t>02603762</t>
  </si>
  <si>
    <t>ROJAS RAMIREZ JOSE MARTIN</t>
  </si>
  <si>
    <t>08164068</t>
  </si>
  <si>
    <t>ROMANI MEZA FANNY JESSICA</t>
  </si>
  <si>
    <t>01334200</t>
  </si>
  <si>
    <t>ROMERO RIOS JORGE JOHNNY</t>
  </si>
  <si>
    <t>ROSALES GOMEZ GUILLERMA TEODORA</t>
  </si>
  <si>
    <t>10475973</t>
  </si>
  <si>
    <t>ROSAZZA OSORIO GIANCARLO ALBERTHO</t>
  </si>
  <si>
    <t>RUBIO SANCHEZ ISABEL JOSEFINA</t>
  </si>
  <si>
    <t>RUBIO VILCHEZ VICTOR ANIBAL</t>
  </si>
  <si>
    <t>10144566</t>
  </si>
  <si>
    <t>SAAVEDRA MONDRAGON MARCELA PAOLA</t>
  </si>
  <si>
    <t>41832059</t>
  </si>
  <si>
    <t>SAAVEDRA ROMÁN ONELIO</t>
  </si>
  <si>
    <t>SALAS ALFARO PAMELA KATHERINNE</t>
  </si>
  <si>
    <t>08131334</t>
  </si>
  <si>
    <t>SALDAÑA CAMPOS MARTHA ELIZABETH</t>
  </si>
  <si>
    <t>15422628</t>
  </si>
  <si>
    <t>SANCHEZ DE LA CRUZ PAUL HECTOR</t>
  </si>
  <si>
    <t xml:space="preserve">SANDOVAL ALVAREZ PABLO RONALD </t>
  </si>
  <si>
    <t>06665135</t>
  </si>
  <si>
    <t>SANTILLAN HERNANDEZ DANIEL</t>
  </si>
  <si>
    <t>08271752</t>
  </si>
  <si>
    <t>SANTIVAÑEZ ARIAS BEATRIZ AURELIA</t>
  </si>
  <si>
    <t xml:space="preserve">SARMIENTO JUNES JOSE LUIS </t>
  </si>
  <si>
    <t>SEGURA MONTENEGRO FERNANDO</t>
  </si>
  <si>
    <t>SOKO RENGIFO MILUSKA</t>
  </si>
  <si>
    <t>40353647</t>
  </si>
  <si>
    <t>SOTO RUIZ ENRIQUE SEBASTIAN</t>
  </si>
  <si>
    <t>TAPIA RAMOS EDWIN RICHARD</t>
  </si>
  <si>
    <t>10665249</t>
  </si>
  <si>
    <t>TARRAGA MAMANI GILMER MANUEL</t>
  </si>
  <si>
    <t>42729249</t>
  </si>
  <si>
    <t>TASSARA CARNERO ANDREA</t>
  </si>
  <si>
    <t>09946324</t>
  </si>
  <si>
    <t>TAVARA GARCIA ADA ELISA</t>
  </si>
  <si>
    <t>41009235</t>
  </si>
  <si>
    <t>TAVARA MONZON HERNAN</t>
  </si>
  <si>
    <t>07549264</t>
  </si>
  <si>
    <t>TIRADO MARAVI DE HUERTAS MARIA DEL CARMEN</t>
  </si>
  <si>
    <t>01121576</t>
  </si>
  <si>
    <t xml:space="preserve">TRAUCO APAGÜEÑO MANUEL </t>
  </si>
  <si>
    <t>URBANO LEÓN DIANA MARIBEL</t>
  </si>
  <si>
    <t>VALDIVIA  MARTEL ANTONIO TEODORO</t>
  </si>
  <si>
    <t>08152347</t>
  </si>
  <si>
    <t>VARGAS VARGAS VERONICA ALEJANDRINA</t>
  </si>
  <si>
    <t>VEGA NUÑEZ CLAUDIA GENOVEVA</t>
  </si>
  <si>
    <t>44752216</t>
  </si>
  <si>
    <t>VEGAS CARBONEL ERNESTO ALONSO</t>
  </si>
  <si>
    <t>74212773</t>
  </si>
  <si>
    <t>VELÁSQUEZ FERNÁNDEZ JOSEPH ESTEFAM</t>
  </si>
  <si>
    <t>45674866</t>
  </si>
  <si>
    <t>VELASQUEZ GONZALES ENRIQUE DANIEL</t>
  </si>
  <si>
    <t>71638356</t>
  </si>
  <si>
    <t>VENEROS MENDIVIL INGRID LIZBETH</t>
  </si>
  <si>
    <t>VILCA FERRER WALDIR RICHARD</t>
  </si>
  <si>
    <t>42825705</t>
  </si>
  <si>
    <t>VIZARRA PALOMINO KARINA YOVANA</t>
  </si>
  <si>
    <t>40487931</t>
  </si>
  <si>
    <t>VIZCARRA LLANOS LUIS MIJAIL</t>
  </si>
  <si>
    <t xml:space="preserve"> 07930588</t>
  </si>
  <si>
    <t>WONG CONCA EDYS LUZ</t>
  </si>
  <si>
    <t>25578464</t>
  </si>
  <si>
    <t>YOVERA CRUZ MANUEL EDGARDO</t>
  </si>
  <si>
    <t>80522754</t>
  </si>
  <si>
    <t>ZAVALETA PONCE RODOLFO JOSE</t>
  </si>
  <si>
    <t>07967071</t>
  </si>
  <si>
    <t>ZOPPI BELTRAN GIOVANNA IRENE</t>
  </si>
  <si>
    <t>18069307</t>
  </si>
  <si>
    <t>ZUMAETA RODRIGUEZ EDSON HUGO</t>
  </si>
  <si>
    <t>INGENIERÍA ESTADÍSTICA E
INFORMÁTICA</t>
  </si>
  <si>
    <t>LITERATURA Y LINGÜÍSTICA</t>
  </si>
  <si>
    <t>GRADO DE MASTER</t>
  </si>
  <si>
    <t>GESTION DE RECURSOS HUMANOS</t>
  </si>
  <si>
    <t>ARTES ESCENICAS</t>
  </si>
  <si>
    <t>FILOSOFIA Y HUMANIDADES</t>
  </si>
  <si>
    <t>019 PEB</t>
  </si>
  <si>
    <t>UNIDAD
EJECU-
TORA</t>
  </si>
  <si>
    <t>Donaciones y Transferencias</t>
  </si>
  <si>
    <t>TIPO
DE
CON-
TRATO</t>
  </si>
  <si>
    <t xml:space="preserve">CONTRA-PRESTACIÓN MENSUAL </t>
  </si>
  <si>
    <t>Doctorado</t>
  </si>
  <si>
    <t>ESPECIALISTA III LEGAL</t>
  </si>
  <si>
    <t>ESPECIALISTA EN INVERSIÓN PÚBLICA</t>
  </si>
  <si>
    <t>ANALISTA EN INVERSIÓN PÚBLICA</t>
  </si>
  <si>
    <t>COORDINADOR ADMINISTRATIVA DE TRAMITE DOCUMENTARIO Y ARCHIVO</t>
  </si>
  <si>
    <t>COORDINADOR ADMINISTRATIVO DE TRAMITE DOCUMENTARIO Y ARCHIVO</t>
  </si>
  <si>
    <t>GERENTE SECTORIAL DE AGRICULTURA</t>
  </si>
  <si>
    <t>ASISTENTE DE RECURSOS HUMANOS</t>
  </si>
  <si>
    <t>ESPECIALISTA EN HIDROLOGÍA Y ESTRUCTURA DE REGULACIÓN</t>
  </si>
  <si>
    <t>GERENTE SECTORIAL DE EDUCACIÓN</t>
  </si>
  <si>
    <t>GERENTE REGIONAL LIMA</t>
  </si>
  <si>
    <t>ANALISTA EN INVERSIÓN PÚBLICA III</t>
  </si>
  <si>
    <t>ESPECIALISTA III EN CONTRATACIONES</t>
  </si>
  <si>
    <t>ESPECIALISTA EN SEGUIMIENTO Y MONITOREO</t>
  </si>
  <si>
    <t>ASESOR DE GABINETE DE ASESORES</t>
  </si>
  <si>
    <t>GERENTE REGIONAL DE LIMA</t>
  </si>
  <si>
    <t>SUBDIRECTOR  REGIONAL DE LIMA</t>
  </si>
  <si>
    <t xml:space="preserve">ESPECIALISTA II EN INVERSIÓN PÚBLICA </t>
  </si>
  <si>
    <t>ESPECIALISTA EN PROGRAMACIÓN</t>
  </si>
  <si>
    <t>APOYO ADMINISTRATIVO - NOTIFICADOR</t>
  </si>
  <si>
    <t>AUXILIAR DE ALMACEN</t>
  </si>
  <si>
    <t>GERENTE DE COMUNICACIÓN ESTRATÉGICA</t>
  </si>
  <si>
    <t>PROFESIONAL EN SEGUIMIENTO Y MONITOREO</t>
  </si>
  <si>
    <t>COORDINADOR ADMINISTRATIVO</t>
  </si>
  <si>
    <t>GERENTE REGIONAL DE LA LIBERTAD</t>
  </si>
  <si>
    <t>SUBDIRECTOR  REGIONAL DE LA LIBERTAD</t>
  </si>
  <si>
    <t>ESPECIALISTA III EN SEGUIMIENTO</t>
  </si>
  <si>
    <t>EXPERTO</t>
  </si>
  <si>
    <t>SECRETARIA DE ALTA DIRECCIÓN</t>
  </si>
  <si>
    <t>ANALISTA EN LOGÍSTICA</t>
  </si>
  <si>
    <t>ANALISTA EN LOGÍSTICA I</t>
  </si>
  <si>
    <t>ESPECIALISTA LEGAL I</t>
  </si>
  <si>
    <t xml:space="preserve">ESPECIALISTA II EN INVERSIÓN PUBLICA </t>
  </si>
  <si>
    <t xml:space="preserve">AUXILIAR EN ARCHIVO </t>
  </si>
  <si>
    <t>ANALISTA EN GESTIÓN DEL EMPLEO</t>
  </si>
  <si>
    <t>COORDINADOR DE PROYECTOS DE INVERSIÓN PÚBLICA</t>
  </si>
  <si>
    <t>ANALISTA GEÓGRAFO</t>
  </si>
  <si>
    <t>DISEÑADOR GRÁFICO</t>
  </si>
  <si>
    <t>ANALISTA EN SEGURIDAD INFORMÁTICA</t>
  </si>
  <si>
    <t>COORDINADOR REGIONAL DE ICA</t>
  </si>
  <si>
    <t>ANALISTA EN EVALUACIÓN DE PROYECTOS II</t>
  </si>
  <si>
    <t>COORDINADORA PARLAMENTARIA</t>
  </si>
  <si>
    <t>ANALISTA EN LOGÍSTICA II</t>
  </si>
  <si>
    <t>COORDINADOR REGIONAL DE TUMBES</t>
  </si>
  <si>
    <t>TÉCNICO EN SERVICIOS GENERALES</t>
  </si>
  <si>
    <t>ESPECIALISTA EN PLANEAMIENTO Y PRESUPUESTO</t>
  </si>
  <si>
    <t>ESPECIALISTA EN PLANEAMIENTO Y PRESUPUESTO I</t>
  </si>
  <si>
    <t>ANALISTA EN EVALUACIÓN DE PROYECTOS</t>
  </si>
  <si>
    <t xml:space="preserve">ANALISTA EN CONTROL PREVIO </t>
  </si>
  <si>
    <t>ASISTENTE ECONÓMICO</t>
  </si>
  <si>
    <t>SOCIAL MEDIA MANAGER</t>
  </si>
  <si>
    <t>ESPECIALISTA EN PLANIFICACIÓN</t>
  </si>
  <si>
    <t>ESPECIALISTA EN EJECUCIÓN CONTRACTUAL</t>
  </si>
  <si>
    <t>ANALISTA EN EJECUCIÓN CONTRACTUAL</t>
  </si>
  <si>
    <t>CONTADOR GENERAL</t>
  </si>
  <si>
    <t>ASESOR DE ALTA DIRECCIÓN</t>
  </si>
  <si>
    <t>GERENTE SECTORIAL DE SALUD</t>
  </si>
  <si>
    <t>SOPORTE TÉCNICO</t>
  </si>
  <si>
    <t>ANALISTA EN SOPORTE TÉCNICO</t>
  </si>
  <si>
    <t>EXPERTO EN SANEAMIENTO</t>
  </si>
  <si>
    <t>COORDINADOR DE TRAMITE DOCUMENTARIO Y ARCHIVO</t>
  </si>
  <si>
    <t>ESPECIALISTA EN SEGUIMIENTO DE INTERVENCIONES</t>
  </si>
  <si>
    <t>ESPECIALISTA SENIOR EN INVERSIÓN PÚBLICA II</t>
  </si>
  <si>
    <t>ESPECIALISTA EN DESARROLLO Y ANÁLISIS DE PROCESOS</t>
  </si>
  <si>
    <t>COORDINADOR DE SEGUIMIENTO DE INTERVENCIONES</t>
  </si>
  <si>
    <t>ESPECIALISTA II EN INVERSIÓN PUBLICA</t>
  </si>
  <si>
    <t>ESPECIALISTA II EN SEGUIMIENTO</t>
  </si>
  <si>
    <t>ASISTENTE EN SEGUIMIENTO DE INTERVENCIONES</t>
  </si>
  <si>
    <t>ESPECIALISTA INFORMÁTICO</t>
  </si>
  <si>
    <t>ASESOR I</t>
  </si>
  <si>
    <t>COORDINADOR EN INVERSIÓN PÚBLICA</t>
  </si>
  <si>
    <t xml:space="preserve">ASESOR DE GABINETE DE ASESORES </t>
  </si>
  <si>
    <t>ASESOR III DE LA DIRECCIÓNB EJECUTIVA ADJUNTA</t>
  </si>
  <si>
    <t>GERENTE REIONAL DE PIURA</t>
  </si>
  <si>
    <t>SUBDIRECTOR  REGIONAL DE PIURA</t>
  </si>
  <si>
    <t>ANALISTA III EN GESTIÓN DEL EMPLEO</t>
  </si>
  <si>
    <t>ANALISTA EN PROYECTOS</t>
  </si>
  <si>
    <t>ESPECIALISTA II SECRETARIO TÉCNICO DE LOS PROCESOS ADMINISTRATIVOS DISCIPLINARIOS</t>
  </si>
  <si>
    <t>ANALISTA EN PROCESO DE INFORMACIÓN DE PROYECTOS</t>
  </si>
  <si>
    <t>ESPECIALISTA SENIOR EN INVERSIÓN PÚBLICA</t>
  </si>
  <si>
    <t>COORDINADOR ADMINISTRATIVO DE INTEGRIDAD Y LUCHA CONTRA LA CORRUPCIÓN</t>
  </si>
  <si>
    <t>COORDINADOR DE INVERSIÓN PÚBLICA I</t>
  </si>
  <si>
    <t>ASESORA DE LA GERENCIA  SECTORIAL DE VIVIENDA, CONSTRUCCIÓN Y SANEAMIENTO</t>
  </si>
  <si>
    <t>ESPECIALISTA LEGAL III</t>
  </si>
  <si>
    <t>COORDINADOR REGIONAL DE CAJAMARCA</t>
  </si>
  <si>
    <t>COORDINADOR DE LA OFICINA DE PLANIFICACIÓN Y PRESUPUESTO</t>
  </si>
  <si>
    <t>ASESOR III DE LA DIRECCIÓNB EJECUTIVA</t>
  </si>
  <si>
    <t>GERENTE REGIONAL DE LAMBAYEQUE</t>
  </si>
  <si>
    <t>SUBDIRECTOR REGIONAL DE LAMBAYEQUE</t>
  </si>
  <si>
    <t>ANALISTA EN COMUNICACIÓN ESTRATÉGICA</t>
  </si>
  <si>
    <t>ESPECIALISTA EN EVALUACIÓN DE PROYECTOS</t>
  </si>
  <si>
    <t>INGENIERO ANALISTA EN SUPERVISIÓN DE PROYECTOS</t>
  </si>
  <si>
    <t>ESPECIALISTA EN SISTEMAS DE INFORMACIÓN</t>
  </si>
  <si>
    <t>COORDINADOR ADMINISTRATIVO DE TECNOLOGIA DE LA INFORMACIÓN</t>
  </si>
  <si>
    <t>ANALISTA DE GESTIÓN DEL EMPLEO</t>
  </si>
  <si>
    <t>ASESORA DE GABINETE DE ASESORES</t>
  </si>
  <si>
    <t xml:space="preserve">COORDINADOR/A EN INVERSIÓN PÚBLICA I </t>
  </si>
  <si>
    <t>EXPERTA DE LA OFICINA DE ASESORÍA JURÍDICA</t>
  </si>
  <si>
    <t xml:space="preserve">ANALISTA EN PLANIFICACIÓN </t>
  </si>
  <si>
    <t>ESPECIALISTA EN GESTIÓN PRESUPUESTAL</t>
  </si>
  <si>
    <t>ANALISTA DE EVALUACIÓN DE PROYECTOS</t>
  </si>
  <si>
    <t>GERENTE REGIONAL DE ANCASH</t>
  </si>
  <si>
    <t>COORDINADOR DE ENLACE PARLAMENTARIO</t>
  </si>
  <si>
    <t>COORDINADOR REGIONAL DE ANCASH</t>
  </si>
  <si>
    <t>AUXILIAR DE TRÁMITE DOCUMENTARIO</t>
  </si>
  <si>
    <t>ASISTENTE EN TRÁMITE DOCUMENTARIO</t>
  </si>
  <si>
    <t>ANALISTA III EN BIENESTAR</t>
  </si>
  <si>
    <t>ESPECIALISTA EN SEGUIMIENTO Y CONTROL DE PROYECTOS I</t>
  </si>
  <si>
    <t>ANALISTA GEOGRAFO</t>
  </si>
  <si>
    <t>ESPECIALISTA EN GESTIÓN DE RECURSOS HUMANOS</t>
  </si>
  <si>
    <t>ESPECIALISTA EN RECURSOS HUMANOS I</t>
  </si>
  <si>
    <t>EXPERTO DE LA OFICINA DE ASESORÍA JURÍDICA</t>
  </si>
  <si>
    <t>COORDINADOR DE TECNOLOGIA DE LA INFORMACIÓN</t>
  </si>
  <si>
    <t>INGENIERÍA AGRÍCOLA</t>
  </si>
  <si>
    <t>ESTADÍSTICA</t>
  </si>
  <si>
    <t>INGENIERÍA DE SISTEMAS Y COMPUTO</t>
  </si>
  <si>
    <t>DISEÑADO GRÁFICO</t>
  </si>
  <si>
    <t>MÉDICO</t>
  </si>
  <si>
    <t>INGENIERÍA SANITARIA</t>
  </si>
  <si>
    <t>AUXILIAR ADMINISTATIVO</t>
  </si>
  <si>
    <t>INGENIERÍA AGROINDUSTRIAL</t>
  </si>
  <si>
    <t>INGENIERÍA AGRONOMA</t>
  </si>
  <si>
    <t>INGENIERÍA GEÓGRAFO</t>
  </si>
  <si>
    <t>GESTIÓN FINANCIERA DE EMPRESAS</t>
  </si>
  <si>
    <t>MATEMÁTICA</t>
  </si>
  <si>
    <t>INGENIERÍA CIVIL/INGENIERÍA AGROINDUSTRIAL</t>
  </si>
  <si>
    <t>TÍTULO PROFESIONAL</t>
  </si>
  <si>
    <t>TÍTULO TÉCNICO</t>
  </si>
  <si>
    <t xml:space="preserve">CONDUCTOR DE VEHÍCULO </t>
  </si>
  <si>
    <t>TÉCNICO EN ALMACÉN</t>
  </si>
  <si>
    <t>ASISTENTE EN ARCHIVO PARA EL ÁREA DE TRÁMITE DOCUMENTARIO Y ARCHIVO</t>
  </si>
  <si>
    <t>ESPECIALISTA EN ASISTENCIA Y CONTROL DE VACACIONES</t>
  </si>
  <si>
    <t>PROFESIONAL EN ASUNTOS PRODUCTIVOS</t>
  </si>
  <si>
    <t>COORDINADOR DEL EJE DE DESARROLLO ALTERNATIVO INTEGRAL Y SOSTENIBLE</t>
  </si>
  <si>
    <t>ESPECIALISTA MULTISECTORIAL</t>
  </si>
  <si>
    <t>ESPECIALISTA FORESTAL</t>
  </si>
  <si>
    <t>ASISTENTE EN TRÁMITE DOCUMENTARIO Y ARCHIVO PARA EL ÁREA DE TRÁMITE DOCUMENTARIO Y ARCHIVO</t>
  </si>
  <si>
    <t>ESPECIALISTA EN CONTROL DE OFERTA DE DROGAS</t>
  </si>
  <si>
    <t>ESPECIALISTA COORDINADOR CACAO</t>
  </si>
  <si>
    <t>ASISTENTE DE DIRECCIÓN O GERENCIA</t>
  </si>
  <si>
    <t>ESPECIALISTA EN DISEÑO Y SEGUIMIENTO DE POLÍTICAS PÚBLICAS</t>
  </si>
  <si>
    <t>AUXILIAR EN TRAMITE DOCUMENTARIO PARA EL ÁREA DE TRÁMITE DOCUMENTARIO Y ARCHIVO</t>
  </si>
  <si>
    <t>TÉCNICO INFORMÁTICO</t>
  </si>
  <si>
    <t>ASISTENTE DE DIRECCIÓN</t>
  </si>
  <si>
    <t>ESPECIALISTA EN ANÁLISIS Y DESARROLLO DE SISTEMAS</t>
  </si>
  <si>
    <t>ESPECIALISTA EN SELECCIÓN DE PERSONAL</t>
  </si>
  <si>
    <t>ANALISTA EN INFORMACIÓN FINANCIERA</t>
  </si>
  <si>
    <t>APOYO FINANCIERO</t>
  </si>
  <si>
    <t>ESPECIALISTA EN CONTROL PREVIO DE GASTOS Y RENDICIÓN DE CUENTAS</t>
  </si>
  <si>
    <t>ESPECIALISTA EN ASOCIATIVIDAD</t>
  </si>
  <si>
    <t>PROFESIONAL COMUNITARIO SENIOR PARA LA ATENCIÓN DE LA MODALIDAD ITINERANTE DEL SERVICIO HABLA FRANCO TURNO MAÑANA</t>
  </si>
  <si>
    <t>ESPECIALISTA PARA LA ATENCIÓN DEL SERVICIO HABLA FRANCO</t>
  </si>
  <si>
    <t>PSICÓLOGO CLÍNICO PARA LA ATENCIÓN DE LA MODALIDAD TELEFÓNICA Y ONLINE DEL SERVICIO HABLA FRANCO - TURNO TARDE</t>
  </si>
  <si>
    <t>ESPECIALISTA PRODUCTIVO</t>
  </si>
  <si>
    <t>JEFE DE COMISIÓN PARA LOS SERVICIOS DE CONTROL</t>
  </si>
  <si>
    <t>ESPECIALISTA SUPERVISOR DE CACAO</t>
  </si>
  <si>
    <t>ESPECIALISTA EN PREVENCIÓN Y TRATAMIENTO DE CONSUMO DE DROGAS</t>
  </si>
  <si>
    <t>ANALISTA EN ARCHIVO Y GESTIÓN DOCUMENTAL PARA EL ÁREA DE TRÁMITE DOCUMENTARIO Y ARCHIVO</t>
  </si>
  <si>
    <t>ESPECIALISTA EN ACUICULTURA</t>
  </si>
  <si>
    <t>CONDUCTOR DE VEHÍCULO</t>
  </si>
  <si>
    <t>ESPECIALISTA COORDINADOR PARA EL PROGRAMA DE PREVENCIÓN Y TRATAMIENTO DEL CONSUMO DE DROGAS</t>
  </si>
  <si>
    <t>ESPECIALISTA TÉCNICO PARA EL PROGRAMA DE PREVENCIÓN Y TRATAMIENTO DEL CONSUMO DE DROGAS - PTCD</t>
  </si>
  <si>
    <t>COORDINADOR EN GESTIÓN DE INFORMACIÓN DE LA POLÍTICA DE DROGAS</t>
  </si>
  <si>
    <t>ESPECIALISTA EN CONTRATACIONES Y GESTIÓN PUBLICA</t>
  </si>
  <si>
    <t>AUXILIAR DE ALMACÉN PARA LA TAREA CAFÉ</t>
  </si>
  <si>
    <t>ESPECIALISTA COORDINADOR DE CACAO</t>
  </si>
  <si>
    <t>TÉCNICO AGROFORESTAL</t>
  </si>
  <si>
    <t>ANALISTA EN MONITOREO DE PROYECTOS DE DESARROLLO ALTERNATIVO Y SOSTENIBLE</t>
  </si>
  <si>
    <t>ESPECIALISTA EN PÁGINAS WEB</t>
  </si>
  <si>
    <t>ASISTENCIA TÉCNICA PARA EL PROGRAMA FAMILIAS FUERTES</t>
  </si>
  <si>
    <t>COORDINADOR TÉCNICO</t>
  </si>
  <si>
    <t>ANALISTA EN SISTEMAS DE INFORMACIÓN GEOGRÁFICA EN CONTROL DE LA OFERTA DE DROGAS</t>
  </si>
  <si>
    <t>COORDINADOR MULTISECTORIAL</t>
  </si>
  <si>
    <t>ESPECIALISTA EN COMPENSACIONES ECONÓMICAS</t>
  </si>
  <si>
    <t>ESPECIALISTA COORDINADOR DE LA PLATAFORMA VIRTUAL EDUCATIVA</t>
  </si>
  <si>
    <t>ESPECIALISTA EN REDUCCIÓN DE LA DEMANDA DE DROGAS Y EN PLATAFORMAS EDUCATIVAS VIRTUALES</t>
  </si>
  <si>
    <t>COORDINADOR DE LA OFICINA DE COORDINACIÓN MAZAMARÍ</t>
  </si>
  <si>
    <t>PROFESIONAL PRODUCTIVO</t>
  </si>
  <si>
    <t>ESPECIALISTA EN MEDIO AMBIENTE</t>
  </si>
  <si>
    <t>ESPECIALISTA TÉCNICO PARA EL PROGRAMA PRESUPUESTAL DE PREVENCIÓN Y TRATAMIENTO DEL CONSUMO DE DROGAS</t>
  </si>
  <si>
    <t>ESPECIALISTA PARA LA PLATAFORMA ITINERANTE DE ACCIÓN SOCIAL PIAS - RIO PUTUMAYO I</t>
  </si>
  <si>
    <t>COORDINADOR DE DISEÑO DE POLÍTICAS PÚBLICAS</t>
  </si>
  <si>
    <t>ESPECIALISTA TÉCNICO EN EL PROGRAMA PRESUPUESTAL DE DESARROLLO ALTERNATIVO INTEGRAL Y SOSTENIBLE</t>
  </si>
  <si>
    <t>ANALISTA PROGRAMADOR DE SISTEMAS ADMINISTRATIVOS</t>
  </si>
  <si>
    <t>ASISTENTE ADMINISTRATIVO PARA LA OFICINA DE SERVICIOS GENERALES</t>
  </si>
  <si>
    <t>ESPECIALISTA EN MONITOREO DE PROYECTOS EN CONTROL DE LA OFERTA DE DROGAS</t>
  </si>
  <si>
    <t>AUXILIAR EN MANTENIMIENTO Y LIMPIEZA</t>
  </si>
  <si>
    <t>ESPECIALISTA EN ASISTENCIA TÉCNICA PARA EL PROGRAMA PRESUPUESTAL PIRDAIS</t>
  </si>
  <si>
    <t>ESPECIALISTA EN TESORERÍA</t>
  </si>
  <si>
    <t>JEFE DE COMISIÓN</t>
  </si>
  <si>
    <t xml:space="preserve">ESPECIALISTA EN INTERDICCIÓN Y CONTROL DEL TRÁFICO ILÍCITO DE DROGAS PARA EL PROGRAMA PRESUPUESTAL GESTIÓN INTEGRADA Y EFECTIVA DEL CONTROL DE OFERTA DE DROGAS EN EL PERÚ </t>
  </si>
  <si>
    <t>CONDUCTOR DE VEHÍCULOS</t>
  </si>
  <si>
    <t>ESPECIALISTA EN PROCESOS DE SELECCIÓN</t>
  </si>
  <si>
    <t>ESPECIALISTA EN MONITOREO Y EVALUACIÓN DE LAS ACTIVIDADES DE TRATAMIENTO</t>
  </si>
  <si>
    <t>PSICÓLOGO CLÍNICO PARA LA ATENCIÓN DE LA MODALIDAD TELEFÓNICA Y ONLINE DEL SERVICIO HABLA FRANCO</t>
  </si>
  <si>
    <t>ASISTENTE EN TESORERÍA</t>
  </si>
  <si>
    <t>ESPECIALISTA EN PERIODISMO</t>
  </si>
  <si>
    <t>ANALISTA LEGAL EN CONTROL DE OFERTA DE DROGAS</t>
  </si>
  <si>
    <t>PERSONAL ADMINISTRATIVO PARA DISEÑO GRÁFICO DEL PIT PPT</t>
  </si>
  <si>
    <t>TÉCNICO EN TESORERÍA</t>
  </si>
  <si>
    <t>ESPECIALISTA EN MONITOREO</t>
  </si>
  <si>
    <t>PROFESIONAL PARA EL SERVICIO DE HABLA FRANCO</t>
  </si>
  <si>
    <t>ESPECIALISTA PARA REVISIÓN DE RENDICIONES DE CUENTA</t>
  </si>
  <si>
    <t xml:space="preserve">TÉCNICO EN ALMACÉN </t>
  </si>
  <si>
    <t>SUPERVISOR DE SERVICIOS DE CONTROL</t>
  </si>
  <si>
    <t>ANALISTA DE CUENTAS DE LA INFORMACIÓN FINANCIERA</t>
  </si>
  <si>
    <t>ESPECIALISTA EN ANÁLISIS DE CUENTAS Y PROCESAMIENTO CONTABLE</t>
  </si>
  <si>
    <t>ESPECIALISTA LEGAL EN CONTRATACIONES</t>
  </si>
  <si>
    <t xml:space="preserve">ESPECIALISTA LEGAL EN CONTRATACIONES </t>
  </si>
  <si>
    <t>PROFESIONAL PARA EL MONITOREO DE PROGRAMAS DE PREVENCIÓN Y TRATAMIENTO DE DROGAS</t>
  </si>
  <si>
    <t>ESPECIALISTA EN EVALUACIÓN DE PROYECTOS DE DESARROLLO ALTERNATIVO INTEGRAL Y SOSTENIBLE</t>
  </si>
  <si>
    <t>PSICÓLOGO ESPECIALISTA PARA LA ATENCIÓN DE LA MODALIDAD PRESENCIAL DEL SERVICIO HABLA FRANCO - TURNO TARDE</t>
  </si>
  <si>
    <t>AUDITOR DE SERVICIOS DE CONTROL</t>
  </si>
  <si>
    <t>ESPECIALISTA EN CONTROL DE GASTOS Y RENDICIÓN DE CUENTAS</t>
  </si>
  <si>
    <t>CHOFER SEGURIDAD</t>
  </si>
  <si>
    <t>COORDINADOR DE SISTEMAS DE INFORMACIÓN</t>
  </si>
  <si>
    <t>COORDINADOR I</t>
  </si>
  <si>
    <t xml:space="preserve">ESPECIALISTA PRODUCTIVO PARA LA OFICINA DE COORDINACIÓN MAZAMARI </t>
  </si>
  <si>
    <t>AUXILIAR EN TRÁMITE DOCUMENTARIO PARA EL ÁREA DE TRÁMITE DOCUMENTARIO Y ARCHIVO</t>
  </si>
  <si>
    <t>ANALISTA EN ABASTECIMIENTO</t>
  </si>
  <si>
    <t>ESPECIALISTA EN ASUNTOS PRODUCTIVOS</t>
  </si>
  <si>
    <t>SUPERVISOR DE LA MODALIDAD PRESENCIAL PARA EL SERVICIO HABLA FRANCO</t>
  </si>
  <si>
    <t>ESPECIALISTA PARA LA ATENCIÓN DEL SERVICIO DE HABLA FRANCO</t>
  </si>
  <si>
    <t>ASISTENTE DE GESTIÓN</t>
  </si>
  <si>
    <t>ESPECIALISTA EN SISTEMAS INFORMÁTICOS DE MONITOREO</t>
  </si>
  <si>
    <t>COORDINADOR II</t>
  </si>
  <si>
    <t>TÉCNICO EN ARCHIVO Y ADMINISTRACIÓN DE LEGAJOS PERSONALES</t>
  </si>
  <si>
    <t>ASISTENTE EN BIENESTAR SOCIAL</t>
  </si>
  <si>
    <t>ESPECIALISTA EN PROGRAMACIÓN DE PAGOS</t>
  </si>
  <si>
    <t>COORDINADOR EN ASOCIATIVIDAD</t>
  </si>
  <si>
    <t>SUPERVISOR DE CACAO Y FARIÑA</t>
  </si>
  <si>
    <t xml:space="preserve">COORDINADOR TÉCNICO DE LA OFICINA DE COORDINACIÓN ANCHIHUAY </t>
  </si>
  <si>
    <t>MONITOREADOR DE PROYECTOS Y ACTIVIDADES DEL PIR DAIS</t>
  </si>
  <si>
    <t>SUPERVISOR CACAO</t>
  </si>
  <si>
    <t>CONSEJERO PARA LA ATENCIÓN DEL SERVICIO HABLA FRANCO PARA EL PROGRAMA PRESUPUESTAL DE PREVENCIÓN Y TRATAMIENTO DEL CONSUMO DE DROGAS</t>
  </si>
  <si>
    <t>SUPERVISOR DE LA MODALIDAD TELEFÓNICA Y ONLINE PARA EL SERVICIO HABLA FRANCO</t>
  </si>
  <si>
    <t>ESPECIALISTA SUPERVISOR DE CAMPO EN CACAO</t>
  </si>
  <si>
    <t>ESPECIALISTA EN PREVENCIÓN DEL CONSUMO DE DROGAS EN EL ÁMBITO EDUCATIVO</t>
  </si>
  <si>
    <t>ASISTENTE EN LOGÍSTICA</t>
  </si>
  <si>
    <t xml:space="preserve">ESPECIALISTA EN ANÁLISIS Y DESARROLLO DE SISTEMAS </t>
  </si>
  <si>
    <t>ANALISTA MULTISECTORIAL</t>
  </si>
  <si>
    <t>ANALISTA EN PRESUPUESTO PARA LA UNIDAD DE PRESUPUESTO</t>
  </si>
  <si>
    <t>TÉCNICO LOGÍSTICO</t>
  </si>
  <si>
    <t>ASISTENTE EN DISEÑO GRÁFICO</t>
  </si>
  <si>
    <t>PROFESIONAL PARA LA PLATAFORMA ITINERANTE DE ACCIÓN SOCIAL PIAS - RIO MORONA</t>
  </si>
  <si>
    <t>ESPECIALISTA EN COMUNICACIONES PARA EL ÁREA DE COMUNICACIONES</t>
  </si>
  <si>
    <t>ESPECIALISTA COORDINADOR  EN GESTIÓN COMUNAL</t>
  </si>
  <si>
    <t>CONDUCTOR DE VEHÍCULOS PARA LA OFICINA DE COORDINACIÓN CODO DEL POZUZO</t>
  </si>
  <si>
    <t>ASISTENTE ADMINISTRATIVO Y GESTIÓN DOCUMENTAL PARA EL ÁREA DE TRÁMITE DOCUMENTARIO Y ARCHIVO</t>
  </si>
  <si>
    <t>ESPECIALISTA EN SERVICIOS FINANCIEROS</t>
  </si>
  <si>
    <t>ESPECIALISTA EN PROGRAMACIÓN Y PROCEDIMIENTOS DE SELECCIÓN</t>
  </si>
  <si>
    <t>ESPECIALISTA COORDINADOR EN ASOCIATIVIDAD</t>
  </si>
  <si>
    <t>ASISTENTE DE LOGÍSTICA</t>
  </si>
  <si>
    <t>ESPECIALISTA EN PROMOCIÓN</t>
  </si>
  <si>
    <t>ESPECIALISTA EN ANÁLISIS GEOGRÁFICO DE INFORMACIÓN</t>
  </si>
  <si>
    <t>ANALISTA EN SISTEMAS DE INFORMACIÓN GEOGRÁFICA</t>
  </si>
  <si>
    <t>ESPECIALISTA EN GESTIÓN COMUNAL</t>
  </si>
  <si>
    <t>ESPECIALISTA DE ASUNTOS PRODUCTIVOS</t>
  </si>
  <si>
    <t>ESPECIALISTA EN SISTEMAS DE INFORMACIÓN GEOGRÁFICA</t>
  </si>
  <si>
    <t>SOPORTE TECNOLÓGICO</t>
  </si>
  <si>
    <t>COORDINADOR TÉCNICO PARA EL PROGRAMA PRESUPUESTAL PIRDAIS</t>
  </si>
  <si>
    <t>TÉCNICO EN INFORMATICA</t>
  </si>
  <si>
    <t>COORDINADOR TÉCNICO PARA LA OFICINA DE COORDINACIÓN CABALLACOCHA</t>
  </si>
  <si>
    <t>ESPECIALISTA EN ORGANIZACIÓN DEL TRABAJO Y GESTIÓN DEL RENDIMIENTO</t>
  </si>
  <si>
    <t>ANALISTA EN SEGUIMIENTO DE PROYECTOS Y ACTIVIDADES</t>
  </si>
  <si>
    <t>ANALISTA DE INFORMACIÓN</t>
  </si>
  <si>
    <t>ESPECIALISTA LEGAL EN CONTRATACIONES DEL ESTADO</t>
  </si>
  <si>
    <t>ANALISTA EN GESTIÓN PRESUPUESTAL Y FINANCIERA</t>
  </si>
  <si>
    <t>ESPECIALISTA PLATAFORMA ITINERANTE DE ACCIÓN SOCIAL PIAS LAGO TITITCACA</t>
  </si>
  <si>
    <t>COORDINADOR ADMINISTRATIVO PARA EL SERVICIO DE HABLA FRANCO</t>
  </si>
  <si>
    <t>ESPECIALISTA PARA EL PROGRAMA DE FAMILIAS FUERTES</t>
  </si>
  <si>
    <t>ESPECIALISTA COORDINADOR PARA EL PROGRAMA PRESUPUESTAL DE PREVENCIÓN Y TRATAMIENTO DEL CONSUMO DE DROGAS</t>
  </si>
  <si>
    <t>ESPECIALISTA EN ESTADÍSTICA</t>
  </si>
  <si>
    <t>SUPERVISOR DE CAMPO CACAO</t>
  </si>
  <si>
    <t>COORDINADOR DEL SERVICIO HABLA FRANCO</t>
  </si>
  <si>
    <t>ESPECIALISTA LEGAL EN REGIMEN DISCIPLINARIO</t>
  </si>
  <si>
    <t>COORDINADOR TÉCNICO DE LA OFICINA DE COORDINACIÓN SAN FRANCISCO VRAEM</t>
  </si>
  <si>
    <t>ESPECIALISTA EN ADMINISTRACIÓN DE PERSONAL</t>
  </si>
  <si>
    <t>SUPERVISOR DE SERVICIO DE CONTROL</t>
  </si>
  <si>
    <t>ESPECIALISTA EN PROGRAMAS PRESUPUESTALES, MONITOREO Y EVALUACIÓN</t>
  </si>
  <si>
    <t>ESPECIALISTA EN DISPOSITIVOS DE TELEFONÍA MÓVIL</t>
  </si>
  <si>
    <t>ESPECIALISTA EN POSICIONAMIENTO Y ARTICULACIÓN PARA EL SERVICIO HABLA FRANCO</t>
  </si>
  <si>
    <t>ESPECIALISTA EN SOSTENIBILIDAD</t>
  </si>
  <si>
    <t>COORDINADOR DE ANÁLISIS Y EVALUACIÓN DE POLÍTICA DE DROGAS</t>
  </si>
  <si>
    <t>ESPECIALISTA EN GESTIÓN DE LA INFORMACIÓN PARA EL MONITOREO DE PROYECTOS</t>
  </si>
  <si>
    <t>ESPECIALISTA EN GESTIÓN DE INFORMACIÓN PARA EL CONTROL DE OFERTA DE DROGA</t>
  </si>
  <si>
    <t>ESPECIALISTA TÉCNICO PARA EL PROGRAMA PRESUPUESTAL GESTIÓN INTEGRADA Y EFECTIVA DEL CONTROL DE OFERTA DE DROGAS</t>
  </si>
  <si>
    <t>ALMACENERO PARA LA OFICINA DE COORDINACIÓN CABALLOCOCHA</t>
  </si>
  <si>
    <t>ASESOR EN INTEGRIDAD Y LUCHA CONTRA LA CORRUPCIÓN</t>
  </si>
  <si>
    <t>ASISTENTE TÉCNICO EN SEGUIMIENTO E IMPLEMENTACIÓN DE RECOMENDACIONES</t>
  </si>
  <si>
    <t>TÉCNICO EN PRESUPUESTO</t>
  </si>
  <si>
    <t>ESPECIALISTA LOGÍSTICO</t>
  </si>
  <si>
    <t>TÉCNICO EN LOGÍSTICA</t>
  </si>
  <si>
    <t>ESPECIALISTA EN MONITOREO DE ACTIVIDADES Y PROYECTOS DEL PIRDAIS</t>
  </si>
  <si>
    <t>ESPECIALISTA COORDINADOR EN ENTORNO DE VIDA SALUDABLE</t>
  </si>
  <si>
    <t>ESPECIALISTA EN GESTIÓN DE ADMINISTRACIÓN Y PRESUPUESTAL</t>
  </si>
  <si>
    <t>SOPORTE TÉCNICO DE REDES</t>
  </si>
  <si>
    <t>ESPECIALISTA TÉCNICO PARA EL PROGRAMA PRESUPUESTAL GESTIÓN INTEGRADA Y EFECTIVA DEL CONTROL DE OFERTA DE DROGAS EN EL PERÚ - PP GIECOD</t>
  </si>
  <si>
    <t>ADMINISTRADOR DE REDES Y COMUNICACIONES</t>
  </si>
  <si>
    <t>ANALISTA EN REDES Y COMUNICACIONES</t>
  </si>
  <si>
    <t>ESPECIALISTA COORDINADOR DEL COMPONENTE DE ESTILOS DE VIDA SALUDABLE</t>
  </si>
  <si>
    <t>ESPECIALISTA EN LA LUCHA CONTRA EL TID Y DELITOS CONEXOS EN ZONAS COCALERAS PARA EL PROGRAMA PRESUPUESTAL GESTIÓN INTEGRADA Y EFECTIVA PARA EL CONTROL DE OFERTA DE DROGAS EN EL PERÚ</t>
  </si>
  <si>
    <t>ESPECIALISTA COORDINADOR EN GESTIÓN COMUNAL</t>
  </si>
  <si>
    <t>TÉCNICO PARA SOPORTE DE INFORMÁTICA</t>
  </si>
  <si>
    <t>TÉCNICO EN INFORMACIÓN PARA LA TOMA DE DECISIONES ESTRATÉGICAS DE LUCHA CONTRA LAS DROGAS</t>
  </si>
  <si>
    <t>ESPECIALISTA EN PROYECTOS TIC</t>
  </si>
  <si>
    <t>PSICÓLOGO CLÍNICO PARA LA ATENCIÓN DE LA MODALIDAD TELEFÓNICA Y ONLINE DEL SERVICIO HABLA FRANCO - TURNO MAÑANA</t>
  </si>
  <si>
    <t>ESPECIALISTA COORDINADOR CAFÉ</t>
  </si>
  <si>
    <t>ESPECIALISTA EN CONTROL PREVIO Y RENDICIÓN DE CUENTAS</t>
  </si>
  <si>
    <t>ESPECIALISTA COORDINADOR EN PREVENCIÓN Y TRATAMIENTO DE CONSUMO DE DROGAS</t>
  </si>
  <si>
    <t>SOPORTE TÉCNICO INFORMÁTICO</t>
  </si>
  <si>
    <t>ESPECIALISTA EN ANÁLISIS CIENTÍFICO DE POLÍTICAS DE DROGAS PARA EL OBSERVATORIO PERUANO DE DROGAS</t>
  </si>
  <si>
    <t>ANALISTA EN GESTIÓN PRESUPUESTAL Y ADMINISTRATIVA PARA EL PROGRAMA PRESUPUESTAL GESTIÓN INTEGRADA Y EFECTIVA DEL CONTROL DE OFERTA DE DROGAS EN EL PERÚ - PP GIECOD</t>
  </si>
  <si>
    <t>ESPECIALISTA EN INFORMACIÓN Y MONITOREO DE PROYECTOS</t>
  </si>
  <si>
    <t>AUDITOR ABOGADO</t>
  </si>
  <si>
    <t>ASISTENTE DE ADMINISTRACIÓN</t>
  </si>
  <si>
    <t>ESPECIALISTA EN SISTEMAS DE INFORMACIÓN PARA LA EVALUACIÓN DE PROYECTOS</t>
  </si>
  <si>
    <t>ANALISTA EN CULTIVOS ILÍCITOS DE COCA</t>
  </si>
  <si>
    <t>ESPECIALISTA PARA LA PLATAFORMA ITINERANTE DE ACCION SOCIAL RIO NAPO</t>
  </si>
  <si>
    <t>COORDINADOR DE LA OFICINA DE COORDINACIÓN PUERTO BERMUDEZ</t>
  </si>
  <si>
    <t>ESPECIALISTA EN ATENCIÓN DEL SERVICIO HABLA FRANCO</t>
  </si>
  <si>
    <t>ABOGADO JUNIOR</t>
  </si>
  <si>
    <t>ESPECIALISTA EN DISEÑO Y EVALUACIÓN DE PROGRAMAS Y PROYECTOS SOCIALES</t>
  </si>
  <si>
    <t>ESPECIALISTA LEGAL EN RÉGIMEN DISCIPLINARIO</t>
  </si>
  <si>
    <t>ESPECIALISTA PARA LAS ACTIVIDADES DE MONITOREO Y EVALUACIÓN DE PROYECTOS</t>
  </si>
  <si>
    <t>ESPECIALISTA EN CONTROL PREVIO DE GASTOS Y MONITOREO DEL PROCESO DE RENDICIÓN DE CUENTAS</t>
  </si>
  <si>
    <t>ESPECIALISTA EN CONTROL PREVIO DE GASTOS Y RENDICIONES DE CUENTA</t>
  </si>
  <si>
    <t>TÉCNICO EN CONTROL PATRIMONIAL</t>
  </si>
  <si>
    <t>TÉCNICO EN COMUNICACIÓN INTERNA</t>
  </si>
  <si>
    <t>PROFESIONAL EN INTERDICCIÓN Y CONTROL DEL TRÁFICO ILÍCITO DE DROGAS</t>
  </si>
  <si>
    <t>ESPECIALISTA EN GESTIÓN DEL EMPLEO Y PLANIFICACIÓN DE POLÍTICAS DE RECURSOS HUMANOS</t>
  </si>
  <si>
    <t>ESPECIALISTA EN REMUNERACIONES</t>
  </si>
  <si>
    <t>TÉCNICO ADMINISTRATIVO PARA LA OFICINA DE COORDINACIÓN CABALLOCOCHA</t>
  </si>
  <si>
    <t>ESPECIALISTA EN CONTROL PREVIO Y RENDICIONES DE CUENTAS</t>
  </si>
  <si>
    <t>ESPECIALISTA EN BIENESTAR SOCIAL</t>
  </si>
  <si>
    <t>ESPECIALISTA SUPERVISOR DE CAFÉ</t>
  </si>
  <si>
    <t>COORDINADOR DE PROYECTOS TECNOLÓGICOS</t>
  </si>
  <si>
    <t>AUXILIAR DE TRAMITE DOCUMENTARIO PARA EL ÁREA DE TRÁMITE DOCUMENTARIO Y ARCHIVO</t>
  </si>
  <si>
    <t>CHOFER RESGUARDO</t>
  </si>
  <si>
    <t>ANALISTA EN GESTIÓN DE CONVENIOS Y PROYECTOS SOCIALES</t>
  </si>
  <si>
    <t>ESPECIALISTA EN MONITOREO DE PROYECTOS DE DESARROLLO ALTERNATIVO Y SOSTENIBLE</t>
  </si>
  <si>
    <t>ESPECIALISTA EN ADMINISTRACIÓN</t>
  </si>
  <si>
    <t>COORDINADOR TÉCNICO DE LA OFICINA DE COORDINACIÓN CODO DEL POZUZO</t>
  </si>
  <si>
    <t>ANALISTA DE POLÍTICAS Y PLANES</t>
  </si>
  <si>
    <t>TÉCNICO EN MANTENIMIENTO E INFRAESTRUCTURA EN SERVICIOS GENERALES</t>
  </si>
  <si>
    <t>ESPECIALISTA PARA EL MANTENIMIENTO Y SEGURIDAD DEL SIAF</t>
  </si>
  <si>
    <t>PSICÓLOGO CLÍNICO PARA LA ATENCIÓN TELEFÓNICA Y ON LINE DEL SERVICIO HABLA FRANCO - TURNO TARDE</t>
  </si>
  <si>
    <t xml:space="preserve">ANALISTA EN SISTEMAS DE INFORMACIÓN GEOGRÁFICA EN DESARROLLO ALTERNATIVO </t>
  </si>
  <si>
    <t>SUPERVISOR DE CAMPO DE LA TAREA CAFÉ</t>
  </si>
  <si>
    <t>TÉCNICO ADMINISTRATIVO PARA LA OFICINA DE COORDINACIÓN CODO DEL POZUZO</t>
  </si>
  <si>
    <t>COORDINADOR DE PROGRAMACIÓN PRESUPUESTAL</t>
  </si>
  <si>
    <t>ANALISTA EN SOCIALIZACIÓN PARA LA ACTIVIDAD DE GESTIÓN COMUNAL</t>
  </si>
  <si>
    <t>ESPECIALISTA EN EVALUACIÓN DE PROYECTOS DE REDUCCIÓN DE LA DEMANDA DE DROGAS</t>
  </si>
  <si>
    <t>COORDINADOR DE LA OFICINA DE COORDINACIÓN MONZÓN</t>
  </si>
  <si>
    <t>ANALISTA EN SOCIALIZACIÓN PARA LA TAREA DE GESTIÓN COMUNAL</t>
  </si>
  <si>
    <t>ESPECIALISTA PARA LA PLATAFORMA ITINERANTE DE ACCIÓN SOCIAL PIAS - RIO PUTUMAYO</t>
  </si>
  <si>
    <t>SECRETARIA PARA LA OFICINA DE COORDINACIÓN MONZÓN</t>
  </si>
  <si>
    <t>ESPECIALISTA EN COOPERACIÓN INTERNACIONAL</t>
  </si>
  <si>
    <t>ESPECIALISTA COORDINADOR</t>
  </si>
  <si>
    <t>ANALISTA EN DESARROLLO ALTERNATIVO Y SOSTENIBLE</t>
  </si>
  <si>
    <t>ESPECIALISTA ADMINISTRATIVO PARA EL PROGRAMA PRESUPUESTAL DESARROLLO ALTERNATIVO, INTEGRAL Y SOSTENIBLE</t>
  </si>
  <si>
    <t>ESPECIALISTA EN GESTIÓN DE LA INFORMACIÓN PARA EL MONITOREO</t>
  </si>
  <si>
    <t>MÉDICO PARA EL TÓPICO INSTITUCIONAL</t>
  </si>
  <si>
    <t>ESPECIALISTA PARA LA PLATAFORMA ITINERANTE DE ACCIÓN SOCIAL PIAS - RIO NAPO</t>
  </si>
  <si>
    <t>ORIENTADOR DE CONTAC CENTER</t>
  </si>
  <si>
    <t>ANALISTA DE CENTRO DE ORIENTACIÓN</t>
  </si>
  <si>
    <t>PROFESIONAL PARA REALIZAR LABORES DE SUPERVISIÓN A LAS EMPRESAS OPERADORAS DE TELECOMUNICACIONES EN INTERRUPCIONES, Y/O DEVOLUCIONES, Y/O PLANES MÍNIMOS DE EXPANSIÓN O DE COBERTURA, Y/O MARCO NORMATIVO, Y/U OTROS QUE LA GERENCIA LE ENCARGUE. ASIMISMO, APOYAR EN LA SISTEMATIZACIÓN, PROCESAMIENTO Y ANÁLISIS DE LA INFORMACIÓN, ASÍ COMO EN LA ELABORACIÓN DE REPORTES, CARTAS E INFORMES</t>
  </si>
  <si>
    <t>ASISTENTE DE COORDINACIÓN REGIONAL</t>
  </si>
  <si>
    <t>SUPERVISOR ADMINISTRATIVO TRASU</t>
  </si>
  <si>
    <t>ESPECIALISTA LEGAL - SANCIONADORES TRASU</t>
  </si>
  <si>
    <t>AUXILIAR ADMINISTRATIVO TRASU - MESA DE PARTES</t>
  </si>
  <si>
    <t>ASISTENTE DE ORIENTACION SATIPO</t>
  </si>
  <si>
    <t>SUPERVISOR TÉCNICO</t>
  </si>
  <si>
    <t>ESPECIALISTA EN REDES SOCIALES</t>
  </si>
  <si>
    <t>ANALISTA EN IMAGEN INSTITUCIONAL</t>
  </si>
  <si>
    <t>PROCURADOR PÚBLICO ADJUNTO</t>
  </si>
  <si>
    <t>APOYO PARA RECEPCIÓN DE DOCUMENTOS, EN EL LOCAL DE OSIPTEL DE LA AV. JAVIER PRADO ESTE Nº 1712 SAN ISIDRO</t>
  </si>
  <si>
    <t>APOYO TÉCNICO EN ACTIVIDADES SECRETARIALES EN LA PROCURADURÍA PÚBLICA DEL OSIPTEL</t>
  </si>
  <si>
    <t>AUDITOR - ABOGADO</t>
  </si>
  <si>
    <t>OFICIAL DE SEGURIDAD DE LA INFORMACIÓN Y PROTECCIÓN DE DATOS PERSONALES Y ABIERTOS</t>
  </si>
  <si>
    <t>ORIENTADOR DE CONTACT CENTER</t>
  </si>
  <si>
    <t>REDACTOR PERIODÍSTICO II</t>
  </si>
  <si>
    <t>ESPECIALISTA EN SUPERVISIÓN 1</t>
  </si>
  <si>
    <t>ANALISTA DE CONTABILIDAD - CAJA CHICA</t>
  </si>
  <si>
    <t>APOYO TÉCNICO EN LA PLANIFICACIÓN Y GESTIÓN DE LAS ACTIVIDADES DE  SUPERVISIÓN DE LA COBERTURA GARANTIZADA DE LOS SERVICIOS INALÁMBRICOS EN EL MARCO DEL NUEVO REGLAMENTO DE COBERTURA GARANTIZADA (RESOLUCIÓN CD Nº 039- 2013-CD/OSIPTEL) Y EN LA RECOPILACIÓN DE INFORMACIÓN EN CAMPO, ANÁLISIS Y PROCESAMIENTO SOBRE LOS CASOS ESPECIALES DE COBERTURA INALÁMBRICA CONTROVERSIAL</t>
  </si>
  <si>
    <t>ABOGADO EN TEMAS DE GESTIÓN PÚBLICA</t>
  </si>
  <si>
    <t>ASISTENTE DE SEGUIMIENTO DE MERCADOS</t>
  </si>
  <si>
    <t>SUPERVISOR JUNIOR</t>
  </si>
  <si>
    <t>ESPECIALISTA EN PROCEDIMIENTOS ADMINISTRATIVOS</t>
  </si>
  <si>
    <t>ASISTENTE DE APORTES</t>
  </si>
  <si>
    <t>APOYO TÉCNICO PARA BRINDAR ASESORÍA A LOS USUARIOS A TRAVÉS DEL CONTACT CENTER (FONOAYUDA) DEL OSIPTEL (LLAMADAS TELEFÓNICAS, CORREOS ELECTRÓNICOS, FORMULARIOS WEB, CHAT, ETC.).</t>
  </si>
  <si>
    <t>ANALISTA EN AUDITORIA DE APORTES</t>
  </si>
  <si>
    <t>ANALISTA DE APORTES</t>
  </si>
  <si>
    <t>COORDINADOR DE COMUNICACIÓN CORPORATIVA</t>
  </si>
  <si>
    <t>APOYO ADMINISTRATIVO PARA ORGANIZACIÓN Y DESARROLLO DE LOS CURSO DE EXTENSIÓN UNIVERSITARIA; Y EN LAS ACTIVIDADES RELACIONADAS A LA CAPACITACIÓN INTERNA  Y EXTERNA EN EL ÁREA DE RECURSOS HUMANOS</t>
  </si>
  <si>
    <t>PROFESIONAL QUE SE ENCARGUE DE LA ELABORACIÓN, GESTIÓN Y TRAMITACIÓN DE TODO LO QUE SEA NECESARIO HASTA LOGRAR LA APROBACIÓN DE PROYECTOS DE INVERSIÓN PÚBLICA EN EL MARCO DEL SNIP PARA LA INSTITUCIÓN, ASIMISMO ACOMPAÑAMIENTO EN TODO EL PROCESO PRE-INVERSIÓN</t>
  </si>
  <si>
    <t>ASISTENTE LEGAL SANCIONES</t>
  </si>
  <si>
    <t>ANALISTA TÉCNICO EN TELECOMUNICACIONES</t>
  </si>
  <si>
    <t>TÉCNICO ADMINISTRATIVO PARA EL REGISTRO, VERIFICACIÓN, INGRESO DE DATOS EN EL SISTEMA INFORMÁTICO, DESPACHO DE NOTIFICACIONES DE RESOLUCIONES EMITIDAS POR EL TRASU Y CONTROL DE CARGOS DE NOTIFICACIONES</t>
  </si>
  <si>
    <t>AUXILIAR ADMINISTRATIVO - ARCHIVO TRASU</t>
  </si>
  <si>
    <t>PROFESIONAL PARA LA REALIZACIÓN DE LABORES DE COORDINACIÓN ACADÉMICA, DIRECCIÓN Y EJECUCIÓN DE PLANES Y PROGRAMAS DE CAPACITACIÓN PARA EL PERSONAL INTERNO Y OTRAS ACTIVIDADES DE CAPACITACIÓN EN MATERIA DE COMPETENCIA DEL OSIPTEL</t>
  </si>
  <si>
    <t>ASISTENTE ADMINISTRATIVO TRASU</t>
  </si>
  <si>
    <t>ASISTENTE DE ORIENTACIÓN QUE SE ENCARGUE DE LA IMPLEMENTACIÓN Y ADMINISTRACIÓN DEL MÓDULO DE ORIENTACIÓN A USUARIOS DEL OSIPTEL, EN LA PROVINCIA DE MOYOBAMBA, DEPARTAMENTO DE SAN MARTÍN</t>
  </si>
  <si>
    <t>AUXILIAR ADMINISTRATIVO TRASU - DESPACHO DE NOTIFICACIONES</t>
  </si>
  <si>
    <t>ANALISTA LEGAL EN TEMAS PENALES Y CONTENCIOSO ADMINISTRATIVO</t>
  </si>
  <si>
    <t>ANALISTA DE TRÁMITE DOCUMENTARIO</t>
  </si>
  <si>
    <t>ANALISTA DE EJECUCIÓN CONTRACTUAL Y PAGOS</t>
  </si>
  <si>
    <t>ASISTENTE DE INFRAESTRUCTURA TECNOLÓGICA</t>
  </si>
  <si>
    <t>APOYO ADMINISTRATIVO PARA LAS ACTIVIDADES RELACIONADAS AL AREA DE RECURSOS HUMANOS DE LA GERENCIA DE ADMINISTRACIÓN Y FINANZAS</t>
  </si>
  <si>
    <t>ASISTENTE DE ORIENTACIÓN</t>
  </si>
  <si>
    <t>PROFESIONAL PARA EL APOYO EN LA TRAMITACIÓN DE PROCEDIMIENTOS ADMINISTRATIVOS A CARGO DE LA SECRETARÍA TÉCNICA DEL TRIBUNAL DE SOLUCIÓN DE RECLAMOS DE USUARIOS-TRASU</t>
  </si>
  <si>
    <t>ESPECIALISTA EN CONTRATACIONES PARA EL AREA DE LOGÍSTICA DE LA GERENCIA DE ADMINISTRACIÓN Y FINANZAS</t>
  </si>
  <si>
    <t>APOYO TÉCNICO PARA LA SUPERVISIÓN DE LOS SERVICIOS PÚBLICOS DE TELECOMUNICACIONES EN EL MARCO DE LA RENOVACIÓN DEL CONTRATO DE CONCESIÓN DE TELEFÓNICA MÓVILES S.A.</t>
  </si>
  <si>
    <t>ASISTENTE DE COMUNICACIÓN INTERNA</t>
  </si>
  <si>
    <t>ANALISTA DE SISTEMAS DE GESTIÓN DE LA CALIDAD Y MODELOS DE EXCELENCIA DE LA GESTIÓN</t>
  </si>
  <si>
    <t xml:space="preserve">ANALISTA EN EJECUCIÓN CONTRACTUAL Y PAGOS </t>
  </si>
  <si>
    <t>APOYO TÉCNICO - LEGAL EN TEMAS RELACIONADOS A LAS OBLIGACIONES EN TELECOMUNICACIONES RURALES DERIVADAS DE LA RENOVACIÓN DEL CONTRATO DE CONCESIÓN DE TELEFÓNICA MÓVILES S.A</t>
  </si>
  <si>
    <t>ASISTENTE LEGAL TRASU</t>
  </si>
  <si>
    <t>APOYO TÉCNICO QUE SE ENCARGUE DE LA SUPERVISIÓN Y GESTIÓN DEL CONTAC CENTER (FONOAYUDA) DEL OSIPTEL</t>
  </si>
  <si>
    <t>ESPECIALISTA EN FISCALIZACIÓN Y CONTROL DE GESTIÓN</t>
  </si>
  <si>
    <t>ASISTENTE DE SUPERVISIÓN</t>
  </si>
  <si>
    <t>ASISTENTE DE SOPORTE DE APLICACIONES</t>
  </si>
  <si>
    <t>ASISTENTE PARA LA ADMINISTRACIÓN DE REDES SOCIALES</t>
  </si>
  <si>
    <t>COORDINADOR - PROCEDIMIENTOS ADMINISTRATIVOS SANCIONADORES TRASU</t>
  </si>
  <si>
    <t>COORDINADOR DE COMUNICACIÓN INTERNA</t>
  </si>
  <si>
    <t xml:space="preserve">ASISTENTE DE SOPORTE TÉCNICO </t>
  </si>
  <si>
    <t>ASISTENTE DE AUDITORIA DE APORTES</t>
  </si>
  <si>
    <t>APOYO TÉCNICO LEGAL EN LA GESTIÓN DE LAS LABORES CORRESPONDIENTES AL MARCO NORMATIVO DE USUARIOS, CORRESPONDIENTE A LA SUB GERENCIA DE APOYO A LA GESTIÓN</t>
  </si>
  <si>
    <t>ASISTENTE DE PLANEAMIENTO</t>
  </si>
  <si>
    <t>ASISTENTE DE ORIENTACIÓN HUACHO</t>
  </si>
  <si>
    <t>ANALISTA DE RED E INTEROPERABILIDAD</t>
  </si>
  <si>
    <t>ASISTENTE PARA LA ADMINISTRACIÓN WEB Y EL PORTAL DE TRANSPARENCIA</t>
  </si>
  <si>
    <t>ANALISTA DE INFORMACIÓN DE SUPERVISIÓN</t>
  </si>
  <si>
    <t>GESTOR DE PROYECTO</t>
  </si>
  <si>
    <t>APOYO AL COORDINADOR DE PRENSA EN EL PROCESAMIENTO DE INFORMACIÓN RELATIVA A TEMAS DE PRENSA RELACIONADOS A LA INSTITUCIÓN CON OTRAS ENTIDADES DEL ESTADO Y EL PARLAMENTO</t>
  </si>
  <si>
    <t>PROFESIONAL QUE SE ENCARGUE DEL MANTENIMIENTO Y AMPLIACIÓN DEL SISTEMA DE GESTIÓN DE LA CALIDAD (SGC) DEL OSIPTEL, ASÍ COMO DE LA IMPLANTACIÓN DE UN MODELO DE EXCELENCIA EN LA GESTIÓN</t>
  </si>
  <si>
    <t>ASISTENTE ADMINISTRATIVO - SCD</t>
  </si>
  <si>
    <t xml:space="preserve">ANALISTA DE CONTABILIDAD - ENCARGOS Y VIÁTICOS </t>
  </si>
  <si>
    <t>PROFESIONAL ECONOMISTA PARA REALIZAR ACTIVIDADES RELACIONADAS AL PLANEAMIENTO ESTRATÉGICO Y OPERATIVO DE OSIPTEL</t>
  </si>
  <si>
    <t>ANALISTA EN SISTEMAS DE GESTIÓN DE LA CALIDAD Y MODELOS DE EXCELENCIA EN LA GESTIÓN</t>
  </si>
  <si>
    <t>ASISTENTE DE ORIENTACIÓN JULIACA</t>
  </si>
  <si>
    <t>ASISTENTE EN AUDITORÍAS DE APORTES</t>
  </si>
  <si>
    <t>ANALISTA EN EJECUCIÓN CONTRACTUAL Y PAGOS</t>
  </si>
  <si>
    <t xml:space="preserve">ASISTENTE DE ORIENTACIÓN </t>
  </si>
  <si>
    <t>ANALISTA EN SERVICIOS GENERALES</t>
  </si>
  <si>
    <t>PROFESIONAL PARA QUE SE ENCARGUE  DE LA REALIZACIÓN DE LOS PROCESOS DE SELECCIÓN DE PERSONAL DE PLANILLA Y CAS Y PARTICIPE EN LA ELABORACIÓN DE DIRECTIVAS DE RRHH, EN EL AREA DE RECURSOS HUMANOS</t>
  </si>
  <si>
    <t>ANALISTA DE TI - SISTEMAS</t>
  </si>
  <si>
    <t>ANALISTA LEGAL TRASU - SALA UNIPERSONAL AREQUIPA</t>
  </si>
  <si>
    <t>ESPECIALISTA DE REDES SOCIALES</t>
  </si>
  <si>
    <t>ANALISTA DE TESORERÍA II</t>
  </si>
  <si>
    <t>APOYO PROFESIONAL EN EL ANÁLISIS Y ELABORACIÓN DE PROPUESTAS NORMATIVAS Y REGULATORIAS</t>
  </si>
  <si>
    <t>ANALISTA LEGAL TRASU</t>
  </si>
  <si>
    <t>ANALISTA DE POLÍTICAS REGULATORIAS</t>
  </si>
  <si>
    <t>ASISTENTE DE ORIENTACIÓN DEL CENTRO DE ATENCIÓN A USUARIOS DEL OSIPTEL, EN LA CIUDAD DE HUARAZ DEPARTAMENTO DE ANCASH</t>
  </si>
  <si>
    <t>ASISTENTE LEGAL TRASU-SALA UNIPERSONAL JUNÍN</t>
  </si>
  <si>
    <t>ANALISTA DE RECAUDACION DEL APORTE</t>
  </si>
  <si>
    <t>COORDINADOR DE SEGURIDAD</t>
  </si>
  <si>
    <t>ASISTENTE DE SOPORTE TÉCNICO</t>
  </si>
  <si>
    <t>PROFESIONAL EN DERECHO PARA EL APOYO EN LA TRAMITACIÓN DE PROCEDIMIENTOS ADMINISTRATIVOS A CARGO DE LA SECRETARÍA TÉCNICA DEL TRIBUNAL ADMINISTRATIVO DE SOLUCIÓN DE RECLAMOS DE USUARIOS – TRASU - SALA UNIPERSONAL DE PIURA</t>
  </si>
  <si>
    <t>ANALISTA DE GOBIERNO ELECTRÓNICO</t>
  </si>
  <si>
    <t>ANALISTA DE BASE DE DATOS</t>
  </si>
  <si>
    <t>ESPECIALISTA DE TESORERÍA</t>
  </si>
  <si>
    <t>ORIENTADOR DE CONTACT CENTER GPSU</t>
  </si>
  <si>
    <t>ASISTENTE DE ORIENTACIÓN JULIACA GOD</t>
  </si>
  <si>
    <t>ANALISTA DEL SECTOR ENERGÍA Y MINERÍA</t>
  </si>
  <si>
    <t>ESPECIALISTA 3 - SANCIONES</t>
  </si>
  <si>
    <t>ESPECIALISTA EN POSICIONAMIENTO INSTITUC</t>
  </si>
  <si>
    <t xml:space="preserve">ESPECIALISTA EN SUPERVISIÓN DE RECARGOS </t>
  </si>
  <si>
    <t>ESPECIALISTA SENIOR EN SUPERVISIÓN DE RE</t>
  </si>
  <si>
    <t>ANALISTA EN VENTILACIÓN</t>
  </si>
  <si>
    <t>ESPECIALISTA SENIOR EN BASE DE DATOS</t>
  </si>
  <si>
    <t>ABOGADO PENALISTA</t>
  </si>
  <si>
    <t>ANALISTA LEGAL EN ENERGÍA</t>
  </si>
  <si>
    <t>ASIST REGIONAL EN ATENCIÓN AL CIUDADANO</t>
  </si>
  <si>
    <t>ESPECIALISTA EN ENERGÍA</t>
  </si>
  <si>
    <t>ESPECIALISTA TÉCNICO II-DGTE</t>
  </si>
  <si>
    <t>ANALISTA EN REGULACIÓN DE ASOCIACIONES P</t>
  </si>
  <si>
    <t>ESPECIALISTA SENIOR EN GESTIÓN DE PROCES</t>
  </si>
  <si>
    <t>ESPECIALISTA II - GESTOR  PROYECTOS</t>
  </si>
  <si>
    <t>ESPECIALISTA LEGAL SENIOR EN RECARGOS TA</t>
  </si>
  <si>
    <t>ESPECIALISTA - 3 LEGAL (RECLAMOS Y CUMPL</t>
  </si>
  <si>
    <t>ABOGADO EN RECARGOS TARIFARIOS</t>
  </si>
  <si>
    <t>ESPECIALISTA ECONÓMICO EN ENERGÍA</t>
  </si>
  <si>
    <t>ANALISTA DE REMUNERACIONES</t>
  </si>
  <si>
    <t>ESPECIALISTA EN ANÁLISIS DE IMPACTO REGU</t>
  </si>
  <si>
    <t>ESPECIALISTA LEGAL SENIOR EN ENERGÍA</t>
  </si>
  <si>
    <t>ESPE SENIOR EN PLANEAMIENTO ESTRATÉGICO</t>
  </si>
  <si>
    <t>ASISTENTE DE BASE DE DATOS</t>
  </si>
  <si>
    <t>ESPECIALISTA EN ASOCIACIONES PÚBLICO PRI</t>
  </si>
  <si>
    <t>ABOGADO- SANCIONES TASTEM</t>
  </si>
  <si>
    <t>ESP EN GESTIÓN DOCUMENTARIA Y ARCHIVO</t>
  </si>
  <si>
    <t>ESPECIALISTA EN ANÁLISIS ECONÓMICO</t>
  </si>
  <si>
    <t>ESPECIALISTA SISTEMAS INFORMACIÓN GEOGRÁ</t>
  </si>
  <si>
    <t>ESPECIALISTA CONTABLE</t>
  </si>
  <si>
    <t>ANALISTA EN GEOTECNIA</t>
  </si>
  <si>
    <t>ESP EN TRÁMITE DOCUMENTARIO Y MENSAJERÍA</t>
  </si>
  <si>
    <t>ESPECIALISTA TÉCNICO EN ENERGÍA</t>
  </si>
  <si>
    <t>ESPECIALISTA - 3 ABOGADO</t>
  </si>
  <si>
    <t>ANALISTA DE OPERACIONES E INFRAESTRUCTUR</t>
  </si>
  <si>
    <t>ANALISTA DE GESTIÓN</t>
  </si>
  <si>
    <t>ESPECIALISTA LEGAL EN ENERGÍA</t>
  </si>
  <si>
    <t>JEFE DE GESTIÓN DOCUMENTARIA Y ARCHIVO</t>
  </si>
  <si>
    <t>ASISTENTE DE MENSAJERÍA INTERNA</t>
  </si>
  <si>
    <t>ESPECIALISTA SENIOR EN AUDITORÍA</t>
  </si>
  <si>
    <t>ANALISTA DE SEGURIDAD DE INFORMACIÓN</t>
  </si>
  <si>
    <t>ASISTENTE DE GAS NATURAL</t>
  </si>
  <si>
    <t>ESPECIALISTA SENIOR EN GESTIÓN</t>
  </si>
  <si>
    <t>ESPECIALISTA TÉC EN REGULACIÓN DE GAS</t>
  </si>
  <si>
    <t>COMUNICADOR PARA EL DESARROLLO</t>
  </si>
  <si>
    <t>INGENIERO SANITARIO PARA EL DESARROLLO DE VERIFICACIÓN DE CUMPLIMIENTO NORMATIVO EN TEMAS DE TRATAMIENTO DE AGUA POTABLE, CONFIABILIDAD OPERATIVA Y MANTENIMIENTO DE LA INFRAESTRUCTURA DE LAS EPS</t>
  </si>
  <si>
    <t>ESPECIALISTA EN SUPERVISIÓN II</t>
  </si>
  <si>
    <t>ESPECIALISTA EN SUPERVISIÓN I</t>
  </si>
  <si>
    <t>ESPECIALISTA SOCIAL</t>
  </si>
  <si>
    <t>ESPECIALISTA EN COOPERACION</t>
  </si>
  <si>
    <t>GESTOR SOCIAL</t>
  </si>
  <si>
    <t>APOYO LOGISTICA</t>
  </si>
  <si>
    <t>GESTOR AMBIENTAL</t>
  </si>
  <si>
    <t>ORIENTADOR DE ATENCIÓN AL USUARIO</t>
  </si>
  <si>
    <t>COORDINADOR DEL ÁREA DE LA PRESTACIÓN</t>
  </si>
  <si>
    <t>ESPECIALISTA EN CONTABILIDAD REGULATORIA</t>
  </si>
  <si>
    <t>ESPECIALISTA LEGAL EN PROCEDIMIENTOS ADMINISTRATIVOS SANCIONADORES</t>
  </si>
  <si>
    <t>ORIENTADOR DE CAMPAÑAS</t>
  </si>
  <si>
    <t>ESPECIALISTA EN ANÁLISIS DE LA GESTIÓN EMPRESARIAL</t>
  </si>
  <si>
    <t>PRESUPUESTO</t>
  </si>
  <si>
    <t xml:space="preserve">PROFESIONAL PARA </t>
  </si>
  <si>
    <t>COORDINADOR DE LA SECRETARÍA TÉCNICA</t>
  </si>
  <si>
    <t>COMUNICACIONES E IMAGEN</t>
  </si>
  <si>
    <t>APOYO EN LAS LABORES DE LOGÍSTICA</t>
  </si>
  <si>
    <t>SUPERVISION</t>
  </si>
  <si>
    <t>ANALISTA EN ATENCIÓN AL USUARIO</t>
  </si>
  <si>
    <t>APOYO EN ACCIONES DE COOPERACIÓN INTERNACIONAL</t>
  </si>
  <si>
    <t>ESPECIALISTA SANITARIO PARA DETERMINACIÓN DE ÁREA DE PRESTACIÓN</t>
  </si>
  <si>
    <t>CHOFER EN LA OFICINA DESCONCENTRADA DE SERVICIOS DE MOQUEGUA</t>
  </si>
  <si>
    <t>PROFESIONAL EN RECURSOS HUMANOS</t>
  </si>
  <si>
    <t>ADMINISTRADOR DE LA OFICINA DE COORDINACIÓN MACRORREGIONAL</t>
  </si>
  <si>
    <t>CHOFER EN LA OFICINA DESCONCENTRADA DE SERVICIOS DE AMAZONAS</t>
  </si>
  <si>
    <t>ESPECIALISTA EN MÉTODOS CUANTITATIVOS</t>
  </si>
  <si>
    <t>PROFESIONAL DE APOYO EN CONTABILIDAD</t>
  </si>
  <si>
    <t>APOYO EN CONTABILIDAD</t>
  </si>
  <si>
    <t>ABOGADO EN DERECHO ADMINISTRATIVO</t>
  </si>
  <si>
    <t>ESPECIALISTA EN GESTIÓN DE RIESGOS Y ADAPTACIÓN AL CAMBIO CLIMÁTICO</t>
  </si>
  <si>
    <t xml:space="preserve">ESPECIALISTA EN SUPERVISIÓN I </t>
  </si>
  <si>
    <t>APOYO EN LOGISTICA</t>
  </si>
  <si>
    <t>USUARIOS</t>
  </si>
  <si>
    <t>ESPECIALISTA INGENIERO EN ANÁLISIS REGULATORIO EN PEQUEÑAS CIUDADES</t>
  </si>
  <si>
    <t>ESPECIALISTA SENIOR EN MÉTODOS CUANTITATIVOS</t>
  </si>
  <si>
    <t>PROFESIONAL PARA EL ÁREA DE ADMINISTRACIÓN DE PERSONAL</t>
  </si>
  <si>
    <t>ESPECIALISTA EN SUPERVISIÓN DE PRESTADORES DE PEQUEÑAS CIUDADES Y DEL ÁMBITO RURAL</t>
  </si>
  <si>
    <t>CHOFER DE LA OFICINA DESCONCENTRADA DE SUNASS (ODS) EN CHIMBOTE</t>
  </si>
  <si>
    <t>PROFESIONAL DE APOYO A ORIENTADOR DE LA OFICINA DESCONCENTRADA DE LA SUNASS EN CAÑETE</t>
  </si>
  <si>
    <t>GESTOR SOCIAL DE LA OFICINA DESCONCENTRADA DE SUNASS (ODS) EN AMAZONAS</t>
  </si>
  <si>
    <t>ESPECIALISTA PARA ASISTENCIA TÉCNICA EN GESTIÓN DEL RIESGO DE DESASTRES</t>
  </si>
  <si>
    <t>ANALISTA PRESUPUESTAL I</t>
  </si>
  <si>
    <t>ESPECIALISTA EN SUPERVISIÓN</t>
  </si>
  <si>
    <t>APOYO EN ORIENTACIÓN AL USUARIO</t>
  </si>
  <si>
    <t>ANALISTA EN GESTIÓN DEL RIESGO DE DESASTRES Y ADAPTACIÓN AL CAMBIO CLIMÁTICO</t>
  </si>
  <si>
    <t>ESPECIALISTA EN GESTIÓN DE LA INFORMACIÓN DE PRESTADORES</t>
  </si>
  <si>
    <t>COORDINADOR DE LA OFICINA DESCONCENTRADA DE SUNASS (ODS) EN TACNA</t>
  </si>
  <si>
    <t>SUPERVISOR EN HIDROGEOLOGÍA</t>
  </si>
  <si>
    <t>ESPECILISTA EN SUPERVISIÓN I</t>
  </si>
  <si>
    <t>SUPERVISOR DE PROYECTOS</t>
  </si>
  <si>
    <t>SUPERVISOR ECONÓMICO EN REGULACIÓN</t>
  </si>
  <si>
    <t>PROFESIONAL DE APOYO A ORIENTADOR DE LA OFICINA DESCONCENTRADA DE LA SUNASS EN EL CALLAO</t>
  </si>
  <si>
    <t>COORDINADOR DE OFICINAS DESCONCENTRADAS DE SUNASS</t>
  </si>
  <si>
    <t>CHOFER EN LA OFICINA DESCONCENTRADA DE SERVICIOS DE AYACUCHO</t>
  </si>
  <si>
    <t>ESPECIALISTA EN SUPERVISIÓN DE ASPECTOS COMERCIALES</t>
  </si>
  <si>
    <t>GESTOR EN MODERNIZACION</t>
  </si>
  <si>
    <t>ESPECIALISTA DE PRESTADORES URBANO NO EPS Y PRESTADORES RURALES</t>
  </si>
  <si>
    <t>ESPECIALISTA INGENIERO EN ANÁLISIS REGULATORIO EN ÁMBITO RURAL</t>
  </si>
  <si>
    <t>GESTORA AMBIENTAL</t>
  </si>
  <si>
    <t>ESPECIALISTA LEGAL EN ASOCIACIONES PÚBLICO PRIVADAS</t>
  </si>
  <si>
    <t>CHOFER EN LA OFICINA DESCONCENTRADA DE SERVICIOS DE HUANCAVELICA</t>
  </si>
  <si>
    <t>ESPECIALISTA EN SISTEMAS DE INFORMACIÓN GEOGRÁFICA (GIS)</t>
  </si>
  <si>
    <t>APOYO EN GESTIÓN DE OFICINAS DESCONCENTRADAS</t>
  </si>
  <si>
    <t>APOYO EN AUDITORIA</t>
  </si>
  <si>
    <t>COORDINADORA LEGAL SENIOR</t>
  </si>
  <si>
    <t>ESPECIALISTA EN DERECHO ADMINISTRATIVO Y CORPORATIVO</t>
  </si>
  <si>
    <t>APOYO PARA EL SERVICIO DE MENSAJERÍA MOTORIZADA PARA LA CORRESPONDENCIA INSTITUCIONAL</t>
  </si>
  <si>
    <t>APOYO LEGAL EN LA PREPARACIÓN DE AUDIENCIAS DE CONCILIACIÓN</t>
  </si>
  <si>
    <t>PROFESIONAL PRESUPUESTAL I</t>
  </si>
  <si>
    <t>ESPECIALISTA EN SISTEMAS PARA PROCESOS DE SUPERVISIÓN DE DIRECTORIOS Y BUEN GOBIERNO CORPORATIVO</t>
  </si>
  <si>
    <t>CHOFER DE LA OFICINA DESCONCENTRADA DE SUNASS (ODS) EN CUSCO</t>
  </si>
  <si>
    <t>ASESOR LEGAL EN REGULACIÓN DE LA PRESTACIÓN DE LOS SERVICIOS DE SANEAMIENTO PARA OFICINAS DESCONCENTRADAS</t>
  </si>
  <si>
    <t>ESPECIALISTA EN PROCESOS</t>
  </si>
  <si>
    <t>REPRESENTANTE DE LA OFICINA DESCONCENTRADA DE LA SUNASS EN LA CIUDAD DE IQUITOS</t>
  </si>
  <si>
    <t>SELECCIÓN DE PERSONAL</t>
  </si>
  <si>
    <t>ESPECIALISTA LEGAL EN DEFENSA JUDICIAL</t>
  </si>
  <si>
    <t>ESPECIALISTA EN MODERNIZACIÓN</t>
  </si>
  <si>
    <t>ECONOMISTA PARA EL DISEÑO E IMPLEMENTACIÓN DE MECANISMOS DE RETRIBUCIÓN DE SERVICIOS ECOSISTÉMICOS</t>
  </si>
  <si>
    <t>ESPECIALISTA ECONÓMICO PARA MECANISMOS DE RETRIBUCIÓN POR SERVICIOS ECOSISTÉMICOS</t>
  </si>
  <si>
    <t>COORDINADOR PARLAMENTARIO</t>
  </si>
  <si>
    <t>APOYO LEGAL EN LA ELABORACIÓN DE PROYECTOS DE RESOLUCIONES QUE RESULEVEN RECURSOS DE APELACIÓN</t>
  </si>
  <si>
    <t>COORDINADOR DE LA OFICINA DESCONCENTRADA DE SUNASS (ODS) EN PIURA</t>
  </si>
  <si>
    <t>ASISTENTE ADMINISTRATIVO DE LA OFICINA DESCONCENTRADA DE SUNASS (ODS) EN LAMBAYEQUE</t>
  </si>
  <si>
    <t>INGENIERO SANITARIO PARA APOYO EN EL DESARROLLO DE LAS ACTIVIDADES DE VERIFICACIÓN DE CUMPLIMIENTO NORMATIVO Y METAS DE GESTION DE LAS EPS</t>
  </si>
  <si>
    <t>COORDINADOR DE SUPERVISIÓN DE PRESTADORES</t>
  </si>
  <si>
    <t>ANALISTA FINANCIERO</t>
  </si>
  <si>
    <t>ASISTENTE EN CAPACITACIÓN</t>
  </si>
  <si>
    <t>ESPECIALISTA SENIOR DE GESTIÓN Y PROCESOS</t>
  </si>
  <si>
    <t>TRAMITE DOCUMENTARIO</t>
  </si>
  <si>
    <t>ORIENTADORA DE ATENCIÓN AL USUARIO</t>
  </si>
  <si>
    <t>REPRESENTANTE DE LA OFICINA DESCONCENTRADA DE LA SUNASS EN EL CALLAO</t>
  </si>
  <si>
    <t>ESPECIALISTA EN PROGRAMACIÓN GIS</t>
  </si>
  <si>
    <t>NOTIFICADOR NACIONAL</t>
  </si>
  <si>
    <t>ANALISTA DE GESTIÓN Y PROCESOS</t>
  </si>
  <si>
    <t>ECONOMISTA PARA PROMOCIÓN Y FINANCIAMIENTO DE MECANISMOS DE RETRIBUCIÓN DE SERVICIOS ECOSISTÉMICOS HÍDRICOS</t>
  </si>
  <si>
    <t>ESPECIALISTA ECONÓMICO PARA LA PROMOCIÓN DE MECANISMOS DE RETRIBUCIÓN POR SERVICIOS ECOSISTÉMICOS</t>
  </si>
  <si>
    <t>COORDINADOR DE ASOCIACIONES PÚBLICO PRIVADAS, SUBSIDIOS CRUZADOS Y MÉTODOS CUANTITATIVOS</t>
  </si>
  <si>
    <t>REPRESENTANTE DE LA OFICINA DESCONCENTRADA DE LA SUNASS EN HUACHO</t>
  </si>
  <si>
    <t>INGENIERO ESPECIALISTA EN REGULACIÓN</t>
  </si>
  <si>
    <t>COORDINADOR EN GESTIÓN DEL ÁMBITO DE LA PRESTACIÓN</t>
  </si>
  <si>
    <t>ASISTENTE COOPERACION</t>
  </si>
  <si>
    <t>ANALISTA EN CALIDAD DE AGUA</t>
  </si>
  <si>
    <t xml:space="preserve">APOYO ADMINISTRATIVO EN EL ARCHIVO Y GESTIÓN DOCUMENTARIA DE LOS EXPEDIENTES ADMINISTRATIVOS QUE SON ELEVADOS EN SEGUNDA INSTANCIA </t>
  </si>
  <si>
    <t>APOYO ADMINISTRATIVO EN LA ORGANIZACIÓN DOCUMENTARIA</t>
  </si>
  <si>
    <t>ANALISTA EN CONTRATACIONES POR ACUERDOS MARCO</t>
  </si>
  <si>
    <t>ASISTENTE EN FINANZAS IV</t>
  </si>
  <si>
    <t>ASISTENTE EN FINANZAS</t>
  </si>
  <si>
    <t>IMPLEMENTACIÓN DE CONCILIACIONES SOBRE RECURSOS DE APELACIÓN PRESENTADOS EN LAS EPS, RESPECTO A CONFLICTOS DE COMPETENCIA</t>
  </si>
  <si>
    <t>ORIENTADOR FONO SUNASS</t>
  </si>
  <si>
    <t>APOYO LEGAL EN LA ELABORACIÓN DE PROYECTOS DE RESOLUCIÓN QUE RESUELVEN RECURSOSO DE APELACIÓN</t>
  </si>
  <si>
    <t>ESPECIALISTA LEGAL EN ANÁLISIS REGULATORIO</t>
  </si>
  <si>
    <t>ESPECIALISTA EN PROGRAMACIÓN DE SISTEMAS DE INFORMACIÓN</t>
  </si>
  <si>
    <t>ESPECIALISTA EN SUPERSIÓN II</t>
  </si>
  <si>
    <t>ESPECIALISTA EN SUPERVISIÓN II EN LA OFICINA DESCONCENTRADA DE SERVICIOS DE APURÍMAC</t>
  </si>
  <si>
    <t>ECONOMISTA PARA CARACTERIZACIÓN DE LA DETERMINACIÓN DEL ÁREA DE PRESTACIÓN</t>
  </si>
  <si>
    <t>ESPECIALISTA II EN GESTIÓN DE OFICINAS DESCONCENTRADAS DE SERVICIOS (ODS)</t>
  </si>
  <si>
    <t>ESPECIALISTA EN MECANISMOS DE RETRIBUCIÓN POR SERVICIOS ECOSISTÉMICOS</t>
  </si>
  <si>
    <t>ESPECIALISTA EN GESTIÓN DE RECURSOS HÍDRICOS</t>
  </si>
  <si>
    <t>ESPECIALISTA AMBIENTAL DE RECURSOS HÍDRICOS PARA ÁREA DE PRESTACIÓN</t>
  </si>
  <si>
    <t>ESPECIALISTA PROGRAMADOR DE SISTEMA DE INFORMACIÓN GEOGRÁFICA</t>
  </si>
  <si>
    <t xml:space="preserve">APOYO PARA EL ANÁLISIS ECONÓMICO </t>
  </si>
  <si>
    <t>REPRESENTANTE DE LA OFICINA DESCONCENTRADA DE LA SUNASS EN SAN JUAN LURIGANCHO</t>
  </si>
  <si>
    <t>APOYO CONTROL PATRIMONIAL</t>
  </si>
  <si>
    <t>PROFESIONAL COMO APOYO LEGAL EN LA ELABORACIÓN DE PROYECTOS DE RESOLUCIÓN QUE RESUELVEN RECURSOS DE APELACIÓN</t>
  </si>
  <si>
    <t>ESPECIALISTA LEGAL EN IMPACTO REGULATORIO</t>
  </si>
  <si>
    <t>APOYO TÉCNICO EN ACCIONES DE LOS CONSEJOS DE USUARIOS</t>
  </si>
  <si>
    <t>ASISTENTE EN ECONOMIA</t>
  </si>
  <si>
    <t>ESPECIALISTA EN DESARROLLO DEL SISTEMA DE INFORMACIÓN GEOGRÁFICA</t>
  </si>
  <si>
    <t>APOYO ADMINISTRTIVO</t>
  </si>
  <si>
    <t>ASISTENTE DE FINANZAS</t>
  </si>
  <si>
    <t>ASISTENTE PARA PROMOVER LA IMPLEMENTACIÓN DE MECANISMOS DE RETRIBUCIÓN POR SERVICIOS ECOSISTÉMICOS HÍDRICOS</t>
  </si>
  <si>
    <t>ANALISTA EN REGULACIÓN ECONÓMICA</t>
  </si>
  <si>
    <t>ANALISTA PRESUPUESTAL II Y III</t>
  </si>
  <si>
    <t>GESTOR DE CONTENIDOS DIGITALES</t>
  </si>
  <si>
    <t>ASISTENTE ADMINISTRATIVO II DE LA OFICINA DE COORDINACIÓN MACROREGIONAL</t>
  </si>
  <si>
    <t>ANALISTA EN GESTIÓN DE RIESGOS DE DESASTRES NATURALES Y ADAPTACIÓN AL CAMBIO CLIMÁTICO</t>
  </si>
  <si>
    <t>ESPECIALISTA PARA LA COORDINACIÓN Y PROMOCIÓN DE MECANISMOS DE RETRIBUCIÓN POR SERVICIOS ECOSISTEMICOS EN EL SECTOR SANEAMIENTO</t>
  </si>
  <si>
    <t>ANALISTA DE CAMPAÑAS DE SENSIBILIZACIÓN</t>
  </si>
  <si>
    <t>GESTORA DE CAMPAÑAS DE PROMOCIÓN Y SENSIBILIZACIÓN (NACIONAL)</t>
  </si>
  <si>
    <t>ANALISTA PARA ELABORACIÓN DE ESTUDIOS DE DIAGNÓSTICO HIDROLÓGICO</t>
  </si>
  <si>
    <t>GESTORA LOCAL</t>
  </si>
  <si>
    <t>ANALISTA PARA ASISTENCIA TÉCNICA EN GESTIÓN DEL RIESGO DE DESASTRES</t>
  </si>
  <si>
    <t>ESPECIALISTA ECONÓMICO EN IMPACTO REGULATORIO</t>
  </si>
  <si>
    <t>ANALISTA ECONÓMICO REGULATORIO DE ÁREAS RURALES Y PEQUEÑAS CIUDADES EN LA OFICINA DESCONCENTRADA DE SERVICIOS DE JUNÍN</t>
  </si>
  <si>
    <t>ESPECIALISTA LEGAL EN DERECHO ADMINISTRATIVO</t>
  </si>
  <si>
    <t>GESTOR SOCIAL SENIOR</t>
  </si>
  <si>
    <t>ESPECIALISTA ADMINISTRATIVO PARA SUPERVISIÓN DE DIRECTORIOS Y BUEN GOBIERNO CORPORATIVO</t>
  </si>
  <si>
    <t>ESPECIALISTA EN SUPERVISIÓN II DE LA OFICINA DESCONCENTRADA DE SUNASS (ODS) EN AMAZONAS</t>
  </si>
  <si>
    <t>ESPECIALISTA EN SUPERVISIÓN II EN LA OFICINA DESCONCENTRADA DE SERVICIOS DE JUNÍN</t>
  </si>
  <si>
    <t>ORIENTADORA DE CANALES ALTERNOS</t>
  </si>
  <si>
    <t xml:space="preserve">GESTOR AMBIENTAL </t>
  </si>
  <si>
    <t>ANALISTA DE INFORMACIÓN DE PRESTADORES</t>
  </si>
  <si>
    <t>ESPECIALISTA EN HIDROGEOLOGÍA</t>
  </si>
  <si>
    <t>COORDINACION DE NOTIFICACIONES</t>
  </si>
  <si>
    <t>PROFESIONAL DE REGULACIÓN</t>
  </si>
  <si>
    <t>ESPECIALISTA EN TELEDETECCIÓN</t>
  </si>
  <si>
    <t>REPRESENTANTE DE LA OFICINA DESCONCENTRADA DE LA SUNASS EN CAÑETE</t>
  </si>
  <si>
    <t>ANALISTA EN SUPERVISIÓN DE PRESTADORES DE SERVICIOS DE SANEAMIENTO</t>
  </si>
  <si>
    <t>DISEÑO</t>
  </si>
  <si>
    <t>ANALISTA EN ECONOMÍA</t>
  </si>
  <si>
    <t>ASISTENTE ECONÓMICO PARA MECANISMOS DE RETRIBUCIÓN POR SERVICIOS ECOSISTÉMICOS (MRSE)</t>
  </si>
  <si>
    <t>ECONOMISTA PARA ANÁLISIS DE MECANISMOS DE RETRIBUCIÓN DE SERVICIOS ECOSISTÉMICOS, GESTIÓN DE RIESGOS DE DESASTRES Y ADAPTACIÓN AL CAMBIO CLIMÁTICO</t>
  </si>
  <si>
    <t>ASISTENTE EN PRESUPUESTO</t>
  </si>
  <si>
    <t>ASISTENTE EN BENCHMARKING DE GOBIERNO CORPORATIVO</t>
  </si>
  <si>
    <t>ANALISTA ECONÓMICO REGULATORIO DE ÁREAS RURALES Y PEQUEÑAS CIUDADES EN LA OFICINA DESCONCENTRADA DE SERVICIOS DE LA LIBERTAD</t>
  </si>
  <si>
    <t>APOYO EN ORIENTACIÓN A LOS USUARIOS</t>
  </si>
  <si>
    <t>ASISTENTE ENADMINISTRACIÓN DE PERSONAL</t>
  </si>
  <si>
    <t>APOYO ADMINISTRATIVO EN EL ARCHIVO Y GESTIÓN DOCUMENTARIA DE LOS EXPEDIENTES ADMINISTRATIVOS QUE SON ELEVADOS EN SEGUNDA INSTANCIA</t>
  </si>
  <si>
    <t>ASISTENTE LEGAL EN REGULACIÓN</t>
  </si>
  <si>
    <t>REPRESENTANTE DE LA OFICINA DESCONCENTRADA DE LA SUNASS EN VILLA EL SALVADOR</t>
  </si>
  <si>
    <t>ANALISTA ECONÓMICO REGULATORIO DE ÁREAS RURALES Y PEQUEÑAS CIUDADES EN LA OFICINA DESCONCENTRADA DE SERVICIOS DE MOQUEGUA</t>
  </si>
  <si>
    <t>ASISTENTE EN SELECCIÓN DE PERSONL</t>
  </si>
  <si>
    <t>ESPECIALISTA ECONÓMICO EN ASOCIACIONES PÚBLICO PRIVADAS</t>
  </si>
  <si>
    <t>ANALISTAS EN REGULACIÓN ECONÓMICA</t>
  </si>
  <si>
    <t>ESPECIALISTA EN ANÁLISIS DEL SISTEMA DE INFORMACIÓN GEOGRÁFICA (GIS)</t>
  </si>
  <si>
    <t>ASISTENTE ADMINISTRATIVO CONTABLE</t>
  </si>
  <si>
    <t>ESPECIALISTA EN SUPERVISIÓN II EN LA OFICINA DESCONCENTRADA DE SERVICIOS DE LA LIBERTAD</t>
  </si>
  <si>
    <t>PROFESIONAL DE APOYO A ORIENTADOR DE LA OFICINA DESCONCENTRADA DE LA SUNASS EN VILLA EL SALVADOR</t>
  </si>
  <si>
    <t>ASISTENTE EN PLANEAMIENTO</t>
  </si>
  <si>
    <t>ESPECIALISTA ECONÓMICO EN ANÁLISIS REGULATORIO RURAL</t>
  </si>
  <si>
    <t>ASISTENTE PARA EL SOPORTE TÉCNICO EN EL PROCESO PARA LA DETERMINACIÓN DEL ÁREA DE PRESTACIÓN (DAP)</t>
  </si>
  <si>
    <t>APOYO ADMINISTRATIVO EN TRÁMITE DOCUMENTARIO</t>
  </si>
  <si>
    <t>ESPECIALISTA EN SISTEMAS DE INFORMACIÓN GEOGRÁFICA I</t>
  </si>
  <si>
    <t>APOYO ADMINISTRATIVO PARA EL ADECUADO FUNCIONAMIENTO DEL TRÁMITE DOCUMENTARIO</t>
  </si>
  <si>
    <t>APOYO EN LA GESTIÓN DE COMUNICADES VIRTUALES</t>
  </si>
  <si>
    <t>ASISTENTE ADMINISTRATIVO DE LA OFICINA MACRORREGIONAL</t>
  </si>
  <si>
    <t>ASISTENTE ECONÓMICO EN REGULACIÓN</t>
  </si>
  <si>
    <t>APOYO EN TRABAJO SOCIAL</t>
  </si>
  <si>
    <t>APOYO ADMINISTRATIVO EN ARCHIVO DOCUMENTARIO</t>
  </si>
  <si>
    <t>ECONOMISTA PARA ANÁLISIS DE MECANISMOS DE RETRIBUCIÓN POR SERVICIOS ECOSISTÉMICOS EN EL SECTOR SANEAMIENTO</t>
  </si>
  <si>
    <t>ASISTENTE TÉCNICO PARA PROMOVER LA IMPLEMENTACIÓN DE MECANISMOS DE RETRIBUCIÓN POR SERVICIOS ECOSISTÉMICOS HÍDRICOS (MRSEH)</t>
  </si>
  <si>
    <t>JEFE OD - PUCALLPA</t>
  </si>
  <si>
    <t>SUPERVISOR FORESTAL I</t>
  </si>
  <si>
    <t>ABOGADO I</t>
  </si>
  <si>
    <t>ESPECIALISTA EN GESTIÓN INTEGRAL DE RIESGOS</t>
  </si>
  <si>
    <t>SUPERVISOR FORESTAL II</t>
  </si>
  <si>
    <t xml:space="preserve">ASESOR </t>
  </si>
  <si>
    <t>JEFE  DE LA OFICINA DE ADMINISTRACIÓN</t>
  </si>
  <si>
    <t>SUB DIRECTOR DE LA SUB DIRECCIÓN DE CONCESIONES FORESTALES Y DE FAUNA SILVESTRE</t>
  </si>
  <si>
    <t>SUPERVISOR DE AUDITORÍA</t>
  </si>
  <si>
    <t>JEFE DE LA OFICINA DE TECNOLOGIA E INFORMACIÓN</t>
  </si>
  <si>
    <t>ASISTENTE PARA LA ATENCIÓN AL PÚBLICO</t>
  </si>
  <si>
    <t>ANALISTA DE CONTROL INSTITUCIONAL</t>
  </si>
  <si>
    <t>SUB DIRECTOR DE LA SDFPYAFFS</t>
  </si>
  <si>
    <t>JEFA  DE LA UNIDAD DE ABASTECIMIENTO</t>
  </si>
  <si>
    <t>SUPERVISOR FORESTAL 1</t>
  </si>
  <si>
    <t>DIGITADOR PAD</t>
  </si>
  <si>
    <t>PERSONAL DE MANTENIMIENTO</t>
  </si>
  <si>
    <t>ESPECIALISTA EN PROGRAMACIÓN Y GESTIÓN DE INVERSIONES</t>
  </si>
  <si>
    <t>ASISTENTE EN LA ATENCIÓN AL CIUDADANO</t>
  </si>
  <si>
    <t>ANALISTA DE GESTIÓN DE FONDOS POR ENCARGO</t>
  </si>
  <si>
    <t>DIRECTOR DE LA DIRECCIÓN DE EVALUACIÓN</t>
  </si>
  <si>
    <t>COORDINADOR ADMINISTRADOR</t>
  </si>
  <si>
    <t>GERENTA GENERAL</t>
  </si>
  <si>
    <t xml:space="preserve">ASESOR 2 DE LA ALTA DIRECCIÓN </t>
  </si>
  <si>
    <t>JEFE  DE LA OFICINA DE PLANIFICACIÓN Y PRESUPUESTO</t>
  </si>
  <si>
    <t>COORDINADOR DE ESTUDIOS FORESTALES Y DE FAUNA SILVESTRE</t>
  </si>
  <si>
    <t>TÉCNICO EN MANTENIMIENTO Y SEGURIDAD</t>
  </si>
  <si>
    <t>ASISTENTE EN PROGRAMACIÓN</t>
  </si>
  <si>
    <t>JEFE OD - IQUITOS</t>
  </si>
  <si>
    <t>ESPECIALISTA EN GESTIÓN DE RRHH</t>
  </si>
  <si>
    <t>JEFE DE LA OFICINA DE ASESORIA JURIDICA</t>
  </si>
  <si>
    <t>JEFA DE LA UNIDAD DE ADMINISTRACIÓN Y DOCUMENTARIA Y ARCHIVO</t>
  </si>
  <si>
    <t>JEFE  DE LA UNIDAD DE ADMINISTRACIÓN FINANCIERA</t>
  </si>
  <si>
    <t>SECRETARIO TÉCNICO DEL TRIBUNAL FORESTAL Y DE FAUNA SILVESTRE</t>
  </si>
  <si>
    <t>SUB DIRECTOR DE LA SDFCFFS</t>
  </si>
  <si>
    <t>JEFE DE LA UNIDAD DE PRESUPUESTO</t>
  </si>
  <si>
    <t>ASISTENTE DE CARTERA DE COBRANZA</t>
  </si>
  <si>
    <t>AYUDANTE DE CAMPO</t>
  </si>
  <si>
    <t>TECNICO EN DISEÑO GRAFICO</t>
  </si>
  <si>
    <t xml:space="preserve">ABOGADO II     </t>
  </si>
  <si>
    <t>COORDINADOR DE CAPACITACIÓN FORESTAL Y DE FAUNA SILVESTRE</t>
  </si>
  <si>
    <t>ESPECIALISTA EN RECAUDACIÓN</t>
  </si>
  <si>
    <t>CHOFER NOTIFICADOR</t>
  </si>
  <si>
    <t>CAPACITADOR</t>
  </si>
  <si>
    <t>ANALISTA DE CARTERA DE COBRANZA</t>
  </si>
  <si>
    <t>EJECUTORA COACTIVA</t>
  </si>
  <si>
    <t>SUPERVISOR DE FAUNA</t>
  </si>
  <si>
    <t xml:space="preserve">ABOGADO II      </t>
  </si>
  <si>
    <t>ANALISTA DE SISTEMAS DE INFORMACION GEOGRAGICA Y TELEDETECCION ESPACIAL</t>
  </si>
  <si>
    <t>ANALISTA DE SELECCION Y VINCULACIÓN</t>
  </si>
  <si>
    <t>JEFE DE LA UNIDAD DE RECURSOS HUMANOS</t>
  </si>
  <si>
    <t>JEFE DE LA OFICINA DE ADMINISTRACIÓN</t>
  </si>
  <si>
    <t>AUXILIAR ADMINISTRATIVA</t>
  </si>
  <si>
    <t>AUDITOR ENCARGADO</t>
  </si>
  <si>
    <t>AUXILIAR LOGISTICO</t>
  </si>
  <si>
    <t>ESPECIALISTA EN EJECUCION COACTIVA</t>
  </si>
  <si>
    <t>RESPONSABLE DE ALMACÉN</t>
  </si>
  <si>
    <t>ESPECIALISTA EN INVERSION PUBLICA I</t>
  </si>
  <si>
    <t>DIRECTOR DE LA DIRECCIÓN DE FISCALIZACIÓN</t>
  </si>
  <si>
    <t>ASISTENTE PROGRAMADOR</t>
  </si>
  <si>
    <t>ESPECIALISTA EN  SIG</t>
  </si>
  <si>
    <t xml:space="preserve">ABOGADO I   </t>
  </si>
  <si>
    <t>ATENCIÓN AL PÚBLICO</t>
  </si>
  <si>
    <t>ASISTENTE EN PLANIFICACION Y PRESUPUESTO</t>
  </si>
  <si>
    <t>ANALISTA DE BIENESTAR Y DESARROLLO</t>
  </si>
  <si>
    <t>ESPECIALISTA EN CONTROL PREVIO Y FISCALIZACIÓN</t>
  </si>
  <si>
    <t>COORDINADOR DE PROYECTOS DE SISTEMAS DE INFORMACION</t>
  </si>
  <si>
    <t>JEFE OD - TARAPOTO</t>
  </si>
  <si>
    <t>SUPERVISOR DE FAUNA 1</t>
  </si>
  <si>
    <t>ABOGADO II</t>
  </si>
  <si>
    <t>ESPECIALISTA EN GESTION DE ADMINISTRACION</t>
  </si>
  <si>
    <t>ESPECIALISTA FORESTAL Y DE FAUNA SILVESTRE</t>
  </si>
  <si>
    <t>JEFE OD - CHICLAYO</t>
  </si>
  <si>
    <t>SECRETARIA I</t>
  </si>
  <si>
    <t>JEFA  DE LA UNIDAD DE PLANIFICACIÓN Y MODERNIZACIÓN</t>
  </si>
  <si>
    <t>ESPECIALISTA EN PLANIFICACIÓN Y MODERNIZACIÓN</t>
  </si>
  <si>
    <t>ASISTENTE DE CAMPO</t>
  </si>
  <si>
    <t>ESPECIALISTA EN DIAGRAMACIÓN</t>
  </si>
  <si>
    <t>JEFE DE OD - LA MERCED</t>
  </si>
  <si>
    <t>ASISTENTE PARA LA ALTA DIRECCIÓN</t>
  </si>
  <si>
    <t>ESPECIALISTA EN CAPACITACION</t>
  </si>
  <si>
    <t>ESPECIALISTA EN ADMINISTRACIÓN DE REDES</t>
  </si>
  <si>
    <t>ANALISTA DE CAPACITACIÓN Y EVALUACIÓN DEL DESEMPEÑO</t>
  </si>
  <si>
    <t>SECRETARIA 1</t>
  </si>
  <si>
    <t>JEFE  DE LA UNIDAD DE PLANIFICACIÓN Y MODERNIZACIÓN</t>
  </si>
  <si>
    <t>DIRECTOR DE LA DIRECCIÓN DE SUPERVISIÓN</t>
  </si>
  <si>
    <t>TÉCNICO EN GIRO DE CHEQUES Y PAGOS CON CCI</t>
  </si>
  <si>
    <t xml:space="preserve">ASESOR I DE ALTA DIRECCIÓN </t>
  </si>
  <si>
    <t>CHOFER MENSAJERO</t>
  </si>
  <si>
    <t>GESTOR DE COBRANZA</t>
  </si>
  <si>
    <t>SUPERVISIÓN EN PLANEAMIENTO Y EVALUACIÓN  EN LA OFICINA DE PLANIFICACIÓN Y PRESUPUESTO</t>
  </si>
  <si>
    <t>JEFE DEL OSINFOR</t>
  </si>
  <si>
    <t>JEFA  DE LA UNIDAD DE ADMINISTRACIÓN FINANCIERA</t>
  </si>
  <si>
    <t>SECRETARIA III</t>
  </si>
  <si>
    <t>ESPECIALISTA EN PROCESOS DISCIPLINARIOS</t>
  </si>
  <si>
    <t>COORDINADORA DE LOS SISTEMAS DE GESTIÓN</t>
  </si>
  <si>
    <t>ESPECIALISTA EN CAPACITACIÓN</t>
  </si>
  <si>
    <t>JEFE  DE LA UNIDAD DE ABASTECIMIENTO</t>
  </si>
  <si>
    <t>ASISTENTE ADMINISTRATIVO - CAJERO</t>
  </si>
  <si>
    <t>JEFA DE LA UNIDAD DE ADMINISTRACIÓN DOCUMENTARIA Y ARCHIVO</t>
  </si>
  <si>
    <t xml:space="preserve">ABOGADO II    </t>
  </si>
  <si>
    <t>PROFESIONAL III - ESPECIALISTA EN FINANZAS</t>
  </si>
  <si>
    <t>SUB DIRECTOR DE LA SUB DIRECCIÓN DE PERMISOS Y AUTORIZACIONES FORESTALES Y DE FAUNA SILVESTRE</t>
  </si>
  <si>
    <t>ESPECIALISTA EN SEGURIDAD DE LA INFORMACION</t>
  </si>
  <si>
    <t>JEFA DEL OSINFOR</t>
  </si>
  <si>
    <t>JEFE OD - PUERTO M.</t>
  </si>
  <si>
    <t>ANALISTA DE PRESUPUESTO</t>
  </si>
  <si>
    <t>ASISTENTE DE BIENESTAR SOCIAL</t>
  </si>
  <si>
    <t>JEFE OD - ATALAYA</t>
  </si>
  <si>
    <t>GESTOR DE PROYECTOS DE TECNOLOGÍAS DE LA INFORMACIÓN</t>
  </si>
  <si>
    <t>ANALISTA DE DATOS ECONÓMICOS</t>
  </si>
  <si>
    <t>ESPECIALISTA TÉCNICO EN BENEFICIOS TRIBUTRAIOS</t>
  </si>
  <si>
    <t>ANALISTA PROGRAMADOR APLICACIONES JAVA</t>
  </si>
  <si>
    <t>ANALISTA EN INNOVACIÓN TECNOLÓGICA</t>
  </si>
  <si>
    <t>JEFA DE LA OFICINA GENERAL DE ASESORIA JURIDICA</t>
  </si>
  <si>
    <t>APOYO TÉCNICO PARA EL REGISTRO Y SUPERVISIÓN DE BIENES DE CONSUMO DEL ALMACÉN PARA LOGÍSTICA</t>
  </si>
  <si>
    <t xml:space="preserve">ESPECIALISTA EN CAPACITACIÓN Y RENDIMIENTO </t>
  </si>
  <si>
    <t>ESPECIALISTA EN SEGURIDAD DE LA INFORMACIÓN</t>
  </si>
  <si>
    <t>ANALISTA PROGRAMADOR 1</t>
  </si>
  <si>
    <t xml:space="preserve">ASISTENTE ADMINISTRATIVA </t>
  </si>
  <si>
    <t>RESPONSABLE DEL ÁREA DE TESORERÍA</t>
  </si>
  <si>
    <t>ESPECIALISTA EN GESTIÓN Y PLANIFICACIÓN DE ESQUEMAS FINANCIEROS</t>
  </si>
  <si>
    <t>SUPERVISOR FINANCIERO 1</t>
  </si>
  <si>
    <t>PUBLICIDAD Y MARKETING</t>
  </si>
  <si>
    <t>CIENCIAS ADMINISTRATIVAS Y GESTIÓN DE EMPRESAS</t>
  </si>
  <si>
    <t>PUBLICIDAD</t>
  </si>
  <si>
    <t>ESTUDIOS EN TURISMO</t>
  </si>
  <si>
    <t>INGENIERÍA ELECTRÓNICA Y TELECOMUNICACIONES</t>
  </si>
  <si>
    <t>CIENCIAS DE LA COMUNICACIÓN SOCIAL</t>
  </si>
  <si>
    <t>INGENIERÍA DE TELECOMUNICACIONES</t>
  </si>
  <si>
    <t>ADMINISTRACIÓN DE NEGOCIOS INTENACIONALES</t>
  </si>
  <si>
    <t>INGENIERÍA ELECTRÓNICA Y DE TELECOMUNICACIONES</t>
  </si>
  <si>
    <t>INGENIERÍA MECÁNICA ELÉCTRICA</t>
  </si>
  <si>
    <t>INGENIERÍA INFORMÁTICA Y DE SISTEMAS</t>
  </si>
  <si>
    <t>CIENCIAS MILITARES CON MENCIÓN EN INGIENERÍA</t>
  </si>
  <si>
    <t>PROFESIONAL TÉCNICO REDES Y COMUNICACIONES DE DATOS</t>
  </si>
  <si>
    <t xml:space="preserve">CIENCIA POLÍTICA </t>
  </si>
  <si>
    <t>LICENCIADO</t>
  </si>
  <si>
    <t>NO REGISTRA</t>
  </si>
  <si>
    <t>SIN REGISTRO</t>
  </si>
  <si>
    <t>SUB OFICIAL</t>
  </si>
  <si>
    <t>OFICIAL</t>
  </si>
  <si>
    <t>LICENCIADOS</t>
  </si>
  <si>
    <t>OBTETRAS</t>
  </si>
  <si>
    <t>PLIEGO 001 PRESIDENCIA DEL CONSEJO DE MINISTROS</t>
  </si>
  <si>
    <t>017 RCC</t>
  </si>
  <si>
    <t>PLIEGO 002  INSTITUTO NACIONAL DE ESTADISTICA</t>
  </si>
  <si>
    <t>001 INEI</t>
  </si>
  <si>
    <t>001-DINI</t>
  </si>
  <si>
    <t>001 D.PRESID</t>
  </si>
  <si>
    <t>001 CEPLAN</t>
  </si>
  <si>
    <t>001 OSIPTEL</t>
  </si>
  <si>
    <t>001 OSINERGMIN</t>
  </si>
  <si>
    <t>001 SUNASS</t>
  </si>
  <si>
    <t>001 OSITRAN</t>
  </si>
  <si>
    <t>001 SERVIR</t>
  </si>
  <si>
    <t>001 OSINFOR</t>
  </si>
  <si>
    <t>001 CONCYTEC</t>
  </si>
  <si>
    <t>002 FONDECYT</t>
  </si>
  <si>
    <t>001 INDECOPI</t>
  </si>
  <si>
    <t>SECRETARIADO COMERCIAL</t>
  </si>
  <si>
    <t>EGRESADA DE MAESTRÍA EN DERECHO</t>
  </si>
  <si>
    <t>CIENCIA Y TECNOLOGÍA DE LA COMUNICACIÓN</t>
  </si>
  <si>
    <t>BACHILLER EN CIENCIA Y TECNOLOGÍA DE LA COMUNICACIÓN</t>
  </si>
  <si>
    <t>INGENIERÍA DE SISTEMAS Y CÓMPUTO</t>
  </si>
  <si>
    <t>INGENIERO DE SISTEMAS Y CÓMPUTO/  EGRESADO DE MAESTRÍA EN GESTIÓN PÚBLICA</t>
  </si>
  <si>
    <t xml:space="preserve">LICENCIADA EN BIBLIOTECOLOGÍA Y CIENCIAS DE LA INFORMACIÓN </t>
  </si>
  <si>
    <t>INGENIERA DE COMPUTACIÓN Y SISTEMAS/  MASTER EN GERENCIA PÚBLICA</t>
  </si>
  <si>
    <t>INGENIERO ZOOTECNISTA / MAGÍSTER SCIENTIAE EN PRODUCCIÓN ANIMAL</t>
  </si>
  <si>
    <t xml:space="preserve">INGENIERO  </t>
  </si>
  <si>
    <t>CIENCIAS-MENCIÓN INGENIERÍA ECONÓMICA</t>
  </si>
  <si>
    <t>BACHILLER EN CIENCIAS- MENCIÓN EN INGENIERÍA ECONÓMICA</t>
  </si>
  <si>
    <t>LICENCIADO EN TECNOLOGIA MEDICA</t>
  </si>
  <si>
    <t>MAESTRO EN POLITICAS Y GESTION DE LA CIENCIA, TECNOLOGIA E INNOVACION</t>
  </si>
  <si>
    <t>LICENCIADA EN CIENCIAS DE LA COMUNICACIÓN</t>
  </si>
  <si>
    <t>LICENCIADA EN BIBLIOTECOLOGÍA Y CIENCIAS DE LA INFORMACIÓN</t>
  </si>
  <si>
    <t>PSICOLOGÍA DEL CONSUMIDOR</t>
  </si>
  <si>
    <t>MAGÍSTER EN INFORMÁTICA CON MENCIÓN EN CIENCIAS DE LA COMPUTACIÓN</t>
  </si>
  <si>
    <t>DOCTOR</t>
  </si>
  <si>
    <t>BIÓLOGO, MENCIÓN EN BIOLOGÍA CELULAR Y GENÉTICA</t>
  </si>
  <si>
    <t>TÉCNICA EN CENTRALES TELEFÓNICAS</t>
  </si>
  <si>
    <t xml:space="preserve">TÉCNICA  </t>
  </si>
  <si>
    <t xml:space="preserve"> ADMINISTRACIÓN DE TURISMO</t>
  </si>
  <si>
    <t>LICENCIADA EN ADMINISTRACIÓN DE TURISMO</t>
  </si>
  <si>
    <t>ABOGADA/ EGRESADA DE MAESTRÍA EN GESTIÓN PÚBLICA</t>
  </si>
  <si>
    <t>INGENIERA INDUSTRIAL/ EGRESADA DE MAESTRÍA EN ADMINISTRACIÓN Y GESTIÓN PÚBLICA</t>
  </si>
  <si>
    <t>MARKETING Y NEGOCIOS INTERNACIONALES / TRADUCCIÓN E INTERPRETACIÓN</t>
  </si>
  <si>
    <t xml:space="preserve">EGRESADA DE MAESTRÍA EN MARKETING Y NEGOCIOS INTERNACIONALES/LICENCIADA EN TRADUCCIÓN E INTERPRETACIÓN/ </t>
  </si>
  <si>
    <t>CONTADORA PÚBLICA / BACHILLER EN CIENCIAS FINANCIERAS Y CONTABLES</t>
  </si>
  <si>
    <t>INGENIERIA DE MATERIALES</t>
  </si>
  <si>
    <t>DOCTORA EN INGENIERÍA</t>
  </si>
  <si>
    <t xml:space="preserve">SECUNDARIA </t>
  </si>
  <si>
    <t>SECUNDARIA / ESTUDIOS SUPERIORES INCOMPLETOS</t>
  </si>
  <si>
    <t>INGENIERO INFORMÁTICO Y DE SISTEMAS</t>
  </si>
  <si>
    <t>MAGÍSTER EN ADMINISTRACIÓN ESTRATÉGICA DE EMPRESAS</t>
  </si>
  <si>
    <t>BACHILLER EN INGENIERÍA ELECTRÓNICA</t>
  </si>
  <si>
    <t>INGENIERÍA AGRÓNOMA</t>
  </si>
  <si>
    <t>INGENIERO AGRÓNOMO / MAGISTER EN MEJORAMIENTO GENÉTICO DE PLANTAS CULTIVADAS</t>
  </si>
  <si>
    <t xml:space="preserve">CIENCIAS- MENCIÓN EN QUÍMICA </t>
  </si>
  <si>
    <t>BACHILLER EN CIENCIAS- MENCIÓN EN QUÍMICA / MÁSTER UNIVERSITARIO EUROPEO EN ALIMENTACIÓN, NUTRICIÓN Y METABOLISMO / TÍTULO UNIVERSITARIO OFICIAL DE DOCTORA DENTRO DEL PROGRAMA DE DOCTORADO EN ALIMENTACIÓN, FISIOLOGÍA Y SALUD</t>
  </si>
  <si>
    <t>ECONOMISTA / MAGÍSTER EN ADMINISTRACIÓN ESTRATÉGICA DE EMPRESAS</t>
  </si>
  <si>
    <t>FILOSOFÍA</t>
  </si>
  <si>
    <t>LICENCIADO EN FILOSOFÍA</t>
  </si>
  <si>
    <t>FÍSICA</t>
  </si>
  <si>
    <t>DOCTOR EN CIENCIAS EN EL PROGRAMA DE POSGRADO EN FÍSICA</t>
  </si>
  <si>
    <t>LICENCIADA EN ADMINISTRACIÓN / MAESTRA EN COMPORTAMIENTO ORGANIZACIONAL Y RRHH</t>
  </si>
  <si>
    <t>LICENCIADA EN CIENCIAS DE LA COMUNICACIÓN / MAGÍSTER EN RELACIONES PÚBLICAS</t>
  </si>
  <si>
    <t xml:space="preserve">MASTER- STANFORD UNIVERSITY 
</t>
  </si>
  <si>
    <t>MAGISTRA EN GESTION Y POLITICA DE LA INNOVACION Y LA TECNOLOGIA</t>
  </si>
  <si>
    <t>MAGÍSTER EN CIENCIAS</t>
  </si>
  <si>
    <t>MÉDICO CIRUJANO</t>
  </si>
  <si>
    <t>MÉDICO CIRUJANO / MÁSTER INTERNACIONAL EN SALUD INFANTIL COMUNITARIA</t>
  </si>
  <si>
    <t>CONTADOR PÚBLICO / MAGÍSTER EN GESTIÓN PÚBLICA</t>
  </si>
  <si>
    <t>ESTUDIOS DE ADMINISTRACIÓN</t>
  </si>
  <si>
    <t>CIENCIA POLÍTICA  / CIENCIAS Y ARTES DE LA COMUNICACIÓN</t>
  </si>
  <si>
    <t>MAGÍSTER EN CIENCIA POLÍTICA CON MENCIÓN EN POLÍTICAS PÚBLICAS Y SOCIEDAD CIVIL / BACHILLER EN CIENCIAS Y ARTES DE LA COMUNICACIÓN</t>
  </si>
  <si>
    <t>CIENCIAS- MENCIÓN EN BIOLOGÍA</t>
  </si>
  <si>
    <t>DOCTOR EN CIENCIAS- MENCIÓN EN FISIOLOGÍA / MAGÍSTER EN CIENCIAS- MENCIÓN EN BIOLOGÍA</t>
  </si>
  <si>
    <t>LICENCIADA EN SOCIOLOGÍA / EGRESADA DE MAESTRÍA EN CIENCIA POLÍTICA, ESPECIALIDAD EN POLÍTICAS PÚBLICAS Y SOCIEDAD CIVIL</t>
  </si>
  <si>
    <t>ABOGADO- ESTUDIOS DE MAESTRÍA EN DERECHO PENAL</t>
  </si>
  <si>
    <t>MAGÍSTER EN CIENCIAS - ELECTRÓNICA</t>
  </si>
  <si>
    <t>DOCTORA EN ESTUDIOS SOCIALES (ECONOMÍA SOCIAL)</t>
  </si>
  <si>
    <t>FÍSICO/ DOCTOR EN FÍSICA</t>
  </si>
  <si>
    <t>INGENIERÍA INFORMÁTICA/ CIENCIAS E INGENIERÍA</t>
  </si>
  <si>
    <t>INGENIERO INFORMÁTICO/ BACHILLER EN CIENCIAS E INGENIERÍA/ MAGÍSTER EN INGENIERÍA BIOMÉDICA / DOCTOR EN INGENIERÍA Y GESTIÓN DEL CONOCIMIENTO</t>
  </si>
  <si>
    <t>ABOGADO/ ESTUDIOS DE MAESTRÍA EN GESTIÓN PÚBLICA</t>
  </si>
  <si>
    <t>INGENIERA INDUSTRIAL / EGRESADA DE LA MAESTRÍA EN GESTIÓN PÚBLICA / MASTER EN GESTIÓN PÚBLICA</t>
  </si>
  <si>
    <t xml:space="preserve">INGENIERA EN INDUSTRIAS ALIMENTARIAS / EGRESADA DE MAESTRÍA EN TECNOLOGÍAS DE ALIMENTOS </t>
  </si>
  <si>
    <t>LICENCIADO EN ECONOMÍA</t>
  </si>
  <si>
    <t>INFORMÁTICA CON MENCIÓN EN CIENCIAS DE LA COMPUTACIÓN</t>
  </si>
  <si>
    <t>BIÓLOGÍA CON MENCIÓN EN GENÉTICA</t>
  </si>
  <si>
    <t>BIÓLOGO CON MENCIÓN EN GENÉTICA/ MAESTRÍA EN BIOQUÍMICA</t>
  </si>
  <si>
    <t>INGENIERÍA INDUSTRIAL / INGENIERÍA METALÚRGICO Y SIDERÚRGICO</t>
  </si>
  <si>
    <t>BACHILLER EN INGENIERÍA INDUSTRIAL / INGENIERO METALÚRGICO Y SIDERÚRGICO/ MAGÍSTER EN ADMINISTRACIÓN</t>
  </si>
  <si>
    <t>MAGÍSTER EN CIENCIAS DE LA INGENIERÍA</t>
  </si>
  <si>
    <t>DERECHO / QUÍMICA FARMACÉUTICA</t>
  </si>
  <si>
    <t xml:space="preserve">QUÍMICO FARMACÉUTICO </t>
  </si>
  <si>
    <t xml:space="preserve">INGENIERA DE SISTEMAS </t>
  </si>
  <si>
    <t>MASTER IN SCIENCE / PH. D. EN ECOLOGÍA, EVOLUCIÓN Y COMPORTAMIENTO / BIÓLOGA</t>
  </si>
  <si>
    <t>INGENIERO INDUSTRIAL / ESTUDIOS DE MAESTRÍA EN ADMINISTRACIÓN / ESTUDIOS DE MAESTRÍA EN PROSPECTIVA ESTRATÉGICA / ESTUDIOS DE DOCTORADO EN GESTIÓN EMPRESARIAL</t>
  </si>
  <si>
    <t xml:space="preserve">MÉDICO CIRUJANO  </t>
  </si>
  <si>
    <t>MAGÍSTER EN DERECHO, ESPECIALIDAD EN ESTUDIOS LEGALES INTERNACIONALES</t>
  </si>
  <si>
    <t>INGENIERO MECÁNICO / MASTER EN ADMINISTRACIÓN DE EMPRESAS</t>
  </si>
  <si>
    <t>ABOGADO / ESTUDIOS DE MAESTRÍA CON MENCIÓN EN DERECHO PROCESAL</t>
  </si>
  <si>
    <t>BACHILLER EN FILOSOFÍA</t>
  </si>
  <si>
    <t>CONTADOR PÚBLICO / MAESTRA EN AUDITORÍA INTEGRAL</t>
  </si>
  <si>
    <t>ABOGADA / MAESTRA EN GESTIÓN PÚBLICA</t>
  </si>
  <si>
    <t>LICENCIADO EN CIENCIAS POLÍTICAS / MAGÍSTER EN GERENCIA SOCIAL</t>
  </si>
  <si>
    <t xml:space="preserve">LICENCIADO EN PERIODISMO </t>
  </si>
  <si>
    <t>SECRETARIADO/ASISTENTE DE GERENCIA - ADMINISTRACIÓN DE NEGOCIOS</t>
  </si>
  <si>
    <t>SECRETARIA, ASISTENTE DE GERENCIA - ADMINISTRACIÓN DE NEGOCIOS</t>
  </si>
  <si>
    <t xml:space="preserve">BACHILLER EN CIENCIAS SOCIALES- MENCIÓN EN ECONOMÍA </t>
  </si>
  <si>
    <t>INGENIERÍA EN INDUSTRIAS ALIMENTARIAS</t>
  </si>
  <si>
    <t>BACHILLER EN FÍSICA</t>
  </si>
  <si>
    <t xml:space="preserve">INGENIERO INDUSTRIAL </t>
  </si>
  <si>
    <t>BIÓLOGO MARINO</t>
  </si>
  <si>
    <t xml:space="preserve">BIÓLOGO MARINO </t>
  </si>
  <si>
    <t>LICENCIADO EN ECONOMÍA / MAESTRÍA EN RELACIONES INTERNACIONALES APLICADAS</t>
  </si>
  <si>
    <t>LICENCIADA EN BIOLOGÍA/ MAGÍSTER EN POLÍTICAS Y GESTIÓN DE LA CTI</t>
  </si>
  <si>
    <t>QUÍMICA FÍSICA</t>
  </si>
  <si>
    <t>LICENCIADO EN QUÍMICA FÍSICA</t>
  </si>
  <si>
    <t>INGENIERIA ELECTRICA / INGENIERO QUIMICO</t>
  </si>
  <si>
    <t>DOCTOR EN INGENIERIA</t>
  </si>
  <si>
    <t>MÁSTER UNIVERSITARIO EN DESARROLLO Y CRECIMIENTO ECONÓMICO</t>
  </si>
  <si>
    <t>ABOGADO - EGRESADO DE MAESTRÍA EN DERECHO</t>
  </si>
  <si>
    <t>SECUNDARIA TÉCNICA: TÉCNICO EN ELECTRICIDAD</t>
  </si>
  <si>
    <t>CERTIFICADO DE CAPACITACIÓN TÉCNICO EN TELEFONÍA</t>
  </si>
  <si>
    <t>MAESTRO EN GESTIÓN PÚBLICA</t>
  </si>
  <si>
    <t>INGENIERO GEÓLOGO</t>
  </si>
  <si>
    <t>INGENIERO GEÓLOGO / MAGISTER EN CIENCIAS- ESPECIALIDAD GEOFÍSICA</t>
  </si>
  <si>
    <t>INGENIERO DE SISTEMA Y COMPUTACIÓN</t>
  </si>
  <si>
    <t>TÉCNICA EN ADMINISTRACIÓN DE EMPRESAS</t>
  </si>
  <si>
    <t xml:space="preserve">TECNICO  </t>
  </si>
  <si>
    <t xml:space="preserve">CIENCIAS DE LA COMUNICACIÓN </t>
  </si>
  <si>
    <t xml:space="preserve">LICENCIADO EN CIENCIAS DE LA COMUNICACIÓN </t>
  </si>
  <si>
    <t>INGENIERÍO DE SISTEMAS</t>
  </si>
  <si>
    <t>ABOGADO / MAGISER EN DERECHO DE LA EMPRESA</t>
  </si>
  <si>
    <t>INGENIERÍA DE SISTEMAS DE INFORMACIÓN Y GESTIÓN</t>
  </si>
  <si>
    <t>BACHILLER EN INGENIERÍA DE SISTEMAS DE INFORMACIÓN Y GESTIÓN</t>
  </si>
  <si>
    <t>LICENCIADA EN COMUNICACIONES</t>
  </si>
  <si>
    <t>INGENIERO EN COMPUTACIÓN Y SISTEMAS</t>
  </si>
  <si>
    <t>BIÓLOGÍA</t>
  </si>
  <si>
    <t>BIOLOGA</t>
  </si>
  <si>
    <t>GESTIÓN EMPRESARIAL</t>
  </si>
  <si>
    <t>INGENIERO EN GESTIÓN EMPRESARIAL</t>
  </si>
  <si>
    <t>TITULADO EN ADMINISTRACIÓN DE EMPRESAS</t>
  </si>
  <si>
    <t>LICENCIADO  EN ADMINISTRACIÓN /  MARTER UNIVERSITARIO EN INICIATIVA EMPRENDEDORA Y CREACIÓN DE EMPRESAS/MADRID</t>
  </si>
  <si>
    <t>INGENIERO PESQUERO/  MASTER EN GERENCIA PÚBLICA</t>
  </si>
  <si>
    <t>INGENIERÍA QUÍMICA/ BACHILLER EN CONTABILIDAD-EGRESADA DE MAESTRÍA EN GERENCIA DE PROYECTOS EMPRESARIALES</t>
  </si>
  <si>
    <t>CIENCIA AGRARIAS</t>
  </si>
  <si>
    <t>OPERADOR, ENTRADA DE DATOS/ COMPUTADORAS</t>
  </si>
  <si>
    <t>PLIEGO: 001 PRESIDENCIA DEL CONSEJO DE MINISTROS</t>
  </si>
  <si>
    <t>SPF</t>
  </si>
  <si>
    <t>F-8</t>
  </si>
  <si>
    <t xml:space="preserve">F-3 </t>
  </si>
  <si>
    <t xml:space="preserve">SPB </t>
  </si>
  <si>
    <t xml:space="preserve">SPC </t>
  </si>
  <si>
    <t xml:space="preserve">STB </t>
  </si>
  <si>
    <t xml:space="preserve">STC </t>
  </si>
  <si>
    <t xml:space="preserve">STE </t>
  </si>
  <si>
    <t xml:space="preserve">SAC </t>
  </si>
  <si>
    <t>Director Ejecutivo (RCC)</t>
  </si>
  <si>
    <t>Director Ejecutivo Adjunto (RCC)</t>
  </si>
  <si>
    <t>Gerente General (RCC)</t>
  </si>
  <si>
    <t>Directores (RCC)</t>
  </si>
  <si>
    <t>Jefe de Gabinete de Asesores (RCC)</t>
  </si>
  <si>
    <t>Jefes de Oficina (RCC)</t>
  </si>
  <si>
    <t>Gerentes de Proyecto (RCC)</t>
  </si>
  <si>
    <t>Jefes de Unidad (RCC)</t>
  </si>
  <si>
    <t>Coordinador (RCC)</t>
  </si>
  <si>
    <t>Expertos (RCC)</t>
  </si>
  <si>
    <t>Asesores (RCC)</t>
  </si>
  <si>
    <t>Aguinaldo - Ley Servicio Civil (RCC)</t>
  </si>
  <si>
    <t>Aguinaldo - CAS (RCC)</t>
  </si>
  <si>
    <t>Vacaciones truncas - CAS (RCC)</t>
  </si>
  <si>
    <t>Contribuciones a Essalud - CAS (RCC)</t>
  </si>
  <si>
    <t>Obligac.Empleador (Cargas Sociales - UE003 SG PCM)</t>
  </si>
  <si>
    <t>EsSalud CAS (UE003 SG PCM)</t>
  </si>
  <si>
    <t>Vacaciones Truncas (UE003 SG PCM)</t>
  </si>
  <si>
    <t>Funcionarios CAS UE003 SG PCM</t>
  </si>
  <si>
    <t>Funcionarios CAS UE017 RCC</t>
  </si>
  <si>
    <t>Funcionarios CAS UE019 PEB</t>
  </si>
  <si>
    <t>CTS - DL 728 y Ley Servicio Civil (RCC)</t>
  </si>
  <si>
    <t>Gratificaciones - DL 728 (RCC)</t>
  </si>
  <si>
    <t>Bonificación por escolaridad - DL 728 (RCC)</t>
  </si>
  <si>
    <t>Otras ocasionales - DL728 (RCC)</t>
  </si>
  <si>
    <t>Essalud - DL728 y Ley Servicio Civil (RCC)</t>
  </si>
  <si>
    <t>Compens.Vacacion - DL728 y Ley Servicio Civil (RCC)</t>
  </si>
  <si>
    <t>Técnicos CAS UE003 SG PCM</t>
  </si>
  <si>
    <t>Técnicos CAS UE017 RCC</t>
  </si>
  <si>
    <t>Técnicos CAS UE019 PEB</t>
  </si>
  <si>
    <t>Auxiliares CAS UE003 SG PCM</t>
  </si>
  <si>
    <t>Auxiliares CAS UE017 RCC</t>
  </si>
  <si>
    <t>Funcionarios PAC UE003 SG PCM(*****)</t>
  </si>
  <si>
    <t>Profesionales FAG UE003 SG PCM(*****)</t>
  </si>
  <si>
    <t>FAG (*****)</t>
  </si>
  <si>
    <t>(*****) profesionales FAG no son pagados por Despacho Presidencial sino por el Ministerio de Economía y Finanzas</t>
  </si>
  <si>
    <t>(*****) Funcionarios PAC y profesionales FAG no son pagados por la PCM sino por el Ministerio de Economía y Finanzas</t>
  </si>
  <si>
    <t>(***) Guardería para hijos de trabajadores y entrega de cupón o vale por concepto de alimentación.</t>
  </si>
  <si>
    <t>Costo Total en Planillas (*)</t>
  </si>
  <si>
    <t>Bonificación Extraordinaria (Inaceptación de Gratificaciones)</t>
  </si>
  <si>
    <t>Bonos por Función Jurídiccional y Fiscal</t>
  </si>
  <si>
    <t>Dieta de Directorio</t>
  </si>
  <si>
    <t>Gastos por Estacionamiento de Vehículos</t>
  </si>
  <si>
    <t>Gastos variables y ocasionales</t>
  </si>
  <si>
    <t>Movilidad para traslado de trabajadores</t>
  </si>
  <si>
    <t>Obligaciones del Empleador (Salud, Pensiones, EsSalud y otras)</t>
  </si>
  <si>
    <t>Productividad</t>
  </si>
  <si>
    <t>Retribuciones en bienes</t>
  </si>
  <si>
    <t>Seguros (Especificar)</t>
  </si>
  <si>
    <t>Transferencias CAFAE</t>
  </si>
  <si>
    <t>Vestuario</t>
  </si>
  <si>
    <t>Compensación por Tiempo de Servicios</t>
  </si>
  <si>
    <t>Retribuciones en Servicios(***)</t>
  </si>
  <si>
    <t>Otras Retribuciones y complementos</t>
  </si>
  <si>
    <t>001-DEVIDA</t>
  </si>
  <si>
    <t>47002835</t>
  </si>
  <si>
    <t>BARZOLA CASAS ROXANA</t>
  </si>
  <si>
    <t>ESPECIALISTA EN MODERNIZACIÓN DE LA GESTIÓN PÚBLICA</t>
  </si>
  <si>
    <t>41716825</t>
  </si>
  <si>
    <t>DIAZ DE LAS CASAS JOSE LUIS</t>
  </si>
  <si>
    <t>LICENCIADO EN INVESTIGACIÓN OPERATIVO</t>
  </si>
  <si>
    <t>70102232</t>
  </si>
  <si>
    <t>GUEVARA SINARAHUA MINOU LITZS GIANELLA</t>
  </si>
  <si>
    <t xml:space="preserve">HERRERA ARANDA JORDAN BERTONI </t>
  </si>
  <si>
    <t>ASESOR EN CONTROL DE OFERTA DE DROGAS</t>
  </si>
  <si>
    <t>43312568</t>
  </si>
  <si>
    <t>LEON ROMERO CARLOS ENRIQUE</t>
  </si>
  <si>
    <t>LICENCIADO EN ADMINISTRACION Y CIENCIAS POLICIALES</t>
  </si>
  <si>
    <t>SUPERVISOR DE REVISIONES DE CUENTA POR ENCARGO</t>
  </si>
  <si>
    <t>10471640</t>
  </si>
  <si>
    <t>LOAYZA ALVARADO MIGUEL ANGEL</t>
  </si>
  <si>
    <t>43255680</t>
  </si>
  <si>
    <t>MORI PINEDO WALTER ORLANDO</t>
  </si>
  <si>
    <t>COORDINADOR DE PROYECTOS</t>
  </si>
  <si>
    <t>08103222</t>
  </si>
  <si>
    <t>PACHECO CASTAÑEDA RUBEN</t>
  </si>
  <si>
    <t>PEÑALOZA GONZALES ANGEL RAFAEL</t>
  </si>
  <si>
    <t>07476531</t>
  </si>
  <si>
    <t>REYES SORIA GRACIELA CRISTINA</t>
  </si>
  <si>
    <t>COORDINADOR TÉCNICO PARA LA OFICINA DE COORDINACIÓN CABALLOCOCHA</t>
  </si>
  <si>
    <t>23002133</t>
  </si>
  <si>
    <t>SALDAÑA GRANDEZ HANLEY</t>
  </si>
  <si>
    <t>23983063</t>
  </si>
  <si>
    <t>TABOADA CRUZ ROMMIE STEFFANY</t>
  </si>
  <si>
    <t>10587620</t>
  </si>
  <si>
    <t>TARAZONA ADANAQUE ISABEL DEL ROSARIO</t>
  </si>
  <si>
    <t>006 VRAEM</t>
  </si>
  <si>
    <t>ESPECIALISTA EN MONITOREO DE PROYECTOS Y ACTIVIDADES</t>
  </si>
  <si>
    <t>42910448</t>
  </si>
  <si>
    <t>ANTONIO MENESES JUAN VICTOR</t>
  </si>
  <si>
    <t>10485898</t>
  </si>
  <si>
    <t>ARAUJO  VEGA HUGO CLAY</t>
  </si>
  <si>
    <t>43085577</t>
  </si>
  <si>
    <t>ATAO  PILLACA MARIBEL</t>
  </si>
  <si>
    <t>ADMINISTRACION Y EMPRESAS</t>
  </si>
  <si>
    <t>TECNICO SUPERIOR</t>
  </si>
  <si>
    <t>TECNICO EN ADMINISTRACION Y EMPRESAS</t>
  </si>
  <si>
    <t>28206653</t>
  </si>
  <si>
    <t xml:space="preserve">AVALOS PILLPE HUGO </t>
  </si>
  <si>
    <t>28267474</t>
  </si>
  <si>
    <t>BAUTISTA GOMEZ JAVIER MAURO</t>
  </si>
  <si>
    <t>CIENCIAS ECONOMICAS, ADMINISTRATIVOS Y CONTABLES.</t>
  </si>
  <si>
    <t>RESPONSABLE DE ALMACEN</t>
  </si>
  <si>
    <t>25438928</t>
  </si>
  <si>
    <t>CASTILLO NAVARRETE FELIX HUMBERTO</t>
  </si>
  <si>
    <t>47813934</t>
  </si>
  <si>
    <t>CENTENO MOLLO BIANCA TERESA</t>
  </si>
  <si>
    <t>EXPERTO EN DESARROLLO COMUNAL Y LOCAL</t>
  </si>
  <si>
    <t>ASISTENTE DE JEFATURA</t>
  </si>
  <si>
    <t>41846291</t>
  </si>
  <si>
    <t>CHAVEZ VILLAFUERTE FLOR JULIETA</t>
  </si>
  <si>
    <t>RESPONSABLE DE MESA DE PARTES</t>
  </si>
  <si>
    <t>SECRETARIADO COMPUTARIZADO</t>
  </si>
  <si>
    <t>TECNICO EN SECRETARIADO COMPUTARIZADO</t>
  </si>
  <si>
    <t>ASISTENTE ADMINISTRATIVO ANCHIHUAY</t>
  </si>
  <si>
    <t>41210115</t>
  </si>
  <si>
    <t>DURAND CCAHUANA AURORA</t>
  </si>
  <si>
    <t>ESPECIALISTA EN CONTROL PREVIO Y RENDICION DE CUENTAS</t>
  </si>
  <si>
    <t>73601728</t>
  </si>
  <si>
    <t>ESQUIVEL ROSALES RUTH MELISSA</t>
  </si>
  <si>
    <t>70468620</t>
  </si>
  <si>
    <t>FLORES GALVAN MARILIA FABIOLA</t>
  </si>
  <si>
    <t>COORDINADOR TÉCNICO ASOCIATIVIDAD</t>
  </si>
  <si>
    <t>INGENIERIA QUIMICA Y METALURGICA</t>
  </si>
  <si>
    <t>ESPECIALISTA EN PROCESOS DE RH Y COMPENSACIONES ECONÓMICAS</t>
  </si>
  <si>
    <t>09998432</t>
  </si>
  <si>
    <t>GALLEGOS MOSCOSO EDDIE OSWALDO</t>
  </si>
  <si>
    <t>INGENIERIAS Y ARQUITECTURA</t>
  </si>
  <si>
    <t>COORDINADOR TÉCNICO CACAO</t>
  </si>
  <si>
    <t>ESPECIALISTA EN ADQUISICIONES</t>
  </si>
  <si>
    <t>45886220</t>
  </si>
  <si>
    <t>GARCIA PEZO MARCO ANTONIO</t>
  </si>
  <si>
    <t>COORDINADOR TÉCNICO ACUICULTURA</t>
  </si>
  <si>
    <t>41186887</t>
  </si>
  <si>
    <t>GONZALEZ MONTALVO JESUS</t>
  </si>
  <si>
    <t>45277282</t>
  </si>
  <si>
    <t>GUZMAN RUIZ RONALD RAFAEL</t>
  </si>
  <si>
    <t>62190830</t>
  </si>
  <si>
    <t xml:space="preserve">HUAMAN BORDA GABY OSHIN </t>
  </si>
  <si>
    <t>46663357</t>
  </si>
  <si>
    <t>HUARANCCA  CCORIMANYA NORMA</t>
  </si>
  <si>
    <t>COORDINADOR TÉCNICO DE CAFÉ</t>
  </si>
  <si>
    <t>09149992</t>
  </si>
  <si>
    <t>JAUREGUI SANCHEZ CARLOS ALBERTO</t>
  </si>
  <si>
    <t>EXPERTO EN PRESUPUESTO</t>
  </si>
  <si>
    <t>42559489</t>
  </si>
  <si>
    <t>LIZANA GOMEZ JOSE CARLOS</t>
  </si>
  <si>
    <t>MECANICO AUTOMOTRIZ</t>
  </si>
  <si>
    <t>RESPONSABLE CONTROL PATRIMONIAL</t>
  </si>
  <si>
    <t>40116967</t>
  </si>
  <si>
    <t>MATUTE CARHUAYO CARLOS ENRIQUE</t>
  </si>
  <si>
    <t>EXPERTO EN DESARROLLO PRODUCTIVO</t>
  </si>
  <si>
    <t>28302856</t>
  </si>
  <si>
    <t>MENESES GAVILAN RAUL</t>
  </si>
  <si>
    <t>ESPECIALISTA EN TESORERIA</t>
  </si>
  <si>
    <t>45196324</t>
  </si>
  <si>
    <t>PALOMINO CORDOVA ERICA TANIA</t>
  </si>
  <si>
    <t>CIENCIAS EMPRESARIALES</t>
  </si>
  <si>
    <t>28275823</t>
  </si>
  <si>
    <t>PALOMINO VILLANTOY JOHN NICANOR</t>
  </si>
  <si>
    <t>42557783</t>
  </si>
  <si>
    <t>PEREZ BRANCACHO CECILIA ANTONIA</t>
  </si>
  <si>
    <t>ESPECIALISTA EN ABASTECIMIENTO</t>
  </si>
  <si>
    <t>44819111</t>
  </si>
  <si>
    <t>PEREZ CHARAHUAYTA OLGER</t>
  </si>
  <si>
    <t>28275140</t>
  </si>
  <si>
    <t>PINCO GODOY PORFIRIO</t>
  </si>
  <si>
    <t>44521758</t>
  </si>
  <si>
    <t>PRO JORDAN JOSEP</t>
  </si>
  <si>
    <t>EXPERTO EN TECNOLOGÍA E INFORMÁTICA Y COMUNICACIONES</t>
  </si>
  <si>
    <t>43370842</t>
  </si>
  <si>
    <t>RIVAS CARDENAS ALAN VLADIMIR</t>
  </si>
  <si>
    <t>INGENIERIA DE SISTEMAS, COMPUTO Y TELECOMUNICACIONES</t>
  </si>
  <si>
    <t>19862367</t>
  </si>
  <si>
    <t xml:space="preserve">RODRIGUEZ DE LA ROCA JULIO CESAR </t>
  </si>
  <si>
    <t>LICENCIA DE CONDUCIR AII-A</t>
  </si>
  <si>
    <t>45960579</t>
  </si>
  <si>
    <t>ROJAS CAZO WILDER EMILIO</t>
  </si>
  <si>
    <t>CIENCIAS ADMINISTRATIVAS Y CIENCIAS ECONOMICAS</t>
  </si>
  <si>
    <t>44320280</t>
  </si>
  <si>
    <t>RONDINEL CRESPO JUAN CARLOS</t>
  </si>
  <si>
    <t>LICENCIA DE CONDUCIR AII-B</t>
  </si>
  <si>
    <t>46809210</t>
  </si>
  <si>
    <t>TOVAR RODRIGUEZ JORGE GINO</t>
  </si>
  <si>
    <t>CIENCIAS ECONOMICAS ADMINISTRATIVAS Y CONTABLES</t>
  </si>
  <si>
    <t>COORDINADOR TECNICO GESTION COMUNAL</t>
  </si>
  <si>
    <t>EXPERTO EN RECURSOS HUMANOS</t>
  </si>
  <si>
    <t>42904976</t>
  </si>
  <si>
    <t xml:space="preserve">VERA ALVAREZ JAVIER </t>
  </si>
  <si>
    <t>LICENCIA DE CONDUCIR AIII-A</t>
  </si>
  <si>
    <t>TECNICO EN SECRETARIADO EJECUTIVO</t>
  </si>
  <si>
    <t>ESPECIALISTA EN COMUNICACIONES I</t>
  </si>
  <si>
    <t>ESPECIALISTA EN COMUNICACIONES II</t>
  </si>
  <si>
    <t>CIENCIAS DE LA COMUNICACIÓN, TURISMO Y HOTELERIA</t>
  </si>
  <si>
    <t>ASISTENTE ADMINISTRATIVO SAN FRANCISCO</t>
  </si>
  <si>
    <t>PLIEGO: 001  PRESIDENCIA DEL CONSEJO DE MINISTROS</t>
  </si>
  <si>
    <t>SP-A</t>
  </si>
  <si>
    <t>SP-B</t>
  </si>
  <si>
    <t>SP-C</t>
  </si>
  <si>
    <t>SP-F</t>
  </si>
  <si>
    <t>ST-A</t>
  </si>
  <si>
    <t>ST-B</t>
  </si>
  <si>
    <t>ST-C</t>
  </si>
  <si>
    <t>ST-E</t>
  </si>
  <si>
    <t>SA-A</t>
  </si>
  <si>
    <t>SA-B</t>
  </si>
  <si>
    <t>SA-C</t>
  </si>
  <si>
    <t>LEY N° 30057 - LEY DEL SERVICIO CIVIL</t>
  </si>
  <si>
    <t>DECRETO LEGISLATIVO N° 728</t>
  </si>
  <si>
    <t>Directores</t>
  </si>
  <si>
    <t>Director Ejecutivo Adjunto  (RCC)</t>
  </si>
  <si>
    <t>Jefe de Gabinete de Asesores  (RCC)</t>
  </si>
  <si>
    <t>Gerente  (RCC)</t>
  </si>
  <si>
    <t>Coordinador  (RCC)</t>
  </si>
  <si>
    <t>Asesor  (RCC)</t>
  </si>
  <si>
    <t>Gerente General  (RCC)</t>
  </si>
  <si>
    <t>Directores  (RCC)</t>
  </si>
  <si>
    <t>Jefe de Oficina  (RCC)</t>
  </si>
  <si>
    <t>Gerente de Proyecto  (RCC)</t>
  </si>
  <si>
    <t>Jefe de Unidad  (RCC)</t>
  </si>
  <si>
    <t>Experto  (RCC)</t>
  </si>
  <si>
    <t>SUB TOTAL UE003 SG PCM</t>
  </si>
  <si>
    <t>SUB TOTAL UE017 RCC</t>
  </si>
  <si>
    <t xml:space="preserve">CTS (UE003 SG PCM) </t>
  </si>
  <si>
    <t xml:space="preserve">Asignac.25o30años(UE003 SG PCM) </t>
  </si>
  <si>
    <t xml:space="preserve">Otras ocasionales (UE003 SG PCM) </t>
  </si>
  <si>
    <t>470
(2018)</t>
  </si>
  <si>
    <r>
      <rPr>
        <b/>
        <sz val="9"/>
        <rFont val="Calibri Light"/>
        <family val="2"/>
      </rPr>
      <t xml:space="preserve">OEI.01. </t>
    </r>
    <r>
      <rPr>
        <sz val="9"/>
        <rFont val="Calibri Light"/>
        <family val="2"/>
      </rPr>
      <t>Fortalecer la prestación de los servicios de saneamiento para el usuario</t>
    </r>
  </si>
  <si>
    <t>3.- RECURSOS OPERACIONES OFICIALES DE CREDITO</t>
  </si>
  <si>
    <t xml:space="preserve">    - CANON  Y  SOBRECANON, REGALIAS  Y PARTICIPACIONES</t>
  </si>
  <si>
    <t>Var. % 
(2020-2021)</t>
  </si>
  <si>
    <t>Var. %
(2020-2021)</t>
  </si>
  <si>
    <t>COSTO
ANUAL</t>
  </si>
  <si>
    <t>(*) Debe coincidir con los montos asignados en la Genérica 1. Personal y Obligaciones Sociales consideradas en el presupuesto</t>
  </si>
  <si>
    <t>Diferencia
PIA
(2019-2020)</t>
  </si>
  <si>
    <t>Diferencia
PIA
(2020-2021)</t>
  </si>
  <si>
    <t>Variación
%
(2019-
2020)</t>
  </si>
  <si>
    <t>Variación
%
(2020-
2021)</t>
  </si>
  <si>
    <t>Seguro de Vida Ley</t>
  </si>
  <si>
    <t>SECTOR: 01 PRESIDENCIA DEL CONSEJO DE MINISTROS</t>
  </si>
  <si>
    <t>00-000-299375</t>
  </si>
  <si>
    <t>SOLES</t>
  </si>
  <si>
    <t>00-068-371066</t>
  </si>
  <si>
    <t>00-068-377366</t>
  </si>
  <si>
    <t>018 PROMSACE</t>
  </si>
  <si>
    <t>00-068-381223</t>
  </si>
  <si>
    <t>019 BICENTENARIO</t>
  </si>
  <si>
    <t>00-068-383889</t>
  </si>
  <si>
    <t xml:space="preserve">    - CUENTA ESPECIAL - EJECUCION DE CARTAS FIANZAS POR GARANTÍAS</t>
  </si>
  <si>
    <t>00-068-382254</t>
  </si>
  <si>
    <t>00-000-283274</t>
  </si>
  <si>
    <t xml:space="preserve">    -REC.DIRECT.RECAUD.- CUT</t>
  </si>
  <si>
    <t>00-000-299735</t>
  </si>
  <si>
    <t>00-068-381169</t>
  </si>
  <si>
    <t>06-068-002026</t>
  </si>
  <si>
    <t>00-000-863262</t>
  </si>
  <si>
    <t>00-068-247799</t>
  </si>
  <si>
    <t>00-068-313546</t>
  </si>
  <si>
    <t>06-000-034965</t>
  </si>
  <si>
    <t>06-068-001542</t>
  </si>
  <si>
    <t>00-068-371120</t>
  </si>
  <si>
    <t>06-000-031605</t>
  </si>
  <si>
    <t>PLIEGO: 002 INSTITUTO NACIONAL DE ESTADÍSTICA E INFORMÁTICA</t>
  </si>
  <si>
    <t>001. INEI</t>
  </si>
  <si>
    <t>00-000-299391</t>
  </si>
  <si>
    <t>00-000-281700</t>
  </si>
  <si>
    <t>00-000-563846</t>
  </si>
  <si>
    <t xml:space="preserve">     RECURSOS DIRECTAM. RECAUD. CUT</t>
  </si>
  <si>
    <t>00-000-866970</t>
  </si>
  <si>
    <t>00-068-331862</t>
  </si>
  <si>
    <t>06-068-001879</t>
  </si>
  <si>
    <t>00-068-378311</t>
  </si>
  <si>
    <t xml:space="preserve">     DONACIONES CUT</t>
  </si>
  <si>
    <t xml:space="preserve">    TRANSFERENCIAS CUT</t>
  </si>
  <si>
    <t>PLIEGO: 010 DIRECCION NACIONAL DE INTELIGENCIA</t>
  </si>
  <si>
    <t>MEF - CUT</t>
  </si>
  <si>
    <t>00-000-299456</t>
  </si>
  <si>
    <t>00-000-298395</t>
  </si>
  <si>
    <t xml:space="preserve">PLIEGO: 011 DESPACHO PRESIDENCIAL </t>
  </si>
  <si>
    <t>00-000-299464</t>
  </si>
  <si>
    <t>00-000-309346</t>
  </si>
  <si>
    <t>PLIEGO: 012 COMISION NACIONAL PARA EL DESARROLLO Y VIDA SIN DROGAS - DEVIDA</t>
  </si>
  <si>
    <t>00000299472</t>
  </si>
  <si>
    <t>Devida RDR D.S. 195-2001-EF</t>
  </si>
  <si>
    <t>00000295426</t>
  </si>
  <si>
    <t>Convenio USAID N° 0527-0426</t>
  </si>
  <si>
    <t>0011-0661-0100072828</t>
  </si>
  <si>
    <t xml:space="preserve">DEVIDA - Apoyo Rural </t>
  </si>
  <si>
    <t>0011-0661-0100025293</t>
  </si>
  <si>
    <t>DEVIDA - Embajada Americana NAS</t>
  </si>
  <si>
    <t>0011-0661-0100028055</t>
  </si>
  <si>
    <t>Convenio T.R. MINAG</t>
  </si>
  <si>
    <t>0000-284653</t>
  </si>
  <si>
    <t>DEVIDA Ley 28254 Art. 18</t>
  </si>
  <si>
    <t>0000-525782</t>
  </si>
  <si>
    <t>DEVIDA - Retenciones 10% Ley 28015 Art 21</t>
  </si>
  <si>
    <t>00068315360</t>
  </si>
  <si>
    <t>DEVIDA - Insumos Quimicos y Bienes Fiscalizados D. Leg. 1126</t>
  </si>
  <si>
    <t>00068352819</t>
  </si>
  <si>
    <t>DEVIDA - Ejecucion de Cartas Fianzas por Garantias</t>
  </si>
  <si>
    <t>00068376475</t>
  </si>
  <si>
    <t>SECTOR: 01 PRESIDENCIA CONSEJO MINISTROS</t>
  </si>
  <si>
    <t>876003</t>
  </si>
  <si>
    <t>2009</t>
  </si>
  <si>
    <t>PLIEGO: 019 ORGANISMO SUPERVISOR DE LA INVERSION PRIVADA EN TELECOMUNICACIONES</t>
  </si>
  <si>
    <t>Banco de la Nación</t>
  </si>
  <si>
    <t>0000-299294</t>
  </si>
  <si>
    <t>0000-291706</t>
  </si>
  <si>
    <t>0000-876321</t>
  </si>
  <si>
    <t>0068-166934</t>
  </si>
  <si>
    <t>0068-172519</t>
  </si>
  <si>
    <t>0068-375169</t>
  </si>
  <si>
    <t>Banco de Crédito</t>
  </si>
  <si>
    <t>193-1405607-0-49</t>
  </si>
  <si>
    <t>193-1449991-0-72</t>
  </si>
  <si>
    <t>193-0172599-1-32</t>
  </si>
  <si>
    <t>Scotiabank Perú</t>
  </si>
  <si>
    <t>000-0415987</t>
  </si>
  <si>
    <t>000-2224879</t>
  </si>
  <si>
    <t>000-6027423</t>
  </si>
  <si>
    <t>000-1985772</t>
  </si>
  <si>
    <t>Banco Interbank</t>
  </si>
  <si>
    <t>200-3001245129</t>
  </si>
  <si>
    <t>Banco BBVA</t>
  </si>
  <si>
    <t>0011-0661-0100059678-61</t>
  </si>
  <si>
    <t>Caja Rural Raíz</t>
  </si>
  <si>
    <t>02130176-006-030591</t>
  </si>
  <si>
    <t>Caja Rural de Ahorro y Crédito CAT Perú S.A.</t>
  </si>
  <si>
    <t>02130176-006-032174</t>
  </si>
  <si>
    <t>Compartamos Financiera</t>
  </si>
  <si>
    <t>Financiera Qapaq</t>
  </si>
  <si>
    <t>Financiera Credinka</t>
  </si>
  <si>
    <t>045-920-00810-2</t>
  </si>
  <si>
    <t>RENTESEG</t>
  </si>
  <si>
    <t>(***)  La Cuenta Única del Tesoro -CUT N° 0000-299294 - muestra el saldo neto entre los fondos transferidos por el OSIPTEL y los girados aprobados en la sub-cuenta N°0068-324165</t>
  </si>
  <si>
    <t>PLIEGO: 020 ORGANISMO SUPERVISOR DE LA INVERSIÓN EN ENERGÍA Y MINERIA-OSINERGMIN</t>
  </si>
  <si>
    <t>MIBANCO</t>
  </si>
  <si>
    <t>Soles</t>
  </si>
  <si>
    <t>Crediscotia Financiera</t>
  </si>
  <si>
    <t>Banco Continental</t>
  </si>
  <si>
    <t>Banco de Crédito del Perú</t>
  </si>
  <si>
    <t>Banco Santander</t>
  </si>
  <si>
    <t>BANBIF</t>
  </si>
  <si>
    <t>141-101748885</t>
  </si>
  <si>
    <t>141-101748850</t>
  </si>
  <si>
    <t xml:space="preserve">Banco de la Nacion </t>
  </si>
  <si>
    <t>0000-876348</t>
  </si>
  <si>
    <t>0000-879029</t>
  </si>
  <si>
    <t xml:space="preserve">Banco Continental </t>
  </si>
  <si>
    <t xml:space="preserve">64-01000018648 </t>
  </si>
  <si>
    <t>193-1019901-0-29</t>
  </si>
  <si>
    <t>193-1405567-0-45</t>
  </si>
  <si>
    <t>193-1510302-0-75</t>
  </si>
  <si>
    <t>193-1989983-0-36</t>
  </si>
  <si>
    <t>193-1522184-1-05</t>
  </si>
  <si>
    <t>Dólares</t>
  </si>
  <si>
    <t>Scotiabank S.A.A.</t>
  </si>
  <si>
    <t>000-3967417</t>
  </si>
  <si>
    <t>000-2926180</t>
  </si>
  <si>
    <t xml:space="preserve">Scotiabank S.A.A. </t>
  </si>
  <si>
    <t>000-3022146</t>
  </si>
  <si>
    <t>001-200-3001324100</t>
  </si>
  <si>
    <t>0152-0200006434</t>
  </si>
  <si>
    <t>0068-324173</t>
  </si>
  <si>
    <t xml:space="preserve">193-1536216-0-32 </t>
  </si>
  <si>
    <t>Banco Citibank del Perú</t>
  </si>
  <si>
    <t>0003438015</t>
  </si>
  <si>
    <t>Banco Interamericano de Finanzas</t>
  </si>
  <si>
    <t>007000148616</t>
  </si>
  <si>
    <t>000-9003215</t>
  </si>
  <si>
    <t>08/08/2019</t>
  </si>
  <si>
    <t>000-4911090</t>
  </si>
  <si>
    <t>06-068-001593</t>
  </si>
  <si>
    <t>068-372194</t>
  </si>
  <si>
    <t>068-375177</t>
  </si>
  <si>
    <t>04/01/2019</t>
  </si>
  <si>
    <t>PLIEGO: 021: SUPERINTENDENCIA NACIONAL DE SERVICIOS DE SANEAMIENTO</t>
  </si>
  <si>
    <t>00-068-324181</t>
  </si>
  <si>
    <t>2. RECURSOS DIRECTAMENTE RECAUDADOS</t>
  </si>
  <si>
    <t>00-000-876356</t>
  </si>
  <si>
    <t>00-000-525537</t>
  </si>
  <si>
    <t>00-068-182964</t>
  </si>
  <si>
    <t>00-068-327202</t>
  </si>
  <si>
    <t>00-068-375185</t>
  </si>
  <si>
    <t>194-0007304-0-77</t>
  </si>
  <si>
    <t>193-1405575-0-26</t>
  </si>
  <si>
    <t>000-2740974</t>
  </si>
  <si>
    <t>000-4644026</t>
  </si>
  <si>
    <t>0011-0661-0100039758</t>
  </si>
  <si>
    <t>00-068-371600</t>
  </si>
  <si>
    <t>PLIEGO: 022. ORGANISMO SUPERVISOR DE LA INVERSION EN INFRAESTRUCTURA DE TRANSPORTE DE USO PUBLICO</t>
  </si>
  <si>
    <t>001. OSITRAN</t>
  </si>
  <si>
    <t>Banco de la Nación ***</t>
  </si>
  <si>
    <t>00-068-324203</t>
  </si>
  <si>
    <t>0000 876364</t>
  </si>
  <si>
    <t>00-005-202612</t>
  </si>
  <si>
    <t>193-1138783-0-57</t>
  </si>
  <si>
    <t>193-1569860-1-80</t>
  </si>
  <si>
    <t>Scotiabank del Perú</t>
  </si>
  <si>
    <t>000 4174267</t>
  </si>
  <si>
    <t>0011 0661 0100036333</t>
  </si>
  <si>
    <t>(***) Cuenta Corriente utilizada para realizar giros con Recursos Ordinarios.</t>
  </si>
  <si>
    <t>0000-875147</t>
  </si>
  <si>
    <t>Año 2008</t>
  </si>
  <si>
    <t xml:space="preserve">    RECURSOS DIRECTAM. RECAUD. CENTRAL</t>
  </si>
  <si>
    <t>0000-878464</t>
  </si>
  <si>
    <t>Año 2009</t>
  </si>
  <si>
    <t xml:space="preserve">    RECURSOS DIRECTAM. RECAUD. CUT</t>
  </si>
  <si>
    <t>Año 2013</t>
  </si>
  <si>
    <t xml:space="preserve">      DONACION - CONVENIO AECID</t>
  </si>
  <si>
    <t>0068-349346</t>
  </si>
  <si>
    <t>Año 2014</t>
  </si>
  <si>
    <t xml:space="preserve">    - OTROS (ESPECIFIQUE) - FONBECA - CREDITO BECA</t>
  </si>
  <si>
    <t>Año 2017</t>
  </si>
  <si>
    <t>SECTOR: 001 PRESIDENCIA DEL CONSEJO DE MINISTROS</t>
  </si>
  <si>
    <t xml:space="preserve">CUT 00879010 </t>
  </si>
  <si>
    <t>PLIEGO: 114 CONSEJO NACIONAL DE CIENCIA, TECNOLOGIA E INNOVACION TECNOLOGICA</t>
  </si>
  <si>
    <t>0000-300063</t>
  </si>
  <si>
    <t>0000-282057</t>
  </si>
  <si>
    <t>00-068-339804</t>
  </si>
  <si>
    <t>00-068-334330</t>
  </si>
  <si>
    <t>0150000300063</t>
  </si>
  <si>
    <t>00-068-371694</t>
  </si>
  <si>
    <t>06-068-001577</t>
  </si>
  <si>
    <t>00-068-363713</t>
  </si>
  <si>
    <t>06-068-001119</t>
  </si>
  <si>
    <t>06-068-001291</t>
  </si>
  <si>
    <t xml:space="preserve">00-068-334330 </t>
  </si>
  <si>
    <t>0000-284203</t>
  </si>
  <si>
    <t>0000-622710</t>
  </si>
  <si>
    <t>0190000300063</t>
  </si>
  <si>
    <t>PLIEGO: 183  INSTITUTO NACIONAL DE DEFENSA DE LA COMPETENCIA Y DE LA PROTECCION DE LA PROPIEDAD INTELECTUAL</t>
  </si>
  <si>
    <t>193-1161125-0-34</t>
  </si>
  <si>
    <t>16/10/2001</t>
  </si>
  <si>
    <t>193-2383280-0-34</t>
  </si>
  <si>
    <t>193-1201786-1-61</t>
  </si>
  <si>
    <t>07/01/2003</t>
  </si>
  <si>
    <t>193-1852417-0-81</t>
  </si>
  <si>
    <t>03/02/2010</t>
  </si>
  <si>
    <t>193-1852416-0-71</t>
  </si>
  <si>
    <t>0000-282545</t>
  </si>
  <si>
    <t>22/09/2001</t>
  </si>
  <si>
    <t>0000-252468</t>
  </si>
  <si>
    <t>20/08/1997</t>
  </si>
  <si>
    <t>06-000-034043</t>
  </si>
  <si>
    <t>15/02/2009</t>
  </si>
  <si>
    <t>046-024818</t>
  </si>
  <si>
    <t>02/04/2012</t>
  </si>
  <si>
    <t>00-068-375630</t>
  </si>
  <si>
    <t>00-068-378982</t>
  </si>
  <si>
    <t>00-068-382246</t>
  </si>
  <si>
    <t>000-4206380</t>
  </si>
  <si>
    <t>0661-01-00039529</t>
  </si>
  <si>
    <t>01/05/2009</t>
  </si>
  <si>
    <t>045-3000418247</t>
  </si>
  <si>
    <t>01/12/2008</t>
  </si>
  <si>
    <t>11080100590100000000</t>
  </si>
  <si>
    <t>Bbva Continental</t>
  </si>
  <si>
    <t>Tesoro Público</t>
  </si>
  <si>
    <t xml:space="preserve">Banco Scotiabank </t>
  </si>
  <si>
    <t>Tesoro Público (CUT)</t>
  </si>
  <si>
    <t>Tesoro Público (CUT)-Banco de la Nación</t>
  </si>
  <si>
    <t xml:space="preserve">Tesoro Público </t>
  </si>
  <si>
    <t>Tesoro Público (CUT TR 16)</t>
  </si>
  <si>
    <t>Tesoro Público (CUT TR 18)</t>
  </si>
  <si>
    <t>Scotiabank</t>
  </si>
  <si>
    <t xml:space="preserve">0000 878987 </t>
  </si>
  <si>
    <t>0000 314046</t>
  </si>
  <si>
    <t>Año 2003</t>
  </si>
  <si>
    <t>Año 2001</t>
  </si>
  <si>
    <t>Año 2016</t>
  </si>
  <si>
    <t>Año 2015</t>
  </si>
  <si>
    <t>Año 2005</t>
  </si>
  <si>
    <t>Ene2003</t>
  </si>
  <si>
    <t>Jul2002</t>
  </si>
  <si>
    <t>Oct2018</t>
  </si>
  <si>
    <t>Set2005</t>
  </si>
  <si>
    <t>Oct2006</t>
  </si>
  <si>
    <t>Nov2001</t>
  </si>
  <si>
    <t>Feb2005</t>
  </si>
  <si>
    <t>May2012</t>
  </si>
  <si>
    <t>May2015</t>
  </si>
  <si>
    <t>Feb2018</t>
  </si>
  <si>
    <t>Dic2002</t>
  </si>
  <si>
    <t>May2017</t>
  </si>
  <si>
    <t>Ene2019</t>
  </si>
  <si>
    <t>Feb2020</t>
  </si>
  <si>
    <t>Jun2019</t>
  </si>
  <si>
    <t>Set2001</t>
  </si>
  <si>
    <t>Ago2014</t>
  </si>
  <si>
    <t>Mar2007</t>
  </si>
  <si>
    <t>Dic2010</t>
  </si>
  <si>
    <t>Mar2012</t>
  </si>
  <si>
    <t>Mar2010</t>
  </si>
  <si>
    <t>Jul2005</t>
  </si>
  <si>
    <t>Especificaciones Recursos Públicos</t>
  </si>
  <si>
    <t>Unidad Ejecutora</t>
  </si>
  <si>
    <t>Banco / Institución Financiera</t>
  </si>
  <si>
    <t>Cuenta</t>
  </si>
  <si>
    <t>Fecha de Apertura</t>
  </si>
  <si>
    <t>Moneda</t>
  </si>
  <si>
    <t>Saldo
2019 (*)</t>
  </si>
  <si>
    <t>Saldo
2020 (**)</t>
  </si>
  <si>
    <t>Total</t>
  </si>
  <si>
    <t>Cuentas Bancarias</t>
  </si>
  <si>
    <t>3.- RECURSOS OPERACIONES OFICIALES DE CRED. EXTERNO</t>
  </si>
  <si>
    <t>PRESUPESTO AÑO 2020</t>
  </si>
  <si>
    <t>PROCEDIMIENTO DE CONTRATACIÓN PÚBLICA ESPECIAL</t>
  </si>
  <si>
    <t>SUMA ALZADA</t>
  </si>
  <si>
    <t>PEC-NCPD-PROC-1-2020-ARCC-2</t>
  </si>
  <si>
    <t>EN CONVOCATORIA</t>
  </si>
  <si>
    <t>2 CONSULTORÍA PARA LA SUPERVISIÓN DE EJECUCIÓN DE LA OBRA ¿RECUPERACIÓN DE LOS SERVICIOS DE SALUD DEL HOSPITAL DE APOYO II-2 SULLANA, DISTRITO DE SULLANA, PROVINCIA DE SULLANA, REGIÓN PIURA (CONTINGENCIA)</t>
  </si>
  <si>
    <t>SUMA ALSADA</t>
  </si>
  <si>
    <t>PEC N°02-2020-ARCC</t>
  </si>
  <si>
    <t>PRESUPESTO AÑO 2021</t>
  </si>
  <si>
    <t>NOTA: PROYECTO CON CODIGO Nº 2483109, A CARGO DE LA UNIDAD EJECUTORA 017 AUTORIDAD PARA LA RECONSTRUCCION CON CAMBIOS - RCC</t>
  </si>
  <si>
    <t>PRESUPUESTO AÑO 2019</t>
  </si>
  <si>
    <t>LP-SM-1-2019-OSINFOR-1</t>
  </si>
  <si>
    <t>20393633990 CONSTRUCTORA PREIMAQ SAC</t>
  </si>
  <si>
    <t>PRESUPUESTO AÑO 2020</t>
  </si>
  <si>
    <t>PLIEGO:  114 CONSEJO NACIONAL DE CIENCIA, TECNOLOGIA E INNOVACION TECNOLOGICA</t>
  </si>
  <si>
    <t>Proyecto</t>
  </si>
  <si>
    <t>Código
SNIP</t>
  </si>
  <si>
    <t>Tipo de Proceso de Selección</t>
  </si>
  <si>
    <t>Modalidad</t>
  </si>
  <si>
    <t>Número del Proceso</t>
  </si>
  <si>
    <t>Monto Presupues-tado(*)</t>
  </si>
  <si>
    <t>Contratista (RUC y Denominacion)</t>
  </si>
  <si>
    <t>Plazo de Ejecución de Obras</t>
  </si>
  <si>
    <t>Fecha de vencimiento del plazo</t>
  </si>
  <si>
    <t>Ampliación de Plazo</t>
  </si>
  <si>
    <t>Fecha de Entrega</t>
  </si>
  <si>
    <t>Mejoramiento de la capacidad del servicio de Supervisión y Capacitación de la Oficina Desconcentrada del OSINFOR en Iquitos, Provincia de Maynas, Región Loreto</t>
  </si>
  <si>
    <t>Licitación Pública</t>
  </si>
  <si>
    <t>Suma Alzada</t>
  </si>
  <si>
    <t>1) Ampliación de plazo 3 fue  declarada improcedente pero notificada fuera de plazo, por lo que es procedente por 60 días.
2) Ampliación de plazo 5 se declara procedente por 132 DIAS</t>
  </si>
  <si>
    <t>1) Ampliación de plazo 3 fue  declarada improcedente, pero notificada fuera de plazo, por lo que es procedente por 60 días.
2) Ampliación de plazo 5 se declara procedente por 132 días</t>
  </si>
  <si>
    <t>1 Recuperación de los servicios de salud del Hospital de Apoyo II-2 Sullana, Distrito de Sullana, Provincia de Sullana – Región Piura</t>
  </si>
  <si>
    <t>Procedi-miento de Contra-tación Pública Especial</t>
  </si>
  <si>
    <t>PPTO 2019
(AL 31/12)</t>
  </si>
  <si>
    <t>PPTO 2020 
(AL 30/06)</t>
  </si>
  <si>
    <t>PPTO 2020
 (PROYECCION 31/12)</t>
  </si>
  <si>
    <t>UNIDAD EJECUTORA: 003 SECRETARIA GENERAL - PCM</t>
  </si>
  <si>
    <t>CONTRATACION DE UNA PERSONA NATURAL PARA LA SUBSECRETARIA DE CALIDAD DE ATENCION AL CIUDADANO</t>
  </si>
  <si>
    <t>09906473</t>
  </si>
  <si>
    <t>SSCAC-DTC CONTRATACION DE UNA PERSONA NATURAL PARA LA SUBSECRETARIA DE CALIDAD DE ATENCION AL CIUDADANO</t>
  </si>
  <si>
    <t>03: PLANEAMIENTO, GESTIÓN Y RESERVA DE CONTINGENCIA</t>
  </si>
  <si>
    <t>CONTRATACION DEL SERVICIO DE UNA PERSONA NATURAL PARA QUE REALICEE UNA CONSULTORIA PARA LA ELABORACION DE LOS LINEAMIENTOS PARA LA ORGANIZACION INTERNA EN EL DESPACHO VICEMINISTERIAL DE GOBERNANZA TERRITORIAL DE LA PCM.</t>
  </si>
  <si>
    <t>DVGT-DTC CONTRATACION DE SERVICIO DE UNA PERSONA NATURAL PARA QUE REALICE UNA CONSULTORIA PAR</t>
  </si>
  <si>
    <t>41678534</t>
  </si>
  <si>
    <t>CONTRATACION DE CONSULTOR(A) PARA MONITOREO Y SEGUIMIENTO DE LA GESTION Y FUNCIONAMIENTO</t>
  </si>
  <si>
    <t>41323013</t>
  </si>
  <si>
    <t>SA-DTC CONTRATACION DE CONSULTOR(A) PARA MONITOREO Y SEGUIMIENTO DE LA GESTION Y FUNCIONAMIENTO</t>
  </si>
  <si>
    <t>CONSULTORIA PARA LA ACTUALIZACION DEL PLAN NACIONAL DE DEMARCACION TERRITORIAL VIGENTE.</t>
  </si>
  <si>
    <t>06767888</t>
  </si>
  <si>
    <t>DVGT-SERVICIO PARA PARA LA IMPLEMENTACION DE LINEAMIENTO 8.4 DEL OBJETIVO</t>
  </si>
  <si>
    <t>DVGT CONTRATACION DE SERVICIO DE UNA PERSONA NATURAL QUE REALICE UNA CONSULTORIA PARA LA ELABORACION</t>
  </si>
  <si>
    <t>06408959</t>
  </si>
  <si>
    <t>CONTRATACION DE SERVICIO DE UNA PERSONA NATURAL QUE REALICEUNA CONSULTORIA QUE PERMITA CONSOLIDAR EL MARCO TEORICO, SISTEMATICE LOS AVANCES Y PLANTEE UNA ESTRATEGIA PARA LA DINAMIZACION DEL DESARROLLO TERRITORIAL EN LA CUENCA MEDIA DEL MARAÑON.</t>
  </si>
  <si>
    <t>70430615</t>
  </si>
  <si>
    <t>DVGT: SERV. COORDINACION DE EQUIPOS PARA RECOJO INFORMACIONSOCIOECONOMICA LOCALID. INDIGENAS</t>
  </si>
  <si>
    <t>46172882</t>
  </si>
  <si>
    <t>DVGT:SERVICIO ELAB.INFORME REGISTRO RESULTADOS DE LA IMPLEMENTACION DE ORDENAMIENTO TERRITORIAL</t>
  </si>
  <si>
    <t>DVGT:SERVICIO ELAB. ANALISIS PROBLEMATICA PROCESO ORDENAMIENTO TERRITORIAL</t>
  </si>
  <si>
    <t>07807560</t>
  </si>
  <si>
    <t>DVGT: SERVICIO PARA FORMULAR EL MODELO LOGICO PARA EL PLAN DE CIERRE DE BRECHAS DPTO LORETO</t>
  </si>
  <si>
    <t>40176854</t>
  </si>
  <si>
    <t>DVGT CONTRATACION DE SERVICIO DE UNA PERSONA NATURAL QUE REALICE ESTIMACION DE BRECHAS</t>
  </si>
  <si>
    <t>40560568</t>
  </si>
  <si>
    <t>CONTRATACIÓN DEL SERVICIO DE UNA PERSONA NATURAL QUE REALICE UNA CONSULTORÍA PARA QUE ASISTA A LA COORDINACIÓN DE LOS EQUIPOS PARA EL RECOJO DE INFORMACIÓN SOCIOECONÓMICA EN LOCALIDADES INDÍGENAS, ASÍ COMO PARA LA CONSTRUCCIÓN Y VALIDACIÓNDE LA ESTIMACIÓ</t>
  </si>
  <si>
    <t>46487011</t>
  </si>
  <si>
    <t>SERVICIO DE DIAGNOSTICO PARA LA DEFINICION DE CULTURAORGANIZACIONAL Y PRINCIP</t>
  </si>
  <si>
    <t>10198753</t>
  </si>
  <si>
    <t>SSCAC:SERVICIO DE DIAGNOSTICO PARA LA DEFINICION DE CULTURAORGANIZACIONAL Y PRINCIP</t>
  </si>
  <si>
    <t>SERVICIO DE UNA PERSONA NATURAL QUE REALICE UNA CONSULTORIA PARA CONFORMAR EQUIPOS</t>
  </si>
  <si>
    <t>DVGT SERVICIO DE UNA PERSONA NATURAL QUE REALICE UNA CONSULTORIA PARA CONFORMAR EQUIPOS</t>
  </si>
  <si>
    <t>SERV. ACTUALIZACION PLAN MULTISECTORIAL HELADAS Y FRIAJE 2019-2021</t>
  </si>
  <si>
    <t>42801409</t>
  </si>
  <si>
    <t>CONSULTORÍA A LA UNIDAD FUNCIONAL DE ORDENAMIENTO TERRITORIAL Y GESTIÓN DE RIESGO DE DESASTRES DEL DESPACHO VICEMINISTERIAL DE GOBERNANZA TERRITORIAL DE LA PCM PARA PROFUNDIZAR EN SU DISEÑO ORGANIZACIONAL INTERNO, ÁREAS Y EQUIPOS DE TRABAJO, FUNCIONES ESPECÍFICAS Y PERFILES DE PUESTOS, DE MODO QUE PUEDA FORMALIZARSE EN SUS INSTRUMENTOS DE GESTIÓN O CONSTITUIRSE EN SUSTENTO TÉCNICO PARA SU CREACIÓN ORGÁNICA</t>
  </si>
  <si>
    <t>40712928</t>
  </si>
  <si>
    <t>CONTRATO DE PRESTACION DE SERVICIOS DE ASESORAMIENTO POR LACOCOPERACION INTERNACIONAL PARA EXPERTO INTEGRADO DEL PROGRAMA CIM/GIZ</t>
  </si>
  <si>
    <t>60553658</t>
  </si>
  <si>
    <t>CONTRATO DE PRESTAMO DE SERVICIOS DE ASESORAMIENTO POR LA COOPERACION INTERNACIONAL PARA EXPERTO INTEGRADO DEL PROGRAMACIM/GIZ</t>
  </si>
  <si>
    <t>CONTRATO N° 0020-2016-PCM/OGA "SERVICIO DE CONSULTORIA PARALA ELABORACION DEL MAPEO Y MEJORA DE PROCESOS Y CALCULO DE DOTACION DE PERSONAS DE LA PCM"</t>
  </si>
  <si>
    <t>20136507720</t>
  </si>
  <si>
    <t>CONTRAT. DE LOS SERVICIOS PROFESIONALES DE UNA PERSONA JURIDICA QUE EFECTUE UNA CONSULTORIA</t>
  </si>
  <si>
    <t>20547723270</t>
  </si>
  <si>
    <t>DVMGT - CONTRAT. DE LOS SERVICIOS PROFESIONALES DE UNA PERSONA JURIDICA QUE EFECTUE UNA CONSULTORIA</t>
  </si>
  <si>
    <t>DVGT: SERV. ELAB. INFORME SOBRE ASPECTOS FUNDAMENTALES QUE SUSTENTA LA POLITICA DE ORDENM. TERRITORIAL</t>
  </si>
  <si>
    <t>CONTRATO.020-2016 - CP.001-2016-PCM SERVICIO DE CONSULTORIA PARA LA ELABORACION DEL MAPEO Y MEJORA DE PROCESOS Y CALCULO DE LA DOTACION DE PERSONAS DE LA PCM</t>
  </si>
  <si>
    <t>DVGT:SERVICIO DE ELABORACION DE UNA RUTA DE POSICIONAMIENTOCON NIVELES DE GOBIERNO Y SECTORES</t>
  </si>
  <si>
    <t>Para el pago del "Contrato de prestación de servicios de asesoramiento por la Cooperación Internacional para experto integrado del Programa CIM/GIZ", suscrito entre la PRESIDENCIADEL CONSEJO DE MINISTROS (El Comitente) y el señor CARLOS GUSTAVO JAHNSEN G</t>
  </si>
  <si>
    <t>UNIDAD EJECUTORA: 017 AUTORIDAD PARA LA RECONSTRUCCIÓN CON CAMBIOS - RCC</t>
  </si>
  <si>
    <t>SERVICIO DE CONSULTORIA PARA ANALIZAR EL ESTADO SITUACIONALDE LAS INTERVENCIONES INCLUIDAS EN EL PLAN INTEGRAL DE RECONSTRUCCION CON CAMBIOS (PIRCC)</t>
  </si>
  <si>
    <t>ESTADO SITUACIONAL DE LAS INTERVENCIONES INCLUIDAS EN EL PLAN INTEGRAL DE LA ARCC</t>
  </si>
  <si>
    <t>CONTRATACION DE UN SERVICIO DE CONSULTORIA PARA LEVANTAR LA INFORMACION POR CADA INTERVENCION QUE SE IMPLEMENTARA BAJO MECANISMO DE GOBIERNO A GOBIERNO Y CONVENIO DE ADMINISTRACION DE RECURSOS POR ORGANISMOS INTERNACIONALES.</t>
  </si>
  <si>
    <t>LAVANTAMIENTO DE INFORMACION DE LAS INTERVENCIONES QUE SE IMPLEMENTRON BAJO MECANISMO DE G2G</t>
  </si>
  <si>
    <t>SERVICIO DE CONSULTORIA PARA DESARROLLAR PROPUESTAS DE MEJORAS EN LA EFICIENCIA DE PROCESOS</t>
  </si>
  <si>
    <t>DESARROLLO DE MEJORAS EN LA EFICIENCIA DE LOS PROCESOS</t>
  </si>
  <si>
    <t>CONTRATACION DEL SERVICIO DE CONSULTORIA QUE APOYA LA IMPLEMENTACION DE LA NORMA INTERNACIONAL</t>
  </si>
  <si>
    <t>20600603401</t>
  </si>
  <si>
    <t>IMPLEMENTACIÓN DE LA NORMA INTERNACIONAL</t>
  </si>
  <si>
    <t>CONTRATACION DEL SERVICIO DE CONSULTORIA PARA ASISTENCIA TÉCNICA PARA LA ELABORACION DE LA ESTRUCTURA DE EQUIPO DE TRABAJO, PERFILES Y PROCESOS NECESARIOS PARA LA EJECUCION DE SOLUCIONES INTEGRALES.</t>
  </si>
  <si>
    <t>ELABORACIÓN DE ESTRUCTURA DE EQUIPO DE TRABAJO, PERFILES Y PROCESOS</t>
  </si>
  <si>
    <t>CONSULTORIA LEGAL SOBRE EL CONTRATO "MEJORAMIENTO RH DE LOS SERVICIOS DE SALUD DEL ESTACIONAMIENTO DE SALUD HUARMACA, DEL DISTRITO DE HUARMACA, PROVINCIA DE HUANCABAMBA, DEPARTAMENTO DE PIURA".</t>
  </si>
  <si>
    <t>20294066421</t>
  </si>
  <si>
    <t>MEJORAMIENTO DE LOS SERVICIOS DE SALUD DEL ESTACIONAMIENTO DE SALUD HUARMACA-DISTRITO HUARMACA</t>
  </si>
  <si>
    <t>CONTRATACION DE ASESORIA LEGAL EXTERNA PARA REVISION D PROYECTO DE CONTRATO DE ESTADO A ESTADO, ASI COMO EL APOYO EN LAS MATERIAS DE DERECHO CIVIL Y DERECHO ADMINISTRATIVO EN EL PPROCESO DE NEGOCIACION DE ESTADO A ESTADO, EN EL MARCO DE LALEY N° 30556</t>
  </si>
  <si>
    <t>20555113499</t>
  </si>
  <si>
    <t>REVISION DE PROYECTO DE CONTRATO DE ESTADO A ESTADO</t>
  </si>
  <si>
    <t>CONTRATACION DE ASESORIA LEGAL EXTERNA EN MATERIAL TRIBUTARIA DURANTE EL PROCESO DE NEGOCIACION DE LA MODALIDAD DE CONTRATACION DE ESTADO A ESTADO, EN MARCO DE LA LEY N° 30556</t>
  </si>
  <si>
    <t>20518095057</t>
  </si>
  <si>
    <t xml:space="preserve">ELABORACION DE MATERIAL TRIBUTARIA DE PROCESO DE NEGOCIACION DEL CONTRATO OPERATIVO </t>
  </si>
  <si>
    <t>CONTRATACIÓN DE ASESORÍA LEGAL EXTERNA RESPECTO DE LA FORMULACIÓN Y NEGOCIACIÓN DEL CONTRATO OPERATIVO QUE RESULTE DEL PROCESO DE NEGOCIACIÓN PARA LA SUSCRIPCIÓN DEL CONVENIO O CONTRATO DE ESTADO A ESTADO QUE SE FORMALIZARÁ O CON EL GOBIERNO DE REINO UNIDO O CON LOS GOBIERNOS DE FRANCIA Y PAÍSES BAJOS, EN FUNCIÓN DE LA PROPUESTA QUE RESULTE GANADORA, EN VIRTUD DE LA AUTORIZACIÓN CONTENIDA EN EL NUMERAL 7.8 DEL ARTÍCULO 7 DE LA LEY N° 30556.</t>
  </si>
  <si>
    <t>FORMULACION Y NEGOCIACION DEL CONTRATO OPERATIVO QUE RESULTE DEL PROCESO DE NEGOCIACION</t>
  </si>
  <si>
    <t>CONTRATAR EL SERVICIO DE CONSULTORIA NORMATIVA ESPECIALIZADA EN MATERIA TRIBUTARIA PARA LA REVISION Y ANALISIS EN MATERIA TRIBUTARIA RESPECTO A LA PRESTACION DE SERVICIOS CONSIGNADOS EN LOS PROYECTOS DE CONTRATOS GOBIERNO A GOBIERNO QUE VIENEN SIENDO EVA</t>
  </si>
  <si>
    <t>20101056091</t>
  </si>
  <si>
    <t>REVISION Y ANALISIS EN MATERIA TRIBUTARIA RESPECTO A LA PRESTACION DE SERVICIOS CONSIGNADOS EN LOS PROYECTOS DE G2G</t>
  </si>
  <si>
    <t>POR LA CONTRATACION DE ASESORIA LEGAL EXTERNA PARA ASESORARA LA ARCC EN LA IMPLEMENTACION DE LOS MODELOS CONTRACTUALESNEW ENGIEERING CONTRACT (NEC) EN LAS INTERVENCIONES COMPRENDIDAS EN EL PLAN INTEGRAL DE RECONSTRUCCION CON CAMBIOS (PIRCC) A CARGO DE LA</t>
  </si>
  <si>
    <t>IMPLEMENTACION DE LOS MODELOS CONTRACTUALESNEW ENGIEERING CONTRACT (NEC) EN LAS INTERVENCIONES COMPRENDIDAS EN EL PLAN INTEGRAL DE RECONSTRUCCION CON CAMBIOS (PIRCC) A CARGO DE LA ARCC</t>
  </si>
  <si>
    <t>CONTRATACION DE UN SERVICIO DE CONSULTORIA QUE APOYE LA IMPLEMENTACION DE LA NORMA INTERNACIONAL ISO 37001, SISTEMA DE GESTION ANTI-SOBORNO.</t>
  </si>
  <si>
    <t>IMPLEMENTACION DE NORMA INTERNACIONAL ISO 37001, SISTEMA DE GESTION ANTI-SOBORNO</t>
  </si>
  <si>
    <t>1-Consultoría de Diagnóstico para la Implementación de la Norma ISO 37001 – Sistema de Gestión Antisoborno en la Oficina General de Administración</t>
  </si>
  <si>
    <t xml:space="preserve">20600603401 -LARA CONSULTORES E.I.R.L. </t>
  </si>
  <si>
    <t>Diagnóstico para la Implementación de la Norma ISO 37001</t>
  </si>
  <si>
    <t>PLIEGO: 012. DESARROLLO Y VIDA SIN DROGAS - DEVIDA</t>
  </si>
  <si>
    <t>SERVICIO DE CONSULTORIA PARA EL ANALISIS EPIDEMIOLOGICO Y MULTIVARIADO DE LOS RESULTADOS DE LA VI ENCUESTA NACIONAL SOBRE PREVENCION DEL CONSUMO DE DROGAS (RECONOCIMIENTO DE CRÉDITO DEVENGADO CORRESPONDIENTE AL PAGO DE LOS PRODUCTOS 5,6,7,8,9 Y 10)</t>
  </si>
  <si>
    <t>20565813677 - TALENTO Y POTENCIAL HUMANO CONSULTORES S.R.L</t>
  </si>
  <si>
    <t>RECONOCIMIENTO DE CRÉDITO DEVENGADO CORRESPONDIENTE AL PAGO DE LOS PRODUCTOS 5,6,7,8,9 Y 10 DEL SERVICIO DE CONSULTORIA PARA EL ANALISIS EPIDEMIOLOGICO Y MULTIVARIADO DE LOS RESULTADOS DE LA VI ENCUESTA NACIONAL SOBRE PREVENCION DEL CONSUMO DE DROGAS</t>
  </si>
  <si>
    <t>05: ORDEN PUBLICO Y SEGURIDAD</t>
  </si>
  <si>
    <t>CONSULTORIA PARA EL LEVANTAMIENTO DE INFORMACION Y ELABORACION DE INFORME DE VERIFICACION- OPERADORES USAID 2018-2019 EN LOS DEPARTAMENTOS DE SAN MARTIN, UCAYALI Y HUANUCO EN EL MARCO DEL DESARROLLO ALTERNATIVO INTEGRAL Y SOSTENIBLE</t>
  </si>
  <si>
    <t>05. ORDEN PUBLICO Y SEGURIDAD</t>
  </si>
  <si>
    <t>CONSULTORIA PARA LA EVALUACION DE RESULTADOS E IMPACTO DEL PROGRAMA PRESUPUESTAL DESARROLLO ALTERNATIVO INTEGRAL Y SOSTENIBLE- PIRDAIS 2020</t>
  </si>
  <si>
    <t>GESTION DEL PROGRAMA (DPM)</t>
  </si>
  <si>
    <t>41: GESTION DEL PROGRAMA (DPM)</t>
  </si>
  <si>
    <t>DISEÑO, CONDUCCION E IMPLEMENTACION DE COMITES Y OTROS ESPACIOS DE COORDINACION PARA INTERVENCIONES CONJUNTAS (DAT)</t>
  </si>
  <si>
    <t>44: DISEÑO, CONDUCCION E IMPLEMENTACION DE COMITES Y OTROS ESPACIOS DE COORDINACION PARA INTERVENCIONES CONJUNTAS (DAT)</t>
  </si>
  <si>
    <t>PLIEGO: 019 ORGANISMO SUPERVISOR DE LA INVERSION PROVADA EN TELECOMUNICACIONES</t>
  </si>
  <si>
    <t xml:space="preserve">SERVICIO DE ENCUESTA RESIDENCIAL DE SERVICIOS DE TELECOMUNICACIONES (ERESTEL) 2019                                                                                                                   </t>
  </si>
  <si>
    <t>16 - COMUNICACIONES</t>
  </si>
  <si>
    <t xml:space="preserve">Servicio de Digitalización de Documentos Institucionales co n Valor Legal                                                                                                                                                                                 </t>
  </si>
  <si>
    <t xml:space="preserve">Servicio de digitalización de documentos institucionales co n valor legal - Contrato N° 002-2019/OSIPTEL PRIMER TRIMEST RE DEL 15/01/2019 AL 14/04/2019                                                                                                   </t>
  </si>
  <si>
    <t xml:space="preserve">ESTUDIO DE OPINIÓN TIPO BUS EXPRESS SOBRE BLOQUEO DE CELU LARES INVÁLIDOS APLICADO A NIVEL NACIONAL                                                                                                                                                       </t>
  </si>
  <si>
    <t xml:space="preserve">Servicio de Evaluación de Habilidades directivas para colab oradores del OSIPTEL (nivel gerencial y especialistas)                                                                                                                                        </t>
  </si>
  <si>
    <t xml:space="preserve">Servicio de mantenimiento correctivo al Sistema Administrat ivo Integrado - SAI PRIMER ENTREGABLE INFORME DE LAS 110 H ORAS                                                                                                                               </t>
  </si>
  <si>
    <t xml:space="preserve">SERVICIO DE DIGITALIZACIÓN DE DOCUMENTOS INSTITUCIONALES CO N VALOR LEGAL ADDENDA 01 AL CONTRATO N° 068-2017/OSIPTEL. P ERIODO 08.01.19 AL 14.01.19                                                                                                       </t>
  </si>
  <si>
    <t xml:space="preserve">AUDITORÍA Y CONTROL DE CALIDAD DEL SISTEMA PUNKU, DE ACUERDO A TDR - PRIMER PAGO: 65%                                                                                                                                                                     </t>
  </si>
  <si>
    <t xml:space="preserve">Encuesta Residencial de servicios de telecomunicaciones (ER ESTEL) 2018 - TERCER INFORME                                                                                                                                                                  </t>
  </si>
  <si>
    <t xml:space="preserve">ASESORIA (HASTA EL 31 DE DICIEMBRE 2018 O HASTA AGOTAR EL N UMERO DE HORAS PREVISTAS) SERVICIO ESPECIALIZADO DE CAPACIT ACION Y ASESORIA EN MATERIA DE NEGOCIACIÓN COLECTIVA DEL TR ABAJO EN EL SECTOR PUBLICO DE ACUERDO A LOS TDR                       </t>
  </si>
  <si>
    <t xml:space="preserve"> Apoyo de mejoras a los sistemas de informa ción y plataformas tecnológicas utilizados en el TRASU                                            </t>
  </si>
  <si>
    <t xml:space="preserve">SERVICIO DE ASESORÍA LEGAL ESPECIALIZADA EN MATERIA DE USUA RIOS, DE ACUERDO A TDR                                                                                                                                                                        </t>
  </si>
  <si>
    <t>08243555 </t>
  </si>
  <si>
    <t xml:space="preserve">Contratación de servicio para el analisis situacional, estr atégico y el cronograma de trabajo para la formulación del  Plan de Gobierno Digital del OSIPTEL PRIMER ENTREGABLE DEL  PERIODO 05/03/2019 AL 05/04/2019                                      </t>
  </si>
  <si>
    <t>40793966 </t>
  </si>
  <si>
    <t xml:space="preserve">Servicio para la Formulación del Plan de Gobierno Digital </t>
  </si>
  <si>
    <t xml:space="preserve">ELABORACIÓN DE CUADERNILLO DE PREGUNTAS DE LA ESPECIALIDAD  DE INGENIERÍA PARA EL EXAMEN DE ADMISIÓN DEL PROGARMA DE EN TRENAMIENTO: BECA CEU OSIPTEL, DE ACUERDO A TDR                                                                                   </t>
  </si>
  <si>
    <t>43110749 </t>
  </si>
  <si>
    <t>Cuadernillo de Preguntas</t>
  </si>
  <si>
    <t xml:space="preserve">Elaboración de cuadernillo de preguntas de la especialidad de Derecho para el examen de admisión del programa de entre namiento: Beca CEU OSIPTEL, de acuerdo A LOS TDR                                                                                   </t>
  </si>
  <si>
    <t>45423322 </t>
  </si>
  <si>
    <t xml:space="preserve">ELABORACIÓN DE ESTUDIO SOBRE MECANISMOS DE COMPENSACIÓN A U SUARIOS, DE ACUERDO A TDR                                                                                                                                                                     </t>
  </si>
  <si>
    <t>41473464 </t>
  </si>
  <si>
    <t xml:space="preserve">Elaboración de cuadernillo de preguntas de la especialidad  de Economía para el examen de admisión del programa de entr enamiento: Beca CEU OSIPTEL.                                                                                                      </t>
  </si>
  <si>
    <t xml:space="preserve">SERVICIO DE APLICACION Y SUPERVISION DEL EXAMEN DE ADMISION XXIV CURSO DE EXTENSION UNIVERSITARIA                                                                                                                                                         </t>
  </si>
  <si>
    <t>40381222 </t>
  </si>
  <si>
    <t xml:space="preserve">Elaboración de Estudio de Trazabilidad </t>
  </si>
  <si>
    <t xml:space="preserve">TOTAL REPORTE </t>
  </si>
  <si>
    <t>1. CONTRATACIÓN DEL SERVICIO DE MONITOREO PARA LA DETECCIÓN DE DESCARGAS ATMOSFERICAS EN INSTALACIONES DE TRANSMISION</t>
  </si>
  <si>
    <t>20100330475  MANUEL OJEDA REPRESENTACIONES SRL</t>
  </si>
  <si>
    <t xml:space="preserve">  </t>
  </si>
  <si>
    <t>Sexto Entregable:Servicio de monitoreo a nivel nacional de las descargas atmosféricas en líneas de transmisión de electricidad – Periodo 6</t>
  </si>
  <si>
    <t>ENERGIA</t>
  </si>
  <si>
    <t>2. SERVICIO PARA EL DESARROLLO DE UN DIAGNOTICO INSTITUCIONAL QUE FACILITE LA TOMA DE DECISIONES AL INTERIOR DEL OSINERGMIN</t>
  </si>
  <si>
    <t>20111446165  GRUPO DE ANALISIS PARA EL DESARROLLO</t>
  </si>
  <si>
    <t>Informe del servicio para el desarrollo de un diagnotico institucional que facilite la toma de decisiones al interior del osinergmin</t>
  </si>
  <si>
    <t>3. CONSULTORÍA PARA DEFINICIÓN DE PLANES DE CONTINGENCIA PARA LA EJECUCIÓN DE PROYECTOS DE REFORZAMIENTO ESTRUCTURAL E IMPLEMENTACIÓN DEL SISTEMA CONTRAINCENDIO</t>
  </si>
  <si>
    <t>20100114349  SGS DEL PERU S.A.C.</t>
  </si>
  <si>
    <t>INFORME CON PLANES DE CONTINGENCIA PARA LA EJECUCIÓN DE PROYECTOS DE REFORZAMIENTO ESTRUCTURAL E IMPLEMENTACIÓN DEL SISTEMA CONTRAINCENDIO</t>
  </si>
  <si>
    <t>4. SERVICIO PARA ELABORAR UN ESTUDIO DE CARGAS PARA LA DETERMINACIÓN DE LA POTENCIA ACTIVA Y CAPACIDAD DE LAS INSTALACIONES ELÉCTRICAS EN SEDES CENTRAL, OR LIMA NORTE, OR LIMA SUR Y GRT</t>
  </si>
  <si>
    <t>20360794874  RENERGIA SA</t>
  </si>
  <si>
    <t>INFORME CON ESTUDIO DE CARGAS DE LAS SEDES CENTRAL, GRT, OR LIMA NORTE Y OR LIMA SUR</t>
  </si>
  <si>
    <t>5. SERVICIO DE CONSULTORÍA Y FACTIBILIDAD DE OCUPACION DE LA SEDE DE LA GRT</t>
  </si>
  <si>
    <t>20505830076  OFICINAS INTEGRALES SOCIEDAD ANONIMA CERRADA - OFICINAS INTEGRALES S.A.C.</t>
  </si>
  <si>
    <t>INFORME CON ANTEPROYECTO DE ARQUITECTURA Y ANÁLISIS DE COSTOS Y TIEMPO RESPECTO A OCUPACIÓN DE LA SEDE GRT</t>
  </si>
  <si>
    <t>6. SERVICIO DE ELABORACIÓN DE EXPEDIENTE TÉCNICO PARA REFORZAMIENTO ESTRUCTURAL DE ESCALERA EN SEDE GRT</t>
  </si>
  <si>
    <t>20544234201  CORDOVA INGENIEROS SOCIEDAD ANONIMA CERRADA - CORDOVA INGENIEROS S.A.C.</t>
  </si>
  <si>
    <t>EXPEDIENTE TÉCNICO PARA PROYECTO DE REFORZAMIENTO ESTRUCTURAL DE ESCALERA EN SEDE GRT</t>
  </si>
  <si>
    <t>7. CONTRATACION DEL SERVICIO PARA TALLER DE COMUNICACIÓN NO VERBAL.</t>
  </si>
  <si>
    <t>20517326853  MURAL SAC</t>
  </si>
  <si>
    <t>Entregables: Presentación Taller de comunicaciones. Material para el colaborador. Informe de desarrollo del taller. Lista de participantes. Certificados de participación. HES 1000080773</t>
  </si>
  <si>
    <t>8. CONTRATACIÓN DEL SERVICIO DE EVALUACIÓN TÉCNICA DE SOLUCIONES BPMS PARA LA AUTOMATIZACIÓN DE PROCESOS</t>
  </si>
  <si>
    <t xml:space="preserve">20536823329  </t>
  </si>
  <si>
    <t>- Informe de Evaluación del Nivel de Adopción actual de BPM
- Informe de Inversión Tecnológica actual para soportar BPM
- Informe de Beneficios cuantitativos y cualitativos alcanzados por la adopción del enfoque BPM.
- Informe de Aplicación transversal de resultados e iniciativas vinculadas a  la implementación de BPM.
- Informe de impacto de Continuidad de la implementación de BPM y    tecnologías asociadas.
- Caso de Negocio BPM para el mediano plazo
- Presentación ejecutiva de los informes elaborados</t>
  </si>
  <si>
    <t>9. AUDITORÍA DE SEGURIDAD INFORMÁTICA</t>
  </si>
  <si>
    <t>20565215346  INZAFE PERU S.A.C.</t>
  </si>
  <si>
    <t>- Reporte Ejecutivo
- Reporte Técnico
- Informe Técnico de Vulnerabilidades
- Evidencias e Información usada para el análisis</t>
  </si>
  <si>
    <t>10. SERVICIO DE CONSULTORÍA PARA LA EVALUACIÓN DE PLATAFORMAS DE GESTION DE INFORMACIÓN</t>
  </si>
  <si>
    <t>20601756243  CONSULTORIA IT SECURE POWER SAC</t>
  </si>
  <si>
    <t>- Informe comparativo de soluciones o diseños de arquitectura
- Propuesta de estructura de roles y funciones
- Propuesta de procedimientos de gestión de la plataforma Bigdata y de atención de requerimientos
- Propuesta de casos de uso candidatos
- Propuesta de Arquitectura</t>
  </si>
  <si>
    <t>11. CONTRATACIÓN DEL SERVICIO DE CONSULTORÍA PARA LA REALIZACIÓN DE LA ENCUESTA RESIDENCIAL DE CONSUMO Y USO DE ENERGÍA</t>
  </si>
  <si>
    <t>20156178889  ASOCIACION BENEFICA PRISMA</t>
  </si>
  <si>
    <t xml:space="preserve">Informe de la realización de la Encuesta Residencial de Consumo y Uso de Energía 2019 contempla dos entregables. El primero incluye el plan de trabajo del estudio; el marco muestral detallado y la muestra de viviendas a visitar; el documento técnico que contiene el diseño muestral; y, el cuestionario de la encuesta. Asimismo, el segundo entregable incluye los materiales utilizados en el proceso de capacitación del equipo de campo; un informe del programa de capacitación, sus incidencias y el resultado de la evaluación al personal capacitado; un informe con el planeamiento y las incidencias ocurridas en la ejecución de la encuesta piloto; las versiones finales del cuestionario de la encuesta; los manuales de encuestador y los protocolos de protección de datos personales; y, el plan de trabajo para la fase de campo. </t>
  </si>
  <si>
    <t>12. CONSULTORÍA TÉCNICA PARA EL ANÁLISIS Y APLICACIÓN DEL PROYECTO DE PROCEDIMIENTO E INFORME RIA PARA LA SUPERVISIÓN DE LA OPERATIVIDAD DE LOS SISTEMAS FOTOVOLTAICOS NO CONECTADOS A RED</t>
  </si>
  <si>
    <t>20492162974  INVERSIONES NEVA SAC</t>
  </si>
  <si>
    <t>Análisis y actualización de los indicadores de supervisión. Análisis y actualización de la metodología de cálculo la muestra. Análisis y propuesta de la escala de multas</t>
  </si>
  <si>
    <t>13. SERVICIO ANÁLISIS DE LAS CONDICIONES ACTUALES DEL PRONÓSTICO Y OPERACIÓN DEL DESPACHO DE ENERGÍA EÓLICA, Y SU PROBLEMÁTICA EN EL SEIN</t>
  </si>
  <si>
    <t>20535846244  ENERCLIM S.R.L.</t>
  </si>
  <si>
    <t>Informe desl  análisis de las condiciones actuales del pronóstico y operación del despacho de energía eólica, y su problemática en el sein</t>
  </si>
  <si>
    <t>14. CONTRATACIÓN DEL SERVICIO EVALUACION DE LA APLICACIÓN DE LA NORMA NFPA EN CENTRALES TERMICAS Y EVALUAR EL CUMPLIMIENTO DE REMISION DE INFORMACION CONFORME A LO ESTABLECIDO EN LA RESOLUCIÓN N° 304-2009-OS/CD</t>
  </si>
  <si>
    <t>20600496701  AMV INGENIERIA &amp; SERVICIOS S.A.C.</t>
  </si>
  <si>
    <t>Informe del analisis por  servicio evaluacion de la aplicación de la norma nfpa en centrales termicas y evaluar el cumplimiento de remision de informacion conforme a lo establecido en la resolución n° 304-2009-os/cd</t>
  </si>
  <si>
    <t>15. CONSULTORÍA PARA EL ANÁLISIS DE SENSIBILIDADES DE LOS PARÁMETROS DE LAS FICHAS TÉCNICAS PARA LAS CENTRALES TÉRMICAS DEL SEIN EN EL AÑO 2018</t>
  </si>
  <si>
    <t>20600741846  WAYLLA ENERGIA S.A.C.</t>
  </si>
  <si>
    <t>Simular despachos económicos representativos del SEIN. Evaluar y analizar los impactos de las sensibilidades sobre el despacho económico y su costo de operación.</t>
  </si>
  <si>
    <t>16. CONSULTORÍA PARA ANALIZAR LOS COMENTARIOS AL PROYECTO NORMATIVO "PROCEDIMIENTO PARA LA SUPERVISIÓN DE LOS PARÁMETROS DE LAS INFLEXIBILIDADES OPERATIVAS DE LAS UNIDADES DE GENERACIÓN DEL SEIN”</t>
  </si>
  <si>
    <t xml:space="preserve"> Analizar los comentarios de los Agentes del SEIN en aspectos técnico, regulatorio y comercial al proyecto normativo "Procedimiento para la Supervisión de los Parámetros de las Inflexibilidades Operativas de las Unidades de Generación del SEIN" (pre-publicación).  Proponer modificaciones al Procedimiento pre-publicado. Elaborar el Informe Técnico de soporte para la publicación de "Procedimiento para la Supervisión de los Parámetros de las Inflexibilidades Operativas de las Unidades de Generación del SEIN".</t>
  </si>
  <si>
    <t>17. SERVICIO DE CONSULTORÍA PARA PROPONER MEJORAS PARA LA SELECCIÓN, CONTRATACIÓN y EJECUCIÓN DE SERVICIOS DE LAS EMPRESAS SUPERVISORAS</t>
  </si>
  <si>
    <t>20601606896  DELROT S.A.C.</t>
  </si>
  <si>
    <t>PROPUESTA DE MEJORA QUE PERMITA OPTIMIZAR EL DESAROLLO DE LOS SERVICIOS QUE PRESTAN LAS EMPRESAS SUPERVISORAS AL OSINERGMIN</t>
  </si>
  <si>
    <t>18. CONTRATACIÓN DEL SERVICIO DE CONSULTORÍA REVISIÓN DE LOS ESTUDIOS DE PRE OPERATIVIDAD Y OPERATIVIDAD DE PROYECTOS DE SISTEMAS DE TRANSMISIÓN ELÉCTRICA</t>
  </si>
  <si>
    <t>20601897955  INGENIERIA TOTAL Y SERVICIOS C &amp; A S.A.C.</t>
  </si>
  <si>
    <t>Informe del servicio de consultoría revisión de los estudios de pre operatividad y operatividad de proyectos de sistemas de transmisión eléctrica</t>
  </si>
  <si>
    <t>19. CONTRATACION DEL SERVICIO DE CONSULTORIA PARA LA REVISION Y ANALISIS DEL CUMPLIMIENTO DE ASPECTOS OPERATIVOS Y COMERCIALES DEL CONTRATO DE GENRENT</t>
  </si>
  <si>
    <t>20602442617  JA INGENIERIA Y DESARROLLO S.A.C.</t>
  </si>
  <si>
    <t xml:space="preserve">Análisis de la competencia de Genrent para efectuar la planificación y coordinación de la operación del sistema aislado Iquitos. Ante la imposibilidad de la operación de la línea de transmisión Moyobamba – Iquitos, analizar y sustentar la continuación de las condiciones operativas que estipula el contrato ante tal imposibilidad. Establecer si el suministro de electricidad de Electro Oriente por parte Genrent corresponde a un suministro regulado o se trata de un suministro con características no regulado.
</t>
  </si>
  <si>
    <t>20. CONSULTORÍA PARA LA ELABORACIÓN DE UN PROCEDIMIENTO DE SUPERVISIÓN PARA LA APLICACIÓN DE LO ESTABLECIDO EN LA NTIITR Y EVALUACIÓN DEL CUMPLIMIENTO DE LA NETMECOTR</t>
  </si>
  <si>
    <t>20602546137  GBO SOLUTIONS E.I.R.L.</t>
  </si>
  <si>
    <t>Evaluación de descargos presentado por el COES por el incumplimiento a lo establecido en la norma "Estándares Técnicos Mínimos del Equipamiento para la Coordinación de la Operación en Tiempo Real del SEIN".</t>
  </si>
  <si>
    <t>21. ELABORACIÓN DE PROPUESTA DE PROTOCOLO DE MEDICIÓN
DE VELOCIDAD DE AIRE EN LABORES SUBTERRÁNEAS</t>
  </si>
  <si>
    <t>20602294359  J &amp; J MINERIA CONSTRUCCION Y MEDIO AMBIENTE S.R.L.</t>
  </si>
  <si>
    <t>Informe de la elaboracion de propuesta del protocolo de medicion de velocidad de aire en labores subterraneas</t>
  </si>
  <si>
    <t>22. CONTRATACIÓN DEL SERVICIO DE "ESTUDIO DE LOS ASPECTOS TECNICO, NORMATIVO Y DE SUPERVISIÓN EN SISTEMAS DE ALUMBRADO PÚBLICO CON TECNOLOGÍA LED"</t>
  </si>
  <si>
    <t>20165209185  KIEV ASOCIADOS S.A.C.</t>
  </si>
  <si>
    <t>Informe del servicio de estudio de los aspectos tecnico, normativo y de supervisión en sistemas de alumbrado público con tecnología led"</t>
  </si>
  <si>
    <t>23. CONTRATACION DEL SERVICIO DE UN ESTUDIO PARA EL DESARROLLO DE UN MODELO ECONOMÉTRICO DE LOS DETERMINANTES DE LA PROBABILIDAD DE OCURRENCIA DE
CONFLICTOS SOCIALES</t>
  </si>
  <si>
    <t>20419081907  GERENS ESCUELA DE GESTION Y ECONOMIA S.A</t>
  </si>
  <si>
    <t>Analisis del servicio de un estudio para el desarrollo de un modelo econométrico de los determinantes de la probabilidad de ocurrencia de
conflictos sociales</t>
  </si>
  <si>
    <t>24. CONTRATACIÓN DEL SERVICIO DE CONSULTORÍA PARA LA EVALUACIÓN TÉCNICA DEL FACTOR "K" PARA NUEVOS SUMINISTROS DE GAS NATURAL</t>
  </si>
  <si>
    <t>Informe  del servicio de consultoría para la evaluación técnica del factor "k" para nuevos suministros de gas natural</t>
  </si>
  <si>
    <t>25. CONTRATACIÓN DEL SERVICIO DE CONSULTORÍA PARA LA EVALUACIÓN TÉCNICA DEL FACTOR "K" PARA NUEVOS SUMINISTROS DE GAS NATURAL</t>
  </si>
  <si>
    <t>20510253931  SCI-HELEK E.I.R.L.</t>
  </si>
  <si>
    <t>Informe del servicio de consultoría para la evaluación técnica del factor "k" para nuevos suministros de gas natural</t>
  </si>
  <si>
    <t>26. CONTRATACIÓN DEL SERVICIO DE CONSULTORÍA PARA LA EVALUACIÓN TÉCNICA DEL FACTOR "K" PARA NUEVOS SUMINISTROS DE GAS NATURAL</t>
  </si>
  <si>
    <t>27. CONTRATACIÓN DEL SERVICIO DE CONSULTORÍA PARA EL ANÁLISIS DE LA MEDICIÓN DE LOS RESULTADOS DE LAS ACTIVIDADES DE SUPERVISIÓN E IDENTIFICACIÓN DE OPORTUNIDADES DE MEJORA EN LOS SECTORES ENERGÉTICOS DE LA DIVISIÓN DE SUPERVISIÓN REGIONAL</t>
  </si>
  <si>
    <t>20524030064  ENERGY AND INFORMATION TECHNOLOGIES S.A.C.</t>
  </si>
  <si>
    <t>Informe del analisis del servicio de consultoría para el análisis de la medición de los resultados de las actividades de supervisión e identificación de oportunidades de mejora en los sectores energéticos de la división de supervisión regional</t>
  </si>
  <si>
    <t>28. CONTRATACIÓN DEL SERVICIO DE CONSULTORIA PARA EL ANÁLISIS DE LAS CONDICIONES DE COMPETENCIA EN EL MERCADO DE INSTALADORES INTERNOS DE GAS NATURAL DOMICILIARIO EN LA CONCESIÓN DE LIMA Y CALLAO</t>
  </si>
  <si>
    <t>20524787742  ECONOMIA APLICADA CONSULTORES E.I.R.L.</t>
  </si>
  <si>
    <t>Informe  del servicio de consultoria para el análisis de las condiciones de competencia en el mercado de instaladores internos de gas natural domiciliario en la concesión de lima y callao</t>
  </si>
  <si>
    <t>29. CONTRATACION DEL SERVICIO DE UN ESTUDIO PARA EL DESARROLLO DE UN MODELO ECONOMÉTRICO DE LOS DETERMINANTES DE LA PROBABILIDAD DE OCURRENCIA DE
CONFLICTOS SOCIALES</t>
  </si>
  <si>
    <t>20552324316  ESCUELA DE POSTGRADO GERENS S.A.</t>
  </si>
  <si>
    <t>Informe del servicio de un estudio para el desarrollo de un modelo econométrico de los determinantes de la probabilidad de ocurrencia de
conflictos sociales</t>
  </si>
  <si>
    <t>30. CONTRATACIÓN DEL SERVICIO DE CONSULTORIA PARA EL ANÁLISIS DE LA PROBLEMÁTICA DE LA SUPERVISION DE LAS CONSTRUCCIONES SOBRE LOS DUCTOS DEL SISTEMA DE DISTRIBUCIÓN DE GAS NATURAL QUE AFECTAN SU OPERACIÓN, MANTENIMIENTO, SEGURIDAD E INTEGRIDAD</t>
  </si>
  <si>
    <t>20557364723  SEMP CONSULTORES &amp; ASOCIADOS S.A.C.</t>
  </si>
  <si>
    <t>Informe  del servicio de consultoria para el análisis de la problemática de la supervision de las construcciones sobre los ductos del sistema de distribución de gas natural que afectan su operación, mantenimiento, seguridad e integridad</t>
  </si>
  <si>
    <t>31. CONTRATACION DEL SERVICIO DE ADMINISTRACION DEL PORTAL DE HABILITACIONES DE GAS NATURAL</t>
  </si>
  <si>
    <t>20600291336  INGENIERIA DE GAS NATURAL S.A.C. - IGANA S.A.C.</t>
  </si>
  <si>
    <t>Informe del servicio de administracion del portal de habilitaciones de gas natural</t>
  </si>
  <si>
    <t>32. CONTRATACION DEL SERVICIO DE CONSULTORIA PARA ANALISIS Y EVALUACION SITUACIONAL DE LOS PROCESOS DE SUPERVISION DE LA RECAUDACION DEL FONDO DE INCLUSIÓN SOCIAL ENERGÉTICO (FISE) Y ELABORACIÓN DE PROPUESTA DE LINEAMIENTO PARA LA MEJORA EN LAS ACTIVIDADES DE LA RECAUDACIÓN, TRANSFERENCIA Y LIQUIDACIÓN DEL FISE</t>
  </si>
  <si>
    <t>20600513797  PROVEEMOS E.I.R.L.</t>
  </si>
  <si>
    <t>Informe del analisis  del servicio de consultoria para analisis y evaluacion situacional de los procesos de supervision de la recaudacion del fondo de inclusión social energético (fise) y elaboración de propuesta de lineamiento para la mejora en las actividades de la recaudación, transferencia y liquidación del fise</t>
  </si>
  <si>
    <t>33. CONTRATACION DEL SERVICIO DE ELABORACION DEL PROYECTO DE SUPERVISIÓN DE LAS CONDICIONES DE SEGURIDAD DE CRITICIDAD ALTA A INSTALACIONES DE CONSUMIDORES DIRECTOS Y OPERADORES DE MEDIOS DE TRANSPORTE DE COMBUSTIBLES LIQUIDOS Y/U OPDH</t>
  </si>
  <si>
    <t>20602131174  QUALIS OPERA AUDIT S.A.C.</t>
  </si>
  <si>
    <t>Analisis del servicio de elaboracion del proyecto de supervisión de las condiciones de seguridad de criticidad alta a instalaciones de consumidores directos y operadores de medios de transporte de combustibles liquidos y/u opdh</t>
  </si>
  <si>
    <t>34. CONTRATACION DEL SERVICIO DE CONSULTORIA PARA REVISION DE ESTUDIOS DE NATURALIZACION HIDROLOGICA 2017</t>
  </si>
  <si>
    <t>20106530450  SISTEMAS AGUA &amp; ENERGIA S.A.</t>
  </si>
  <si>
    <t>Series hidrológicas históricas y embalses de las centrales hidráulicas; entre otros, a fin de que el COES determine el programa de operación y el costo de racionamiento para cada período de estudio tarifario.</t>
  </si>
  <si>
    <t>35. CONTRATACIÓN DEL SERVICIO PARA DETERMINAR LOS COSTOS ESTÁNDARES DE OPERACIÓN Y MANTENIMIENTO DE  LAS INSTALACIONES DE DISTRIBUCIÓN ELÉCTRICA</t>
  </si>
  <si>
    <t>20106636011  CENTRO DE CONSERVACION DE ENERGIA Y DEL AMBIENTE</t>
  </si>
  <si>
    <t>Determinar los costos estándares de explotación de las instalaciones de distribución eléctrica para el cálculo de la tasa interna de retorno a que se refiere el Artículo 70° de la Ley de Concesiones Eléctricas (LCE), correspondiente a la fijación del Valor Agregado de Distribución (VAD) y Cargos Fijos</t>
  </si>
  <si>
    <t>36. CONTRATACION DEL SERVICIO DE CONSULTORIA PARA DETERMINAR LOS COSTOS DE CONEXIÓN ELÉCTRICA 2019-2023</t>
  </si>
  <si>
    <t>Contar con costos de conexión eléctrica para la ejecución de las actividades de instalación, mantenimiento y reposición de las conexiones eléctricas por parte de las empresas de distribución eléctrica a nivel nacional</t>
  </si>
  <si>
    <t>37. CONTRATACION DEL SERVICIO DE CONSULTORIA PARA LA DETERMINACIÓN DE LOS TIEMPOS Y MOVIMIENTOS DE CONEXIONES Y CORTE Y RECONEXION</t>
  </si>
  <si>
    <t>Desarrollar el analisis de tiempos y movimientos en campo de las actividades de instalación de conexiones léctricas en media y baja tensión,  y  de la actividad de corte y reconexión a fin de contar con rendimientos eficientes.</t>
  </si>
  <si>
    <t>38. CONTRATACION DEL SERVICIO DE CONSULTORIA PARA DETERMINAR LOS IMPORTES DE CORTE Y RECONEXION DE LA CONEXION ELECTRICA 2019-2023</t>
  </si>
  <si>
    <t>Determinar los importes máximos de corte y reconexión aplicables a los usuarios del servicio público de electricidad de acuerdo al Texto Único Ordenado y Concordado de la Norma  "Procedimiento para Fijación de Precios Regulados"</t>
  </si>
  <si>
    <t>39. CONSULTORIA PARA VERIFICACION EN CAMPO DE LA INFORMACION DE LAS INSTALACIONES DE DISTRIBUCION ELECTRICA</t>
  </si>
  <si>
    <t>Información de metrados de equipamiento informados por las empresas de distribución eléctrica referente a características técnicas de transformadores de distribución, conductores y cables de MT y BT, subestaciones de distribución, aisladores, puesta a tierra, equipos de protección y seccionamiento, entre otros.</t>
  </si>
  <si>
    <t>40. CONTRATACION DEL SERVICIO DE REVISIÓN DE LA FIJACIÓN DEL VALOR AGREGADO DE DISTRIBUCIÓN (VAD) Y CARGOS FIJOS PERIODO 2019 - 2023  ITEM III</t>
  </si>
  <si>
    <t>20108432510  PRIETO INGENIEROS CONSULTORES S.A .</t>
  </si>
  <si>
    <t>Revisión de los Estudios VAD de concesionarios para fijar las tarifas para la prestación del servicio de distribución eléctrica a nivel nacional, a efectos de brindar las señales económicas para el desarrollo eficiente, permitiendo a la población acceder al servicio eléctrico a costos eficientes.</t>
  </si>
  <si>
    <t>41. CONTRATACION DEL SERVICIO DE REVISIÓN DE LA FIJACIÓN DEL VALOR AGREGADO DE DISTRIBUCIÓN (VAD) Y CARGOS FIJOS PERIODO 2019 - 2023  ITEM III</t>
  </si>
  <si>
    <t>42. CONTRATACION DEL SERVICIO ESPECIALIZADO PARA LA DETERMINACIÓN DEL PLAN DE INVERSIONES 2021 - 2025</t>
  </si>
  <si>
    <t>Contar con estudios técnico-económicos que apoye al sustento de la determinación del Plan de Inversiones 2021-2025 de los SCT de las empresas concesionarias titulares de instalaciones de transmisión que conforman el SEIN.</t>
  </si>
  <si>
    <t>43. CONTRATACION DE CONSULTORIA EN TEMAS VINCULADOS A LOS PROCESOS DE INVERSION PUBLICA POR LAS EMPRESAS BAJO EL AMBITO DEL FONAFE ENCARGADAS DE LA EJECUCIÓN DEL PLAN DE INVERSIONES DE TRANSMISION</t>
  </si>
  <si>
    <t>Contar con alternativas que garanticen la ejecución de los proyectos de transmisión previstos en el Plan de Inversiones 2013-2017 y 2017-2021 que hasta la fecha no han sido ejecutados por las empresas distribuidoras</t>
  </si>
  <si>
    <t>44. REVISION DEL ESTUDIO DEL CVNC DE LA NUEVA PLANTA DE IQUITOS DE GENRENT DEL PERU SAC</t>
  </si>
  <si>
    <t>20252132466  SERVICIOS DE INGENIERIA INTEGRAL S.A.C.</t>
  </si>
  <si>
    <t>Análisis y resolución de los comentarios, sugerencias
y observaciones que se presenten al proyecto de procedimiento, así como, efectuar las
modificaciones para determinar  tarifaria de los sistemas
aislados</t>
  </si>
  <si>
    <t>45. ANÁLISIS DE LAS OPINIONES Y SUGERENCIAS A LA RESOLUCIÓN N°25-2019-OS/CD CON RELACIÓN A LA CT IQUITOS NUEVA</t>
  </si>
  <si>
    <t>Contar con el Mecanismo de Compensación para Sistemas Aislados, lo cual beneficia a la sociedad con tarifas menores hasta que dichos sistemas sean incorporados al SEIN.</t>
  </si>
  <si>
    <t>46. CONTRATACION DE SERVICIO DE PROCESAMIENTO Y ANÁLISIS DE LA INFORMACIÓN COMERCIAL 2018-2019</t>
  </si>
  <si>
    <t>Contar con la evolución mensual con consumo, facturación y cantidad de usuarios de electricidad a nivel nacional, promoviendo la transparencia y acceso a la información del público en general y consesionarios de electricidad en el Perú.</t>
  </si>
  <si>
    <t>47. CONTRATACION DE SERVICIO DE PROCESAMIENTO Y ANALISIS  DE LA INFORMACIÓN ECONÓMICA FINANCIERA AÑOS 2018-2019</t>
  </si>
  <si>
    <t>Contar con la información económica y financiera de las empresas de electricidad, de modo tal de permitir el acceso a la información pública en cumplimiento al principio de transparencia de los procesos regulatorios.</t>
  </si>
  <si>
    <t>48. CONTRATACIÓN DEL SERVICIO PARA REVISIÓN DE COSTOS OPERATIVOS DEL FISE DE LAS EEDD VINCULADOS CON EL DESCUENTO EN EL BALÓN DE GAS</t>
  </si>
  <si>
    <t>Liquidación mensual de costos administrativos y operativos del FISE de las empresas de Distribución Eléctrica (EEDD) vinculados con el descuento en la compra del balón de gas.</t>
  </si>
  <si>
    <t>49. CONTRATACIÓN DEL SERVICIO DE DETERMINACIÓN DE COSTOS ESTÁNDARES UNITARIOS DEL FISE PARA LAS EDES PERIODO MAYO 2019 – MAYO 2021</t>
  </si>
  <si>
    <t>Costos Estándares Unitarios por actividades desarrolladas por las  empresas de Distribución Eléctrica para la operatividad del Fondo de Inclusión Social  Energético  (FISE)  vinculados  con  el  descuento  en  la  compra  del  balón  de  GLP</t>
  </si>
  <si>
    <t xml:space="preserve">50. CONTRATACION DEL SERVICIO DE CONSULTORIA PARA SOPORTE ESPECIALIZADO EN COSTOS DE CONEXIÓN ELECTRICA </t>
  </si>
  <si>
    <t>20387959450  PI CONSULTORIA E INGENIERIA S.A.C.</t>
  </si>
  <si>
    <t>Costos de conexión eléctrica para la ejecución de las actividades de instalación, mantenimiento, reposición, corte, reconexión, retiro y reinstalación de las conexiones eléctricas por parte de las empresas de distribución eléctrica a nivel nacional.</t>
  </si>
  <si>
    <t>51. CONTRATACION DEL SERVICIO PARA EL SOPORTE ESPECIALIZADO DEL VAD Y CARGOS FIJOS 2019</t>
  </si>
  <si>
    <t>Soporte especializado para fijar las tarifas de distribución eléctrica a nivel nacional, a efectos de brindar las señales económicas para el desarrollo eficiente de dicha prestación, permitiendo a la población acceder al servicio eléctrico</t>
  </si>
  <si>
    <t>52. CONTRATACION DEL SERVICIO PARA DETERMINACION DEL FACTOR DE BALANCE DE POTENCIA (FBP) ANOS 2019-2020</t>
  </si>
  <si>
    <t>20402307341  IANSA EIRL</t>
  </si>
  <si>
    <t>Factor de Balance de Potencia Coincidente en Horas de Punta (FBP) a fin de evitar la sobre-venta o sub-venta de potencia de punta. Mantener el cálculo del FBP evaluado a nivel nacional.</t>
  </si>
  <si>
    <t>53. CONTRATACION DEL SERVICIO DE PROCESAMIENTO DE INFORMACIÓN COMERCIAL DE EMPRESAS CONCESIONARIAS DE GAS NATURAL  AÑOS 2019-2020</t>
  </si>
  <si>
    <t>20429344531  BA ENERGY SOLUTIONS S.A.C.</t>
  </si>
  <si>
    <t>Analizar y explicar el comportamiento del mercado de gas natural en Perú y dar a conocer la evolución mensual del uso del gas natural a nivel nacional, permitiendo a los ineresados contar, con información que contribuye con la transparencia del mercado.</t>
  </si>
  <si>
    <t>54. CONTRATACION DEL SERVICIO PARA DETERMINACION DEL FACTOR DE BALANCE DE POTENCIA (FBP) ANOS 2017-2018</t>
  </si>
  <si>
    <t>20487317757  CONSULTORES EN INGENIERIA REGULADA Y SOSTENIBLE E.I.R.L.</t>
  </si>
  <si>
    <t>La determinación del Factor de Balance de Potencia Coincidente en Horas de Punta (FBP)para que exista igualdad entre la potencia ingresada menos las pérdidas eficientes y la potencia de punta efectiva. Dicho factor afectará los valores agregados de distribución (VAD) de media y baja tensión</t>
  </si>
  <si>
    <t xml:space="preserve">55. CONTRATACION DEL SERVICIO DE CONSULTORIA PARA FIJAR EL FACTOR DE RECARGO Y PROGRAMA DE TRANSFERENCIA DEL FOSE AÑOS 2017 -2019 </t>
  </si>
  <si>
    <t>20493147791  ESYCOMP S.A.C.</t>
  </si>
  <si>
    <t xml:space="preserve">Administración, el procesamiento, validación, análisis y cálculo del FOSE,con información comercial histórica y proyectada, lo cual se hará efectivo a través
reducciones tarifarias en el recibo de luz correspondiente.
</t>
  </si>
  <si>
    <t>56. CONTRATACION DEL SERVICIO PARA LA REVISIÓN DE LA NORMA TARIFAS Y COMPENSACIONES DE LOS SST Y SCT</t>
  </si>
  <si>
    <t>20500403994  URIBE INGENIEROS E.I.R.L.</t>
  </si>
  <si>
    <t>Plan de Inversiones y al proceso para la fijación de Peajes y Compensaciones de los SST y SCT, en base a experiencias internacionales y nacionales, a fin de garantizar la continuidad de la operación de las instalaciones de transmisión</t>
  </si>
  <si>
    <t>57. CONTRATACION DEL SERVICIO PARA LA REVISIÓN DE LA NORMA TARIFAS Y COMPENSACIONES DE LOS SST Y SCT</t>
  </si>
  <si>
    <t>58. SERVICIO DE PROCESAMIENTO DE LA INFORMACIÓN DE LA CONTABILIDAD REGULATORIA Y ECONÓMICA FINANCIERA DE LAS EMPRESAS CONCESIONARIAS DE GAS NATURAL AÑOS 2016, 2017 Y 2018</t>
  </si>
  <si>
    <t>20501666786  CONSULTORES SUPERVISORES Y ASESORES NACIONALES S.A.C.</t>
  </si>
  <si>
    <t>Costos validados de explotación de las empresas concesionarias de transporte y distribucion de gas natural para la fijación de tarifas bajo criterios de eficiencia económica,</t>
  </si>
  <si>
    <t xml:space="preserve">59.  CONTRATACION DE CONSULTORÍA PARA EVALUACIÓN DE LA CALIDAD DE SUMINISTRO DE LOS SISTEMAS DE DISTRIBUCIÓN ELÉCTRICA  </t>
  </si>
  <si>
    <t>Evaluación de la calidad de suministro de los sistemas de distribución eléctrica mediante los indicadores globales SAIFI y SAIDI, a efectos de
establecer sus valores reales y valores objetivos.}</t>
  </si>
  <si>
    <t>60. ELABORACIÓN DEL MANUAL DE CONTABILIDAD REGULATORIA DE LAS EMPRESAS ELÉCTRICAS</t>
  </si>
  <si>
    <t>Actualización del proyecto de norma existente en Osinergmin “Sistema de Costos para Elaboración y Presentación de Información Económica Financiera por Titulares de Concesión Definitiva y Autorización de Actividades Eléctrica” basado en el sistema de costos ABC</t>
  </si>
  <si>
    <t>61. CONTRATACION DEL SERVICIO DE REVISIÓN DE LA FIJACIÓN DEL VALOR AGREGADO DE DISTRIBUCIÓN (VAD) Y CARGOS FIJOS PERIODO 2019 - 2023  ITEM I</t>
  </si>
  <si>
    <t>62. CONTRATACIÓN DEL SERVICIO PARA LA REVISIÓN DE COSTOS DE INVERSIÓN EN LA CONSTRUCCIÓN DE LA DERIVACIÓN PRINCIPAL AYACUCHO</t>
  </si>
  <si>
    <t>Auditoria de Costos revisado de la inversión realmente ejecutado por el concesionario en la construcción de la Derivación Principal Ayacucho</t>
  </si>
  <si>
    <t xml:space="preserve">63. CONTRATACIÓN DE CONSULTORIA PARA ANALISIS DE SUMINISTRO A IQUITOS CON ENERGIAS ALTERNATIVAS </t>
  </si>
  <si>
    <t>20505203586  DEUMAN S.A.C.</t>
  </si>
  <si>
    <t>Evaluar las alternativas de suministro eléctrico a la ciudad de Iquitos con energías alternativas en el mediano y largo plazo. Ello debido al retraso y la posible no ejecución de la línea de transmisión Moyobamba-Iquitos.</t>
  </si>
  <si>
    <t>64. CONTRATACIÓN DEL SERVICIO DE CONSULTORÍA PARA LA ELABORACIÓN DE UN DIAGNÓSTICO DE AJUSTES NORMATIVOS EN EL SECTOR ELÉCTRICO PARA PROMOVER LA ELECTROMOVILIDAD EN PERÚ.</t>
  </si>
  <si>
    <t>Proponer los elementos normativos de índole regulatoria que brinden señales de eficiencia económica a los agentes del sector eléctrico que coadyuven a la implementación de la electromovilidad en el Perú</t>
  </si>
  <si>
    <t>65. CONTRATACION DEL SERVICIO DE CÁLCULO DE PRECIOS DE REFERENCIA DE ENERGÉTICOS 2018-2020</t>
  </si>
  <si>
    <t>20506333149  WORLD PRODUCTS TRADING S.A.C.</t>
  </si>
  <si>
    <t>El analisis del comportamiento de los mercados internacionales de los combustibles derivados del petróleo, y como estos afectan a los precios de combustibles derivados del petróleo a nivel mayorista que los agentes establecen para el mercado local.</t>
  </si>
  <si>
    <t>66. CONTRATACION DEL SERVICIO DE SEGUIMIENTO DE PRECIOS DE COMBUSTIBLES EN SUDAMÉRICA, NORTEAMÉRICA, EUROPA, ASIA Y OCEANÍA</t>
  </si>
  <si>
    <t>Propuesta metodologica para obtener información de los precios de combstibles a nivel internacional y la publicación periodica de los informes con la finalidad de contar analsis comparativo del mercado.</t>
  </si>
  <si>
    <t>67. APOYO EN EL PROCESO DE APROBACIÓN DE PROCEDIMIENTOS TÉCNICOS COES 2018</t>
  </si>
  <si>
    <t>20514630306  CENTRO DE INVESTIGACION DE ENERGIA Y DESARROLLO DE SISTEMAS SAC - CIEDES SAC</t>
  </si>
  <si>
    <t>Revisar y analizar los informes de sustentación de propuestas de modificación de los procedimientos técnicos del COES, análisis de los comentarios recibidos por los agentes para su prepublicación y publicación de dichos procedimientos técnicos del COES.</t>
  </si>
  <si>
    <t>68. CONTRATACION DEL SERVICIO DE PROCESAMIENTO Y SOPORTE OPERATIVO DE LOS SISTEMAS DE INFORMACION DE LA DGT (2017 - 2018)</t>
  </si>
  <si>
    <t>20515479261  NET CONSULTORES S.A.C.</t>
  </si>
  <si>
    <t>procesamiento de la información de los sistemas de información SICLI, SIOSEIN, SIMCSA, SIMCUR y SILIPEST, de la DGT, los cuales se emplean en los procesos tarifarios</t>
  </si>
  <si>
    <t>69. CONTRATACION DEL SERVICIO PARA LA DETERMINACION DE LA UBICACIÓN Y CAPACIDAD OPTIMA DEL TRANSFORMADOR DE RESERVA</t>
  </si>
  <si>
    <t>20521019647  INGENIERIA IEB PERU SOCIEDAD ANONIMA CERRADA</t>
  </si>
  <si>
    <t>Determinación de las reservas de transformación en la transmisión, con tarifas de transmisión de energía eléctrica eficienctes. Información del sistema de transmisión que garantice la  operación de los sistemas de transmisión con  inversiones de menor costo.</t>
  </si>
  <si>
    <t>70. CONTRATACION DEL SERVICIO PARA REVISION DE LA ESTRUCTURA DE LOS MODULOS ESTANDARES DE INVERSION PARA SISTEMAS DE TRANSMISION</t>
  </si>
  <si>
    <t>Estructura de la Base de Datos de Módulos Estándares de Inversión para Sistemas de Transmisión, a fin de cumplir con lo establecido en la Resolución 171-2014-OS/CD</t>
  </si>
  <si>
    <t>71. CONTRATACION DEL SERVICIO PARA LA DETERMINACION DE LA UBICACIÓN Y CAPACIDAD OPTIMA DEL TRANSFORMADOR DE RESERVA</t>
  </si>
  <si>
    <t>Determinación de las reservas de transformación en la transmisión, está orientada a lograr que la sociedad (principalmente las empresas concesionarias y los consumidores) cuente con tarifas por el servicio de transmisión de energía eléctrica</t>
  </si>
  <si>
    <t>72. CONTRATACION DE CONSULTORIA PARA REVISIÓN Y ANALISIS DEL CRITERIO DE CONFIABILIDAD PROPUESTO POR EL COES</t>
  </si>
  <si>
    <t>Criterios de confiabilidad considerados en el Planeamiento de la Expansión de la Transmisión, aprobado con Resolución Ministerial (RM) N° 129-2009-MEM-DM (modificado con RM N° 051-2018- MEM/DM)</t>
  </si>
  <si>
    <t>73. SERVICIO PARA REVISIÓN DE LA NORMATIVIDAD ELÉCTRICA SOBRE LA IMPLEMENTACIÓN DE LOS SISTEMAS DE MEDICIÓN INTELIGENTE (SMI)</t>
  </si>
  <si>
    <t>20521145430  GAPEL S.A.C.</t>
  </si>
  <si>
    <t>Propuesta normativa que incluya las modificaciones que deban realizarse en normas, procedimientos y otros dispositivos normativos vigentes que permitan la incorporación progresiva de los SMI.</t>
  </si>
  <si>
    <t>74. ANÁLISIS DE MEDICIÓN DE EFICIENCIA RELATIVA DE LOS COSTOS DE OPERACIÓN Y MANTENIMIENTO DE LOS SISTEMAS ELÉCTRICOS RURALES-SER</t>
  </si>
  <si>
    <t>20551711812  MERCADOS ENERGETICOS CONSULTORES SOCIEDAD ANONIMA SUCURSAL DEL PERU</t>
  </si>
  <si>
    <t>Costos de operación, mantenimiento y de gestión comercial del VAD de los sistemas eléctricos rurales como herramienta  de gestión optimas en beneficio en general al contribuir con un sustento de tarifas.</t>
  </si>
  <si>
    <t>75. CONTRATACION DEL SERVICIO DE REVISIÓN DE LA FIJACIÓN DEL VALOR AGREGADO DE DISTRIBUCIÓN (VAD) Y CARGOS FIJOS PERIODO 2019 - 2023  ITEM II</t>
  </si>
  <si>
    <t>76. ANÁLISIS DE LOS COMENTARIOS PRESENTADOS POR LA SOCIEDAD NACIONAL DE MINERÍA Y PETRÓLEO AL INFORME DE REVISIÓN DE LA TASA DE ACTUALIZACIÓN SEÑALADA EN EL ARTÍCULO 79 DE LA LEY DE CONCESIONES ELÉCTRICAS.</t>
  </si>
  <si>
    <t>Analizar los comentarios presentados por la SNMPE al informe elaborado por MEC sobre la Revisión de la Tasa de Actualización señalada en el Artículo 79 de la Ley de Concesiones Eléctricas</t>
  </si>
  <si>
    <t>77. CONTRATACIÓN DEL SERVICIO  DE CONSULTORIA PARA FIJAR EL CARGO RER AUTÓNOMO APLICABLE  EN ÁREAS NO CONECTADAS A RED-AÑO 2019</t>
  </si>
  <si>
    <t>20565818806  GESATEC E.I.R.L.</t>
  </si>
  <si>
    <t>Soporte para la fijación del Cargo RER Autónomo incluye aplicable a los usuarios con suministros de energía provenientes del Programa Masivo de Electrificación Rural con Sistemas Fotovoltaicos.</t>
  </si>
  <si>
    <t>78. SERVICIO DE UBICACIÓN, ESQUEMATIZACIÓN Y MODELAMIENTO DE UNA INSTALACIÓN DE TRANSMISIÓN ELÉCTRICA BÁSICA.</t>
  </si>
  <si>
    <t>20566432812  MEGAVOLT INGENIEROS S.A.C.</t>
  </si>
  <si>
    <t xml:space="preserve">Base de datos GIS para gestionar de forma georeferenciada las instalaciones de transmisión y generación eléctrica, con información de la infraestructura eléctrica del país. </t>
  </si>
  <si>
    <t>79. CONTRATACION DE CONSULTORIA  PARA DESARROLLO DE PROPUESTAS DE REGLAMENTO Y PROCEDIMIENTOS PARA REFORMA DEL SECTOR EN GENERACIÓN ELÉCTRICA</t>
  </si>
  <si>
    <t>20600111109  EMPRESAS Y NEGOCIOS LF CONSULTING E.I.R.L. - EMNELFCO E.I.R.L.</t>
  </si>
  <si>
    <t>Proponer mejoras en marco normativo vigente respecto a los mecanismos de contratación de suministro, la participación de la Generación Distribuida y la estructura y gobernanza del Operador del Sistema Eléctrico Nacional.</t>
  </si>
  <si>
    <t>80. CONTRATACION DEL SERVICIO DE CONSULTORIA EN LA SUPERVISION DE LA PLANIFICACION DE LA OPERACION DEL SEIN 2018</t>
  </si>
  <si>
    <t>Soporte especializada para realizar la supervisión de la programación del despacho económico del corto y mediano plazo del SEIN del año 2018, en cumplimiento de la Ley 28832</t>
  </si>
  <si>
    <t>81. CONTRATACION DEL SERVICIO DE CONSULTORIA  EN LA SUPERVISION DE LA PLANIFICACION DE LA OPERACION DEL SEIN 2019</t>
  </si>
  <si>
    <t>Soporte especializada para realizar la supervisión de la programación del despacho económico del corto y mediano plazo del SEIN del año 2019, en cumplimiento de la Ley 28832</t>
  </si>
  <si>
    <t>82. SERVICIO PARA EL DESARROLLO DE PROPUESTAS DE MEJORAS PARA LOS PLANES DE INVERSIONES EN TRANSMISIÓN</t>
  </si>
  <si>
    <t>20602607365  LUIS FERNANDO MORENO FIGUEROA E.I.R.L.</t>
  </si>
  <si>
    <t>Propuestas de mejoras en el plan de inversiones, que permita una mayor ejecución de las mismas y que de beneficio a los usuarios</t>
  </si>
  <si>
    <t>83. CONTRATACION DEL SERVICIO PARA CALCULO DE LIQUIDACION ANUAL DE INGRESOS POR SERVICIO DE TRANSMISIÓN-CONTRATOS DE CONCESIÓN - MAYO 2019</t>
  </si>
  <si>
    <t>20602641032  FOREX PERU S.A.C.</t>
  </si>
  <si>
    <t>Procesar la información recibida para efectos de la liquidación anual de ingresos de contratos tipo BOOT, RA, SGT y del SST y/o SCT</t>
  </si>
  <si>
    <t xml:space="preserve">84. CONTRATACIÓN DEL SERVICIO PARA DETERMINAR LOS COSTOS ESTÁNDARES DE INVERSIÓN DE LAS INSTALACIONES DE DISTRIBUCIÓN ELÉCTRICA </t>
  </si>
  <si>
    <t>20602753761  CVR CONSULTING S.R.L.</t>
  </si>
  <si>
    <t>Plan de Inversiones de Distribución Eléctrica de las empresas de distribución eléctrica bajo el ámbito de FONAFE para el periodo 2018 – 2022, fijar el VNR del periodo 2018 – 2022 y fijar el VNR del periodo 2019 – 2023</t>
  </si>
  <si>
    <t>85. CONTRATACION DEL SERVICIO DE PROCESAMIENTO Y ACTUALIZACION DE BASE DE DATOS DE MÓDULOS ESTANDARES DE TRANSMISION</t>
  </si>
  <si>
    <t xml:space="preserve"> Base de Datos de Módulos Estándares de Inversión para Sistemas de Transmisión actualizada con costos del año 2018, para su publicación conforme señala la Ley de Concesiones Eléctricas</t>
  </si>
  <si>
    <t>86. APOYO EN LA PUBLICACIÓN DE LA VALORIZACIÓN DE SUBESTACIONES DE LA BASE DE DATOS DE MÓDULOS ESTÁNDARES Y MODIFICACIÓN DE ARCHIVOS DE VALORIZACIÓN DE LOS SST Y SCT</t>
  </si>
  <si>
    <t>20603519061  NEGOCIOS ELECTRICOS EFICIENTES E.I.R.L.</t>
  </si>
  <si>
    <t>Valorización de los Módulos de Subestaciones de la Base de Datos de Módulos Estándares de Inversión para Sistemas de Transmisión</t>
  </si>
  <si>
    <t>87. CONTRATACIÓN DEL SERVICIO DE REVISIÓN, ADMINISTRACIÓN Y MANTENIMIENTO DE LAS BASES DE DATOS DE LA INFORMACIÓN COMERCIAL DEL SECTOR ELÉCTRICO – AÑO 2018</t>
  </si>
  <si>
    <t>10067831298  COSSIO GIURIA FERNANDO OMAR</t>
  </si>
  <si>
    <t>Aadministración de las bases de datos de la información comercial del sector eléctrico,informaicon comercial de las empresas de electricidad (SICOM), sistema de información del fondo de compensación social eléctrica (SIFOSE</t>
  </si>
  <si>
    <t xml:space="preserve">88. CONSULTORÍA PARA  CÁLCULO DEL IMPACTO DE LA MODIFICACIÓN DE LA TASA DE ACTUALIZACIÓN SEÑALADA EN EL ARTÍCULO 79 DE LA LEY DE CONCESIONES ELÉCTRICAS
</t>
  </si>
  <si>
    <t>10081703871  URIBE GONZALEZ MANUEL ARTURO</t>
  </si>
  <si>
    <t>Obtener  el cálculo del impacto de la nueva tasa de actualización es consistente con la función reguladora y que permitirá determinar las variaciones en tarifas finales que pagan los usuarios regulados.</t>
  </si>
  <si>
    <t xml:space="preserve">89. APOYO EN LA PUBLICACION DE LA VALORIZACION DE LAS LINEAS DE TRANSMISION Y CCTEL DE LA BASE DE DATOS DE MODULOS ESTANDARES Y MODIFICACION DE ARCHIVOS DE VALORIZACION DE LOS SST Y SCT </t>
  </si>
  <si>
    <t>10466767889  CHAVESTA ARDELLA KREISLER GIANPIERRE</t>
  </si>
  <si>
    <t>Valorización de los Módulos de Líneas Transmisión, Centros de Control y Telecomunicaciones de la Base de Datos de Módulos Estándares de Inversión para Sistemas de Transmisión.</t>
  </si>
  <si>
    <t>90. REEMBOLSO POR SERVICIO DE ELABORACIÓN DEL INFORME TÉCNICO "DIAGNÓSTICO SITUACIONAL DE LA OFICINA DESCONCENTRADA DE YURIMAGUAS".</t>
  </si>
  <si>
    <t>10097304292  JACINTO ROMERO JOSE ADAN</t>
  </si>
  <si>
    <t>INFORME TÉCNICO CON DIAGNÓSITCO SITUACIONAL DE LA OFICINA YURIMAGUAS ANTE SISMO DEL 26 DE MAYO - 2019</t>
  </si>
  <si>
    <t>91. CONTRATACIÓN DEL SERVICIO DE CONSULTORIA PARA EL ANALISIS DE POSICIONAMIENTO DE OSINERGMIN DENTRO DEL AMBITO INTERNACIONAL REGULATOR IO ENERGETICO</t>
  </si>
  <si>
    <t>99000030887  ESTRADA MORENO BEATRIZ</t>
  </si>
  <si>
    <t>El servicio comprende la presentación de 3 informes, los cuales contienen un análisis multinivel y propuestas de buenas prácticas internacionales en el Organismo regulador para posicionar a Osinergmin dentro del contexto global del sector energético con todos los antecedentes expuestos y, de manera particular, con sus pares reguladores energéticos, a través de un diagnóstico que considere la política exterior y la política energética del Perú. De igual forma, el servicio incluirá mejores prácticas rumbo a la organización del VIII ​Foro Mundial de Energía (WFER), evento ​considerado como parte de las actividades de la celebración del Bicentenario de la Independencia del Perú</t>
  </si>
  <si>
    <t>92. CONTRATACION DEL SERVICIO DE CONSULTORIA PARA EL DESARROLLO DE LA PLANEACION TEMATICA, LOGISTICA Y ADMINISTRATIVA DE LOS EVENTOS REL ACIONADOS AL FORO MUNDIAL DE ENERGIA WFER</t>
  </si>
  <si>
    <t>El servicio comprende la presentación de 3 informes, los cuales consisten en el desarrollo del programa de trabajo (nacional e internacional) para iniciar con la organización del VIII ​Foro Mundial de Energía (WFER), utilizando esta plataforma para proyectar, de manera coherente, una imagen sólida del ​Perú como país anfitrión. Lo anterior, coordinando esfuerzos con otras instituciones peruanas, cuyos objetivos estratégicos coincidan con esta actividad en el marco del Plan Bicentenario: el Perú hacia 2021. La propuesta de organización comprenderá un enfoque multinivel, ya que el foro se realizará en el marco de la conmemoración del Bicentenario de la Independencia del Perú</t>
  </si>
  <si>
    <t>93. CONTRATACIÓN DEL SERVICIO DE CONSULTORÍA PARA REALIZAR LA REVISIÓN DE LA EXPERIENCIA INTERNACIONAL EN CATÁSTROFES DE RELAVES MINEROS</t>
  </si>
  <si>
    <t>10096226221  ESPEJO MONTOYA RUBEN DARIO</t>
  </si>
  <si>
    <t>Informe final de la experiencia internacional en catástrofes por fallas en depósitos de relaves mineros- Comparando el marco regulatorio internacional y peruano sobre gestión de catástrofes por fallas en depósitos de relaves mineros. Este informe incluye el marco institucionales en lo que se refiere a la supervisión y fiscalización de relaves de cuatro casos  que produjeron catástrofes por el derrame de relaves mineros  y compara el marco institucional en el Perú con los marcos institucionales mejorados tras las catastrofes.</t>
  </si>
  <si>
    <t>94. CONSULTORÍA PROYECCIONES DE FACTURACIÓN</t>
  </si>
  <si>
    <t>10439602703  SALAZAR RIOS CARLOS RENATO</t>
  </si>
  <si>
    <t>Informe final sobre la proyección de los niveles de facturación de los sectores que realizan el aporte por regulación de Osinergmin. Este informe describe las metologías fuentes de información utilizadas así como las versiones finales de las proyecciones bajo cada uno de los escenarios propuestos. Incluye versiones finales de las rutinas computaciones y archivos digitales que modelen las proyecciones realizadas y permitan su replicación y actualización.</t>
  </si>
  <si>
    <t>95. CONTRATACION DE UN SERVICIO DE CONSULTORIA PARA IDENTIFICAR UNA METODOLOGIA DE CALCULO DE MULTAS SIMPLIFICADA PARA LA GERENCIA DE SUPERVISION DE ENERGIA</t>
  </si>
  <si>
    <t>REVISIÓN DE LA ACTUAL METODOLOGIA DE CÁLCULO DE MULTAS Y PROPUESTA DE UNA METODOLOGÍA SIMPLIFICADA Y DE FÁCIL APLICACIÓN POR PARTE DE LOS ESPECIALISTAD DE LAS DIVISONES PERTENECIENTES A LA GSE</t>
  </si>
  <si>
    <t>96. CONSULTORÍA PARA EL ANÁLISIS DE LA INFORMACIÓN REMITIDA POR EL COES REFERIDO AL CUMPLIMIENTO DE LA NORMA ESTÁNDARES TÉCNICOS MÍNIMOS DEL EQUIPAMIENTO PARA LA COORDINACIÓN DE LA OPERACIÓN EN TIEMPO REAL DEL SEIN</t>
  </si>
  <si>
    <t>10067490750  APAZA APAZA JULIO</t>
  </si>
  <si>
    <t xml:space="preserve">Analizar los descargos técnicos formulados por el COES como aspectos generales en el Recurso de Reconsideración. Analizar los argumentos técnicos específicos de cada uno de las imputaciones formuladas (08) y sancionadas mediante Resolución de la División de Supervisión de Electricidad N° 1124-2019. Realizar de corresponder la nueva graduación de sanción a imponer por los incumplimientos a la Norma Estándares Técnicos Mínimos del Equipamiento. Elaborar de propuesta de informe que sustente la respuesta al Recurso de Reconsideración formulado por COES.
</t>
  </si>
  <si>
    <t>97. CONTRATACIÓN DE UN SERVICIO DE CONSULTORÍA PARA LA ELABORACIÓN DE UN BENCHMARKING DEL DESEMPEÑO DE LAS EMPRESAS QUE CONFORMAN EL SECTOR ENERGÉTICO DEL PERÚ</t>
  </si>
  <si>
    <t>10093048119  CARRILLO BARNUEVO MANUEL AUGUSTO</t>
  </si>
  <si>
    <t>ELABORACIÓN DE UNA PROPUESTA DE INDICADORES PARA REALIZAR EL EJERCICIO DE BENCHMARKING EN LOS SUBSECTORES DE ELECTRICIDAD, HIDROCARBUROS Y GAS NATURAL.</t>
  </si>
  <si>
    <t>98. CONTRATACIÓN DE UN SERVICIO DE CONSULTORÍA PARA LA IMPLEMENTACIÓN DEL ENFOQUE BASADO EN RIESGOS A LOS PROGRAMAS DE SUPERVISIÓN DE LAS DIVISIONES DE LA GERENCIA DE SUPERVISIÓN DE ENERGÍA</t>
  </si>
  <si>
    <t>10258364673  GORDILLO OTAROLA VICTOR MANUEL</t>
  </si>
  <si>
    <t>PROPUESTA DE METODOLOGÍA DE PLANEAMIENTO DE LA SUPERVISIÓN CON ENFOQUE EN RIESGOS AD HOC.</t>
  </si>
  <si>
    <t>99. SERVICIO DE CONSULTORÍA PARA LA EVALUACIÓN DEL ASPECTO TÉCNICO/ECONÓMICO DEL PRESUPUESTO PARA EL PAGO  DEL SERVICIO DEL ADMINISTRADOR DE LOS BIENES DEL PROYECTO GSP</t>
  </si>
  <si>
    <t>15522287862  CODEGA HORACIO ARTURO</t>
  </si>
  <si>
    <t>No corresponde, se modificó partida presupuestal por 2.3.2.7.2.1</t>
  </si>
  <si>
    <t>100. SERVICIO DE CONSULTORÍA PARA LA EVALUACIÓN DEL ASPECTO TÉCNICO/ECONÓMICO DEL PRESUPUESTO PARA EL PAGO  DEL SERVICIO DEL ADMINISTRADOR DE LOS BIENES DEL PROYECTO GSP</t>
  </si>
  <si>
    <t xml:space="preserve">01 Informe de Evaluacion </t>
  </si>
  <si>
    <t>101. AGENCIA DE CREATIVIDAD APLICADA SOCIEDAD COMERCIAL DE RESPONSABILIDAD LIMITADA</t>
  </si>
  <si>
    <t>20523187261  AGENCIA DE CREATIVIDAD APLICADA SOCIEDAD COMERCIAL DE RESPONSABILIDAD LIMITADA</t>
  </si>
  <si>
    <t>SERVICIO DE CONSULTORIA PARA LA ELABORACION DEL RELATORIO DE POSTULACION AL PREMIO IBEROAMERICANO DE LA CALIDAD - PIC, 2020</t>
  </si>
  <si>
    <t>102. CONSULTANTS IN BUSINESS AND REAL ESTATE PERU S.A.</t>
  </si>
  <si>
    <t>20509469246  CONSULTANTS IN BUSINESS AND REAL ESTATE PERU S.A.</t>
  </si>
  <si>
    <t>CONTRATACION DEL SERVICIO DE CONSULTORIA PARA LA DETERMINACION DE VALORES DE MERCADO INMOBILIARIO</t>
  </si>
  <si>
    <t>103. CONSULTORIA IT SECURE POWER SAC</t>
  </si>
  <si>
    <t>SERVICIO DE CONSULTORÍA PARA LA EVALUACIÓN DE PLATAFORMAS DE GESTION DE INFORMACIÓN</t>
  </si>
  <si>
    <t>104. BLOOMBERG FINANCE L.P.</t>
  </si>
  <si>
    <t>19000004533  BLOOMBERG FINANCE L.P.</t>
  </si>
  <si>
    <t>SUSCRIPCION A SERVICIO INTEGRADO DE INFORMACION ECONOMICA, FINANCIERA Y BURSATIL</t>
  </si>
  <si>
    <t>105. ASOCIACION BENEFICA PRISMA</t>
  </si>
  <si>
    <t>CONTRATACIÓN DEL SERVICIO DE CONSULTORÍA PARA LA REALIZACIÓN DE LA ENCUESTA RESIDENCIAL DE CONSUMO Y USO DE ENERGÍA</t>
  </si>
  <si>
    <t>106. BUSINESS NEWS AMERICAS LIMITADA</t>
  </si>
  <si>
    <t>30556212510  BUSINESS NEWS AMERICAS LIMITADA</t>
  </si>
  <si>
    <t>SUSCRIPCIÓN A SERVICIO INTEGRADO DE PROVISIÓN DE PERFILES DE PROYECTOS, REPORTES, ENTRE OTROS</t>
  </si>
  <si>
    <t>107. GUASCH ASMARATS JOSE LUIS</t>
  </si>
  <si>
    <t>30000006014  GUASCH ASMARATS JOSE LUIS</t>
  </si>
  <si>
    <t>CONTRATACIÓN DEL SERVICIO DE CONSULTORÍA ANÁLISIS DE INGRESOS Y ASIGNACIÓN DE RIESGOS DEL PROYECTO DE CONTRATO "MASIFICACIÓN DEL USO DE GAS NATURAL – DISTRIBUCIÓN DE GAS NATURAL POR RED DE DUCTOS EN LAS REGIONES DE APURÍMAC, AYACUCHO, HUANCAVELICA, JUNÍN, CUSCO, PUNO Y UCAYALI"</t>
  </si>
  <si>
    <t>108. SERVICIOS MULTIPLES P.J. SELVA E.I.R.L.</t>
  </si>
  <si>
    <t>20493396740  SERVICIOS MULTIPLES P.J. SELVA E.I.R.L.</t>
  </si>
  <si>
    <t xml:space="preserve">CONSULTORÍA PARA REALIZAR EL DIAGNÓSTICO DE LA PROBLEMÁTICA DE LA GENERACIÓN ELÉCTRICA Y ELABORACIÓN DE PROPUESTA DE SOLUCIÓN EN SISTEMAS ELÉCTRICOS MENORES ADMINISTRADO POR ELECTRO ORIENTE S.A.
</t>
  </si>
  <si>
    <t>109. AMV INGENIERIA &amp; SERVICIOS S.A.C.</t>
  </si>
  <si>
    <t>CONSULTORÍA PARA FORMULACIÓN DE ALTERNATIVAS DE MONITOREO Y SUPERVISIÓN REMOTA DE LAS CENTRALES ELÉCTRICAS, ELABORACIÓN DE REPORTES CON INFORMACIÓN REMITIDA POR LOS AGENTES A LOS SISTEMAS EXTRANET Y OTROS MEDIOS ESTABLECIDOS QUE SIRVEN DE SOPORTE PARA LA SUPERVISIÓN DE LA GENERACIÓN ELÉCTRICA, PARA MANTENER LA CONTINUIDAD DEL SERVICIO ELÉCTRICO</t>
  </si>
  <si>
    <t>110. WAYLLA ENERGIA S.A.C.</t>
  </si>
  <si>
    <t>CONSULTORÍA PARA ANALIZAR LAS PROPUESTAS DE MODIFICACIONES A LOS PROCEDIMIENTOS TÉCNICOS PARA LA OPERACIÓN DEL SEIN, Y ELABORACIÓN DE PROPUESTA DE MODIFICACIÓN DEL REGLAMENTO DE USUARIOS LIBRES</t>
  </si>
  <si>
    <t>111. DELROT S.A.C.</t>
  </si>
  <si>
    <t>SERVICIO DE CONSULTORÍA PARA PROPONER MEJORAS PARA LA SELECCIÓN, CONTRATACIÓN y EJECUCIÓN DE SERVICIOS DE LAS EMPRESAS SUPERVISORAS</t>
  </si>
  <si>
    <t>112. JA INGENIERIA Y DESARROLLO S.A.C.</t>
  </si>
  <si>
    <t>CONSULTORÍA PARA EL ANÁLISIS DE ALTERNATIVAS PARA EL MONITOREO Y SUPERVISIÓN REMOTA DE LA OPERACIÓN DEL SEIN PARA COADYUVAR LA CONTI NUIDAD DEL SERVICIO ELÉCTRICO, Y REVISIÓN DE LA INFORMACIÓN REPORTADA POR LOS AGENTES EN EL PORTAL EXTRANET</t>
  </si>
  <si>
    <t>113. JA INGENIERIA Y DESARROLLO S.A.C.</t>
  </si>
  <si>
    <t>CONSULTORÍA PARA ANALIZAR LA DETERMINACIÓN DE LOS COSTOS MARGINALES DE CORTO PLAZO Y ESTABLECER CRITERIOS PARA SUPERVISAR LA RESERVA ROTANTE PARA REGULACIÓN PRIMARIA Y SECUNDARIA DE FRECUENCIA EN EL SEIN</t>
  </si>
  <si>
    <t>114. NEGOCIOS ELECTRICOS EFICIENTES E.I.R.L.</t>
  </si>
  <si>
    <t>CONSULTORÍA PARA EVALUAR LA INFORMACIÓN DE LAS CENTRALES ELÉCTRICAS NO CONVENCIONALES (SOLARES Y EÓLICAS) DESPACHADAS POR EL COES, ASÍ COMO PARA ELABORAR EL COMPENDIO ACTUALIZADO DE LAS CENTRALES ELÉCTRICAS DESPACHADAS POR EL COES</t>
  </si>
  <si>
    <t>115. CONTRATACIÓN DEL SERVICIO PARA MAPEO DE FUENTES DE INFORMACIÓN Y MODELO DE DATOS</t>
  </si>
  <si>
    <t>20519163790  DSB MOBILE SAC</t>
  </si>
  <si>
    <t>116. CONTRATACION DEL SERVICIO DE CONSULTORIA PARA REVISION DE ESTUDIOS DE NATURALIZACION HIDROLOGICA 2018</t>
  </si>
  <si>
    <t>117. CONTRATACION DEL SERVICIO DE CONSULTORIA PARA DETERMINAR LOS PORCENTAJES DE COSTOS DE OPERACIÓN Y MANTENIMIENTO DE LOS SISTEMAS DE TRANSMISION 2021 - 2027</t>
  </si>
  <si>
    <t>Contar con un estudio técnicoeconómico que apoye al sustento de la fijación de los porcentajes para determinar el COyM de los Sistemas de Transmisión para el período</t>
  </si>
  <si>
    <t>118. CONTRATACION DE CONSULTORIA EN TEMAS VINCULADOS A LOS PROCESOS DE INVERSION PUBLICA POR LAS EMPRESAS BAJO EL AMBITO DEL FONAFE ENCARGADAS DE LA EJECUCIÓN DEL PLAN DE INVERSIONES DE TRANSMISION</t>
  </si>
  <si>
    <t>119. CONTRATACION DE CONSULTORIA EN TEMAS VINCULADOS A LOS PROCESOS DE INVERSION PUBLICA POR LAS EMPRESAS BAJO EL AMBITO DEL FONAFE ENCARGADAS DE LA EJECUCIÓN DEL PLAN DE INVERSIONES DE TRANSMISION</t>
  </si>
  <si>
    <t>120. CONTRATACION DEL SERVICIO ESPECIALIZADO PARA LA DETERMINACIÓN DEL PLAN DE INVERSIONES 2021 - 2025</t>
  </si>
  <si>
    <t>121. CONTRATACION DE SERVICIO DE PROCESAMIENTO Y ANÁLISIS DE LA INFORMACIÓN COMERCIAL 2018-2019</t>
  </si>
  <si>
    <t>122. CONTRATACION DE SERVICIO DE PROCESAMIENTO Y ANALISIS  DE LA INFORMACIÓN ECONÓMICA FINANCIERA AÑOS 2018-2019</t>
  </si>
  <si>
    <t>123. CONTRATACIÓN DEL SERVICIO PARA REVISIÓN DE COSTOS OPERATIVOS DEL FISE DE LAS EEDD VINCULADOS CON EL DESCUENTO EN EL BALÓN DE GAS</t>
  </si>
  <si>
    <t>Obtener la liquidación mensual de los costos administrativos y operativos del FISE de las empresas de Distribución Eléctrica (EEDD) vinculados con el descuento en la compra del balón de gas.</t>
  </si>
  <si>
    <t>124. CONTRATACION DEL SERVICIO PARA DETERMINACION DEL FACTOR DE BALANCE DE POTENCIA (FBP) ANOS 2019-2020</t>
  </si>
  <si>
    <t>125. CONTRATACION DEL SERVICIO DE PROCESAMIENTO DE INFORMACIÓN COMERCIAL DE EMPRESAS CONCESIONARIAS DE GAS NATURAL  AÑOS 2019-2020</t>
  </si>
  <si>
    <t>126. CONTRATACION DEL SERVICIO DE PROCESAMIENTO DE INFORMACIÓN COMERCIAL DE EMPRESAS CONCESIONARIAS DE GAS NATURAL  AÑOS 2019-2020</t>
  </si>
  <si>
    <t xml:space="preserve">127. CONTRATACION DEL SERVICIO DE CONSULTORIA PARA FIJAR EL FACTOR DE RECARGO Y PROGRAMA DE TRANSFERENCIA DEL FOSE AÑOS 2017 -2019 </t>
  </si>
  <si>
    <t>Soporte para determinará el factor de recargo del FOSE y su  administración. Para ello, se requiere contar con un servicio que tiene por finalidad efectuar  el procesamiento, validación, análisis y cálculo del FOSE que se hace efectivo en la facturación.</t>
  </si>
  <si>
    <t xml:space="preserve">128. CONTRATACIÓN DE CONSULTORIA PARA ANALISIS DE SUMINISTRO A IQUITOS CON ENERGIAS ALTERNATIVAS </t>
  </si>
  <si>
    <t>129. CONTRATACIÓN DEL SERVICIO DE CONSULTORÍA PARA LA ELABORACIÓN DE UN DIAGNÓSTICO DE AJUSTES NORMATIVOS EN EL SECTOR ELÉCTRICO PARA PROMOVER LA ELECTROMOVILIDAD EN PERÚ.</t>
  </si>
  <si>
    <t>130. SERVICIO DE SEGUIMIENTO DE PRECIOS DE COMBUSTIBLES EN SUDAMÉRICA, NORTEAMÉRICA, EUROPA Y ASIA/OCEANÍA</t>
  </si>
  <si>
    <t>131. CONTRATACION DEL SERVICIO DE CÁLCULO DE PRECIOS DE REFERENCIA DE ENERGÉTICOS 2018-2020</t>
  </si>
  <si>
    <t>132. CONTRATACIÓN DEL SERVICIO DE SOPORTE EN EL PROCESO DE APROBACIÓN DE PROCEDIMIENTOS TÉCNICOS COES 2019</t>
  </si>
  <si>
    <t>133. CONTRATACIÓN DEL SERVICIO DE SOPORTE EN EL PROCESO DE APROBACIÓN DE PROCEDIMIENTOS TÉCNICOS COES 2019</t>
  </si>
  <si>
    <t>134. CONSULTORIA PARA REVISIÓN DE CRITERIOS PARA EL ANALISIS DE TASA DE FALLA DE TRANSFORMADORES DE ALTA TENSION.</t>
  </si>
  <si>
    <t>Análisis de las tasas de falla de transformadores de potencia de alta tensión, desde el punto de vista estadístico y probabilístico,  y su aplicación en el análisis de los transformadores del SEIN.</t>
  </si>
  <si>
    <t>135. CONTRATACION DE CONSULTORIA PARA REVISIÓN Y ANALISIS DEL CRITERIO DE CONFIABILIDAD PROPUESTO POR EL COES</t>
  </si>
  <si>
    <t>Revisar los criterios de confiabilidad considerados en el Planeamiento de la Expansión de la Transmisión, aprobado con Resolución Ministerial (RM) N° 129-2009-MEM-DM (modificado con RM N° 051-2018- MEM/DM)</t>
  </si>
  <si>
    <t>136. CONTRATACION DEL SERVICIO PARA LA DETERMINACION DE LA UBICACIÓN Y CAPACIDAD OPTIMA DEL TRANSFORMADOR DE RESERVA</t>
  </si>
  <si>
    <t>137. SERVICIO PARA REVISIÓN DE LA NORMATIVIDAD ELÉCTRICA SOBRE LA IMPLEMENTACIÓN DE LOS SISTEMAS DE MEDICIÓN INTELIGENTE (SMI)</t>
  </si>
  <si>
    <t>138. CONTRATACION DEL SERVICIO DE REVISIÓN DE LA FIJACIÓN DEL VALOR AGREGADO DE DISTRIBUCIÓN (VAD) Y CARGOS FIJOS PERIODO 2019 - 2023  ITEM II</t>
  </si>
  <si>
    <t>139. ANÁLISIS DE LOS COMENTARIOS PRESENTADOS POR LA SOCIEDAD NACIONAL DE MINERÍA Y PETRÓLEO AL INFORME DE REVISIÓN DE LA TASA DE ACTUALIZACIÓN SEÑALADA EN EL ARTÍCULO 79 DE LA LEY DE CONCESIONES ELÉCTRICAS.</t>
  </si>
  <si>
    <t>Analisis de  los comentarios presentados por la SNMPE al informe elaborado sobre la Revisión de la Tasa de Actualización señalada en el Artículo 79 de la Ley de Concesiones Eléctricas</t>
  </si>
  <si>
    <t>140. CONTRATACIÓN DEL SERVICIO  DE CONSULTORIA PARA FIJAR EL CARGO RER AUTÓNOMO APLICABLE  EN ÁREAS NO CONECTADAS A RED-AÑO 2020</t>
  </si>
  <si>
    <t>141. SERVICIO DE UBICACIÓN, ESQUEMATIZACIÓN Y MODELAMIENTO DE UNA INSTALACIÓN DE TRANSMISIÓN ELÉCTRICA BÁSICA.</t>
  </si>
  <si>
    <t>Implementar una base de datos GIS para gestionar de forma georeferenciada las instalaciones de transmisión y generación eléctrica, de manera que se cuente con información de la infraestructura eléctrica del país.</t>
  </si>
  <si>
    <t>142. SERVICIO DE PROCESAMIENTO Y SOPORTE OPERATIVO DEL SISTEMA DE REGISTROS DE MEDICIONES EN INSTALACIONES DE TRANSMISIÓN</t>
  </si>
  <si>
    <t>procesamiento de la información del Sistema de Registros de Mediciones de los Sistemas de Transmisión Eléctrica, para aplicación en los procesos tarifarios que involucra a los agentes del sector y al usuario final de electricidad.</t>
  </si>
  <si>
    <t>143. SERVICIO DE UBICACIÓN, ESQUEMATIZACIÓN Y MODELAMIENTO DE UNA INSTALACIÓN DE TRANSMISIÓN ELÉCTRICA BÁSICA.</t>
  </si>
  <si>
    <t>144. SERVICIO DE UBICACIÓN, ESQUEMATIZACIÓN Y MODELAMIENTO DE UNA INSTALACIÓN DE TRANSMISIÓN ELÉCTRICA BÁSICA.</t>
  </si>
  <si>
    <t>145. CONTRATACIÓN DEL SERVICIO DE CONSULTORIA PARA EL ESTUDIO DEL ALMACENAMIENTO DE ENERGÍA EN EL SISTEMA ELÉCTRICO PERUANO</t>
  </si>
  <si>
    <t>Hoja de ruta, de los sistemas de almacenamiento de energía que permita conocer el proceso que se debe seguir para que ingrese de manera eficiente y brindar valor al sistema eléctrico peruano..</t>
  </si>
  <si>
    <t>146. CONTRATACIÓN DEL SERVICIO DE CONSULTORIA PARA EL ESTUDIO DEL ALMACENAMIENTO DE ENERGÍA EN EL SISTEMA ELÉCTRICO PERUANO</t>
  </si>
  <si>
    <t>147. CONTRATACION DEL SERVICIO DE CONSULTORIA  EN LA SUPERVISION DE LA PLANIFICACION DE LA OPERACION DEL SEIN 2019</t>
  </si>
  <si>
    <t>Soporte en la supervisión  de  la  programación  del  despacho  económico del corto y mediano plazo del SEIN del año 2019, en cumplimiento de la Ley  28832; , lo cual  benefiia al optimizar los recursos energéticos utilizados para la generación  de electricidad</t>
  </si>
  <si>
    <t>148. CONTRATACIÓN DEL SERVICIO DE CONSULTORÍA EN LA SUPERVISIÓN DE LA PLANIFICACIÓN DE LA OPERACIÓN DEL SEIN 2020</t>
  </si>
  <si>
    <t>Soporte en la supervisión  de  la  programación  del  despacho  económico del corto y mediano plazo del SEIN del año 2020, en cumplimiento de la Ley  28832; , lo cual  benefiia al optimizar los recursos energéticos utilizados para la generación  de electricidad</t>
  </si>
  <si>
    <t>149. SERVICIO PARA EL DESARROLLO DE PROPUESTAS DE MEJORAS PARA LOS PLANES DE INVERSIONES EN TRANSMISIÓN</t>
  </si>
  <si>
    <t>Propuestas de mejoras en el plan de inversiones, que permita una mayor ejecución de las mismas y que de beneficio a los usuarios brindándoles un servicio con seguridad y confiabilidad</t>
  </si>
  <si>
    <t>150. SERVICIO PARA EL DESARROLLO DE PROPUESTAS DE MEJORAS PARA LOS PLANES DE INVERSIONES EN TRANSMISIÓN</t>
  </si>
  <si>
    <t xml:space="preserve">151. CONTRATACION DEL SERVICIO PARA LA DETERMINACIÓN DEL COSTO DE OPERACIÓN Y MANTENIMIENTO DE BIENES RETIRADOS POR LA IMPLEMENTACIÓN DE LAS OBRAS DE ADENDAS DE AMPLIACIÓN DEL CONTRATO DE CONCESIÓN DE RED DE ENERGÍA DEL PERÚ </t>
  </si>
  <si>
    <t>Contar con un estudio técnicoeconómico que apoye al sustento de la determinación del VNR de los Bienes Retirados por la implementación de las Ampliaciones del Contrato de Concesión ETECEN-ETESUR, así como su correspondiente COyM.</t>
  </si>
  <si>
    <t>152. CONTRATACION DEL SERVICIO DE ACTUALIZACION DE COSTOS MEDIOS DE GENERACION DE SISTEMAS AISLADOS - AÑO 2020</t>
  </si>
  <si>
    <t>Contar con costos actualizados en cumplimiento del Artículo 56° de la Ley 25844, Ley de Concesiones Eléctricas, para fijar los Precios en Barra de acuerdo a la Ley N° 28832, para Asegurar el Desarrollo Eficiente de la Generación Eléctrica, que dispone la creación del Mecanismo de Compensación para Sistemas Aislados</t>
  </si>
  <si>
    <t>153. CONTRATACION DEL SERVICIO DE CONSULTORIA PARA FIJAR EL FACTOR DE RECARGO Y PROGRAMA DE TRANSFERENCIA DEL FOSE AÑOS 2020-2021</t>
  </si>
  <si>
    <t>154. SERVICIO PARA LA EVALUACION DEL MODELO Y METODOLOGIA DE CONFIABILIDAD EN LA PLANIFICACION DE LA TRANSMISION DEL SEIN</t>
  </si>
  <si>
    <t>Contar con modelos y metodología de confiabilidad considerados en el Planeamiento de la Expansión de la Transmisión, aprobado con Resolución Ministerial (RM) N° 129-2009-MEM-DM (modificado con RM N° 051-2018- MEM/DM).</t>
  </si>
  <si>
    <t>155. CONTRATACIÓN DE UN SERVICIO DE CONSULTORÍA PARA DESARROLLAR UN MODELO DE GESTIÓN DE SEGUIMIENTO Y TRAZABILIDAD EN LA CADENA DE COMERCIALIZACIÓN DE LOS HIDROCARBUROS LÍQUIDOS Y DEL GAS LICUADO DE PETRÓLEO (GLP) A GRANEL POR MEDIO DE TRANSPORTE TERRESTRE.</t>
  </si>
  <si>
    <t>10082245427  REVILLA VERGARA NICANOR EDUARDO</t>
  </si>
  <si>
    <t xml:space="preserve">
 ELABORACIÓN DE UN MODELO DE GESTIÓN DE SEGUIMIENTO Y TRAZABILIDAD QUE INCLUYA LA ESTIMACIÓN DE LOS COSTOS DE IMPLEMENTACIÓN ASÍ COMO LOS DEL MANTENIMIENTO PERIODICO RESPECTIVO</t>
  </si>
  <si>
    <t>156. CONTRATACIÓN DE UN SERVICIO DE CONSULTORÍA PARA LA ELABORACIÓN DE UN BENCHMARKING DEL DESEMPEÑO DE LAS EMPRESAS QUE CONFORMAN EL SECTOR ENERGÉTICO DEL PERÚ</t>
  </si>
  <si>
    <t>157. CONTRATACIÓN DE UN SERVICIO DE CONSULTORÍA PARA DESARROLLAR UN MODELO DE GESTIÓN DE SEGUIMIENTO Y TRAZABILIDAD EN LA CADENA DE COMERCIALIZACIÓN DE LOS HIDROCARBUROS LÍQUIDOS Y DEL GAS LICUADO DE PETRÓLEO (GLP) A GRANEL POR MEDIO DE TRANSPORTE TERRESTRE.</t>
  </si>
  <si>
    <t xml:space="preserve">
ELABORACIÓN DE UN MODELO DE GESTIÓN DE SEGUIMIENTO Y TRAZABILIDAD QUE INCLUYA LA ESTIMACIÓN DE LOS COSTOS DE IMPLEMENTACIÓN ASÍ COMO LOS DEL MANTENIMIENTO PERIODICO RESPECTIVO</t>
  </si>
  <si>
    <t>158. CONTRATACION DE UN SERVICIO DE CONSULTORIA PARA IDENTIFICAR UNA METODOLOGIA DE CALCULO DE MULTAS SIMPLIFICADA PARA LA GERENCIA DE SUPERVISION DE ENERGIA</t>
  </si>
  <si>
    <t>REVISÓN DE LA ACTUAL METODOLOGIA DE CÁLCULO DE MULTAS A FIN DE PROPONER UNA METODOLOGÍA SIMPLIFICADA Y DE FÁCIL APLICACIÓN POR PARTE DE LOS ESPECIALISTAD DE LAS DIVISONES PERTENECIENTES A LA GSE</t>
  </si>
  <si>
    <t xml:space="preserve">159. CONSULTORÍA PARA  CÁLCULO DEL IMPACTO DE LA MODIFICACIÓN DE LA TASA DE ACTUALIZACIÓN SEÑALADA EN EL ARTÍCULO 79 DE LA LEY DE CONCESIONES ELÉCTRICAS
</t>
  </si>
  <si>
    <t>1. INFORME SOBRE LA CONTRATACION: SERVICIO DE UN PROFESIONAL PARA REALIZAR UNA AUDITORIA AL TRABAJO DE CAMPO DEFINITIVO DE LA ENCUESTA RESIDENCIAL DE SERVICIOS DE SANEAMIENTO DE LIMA METROPOLITANA 2018</t>
  </si>
  <si>
    <t>CONTRERAS CHAPARRO ROSMERY  10075715</t>
  </si>
  <si>
    <t>INFORME SOBRE LA CONTRATACION: SERVICIO DE UN PROFESIONAL PARA REALIZAR UNA AUDITORIA AL TRABAJO DE CAMPO DEFINITIVO DE LA ENCUESTA RESIDENCIAL DE SERVICIOS DE SANEAMIENTO DE LIMA METROPOLITANA 2018</t>
  </si>
  <si>
    <t>18-SANEAMIENTO</t>
  </si>
  <si>
    <t>2. INFORME SOBRE LA CONTRATACION: SERVICIO DE UN CONSULTOR PARA EL ANALISIS DEL USO OPTIMO DEENERGIA ELECTRICA PARA LAS EMPRESAS SEDACUSCO S.A Y EMUSAP ABANCAY SAC</t>
  </si>
  <si>
    <t>PLACIDO DIAZ EDWIN OMAR  42531392</t>
  </si>
  <si>
    <t>INFORME SOBRE LA CONTRATACION: SERVICIO DE UN CONSULTOR PARA EL ANALISIS DEL USO OPTIMO DEENERGIA ELECTRICA PARA LAS EMPRESAS SEDACUSCO S.A Y EMUSAP ABANCAY SAC</t>
  </si>
  <si>
    <t>3. INFORME SOBRE LA CONTRATACION: CONTRATACION DE UN PROFESIONAL PARA REALIZAR DIAGNOSTICO DEL REINGENIIRIA DE PROCESOS DE LAS EMPRESAS PRESTADORAS DE SERVICIOS DE SANEAMIENTO PARA IDENTIFICAR LAS GANANCIAS DE EFICIENCIA DE LOS PROCESOS OPERATIVOS</t>
  </si>
  <si>
    <t>MARANGUNICH RACHUMI MARTINA GISELLA  7614934</t>
  </si>
  <si>
    <t>INFORME SOBRE LA CONTRATACION: CONTRATACION DE UN PROFESIONAL PARA REALIZAR DIAGNOSTICO DEL REINGENIIRIA DE PROCESOS DE LAS EMPRESAS PRESTADORAS DE SERVICIOS DE SANEAMIENTO PARA IDENTIFICAR LAS GANANCIAS DE EFICIENCIA DE LOS PROCESOS OPERATIVOS</t>
  </si>
  <si>
    <t>4. INFORME SOBRE LA CONTRATACION: 2do PAGO DEL SERVICIO DE UN CONSULTOR PARA LA ELABORACION DE UN SISTEMA DE ALERTA TEMPRNA A NIVEL LOCALIDAD EN BASE A INDICADORES LIDERES DE LAS EPS</t>
  </si>
  <si>
    <t>VENERO FARFAN HILDEGARDI  23930055</t>
  </si>
  <si>
    <t>INFORME SOBRE LA CONTRATACION: 2do PAGO DEL SERVICIO DE UN CONSULTOR PARA LA ELABORACION DE UN SISTEMA DE ALERTA TEMPRNA A NIVEL LOCALIDAD EN BASE A INDICADORES LIDERES DE LAS EPS</t>
  </si>
  <si>
    <t>5. INFORME SOBRE LA CONTRATACION: 2do PAGO CONTRATACION DE UN CONSULTOR PARA LA ELABORACION DE UN MODELO DE INFORME DE SUPERVISION DE METAS DE GESTION PARA LA GERENCIA DE SUPERVISION Y FISCALIZACION</t>
  </si>
  <si>
    <t>MARCHAN PEÑA JOHNNY ANALBERTO  6189821</t>
  </si>
  <si>
    <t>INFORME SOBRE LA CONTRATACION: 2do PAGO CONTRATACION DE UN CONSULTOR PARA LA ELABORACION DE UN MODELO DE INFORME DE SUPERVISION DE METAS DE GESTION PARA LA GERENCIA DE SUPERVISION Y FISCALIZACION</t>
  </si>
  <si>
    <t>6. INFORME SOBRE LA CONTRATACION: SERV. DE UN CONSULTOR PARA LA ELABORACION DE UN GUIA METOLODOLOGICA PARA LA REDACCION DE DOCUMENTOS</t>
  </si>
  <si>
    <t>MIYASHIRO ARASHIRO MARTA ENRIQUETA  25470147</t>
  </si>
  <si>
    <t>INFORME SOBRE LA CONTRATACION: SERV. DE UN CONSULTOR PARA LA ELABORACION DE UN GUIA METOLODOLOGICA PARA LA REDACCION DE DOCUMENTOS</t>
  </si>
  <si>
    <t>7. INFORME SOBRE LA CONTRATACION: SERVICIO DE ESPECIALISTA ECONOMISTA PARA LA ELABORACION DE UN PROYECTO NORMATIVO</t>
  </si>
  <si>
    <t>HUAMANI ANTONIO SANDRO ALEJANDRO  43008490</t>
  </si>
  <si>
    <t>INFORME SOBRE LA CONTRATACION: SERVICIO DE ESPECIALISTA ECONOMISTA PARA LA ELABORACION DE UN PROYECTO NORMATIVO</t>
  </si>
  <si>
    <t>8. INFORME SOBRE LA CONTRATACION: CONSULTORIA PARA QUE REVISE Y PROPONGA MEJORAS AL MODELO TARIFARIO PARA LAS EMPRESAS PRESTADORAS DE SERVICIOS DE SANEAMIENTO DESARROLLADO EN EL SOFTWARE MATLAB</t>
  </si>
  <si>
    <t>RICCI ROJAS JOSE CARLOS  10659194</t>
  </si>
  <si>
    <t>INFORME SOBRE LA CONTRATACION: CONSULTORIA PARA QUE REVISE Y PROPONGA MEJORAS AL MODELO TARIFARIO PARA LAS EMPRESAS PRESTADORAS DE SERVICIOS DE SANEAMIENTO DESARROLLADO EN EL SOFTWARE MATLAB</t>
  </si>
  <si>
    <t>9. INFORME SOBRE LA CONTRATACION: SERVICIO DE INVENTARIO FISICO DE BIENES MUEBLES PATRIMONIALES</t>
  </si>
  <si>
    <t>JL SOPORTE EMPRESARIAL SAC - JL SOPEM SAC  20513965029</t>
  </si>
  <si>
    <t>INFORME SOBRE LA CONTRATACION: SERVICIO DE INVENTARIO FISICO DE BIENES MUEBLES PATRIMONIALES</t>
  </si>
  <si>
    <t>10. OUTSOURCING GREEN SOCIEDAD ANONIMA CERRADA</t>
  </si>
  <si>
    <t>OUTSOURCING GREEN SOCIEDAD ANONIMA CERRADA  20547500645</t>
  </si>
  <si>
    <t>OUTSOURCING GREEN SOCIEDAD ANONIMA CERRADA</t>
  </si>
  <si>
    <t>11. INFORME SOBRE LA CONTRATACION: SERVICIO DE ELABORACION DE LA PROPUESTA DE CUADRO PARA ASIGNACION DE PERSONAL - CAP PROVISIONAL DE LA SUNASS</t>
  </si>
  <si>
    <t>RIVEROS APOLINARIO JACQUELINE PAOLA  42147573</t>
  </si>
  <si>
    <t>INFORME SOBRE LA CONTRATACION: SERVICIO DE ELABORACION DE LA PROPUESTA DE CUADRO PARA ASIGNACION DE PERSONAL - CAP PROVISIONAL DE LA SUNASS</t>
  </si>
  <si>
    <t>12. INFORME SOBRE LA CONTRATACION: *OBJETIVO: SERVICIO DE CONSULTORIA A LA ASISTENCIA TÉCNICA PARA LA ELABORACION DEL INFORME DE EVALUACION DE RESULTADOS DEL PLAN OPERATIVO INSTITUCIONAL, SEGUN LA DIRECCTIVA DE CEPLAN.</t>
  </si>
  <si>
    <t>QUIÑONES HUAYNA NILTON MARCELO  10392319</t>
  </si>
  <si>
    <t>INFORME SOBRE LA CONTRATACION: *OBJETIVO: SERVICIO DE CONSULTORIA A LA ASISTENCIA TÉCNICA PARA LA ELABORACION DEL INFORME DE EVALUACION DE RESULTADOS DEL PLAN OPERATIVO INSTITUCIONAL, SEGUN LA DIRECCTIVA DE CEPLAN.</t>
  </si>
  <si>
    <t>13. INFORME SOBRE LA CONTRATACION: SERV. CONSULTORIA PARA LA ASISTENCIA TÉCNICA PARA LAS GENERACIONES DE INSUMOS ORIENTADOS A LA PREPARACION DEL POI MULTIANUAL DE SUNASS 2020-2022</t>
  </si>
  <si>
    <t>CANCINO ROJAS ZOROBABEL  6767888</t>
  </si>
  <si>
    <t>INFORME SOBRE LA CONTRATACION: SERV. CONSULTORIA PARA LA ASISTENCIA TÉCNICA PARA LAS GENERACIONES DE INSUMOS ORIENTADOS A LA PREPARACION DEL POI MULTIANUAL DE SUNASS 2020-2022</t>
  </si>
  <si>
    <t>14. INFORME SOBRE LA CONTRATACION: ASISTENCIA TÉCNICA PARA LA ELABORACION DEL INFORME DE EVALUACION DE RESULTADOS DE PLAN ESTRATÉGICO INSTITUCIONAL Y ELABORACION DEL PLAN DEL POI MULTIANUAL 2020-2021, SEGUN DIRECTIVA DEL CEPLAN</t>
  </si>
  <si>
    <t>INFORME SOBRE LA CONTRATACION: ASISTENCIA TÉCNICA PARA LA ELABORACION DEL INFORME DE EVALUACION DE RESULTADOS DE PLAN ESTRATÉGICO INSTITUCIONAL Y ELABORACION DEL PLAN DEL POI MULTIANUAL 2020-2021, SEGUN DIRECTIVA DEL CEPLAN</t>
  </si>
  <si>
    <t>15. INFORME SOBRE LA CONTRATACION: SERVICIO DE CONSULTOR PARA LA ELABORACION DEL MODELO DE DATOS</t>
  </si>
  <si>
    <t>VALDIVIESO CHAUPIS JUAN MANUEL  40758537</t>
  </si>
  <si>
    <t>INFORME SOBRE LA CONTRATACION: SERVICIO DE CONSULTOR PARA LA ELABORACION DEL MODELO DE DATOS</t>
  </si>
  <si>
    <t>16. INFORME SOBRE LA CONTRATACION: SERVICIO DE UN CONSULTOR PARA LA IMPLEMENTACION DE DASHBORDS</t>
  </si>
  <si>
    <t>TACAS MISAICO JOGUER  42823233</t>
  </si>
  <si>
    <t>INFORME SOBRE LA CONTRATACION: SERVICIO DE UN CONSULTOR PARA LA IMPLEMENTACION DE DASHBORDS</t>
  </si>
  <si>
    <t>17. INFORME SOBRE LA CONTRATACION: SERVICIO DE CONSULTOR PARA SISTEMATIZACION</t>
  </si>
  <si>
    <t>BARROS SALAS CINTHYA  46070028</t>
  </si>
  <si>
    <t>INFORME SOBRE LA CONTRATACION: SERVICIO DE CONSULTOR PARA SISTEMATIZACION</t>
  </si>
  <si>
    <t>18. INFORME SOBRE LA CONTRATACION: SERVICIO DE CONSULTORIA PARA ELABORAR INFORME DE NO EXIGIBILIDAD</t>
  </si>
  <si>
    <t>PEÑAFIEL VILLALBA ROSA LUZ  47237021</t>
  </si>
  <si>
    <t>INFORME SOBRE LA CONTRATACION: SERVICIO DE CONSULTORIA PARA ELABORAR INFORME DE NO EXIGIBILIDAD</t>
  </si>
  <si>
    <t>19. INFORME SOBRE LA CONTRATACION: SERVICIO DE UN CONSULTOR PARA LA IMPEMENTACION DE METADATOS</t>
  </si>
  <si>
    <t>FRANCO IZQUIERDO MAITE PIERINA  70196172</t>
  </si>
  <si>
    <t>INFORME SOBRE LA CONTRATACION: SERVICIO DE UN CONSULTOR PARA LA IMPEMENTACION DE METADATOS</t>
  </si>
  <si>
    <t>20. INFORME SOBRE LA CONTRATACION: SERVICIO DE UNA CNSLTORIA PARA REALIZAR ANALISIS ECONOMICOS</t>
  </si>
  <si>
    <t>ESCALANTE VILLANUEVA ANA STHEPHANI  76602630</t>
  </si>
  <si>
    <t>INFORME SOBRE LA CONTRATACION: SERVICIO DE UNA CNSLTORIA PARA REALIZAR ANALISIS ECONOMICOS</t>
  </si>
  <si>
    <t>21. INFORME SOBRE LA CONTRATACION: SERVICIO DE UN CONSULTOR PARA ELABORACION DE CATALOGO DE OBJETOS</t>
  </si>
  <si>
    <t>CIEZA TARRILLO DENNIS ALVARINO  46748096</t>
  </si>
  <si>
    <t>INFORME SOBRE LA CONTRATACION: SERVICIO DE UN CONSULTOR PARA ELABORACION DE CATALOGO DE OBJETOS</t>
  </si>
  <si>
    <t>22. INFORME SOBRE LA CONTRATACION: SERVICIO DE UN CNSULTOR PARA LA PUESTA EN MARCHA E INTEGRACION DE LA INFORMACION DEL SISTEMA</t>
  </si>
  <si>
    <t>OLAYA ORDINOLA EDWIN ROGGER  44674373</t>
  </si>
  <si>
    <t>INFORME SOBRE LA CONTRATACION: SERVICIO DE UN CNSULTOR PARA LA PUESTA EN MARCHA E INTEGRACION DE LA INFORMACION DEL SISTEMA</t>
  </si>
  <si>
    <t>23. INFORME SOBRE LA CONTRATACION: SERVICIO DE UN CONSULTOR PARA EL DISAGNOSTICO DE REQUERIMIENTOS</t>
  </si>
  <si>
    <t>PEÑA WAGNER CYNTHIA ROXANA  72421616</t>
  </si>
  <si>
    <t>INFORME SOBRE LA CONTRATACION: SERVICIO DE UN CONSULTOR PARA EL DISAGNOSTICO DE REQUERIMIENTOS</t>
  </si>
  <si>
    <t>24. INFORME SOBRE LA CONTRATACION: ACTUALIZACION, MIGRACION DEL SOFTWARE DE GESTION DE DOCUMENTAL E INTEGRACION CON EL SISTEMA DE TRAMITE DOCUMENTARIO DE LA SUNASS</t>
  </si>
  <si>
    <t>IMAGING  PERU GROUP S.A.C.  20600950798</t>
  </si>
  <si>
    <t>INFORME SOBRE LA CONTRATACION: ACTUALIZACION, MIGRACION DEL SOFTWARE DE GESTION DE DOCUMENTAL E INTEGRACION CON EL SISTEMA DE TRAMITE DOCUMENTARIO DE LA SUNASS</t>
  </si>
  <si>
    <t>25. INFORME SOBRE LA CONTRATACION: CONSULTORIA PARA IMPLEMENTAR LA INTERFACE PARA LA INTERACCION DEL SISTEMA DE MARCACION DE PERSONAL Y EL SISTEMA DE PLANILLAS DE LA SUNASS</t>
  </si>
  <si>
    <t>TEMPUTRONIC S.A.C.  20507891366</t>
  </si>
  <si>
    <t>INFORME SOBRE LA CONTRATACION: CONSULTORIA PARA IMPLEMENTAR LA INTERFACE PARA LA INTERACCION DEL SISTEMA DE MARCACION DE PERSONAL Y EL SISTEMA DE PLANILLAS DE LA SUNASS</t>
  </si>
  <si>
    <t>26. INFORME SOBRE LA CONTRATACION: SERVICIO DE CONSULTORIA PARA LA ACTUALIZACION Y MIGRACION DE SOFTWARE DE CONTROL DE ASISTENCIA DEL PERSONAL DE LA SEDE CENTRAL Y ODS DE SUNASS</t>
  </si>
  <si>
    <t>INFORME SOBRE LA CONTRATACION: SERVICIO DE CONSULTORIA PARA LA ACTUALIZACION Y MIGRACION DE SOFTWARE DE CONTROL DE ASISTENCIA DEL PERSONAL DE LA SEDE CENTRAL Y ODS DE SUNASS</t>
  </si>
  <si>
    <t>27. INFORME SOBRE LA CONTRATACION: CONTRATACION DE UN CONSULTOR PARA BRINDAR APOYO LEGAL A LA GERENCIA DE REGULACION TARIFARIA A FIN DE ELABORAR UNA GUIA DE ORIENTACION PARA EL DISEÑO DE MECANISMOS DE RETRIBUCION POR SERVICIOS ECOSISTEMICOS MRSE</t>
  </si>
  <si>
    <t>PINEDA YUPANQUI ROSA MARIA  43972916</t>
  </si>
  <si>
    <t>INFORME SOBRE LA CONTRATACION: CONTRATACION DE UN CONSULTOR PARA BRINDAR APOYO LEGAL A LA GERENCIA DE REGULACION TARIFARIA A FIN DE ELABORAR UNA GUIA DE ORIENTACION PARA EL DISEÑO DE MECANISMOS DE RETRIBUCION POR SERVICIOS ECOSISTEMICOS MRSE</t>
  </si>
  <si>
    <t>28. INFORME SOBRE LA CONTRATACION: SERVICIO DE CONSULTORIA PARA LA VALIDAD, ADECUACION E IMPLEMENTACION DEL MODELO DE DATOS DE CATRASTO TECNICO Y COMERCIAL EN DOS EPS DETERMINADAS POR LA GRT</t>
  </si>
  <si>
    <t>INFORME SOBRE LA CONTRATACION: SERVICIO DE CONSULTORIA PARA LA VALIDAD, ADECUACION E IMPLEMENTACION DEL MODELO DE DATOS DE CATRASTO TECNICO Y COMERCIAL EN DOS EPS DETERMINADAS POR LA GRT</t>
  </si>
  <si>
    <t>29. INFORME SOBRE LA CONTRATACION: SERVIICO DE CONSULTORIA PARA EL DIAGNOSTICO DE LOS SISTEMASDE CATASTRO TECNICO Y COMERCIAL DE LAS EPS A NIVEL NACIONAL</t>
  </si>
  <si>
    <t>INFORME SOBRE LA CONTRATACION: SERVIICO DE CONSULTORIA PARA EL DIAGNOSTICO DE LOS SISTEMASDE CATASTRO TECNICO Y COMERCIAL DE LAS EPS A NIVEL NACIONAL</t>
  </si>
  <si>
    <t>30. INFORME SOBRE LA CONTRATACION: SERV. DE CONSULTORIA PARA LA REALIZAR ESTUDIOS ECONOMICOS EN EL MARCO DEL DISEÑO DE LOS MECANISMOS DE RETRIBUCION POR SERV. ECOSISTEMICOS.</t>
  </si>
  <si>
    <t>INFORME SOBRE LA CONTRATACION: SERV. DE CONSULTORIA PARA LA REALIZAR ESTUDIOS ECONOMICOS EN EL MARCO DEL DISEÑO DE LOS MECANISMOS DE RETRIBUCION POR SERV. ECOSISTEMICOS.</t>
  </si>
  <si>
    <t>31. INFORME SOBRE LA CONTRATACION: SERV. DE CONSULTORIA PARA LA EVALUACION DEL DESEMPEÑO DE LAS ODS Y SU RELACIONAMIENTO CON LAS GERENCIAS DE LINEA DE LA SUNASS</t>
  </si>
  <si>
    <t>BRINGAS USQUIANO WILDER ANTONIO  26730200</t>
  </si>
  <si>
    <t>INFORME SOBRE LA CONTRATACION: SERV. DE CONSULTORIA PARA LA EVALUACION DEL DESEMPEÑO DE LAS ODS Y SU RELACIONAMIENTO CON LAS GERENCIAS DE LINEA DE LA SUNASS</t>
  </si>
  <si>
    <t>32. INFORME SOBRE LA CONTRATACION: SERV. DE CONSULTORIA PARA LA GEOREFERENCIACION, CARECTERIZACION Y ANALISIS DE LA INFORMACION DE PRESTADORES DE CUSCO Y LIMA</t>
  </si>
  <si>
    <t>INFORME SOBRE LA CONTRATACION: SERV. DE CONSULTORIA PARA LA GEOREFERENCIACION, CARECTERIZACION Y ANALISIS DE LA INFORMACION DE PRESTADORES DE CUSCO Y LIMA</t>
  </si>
  <si>
    <t>33. INFORME SOBRE LA CONTRATACION: SERV. DE CONSULTORIA PARA LA IMPLEMENTACION DE UNA HERRAMIENTA PARA EL REPORTE EN LINEA DE INCIDENTES DE EPS CON LA POSIBILIDAD DE LA TRANSMISION EN VIVO</t>
  </si>
  <si>
    <t>INFORME SOBRE LA CONTRATACION: SERV. DE CONSULTORIA PARA LA IMPLEMENTACION DE UNA HERRAMIENTA PARA EL REPORTE EN LINEA DE INCIDENTES DE EPS CON LA POSIBILIDAD DE LA TRANSMISION EN VIVO</t>
  </si>
  <si>
    <t>34. INFORME SOBRE LA CONTRATACION: SERV. DE CONSULTORIA PARA LA ELABORACION DEL MANUAL DE USO DEL GEOPORTAL DE SUNASS Y LA DELIMITACION DEL AREA EFECTIVA DE PESTACION DE DOS EPS DELIMITANDO LAS LOCALIDADES</t>
  </si>
  <si>
    <t>INFORME SOBRE LA CONTRATACION: SERV. DE CONSULTORIA PARA LA ELABORACION DEL MANUAL DE USO DEL GEOPORTAL DE SUNASS Y LA DELIMITACION DEL AREA EFECTIVA DE PESTACION DE DOS EPS DELIMITANDO LAS LOCALIDADES</t>
  </si>
  <si>
    <t>35. INFORME SOBRE LA CONTRATACION: SERV. DE CONSULTORIA PARA EL ANALISIS DEL ESTADO DE COBERTURA VEGETAL PARA LAS CUENCAS DE APORTE DE DOS EPS</t>
  </si>
  <si>
    <t>INFORME SOBRE LA CONTRATACION: SERV. DE CONSULTORIA PARA EL ANALISIS DEL ESTADO DE COBERTURA VEGETAL PARA LAS CUENCAS DE APORTE DE DOS EPS</t>
  </si>
  <si>
    <t>36. INFORME SOBRE LA CONTRATACION: SERVICIO DE SOPORTE Y MANTENIMIENTO DE LA PLATAFORMA DE GESTION DOCUMENTARIA</t>
  </si>
  <si>
    <t>INFORME SOBRE LA CONTRATACION: SERVICIO DE SOPORTE Y MANTENIMIENTO DE LA PLATAFORMA DE GESTION DOCUMENTARIA</t>
  </si>
  <si>
    <t>37. INFORME SOBRE LA CONTRATACION: SERVICIO DE CONSULTORIA PARA LA FORMULACION DE ESTRATEGIAS DE ACCION PARA EL POSICIONAMIENTO DE SUNASS EN LA GESTION DELA CLORACION EN SISTEMAS DE SANEAMIENTO RURAL</t>
  </si>
  <si>
    <t>BARRA ZAMALLOA RENE ARTURO  6662371</t>
  </si>
  <si>
    <t>INFORME SOBRE LA CONTRATACION: SERVICIO DE CONSULTORIA PARA LA FORMULACION DE ESTRATEGIAS DE ACCION PARA EL POSICIONAMIENTO DE SUNASS EN LA GESTION DELA CLORACION EN SISTEMAS DE SANEAMIENTO RURAL</t>
  </si>
  <si>
    <t>38. INFORME SOBRE LA CONTRATACION: SERVICIO DE UN PROFESIONAL O PERSONA JURIDICA PARA REALIZAREL PROCESO DE EVALUACION DE DESEMPEÑO 2018 EN SUNASS</t>
  </si>
  <si>
    <t>TALENT CONSULTING E.I.R.L.  20515357310</t>
  </si>
  <si>
    <t>INFORME SOBRE LA CONTRATACION: SERVICIO DE UN PROFESIONAL O PERSONA JURIDICA PARA REALIZAREL PROCESO DE EVALUACION DE DESEMPEÑO 2018 EN SUNASS</t>
  </si>
  <si>
    <t>39. INFORME SOBRE LA CONTRATACION: CONSULTOR PARA ELABORAR INF. TÉCNICO</t>
  </si>
  <si>
    <t>LOPE LOPE ALEX JAVIER  42956071</t>
  </si>
  <si>
    <t>INFORME SOBRE LA CONTRATACION: CONSULTOR PARA ELABORAR INF. TÉCNICO</t>
  </si>
  <si>
    <t>40. INFORME SOBRE LA CONTRATACION: CONTRATACION DE CONSULTORIA PARA IMPLEMENTAR UN PILOTO DE MANEJO DE INFORMACION DE ATM EN LOS AMBITOS DE LAS REGIONES CUSCO, PUNO, PIURA Y LIMA</t>
  </si>
  <si>
    <t>MALAGA CARRASCO DE MARAVI NANCY  23834008</t>
  </si>
  <si>
    <t>INFORME SOBRE LA CONTRATACION: CONTRATACION DE CONSULTORIA PARA IMPLEMENTAR UN PILOTO DE MANEJO DE INFORMACION DE ATM EN LOS AMBITOS DE LAS REGIONES CUSCO, PUNO, PIURA Y LIMA</t>
  </si>
  <si>
    <t>41. INFORME SOBRE LA CONTRATACION: CONTRATAR SERVICIO DE CONSULTORIA - GRT</t>
  </si>
  <si>
    <t>PENA LAUREANO FLUQUER  23945206</t>
  </si>
  <si>
    <t>INFORME SOBRE LA CONTRATACION: CONTRATAR SERVICIO DE CONSULTORIA - GRT</t>
  </si>
  <si>
    <t>42. INFORME SOBRE LA CONTRATACION: SERVICIO DE CONSULTORIA - GRT</t>
  </si>
  <si>
    <t>NEGRETE MORALES ERICKA DEL PILAR  10326624</t>
  </si>
  <si>
    <t>INFORME SOBRE LA CONTRATACION: SERVICIO DE CONSULTORIA - GRT</t>
  </si>
  <si>
    <t>43. INFORME SOBRE LA CONTRATACION: SERVICIO DE DIAGNOSTICO DE LA SITUACION ACTUAL DE LA ARQUITECTURA DE TECNOLOGIAS DE INFORMACION</t>
  </si>
  <si>
    <t>GAMARRA MALCA CESAR GUILLERMO  9456604</t>
  </si>
  <si>
    <t>INFORME SOBRE LA CONTRATACION: SERVICIO DE DIAGNOSTICO DE LA SITUACION ACTUAL DE LA ARQUITECTURA DE TECNOLOGIAS DE INFORMACION</t>
  </si>
  <si>
    <t>44. INFORME SOBRE LA CONTRATACION: SERVICIO DE CONSULTORIA PARA LA REVISION DE LAS LINEAS DE ACCION ESTRATEGICA DE SUNASS EN EL CONTEXTO ACTUAL.</t>
  </si>
  <si>
    <t>RODRIGUEZ ORBEGOSO FRANCISCO FRANKLIN  17939112</t>
  </si>
  <si>
    <t>INFORME SOBRE LA CONTRATACION: SERVICIO DE CONSULTORIA PARA LA REVISION DE LAS LINEAS DE ACCION ESTRATEGICA DE SUNASS EN EL CONTEXTO ACTUAL.</t>
  </si>
  <si>
    <t>45. INFORME SOBRE LA CONTRATACION: SERVICIO DE CONSULTORIA PARA EL DISEÑO, INGENIERIA Y ELABORACION DE LOS TERMINOS DE REFERENCIA PARA LA IMPLEMENTACION DEL SISTEMA DE SEGURIDAD FISICA DATA CENTER DE SUNASS</t>
  </si>
  <si>
    <t>SIADÉN VALDIVIESO JAVIER DAVID  45386226</t>
  </si>
  <si>
    <t>INFORME SOBRE LA CONTRATACION: SERVICIO DE CONSULTORIA PARA EL DISEÑO, INGENIERIA Y ELABORACION DE LOS TERMINOS DE REFERENCIA PARA LA IMPLEMENTACION DEL SISTEMA DE SEGURIDAD FISICA DATA CENTER DE SUNASS</t>
  </si>
  <si>
    <t>46. INFORME SOBRE LA CONTRATACION: CONTRATACION DE CONSULTORIA PARA REALIZAR LA EVALUACION Y/OMONITOREOS A LOS PROCESOS REALIZADOS EN LAS PLANTAS DE TRATAMIENTO DE AGUA EN EL AMBITO RURAL Y URBANO NO ATENDIDO POR LAS EMPRESAS PRESTADORAS</t>
  </si>
  <si>
    <t>SENMACHE YAIPEN JESUS ENRIQUE  16627419</t>
  </si>
  <si>
    <t>INFORME SOBRE LA CONTRATACION: CONTRATACION DE CONSULTORIA PARA REALIZAR LA EVALUACION Y/OMONITOREOS A LOS PROCESOS REALIZADOS EN LAS PLANTAS DE TRATAMIENTO DE AGUA EN EL AMBITO RURAL Y URBANO NO ATENDIDO POR LAS EMPRESAS PRESTADORAS</t>
  </si>
  <si>
    <t>47. INFORME SOBRE LA CONTRATACION: CONTRATACION DE CONSULTORIA PARA LA ELABOACION DEL DIAGNOSTICO DE LA PRESTACION DE LOS SERVICIOS DE SANEAMIENTO EN LA REGION AMBITO DE LA ODS LORETO</t>
  </si>
  <si>
    <t>CHONG VARGAS JANNISE INGRID  43795811</t>
  </si>
  <si>
    <t>INFORME SOBRE LA CONTRATACION: CONTRATACION DE CONSULTORIA PARA LA ELABOACION DEL DIAGNOSTICO DE LA PRESTACION DE LOS SERVICIOS DE SANEAMIENTO EN LA REGION AMBITO DE LA ODS LORETO</t>
  </si>
  <si>
    <t>48. INFORME SOBRE LA CONTRATACION: SERVICIO DE CONSULTORIA PARA EVALUACION ECONOMICA Y SOCIAL DE LA IMPLEMENTACION DE LOS SERVICIOS PRESTADOS EN CONDICIONES ESPECIALES</t>
  </si>
  <si>
    <t>INFORME SOBRE LA CONTRATACION: SERVICIO DE CONSULTORIA PARA EVALUACION ECONOMICA Y SOCIAL DE LA IMPLEMENTACION DE LOS SERVICIOS PRESTADOS EN CONDICIONES ESPECIALES</t>
  </si>
  <si>
    <t>49. INFORME SOBRE LA CONTRATACION: CONTRATACION DE CONSULTORIA PARA IMPLEMENTAR UN PILOTO DE MANEJO DE INFORMACION DE ATM EN LA REGION DE LIMA</t>
  </si>
  <si>
    <t>RUIZ TORRES BRIGHITTE MILAGROS  76677861</t>
  </si>
  <si>
    <t>INFORME SOBRE LA CONTRATACION: CONTRATACION DE CONSULTORIA PARA IMPLEMENTAR UN PILOTO DE MANEJO DE INFORMACION DE ATM EN LA REGION DE LIMA</t>
  </si>
  <si>
    <t>50. INFORME SOBRE LA CONTRATACION: SERVICIO DE CONSULTORIA PARA LA REVISION Y MEJORA DEL SISTEMA DE GESTION DE LA CALIDAD IMPLEMENTADO Y SU INTEGRACION A UN SISTEMA DE GESTION INSTITUCIONAL DE LA NORMA NTP ISO 9001:2015</t>
  </si>
  <si>
    <t>QUALITAS DEL PERU S.A.C.  20468662231</t>
  </si>
  <si>
    <t>INFORME SOBRE LA CONTRATACION: SERVICIO DE CONSULTORIA PARA LA REVISION Y MEJORA DEL SISTEMA DE GESTION DE LA CALIDAD IMPLEMENTADO Y SU INTEGRACION A UN SISTEMA DE GESTION INSTITUCIONAL DE LA NORMA NTP ISO 9001:2015</t>
  </si>
  <si>
    <t>51. INFORME SOBRE LA CONTRATACION: SERVICIO DE UN CONSULTOR CON EL FIN QUE ELABORA UN INFORME TECNICO QUE PRESENTE UN EVALUACION DE METODOLOGIAS PARA EL CALCULO DEL COST DE CAPITAL (WEIGHTED AVERAGE COST OF CAPITAL- WACC) CONSIDERANDO EL RECONOCIMIENTO DE ACTIVOS OPERATIVOS DONADOS O TRAN</t>
  </si>
  <si>
    <t>INFORME SOBRE LA CONTRATACION: SERVICIO DE UN CONSULTOR CON EL FIN QUE ELABORA UN INFORME TECNICO QUE PRESENTE UN EVALUACION DE METODOLOGIAS PARA EL CALCULO DEL COST DE CAPITAL (WEIGHTED AVERAGE COST OF CAPITAL- WACC) CONSIDERANDO EL RECONOCIMIENTO DE ACTIVOS OPERATIVOS DONADOS O TRAN</t>
  </si>
  <si>
    <t>52. INFORME SOBRE LA CONTRATACION: CONTRATACION DEL SERVICIO DE CONSULTORIA INTEGRAL PARA EL SISTEMA DE GESTION DE CALIDAD BASADO EN LA NORMA ISO 9001:2015</t>
  </si>
  <si>
    <t>PETZOLDT RIOS ERNESTO KAISER  7364292</t>
  </si>
  <si>
    <t>INFORME SOBRE LA CONTRATACION: CONTRATACION DEL SERVICIO DE CONSULTORIA INTEGRAL PARA EL SISTEMA DE GESTION DE CALIDAD BASADO EN LA NORMA ISO 9001:2015</t>
  </si>
  <si>
    <t>53. INFORME SOBRE LA CONTRATACION: SERVICIO DE ABOGADO PARA LA ELABORACION DE UN INFORME LEGALSOBRE LA APLICACION DEL PRINCIPIO DE SUBSIDIARIEDAD</t>
  </si>
  <si>
    <t>RIVERA SERRANO ALFONSO ARMANDO  9641041</t>
  </si>
  <si>
    <t>INFORME SOBRE LA CONTRATACION: SERVICIO DE ABOGADO PARA LA ELABORACION DE UN INFORME LEGALSOBRE LA APLICACION DEL PRINCIPIO DE SUBSIDIARIEDAD</t>
  </si>
  <si>
    <t>54. INFORME SOBRE LA CONTRATACION: SERV. DE CONSULTORIA PARA LA DEFINICION DE INDICADORES Y PROCESAMIENTO DE INFORMACION DE ATM Y PRESTADORES RURALES A NIVEL DE PILOTO EN LAS REGIONES DE CUSCO,PUNO,PIURA Y AREQUIPA.</t>
  </si>
  <si>
    <t>CHAHUILCO DELGADO YESICA  46333245</t>
  </si>
  <si>
    <t>INFORME SOBRE LA CONTRATACION: SERV. DE CONSULTORIA PARA LA DEFINICION DE INDICADORES Y PROCESAMIENTO DE INFORMACION DE ATM Y PRESTADORES RURALES A NIVEL DE PILOTO EN LAS REGIONES DE CUSCO,PUNO,PIURA Y AREQUIPA.</t>
  </si>
  <si>
    <t>55. INFORME SOBRE LA CONTRATACION: SERV. DE CONSULTORIA PARA DISEÑO FISICO,CALIBRACION Y SIMULACIONES DE LOS SISTEMAS DEL SERVICIO DE AGUA POTABLE EN UNA EMPRESA PRESTADORA DE SERVICIOS DE SANEAMIENTO MEDIANTE SOFTWARE MATLAB</t>
  </si>
  <si>
    <t>INFORME SOBRE LA CONTRATACION: SERV. DE CONSULTORIA PARA DISEÑO FISICO,CALIBRACION Y SIMULACIONES DE LOS SISTEMAS DEL SERVICIO DE AGUA POTABLE EN UNA EMPRESA PRESTADORA DE SERVICIOS DE SANEAMIENTO MEDIANTE SOFTWARE MATLAB</t>
  </si>
  <si>
    <t>56. INFORME SOBRE LA CONTRATACION: SERVICIO PARA ELABORACION DEL DIAGNOSTICO SITUACIONAL DE ARCHIVOS Y FORMULACION DEL PROGRAMA DE CONTROL DE DOCUMENTOS ARCHIVISTICOS DE SUNASS</t>
  </si>
  <si>
    <t>ADANI PROVIDERS &amp; PROYECTS S.A.C.  20603080328</t>
  </si>
  <si>
    <t>INFORME SOBRE LA CONTRATACION: SERVICIO PARA ELABORACION DEL DIAGNOSTICO SITUACIONAL DE ARCHIVOS Y FORMULACION DEL PROGRAMA DE CONTROL DE DOCUMENTOS ARCHIVISTICOS DE SUNASS</t>
  </si>
  <si>
    <t>57. INFORME SOBRE LA CONTRATACION: serv. de consultoria para definir el alcance de la implementación progresiva de las funciones y competencias de la sunass en pequeñas ciudades y ambito rural</t>
  </si>
  <si>
    <t>ATIPAY INNOVACION PARA LA GESTION S.A.C.  20549803459</t>
  </si>
  <si>
    <t>INFORME SOBRE LA CONTRATACION: serv. de consultoria para definir el alcance de la implementación progresiva de las funciones y competencias de la sunass en pequeñas ciudades y ambito rural</t>
  </si>
  <si>
    <t>58. INFORME SOBRE LA CONTRATACION: SERVICIO DE ACTUALIZACION Y ELABORACION DE LAS DIRECTIVAS CORRESPONDIENTES AL AREA DE RECURSOS HUMANOS</t>
  </si>
  <si>
    <t>RENTERIA GUEVARA LUIS ALBERTO  18968479</t>
  </si>
  <si>
    <t>INFORME SOBRE LA CONTRATACION: SERVICIO DE ACTUALIZACION Y ELABORACION DE LAS DIRECTIVAS CORRESPONDIENTES AL AREA DE RECURSOS HUMANOS</t>
  </si>
  <si>
    <t>59. INFORME SOBRE LA CONTRATACION: SERV. DE CONSULTORIA PARA REALIZAR UN ESTUDIO ECONOMICO EN EL MARCO DEL DISEÑO DE LOS MECANISMOS DE RETRIBUCION POR SERVICIOS ECOSISTEMICOS</t>
  </si>
  <si>
    <t>INFORME SOBRE LA CONTRATACION: SERV. DE CONSULTORIA PARA REALIZAR UN ESTUDIO ECONOMICO EN EL MARCO DEL DISEÑO DE LOS MECANISMOS DE RETRIBUCION POR SERVICIOS ECOSISTEMICOS</t>
  </si>
  <si>
    <t>60. INFORME SOBRE LA CONTRATACION: CONTRATACION DE UN CONSULTOR PARA EVALUACION DE LOS PLANES DE CONTINGENCIA PRESENTADOS POR LAS EPS Y PROPUESTA DE PLAN DE ASISTENCIA TECNICA PARA USO DE LA RESERVA DE GRD EN LA GESTION REACCTIVA.</t>
  </si>
  <si>
    <t>VASQUEZ RIVASPLATA HERMAN IVAN  19325851</t>
  </si>
  <si>
    <t>INFORME SOBRE LA CONTRATACION: CONTRATACION DE UN CONSULTOR PARA EVALUACION DE LOS PLANES DE CONTINGENCIA PRESENTADOS POR LAS EPS Y PROPUESTA DE PLAN DE ASISTENCIA TECNICA PARA USO DE LA RESERVA DE GRD EN LA GESTION REACCTIVA.</t>
  </si>
  <si>
    <t>61. INFORME SOBRE LA CONTRATACION: CONTRATACION DEL SERVICIO DE CONSULTORIA PARA LA IMPLEMENTACION DEL PORTAL FOR ARCGIS, INTEGRACION CON EL DIRECTORIO ACTIVO INSTITUCIONAL, FEDERACION DEL ARCGIS ENTERPRISE E IMPLEMENTACION DEL SERVIDOR DE DESARROLLO DE BASE DE DATOS Y APLICACIONES.</t>
  </si>
  <si>
    <t>INFORME SOBRE LA CONTRATACION: CONTRATACION DEL SERVICIO DE CONSULTORIA PARA LA IMPLEMENTACION DEL PORTAL FOR ARCGIS, INTEGRACION CON EL DIRECTORIO ACTIVO INSTITUCIONAL, FEDERACION DEL ARCGIS ENTERPRISE E IMPLEMENTACION DEL SERVIDOR DE DESARROLLO DE BASE DE DATOS Y APLICACIONES.</t>
  </si>
  <si>
    <t>62. INFORME SOBRE LA CONTRATACION: SERVICIO DE CONSULTORIA PARA EL DISEÑO Y DIGRAMACION DE GUIA DE LA METODOLOGIA PARA EL CALCULO DE LA CUOTA FAMILIAR</t>
  </si>
  <si>
    <t>PANO BASURTO FERNANDO MANUEL  41839071</t>
  </si>
  <si>
    <t>INFORME SOBRE LA CONTRATACION: SERVICIO DE CONSULTORIA PARA EL DISEÑO Y DIGRAMACION DE GUIA DE LA METODOLOGIA PARA EL CALCULO DE LA CUOTA FAMILIAR</t>
  </si>
  <si>
    <t>63. INFORME SOBRE LA CONTRATACION: SERVICIO DE CONSULTORIA PARA EL PROCESAMIENTO DE INFORMACION Y ELABORACION DE REPORTES TIPO DASHBOARD DE INDICADORES DELAS ODS Y LAS COORDINACIONES LOGISTICAS NECESARIAS PARA LANZAMIENTO DE LA PLATAFORMA GEOSUNASS.</t>
  </si>
  <si>
    <t>INFORME SOBRE LA CONTRATACION: SERVICIO DE CONSULTORIA PARA EL PROCESAMIENTO DE INFORMACION Y ELABORACION DE REPORTES TIPO DASHBOARD DE INDICADORES DELAS ODS Y LAS COORDINACIONES LOGISTICAS NECESARIAS PARA LANZAMIENTO DE LA PLATAFORMA GEOSUNASS.</t>
  </si>
  <si>
    <t>64. INFORME SOBRE LA CONTRATACION: SERVICIO DE CONSULTORIA PARA LA IMPLEMENTACION DE LA HERRAMIENTA WORKFORCE POR ARCGIS PARA LA GESTION, SEGUIMIENTO, CONTROL Y REPORTE DEL LEVANTAMIENTO DE INFORMACION MEDIANTE FICHAS DE CARACTERIZACION DE ADP E IMPLEMENTACION DE FICHAS DE RECOJO ADP EN S</t>
  </si>
  <si>
    <t>INFORME SOBRE LA CONTRATACION: SERVICIO DE CONSULTORIA PARA LA IMPLEMENTACION DE LA HERRAMIENTA WORKFORCE POR ARCGIS PARA LA GESTION, SEGUIMIENTO, CONTROL Y REPORTE DEL LEVANTAMIENTO DE INFORMACION MEDIANTE FICHAS DE CARACTERIZACION DE ADP E IMPLEMENTACION DE FICHAS DE RECOJO ADP EN S</t>
  </si>
  <si>
    <t>65. INFORME SOBRE LA CONTRATACION: SERVICIO DE UN CONSULTOR PARA DISEÑAR E IMPLEMENTAR UN PROGRAMA DE FORTALECIMIENTO DE CAPACIDADES DE LAS ODS EN GESTIONDE RIESGOS DE DESASTRES Y LA INCORPORACION DE PROCESOS DE GESTION REACCTIVA.</t>
  </si>
  <si>
    <t>BASAURI ARAMBULO AGUSTIN SIMON ELADIO  16710522</t>
  </si>
  <si>
    <t>INFORME SOBRE LA CONTRATACION: SERVICIO DE UN CONSULTOR PARA DISEÑAR E IMPLEMENTAR UN PROGRAMA DE FORTALECIMIENTO DE CAPACIDADES DE LAS ODS EN GESTIONDE RIESGOS DE DESASTRES Y LA INCORPORACION DE PROCESOS DE GESTION REACCTIVA.</t>
  </si>
  <si>
    <t>66. INFORME SOBRE LA CONTRATACION: SERVICIO DE CONSULTORIA PARA EL DIAGNOSTICO DE LOS SISTEMASDE SANEAMIENTO DE PRESTADORES DE SERVICIOS DE SANEAMIENTO NO EPS EN BARRANCA,HUAURA Y HUARAL COMO PARTE DE LA CARACTERIZACION PARA DETERMINAR EL AREA DE PRESTACION.</t>
  </si>
  <si>
    <t>CANDIOTTI PORTILLO GIUSSEPPI RODRIGO  74119026</t>
  </si>
  <si>
    <t>INFORME SOBRE LA CONTRATACION: SERVICIO DE CONSULTORIA PARA EL DIAGNOSTICO DE LOS SISTEMASDE SANEAMIENTO DE PRESTADORES DE SERVICIOS DE SANEAMIENTO NO EPS EN BARRANCA,HUAURA Y HUARAL COMO PARTE DE LA CARACTERIZACION PARA DETERMINAR EL AREA DE PRESTACION.</t>
  </si>
  <si>
    <t>67. INFORME SOBRE LA CONTRATACION: SERVICIO DE CONSULTORIA PARA LA ELABORACION DE UNA GUIA DE IMPLEMENTACION DE CATASTRO TÉCNICO Y COMERCIAL TOMANDO EN CUENTA LA CATEGORIZACION EN BASE AL NUMERO DE USUARIOS DE UNA EMPRESA PRESTADORA.</t>
  </si>
  <si>
    <t>INFORME SOBRE LA CONTRATACION: SERVICIO DE CONSULTORIA PARA LA ELABORACION DE UNA GUIA DE IMPLEMENTACION DE CATASTRO TÉCNICO Y COMERCIAL TOMANDO EN CUENTA LA CATEGORIZACION EN BASE AL NUMERO DE USUARIOS DE UNA EMPRESA PRESTADORA.</t>
  </si>
  <si>
    <t>68. INFORME SOBRE LA CONTRATACION: SERVICIO DE ASISTENCIA TÉCNICA EN LA ELABORACION DE TERMINOS DE REFERENCIA PARA CONVOCAR PROCESO DE SELECCION DE ELABORACION DE ESTUDIO DE PREINVERSION Y EXPEDIENTE TÉCNICO DEL PROYECTO DE INVERSION ORIENTADO A MEJORAR INTEGRALMENTE LOS SERVICIOS DE LA S</t>
  </si>
  <si>
    <t>SILVA PEREDO JANET AIDA  29426741</t>
  </si>
  <si>
    <t>INFORME SOBRE LA CONTRATACION: SERVICIO DE ASISTENCIA TÉCNICA EN LA ELABORACION DE TERMINOS DE REFERENCIA PARA CONVOCAR PROCESO DE SELECCION DE ELABORACION DE ESTUDIO DE PREINVERSION Y EXPEDIENTE TÉCNICO DEL PROYECTO DE INVERSION ORIENTADO A MEJORAR INTEGRALMENTE LOS SERVICIOS DE LA S</t>
  </si>
  <si>
    <t>69. INFORME SOBRE LA CONTRATACION: SERVICIO DE CONSULTORIA PARA LA CARACTERIZACION ECONOMICA YSOCIAL DE PRESTADORES DE SERVICIOS DE SANEAMIENTO NO EPS ENBARRANCA, HUAURA Y HUARAL COMO PARTE DEL PROCESO PARA DETERMINAR EL AREA DE PRESTACION.</t>
  </si>
  <si>
    <t>MARIN HUALLPA MICHAEL ELVIS  46661902</t>
  </si>
  <si>
    <t>INFORME SOBRE LA CONTRATACION: SERVICIO DE CONSULTORIA PARA LA CARACTERIZACION ECONOMICA YSOCIAL DE PRESTADORES DE SERVICIOS DE SANEAMIENTO NO EPS ENBARRANCA, HUAURA Y HUARAL COMO PARTE DEL PROCESO PARA DETERMINAR EL AREA DE PRESTACION.</t>
  </si>
  <si>
    <t>70. INFORME SOBRE LA CONTRATACION: SERVICIO DE CONSULTORIA PARA EL ANALISIS ESPACIALDE LA INFORMACION RECOPILADA,EN PROCESO DE CARACTERIZACION,DE LIMA NORTE PARA LA DELIMITACION DEL AREA DE PRESTACION Y ANALISIS ESPACIAL DE LA INFORMACION RECOPILADA,EN PROCESO DE CARACTERIZACION DE SAN MA</t>
  </si>
  <si>
    <t>INFORME SOBRE LA CONTRATACION: SERVICIO DE CONSULTORIA PARA EL ANALISIS ESPACIALDE LA INFORMACION RECOPILADA,EN PROCESO DE CARACTERIZACION,DE LIMA NORTE PARA LA DELIMITACION DEL AREA DE PRESTACION Y ANALISIS ESPACIAL DE LA INFORMACION RECOPILADA,EN PROCESO DE CARACTERIZACION DE SAN MA</t>
  </si>
  <si>
    <t>71. INFORME SOBRE LA CONTRATACION: SERVICIO DE CONSULTORIA PARA EL PROCESAMIENTO DE INDICADORES DE LOS AMBITOS RURALES Y PEQUEÑAS CIUDADES DEL CENSO 2017 Y ENAPRES 2017 PARA SU INCORPORACION EN EL GEOSUNASS, ASI COMO LA IMPLEMENTACION DE FICHAS MOVILES Y DASHBOARD DE LEVANTAMIENTO DE INFR</t>
  </si>
  <si>
    <t>INFORME SOBRE LA CONTRATACION: SERVICIO DE CONSULTORIA PARA EL PROCESAMIENTO DE INDICADORES DE LOS AMBITOS RURALES Y PEQUEÑAS CIUDADES DEL CENSO 2017 Y ENAPRES 2017 PARA SU INCORPORACION EN EL GEOSUNASS, ASI COMO LA IMPLEMENTACION DE FICHAS MOVILES Y DASHBOARD DE LEVANTAMIENTO DE INFR</t>
  </si>
  <si>
    <t>72. INFORME SOBRE LA CONTRATACION: SERVICIO DE APOYO EN PROGRAMACION EN JAVA PARA LA PUESTA ENPRODUCCION DEL SISTEMA SAR-WAR</t>
  </si>
  <si>
    <t>LOPEZ ROSALES JUAN MARCO  7637738</t>
  </si>
  <si>
    <t>INFORME SOBRE LA CONTRATACION: SERVICIO DE APOYO EN PROGRAMACION EN JAVA PARA LA PUESTA ENPRODUCCION DEL SISTEMA SAR-WAR</t>
  </si>
  <si>
    <t>73. INFORME SOBRE LA CONTRATACION: SERVICIO DE CONSULTORIA PARA LA ELABORACION DE ESTUDIOS HIDROGEOLOGICOS Y PROPUESTAS DE INTERVENCION EN MECANISMO DE RETRIBUCION POR SERVICIOS ECOSISTEMICOS MRSE PARA GRT</t>
  </si>
  <si>
    <t>CONDORI QUISPE ELMER  46469588</t>
  </si>
  <si>
    <t>INFORME SOBRE LA CONTRATACION: SERVICIO DE CONSULTORIA PARA LA ELABORACION DE ESTUDIOS HIDROGEOLOGICOS Y PROPUESTAS DE INTERVENCION EN MECANISMO DE RETRIBUCION POR SERVICIOS ECOSISTEMICOS MRSE PARA GRT</t>
  </si>
  <si>
    <t>74. INFORME SOBRE LA CONTRATACION: SERVICIO PARA EVALUACION DE MUESTRAS - ADQUISICION DE UNIFORME VARONES Y DAMAS PERIODO 2019</t>
  </si>
  <si>
    <t>CONSULTORIA INDUSTRIAL TXP SOCIEDAD ANONIMA CERRADA - CONSULTORIA INDUSTRIAL TXP S.A.C.  20557997840</t>
  </si>
  <si>
    <t>INFORME SOBRE LA CONTRATACION: SERVICIO PARA EVALUACION DE MUESTRAS - ADQUISICION DE UNIFORME VARONES Y DAMAS PERIODO 2019</t>
  </si>
  <si>
    <t>75. INFORME SOBRE LA CONTRATACION: SERV. DE CONUSLTORIA PARA LA AUTOMATIZACION DE PROCESOS, CORRECCION DE ERRORES Y GENERACION DE MODULOS PARA ADMINISTRARY RECOPILAR INFORMACION INTEROPERABLE PARA EL GEOSUNASS</t>
  </si>
  <si>
    <t>VALDEZ HUARACA ABNER GERARDO  70164572</t>
  </si>
  <si>
    <t>INFORME SOBRE LA CONTRATACION: SERV. DE CONUSLTORIA PARA LA AUTOMATIZACION DE PROCESOS, CORRECCION DE ERRORES Y GENERACION DE MODULOS PARA ADMINISTRARY RECOPILAR INFORMACION INTEROPERABLE PARA EL GEOSUNASS</t>
  </si>
  <si>
    <t>76. INFORME SOBRE LA CONTRATACION: SERV. DE CONSULTORIA PARA EL DIAGNOSTICO Y DOCUMENTACION DEPROCESOS PARA LA RECOPILACION , PROCESAMIENTO Y PUBLICACIONDE INFORMACION EN EL GEOSUNASS</t>
  </si>
  <si>
    <t>GIS CORPORATIVO S.A.C - GISCORP S.A.C  20554900829</t>
  </si>
  <si>
    <t>INFORME SOBRE LA CONTRATACION: SERV. DE CONSULTORIA PARA EL DIAGNOSTICO Y DOCUMENTACION DEPROCESOS PARA LA RECOPILACION , PROCESAMIENTO Y PUBLICACIONDE INFORMACION EN EL GEOSUNASS</t>
  </si>
  <si>
    <t>77. INFORME SOBRE LA CONTRATACION: SERV. DE CONSULTORIA PARA IMPLEMENTACION DE UN MODULO QUE PERMITA LA AUTOMATIZACION DE LA GESTION DE CONOCIMEINTO E INTEGRACION AL GEOPORTAL DE LA SUNASS</t>
  </si>
  <si>
    <t>NET CONSULTORES S.A.C.  20515479261</t>
  </si>
  <si>
    <t>INFORME SOBRE LA CONTRATACION: SERV. DE CONSULTORIA PARA IMPLEMENTACION DE UN MODULO QUE PERMITA LA AUTOMATIZACION DE LA GESTION DE CONOCIMEINTO E INTEGRACION AL GEOPORTAL DE LA SUNASS</t>
  </si>
  <si>
    <t>78. INFORME SOBRE LA CONTRATACION: SERV. DE UN A CONSULTORIA PARA LA EVALUACION DE LOS RESULTADOS OBTENIDAS EN EL PILOTO DE MANEJO DE INFORMACION DE ATM EN LOS AMBITOS DE LAS REGIONES CUSCO PUNO PIURA LAMBAYEQUE SAN MARTIN AREQUIPA Y LIMA</t>
  </si>
  <si>
    <t>INFORME SOBRE LA CONTRATACION: SERV. DE UN A CONSULTORIA PARA LA EVALUACION DE LOS RESULTADOS OBTENIDAS EN EL PILOTO DE MANEJO DE INFORMACION DE ATM EN LOS AMBITOS DE LAS REGIONES CUSCO PUNO PIURA LAMBAYEQUE SAN MARTIN AREQUIPA Y LIMA</t>
  </si>
  <si>
    <t>79. INFORME SOBRE LA CONTRATACION: SERVICIO DE CONSULTORIA PARA LA MIGRACION DE GESTOR DE BASEDE DATOS, MEJORA DE HERRAMIENTAS, Y ADICION DE NUEVAS FUNCIONALIDADES AL SISTEMA DE REPORTE DE ACTIVIDADES DE LA ODS</t>
  </si>
  <si>
    <t>MECA PACHERRES MIGUEL ANGEL  42830182</t>
  </si>
  <si>
    <t>INFORME SOBRE LA CONTRATACION: SERVICIO DE CONSULTORIA PARA LA MIGRACION DE GESTOR DE BASEDE DATOS, MEJORA DE HERRAMIENTAS, Y ADICION DE NUEVAS FUNCIONALIDADES AL SISTEMA DE REPORTE DE ACTIVIDADES DE LA ODS</t>
  </si>
  <si>
    <t>80. INFORME SOBRE LA CONTRATACION: SERVICIO DE CONSULTORIA PARA LA ELABORACION DEL PLAN DE GOBIERNO DIGITAL DE LA SUNASS 2019-2022</t>
  </si>
  <si>
    <t>AUDITRAIL SOCIEDAD ANONIMA CERRADA - AUDITRAIL S.A.C.  20549782605</t>
  </si>
  <si>
    <t>INFORME SOBRE LA CONTRATACION: SERVICIO DE CONSULTORIA PARA LA ELABORACION DEL PLAN DE GOBIERNO DIGITAL DE LA SUNASS 2019-2022</t>
  </si>
  <si>
    <t>81. INFORME SOBRE LA CONTRATACION: CONTRATACION DE CONSULTORIA PARA REALIZAR LA CARACTERIZACION DE LAS AREAS TÉCNICAS MUNICIPALES A NIVEL NACIONAL Y A NIVEL REGIONAL EN PIURA, PUNO, TUMBES, CUSCO Y LIMA SOBRE LA BASE DEL PROGRAMA PILOTO REALIZADO POR LA SUNASS</t>
  </si>
  <si>
    <t>INFORME SOBRE LA CONTRATACION: CONTRATACION DE CONSULTORIA PARA REALIZAR LA CARACTERIZACION DE LAS AREAS TÉCNICAS MUNICIPALES A NIVEL NACIONAL Y A NIVEL REGIONAL EN PIURA, PUNO, TUMBES, CUSCO Y LIMA SOBRE LA BASE DEL PROGRAMA PILOTO REALIZADO POR LA SUNASS</t>
  </si>
  <si>
    <t>82. INFORME SOBRE LA CONTRATACION: SERVICIO DE UNA CONSULTORIA PARA EL ANALISIS Y DETERMINACION DE LOS COSTOS DE SERVICIOS DE SANEAMIENTO EN EL AMBITO RURAL COMO BASE PARA LA DETERMINACION DEL AREA DE LA PRESTCION Y EL DESARROLLO DE ESTRATEGIAS PARA LA REGULACION DE PRESTADORES DE SERVICI</t>
  </si>
  <si>
    <t>ROJAS ESPINOZA JOSE ESTEBAN  8766474</t>
  </si>
  <si>
    <t>INFORME SOBRE LA CONTRATACION: SERVICIO DE UNA CONSULTORIA PARA EL ANALISIS Y DETERMINACION DE LOS COSTOS DE SERVICIOS DE SANEAMIENTO EN EL AMBITO RURAL COMO BASE PARA LA DETERMINACION DEL AREA DE LA PRESTCION Y EL DESARROLLO DE ESTRATEGIAS PARA LA REGULACION DE PRESTADORES DE SERVICI</t>
  </si>
  <si>
    <t>83. INFORME SOBRE LA CONTRATACION: SERVICIO DE CONSULTORIA PARA DISEÑAR PROPUESTAS PROSPECTIVAS, CORRECTIVAS Y REACTIVAS EN GESTION DEL RIESGO DE DESASTRES, PARA EL USO DEL FINDO DE RESERVA PARA LA GESTION DEL RIESGO DE DESASTRES.</t>
  </si>
  <si>
    <t>INFORME SOBRE LA CONTRATACION: SERVICIO DE CONSULTORIA PARA DISEÑAR PROPUESTAS PROSPECTIVAS, CORRECTIVAS Y REACTIVAS EN GESTION DEL RIESGO DE DESASTRES, PARA EL USO DEL FINDO DE RESERVA PARA LA GESTION DEL RIESGO DE DESASTRES.</t>
  </si>
  <si>
    <t>84. INFORME SOBRE LA CONTRATACION: SERVICIO DE CONSULTORIA PARA REALIZAR UN ESTUDIO HIDROECONOMICO DE ANALISIS DE COSTO-EFECTIVIDAD DE LOS MECANIMSO DE RETRIBUCION POR SERVICIOS ECOSISTEMICOS</t>
  </si>
  <si>
    <t>INFORME SOBRE LA CONTRATACION: SERVICIO DE CONSULTORIA PARA REALIZAR UN ESTUDIO HIDROECONOMICO DE ANALISIS DE COSTO-EFECTIVIDAD DE LOS MECANIMSO DE RETRIBUCION POR SERVICIOS ECOSISTEMICOS</t>
  </si>
  <si>
    <t>85. INFORME SOBRE LA CONTRATACION: SERVICIO DE CONSULTORIA PARA REALIZAR EL ANALISIS ESPACIAL PARA DETERMINAR LAS BRECHAS Y CAMBIO DE COBERTURA EN CUENCASDE APORTE DE SERVICIOS DE SANEAMIENTO</t>
  </si>
  <si>
    <t>INFORME SOBRE LA CONTRATACION: SERVICIO DE CONSULTORIA PARA REALIZAR EL ANALISIS ESPACIAL PARA DETERMINAR LAS BRECHAS Y CAMBIO DE COBERTURA EN CUENCASDE APORTE DE SERVICIOS DE SANEAMIENTO</t>
  </si>
  <si>
    <t>86. INFORME SOBRE LA CONTRATACION: SERVICIO DE UN CONSULTOR PARA LA IMPLEMENTACION DEL PLAN DEASISTENCIA TECNICA PARA USO DE LA RESERVA DE GRD EN LA GESTION REACTIVA Y EVALUAR PLANES DE CONTINGENCIA PRESTADOS POR LAS EPS.</t>
  </si>
  <si>
    <t>INFORME SOBRE LA CONTRATACION: SERVICIO DE UN CONSULTOR PARA LA IMPLEMENTACION DEL PLAN DEASISTENCIA TECNICA PARA USO DE LA RESERVA DE GRD EN LA GESTION REACTIVA Y EVALUAR PLANES DE CONTINGENCIA PRESTADOS POR LAS EPS.</t>
  </si>
  <si>
    <t>87. INFORME SOBRE LA CONTRATACION: SERV. DE CONSULTORIA PARA EL PROCESAMIENTO DE INFORMACION DE INFRAESTRUCTURA GEOREFERENCIADA DE PRESTADORES RURALES DELDATASS</t>
  </si>
  <si>
    <t>INFORME SOBRE LA CONTRATACION: SERV. DE CONSULTORIA PARA EL PROCESAMIENTO DE INFORMACION DE INFRAESTRUCTURA GEOREFERENCIADA DE PRESTADORES RURALES DELDATASS</t>
  </si>
  <si>
    <t>88. INFORME SOBRE LA CONTRATACION: SERVICIO DE CONSULTORIA PARA EL ANALISIS ESPACIAL DE LA INFORMACION RECOPILADA , EN PROCESO DE CARACTERIZACION PARA DETERMINACION DEL AREA DE PRESTACION, DE PASCO Y LORETO PARA IDENTIFICACION DE UNIDADES DE PROCESOS DE RELACIONES DE VINCULOS</t>
  </si>
  <si>
    <t>INFORME SOBRE LA CONTRATACION: SERVICIO DE CONSULTORIA PARA EL ANALISIS ESPACIAL DE LA INFORMACION RECOPILADA , EN PROCESO DE CARACTERIZACION PARA DETERMINACION DEL AREA DE PRESTACION, DE PASCO Y LORETO PARA IDENTIFICACION DE UNIDADES DE PROCESOS DE RELACIONES DE VINCULOS</t>
  </si>
  <si>
    <t>89. INFORME SOBRE LA CONTRATACION: SERVICIO DE CONSULTORIA PARA LA IDENTIFICACION DE LAS CARACTERISTICAS SOCIOCULTURALES DE LOS CENTROS POBLADOS ATENDIDIOS EN EL AMBITO RURAL QUE CONTRIBUYA CON LA IMPEMENTACION ESTRATEGICA DE LAS NUEVAS FUNCIONES Y COMPETENCIAS DE LA SUNASSEN ESTE AMBITO</t>
  </si>
  <si>
    <t>HERNANDEZ ASENSIO RAUL  51371437</t>
  </si>
  <si>
    <t>INFORME SOBRE LA CONTRATACION: SERVICIO DE CONSULTORIA PARA LA IDENTIFICACION DE LAS CARACTERISTICAS SOCIOCULTURALES DE LOS CENTROS POBLADOS ATENDIDIOS EN EL AMBITO RURAL QUE CONTRIBUYA CON LA IMPEMENTACION ESTRATEGICA DE LAS NUEVAS FUNCIONES Y COMPETENCIAS DE LA SUNASSEN ESTE AMBITO</t>
  </si>
  <si>
    <t>90. INFORME SOBRE LA CONTRATACION: SERVICIO DE CONSULTORIA PARA LA GENERACION DE LA DOCUMENTACION DEL GEOSUNASS EN BASE A UNA METODOLOGIA INTERNACION ESTANDARIZADA Y LA IMPLEMENTACION DE UN REPORTE AUTOMATIZADOS A PARTIR DE LA INFORMACION DE LAS FICHAS DE CARACTERIZACION DEAREA DE LA PRES</t>
  </si>
  <si>
    <t>INFORME SOBRE LA CONTRATACION: SERVICIO DE CONSULTORIA PARA LA GENERACION DE LA DOCUMENTACION DEL GEOSUNASS EN BASE A UNA METODOLOGIA INTERNACION ESTANDARIZADA Y LA IMPLEMENTACION DE UN REPORTE AUTOMATIZADOS A PARTIR DE LA INFORMACION DE LAS FICHAS DE CARACTERIZACION DEAREA DE LA PRES</t>
  </si>
  <si>
    <t>91. INFORME SOBRE LA CONTRATACION: SERVICIO DE ASISTENCIA TÉCNICA ESPECIALIZADA EN IMPLEMENTACION DEL SISTEMA INTEGRADO DE GESTION ADMINISTRATIVA SIGA-MEF- PATRIMONIO</t>
  </si>
  <si>
    <t>FORTALECIMIENTO DE CAPACIDADES CORPORATIVAS E.I.R.L.  20552957513</t>
  </si>
  <si>
    <t>INFORME SOBRE LA CONTRATACION: SERVICIO DE ASISTENCIA TÉCNICA ESPECIALIZADA EN IMPLEMENTACION DEL SISTEMA INTEGRADO DE GESTION ADMINISTRATIVA SIGA-MEF- PATRIMONIO</t>
  </si>
  <si>
    <t>92. INFORME SOBRE LA CONTRATACION: SERV. DE CONSULTORIA PARA REALIZAR LA CARACTERIZACION INTEGRAL DE 450PRESTADORES DE SERVICIOS DE SANEA MIENTO EN EL AMBITO RURAL DE LA REGION MOQUEGUA COMO BASE PARA LA DETERMINACION DEL AREA DE PRESTACION</t>
  </si>
  <si>
    <t>VASQUEZ CHICHIPE JORGE  1025466</t>
  </si>
  <si>
    <t>INFORME SOBRE LA CONTRATACION: SERV. DE CONSULTORIA PARA REALIZAR LA CARACTERIZACION INTEGRAL DE 450PRESTADORES DE SERVICIOS DE SANEA MIENTO EN EL AMBITO RURAL DE LA REGION MOQUEGUA COMO BASE PARA LA DETERMINACION DEL AREA DE PRESTACION</t>
  </si>
  <si>
    <t>93. INFORME SOBRE LA CONTRATACION: SERV. DE CONSULTORIA PARA REALIZAR LA CARACTERIZACION INTEGRAL DE 46 PRESTADORES DE SERVICIOS DE SANEA MIENTO EN EL AMBITO RURAL DE LA REGION UCAYALI COMO BASE PARA LA DETERMINACION DEL AREA DE PRESTACION</t>
  </si>
  <si>
    <t>PUSE PARRA SANTOS HOMERO  42831387</t>
  </si>
  <si>
    <t>INFORME SOBRE LA CONTRATACION: SERV. DE CONSULTORIA PARA REALIZAR LA CARACTERIZACION INTEGRAL DE 46 PRESTADORES DE SERVICIOS DE SANEA MIENTO EN EL AMBITO RURAL DE LA REGION UCAYALI COMO BASE PARA LA DETERMINACION DEL AREA DE PRESTACION</t>
  </si>
  <si>
    <t>94. INFORME SOBRE LA CONTRATACION: SERV. DE CONSULTORIA PARA LA REALIZAR LA CARACTERIZACION INTEGRAL DE 45 PRESTADORES DE SERVICIOS DE SANEAMIENTO EN EL AMBITO RURAL DE LA REGION JUNIN COMO BASE PARA LA DETERMINACION DEL AREA DE PRESTACION</t>
  </si>
  <si>
    <t>FLORES MOLINA JORDAN MERCIER  44698409</t>
  </si>
  <si>
    <t>INFORME SOBRE LA CONTRATACION: SERV. DE CONSULTORIA PARA LA REALIZAR LA CARACTERIZACION INTEGRAL DE 45 PRESTADORES DE SERVICIOS DE SANEAMIENTO EN EL AMBITO RURAL DE LA REGION JUNIN COMO BASE PARA LA DETERMINACION DEL AREA DE PRESTACION</t>
  </si>
  <si>
    <t>95. INFORME SOBRE LA CONTRATACION: SERV. DE CONSULTORIA PARA LA REALIZAR LA CARACTERIZACION INTEGRAL DE 45 PRESTADORES DE SERVICIOS DE SANEAMIENTO EN EL AMBITO RURAL DE LA REGION HUARAZ COMO BASE PARA LA DETERMINACION DEL AREA DE PRESTACION</t>
  </si>
  <si>
    <t>ESCOLASTICO JULCA LUIS EDUARDO  43096562</t>
  </si>
  <si>
    <t>INFORME SOBRE LA CONTRATACION: SERV. DE CONSULTORIA PARA LA REALIZAR LA CARACTERIZACION INTEGRAL DE 45 PRESTADORES DE SERVICIOS DE SANEAMIENTO EN EL AMBITO RURAL DE LA REGION HUARAZ COMO BASE PARA LA DETERMINACION DEL AREA DE PRESTACION</t>
  </si>
  <si>
    <t>96. INFORME SOBRE LA CONTRATACION: SERV. DE CONSULTORIA PARA LA REALIZAR LA CARACTERIZACION INTEGRAL DE 45 PRESTADORES DE SERVICIOS DE SANEAMIENTO EN EL AMBITO RURAL DE LA REGION HUANCAVELICA COMO BASE PARA LA DETERMINACION DEL AREA DE PRESTACION</t>
  </si>
  <si>
    <t>RAMOS ESPINOZA VICTOR RAUL  42713124</t>
  </si>
  <si>
    <t>INFORME SOBRE LA CONTRATACION: SERV. DE CONSULTORIA PARA LA REALIZAR LA CARACTERIZACION INTEGRAL DE 45 PRESTADORES DE SERVICIOS DE SANEAMIENTO EN EL AMBITO RURAL DE LA REGION HUANCAVELICA COMO BASE PARA LA DETERMINACION DEL AREA DE PRESTACION</t>
  </si>
  <si>
    <t>97. INFORME SOBRE LA CONTRATACION: SERV. DE CONSULTORIA PARA LA REALIZAR LA CARACTERIZACION INTEGRAL DE 45 PRESTADORES DE SERVICIOS DE SANEAMIENTO EN EL AMBITO RURAL DE LA REGION LORETO COMO BASE PARA LA DETERMINACION DEL AREA DE PRESTACION</t>
  </si>
  <si>
    <t>CARDENAS SANGAMA GABRIEL  42529951</t>
  </si>
  <si>
    <t>INFORME SOBRE LA CONTRATACION: SERV. DE CONSULTORIA PARA LA REALIZAR LA CARACTERIZACION INTEGRAL DE 45 PRESTADORES DE SERVICIOS DE SANEAMIENTO EN EL AMBITO RURAL DE LA REGION LORETO COMO BASE PARA LA DETERMINACION DEL AREA DE PRESTACION</t>
  </si>
  <si>
    <t>98. INFORME SOBRE LA CONTRATACION: SERV. DE CONSULTORIA PARA LA REALIZAR LA CARACTERIZACION INTEGRAL DE 45 PRESTADORES DE SERVICIOS DE SANEAMIENTO EN EL AMBITO RURAL DE LA REGION AMAZONAS COMO BASE PARA LA DETERMINACION DEL AREA DE PRESTACION</t>
  </si>
  <si>
    <t>LEIVA CABRERA DAVID  47092721</t>
  </si>
  <si>
    <t>INFORME SOBRE LA CONTRATACION: SERV. DE CONSULTORIA PARA LA REALIZAR LA CARACTERIZACION INTEGRAL DE 45 PRESTADORES DE SERVICIOS DE SANEAMIENTO EN EL AMBITO RURAL DE LA REGION AMAZONAS COMO BASE PARA LA DETERMINACION DEL AREA DE PRESTACION</t>
  </si>
  <si>
    <t>99. INFORME SOBRE LA CONTRATACION: SERV. DE CONSULTORIA PARA LA REALIZAR LA CARACTERIZACION INTEGRAL DE 45 PRESTADORES DE SERVICIOS DE SANEAMIENTO EN EL AMBITO RURAL DE LA REGION LAMBAYEQUE COMO BASE PARA LA DETERMINACION DEL AREA DE PRESTACION</t>
  </si>
  <si>
    <t>INCIO IRIGOIN CESAR NICOLAS  80616312</t>
  </si>
  <si>
    <t>INFORME SOBRE LA CONTRATACION: SERV. DE CONSULTORIA PARA LA REALIZAR LA CARACTERIZACION INTEGRAL DE 45 PRESTADORES DE SERVICIOS DE SANEAMIENTO EN EL AMBITO RURAL DE LA REGION LAMBAYEQUE COMO BASE PARA LA DETERMINACION DEL AREA DE PRESTACION</t>
  </si>
  <si>
    <t>100. INFORME SOBRE LA CONTRATACION: SERV. DE CONSULTORIA PARA LA REALIZAR LA CARACTERIZACION INTEGRAL DE 45 PRESTADORES DE SERVICIOS DE SANEAMIENTO EN EL AMBITO RURAL DE LA REGION CAJAMARCA COMO BASE PARA LA DETERMINACION DEL AREA DE PRESTACION</t>
  </si>
  <si>
    <t>PEÑA DIAZ LENIN ROBERTH  44242111</t>
  </si>
  <si>
    <t>INFORME SOBRE LA CONTRATACION: SERV. DE CONSULTORIA PARA LA REALIZAR LA CARACTERIZACION INTEGRAL DE 45 PRESTADORES DE SERVICIOS DE SANEAMIENTO EN EL AMBITO RURAL DE LA REGION CAJAMARCA COMO BASE PARA LA DETERMINACION DEL AREA DE PRESTACION</t>
  </si>
  <si>
    <t>101. INFORME SOBRE LA CONTRATACION: SERV. DE CONSULTORIA PARA LA REALIZAR LA CARACTERIZACION INTEGRAL DE 45 PRESTADORES DE SERVICIOS DE SANEAMIENTO EN EL AMBITO RURAL DE LA REGION HUANUCO COMO BASE PARA LA DETERMINACION DEL AREA DE PRESTACION</t>
  </si>
  <si>
    <t>VALDERRAMA ORTEGA MILAYDA  46117340</t>
  </si>
  <si>
    <t>INFORME SOBRE LA CONTRATACION: SERV. DE CONSULTORIA PARA LA REALIZAR LA CARACTERIZACION INTEGRAL DE 45 PRESTADORES DE SERVICIOS DE SANEAMIENTO EN EL AMBITO RURAL DE LA REGION HUANUCO COMO BASE PARA LA DETERMINACION DEL AREA DE PRESTACION</t>
  </si>
  <si>
    <t>102. INFORME SOBRE LA CONTRATACION: SERV. DE CONSULTORIA PARA LA REALIZAR LA CARACTERIZACION INTEGRAL DE 45 PRESTADORES DE SERVICIOS DE SANEAMIENTO EN EL AMBITO RURAL DE LA REGION APURIMAC COMO BASE PARA LA DETERMINACION DEL AREA DE PRESTACION</t>
  </si>
  <si>
    <t>PEREZ SALINAS JAIME PAPIO  6909480</t>
  </si>
  <si>
    <t>INFORME SOBRE LA CONTRATACION: SERV. DE CONSULTORIA PARA LA REALIZAR LA CARACTERIZACION INTEGRAL DE 45 PRESTADORES DE SERVICIOS DE SANEAMIENTO EN EL AMBITO RURAL DE LA REGION APURIMAC COMO BASE PARA LA DETERMINACION DEL AREA DE PRESTACION</t>
  </si>
  <si>
    <t>103. INFORME SOBRE LA CONTRATACION: SERV. DE CONSULTORIA PARA LA REALIZAR LA CARACTERIZACION INTEGRAL DE 45 PRESTADORES DE SERVICIOS DE SANEAMIENTO EN EL AMBITO RURAL DE LA REGION ICA COMO BASE PARA LA DETERMINACIONDEL AREA DE PRESTACION</t>
  </si>
  <si>
    <t>VARGAS ESPINOZA CARLOS FERNANDO  73269142</t>
  </si>
  <si>
    <t>INFORME SOBRE LA CONTRATACION: SERV. DE CONSULTORIA PARA LA REALIZAR LA CARACTERIZACION INTEGRAL DE 45 PRESTADORES DE SERVICIOS DE SANEAMIENTO EN EL AMBITO RURAL DE LA REGION ICA COMO BASE PARA LA DETERMINACIONDEL AREA DE PRESTACION</t>
  </si>
  <si>
    <t>104. INFORME SOBRE LA CONTRATACION: SERV. DE CONSULTORIA PARA LA REALIZAR LA CARACTERIZACION INTEGRAL DE 45 PRESTADORES DE SERVICIOS DE SANEAMIENTO EN EL AMBITO RURAL DE LA REGION CUSCO COMO BASE PARA LA DETERMINACION DEL AREA DE PRESTACION</t>
  </si>
  <si>
    <t>DELGADO SALAZAR JHOEL  41266098</t>
  </si>
  <si>
    <t>INFORME SOBRE LA CONTRATACION: SERV. DE CONSULTORIA PARA LA REALIZAR LA CARACTERIZACION INTEGRAL DE 45 PRESTADORES DE SERVICIOS DE SANEAMIENTO EN EL AMBITO RURAL DE LA REGION CUSCO COMO BASE PARA LA DETERMINACION DEL AREA DE PRESTACION</t>
  </si>
  <si>
    <t>105. INFORME SOBRE LA CONTRATACION: SERVICIO DE CONSULTORIA PARA REALIZAR LA CARACTERIZACION INTEGRAL DE 45 PRESTADORES DE SERVICIOS DE SANEAMIENTO EN EL AMBITO RURAL DE LA REGION ANCASH- CHIMBOTE, COMO BASE PARA LADETERMINACION DEL AREA DE PRESTACION</t>
  </si>
  <si>
    <t>SALVADOR RICRA MARIA EDITH  42841585</t>
  </si>
  <si>
    <t>INFORME SOBRE LA CONTRATACION: SERVICIO DE CONSULTORIA PARA REALIZAR LA CARACTERIZACION INTEGRAL DE 45 PRESTADORES DE SERVICIOS DE SANEAMIENTO EN EL AMBITO RURAL DE LA REGION ANCASH- CHIMBOTE, COMO BASE PARA LADETERMINACION DEL AREA DE PRESTACION</t>
  </si>
  <si>
    <t>106. INFORME SOBRE LA CONTRATACION: SERVICIO DE CONSULTORIA PARA REALIZAR LA CARACTERIZACION INTEGRAL DE 45 PRESTADORES DE SERVICIOS DE SANEAMIENTO EN EL AMBITO RURAL DE LA REGION AREQUIPA</t>
  </si>
  <si>
    <t>TORRES ESPIRILLA ALFONSO  46257860</t>
  </si>
  <si>
    <t>INFORME SOBRE LA CONTRATACION: SERVICIO DE CONSULTORIA PARA REALIZAR LA CARACTERIZACION INTEGRAL DE 45 PRESTADORES DE SERVICIOS DE SANEAMIENTO EN EL AMBITO RURAL DE LA REGION AREQUIPA</t>
  </si>
  <si>
    <t>107. INFORME SOBRE LA CONTRATACION: CONTRATACION DE SERVICIO UN CONSULTOR PARA REALIZAR LA CARACTERIZACION INTEGRAL DE 40 PRESTADORES DE SERVICIOS DE SANEAMIENTO EN EL AMBITO RURAL DE LA REGION PUNO, COMO BASE PARA LA DETERMINACION DEL AREA DE PRESTACION</t>
  </si>
  <si>
    <t>HUANCA BARRANTES NORMA MERCEDES  43118385</t>
  </si>
  <si>
    <t>INFORME SOBRE LA CONTRATACION: CONTRATACION DE SERVICIO UN CONSULTOR PARA REALIZAR LA CARACTERIZACION INTEGRAL DE 40 PRESTADORES DE SERVICIOS DE SANEAMIENTO EN EL AMBITO RURAL DE LA REGION PUNO, COMO BASE PARA LA DETERMINACION DEL AREA DE PRESTACION</t>
  </si>
  <si>
    <t>108. INFORME SOBRE LA CONTRATACION: SERVICIO DE CONSULTORIA PARA REALIZAR LA CARACTERIZACION INTEGRAL DE 45 PRESTADORES DE SERVICIOS DE SANEAMIENTO EN EL AMBITO RURAL DE LA REGION MADRE DE DIOS, COMO BASE PARA LA DETERMINACION DEL AREA DE PRESTACION</t>
  </si>
  <si>
    <t>SIGUAYRO CRUZ CRISTHIAN  10753796</t>
  </si>
  <si>
    <t>INFORME SOBRE LA CONTRATACION: SERVICIO DE CONSULTORIA PARA REALIZAR LA CARACTERIZACION INTEGRAL DE 45 PRESTADORES DE SERVICIOS DE SANEAMIENTO EN EL AMBITO RURAL DE LA REGION MADRE DE DIOS, COMO BASE PARA LA DETERMINACION DEL AREA DE PRESTACION</t>
  </si>
  <si>
    <t>109. INFORME SOBRE LA CONTRATACION: CONTRATACION DE SERVICIO UN CONSULTOR PARA REALIZAR LA CARACTERIZACION INTEGRAL DE 45 PRESTADORES DE SERVIVIOS DE SANEAMIENTO EN EL AMBITO RURAL DE LA REGION LA LIBERTAD, COMO BASE PARA LA DETERMINACION DEL AREA DE PRESTACION</t>
  </si>
  <si>
    <t>VILLEGAS RODRIGUEZ ROXANA NOEMI  45126644</t>
  </si>
  <si>
    <t>INFORME SOBRE LA CONTRATACION: CONTRATACION DE SERVICIO UN CONSULTOR PARA REALIZAR LA CARACTERIZACION INTEGRAL DE 45 PRESTADORES DE SERVIVIOS DE SANEAMIENTO EN EL AMBITO RURAL DE LA REGION LA LIBERTAD, COMO BASE PARA LA DETERMINACION DEL AREA DE PRESTACION</t>
  </si>
  <si>
    <t>110. INFORME SOBRE LA CONTRATACION: SERVICIO DE CONSULTORIA PARA REALIZAR LA CARACTERIZACION INTEGRAL DE 45 PRESTADORES DE SERVICIOS DE SANEAMIENTO EN EL AMBITO RURAL DE LA REGION PIURA, COMO BASE PARA LA DETERMINACION DEL AREA DE PRESTACION</t>
  </si>
  <si>
    <t>FLORES QUINDE MARCOS DANIEL  42424908</t>
  </si>
  <si>
    <t>INFORME SOBRE LA CONTRATACION: SERVICIO DE CONSULTORIA PARA REALIZAR LA CARACTERIZACION INTEGRAL DE 45 PRESTADORES DE SERVICIOS DE SANEAMIENTO EN EL AMBITO RURAL DE LA REGION PIURA, COMO BASE PARA LA DETERMINACION DEL AREA DE PRESTACION</t>
  </si>
  <si>
    <t>111. INFORME SOBRE LA CONTRATACION: SERVICIO DE CONSULTORIA PARA REALIZAR LA CARACTERIZACION INTEGRAL DE 45 PRESTADORES DE SERVICIOS DE SANEAMIENTO EN EL AMBITO RURAL DE LA REGION SAN MARTIN, COMO BASE PARA LA DETERMINACION DEL AREA DE PRESTACION</t>
  </si>
  <si>
    <t>TORRES SANCHEZ PATRICIA  41752986</t>
  </si>
  <si>
    <t>INFORME SOBRE LA CONTRATACION: SERVICIO DE CONSULTORIA PARA REALIZAR LA CARACTERIZACION INTEGRAL DE 45 PRESTADORES DE SERVICIOS DE SANEAMIENTO EN EL AMBITO RURAL DE LA REGION SAN MARTIN, COMO BASE PARA LA DETERMINACION DEL AREA DE PRESTACION</t>
  </si>
  <si>
    <t>112. INFORME SOBRE LA CONTRATACION: CONTRATACION DE SERVICIO UN CONSULTOR PARA REALIZAR LA CARACTERIZACION INTEGRAL DE 45 PRESTADORES DE SERVIVIOS DE SANEAMIENTO EN EL AMBITO RURAL DE LA REGION PASCO, COMO BASE PARALA DETERMINACION DEL AREA DE PRESTACION</t>
  </si>
  <si>
    <t>SALAS BERAUN JUDITH  40136897</t>
  </si>
  <si>
    <t>INFORME SOBRE LA CONTRATACION: CONTRATACION DE SERVICIO UN CONSULTOR PARA REALIZAR LA CARACTERIZACION INTEGRAL DE 45 PRESTADORES DE SERVIVIOS DE SANEAMIENTO EN EL AMBITO RURAL DE LA REGION PASCO, COMO BASE PARALA DETERMINACION DEL AREA DE PRESTACION</t>
  </si>
  <si>
    <t>113. INFORME SOBRE LA CONTRATACION: SERVICIO DE CONSULTORIA PARA REALIZAR LA CARACTERIZACION INTEGRAL DE 45 PRESTADORES DE SERVICIOS DE SANEAMIENTO EN EL AMBITO RURAL DE LA REGION AYACUCHO, COMO BASE PARA LA DETERMINACION DEL AREA DE PRESTACION</t>
  </si>
  <si>
    <t>YUPANQUI QUISPE YULI REICE  46117635</t>
  </si>
  <si>
    <t>INFORME SOBRE LA CONTRATACION: SERVICIO DE CONSULTORIA PARA REALIZAR LA CARACTERIZACION INTEGRAL DE 45 PRESTADORES DE SERVICIOS DE SANEAMIENTO EN EL AMBITO RURAL DE LA REGION AYACUCHO, COMO BASE PARA LA DETERMINACION DEL AREA DE PRESTACION</t>
  </si>
  <si>
    <t>114. INFORME SOBRE LA CONTRATACION: SERVICIO DE PROPUESTA DE FIJACION Y FORMULA TARIFARIA DE CUATRO PRESTADORES DE SERVICIO DE SANEAMIENTO EN LAS PEQUEÑAS CIUDADES CERCANOS AL AMBITO DE UN EMPRESA PRESTADORA DE SANEAMIENTO.</t>
  </si>
  <si>
    <t>INFORME SOBRE LA CONTRATACION: SERVICIO DE PROPUESTA DE FIJACION Y FORMULA TARIFARIA DE CUATRO PRESTADORES DE SERVICIO DE SANEAMIENTO EN LAS PEQUEÑAS CIUDADES CERCANOS AL AMBITO DE UN EMPRESA PRESTADORA DE SANEAMIENTO.</t>
  </si>
  <si>
    <t>115. INFORME SOBRE LA CONTRATACION: EVALUACION DE 02 VEHICULOS NISSAN TEANA</t>
  </si>
  <si>
    <t>PERU APPRAISERS ASOCIADOS SOCIEDAD ANONIMA CERRADA  20506397465</t>
  </si>
  <si>
    <t>INFORME SOBRE LA CONTRATACION: EVALUACION DE 02 VEHICULOS NISSAN TEANA</t>
  </si>
  <si>
    <t>116. INFORME SOBRE LA CONTRATACION: SERV. DE UN (01) CONSULTOR PARA EL DISEÑO FISICO, CALIBRACION Y SIMULACIONES DE LOS DSISTEMAS DE SERVICIO DE AGUA POTABLE DE UNA EMPRESA PRESTADORA DE SERVICIOS DE SANEAMIENTO MEDIANTE EL SOFTWARE MATLAB</t>
  </si>
  <si>
    <t>INFORME SOBRE LA CONTRATACION: SERV. DE UN (01) CONSULTOR PARA EL DISEÑO FISICO, CALIBRACION Y SIMULACIONES DE LOS DSISTEMAS DE SERVICIO DE AGUA POTABLE DE UNA EMPRESA PRESTADORA DE SERVICIOS DE SANEAMIENTO MEDIANTE EL SOFTWARE MATLAB</t>
  </si>
  <si>
    <t>117. INFORME SOBRE LA CONTRATACION: CONTRATACION DE UN PROFESIONAL PARA REALIZAR UN ANALISIS DELA SITUACION ACTUAL PERUANA COMPARADO CON LA SITUACION CHILENA EN CUANTO A METODOLOGIAS USADAS EN LOS ESTUDIOS TARIFARIOS PARA LAS EMPRESAS PRESTADORAS DE SERVICIOS DE SANEAMIENTOINTER N 004-2019</t>
  </si>
  <si>
    <t>RONALDO BRUNA VILLENA  30000006590</t>
  </si>
  <si>
    <t>INFORME SOBRE LA CONTRATACION: CONTRATACION DE UN PROFESIONAL PARA REALIZAR UN ANALISIS DELA SITUACION ACTUAL PERUANA COMPARADO CON LA SITUACION CHILENA EN CUANTO A METODOLOGIAS USADAS EN LOS ESTUDIOS TARIFARIOS PARA LAS EMPRESAS PRESTADORAS DE SERVICIOS DE SANEAMIENTOINTER N 004-2019</t>
  </si>
  <si>
    <t>118. INFORME SOBRE LA CONTRATACION: CONTRATACION DE UN ESPECIALISTA EN EL MODELO DE REGULACION TARIFARIA DE SERVICIOS DE SANEAMIENTO CHILENO PARA QUE REALICE UNA ANALISIS COMPARATIVO DEL MARCO REGULATORIO PERUANO ACTUAL CONTRA EL CHILENO INTER 003-2019-SUNASS</t>
  </si>
  <si>
    <t>ANDRÉS GOMEZ-LOBO ECHENIQUE  30000006588</t>
  </si>
  <si>
    <t>INFORME SOBRE LA CONTRATACION: CONTRATACION DE UN ESPECIALISTA EN EL MODELO DE REGULACION TARIFARIA DE SERVICIOS DE SANEAMIENTO CHILENO PARA QUE REALICE UNA ANALISIS COMPARATIVO DEL MARCO REGULATORIO PERUANO ACTUAL CONTRA EL CHILENO INTER 003-2019-SUNASS</t>
  </si>
  <si>
    <t>119. INFORME SOBRE LA CONTRATACION: INTER N 05-*2019-SUNASS</t>
  </si>
  <si>
    <t>FELIPE ANTONIO VASQUEZ LAVIN  30556211971</t>
  </si>
  <si>
    <t>INFORME SOBRE LA CONTRATACION: INTER N 05-*2019-SUNASS</t>
  </si>
  <si>
    <t>120. INFORME SOBRE LA CONTRATACION: CONTRATACION DE UN CONSULTOR PARA REALIZAR EL ANALISIS DE LOS VEHICULOS SOCIALES, ECONOMICOS Y CULTURALES PARA LA CARACTERIZACION INTEGRAL DE 45 PRESTADORES DE SERVICIOS DE SANEAMIENTO EN EL AMBITO RURAL DE LA REGION DE ANCASH, COMO BASE PARA LA DETERMIN</t>
  </si>
  <si>
    <t>CASTRO GARCIA JIMMY ESTEBAN  10499577</t>
  </si>
  <si>
    <t>INFORME SOBRE LA CONTRATACION: CONTRATACION DE UN CONSULTOR PARA REALIZAR EL ANALISIS DE LOS VEHICULOS SOCIALES, ECONOMICOS Y CULTURALES PARA LA CARACTERIZACION INTEGRAL DE 45 PRESTADORES DE SERVICIOS DE SANEAMIENTO EN EL AMBITO RURAL DE LA REGION DE ANCASH, COMO BASE PARA LA DETERMIN</t>
  </si>
  <si>
    <t>121. INFORME SOBRE LA CONTRATACION: SERVICIO DE CONSULTORIA PARA LA MEJORA DE JUEGO DIDACTICOS EN VERSION WEB, ESCRITORIO Y VERSION MOVIL PARA EL PROGRAMA EDUCATIVO DE LA SUNASS</t>
  </si>
  <si>
    <t>PRODEQUA S.A.C.  20601011299</t>
  </si>
  <si>
    <t>INFORME SOBRE LA CONTRATACION: SERVICIO DE CONSULTORIA PARA LA MEJORA DE JUEGO DIDACTICOS EN VERSION WEB, ESCRITORIO Y VERSION MOVIL PARA EL PROGRAMA EDUCATIVO DE LA SUNASS</t>
  </si>
  <si>
    <t>122. INFORME SOBRE LA CONTRATACION: SERVICIO DE CONSULTORIA PARA LA ELABORACION DE PROPUESTA DEESTRATEGIA Y MECANISMO PARA LA IMPLEMENTACION DE LA POLITICA DE INTEGRACION EN LA DETERMINACION DEL AREA DE PRESTACION</t>
  </si>
  <si>
    <t>MENDOZA CABRERA JORGE LUIS  9997908</t>
  </si>
  <si>
    <t>INFORME SOBRE LA CONTRATACION: SERVICIO DE CONSULTORIA PARA LA ELABORACION DE PROPUESTA DEESTRATEGIA Y MECANISMO PARA LA IMPLEMENTACION DE LA POLITICA DE INTEGRACION EN LA DETERMINACION DEL AREA DE PRESTACION</t>
  </si>
  <si>
    <t>123. INFORME SOBRE LA CONTRATACION: SERVICIO DE CONSULTORIA PARA TRANSFERIR CAPACIDADES TECNICAS A LAS OFICINAS DESCONCENTRADAS DE LA SUNASS EN MATERIAL DEANALISIS TERRITORIAL PARA DETERMINAR AREAS DE PRESTACION DELOS SERVICIOS DE SANEAMIENTO</t>
  </si>
  <si>
    <t>LUYO LUCERO MELISA EWY  6656099</t>
  </si>
  <si>
    <t>INFORME SOBRE LA CONTRATACION: SERVICIO DE CONSULTORIA PARA TRANSFERIR CAPACIDADES TECNICAS A LAS OFICINAS DESCONCENTRADAS DE LA SUNASS EN MATERIAL DEANALISIS TERRITORIAL PARA DETERMINAR AREAS DE PRESTACION DELOS SERVICIOS DE SANEAMIENTO</t>
  </si>
  <si>
    <t>124. INFORME SOBRE LA CONTRATACION: CONSULTORIA PARA LA ASISTENCIA TECNICA PARA LA PREPARACION DE INSUMOS PARA LA ELABORACION DEL PLAN ESTAREGICO INSTITUCIONAL (PEI) 2020-2024 Y PLAN OPERATIVO INSTITUCIONAL (POI)</t>
  </si>
  <si>
    <t>INFORME SOBRE LA CONTRATACION: CONSULTORIA PARA LA ASISTENCIA TECNICA PARA LA PREPARACION DE INSUMOS PARA LA ELABORACION DEL PLAN ESTAREGICO INSTITUCIONAL (PEI) 2020-2024 Y PLAN OPERATIVO INSTITUCIONAL (POI)</t>
  </si>
  <si>
    <t>125. INFORME SOBRE LA CONTRATACION: CONTRATACION DEL SERVICIO DE CONSULTORIA PARA REALIZAR EL DIAGNOSTICO DE LA SITUACION ACTUAL DE LA GESTION DOCUMENTAL ANIVEL FUNCIONAL, NORMATIVO Y TECNOLOGICO DE LA SUNASS.</t>
  </si>
  <si>
    <t>LORD &amp; ME E.I.R.L.  20603927258</t>
  </si>
  <si>
    <t>INFORME SOBRE LA CONTRATACION: CONTRATACION DEL SERVICIO DE CONSULTORIA PARA REALIZAR EL DIAGNOSTICO DE LA SITUACION ACTUAL DE LA GESTION DOCUMENTAL ANIVEL FUNCIONAL, NORMATIVO Y TECNOLOGICO DE LA SUNASS.</t>
  </si>
  <si>
    <t>126. INFORME SOBRE LA CONTRATACION: SERVICIO DE UN ESPECIALISTA PARA ELABORARA LA PROPUESTA DE CRONOGRAMA E INFORME QUE SUSTENTA LA IMPLEMENTACION PROGRESIVA DE LA FUNCIONES DE FISCALIZACION Y REGULACION DE LA SUNASS EN PEQUEÑAS CIUDADES Y AMBITO RURAL</t>
  </si>
  <si>
    <t>INFORME SOBRE LA CONTRATACION: SERVICIO DE UN ESPECIALISTA PARA ELABORARA LA PROPUESTA DE CRONOGRAMA E INFORME QUE SUSTENTA LA IMPLEMENTACION PROGRESIVA DE LA FUNCIONES DE FISCALIZACION Y REGULACION DE LA SUNASS EN PEQUEÑAS CIUDADES Y AMBITO RURAL</t>
  </si>
  <si>
    <t>127. INFORME SOBRE LA CONTRATACION: SERVICIO DE CONSULTORIA PARA LA ELABORACION DE ESTUDIOS HIDROGEOLOGICOS Y PROPUESTA DE INTERVENCION EN MECANISMOS DE RETRIBUCION POR SERVICIOS ECOSISTEMICOS "MRSE" PARA LA DIRECCION DE AMBITO DE LA PRESTACION</t>
  </si>
  <si>
    <t>INFORME SOBRE LA CONTRATACION: SERVICIO DE CONSULTORIA PARA LA ELABORACION DE ESTUDIOS HIDROGEOLOGICOS Y PROPUESTA DE INTERVENCION EN MECANISMOS DE RETRIBUCION POR SERVICIOS ECOSISTEMICOS "MRSE" PARA LA DIRECCION DE AMBITO DE LA PRESTACION</t>
  </si>
  <si>
    <t>128. INFORME SOBRE LA CONTRATACION: SERVICIO DE CONSULTORIA PARA LA IMPLEMETACION DEL SISTEMAS DE CONTROL INTERNO EN LA SUNASS</t>
  </si>
  <si>
    <t>COCI OTOYA DIANA MARIELA  16779147</t>
  </si>
  <si>
    <t>INFORME SOBRE LA CONTRATACION: SERVICIO DE CONSULTORIA PARA LA IMPLEMETACION DEL SISTEMAS DE CONTROL INTERNO EN LA SUNASS</t>
  </si>
  <si>
    <t>129. INFORME SOBRE LA CONTRATACION: SERVICIO DE ELABORACION DE ESTRATEGIA CREATIVA, PLAN DE MEDIOS Y PRODUCCION DE PIEZAS PARA CAMPAÑA INFORMATIVA DE PUBLICIDAD</t>
  </si>
  <si>
    <t>CARAT PERU SOCIEDAD ANONIMA CERRADA - CARAT PERU S.A.C.  20547196636</t>
  </si>
  <si>
    <t>INFORME SOBRE LA CONTRATACION: SERVICIO DE ELABORACION DE ESTRATEGIA CREATIVA, PLAN DE MEDIOS Y PRODUCCION DE PIEZAS PARA CAMPAÑA INFORMATIVA DE PUBLICIDAD</t>
  </si>
  <si>
    <t>130. INFORME SOBRE LA CONTRATACION: SERVICIO DE CONSULTORIA PARA RE-CERTIFICACION EN LA NORMA INTERNACIONAL VERSION ISO 9001:2015 CORRESPONDIENTE A LA " ELABORACION DE ESTUDIOS TARIFARIOS APLICABLES A EMPRESAS PRESTADORAS DE SERVICIOS DE SANEAMIENTO</t>
  </si>
  <si>
    <t>SGS DEL PERU S.A.C.  20100114349</t>
  </si>
  <si>
    <t>INFORME SOBRE LA CONTRATACION: SERVICIO DE CONSULTORIA PARA RE-CERTIFICACION EN LA NORMA INTERNACIONAL VERSION ISO 9001:2015 CORRESPONDIENTE A LA " ELABORACION DE ESTUDIOS TARIFARIOS APLICABLES A EMPRESAS PRESTADORAS DE SERVICIOS DE SANEAMIENTO</t>
  </si>
  <si>
    <t>131. INFORME SOBRE LA CONTRATACION: CONTRATACION DE UN CONSULTOR PARA DISEÑAR LOS CONTENIDOS MINIMOS DEL PLAN DE CONTINGENCIA A SER FORMULADO POR LOS PRESTADORES DE SERVICIOS DE SANEAMIENTO.</t>
  </si>
  <si>
    <t>INFORME SOBRE LA CONTRATACION: CONTRATACION DE UN CONSULTOR PARA DISEÑAR LOS CONTENIDOS MINIMOS DEL PLAN DE CONTINGENCIA A SER FORMULADO POR LOS PRESTADORES DE SERVICIOS DE SANEAMIENTO.</t>
  </si>
  <si>
    <t>132. INFORME SOBRE LA CONTRATACION: SERVICIO DE UN CONSULTOR PARA EL DISEÑO, CORRECCION DE ESTILOS Y DIAGRAMACION DE UN INFORME SOBRE GUIA DE MONITOREO EN EL MARCO DE LOS MECANISMOS DE RETRIBUCION POR SERVICIOS ECOSISTEMICOS (MRSE) Y DIEZ INFORMES SOBRE DIAGNOSTICO HIDRICOS RAPIDOS DE LAS</t>
  </si>
  <si>
    <t>CALATAYUD ESPINOZA HIDALGO  42089491</t>
  </si>
  <si>
    <t>INFORME SOBRE LA CONTRATACION: SERVICIO DE UN CONSULTOR PARA EL DISEÑO, CORRECCION DE ESTILOS Y DIAGRAMACION DE UN INFORME SOBRE GUIA DE MONITOREO EN EL MARCO DE LOS MECANISMOS DE RETRIBUCION POR SERVICIOS ECOSISTEMICOS (MRSE) Y DIEZ INFORMES SOBRE DIAGNOSTICO HIDRICOS RAPIDOS DE LAS</t>
  </si>
  <si>
    <t>133. INFORME SOBRE LA CONTRATACION: CONTRATACION DE UN CONSULTOR PARA LA INCORPORACION DEL ENFOQUE DE CAMBIO CLIMATICO EN LAS ACTIVIDADES DE ASISTENCIA TÉCNICA EN EL MARCO DE LAS FUNCIONES ASIGNADAS POR EL NUEVO ROF.</t>
  </si>
  <si>
    <t>INFORME SOBRE LA CONTRATACION: CONTRATACION DE UN CONSULTOR PARA LA INCORPORACION DEL ENFOQUE DE CAMBIO CLIMATICO EN LAS ACTIVIDADES DE ASISTENCIA TÉCNICA EN EL MARCO DE LAS FUNCIONES ASIGNADAS POR EL NUEVO ROF.</t>
  </si>
  <si>
    <t>134. INFORME SOBRE LA CONTRATACION: SERVICIO DE INVENTARIO FISICO DE BIENES MUEBLES PATRIMONIALES Y CONCILIACION FISICO-CONTABLE</t>
  </si>
  <si>
    <t>HANKKO CONSULTORES S.A.C  20537332124</t>
  </si>
  <si>
    <t>INFORME SOBRE LA CONTRATACION: SERVICIO DE INVENTARIO FISICO DE BIENES MUEBLES PATRIMONIALES Y CONCILIACION FISICO-CONTABLE</t>
  </si>
  <si>
    <t>135. INFORME SOBRE LA CONTRATACION: SERVICIO DE CONSULTORIA PARA EL ANALISIS Y DISEÑO DE LOS MODULOS DEL SISTEMA DE INOFRMACION DE PRESTADORES PARA LOS FORMATOS DE VARIABLES DE GESTION PARA INDICADORES DE BENCHMARKING</t>
  </si>
  <si>
    <t>INFORME SOBRE LA CONTRATACION: SERVICIO DE CONSULTORIA PARA EL ANALISIS Y DISEÑO DE LOS MODULOS DEL SISTEMA DE INOFRMACION DE PRESTADORES PARA LOS FORMATOS DE VARIABLES DE GESTION PARA INDICADORES DE BENCHMARKING</t>
  </si>
  <si>
    <t>136. INFORME SOBRE LA CONTRATACION: CONTRATACION DEL SERVICIO DE CONSULTORIA PARA LA ELABORACION DE PROPUESTA METODOLOGICA Y OPERATIVIZACION DEL ANALISIS ECONOMICO PARA LA DETERMINACION DEL AREA DE PRESTACION.</t>
  </si>
  <si>
    <t>GONZALES CHAVEZ CHRISTIAM MIGUEL  9945021</t>
  </si>
  <si>
    <t>INFORME SOBRE LA CONTRATACION: CONTRATACION DEL SERVICIO DE CONSULTORIA PARA LA ELABORACION DE PROPUESTA METODOLOGICA Y OPERATIVIZACION DEL ANALISIS ECONOMICO PARA LA DETERMINACION DEL AREA DE PRESTACION.</t>
  </si>
  <si>
    <t>137. INFORME SOBRE LA CONTRATACION: CONTRATACION DE UN CONSULTOR PARA LA MAQUETACION DE PLANTILLAS Y PROPUESTA GRAFICA PARA EL REDISEÑO DEL SISTEMA DE INFORMACION DE SUNASS-GEOSUNASS</t>
  </si>
  <si>
    <t>TAPIA JORGE ALFREDO DAVID  10037409</t>
  </si>
  <si>
    <t>INFORME SOBRE LA CONTRATACION: CONTRATACION DE UN CONSULTOR PARA LA MAQUETACION DE PLANTILLAS Y PROPUESTA GRAFICA PARA EL REDISEÑO DEL SISTEMA DE INFORMACION DE SUNASS-GEOSUNASS</t>
  </si>
  <si>
    <t>138. INFORME SOBRE LA CONTRATACION: SERVICIO CONSULTORIA PARA REALIZAR LA ACTUALIZACION DEL DIAGNOSTICO Y EVALUACION DE LOS ASPECTOS OPERACIONES DE PLANTASDE TRATAMIENTO AGUAS RESIDUALES</t>
  </si>
  <si>
    <t>CRUZ PAREDES ZORAIDA ENA  10086356</t>
  </si>
  <si>
    <t>INFORME SOBRE LA CONTRATACION: SERVICIO CONSULTORIA PARA REALIZAR LA ACTUALIZACION DEL DIAGNOSTICO Y EVALUACION DE LOS ASPECTOS OPERACIONES DE PLANTASDE TRATAMIENTO AGUAS RESIDUALES</t>
  </si>
  <si>
    <t>139. INFORME SOBRE LA CONTRATACION: SERVICIO DE UNA CONSULTORIA PARA LA ASISTENCIA TECNICA EN LA DETERMINACION DE LAS AREAS DE PRESTACION DE PRESTADORES DECUSCO, SAN MARTIN Y LIMA NORTE Y EL MONITOREO DEL CUMPLIMIENTO DE LA DIFUSION DE LA METODOLOGIA DE CALCULO DE LA CUOTA FAMILIAR</t>
  </si>
  <si>
    <t>INFORME SOBRE LA CONTRATACION: SERVICIO DE UNA CONSULTORIA PARA LA ASISTENCIA TECNICA EN LA DETERMINACION DE LAS AREAS DE PRESTACION DE PRESTADORES DECUSCO, SAN MARTIN Y LIMA NORTE Y EL MONITOREO DEL CUMPLIMIENTO DE LA DIFUSION DE LA METODOLOGIA DE CALCULO DE LA CUOTA FAMILIAR</t>
  </si>
  <si>
    <t>140. INFORME SOBRE LA CONTRATACION: CONTRATACION DEL SERVICIO DE UN CONSULTOR PARA REALIZAR DISEÑO DE INFRAESTRUCTURA DE SERVICIOS DE SANEAMIENTO COMO PARTE DE LA METODOLOGIA PARA LA DETERMINACION DEL AREA DE PRESTACION Y EVALUACION DE INFORMES DE CARACTERIZACION Y MONITOREOEN EL AMBITO RU</t>
  </si>
  <si>
    <t>VIDAL VEGA FLOR MILAGROS  45770204</t>
  </si>
  <si>
    <t>INFORME SOBRE LA CONTRATACION: CONTRATACION DEL SERVICIO DE UN CONSULTOR PARA REALIZAR DISEÑO DE INFRAESTRUCTURA DE SERVICIOS DE SANEAMIENTO COMO PARTE DE LA METODOLOGIA PARA LA DETERMINACION DEL AREA DE PRESTACION Y EVALUACION DE INFORMES DE CARACTERIZACION Y MONITOREOEN EL AMBITO RU</t>
  </si>
  <si>
    <t>141. INFORME SOBRE LA CONTRATACION: CONSULTORIA PARA REALIZAR LA ACTUALIZACION DEL DIAGNOSTICO Y EVALUACION DE LOS ASPECTOS OPERACIONALES DE PLANTAS DE TRATAMIENTO DE AGUAS RESIDUALES.</t>
  </si>
  <si>
    <t>VILLALVA FLORES YOHN WILDER  8300645</t>
  </si>
  <si>
    <t>INFORME SOBRE LA CONTRATACION: CONSULTORIA PARA REALIZAR LA ACTUALIZACION DEL DIAGNOSTICO Y EVALUACION DE LOS ASPECTOS OPERACIONALES DE PLANTAS DE TRATAMIENTO DE AGUAS RESIDUALES.</t>
  </si>
  <si>
    <t>142. INFORME SOBRE LA CONTRATACION: SERV. DE CONSULTORIA PARA LA ORGANIZACION DOCUMENTAL, CLASIFICACION Y ORDENAMIENTO DE LOS DOCUMENTOS DEL ARCHIVO CENTRAL DE LA SUNASS.</t>
  </si>
  <si>
    <t>AME PROVEX  S.A.C.  20603119186</t>
  </si>
  <si>
    <t>INFORME SOBRE LA CONTRATACION: SERV. DE CONSULTORIA PARA LA ORGANIZACION DOCUMENTAL, CLASIFICACION Y ORDENAMIENTO DE LOS DOCUMENTOS DEL ARCHIVO CENTRAL DE LA SUNASS.</t>
  </si>
  <si>
    <t>143. INFORME SOBRE LA CONTRATACION: SERVICIO DE CONSULTORIA PARA EL CONOCIMIENTO DE LAS METODOLOGIAS DE FISCALIZACION Y REGULACION EN EL SECTOR RURAL COLOMBIANO</t>
  </si>
  <si>
    <t>RUBEN DARIO AVENDAÑO ZULUAGA  30556212180</t>
  </si>
  <si>
    <t>INFORME SOBRE LA CONTRATACION: SERVICIO DE CONSULTORIA PARA EL CONOCIMIENTO DE LAS METODOLOGIAS DE FISCALIZACION Y REGULACION EN EL SECTOR RURAL COLOMBIANO</t>
  </si>
  <si>
    <t>144. INFORME SOBRE LA CONTRATACION: CONTRATACION DEL SERVICIO DE CONSULTORIA PARA REALIZAR LA VERIFICACION DEL CUMPLIMIENTO EN CUANTO A LA POLITICA,OBJETIVOS,ROLES,RESPONSABILIDADES Y ASPECTOS TECNOLOGICAS QUE DEBE DE CUMPLIR LA SUNASS PARA LA IMPLEMENTACION DEL MGD.</t>
  </si>
  <si>
    <t>XPRESA ESTUDIO S.A.C.  20602453325</t>
  </si>
  <si>
    <t>INFORME SOBRE LA CONTRATACION: CONTRATACION DEL SERVICIO DE CONSULTORIA PARA REALIZAR LA VERIFICACION DEL CUMPLIMIENTO EN CUANTO A LA POLITICA,OBJETIVOS,ROLES,RESPONSABILIDADES Y ASPECTOS TECNOLOGICAS QUE DEBE DE CUMPLIR LA SUNASS PARA LA IMPLEMENTACION DEL MGD.</t>
  </si>
  <si>
    <t>145. INFORME SOBRE LA CONTRATACION: CONSULTORIA PARA EVALUACION DE REPORTE DE INFORMACION DE ATM A TRAVES DEL SISTEMA WEB EN LAS REGIONES DE CAJAMARCA , LALIBERTAD, LAMBAYEQUE, HUANUCO, UCAYALI Y MADRE DE DIOS.</t>
  </si>
  <si>
    <t>INFORME SOBRE LA CONTRATACION: CONSULTORIA PARA EVALUACION DE REPORTE DE INFORMACION DE ATM A TRAVES DEL SISTEMA WEB EN LAS REGIONES DE CAJAMARCA , LALIBERTAD, LAMBAYEQUE, HUANUCO, UCAYALI Y MADRE DE DIOS.</t>
  </si>
  <si>
    <t>146. INFORME SOBRE LA CONTRATACION: CONTRATACION DEL SERVICIO DE UNA CONSULTORIA PARA LA ACTUALIZACION DEL PLAN DE CONTINGENCIA DE LA EPS GRAU S.A, PARA ELPERIODO DE LLUVIAS 2019-2020.</t>
  </si>
  <si>
    <t>CHAVEZ ESLAVA ANGEL WILSON  10229090</t>
  </si>
  <si>
    <t>INFORME SOBRE LA CONTRATACION: CONTRATACION DEL SERVICIO DE UNA CONSULTORIA PARA LA ACTUALIZACION DEL PLAN DE CONTINGENCIA DE LA EPS GRAU S.A, PARA ELPERIODO DE LLUVIAS 2019-2020.</t>
  </si>
  <si>
    <t>147. INFORME SOBRE LA CONTRATACION: SERVICIO DE CONUSLTORIA PARA REALIZAR LA MICRACION DE SSIETMAS SISTRAM A VERSION DEVELOPER ORTACLE 12C</t>
  </si>
  <si>
    <t>SPHERE CONSULTING S.A.C.  20522364283</t>
  </si>
  <si>
    <t>INFORME SOBRE LA CONTRATACION: SERVICIO DE CONUSLTORIA PARA REALIZAR LA MICRACION DE SSIETMAS SISTRAM A VERSION DEVELOPER ORTACLE 12C</t>
  </si>
  <si>
    <t>148. INFORME SOBRE LA CONTRATACION: SERVICIO DE UN PROFESIONAL PARA LA ACTUALIZACION DE LA PLATAFORMA TECNOLOGICA DE LA WEB INSTITUCIONAL</t>
  </si>
  <si>
    <t>CORIMANYA REYES OMAR ANTONIO  42954308</t>
  </si>
  <si>
    <t>INFORME SOBRE LA CONTRATACION: SERVICIO DE UN PROFESIONAL PARA LA ACTUALIZACION DE LA PLATAFORMA TECNOLOGICA DE LA WEB INSTITUCIONAL</t>
  </si>
  <si>
    <t>149. INFORME SOBRE LA CONTRATACION: SERVICIO DE CONSULTORIA PARA EL ANALISIS DE OFERTA, DEMANDA, BALANCE Y MODELAMIENTO HIDROLOGICO EN FUENTES DE AGUA PARAPRESTADORES RURALES EN EL MARCO DE LA DETERMINACION DEL AREA DE LA PRESTACION</t>
  </si>
  <si>
    <t>RISCO SENCE EBER ROSTAING  40839501</t>
  </si>
  <si>
    <t>INFORME SOBRE LA CONTRATACION: SERVICIO DE CONSULTORIA PARA EL ANALISIS DE OFERTA, DEMANDA, BALANCE Y MODELAMIENTO HIDROLOGICO EN FUENTES DE AGUA PARAPRESTADORES RURALES EN EL MARCO DE LA DETERMINACION DEL AREA DE LA PRESTACION</t>
  </si>
  <si>
    <t>150. INFORME SOBRE LA CONTRATACION: SERVICIO DE ELABORACION DE INFORME SOBRE LA VIGENCIA DE LOSEFECTOS DE UNA RESOLUCION JUDICIAL EXP 27658-2013</t>
  </si>
  <si>
    <t>QUIROGA LEON ANIBAL GONZALO RAUL  7864839</t>
  </si>
  <si>
    <t>INFORME SOBRE LA CONTRATACION: SERVICIO DE ELABORACION DE INFORME SOBRE LA VIGENCIA DE LOSEFECTOS DE UNA RESOLUCION JUDICIAL EXP 27658-2013</t>
  </si>
  <si>
    <t>151. INFORME SOBRE LA CONTRATACION: SERVICIO DE CONSULTORIA PARA REALIZAR LA DIFUSION DE PROYECTOS NORMATIVOS PARA LA DPN</t>
  </si>
  <si>
    <t>MEJIA POMA EDGARD MOISES  40491276</t>
  </si>
  <si>
    <t>INFORME SOBRE LA CONTRATACION: SERVICIO DE CONSULTORIA PARA REALIZAR LA DIFUSION DE PROYECTOS NORMATIVOS PARA LA DPN</t>
  </si>
  <si>
    <t>152. INFORME SOBRE LA CONTRATACION: SERVICIO DE ASISTENCIA TECNICA EN LA EVALUACION Y MONITOREODE ASPECTOS OPERACIONALES DE PLANTAS DE TRATAMIENTO DE AGUAS RESIDUALES DE LAS EMPRESAS PRESTADORAS CLASIFICADAS DE TAMAÑO MEDIANO</t>
  </si>
  <si>
    <t>MONTES ESCALANTE RICHARD EDUARDO  7004181</t>
  </si>
  <si>
    <t>INFORME SOBRE LA CONTRATACION: SERVICIO DE ASISTENCIA TECNICA EN LA EVALUACION Y MONITOREODE ASPECTOS OPERACIONALES DE PLANTAS DE TRATAMIENTO DE AGUAS RESIDUALES DE LAS EMPRESAS PRESTADORAS CLASIFICADAS DE TAMAÑO MEDIANO</t>
  </si>
  <si>
    <t>153. INFORME SOBRE LA CONTRATACION: SERV. DE CONSULTORIA PARA EL ANALISIS Y DISEÑO WEB DEL SISTEMA DE SUPERVISION DE ASPECTOS OPERATIVOS DE PRESTADORES</t>
  </si>
  <si>
    <t>ALVA MALDONADO EDUARDO  44350713</t>
  </si>
  <si>
    <t>INFORME SOBRE LA CONTRATACION: SERV. DE CONSULTORIA PARA EL ANALISIS Y DISEÑO WEB DEL SISTEMA DE SUPERVISION DE ASPECTOS OPERATIVOS DE PRESTADORES</t>
  </si>
  <si>
    <t>154. INFORME SOBRE LA CONTRATACION: SERVICIO DE UN CONSULTOR PARA REVISION, ACTUALIZACION Y ELABORACION DEL COMPONENTE HIDROGEOLOGICO EN LSO DIAGNOSTICOS HIDRICOS RAPIDOS (DHR) PARA DAP</t>
  </si>
  <si>
    <t>INFORME SOBRE LA CONTRATACION: SERVICIO DE UN CONSULTOR PARA REVISION, ACTUALIZACION Y ELABORACION DEL COMPONENTE HIDROGEOLOGICO EN LSO DIAGNOSTICOS HIDRICOS RAPIDOS (DHR) PARA DAP</t>
  </si>
  <si>
    <t>155. INFORME SOBRE LA CONTRATACION: SERVICIO DE CONSULTORIA PARA LA ELEBAORACION DEL ANALISI COMPARATIVO D ELA ATENCION A USUARIOS PAR PARTE DE DIVERSOS PRESTADORES Y DE LA PROPUESTA DEL PLAN REGIONAL DE ATENCION ALUSUARIO DE LA ODS</t>
  </si>
  <si>
    <t>AREVALO VASQUEZ PATRICIA  9540385</t>
  </si>
  <si>
    <t>INFORME SOBRE LA CONTRATACION: SERVICIO DE CONSULTORIA PARA LA ELEBAORACION DEL ANALISI COMPARATIVO D ELA ATENCION A USUARIOS PAR PARTE DE DIVERSOS PRESTADORES Y DE LA PROPUESTA DEL PLAN REGIONAL DE ATENCION ALUSUARIO DE LA ODS</t>
  </si>
  <si>
    <t>156. INFORME SOBRE LA CONTRATACION: SERVICIO PARA LA MEJORA Y SIMPLIFICACION DE LA GEOTADABASE CORPORATIVA USANDO UN MODELO GEOESPACIAL RACIONAL DESARROLLANDO VISITAS PARA PUBLICACION Y ACCESO A LOS DATOS.</t>
  </si>
  <si>
    <t>INFORME SOBRE LA CONTRATACION: SERVICIO PARA LA MEJORA Y SIMPLIFICACION DE LA GEOTADABASE CORPORATIVA USANDO UN MODELO GEOESPACIAL RACIONAL DESARROLLANDO VISITAS PARA PUBLICACION Y ACCESO A LOS DATOS.</t>
  </si>
  <si>
    <t>157. INFORME SOBRE LA CONTRATACION: SERVICIO DE RELATORIA Y SISTEMATIZACION DEL TALLER DE PRESENTACION DEL BENCHMARKING DE EMPRESAS PRESTADORAS Y DE ORGANIZACIONES COMUNALES.</t>
  </si>
  <si>
    <t>ORE MENDOZA ROGER  40464272</t>
  </si>
  <si>
    <t>INFORME SOBRE LA CONTRATACION: SERVICIO DE RELATORIA Y SISTEMATIZACION DEL TALLER DE PRESENTACION DEL BENCHMARKING DE EMPRESAS PRESTADORAS Y DE ORGANIZACIONES COMUNALES.</t>
  </si>
  <si>
    <t>158. INFORME SOBRE LA CONTRATACION: SERVICIO DE CONSULTORIA PARA ELABORACION DE PROPUESTA DE APLICACION DE FACTORES RELEVANTES APLICADO A PEQUEÑLAS CIUDADES QUE SOLICITEN AUTORIZACION PARA PRESTAR LOS SERVICIOS DE SANEAMIENTO.</t>
  </si>
  <si>
    <t>INFORME SOBRE LA CONTRATACION: SERVICIO DE CONSULTORIA PARA ELABORACION DE PROPUESTA DE APLICACION DE FACTORES RELEVANTES APLICADO A PEQUEÑLAS CIUDADES QUE SOLICITEN AUTORIZACION PARA PRESTAR LOS SERVICIOS DE SANEAMIENTO.</t>
  </si>
  <si>
    <t>159. INFORME SOBRE LA CONTRATACION: SERVICIO DE ELABORACION DE UN INFORME LEGAL SOBRE RESPONSABILIDAD CIVIL EN PROCEDIMIENTO ADMINISTRATIVOS.</t>
  </si>
  <si>
    <t>INFORME SOBRE LA CONTRATACION: SERVICIO DE ELABORACION DE UN INFORME LEGAL SOBRE RESPONSABILIDAD CIVIL EN PROCEDIMIENTO ADMINISTRATIVOS.</t>
  </si>
  <si>
    <t>160. INFORME SOBRE LA CONTRATACION: SERVICIO DE CONSULTORIA PARA LA ELABORACION DE PROTOCOLOS PARA SALIDA DE CAMPO CON EL RPA</t>
  </si>
  <si>
    <t>MIO ARBULU JUAN MARTIN  43168103</t>
  </si>
  <si>
    <t>INFORME SOBRE LA CONTRATACION: SERVICIO DE CONSULTORIA PARA LA ELABORACION DE PROTOCOLOS PARA SALIDA DE CAMPO CON EL RPA</t>
  </si>
  <si>
    <t>161. INFORME SOBRE LA CONTRATACION: CONTRATACION DE UNA CONSULTORIA PARA SUSTENTAR LEGALMENTE LAS SOLICITUDES DE DEVOLUCION DE LOS IMPUESTOS PREDIAL Y VEHICULAR COMO LOS ARBITRIOS PAGADOS A LA MUNICIPALIDAD METROPOLITANA DE LIMA Y EL IMPUESTO PREDIAL Y LOS ARBITRIOS ANTE LA MUNICIPALIDAD D</t>
  </si>
  <si>
    <t>BRAVO CUCCI JORGE ANTONIO  9378818</t>
  </si>
  <si>
    <t>INFORME SOBRE LA CONTRATACION: CONTRATACION DE UNA CONSULTORIA PARA SUSTENTAR LEGALMENTE LAS SOLICITUDES DE DEVOLUCION DE LOS IMPUESTOS PREDIAL Y VEHICULAR COMO LOS ARBITRIOS PAGADOS A LA MUNICIPALIDAD METROPOLITANA DE LIMA Y EL IMPUESTO PREDIAL Y LOS ARBITRIOS ANTE LA MUNICIPALIDAD D</t>
  </si>
  <si>
    <t>162. INFORME SOBRE LA CONTRATACION: CONTRATACION DEL SERVICIO DE CONSULTORIA PARA LA SISTEMATIZACION DE EXPERIENCIAS DE PRESTACION DE SERVICIOS DE SANEAMIENTO EN AMBITO RURAL DE LOS DISTRITOS DE HUALGAYOC Y BAMBAMARCA , PROVINCIA DE HUALGAYOC, DEPARTAMENTO CAJAMARCA.</t>
  </si>
  <si>
    <t>VALERA SILVA JOSE LUIS  26603609</t>
  </si>
  <si>
    <t>INFORME SOBRE LA CONTRATACION: CONTRATACION DEL SERVICIO DE CONSULTORIA PARA LA SISTEMATIZACION DE EXPERIENCIAS DE PRESTACION DE SERVICIOS DE SANEAMIENTO EN AMBITO RURAL DE LOS DISTRITOS DE HUALGAYOC Y BAMBAMARCA , PROVINCIA DE HUALGAYOC, DEPARTAMENTO CAJAMARCA.</t>
  </si>
  <si>
    <t>163. INFORME SOBRE LA CONTRATACION: SERVICIO DE FORMULACION DE UN ESTRATEGIA DE ARTICULACION ALPROGRAMA PRESUPUESTAL 083-PROGRAMA NACIONAL DE SANEAMIENTO URBANO Y LOS PLANES DE DESARROLLO CONCERTADO A NIVEL REGIONAL</t>
  </si>
  <si>
    <t>SANCHEZ MARCHENA RICARDO RANDOLPH  25645037</t>
  </si>
  <si>
    <t>INFORME SOBRE LA CONTRATACION: SERVICIO DE FORMULACION DE UN ESTRATEGIA DE ARTICULACION ALPROGRAMA PRESUPUESTAL 083-PROGRAMA NACIONAL DE SANEAMIENTO URBANO Y LOS PLANES DE DESARROLLO CONCERTADO A NIVEL REGIONAL</t>
  </si>
  <si>
    <t>164. INFORME SOBRE LA CONTRATACION: SERVICIO DE INVENTARIADO GENERAL Y CONSERVACION DE LOS DOCUMENTOSDEL ARCHIVO CENTRAL DE LA SUNASS</t>
  </si>
  <si>
    <t>INFORME SOBRE LA CONTRATACION: SERVICIO DE INVENTARIADO GENERAL Y CONSERVACION DE LOS DOCUMENTOSDEL ARCHIVO CENTRAL DE LA SUNASS</t>
  </si>
  <si>
    <t>165. INFORME SOBRE LA CONTRATACION: SERV. DE CONSULTORIA PARA DISEÑAR LOS CRITERIOS PARA EL USODE LA RESERVA PARA LA GESTION DE RIESGO DE DESASTRES POR PARTE DE LOS PRESTADORES DE SERVICIOS DE SANEAMIENTO</t>
  </si>
  <si>
    <t>INFORME SOBRE LA CONTRATACION: SERV. DE CONSULTORIA PARA DISEÑAR LOS CRITERIOS PARA EL USODE LA RESERVA PARA LA GESTION DE RIESGO DE DESASTRES POR PARTE DE LOS PRESTADORES DE SERVICIOS DE SANEAMIENTO</t>
  </si>
  <si>
    <t>166. INFORME SOBRE LA CONTRATACION: CONTRATACION DEL SERVICIO DE CONSULTORIA PARA EL ANALISIS DE LAS MEDIDAS DE MITIGACION Y ADAPTACION PROPUESTAS POR LA EPS TACNA S.A , EPS NOR PUNO S.A EMAPACOP SA , Y EPS SEDAPAR SA EN SUS PMACC.</t>
  </si>
  <si>
    <t>INFORME SOBRE LA CONTRATACION: CONTRATACION DEL SERVICIO DE CONSULTORIA PARA EL ANALISIS DE LAS MEDIDAS DE MITIGACION Y ADAPTACION PROPUESTAS POR LA EPS TACNA S.A , EPS NOR PUNO S.A EMAPACOP SA , Y EPS SEDAPAR SA EN SUS PMACC.</t>
  </si>
  <si>
    <t>167. INFORME SOBRE LA CONTRATACION: CONTRATACION TECNICA PARA LA ELABORACION DE UNA PROPUESTA DE PLAN ESTRATEGICO INSTITUCIONAL ( PEI ) 2020-2023</t>
  </si>
  <si>
    <t>INFORME SOBRE LA CONTRATACION: CONTRATACION TECNICA PARA LA ELABORACION DE UNA PROPUESTA DE PLAN ESTRATEGICO INSTITUCIONAL ( PEI ) 2020-2023</t>
  </si>
  <si>
    <t>168. INFORME SOBRE LA CONTRATACION: SERV. DE CONSULTORIA PARA LA SISTEMATIZACION DE LA EXPERIENCIA Y LECCIONES APRENDIDAS DEL PROCESO PARA APLICAR LA METODOLOGIA PARA DETERMINAR LA CUOTA FAMILIAR EN LA PRESTACION DELOS SERV DE AMBITO RURAL DEL DEPARTAMENTO DE CAJAMARCA</t>
  </si>
  <si>
    <t>ZEVALLOS CASTANEDA MARIA MERCEDES  6445772</t>
  </si>
  <si>
    <t>INFORME SOBRE LA CONTRATACION: SERV. DE CONSULTORIA PARA LA SISTEMATIZACION DE LA EXPERIENCIA Y LECCIONES APRENDIDAS DEL PROCESO PARA APLICAR LA METODOLOGIA PARA DETERMINAR LA CUOTA FAMILIAR EN LA PRESTACION DELOS SERV DE AMBITO RURAL DEL DEPARTAMENTO DE CAJAMARCA</t>
  </si>
  <si>
    <t>169. INFORME SOBRE LA CONTRATACION: SERVICIO DE SUPERVISION DE LAS ENCUESTAS SOBRE SERVICIO DE SANEAMIENTO-2019</t>
  </si>
  <si>
    <t>EASY SOLUTIONS PERU S.A.C.  20603262591</t>
  </si>
  <si>
    <t>INFORME SOBRE LA CONTRATACION: SERVICIO DE SUPERVISION DE LAS ENCUESTAS SOBRE SERVICIO DE SANEAMIENTO-2019</t>
  </si>
  <si>
    <t>170. INFORME SOBRE LA CONTRATACION: SERVICIO DE CONSULTORIA PARA SISTEMATIZAR LOS TALLERES DESCENTRALIZADOS EN LA CIUDADES DE IQUITOS, TACNA Y HUARAZ SOBREEL BALANCE DEL PROCESO PARA DETERMINAR AREA DE PRESTACION</t>
  </si>
  <si>
    <t>INFORME SOBRE LA CONTRATACION: SERVICIO DE CONSULTORIA PARA SISTEMATIZAR LOS TALLERES DESCENTRALIZADOS EN LA CIUDADES DE IQUITOS, TACNA Y HUARAZ SOBREEL BALANCE DEL PROCESO PARA DETERMINAR AREA DE PRESTACION</t>
  </si>
  <si>
    <t>171. INFORME SOBRE LA CONTRATACION: SERVICIO DE CONSULTORIA DE ANALISIS, MODELADO DE BASE DE DATOS Y PROTOTIPADO WEB DEL SISTEMA DE FONDOS DE INVERSION Y RESERVAS ( MRSE ) DE PRESTADORAS.</t>
  </si>
  <si>
    <t>PAREDES COTOHUANCA DENISSE MILAGROS  70405594</t>
  </si>
  <si>
    <t>INFORME SOBRE LA CONTRATACION: SERVICIO DE CONSULTORIA DE ANALISIS, MODELADO DE BASE DE DATOS Y PROTOTIPADO WEB DEL SISTEMA DE FONDOS DE INVERSION Y RESERVAS ( MRSE ) DE PRESTADORAS.</t>
  </si>
  <si>
    <t>172. INFORME SOBRE LA CONTRATACION: SERVICIO DE REVISION DEL SISTEMA DE GESTION DE LA INFORMACION DE LOS PRESTADORES DEL AMBITO URBANO DE LA DIRECCION DE FISCALIZACION (CI-008-2019)</t>
  </si>
  <si>
    <t>CARLOS ENRIQUE DIAZ VILLANUEVA  30556212419</t>
  </si>
  <si>
    <t>INFORME SOBRE LA CONTRATACION: SERVICIO DE REVISION DEL SISTEMA DE GESTION DE LA INFORMACION DE LOS PRESTADORES DEL AMBITO URBANO DE LA DIRECCION DE FISCALIZACION (CI-008-2019)</t>
  </si>
  <si>
    <t>173. INFORME SOBRE LA CONTRATACION: SERVICIO DE ANALISIS FUNCIONAL DEL SISTEMA DE EVALUACION DEL IMPACTO DE ESTRUCTURAS TARIFARIAS PARA LA DIRECCION DE FISCALIZACION.</t>
  </si>
  <si>
    <t>INFORME SOBRE LA CONTRATACION: SERVICIO DE ANALISIS FUNCIONAL DEL SISTEMA DE EVALUACION DEL IMPACTO DE ESTRUCTURAS TARIFARIAS PARA LA DIRECCION DE FISCALIZACION.</t>
  </si>
  <si>
    <t>174. INFORME SOBRE LA CONTRATACION: SERVICIO DE CONSULTORIA PARA EL ANALISIS DE LA EXISTENCIA DE ECONOMIAS DE RED EN LAS EMPRESAS PRESTADORAS DE SERVICIOS DE SANEAMIENTO (EPS)</t>
  </si>
  <si>
    <t>MERCADO SALGADO LUIS ROBERTO  9375254</t>
  </si>
  <si>
    <t>INFORME SOBRE LA CONTRATACION: SERVICIO DE CONSULTORIA PARA EL ANALISIS DE LA EXISTENCIA DE ECONOMIAS DE RED EN LAS EMPRESAS PRESTADORAS DE SERVICIOS DE SANEAMIENTO (EPS)</t>
  </si>
  <si>
    <t>175. INFORME SOBRE LA CONTRATACION: CONTRATACION DEL SERVICIO DE CONUSLTORIA PARA EL ANALISIS DE LA EXISTENCIA DE ECONOMIAS DE RED EN LAS EMPRESAS PRESTADORAS PRESTADORAS DE SERVICIOS DE SANEAMIENTO ( EPS )</t>
  </si>
  <si>
    <t>INFORME SOBRE LA CONTRATACION: CONTRATACION DEL SERVICIO DE CONUSLTORIA PARA EL ANALISIS DE LA EXISTENCIA DE ECONOMIAS DE RED EN LAS EMPRESAS PRESTADORAS PRESTADORAS DE SERVICIOS DE SANEAMIENTO ( EPS )</t>
  </si>
  <si>
    <t>176. INFORME SOBRE LA CONTRATACION: CONTRATACION DE EUN ESTUDIO DE ABOGADOS O ABOGADO ESPECIALISTA EN DERECHO PENAL Y PROCESAL PENAL PARA QUE BRINDE PATROCINIO LEGAL</t>
  </si>
  <si>
    <t>VILLAVICENCIO MEZA RIVERA ABOGADOS SOCIEDAD CIVIL DE RESPONSABILIDAD LIMITADA  20519480256</t>
  </si>
  <si>
    <t>INFORME SOBRE LA CONTRATACION: CONTRATACION DE EUN ESTUDIO DE ABOGADOS O ABOGADO ESPECIALISTA EN DERECHO PENAL Y PROCESAL PENAL PARA QUE BRINDE PATROCINIO LEGAL</t>
  </si>
  <si>
    <t>177. INFORME SOBRE LA CONTRATACION: SERVICIO DE LINEAMIENTO PARA LA GESTION DE LA UNIDAD DE ABASTECIMIENTO</t>
  </si>
  <si>
    <t>CARBONELL LOVON JORDAN GIUSSEPPE  47553044</t>
  </si>
  <si>
    <t>INFORME SOBRE LA CONTRATACION: SERVICIO DE LINEAMIENTO PARA LA GESTION DE LA UNIDAD DE ABASTECIMIENTO</t>
  </si>
  <si>
    <t>178. INFORME SOBRE LA CONTRATACION: CONTRATACION DE UN ESTUDIO DE ABOGADOS PARA CONSULTORIA EN PROTECCION DE DATOS PERSONALES</t>
  </si>
  <si>
    <t>HERNANDEZ &amp; CIA. ABOGADOS SOCIEDAD CIVIL DE RESPONSABILIDAD LIMITADA  20432295754</t>
  </si>
  <si>
    <t>INFORME SOBRE LA CONTRATACION: CONTRATACION DE UN ESTUDIO DE ABOGADOS PARA CONSULTORIA EN PROTECCION DE DATOS PERSONALES</t>
  </si>
  <si>
    <t>179. INFORME SOBRE LA CONTRATACION: GONZALO RAUL QUIROGA LEON / SERV DE CONSULTORIA PARA ELABOR.DE UN INFORME SOBRE LOS EFECTOS DE RESOLUCION EMITIDA EN CUADERNO CAUTELAR DE PROCESO LABORAL. FF:RDR</t>
  </si>
  <si>
    <t>INFORME SOBRE LA CONTRATACION: GONZALO RAUL QUIROGA LEON / SERV DE CONSULTORIA PARA ELABOR.DE UN INFORME SOBRE LOS EFECTOS DE RESOLUCION EMITIDA EN CUADERNO CAUTELAR DE PROCESO LABORAL. FF:RDR</t>
  </si>
  <si>
    <t>180. INFORME SOBRE LA CONTRATACION: GONZALES CHAVEZ CHRISTIAM MIGUEL/CONSULTORIA ANALISIS ECONOMICA ESTRUCTURA MERCADO SERV. SANEAMIENTO. . DAP FF: 210</t>
  </si>
  <si>
    <t>INFORME SOBRE LA CONTRATACION: GONZALES CHAVEZ CHRISTIAM MIGUEL/CONSULTORIA ANALISIS ECONOMICA ESTRUCTURA MERCADO SERV. SANEAMIENTO. . DAP FF: 210</t>
  </si>
  <si>
    <t>181. INFORME SOBRE LA CONTRATACION: CANCINO BORGE IGNACIO MARTIN/ELABORACION DE METODOLOGIA PARALA SIST. DEL CONOCIMIENTO SOBRE MRSE PARA EPS DE LA SELVA. UM FF: RO</t>
  </si>
  <si>
    <t>CANCINO BORGE IGNACIO MARTIN  9392965</t>
  </si>
  <si>
    <t>INFORME SOBRE LA CONTRATACION: CANCINO BORGE IGNACIO MARTIN/ELABORACION DE METODOLOGIA PARALA SIST. DEL CONOCIMIENTO SOBRE MRSE PARA EPS DE LA SELVA. UM FF: RO</t>
  </si>
  <si>
    <t>182. INFORME SOBRE LA CONTRATACION: SERVICIO DE CONSULTORIA PARA LA ELABORACION DE UN DOCUMENTO DE METODOLOGIA PARA LA SISTEMATIZACION DEL CONOCIMIENTO SOBRE LOS MECANISMOS DE RETRIBUCION POR SERVICIOS ECOSISTEMICOS,CON UNA APLICACIÓN PRACTICAS EN LAS EPS DE SELVA. MONTO TOT AL: 30000.00</t>
  </si>
  <si>
    <t>INFORME SOBRE LA CONTRATACION: SERVICIO DE CONSULTORIA PARA LA ELABORACION DE UN DOCUMENTO DE METODOLOGIA PARA LA SISTEMATIZACION DEL CONOCIMIENTO SOBRE LOS MECANISMOS DE RETRIBUCION POR SERVICIOS ECOSISTEMICOS,CON UNA APLICACIÓN PRACTICAS EN LAS EPS DE SELVA. MONTO TOT AL: 30000.00</t>
  </si>
  <si>
    <t>183. INFORME SOBRE LA CONTRATACION: MONTES ESCALANTE RICHARD EDUARDO/ CONSULTORIA P/REALIZAR LAEVALUACION Y MONITOREO DE ASPECTOS OPERACIONALES . DF FF: RO.</t>
  </si>
  <si>
    <t>INFORME SOBRE LA CONTRATACION: MONTES ESCALANTE RICHARD EDUARDO/ CONSULTORIA P/REALIZAR LAEVALUACION Y MONITOREO DE ASPECTOS OPERACIONALES . DF FF: RO.</t>
  </si>
  <si>
    <t>184. INFORME SOBRE LA CONTRATACION: RIVERA SERRANO ALFONSO ARMANDO/ELABORACION DE INFORME SOBREAPLICACION DEL TUO LEY DE REPRESCION DE CONDUCTAS ANTICOMPETITIVAS GAJ FF:RO</t>
  </si>
  <si>
    <t>INFORME SOBRE LA CONTRATACION: RIVERA SERRANO ALFONSO ARMANDO/ELABORACION DE INFORME SOBREAPLICACION DEL TUO LEY DE REPRESCION DE CONDUCTAS ANTICOMPETITIVAS GAJ FF:RO</t>
  </si>
  <si>
    <t>185. INFORME SOBRE LA CONTRATACION: CARBONELL LOVO JORDAN GIUSSEPPE/SERVICIO DE CONSULTORIA PARALA ELABORACION DE PROPUESTA DE LINEAMIENTO PARA LA GESTIONDE LA UNIDAD DE ABASTECIMIENTO  FF:RO</t>
  </si>
  <si>
    <t>INFORME SOBRE LA CONTRATACION: CARBONELL LOVO JORDAN GIUSSEPPE/SERVICIO DE CONSULTORIA PARALA ELABORACION DE PROPUESTA DE LINEAMIENTO PARA LA GESTIONDE LA UNIDAD DE ABASTECIMIENTO  FF:RO</t>
  </si>
  <si>
    <t>186. INFORME SOBRE LA CONTRATACION: BDA LOGISTICA SAC/ SERVICIO DE INVENTARIO FISICO DE BIENES MUEBLES PATRIMONIALES Y CONCILIACION FISICO CONTABLE EJERCICIO 2019 FF:RDR</t>
  </si>
  <si>
    <t>BDA LOGISTICA S.A.C.  20601508312</t>
  </si>
  <si>
    <t>INFORME SOBRE LA CONTRATACION: BDA LOGISTICA SAC/ SERVICIO DE INVENTARIO FISICO DE BIENES MUEBLES PATRIMONIALES Y CONCILIACION FISICO CONTABLE EJERCICIO 2019 FF:RDR</t>
  </si>
  <si>
    <t>187. INFORME SOBRE LA CONTRATACION: MENDOZA CABRERA JORGE LUIS, CONSULTORIA PARA LA ELABORACIONDE PROPUESTA DE LINEAMIENTO PARA ACCIONES DE COORDINACION MACROREGIONAL DE LAS ODS A CARGO DAP.  FF:RO</t>
  </si>
  <si>
    <t>INFORME SOBRE LA CONTRATACION: MENDOZA CABRERA JORGE LUIS, CONSULTORIA PARA LA ELABORACIONDE PROPUESTA DE LINEAMIENTO PARA ACCIONES DE COORDINACION MACROREGIONAL DE LAS ODS A CARGO DAP.  FF:RO</t>
  </si>
  <si>
    <t>188. INFORME SOBRE LA CONTRATACION: VILLALVA FLORES YOHN WILDER/CONSULTORIA PARA REALIZAR LA ACTUALIZ. DEL DIAGNOSTICO Y EVAL. DE ASPECTOS OP. PLANTAS DE TRAT. - FF:RDR</t>
  </si>
  <si>
    <t>INFORME SOBRE LA CONTRATACION: VILLALVA FLORES YOHN WILDER/CONSULTORIA PARA REALIZAR LA ACTUALIZ. DEL DIAGNOSTICO Y EVAL. DE ASPECTOS OP. PLANTAS DE TRAT. - FF:RDR</t>
  </si>
  <si>
    <t>189. INFORME SOBRE LA CONTRATACION: BARRA ZAMALLOA RENE ARTURO/CONSULTORIA P/DETERMINAR LA METODOLOGIA DE CALCULO DEL V.M.U. DEL M3 DEL AGUA ABASTECIDA A LAS EPS DRT FF:RO.</t>
  </si>
  <si>
    <t>INFORME SOBRE LA CONTRATACION: BARRA ZAMALLOA RENE ARTURO/CONSULTORIA P/DETERMINAR LA METODOLOGIA DE CALCULO DEL V.M.U. DEL M3 DEL AGUA ABASTECIDA A LAS EPS DRT FF:RO.</t>
  </si>
  <si>
    <t>190. INFORME SOBRE LA CONTRATACION: BRAVO CUCCI JORGE ANTONIO/ELABORACION DE INFORME LEGAL SOBRELA PROCEDENCIA DE LA RECAUDACION DEL APR UE AGUA TUMBES OAJFF:RDR</t>
  </si>
  <si>
    <t>INFORME SOBRE LA CONTRATACION: BRAVO CUCCI JORGE ANTONIO/ELABORACION DE INFORME LEGAL SOBRELA PROCEDENCIA DE LA RECAUDACION DEL APR UE AGUA TUMBES OAJFF:RDR</t>
  </si>
  <si>
    <t>191. INFORME SOBRE LA CONTRATACION: ZORAIDA ENA CRUZ PAREDES/CONSULTORIA OARA ACTUALIZACION DE DIAGNOSTICO Y EVALUACION DE ASPECTOS OPERACIONALES DE PLANTASDE TRATAMIENTO DE AGUAS RESIDUALES  FF:RDR</t>
  </si>
  <si>
    <t>INFORME SOBRE LA CONTRATACION: ZORAIDA ENA CRUZ PAREDES/CONSULTORIA OARA ACTUALIZACION DE DIAGNOSTICO Y EVALUACION DE ASPECTOS OPERACIONALES DE PLANTASDE TRATAMIENTO DE AGUAS RESIDUALES  FF:RDR</t>
  </si>
  <si>
    <t>192. INFORME SOBRE LA CONTRATACION: BRAVO CUCCI JORGE ANTONIO/ELABORACION DE INFORME LEGAL ANALISIS PROCEDENCIA DE LA SOLICITUD DE RECTIFICACION Y COMPENSACION DE EPS. OAJ FF; RDR</t>
  </si>
  <si>
    <t>INFORME SOBRE LA CONTRATACION: BRAVO CUCCI JORGE ANTONIO/ELABORACION DE INFORME LEGAL ANALISIS PROCEDENCIA DE LA SOLICITUD DE RECTIFICACION Y COMPENSACION DE EPS. OAJ FF; RDR</t>
  </si>
  <si>
    <t>193. INFORME SOBRE LA CONTRATACION: CHRISTIAM MIGUEL GONZALES CHAVEZ/CONSULTORIA PARA CONSTRUIRUN INDICADOR SINTÉTICO QUE PERMITA DETERMINAR Y ANALIZAR ELNIVEL DE RIESGO EN LA CONTINUIDAD DE SERVICIOS DE AGUA EN ELAMBITO RURAL  FF:RO</t>
  </si>
  <si>
    <t>INFORME SOBRE LA CONTRATACION: CHRISTIAM MIGUEL GONZALES CHAVEZ/CONSULTORIA PARA CONSTRUIRUN INDICADOR SINTÉTICO QUE PERMITA DETERMINAR Y ANALIZAR ELNIVEL DE RIESGO EN LA CONTINUIDAD DE SERVICIOS DE AGUA EN ELAMBITO RURAL  FF:RO</t>
  </si>
  <si>
    <t>194. INFORME SOBRE LA CONTRATACION: VIDAL VEGA FLOR MILAGROS/CONSULTORIA PARA ELABORACION DE PROTOCOLOS DE LA DAP DURANTE ESTADO DE EMERGENCIA . DAPFF: RO.</t>
  </si>
  <si>
    <t>INFORME SOBRE LA CONTRATACION: VIDAL VEGA FLOR MILAGROS/CONSULTORIA PARA ELABORACION DE PROTOCOLOS DE LA DAP DURANTE ESTADO DE EMERGENCIA . DAPFF: RO.</t>
  </si>
  <si>
    <t>195. INFORME SOBRE LA CONTRATACION: CUBAS PAISIG ANA BEATRIZ/SERVICIO DE UN CONSULTOR PARA ELAB.PROPUESTA DE PROTOCOLOS DE LA DAP PARA LA EVAL. DE RESULTADOS - - FF:RO</t>
  </si>
  <si>
    <t>CUBAS PAISIG ANA BEATRIZ  47227874</t>
  </si>
  <si>
    <t>INFORME SOBRE LA CONTRATACION: CUBAS PAISIG ANA BEATRIZ/SERVICIO DE UN CONSULTOR PARA ELAB.PROPUESTA DE PROTOCOLOS DE LA DAP PARA LA EVAL. DE RESULTADOS - - FF:RO</t>
  </si>
  <si>
    <t>196. INFORME SOBRE LA CONTRATACION: ROJAS COBOS RODRIGO ZENON/CONSULTORIA ELABORACION DE ANALISIS COMPARATIVOS DE PROGRAMACIONES TRIMESTRALES ODS SUR DAP FF: RO.</t>
  </si>
  <si>
    <t>ROJAS COBOS RODRIGO ZENON  45586701</t>
  </si>
  <si>
    <t>INFORME SOBRE LA CONTRATACION: ROJAS COBOS RODRIGO ZENON/CONSULTORIA ELABORACION DE ANALISIS COMPARATIVOS DE PROGRAMACIONES TRIMESTRALES ODS SUR DAP FF: RO.</t>
  </si>
  <si>
    <t>197. INFORME SOBRE LA CONTRATACION: EUFRACIO LEON DARWIN TEOFILO, CONSULTORIA PARA PROPONER INSTRUMENTOS METODOLOGICOS PARA EL SEGUIMIENTO Y MONITOREO EUFRACIO LEON DARWIN TEOFILO, DE LAS METAS DE LA OFICINA DE ADMINISTRACION Y FINANZAS, EN EL MARCO DE LAS NORMAS DE LA ADMINISTRACION FINAN</t>
  </si>
  <si>
    <t>EUFRACIO LEON DARWIN TEOFILO  9572556</t>
  </si>
  <si>
    <t>INFORME SOBRE LA CONTRATACION: EUFRACIO LEON DARWIN TEOFILO, CONSULTORIA PARA PROPONER INSTRUMENTOS METODOLOGICOS PARA EL SEGUIMIENTO Y MONITOREO EUFRACIO LEON DARWIN TEOFILO, DE LAS METAS DE LA OFICINA DE ADMINISTRACION Y FINANZAS, EN EL MARCO DE LAS NORMAS DE LA ADMINISTRACION FINAN</t>
  </si>
  <si>
    <t>198. INFORME SOBRE LA CONTRATACION: HERNANDEZ Y CIA ABOGADOS SCRL. SERV.CONSULTORIA EN PROTECCION DE DATOS PERSONALES. FF: RO</t>
  </si>
  <si>
    <t>INFORME SOBRE LA CONTRATACION: HERNANDEZ Y CIA ABOGADOS SCRL. SERV.CONSULTORIA EN PROTECCION DE DATOS PERSONALES. FF: RO</t>
  </si>
  <si>
    <t>199. INFORME SOBRE LA CONTRATACION: CONTRATACION DEL SERVICIO ESPECIALIZADO DE ASESORIA TÉCNICAPARA LA ADQUISICION DE UNIFORMES VARONES Y DAMAS PERIODO 2020. MONTO TOTAL: 4200.00</t>
  </si>
  <si>
    <t>INFORME SOBRE LA CONTRATACION: CONTRATACION DEL SERVICIO ESPECIALIZADO DE ASESORIA TÉCNICAPARA LA ADQUISICION DE UNIFORMES VARONES Y DAMAS PERIODO 2020. MONTO TOTAL: 4200.00</t>
  </si>
  <si>
    <t>200. INFORME SOBRE LA CONTRATACION: CONSULTORIA PARA EFECTUAR EL DIAGNOSTICO DEL SERVICIO DE ALCANTARILLADO EN TRES LOCALIDADES DEDE LA REGION PUNO: PUNO AYARAVI Y YANGUYO. S/ 15500</t>
  </si>
  <si>
    <t>TUNY ROJAS FRANK CHARLES  42151111</t>
  </si>
  <si>
    <t>INFORME SOBRE LA CONTRATACION: CONSULTORIA PARA EFECTUAR EL DIAGNOSTICO DEL SERVICIO DE ALCANTARILLADO EN TRES LOCALIDADES DEDE LA REGION PUNO: PUNO AYARAVI Y YANGUYO. S/ 15500</t>
  </si>
  <si>
    <t>201. INFORME SOBRE LA CONTRATACION: CONSULTORIA PARA EFECTUAR EL DIAGNOSTICO DEL SERVICIO DE ALCANTARILLADO EN TRES LOCALIDADES DEDE LA REGION PUNO: JULIACA, AZANGARO Y HUANCANÉ. S/ 15500</t>
  </si>
  <si>
    <t>INFORME SOBRE LA CONTRATACION: CONSULTORIA PARA EFECTUAR EL DIAGNOSTICO DEL SERVICIO DE ALCANTARILLADO EN TRES LOCALIDADES DEDE LA REGION PUNO: JULIACA, AZANGARO Y HUANCANÉ. S/ 15500</t>
  </si>
  <si>
    <t>202. INFORME SOBRE LA CONTRATACION: CONTRATACION DEL SERVICIO DE CONSULTORIA PARA CONSTRUIR UN INDICADOR SINTÉTICO QUE PERMITA DETERMINAR Y ANALIZAR EL NIVEL DE RIESGO EN LA CONTINUIDAD DE SERVICIOS DE AGUA BRINDADOSPOR PRESTADORES DE SERVICIOS DE SANEAMIENTO RURALES. MONTOTOTAL S/. 30,000</t>
  </si>
  <si>
    <t>INFORME SOBRE LA CONTRATACION: CONTRATACION DEL SERVICIO DE CONSULTORIA PARA CONSTRUIR UN INDICADOR SINTÉTICO QUE PERMITA DETERMINAR Y ANALIZAR EL NIVEL DE RIESGO EN LA CONTINUIDAD DE SERVICIOS DE AGUA BRINDADOSPOR PRESTADORES DE SERVICIOS DE SANEAMIENTO RURALES. MONTOTOTAL S/. 30,000</t>
  </si>
  <si>
    <t>203. INFORME SOBRE LA CONTRATACION: CONTRATACION DEL SERVICIO DE UN CONSULTOR PARA ELABORAR PROTOCOLOS DE LA DAP PARA LA EVALUACION DE RESULTADOS DE LAS ODSEN LA VERIFICACION DEL CUMPLIMIENTO DE RECOMENDACIONES DE LOS INFORMES DE MONITOREO DE 2018 Y 2019 EN EL AMBITO RURAL YPEQUEÑAS CIUDAD</t>
  </si>
  <si>
    <t>INFORME SOBRE LA CONTRATACION: CONTRATACION DEL SERVICIO DE UN CONSULTOR PARA ELABORAR PROTOCOLOS DE LA DAP PARA LA EVALUACION DE RESULTADOS DE LAS ODSEN LA VERIFICACION DEL CUMPLIMIENTO DE RECOMENDACIONES DE LOS INFORMES DE MONITOREO DE 2018 Y 2019 EN EL AMBITO RURAL YPEQUEÑAS CIUDAD</t>
  </si>
  <si>
    <t>204. INFORME SOBRE LA CONTRATACION: CONTRATACION DEL SERVICIO DE UN CONSULTOR PARA ELABORAR PROPUESTA DE PROTOCOLOS DE LA DAP PARA LA EVALUACION DE RESULTADOS DE LAS ODS EN LA ASISTENCIA TÉCNICA A LAS AREAS TÉCNICASMUNICIPALES (ATM) Y LINEAMIENTOS PARA PARTICIPACION DE LAS ATM EN MODELO DE</t>
  </si>
  <si>
    <t>INFORME SOBRE LA CONTRATACION: CONTRATACION DEL SERVICIO DE UN CONSULTOR PARA ELABORAR PROPUESTA DE PROTOCOLOS DE LA DAP PARA LA EVALUACION DE RESULTADOS DE LAS ODS EN LA ASISTENCIA TÉCNICA A LAS AREAS TÉCNICASMUNICIPALES (ATM) Y LINEAMIENTOS PARA PARTICIPACION DE LAS ATM EN MODELO DE</t>
  </si>
  <si>
    <t>205. INFORME SOBRE LA CONTRATACION: SERVICIO DE UN CONSULTOR PARA ELABORAR UN ANALISIS COMPARATIVO DE PROGRAMACIONES TRIMESTRALES DE IMPLEMENTACION DE ACTIVIDADES DE LAS OFICINAS DESCONCENTRADAS DE SERVICIOS (ODS) DELA MACROREGION NORTE DE LA SUNASS - AÑO 2020 MONTO TOTAL S/. 10,000.00</t>
  </si>
  <si>
    <t>INFORME SOBRE LA CONTRATACION: SERVICIO DE UN CONSULTOR PARA ELABORAR UN ANALISIS COMPARATIVO DE PROGRAMACIONES TRIMESTRALES DE IMPLEMENTACION DE ACTIVIDADES DE LAS OFICINAS DESCONCENTRADAS DE SERVICIOS (ODS) DELA MACROREGION NORTE DE LA SUNASS - AÑO 2020 MONTO TOTAL S/. 10,000.00</t>
  </si>
  <si>
    <t>206. INFORME SOBRE LA CONTRATACION: CONTRATACION DEL SERVICIO DE CONSULTORIA PARA LA ELABORACIONDE PROPUESTA DE CAPACIDAD DE SUPERVISION DE LAS OFICINAS DESCONCENTRADAS DE SERVICIOS (ODS) EN EL MARCO DEL ESTADO DE EMERGENCIA SANITARIA POR EL COVID-19 MONTO TOTAL S/.24,000.00</t>
  </si>
  <si>
    <t>MENDOZA CABRERA JORGE LUIS  09997908</t>
  </si>
  <si>
    <t>INFORME SOBRE LA CONTRATACION: CONTRATACION DEL SERVICIO DE CONSULTORIA PARA LA ELABORACIONDE PROPUESTA DE CAPACIDAD DE SUPERVISION DE LAS OFICINAS DESCONCENTRADAS DE SERVICIOS (ODS) EN EL MARCO DEL ESTADO DE EMERGENCIA SANITARIA POR EL COVID-19 MONTO TOTAL S/.24,000.00</t>
  </si>
  <si>
    <t>207. INFORME SOBRE LA CONTRATACION: SERVICIO DE CONSULTORIA ¿ELABORACION DE LA ESTRUCTURA DE CONTENIDO DE LA MEMORIA ANUAL 2019 Y LA INFORMACION CONSOLIDADADE LA REVISION DE DOCUMENTOS DE LAS DIVERSAS AREAS¿ MONTOTOTAL S/. 10,000.00</t>
  </si>
  <si>
    <t>CANCINO BORGE IGNACIO MARTIN  09392965</t>
  </si>
  <si>
    <t>INFORME SOBRE LA CONTRATACION: SERVICIO DE CONSULTORIA ¿ELABORACION DE LA ESTRUCTURA DE CONTENIDO DE LA MEMORIA ANUAL 2019 Y LA INFORMACION CONSOLIDADADE LA REVISION DE DOCUMENTOS DE LAS DIVERSAS AREAS¿ MONTOTOTAL S/. 10,000.00</t>
  </si>
  <si>
    <t>208. INFORME SOBRE LA CONTRATACION: CONSULTORIA PARA PROPONER INSTRUMENTOS METODOLOGICOS PARA ELSEGUIMIENTO Y MONITOREO DE LAS METAS DE LA OFICINA DE ADMINISTRACION Y FINANZAS, EN EL MARCO DE LAS NORMAS DE LA ADMINISTRACION FINANCIERA DEL SECTOR PUBLICO MONTO TOTAL S/. 33,600.00</t>
  </si>
  <si>
    <t>EUFRACIO LEON DARWIN TEOFILO  09572556</t>
  </si>
  <si>
    <t>INFORME SOBRE LA CONTRATACION: CONSULTORIA PARA PROPONER INSTRUMENTOS METODOLOGICOS PARA ELSEGUIMIENTO Y MONITOREO DE LAS METAS DE LA OFICINA DE ADMINISTRACION Y FINANZAS, EN EL MARCO DE LAS NORMAS DE LA ADMINISTRACION FINANCIERA DEL SECTOR PUBLICO MONTO TOTAL S/. 33,600.00</t>
  </si>
  <si>
    <t>209. INFORME SOBRE LA CONTRATACION: CONTRATACION DEL SERVICIO DE CONSULTORIA PARA ANALIZAR Y SISTEMATIZAR LOS POSIBLES EFECTOS (OPORTUNIDADES Y RETOS) DEL COVID-19 SOBRE LOS SERVICIOS DE SANEAMIENTO EN EL AMBITO RURAL Y SUS IMPLICANCIAS EN EL DESEMPEÑO DE LAS FUNCIONES DESCONCENTRADAS DE L</t>
  </si>
  <si>
    <t>LUYO LUCERO MELISA EWY  06656099</t>
  </si>
  <si>
    <t>INFORME SOBRE LA CONTRATACION: CONTRATACION DEL SERVICIO DE CONSULTORIA PARA ANALIZAR Y SISTEMATIZAR LOS POSIBLES EFECTOS (OPORTUNIDADES Y RETOS) DEL COVID-19 SOBRE LOS SERVICIOS DE SANEAMIENTO EN EL AMBITO RURAL Y SUS IMPLICANCIAS EN EL DESEMPEÑO DE LAS FUNCIONES DESCONCENTRADAS DE L</t>
  </si>
  <si>
    <t>210. INFORME SOBRE LA CONTRATACION: CONSULTORIA PARA ELABORAR PROTOCOLO DE SEGURIDAD EN EL MARCODEL COVID 19 PARA LAS SUPERVISIONES DE CAMPO A LAS EPS. MONTO TOTAL 3800.00</t>
  </si>
  <si>
    <t>DIAZ BULNES DENNIS OMAR  08487766</t>
  </si>
  <si>
    <t>INFORME SOBRE LA CONTRATACION: CONSULTORIA PARA ELABORAR PROTOCOLO DE SEGURIDAD EN EL MARCODEL COVID 19 PARA LAS SUPERVISIONES DE CAMPO A LAS EPS. MONTO TOTAL 3800.00</t>
  </si>
  <si>
    <t>211. INFORME SOBRE LA CONTRATACION: CONSULTORIA EN PROTECCION DE DATOS PERSONALES (4TO.PAGO)</t>
  </si>
  <si>
    <t>INFORME SOBRE LA CONTRATACION: CONSULTORIA EN PROTECCION DE DATOS PERSONALES (4TO.PAGO)</t>
  </si>
  <si>
    <t>212. INFORME SOBRE LA CONTRATACION: CONTRATACION DE UN SERVICIO PARA EL ANALISIS Y DESARROLLO DEUN COMPONENTE DE FIRMA DIGITAL QUE SE INTEGRE CON EL SISTEMA DE NOTIFICACIONES ELECTRONICAS DE LA SUNASS MONTO TOTAL S/. 8,000..00</t>
  </si>
  <si>
    <t>INFORME SOBRE LA CONTRATACION: CONTRATACION DE UN SERVICIO PARA EL ANALISIS Y DESARROLLO DEUN COMPONENTE DE FIRMA DIGITAL QUE SE INTEGRE CON EL SISTEMA DE NOTIFICACIONES ELECTRONICAS DE LA SUNASS MONTO TOTAL S/. 8,000..00</t>
  </si>
  <si>
    <t>213. INFORME SOBRE LA CONTRATACION: CONTRATACION DEL SERVICIO DE CONSULTORIA PARA LA ESTIMACIONECONOMÉTRICA Y ANALISIS DEL NIVEL DE VULNERABILIDAD EN LA PRESTACION DE LOS SERVICIOS DE AGUA BRINDADOS POR PRESTADORESDE SERVICIOS DE SANEAMIENTO EN EL AMBITO RURAL EN LOS DEPARTAMENTOS DE ANCAS</t>
  </si>
  <si>
    <t>GONZALES CHAVEZ CHRISTIAM MIGUEL  09945021</t>
  </si>
  <si>
    <t>INFORME SOBRE LA CONTRATACION: CONTRATACION DEL SERVICIO DE CONSULTORIA PARA LA ESTIMACIONECONOMÉTRICA Y ANALISIS DEL NIVEL DE VULNERABILIDAD EN LA PRESTACION DE LOS SERVICIOS DE AGUA BRINDADOS POR PRESTADORESDE SERVICIOS DE SANEAMIENTO EN EL AMBITO RURAL EN LOS DEPARTAMENTOS DE ANCAS</t>
  </si>
  <si>
    <t>214. INFORME SOBRE LA CONTRATACION: CONSULTORIA PARA REALIZAR LA EVALUACION Y MONITOREO DE ASPECTOS OPERACIONALES DE PLANTAS DE TRATAMIENTO DE AGUAS RESIDUALES DE LOS PRESTADORES DE PEQUEÑAS CIUDADES DE LAS REGIONESDE PIURA Y LA LIBERTAD MONTO TOTAL S/. 31,960.00</t>
  </si>
  <si>
    <t>MONTES ESCALANTE RICHARD EDUARDO  07004181</t>
  </si>
  <si>
    <t>INFORME SOBRE LA CONTRATACION: CONSULTORIA PARA REALIZAR LA EVALUACION Y MONITOREO DE ASPECTOS OPERACIONALES DE PLANTAS DE TRATAMIENTO DE AGUAS RESIDUALES DE LOS PRESTADORES DE PEQUEÑAS CIUDADES DE LAS REGIONESDE PIURA Y LA LIBERTAD MONTO TOTAL S/. 31,960.00</t>
  </si>
  <si>
    <t>215. INFORME SOBRE LA CONTRATACION: CONTRATAR EL SERVICIO DE CONSULTORIA PARA ELABORAR UNA PROPUESTA PARA EL MONITOREO ORIENTATIVO DE LOS PRESTADORES DE SERVICIOS DE SANEAMIENTO EN EL AMBITO RURAL DE LA REGION CAJAMARCA EN EL MARCO DEL ESTADO DE EMERGENCIA SANITARIA POR EL COVID-19. MONTO</t>
  </si>
  <si>
    <t>MORI ANGULO JEAN CARLOS  48123090</t>
  </si>
  <si>
    <t>INFORME SOBRE LA CONTRATACION: CONTRATAR EL SERVICIO DE CONSULTORIA PARA ELABORAR UNA PROPUESTA PARA EL MONITOREO ORIENTATIVO DE LOS PRESTADORES DE SERVICIOS DE SANEAMIENTO EN EL AMBITO RURAL DE LA REGION CAJAMARCA EN EL MARCO DEL ESTADO DE EMERGENCIA SANITARIA POR EL COVID-19. MONTO</t>
  </si>
  <si>
    <t>216. INFORME SOBRE LA CONTRATACION: SERVICIO DE CONSULTORIA PARA REALIZAR EL DESARROLLO DE UN COMPONENTE EN ORACLE FORMS 12C, PARA LA CARGA Y VISUALIZACIONDE ARCHIVOS DIGITALES, CON EL SISTEMA DE CONTENIDOS ALFRESCO. MONTO TOTAL: 26,000.00</t>
  </si>
  <si>
    <t>INFORME SOBRE LA CONTRATACION: SERVICIO DE CONSULTORIA PARA REALIZAR EL DESARROLLO DE UN COMPONENTE EN ORACLE FORMS 12C, PARA LA CARGA Y VISUALIZACIONDE ARCHIVOS DIGITALES, CON EL SISTEMA DE CONTENIDOS ALFRESCO. MONTO TOTAL: 26,000.00</t>
  </si>
  <si>
    <t>217. INFORME SOBRE LA CONTRATACION: SERVICIO DE CONSULTORIA PARA LA IMPLEMENTACION DEL SISTEMA DE CONTROL INTERNO. MONTO TOTAL: 22,000.00</t>
  </si>
  <si>
    <t>INFORME SOBRE LA CONTRATACION: SERVICIO DE CONSULTORIA PARA LA IMPLEMENTACION DEL SISTEMA DE CONTROL INTERNO. MONTO TOTAL: 22,000.00</t>
  </si>
  <si>
    <t>218. INFORME SOBRE LA CONTRATACION: SERVICIO PARA LA FISCALIZACION MENSUAL DEL USO DEL FONDO DEINVERSION Y RESERVAS MRSE, GRD Y ACC DESTINADOS PARA LA OPERACION Y MANTENIMIENTO DE LOS SERVICIOS DE SANEAMIENTO EN ELMARCO DE LA APLICACION DEL DECRETO DE URGENCIA Nº 036-2020.MONTO TOTAL: 16,0</t>
  </si>
  <si>
    <t>INFORME SOBRE LA CONTRATACION: SERVICIO PARA LA FISCALIZACION MENSUAL DEL USO DEL FONDO DEINVERSION Y RESERVAS MRSE, GRD Y ACC DESTINADOS PARA LA OPERACION Y MANTENIMIENTO DE LOS SERVICIOS DE SANEAMIENTO EN ELMARCO DE LA APLICACION DEL DECRETO DE URGENCIA Nº 036-2020.MONTO TOTAL: 16,0</t>
  </si>
  <si>
    <t>219. INFORME SOBRE LA CONTRATACION: CONTRATACION DEL SERVICIO DE CONSULTORIA PARA LA ELABORACIONDE UNA PROPUESTA DEL ANALISIS DE RESULTADOS DE LOS MONITOREOS REALIZADOS A LA EMPRESA PRESTADORA DE SERVICIOS DE SANEAMIENTO DE LA REGION TACNA, EN EL MARCO DE LA EMERGENCIA SANITARIA POR EL COV</t>
  </si>
  <si>
    <t>TEJADA DIAZ ALEJANDRA EVARISTA  40238576</t>
  </si>
  <si>
    <t>INFORME SOBRE LA CONTRATACION: CONTRATACION DEL SERVICIO DE CONSULTORIA PARA LA ELABORACIONDE UNA PROPUESTA DEL ANALISIS DE RESULTADOS DE LOS MONITOREOS REALIZADOS A LA EMPRESA PRESTADORA DE SERVICIOS DE SANEAMIENTO DE LA REGION TACNA, EN EL MARCO DE LA EMERGENCIA SANITARIA POR EL COV</t>
  </si>
  <si>
    <t>220. INFORME SOBRE LA CONTRATACION: CONTRATACION DEL SERVICIO DE CONSULTORIA PARA LA ELABORACIONDE UNA PROPUESTA DEL PROCEDIMIENTO PARA EL MONITOREO MENSUAL DEL USO DE FONDO DE INVERSION Y RESERVAS MRSE, GRD Y ACC DESTINADOS PARA LA OPERACION Y MANTENIMIENTO DE LOS SERVICIOSDE SANEAMIENTOM</t>
  </si>
  <si>
    <t>GUZMAN LOPEZ ELIANI  46638551</t>
  </si>
  <si>
    <t>INFORME SOBRE LA CONTRATACION: CONTRATACION DEL SERVICIO DE CONSULTORIA PARA LA ELABORACIONDE UNA PROPUESTA DEL PROCEDIMIENTO PARA EL MONITOREO MENSUAL DEL USO DE FONDO DE INVERSION Y RESERVAS MRSE, GRD Y ACC DESTINADOS PARA LA OPERACION Y MANTENIMIENTO DE LOS SERVICIOSDE SANEAMIENTOM</t>
  </si>
  <si>
    <t>221. INFORME SOBRE LA CONTRATACION: SERVICIO DE CONSULTORIA PARA LA ELABORACION DE UNA PROPUESTADEL ANALISIS DE RESULTADOS DE LOS MONITOREOS REALIZADOS A LA EMPRESA PRESTADORA DE SERVICIOS DE SANEAMIENTO DEL AMBITODE LA ODS PASCO, EN EL MARCO DE LA EMERGENCIA SANITARIA POREL COVID- 19. MON</t>
  </si>
  <si>
    <t>MALAGA CUEVA LUIS ERNESTO  10611369</t>
  </si>
  <si>
    <t>INFORME SOBRE LA CONTRATACION: SERVICIO DE CONSULTORIA PARA LA ELABORACION DE UNA PROPUESTADEL ANALISIS DE RESULTADOS DE LOS MONITOREOS REALIZADOS A LA EMPRESA PRESTADORA DE SERVICIOS DE SANEAMIENTO DEL AMBITODE LA ODS PASCO, EN EL MARCO DE LA EMERGENCIA SANITARIA POREL COVID- 19. MON</t>
  </si>
  <si>
    <t>222. INFORME SOBRE LA CONTRATACION: SERVICIO DE CONSULTORIA PARA LA ELABORACION DE UNA PROPUESTADEL ANALISIS DE RESULTADOS DE LOS MONITOREOS REALIZADOS A LA EMPRESAS PRESTADORAS DE SERVICIOS DE SANEAMIENTO DEL AMBITO DE LA ODS JUNIN, EN EL MARCO DE LA EMERGENCIA SANITARIA POR EL COVID-19.</t>
  </si>
  <si>
    <t>AROTOMA VELIZ KATHERINE SARELA  45294607</t>
  </si>
  <si>
    <t>INFORME SOBRE LA CONTRATACION: SERVICIO DE CONSULTORIA PARA LA ELABORACION DE UNA PROPUESTADEL ANALISIS DE RESULTADOS DE LOS MONITOREOS REALIZADOS A LA EMPRESAS PRESTADORAS DE SERVICIOS DE SANEAMIENTO DEL AMBITO DE LA ODS JUNIN, EN EL MARCO DE LA EMERGENCIA SANITARIA POR EL COVID-19.</t>
  </si>
  <si>
    <t>223.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</si>
  <si>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NARCISO LOLI KATHERINE MAGALY  47232979</t>
  </si>
  <si>
    <t>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</si>
  <si>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224. INFORME SOBRE LA CONTRATACION: SERVICIO DE CONSULTORIA PARA LA ELABORACION DE UNA PROPUESTADEL ANALISIS DE RESULTADOS DE LOS MONITOREOS REALIZADOS A LA EMPRESA PRESTADORA DE SERVICIOS DE SANEAMIENTO DEL AMBITODE LA ODS CHIMBOTE, EN EL MARCO DE LA EMERGENCIA SANITARIA POR EL COVID-19.</t>
  </si>
  <si>
    <t>INFORME SOBRE LA CONTRATACION: SERVICIO DE CONSULTORIA PARA LA ELABORACION DE UNA PROPUESTADEL ANALISIS DE RESULTADOS DE LOS MONITOREOS REALIZADOS A LA EMPRESA PRESTADORA DE SERVICIOS DE SANEAMIENTO DEL AMBITODE LA ODS CHIMBOTE, EN EL MARCO DE LA EMERGENCIA SANITARIA POR EL COVID-19.</t>
  </si>
  <si>
    <t>225. INFORME SOBRE LA CONTRATACION: SERVICIO DE CONSULTOR PARA EL ANALISIS Y PROPUESTA DE MEJORADE LOS SISTEMAS DE INFORMACION QUE ATIENDEN EL CORE DE LA SUNASS . MONTO TOTAL: 20,000.00</t>
  </si>
  <si>
    <t>TORRES GONZALEZ ADALBERTO ADOLFO  10002053</t>
  </si>
  <si>
    <t>INFORME SOBRE LA CONTRATACION: SERVICIO DE CONSULTOR PARA EL ANALISIS Y PROPUESTA DE MEJORADE LOS SISTEMAS DE INFORMACION QUE ATIENDEN EL CORE DE LA SUNASS . MONTO TOTAL: 20,000.00</t>
  </si>
  <si>
    <t>226.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</si>
  <si>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BETETA BARTRA BESSY ELENA  44462950</t>
  </si>
  <si>
    <t>227.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</si>
  <si>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LOVATON SOLIS TOMAS  23951222</t>
  </si>
  <si>
    <t>228.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</si>
  <si>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MEZA HERNANDEZ MARTHA LILIANA  21545679</t>
  </si>
  <si>
    <t>229. INFORME SOBRE LA CONTRATACION: SERVICIO DE CONSULTORIA PARA REALIZAR ANALISIS Y PROPUESTA PARA MEJORAR LA INFORMACION REFERIDA A LA CALIDAD DEL AGUA ENTIEMPO REAL EN PRESTADORAS DE SERVICIOS DE SANEAMIENTO DE DIEZ PEQUEÑAS CIUDADES. MONTO TOTAL: 24,000.00</t>
  </si>
  <si>
    <t>PACHECO CASTANEDA ROLANDO BENJAMIN  10136443</t>
  </si>
  <si>
    <t>INFORME SOBRE LA CONTRATACION: SERVICIO DE CONSULTORIA PARA REALIZAR ANALISIS Y PROPUESTA PARA MEJORAR LA INFORMACION REFERIDA A LA CALIDAD DEL AGUA ENTIEMPO REAL EN PRESTADORAS DE SERVICIOS DE SANEAMIENTO DE DIEZ PEQUEÑAS CIUDADES. MONTO TOTAL: 24,000.00</t>
  </si>
  <si>
    <t>230.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</si>
  <si>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RICAPA NAVARRO ROSANA EDITA  20112347</t>
  </si>
  <si>
    <t>231. INFORME SOBRE LA CONTRATACION: SERVICIO DE CONSULTORIA PARA LA ELABORACION DE UNA PROPUESTADEL ANALISIS DE RESULTADOS DE LOS MONITOREOS REALIZADOS A LAS EMPRESAS PRESTADORAS DE SERVICIOS DE SANEAMIENTO DEL AMBITO DE LA ODS SAN MARTIN, EN EL MARCO DE LA EMERGENCIA SANITARIA POR EL COVI</t>
  </si>
  <si>
    <t>FLORES PINEDO KELY  45254722</t>
  </si>
  <si>
    <t>INFORME SOBRE LA CONTRATACION: SERVICIO DE CONSULTORIA PARA LA ELABORACION DE UNA PROPUESTADEL ANALISIS DE RESULTADOS DE LOS MONITOREOS REALIZADOS A LAS EMPRESAS PRESTADORAS DE SERVICIOS DE SANEAMIENTO DEL AMBITO DE LA ODS SAN MARTIN, EN EL MARCO DE LA EMERGENCIA SANITARIA POR EL COVI</t>
  </si>
  <si>
    <t>232.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</si>
  <si>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LAZARO LOPEZ VANESSA ORNELLA NOEMI  46847266</t>
  </si>
  <si>
    <t>233.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</si>
  <si>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SALAZAR HIDROGO MILTON ALEX  41385935</t>
  </si>
  <si>
    <t>234.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</si>
  <si>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TORRES PAXI FREDY  47130184</t>
  </si>
  <si>
    <t>235. INFORME SOBRE LA CONTRATACION: SERVICIO DE CONSULTORIA PARA LA ELABORACION DE UNA PROPUESTADEL PROCEDIMIENTO PARA EL MONITOREO MENSUAL DEL USO DE FONDO DE INVERSION Y RESERVAS MRSE, GRD Y ACC DESTINADOS PARA LAOPERACION Y MANTENIMIENTO DE LOS SERVICIOS DE SANEAMIENTO DE LAS EMPRESAS P</t>
  </si>
  <si>
    <t>SANCHEZ MORALES MICHAEL AMILCAR  23955031</t>
  </si>
  <si>
    <t>236. INFORME SOBRE LA CONTRATACION: SERVICIO DE CONSULTORIA PARA LA SISTEMATIZACION Y EVALUACIONDE LA CALIDAD DE LOS INFORMES DE LAS ODS DE LA SUNASS EN ELMONITOREO REMOTO DEL USO DE FONDOS DE INVERSIONES POR PARTEDE LAS EMPRESAS PRESTADORAS EN EL PERIODO JUNIO - AGOSTO 2020. MONTO TOTAL:</t>
  </si>
  <si>
    <t>INFORME SOBRE LA CONTRATACION: SERVICIO DE CONSULTORIA PARA LA SISTEMATIZACION Y EVALUACIONDE LA CALIDAD DE LOS INFORMES DE LAS ODS DE LA SUNASS EN ELMONITOREO REMOTO DEL USO DE FONDOS DE INVERSIONES POR PARTEDE LAS EMPRESAS PRESTADORAS EN EL PERIODO JUNIO - AGOSTO 2020. MONTO TOTAL:</t>
  </si>
  <si>
    <t>237. INFORME SOBRE LA CONTRATACION: SERVICIO DE CONSULTORIA PARA LA SISTEMATIZACION Y EVALUACIONDE LA CALIDAD DE LOS INFORMES DE LAS ODS DE SUNASS EN EL MONITOREO REMOTO DEL CUMPLIMIENTO DEL PLAN DE VIGILANCIA, CONTROL Y PREVENCION DEL COVID 19 POR PARTE DE LAS EMPRESAS PRESTADORES EN EL P</t>
  </si>
  <si>
    <t>PEÑA PEREZ LUZ EDITH  47458202</t>
  </si>
  <si>
    <t>INFORME SOBRE LA CONTRATACION: SERVICIO DE CONSULTORIA PARA LA SISTEMATIZACION Y EVALUACIONDE LA CALIDAD DE LOS INFORMES DE LAS ODS DE SUNASS EN EL MONITOREO REMOTO DEL CUMPLIMIENTO DEL PLAN DE VIGILANCIA, CONTROL Y PREVENCION DEL COVID 19 POR PARTE DE LAS EMPRESAS PRESTADORES EN EL P</t>
  </si>
  <si>
    <t>238. INFORME SOBRE LA CONTRATACION: SERVICIO DE CONSULTORIA PARA EL ANALISIS DE BRECHAS (GAP ANALISIS) Y AUDITORIA DE CERTIFICACION DEL SISTEMA DE GESTION DE LA CALIDAD INSTITUCIONAL DE LA SUNASS BAJO LA NORMA ISO 9001:2015. MONTO TOTAL: 19,517.20</t>
  </si>
  <si>
    <t>SGS DEL PERU S.A.C.  10011434</t>
  </si>
  <si>
    <t>INFORME SOBRE LA CONTRATACION: SERVICIO DE CONSULTORIA PARA EL ANALISIS DE BRECHAS (GAP ANALISIS) Y AUDITORIA DE CERTIFICACION DEL SISTEMA DE GESTION DE LA CALIDAD INSTITUCIONAL DE LA SUNASS BAJO LA NORMA ISO 9001:2015. MONTO TOTAL: 19,517.20</t>
  </si>
  <si>
    <t>239. INFORME SOBRE LA CONTRATACION: SERVICIO DE CONSULTORIA PARA ELABORAR UNA PROPUESTA CON MEDIDAS PARA LA FISCALIZACION DE LOS PRESTADORES DEL AMBITO RURAL Y PEQUEÑAS CIUDADES DE LA REGION AMAZONAS EN EL MARCO DELESTADO DE EMERGENCIA SANITARIA POR EL COVID-19: S/ 10,000.00.</t>
  </si>
  <si>
    <t>CHICHIPE BUSTAMANTE JERSY  47042946</t>
  </si>
  <si>
    <t>INFORME SOBRE LA CONTRATACION: SERVICIO DE CONSULTORIA PARA ELABORAR UNA PROPUESTA CON MEDIDAS PARA LA FISCALIZACION DE LOS PRESTADORES DEL AMBITO RURAL Y PEQUEÑAS CIUDADES DE LA REGION AMAZONAS EN EL MARCO DELESTADO DE EMERGENCIA SANITARIA POR EL COVID-19: S/ 10,000.00.</t>
  </si>
  <si>
    <t>240. INFORME SOBRE LA CONTRATACION: SERVICIO DE CONSULTORIA PARA LA SISTEMATIZACION Y EVALUACIONDE LA CALIDAD DE LOS INFORMES DE LAS ODS DE LA SUNASS EN ELMONITOREO REMOTO DE LA CONTINUIDAD DEL SERVICIO DE AGUA POTABLE EN LAS PRINCIPALES INSTITUCIONES PUBLICAS EN EL PERIODOJUNIO - AGOSTO 2</t>
  </si>
  <si>
    <t>DEXTRE SANCHEZ MAYRA BENEDICKTE  47265685</t>
  </si>
  <si>
    <t>INFORME SOBRE LA CONTRATACION: SERVICIO DE CONSULTORIA PARA LA SISTEMATIZACION Y EVALUACIONDE LA CALIDAD DE LOS INFORMES DE LAS ODS DE LA SUNASS EN ELMONITOREO REMOTO DE LA CONTINUIDAD DEL SERVICIO DE AGUA POTABLE EN LAS PRINCIPALES INSTITUCIONES PUBLICAS EN EL PERIODOJUNIO - AGOSTO 2</t>
  </si>
  <si>
    <t>241. INFORME SOBRE LA CONTRATACION: DEXTRE SANCHEZ MAYRA BENEDICKTE - SERVICIO DE CONSULTORIA PARA LA SISTEMATIZACION Y EVALUACIONDE LA CALIDAD DE LOS INFORMES DE LAS ODS DE LA SUNASS EN EL MONITOREO REMOTO DE LA CONTINUIDAD DEL SERVICIO DE AGUA POT ABLE EN LAS PRINCIPALES INSTITUCIONES PU</t>
  </si>
  <si>
    <t>INFORME SOBRE LA CONTRATACION: DEXTRE SANCHEZ MAYRA BENEDICKTE - SERVICIO DE CONSULTORIA PARA LA SISTEMATIZACION Y EVALUACIONDE LA CALIDAD DE LOS INFORMES DE LAS ODS DE LA SUNASS EN EL MONITOREO REMOTO DE LA CONTINUIDAD DEL SERVICIO DE AGUA POT ABLE EN LAS PRINCIPALES INSTITUCIONES PU</t>
  </si>
  <si>
    <t>242. INFORME SOBRE LA CONTRATACION: CONSULTORIA PARA EL DESARROLLO Y LA APLICACION PILOTO DE UNSISTEMA DE INDICADORES DE AGUA Y SANEAMIENTO EN PRESTADORESDE SERVICIOS DE SANEAMIENTO DE PEQUEÑAS CIUDADES DEL PERU: S/ 32,000.00.</t>
  </si>
  <si>
    <t>DIAZ VILLANUEVA CARLOS ENRIQUE  10299688</t>
  </si>
  <si>
    <t>INFORME SOBRE LA CONTRATACION: CONSULTORIA PARA EL DESARROLLO Y LA APLICACION PILOTO DE UNSISTEMA DE INDICADORES DE AGUA Y SANEAMIENTO EN PRESTADORESDE SERVICIOS DE SANEAMIENTO DE PEQUEÑAS CIUDADES DEL PERU: S/ 32,000.00.</t>
  </si>
  <si>
    <t>243. INFORME SOBRE LA CONTRATACION: DIAZ VILLANUEVA CARLOS ENRIQUE, CONSULTORIA PARA EL DESARROLLO Y LA APLICACION PILOTO DE UN SISTEMA DE INDICADORES DE AGUA Y SANEAMIENTO EN PRESTADORES DE SERVICIOS DE SANEAMIENTODE PEQUEÑAS CIUDADES DEL PERU, 1ER ENEGABLE, FF: RO</t>
  </si>
  <si>
    <t>INFORME SOBRE LA CONTRATACION: DIAZ VILLANUEVA CARLOS ENRIQUE, CONSULTORIA PARA EL DESARROLLO Y LA APLICACION PILOTO DE UN SISTEMA DE INDICADORES DE AGUA Y SANEAMIENTO EN PRESTADORES DE SERVICIOS DE SANEAMIENTODE PEQUEÑAS CIUDADES DEL PERU, 1ER ENEGABLE, FF: RO</t>
  </si>
  <si>
    <t>244. INFORME SOBRE LA CONTRATACION: CONTRATACION DEL SERVICIO DE CONSULTORIA PARA EL DISEÑO DE LA METODOLOGIA DEL PROCESO DE CONSULTA CIUDADANA SOBRE LOS SERVICIOS DE SANEAMIENTO. MONTO TOTAL S/ 30000</t>
  </si>
  <si>
    <t>FORO NACIONAL INTERNACIONAL  20153138541</t>
  </si>
  <si>
    <t>INFORME SOBRE LA CONTRATACION: CONTRATACION DEL SERVICIO DE CONSULTORIA PARA EL DISEÑO DE LA METODOLOGIA DEL PROCESO DE CONSULTA CIUDADANA SOBRE LOS SERVICIOS DE SANEAMIENTO. MONTO TOTAL S/ 30000</t>
  </si>
  <si>
    <t>245. INFORME SOBRE LA CONTRATACION: SERVICIO DE CONSULTORIA PARA REALIZAR LA AUDITORIA INTERNA DEL SISTEMA DE GESTION DE LA CALIDAD INSTITUCIONAL-SCGI BAJOLA NORMA ISO 9001:2015 EN NOMBRE DE LASUNASS Y PARA MEJORAREL SGCI EN BASE A LOS RESULTADOS DE LA AUDITORIA INTERNA MONTO TOTAL S/ 2465</t>
  </si>
  <si>
    <t>ESCUDERO LAMBERTO VANIA KARINA  09538970</t>
  </si>
  <si>
    <t>INFORME SOBRE LA CONTRATACION: SERVICIO DE CONSULTORIA PARA REALIZAR LA AUDITORIA INTERNA DEL SISTEMA DE GESTION DE LA CALIDAD INSTITUCIONAL-SCGI BAJOLA NORMA ISO 9001:2015 EN NOMBRE DE LASUNASS Y PARA MEJORAREL SGCI EN BASE A LOS RESULTADOS DE LA AUDITORIA INTERNA MONTO TOTAL S/ 2465</t>
  </si>
  <si>
    <t>246. INFORME SOBRE LA CONTRATACION: CONTRATACION DEL SERVICIO DE CONSULTORIA PARA ELABORAR MATERIALES DE COMUNICACION PARA LA DIFUSION DE ACTIVIDADES RELACIONADAS DE LA ODS PUNO EN EL AMBITO RURAL Y DE PEQUEÑAS CIUDADES MONTO TOTAL S/ 18000</t>
  </si>
  <si>
    <t>PAREDES RAMIREZ MARY JULISSA  45612357</t>
  </si>
  <si>
    <t>INFORME SOBRE LA CONTRATACION: CONTRATACION DEL SERVICIO DE CONSULTORIA PARA ELABORAR MATERIALES DE COMUNICACION PARA LA DIFUSION DE ACTIVIDADES RELACIONADAS DE LA ODS PUNO EN EL AMBITO RURAL Y DE PEQUEÑAS CIUDADES MONTO TOTAL S/ 18000</t>
  </si>
  <si>
    <t>247. INFORME SOBRE LA CONTRATACION: CONTRATACION DEL SERVICIO DE UN CONSULTOR PARA LA EVALUACIONDEL ESTADO SITUACIONAL DE LA GESTION DE LA CONTINUIDAD OPERATIVA DE LA SUNASS MONTO TOTAL S/ 16000</t>
  </si>
  <si>
    <t>ROBLES MONTOYA JOSE HIGINIO  06289352</t>
  </si>
  <si>
    <t>INFORME SOBRE LA CONTRATACION: CONTRATACION DEL SERVICIO DE UN CONSULTOR PARA LA EVALUACIONDEL ESTADO SITUACIONAL DE LA GESTION DE LA CONTINUIDAD OPERATIVA DE LA SUNASS MONTO TOTAL S/ 16000</t>
  </si>
  <si>
    <t>248. INFORME SOBRE LA CONTRATACION: CONTRATACION DEL SERVICIO DE CONSULTORIA PARA ELABORAR MATERIALES DE COMUNICACION PARA LA DIFUSION DE ACTIVIDADES RELACIONADAS DE LA ODS SAN MARTIN EN EL AMBITO RURAL Y DE PEQUEÑASCIUDADES MONTO TOTAL S/ 18000</t>
  </si>
  <si>
    <t>VILCA GARCIA FREDY OSCAR  03386970</t>
  </si>
  <si>
    <t>INFORME SOBRE LA CONTRATACION: CONTRATACION DEL SERVICIO DE CONSULTORIA PARA ELABORAR MATERIALES DE COMUNICACION PARA LA DIFUSION DE ACTIVIDADES RELACIONADAS DE LA ODS SAN MARTIN EN EL AMBITO RURAL Y DE PEQUEÑASCIUDADES MONTO TOTAL S/ 18000</t>
  </si>
  <si>
    <t>249. INFORME SOBRE LA CONTRATACION: CONTRATACION DEL SERVICIO DE CONSULTORIA PARA ELABORAR MATERIALES DE COMUNICACION PARA LA DIFUSION DE ACTIVIDADES RELACIONADAS DE LA ODS TACNA EN EL AMBITO RURAL Y DE PEQUEÑAS CIUDADES MONTO TOTAL S/ 18000</t>
  </si>
  <si>
    <t>CORVACHO COLANA ALEX STEVE  80309710</t>
  </si>
  <si>
    <t>INFORME SOBRE LA CONTRATACION: CONTRATACION DEL SERVICIO DE CONSULTORIA PARA ELABORAR MATERIALES DE COMUNICACION PARA LA DIFUSION DE ACTIVIDADES RELACIONADAS DE LA ODS TACNA EN EL AMBITO RURAL Y DE PEQUEÑAS CIUDADES MONTO TOTAL S/ 18000</t>
  </si>
  <si>
    <t>250. INFORME SOBRE LA CONTRATACION: CONTRATACION DEL SERVICIO DE CONSULTORIA PARA ELABORAR MATERIALES DE COMUNICACION PARA LA DIFUSION DE ACTIVIDADES RELACIONADAS DE LA ODS HUARAZ EN EL AMBITO RURAL Y DE PEQUEÑAS CIUDADES MONTO TOTAL S/ 18000</t>
  </si>
  <si>
    <t>CRUZ CAJAVILCA GIOVANNA CELICA  44511774</t>
  </si>
  <si>
    <t>INFORME SOBRE LA CONTRATACION: CONTRATACION DEL SERVICIO DE CONSULTORIA PARA ELABORAR MATERIALES DE COMUNICACION PARA LA DIFUSION DE ACTIVIDADES RELACIONADAS DE LA ODS HUARAZ EN EL AMBITO RURAL Y DE PEQUEÑAS CIUDADES MONTO TOTAL S/ 18000</t>
  </si>
  <si>
    <t>251. INFORME SOBRE LA CONTRATACION: SERVICIO DE ELABORACION DE PROPUESTA TÉCNICA PARA EL MEJORAMIENTO DEL SISTEMA DE TRAMITE DOCUMENTARIO DE LA SUNASS. MONTO TOTAL S/ 18000</t>
  </si>
  <si>
    <t>COZ SEGUIL DAVID YOSIP  10603897</t>
  </si>
  <si>
    <t>INFORME SOBRE LA CONTRATACION: SERVICIO DE ELABORACION DE PROPUESTA TÉCNICA PARA EL MEJORAMIENTO DEL SISTEMA DE TRAMITE DOCUMENTARIO DE LA SUNASS. MONTO TOTAL S/ 18000</t>
  </si>
  <si>
    <t>252. INFORME SOBRE LA CONTRATACION: SERVICIO DE CONSULTORIA PARA LA ELABORACION DE UNA PROPUESTADEL ANALISIS DE RESULTADOS DE LOS MONITOREOS REALIZADOS A LAS EMPRESAS PRESTADORAS DE SERVICIOS DE SANEAMIENTO DE LA REGION AREQUIPA, EN EL MARCO DE LA EMERGENCIA SANITARIA POR ELCOVID-19 MONTO</t>
  </si>
  <si>
    <t>ZAMORA HUAMAN WILFREDO  10280697</t>
  </si>
  <si>
    <t>INFORME SOBRE LA CONTRATACION: SERVICIO DE CONSULTORIA PARA LA ELABORACION DE UNA PROPUESTADEL ANALISIS DE RESULTADOS DE LOS MONITOREOS REALIZADOS A LAS EMPRESAS PRESTADORAS DE SERVICIOS DE SANEAMIENTO DE LA REGION AREQUIPA, EN EL MARCO DE LA EMERGENCIA SANITARIA POR ELCOVID-19 MONTO</t>
  </si>
  <si>
    <t>253. INFORME SOBRE LA CONTRATACION: SERVICIO DE CONSULTORIA PARA DETERMINAR Y ANALIZAR LA ESTRUCTURA DE MERCADO DE LA PRESTACION DE SERVICIOS DE SANEAMIENTOEN EL MARCO DE LA DETERMINACION DEL AREA DE PRESTACION DE SERVICIOS DE LOS DEPARTAMENTOS DE UCAYALI, SAN MARTIN Y LORETO. MONTO TOTAL:</t>
  </si>
  <si>
    <t>INFORME SOBRE LA CONTRATACION: SERVICIO DE CONSULTORIA PARA DETERMINAR Y ANALIZAR LA ESTRUCTURA DE MERCADO DE LA PRESTACION DE SERVICIOS DE SANEAMIENTOEN EL MARCO DE LA DETERMINACION DEL AREA DE PRESTACION DE SERVICIOS DE LOS DEPARTAMENTOS DE UCAYALI, SAN MARTIN Y LORETO. MONTO TOTAL:</t>
  </si>
  <si>
    <t>254. INFORME SOBRE LA CONTRATACION: SERVICIO DE CONSULTORIA PARA REALIZAR LA EVALUACION DE LA PRODUCCION DE SEDIMENTOS EN CUENCAS HIDROGRAFICAS QUE ABASTECEN EL RECURSO HIDRICO A LOS PRESTADORES DE SERVICIOS DE SANEAMIENTO A NIVEL NACIONAL MONTO TOTAL S/ 24000</t>
  </si>
  <si>
    <t>JANAMPA HUAYTALLA CIRO BRANNY  46060617</t>
  </si>
  <si>
    <t>INFORME SOBRE LA CONTRATACION: SERVICIO DE CONSULTORIA PARA REALIZAR LA EVALUACION DE LA PRODUCCION DE SEDIMENTOS EN CUENCAS HIDROGRAFICAS QUE ABASTECEN EL RECURSO HIDRICO A LOS PRESTADORES DE SERVICIOS DE SANEAMIENTO A NIVEL NACIONAL MONTO TOTAL S/ 24000</t>
  </si>
  <si>
    <t>255. INFORME SOBRE LA CONTRATACION: SERVICIO DE CONSULTORIA PARA ELABORAR MATERIALES DE COMUNICACION PARA LA DIFUSION DE ACTIVIDADES RELACIONADAS DE LA ODSAMAZONAS EN EL AMBITO RURAL Y DE PEQUEÑAS CIUDADES MONTO TOTAL S/ 18000</t>
  </si>
  <si>
    <t>FALLA FIGUEROA CESAR ISMAEL  41264410</t>
  </si>
  <si>
    <t>INFORME SOBRE LA CONTRATACION: SERVICIO DE CONSULTORIA PARA ELABORAR MATERIALES DE COMUNICACION PARA LA DIFUSION DE ACTIVIDADES RELACIONADAS DE LA ODSAMAZONAS EN EL AMBITO RURAL Y DE PEQUEÑAS CIUDADES MONTO TOTAL S/ 18000</t>
  </si>
  <si>
    <t>256. INFORME SOBRE LA CONTRATACION: SERVICIO DE CONSULTORIA PARA DESARROLLAR EL DISEÑO METODOLOGICO DE LA SISTEMATIZACION DEL PROCESO DE REGULACION DE LA PRESTACION DEL SERVICIO DE SANEAMIENTO EN EL AMBITO RURAL MONTO TOTAL S/ 11000</t>
  </si>
  <si>
    <t>INFORME SOBRE LA CONTRATACION: SERVICIO DE CONSULTORIA PARA DESARROLLAR EL DISEÑO METODOLOGICO DE LA SISTEMATIZACION DEL PROCESO DE REGULACION DE LA PRESTACION DEL SERVICIO DE SANEAMIENTO EN EL AMBITO RURAL MONTO TOTAL S/ 11000</t>
  </si>
  <si>
    <t>257. INFORME SOBRE LA CONTRATACION: SERVICIO DE CONSULTORIA PARA REALIZAR LA EVALUACION DE LA CAPACIDAD DE PRODUCCION DE AGUA EN CUENCAS HIDROGRAFICAS QUE ABASTECEN EL RECURSO HIDRICO A LOS PRESTADORES DE SERVICIOS DE SANEAMIENTO A NIVEL NACIONAL  MONTO TOTAL S/ 30000</t>
  </si>
  <si>
    <t>HUERTA JULCA ADRIAN MARKO  46760301</t>
  </si>
  <si>
    <t>INFORME SOBRE LA CONTRATACION: SERVICIO DE CONSULTORIA PARA REALIZAR LA EVALUACION DE LA CAPACIDAD DE PRODUCCION DE AGUA EN CUENCAS HIDROGRAFICAS QUE ABASTECEN EL RECURSO HIDRICO A LOS PRESTADORES DE SERVICIOS DE SANEAMIENTO A NIVEL NACIONAL  MONTO TOTAL S/ 30000</t>
  </si>
  <si>
    <t>258. INFORME SOBRE LA CONTRATACION: SERVICIO DE CONSULTORIA PARA ELABORAR MATERIALES DE COMUNICACION PARA LA DIFUSION DE ACTIVIDADES RELACIONADAS DE LA ODSAYACUCHO EN EL AMBITO RURAL Y DE PEQUEÑAS CIUDADES MONTO TOTAL S/ 18000</t>
  </si>
  <si>
    <t>MENESES TIPE MAX RONALD  46288944</t>
  </si>
  <si>
    <t>INFORME SOBRE LA CONTRATACION: SERVICIO DE CONSULTORIA PARA ELABORAR MATERIALES DE COMUNICACION PARA LA DIFUSION DE ACTIVIDADES RELACIONADAS DE LA ODSAYACUCHO EN EL AMBITO RURAL Y DE PEQUEÑAS CIUDADES MONTO TOTAL S/ 18000</t>
  </si>
  <si>
    <t>259. INFORME SOBRE LA CONTRATACION: SERVICIO DE CONSULTORIA PARA LA EVALUACION DE LOS RESULTADOSDE LAS ACTIVIDADES DE MONITOREO REMOTO DE EMPRESAS PRESTADORAS RESPECTO A LA ATENCION DE DENUNCIAS DE PROBLEMAS DE ALCANCES GENERAL Y DE LA CONTINUIDAD EN ENTIDADES PUBLICAS PRIORIZADAS, REALIZA</t>
  </si>
  <si>
    <t>INFORME SOBRE LA CONTRATACION: SERVICIO DE CONSULTORIA PARA LA EVALUACION DE LOS RESULTADOSDE LAS ACTIVIDADES DE MONITOREO REMOTO DE EMPRESAS PRESTADORAS RESPECTO A LA ATENCION DE DENUNCIAS DE PROBLEMAS DE ALCANCES GENERAL Y DE LA CONTINUIDAD EN ENTIDADES PUBLICAS PRIORIZADAS, REALIZA</t>
  </si>
  <si>
    <t>260. INFORME SOBRE LA CONTRATACION: SERVICIO DE CONSULTORIA PARA LA IDENTIFICACION DE LAS CARACTERISTICAS SOCIOCULTURALES EN LA PRESTACION DE LOS SERVICIOSDE SANEAMIENTO EN LAS PEQUEÑAS CIUDADES Y EL AMBITO RURAL, QUE CONTRIBUYA CON LA IMPLEMENTACION DE LA FUNCION DE SOLUCION DE RECLAMOS D</t>
  </si>
  <si>
    <t>DURAND GUEVARA ANAHI  10783805</t>
  </si>
  <si>
    <t>INFORME SOBRE LA CONTRATACION: SERVICIO DE CONSULTORIA PARA LA IDENTIFICACION DE LAS CARACTERISTICAS SOCIOCULTURALES EN LA PRESTACION DE LOS SERVICIOSDE SANEAMIENTO EN LAS PEQUEÑAS CIUDADES Y EL AMBITO RURAL, QUE CONTRIBUYA CON LA IMPLEMENTACION DE LA FUNCION DE SOLUCION DE RECLAMOS D</t>
  </si>
  <si>
    <t>261. INFORME SOBRE LA CONTRATACION: CONSULTORIA PARA REALIZAR LA EVALUACION Y MONITOREO DE ASPECTOS OPERACIONALES DE PLANTAS DE TRATAMIENTO DE AGUAS RESIDUALES DE LOS PRESTADORES DE PEQUEÑAS CIUDADES DE LAS REGIONESDE ANCASH, ICA Y AREQUIPA  MONTO TOTAL S/ 31960</t>
  </si>
  <si>
    <t>INFORME SOBRE LA CONTRATACION: CONSULTORIA PARA REALIZAR LA EVALUACION Y MONITOREO DE ASPECTOS OPERACIONALES DE PLANTAS DE TRATAMIENTO DE AGUAS RESIDUALES DE LOS PRESTADORES DE PEQUEÑAS CIUDADES DE LAS REGIONESDE ANCASH, ICA Y AREQUIPA  MONTO TOTAL S/ 31960</t>
  </si>
  <si>
    <t>262. INFORME SOBRE LA CONTRATACION: SERVICIO DE UN CONSULTOR PARA DISEÑAR UNA METODOLOGIA DE LAEVALUACION DEL IMPACTO DE LOS PROYECTOS EN SERVICIOS ECOSISTÉMICOS DESARROLLADOS POR EMPRESAS DE SANEAMIENTO EN LAS COMUNIDADES.  MONTO TOTAL S/ 10000</t>
  </si>
  <si>
    <t>QUISPE CUBA RICHAR  72443981</t>
  </si>
  <si>
    <t>INFORME SOBRE LA CONTRATACION: SERVICIO DE UN CONSULTOR PARA DISEÑAR UNA METODOLOGIA DE LAEVALUACION DEL IMPACTO DE LOS PROYECTOS EN SERVICIOS ECOSISTÉMICOS DESARROLLADOS POR EMPRESAS DE SANEAMIENTO EN LAS COMUNIDADES.  MONTO TOTAL S/ 10000</t>
  </si>
  <si>
    <t>263. INFORME SOBRE LA CONTRATACION: SERVICIO DE CONSULTORIA PARA GENERAR LA BASE DE DATOS CARTOGRAFICA DE LOS CASCOS URBANOS DE LOS PRESTADORES CARACTERIZADOS POR LAS ODS AMAZONAS, CAJAMARCA, SAN MARTIN, LORETO, LA LIBERTAD, PIURA Y LAMBAYEQUE Y CALCULAR LA DISTANCIA DE LOS PRESTADORES CAR</t>
  </si>
  <si>
    <t>CASQUIN MERLO MANUEL ITALO  43523561</t>
  </si>
  <si>
    <t>INFORME SOBRE LA CONTRATACION: SERVICIO DE CONSULTORIA PARA GENERAR LA BASE DE DATOS CARTOGRAFICA DE LOS CASCOS URBANOS DE LOS PRESTADORES CARACTERIZADOS POR LAS ODS AMAZONAS, CAJAMARCA, SAN MARTIN, LORETO, LA LIBERTAD, PIURA Y LAMBAYEQUE Y CALCULAR LA DISTANCIA DE LOS PRESTADORES CAR</t>
  </si>
  <si>
    <t>264. INFORME SOBRE LA CONTRATACION: SERVICIO DE UN CONSULTOR PARA LA IDENTIFICACION DE LAS NECESIDADES DE FORTALECIMIENTO DE CAPACIDADES EN GESTION DEL RIESGO DE DESASTRES PARA LA IMPLEMENTACION DE LA GESTION DE LA CONTINUIDAD OPERATIVA DE LA SUNASS. s/ 1500</t>
  </si>
  <si>
    <t>INFORME SOBRE LA CONTRATACION: SERVICIO DE UN CONSULTOR PARA LA IDENTIFICACION DE LAS NECESIDADES DE FORTALECIMIENTO DE CAPACIDADES EN GESTION DEL RIESGO DE DESASTRES PARA LA IMPLEMENTACION DE LA GESTION DE LA CONTINUIDAD OPERATIVA DE LA SUNASS. s/ 1500</t>
  </si>
  <si>
    <t>265. INFORME SOBRE LA CONTRATACION: SERVICIO DE CONSULTORIA PARA GENERAR LA BASE DE DATOS CARTOGRAFICA DE LOS CASCOS URBANOS DE LOS PRESTADORES CARACTERIZADOS POR LAS ODS AREQUIPA, MOQUEGUA, MADRE DE DIOS, ICA, CUSCO, PUNO Y APURIMAC Y CALCULAR LA DISTANCIA DE LOS PRESTADORES CARACTERIZADO</t>
  </si>
  <si>
    <t>AVALOS ESPINOZA MARIA DEL CARMEN  46795794</t>
  </si>
  <si>
    <t>INFORME SOBRE LA CONTRATACION: SERVICIO DE CONSULTORIA PARA GENERAR LA BASE DE DATOS CARTOGRAFICA DE LOS CASCOS URBANOS DE LOS PRESTADORES CARACTERIZADOS POR LAS ODS AREQUIPA, MOQUEGUA, MADRE DE DIOS, ICA, CUSCO, PUNO Y APURIMAC Y CALCULAR LA DISTANCIA DE LOS PRESTADORES CARACTERIZADO</t>
  </si>
  <si>
    <t>266. INFORME SOBRE LA CONTRATACION: SERVICIO LEGAL REFERIDO AL APORTE POR REGULACION DE SUNASS PARA LAS UNIDADES DE TESORERIA Y CONTABILIDAD DE LA OFICINA DE LA ADMINISTRACION Y FINANZAS: S/ 12,000.00</t>
  </si>
  <si>
    <t>BRAVO CUCCI JORGE ANTONIO  09378818</t>
  </si>
  <si>
    <t>INFORME SOBRE LA CONTRATACION: SERVICIO LEGAL REFERIDO AL APORTE POR REGULACION DE SUNASS PARA LAS UNIDADES DE TESORERIA Y CONTABILIDAD DE LA OFICINA DE LA ADMINISTRACION Y FINANZAS: S/ 12,000.00</t>
  </si>
  <si>
    <t>267. INFORME SOBRE LA CONTRATACION: SERVICIO DE CONSULTORIA PARA GENERAR LA BASE DE DATOS CARTOGRAFICA DE LOS CASCOS URBANOS DE LOS PRESTADORES CARACTERIZADOS POR LAS ODS CHIMBOTE, HUARAZ, JUNIN, HUANCAVELICA, PASCO, AYACUCHO, HUANUCO Y UCAYALI Y CALCULAR LA DISTANCIA DE LOSPRESTADORES CAR</t>
  </si>
  <si>
    <t>VERDE GARCIA DENNIS FRANCIS  40896851</t>
  </si>
  <si>
    <t>INFORME SOBRE LA CONTRATACION: SERVICIO DE CONSULTORIA PARA GENERAR LA BASE DE DATOS CARTOGRAFICA DE LOS CASCOS URBANOS DE LOS PRESTADORES CARACTERIZADOS POR LAS ODS CHIMBOTE, HUARAZ, JUNIN, HUANCAVELICA, PASCO, AYACUCHO, HUANUCO Y UCAYALI Y CALCULAR LA DISTANCIA DE LOSPRESTADORES CAR</t>
  </si>
  <si>
    <t>268. INFORME SOBRE LA CONTRATACION: CONTRATACION DEL SERVICIO DE UN CONSULTOR PARA LA ELABORACION DE ESTRATEGIA PARA LA "GESTION DE LOS MECANISMOS DE RETRIBUCION POR SERVICIOS ECOSISTÉMICOS PROMOVIDOS POR LA SUNASS EN LAS EPS DE SELVA"  MONTO TOTAL S/ 25000</t>
  </si>
  <si>
    <t>MONTOYA ZUMAETA JAVIER GUSTAVO  41668307</t>
  </si>
  <si>
    <t>INFORME SOBRE LA CONTRATACION: CONTRATACION DEL SERVICIO DE UN CONSULTOR PARA LA ELABORACION DE ESTRATEGIA PARA LA "GESTION DE LOS MECANISMOS DE RETRIBUCION POR SERVICIOS ECOSISTÉMICOS PROMOVIDOS POR LA SUNASS EN LAS EPS DE SELVA"  MONTO TOTAL S/ 25000</t>
  </si>
  <si>
    <t>269. INFORME SOBRE LA CONTRATACION: SERVICIO DE CONSULTORIA PARA ELABORAR PROPUESTA DE MANUAL DE INGRESO DE INFORMACION DE GESTION DE RIESGOS DE DESASTRES (GRD) Y COORDINACION DE LAS ODS EN LA ESTRUCTURA DE INFORMACION DE LA DAP PARA USO DE LAS OFICINAS DESCONCENTRADAS Y ANALISIS ESTADISTI</t>
  </si>
  <si>
    <t>INFORME SOBRE LA CONTRATACION: SERVICIO DE CONSULTORIA PARA ELABORAR PROPUESTA DE MANUAL DE INGRESO DE INFORMACION DE GESTION DE RIESGOS DE DESASTRES (GRD) Y COORDINACION DE LAS ODS EN LA ESTRUCTURA DE INFORMACION DE LA DAP PARA USO DE LAS OFICINAS DESCONCENTRADAS Y ANALISIS ESTADISTI</t>
  </si>
  <si>
    <t>270. INFORME SOBRE LA CONTRATACION: CONTRATACION DEL SERVICIO DE CONSULTORIA PARA ELABORAR PROPUESTA DE MANUAL DE INGRESO DE INFORMACION DE AREA DE PRESTACION (ADP) Y MECANISMOS DE RETRIBUCION POR SERVICIOS ECOSISTEMICOS (MRSE) EN LA ESTRUCTURA DE INFORMACION DE LA DAP PARA USO DE LAS OFIC</t>
  </si>
  <si>
    <t>MALLQUI SANTOS CRISTHIAN JHOSEP  45828395</t>
  </si>
  <si>
    <t>INFORME SOBRE LA CONTRATACION: CONTRATACION DEL SERVICIO DE CONSULTORIA PARA ELABORAR PROPUESTA DE MANUAL DE INGRESO DE INFORMACION DE AREA DE PRESTACION (ADP) Y MECANISMOS DE RETRIBUCION POR SERVICIOS ECOSISTEMICOS (MRSE) EN LA ESTRUCTURA DE INFORMACION DE LA DAP PARA USO DE LAS OFIC</t>
  </si>
  <si>
    <t>271. INFORME SOBRE LA CONTRATACION: CONSULTORIA PARA EL SEGUIMIENTO A LAS AREAS TÉCNICAS MUNICIPALES (ATM) DE LA REGION LIMA, ELABORACION DE RANKING NACIONAL SEMESTRAL DE ATM Y ASISTENCIA TÉCNICA A LAS OFICINAS DESCONCENTRADAS DE SERVICIOS (ODS) EN LOS TALLERES CON ATM SOBRESISTEMA DE REGI</t>
  </si>
  <si>
    <t>INFORME SOBRE LA CONTRATACION: CONSULTORIA PARA EL SEGUIMIENTO A LAS AREAS TÉCNICAS MUNICIPALES (ATM) DE LA REGION LIMA, ELABORACION DE RANKING NACIONAL SEMESTRAL DE ATM Y ASISTENCIA TÉCNICA A LAS OFICINAS DESCONCENTRADAS DE SERVICIOS (ODS) EN LOS TALLERES CON ATM SOBRESISTEMA DE REGI</t>
  </si>
  <si>
    <t>272. INFORME SOBRE LA CONTRATACION: SERVICIO DE CONSULTORIA PARA DETERMINAR Y ANALIZAR LA ESTRUCTURA DE MERCADO DE LA PRESTACION DE LOS SERVICIOS DE SANEAMIENTO EN LOS DEPARTAMENTOS DE CUSCO Y AMAZONAS, Y ELABORACION DE PROPUESTA METODOLOGICA PARA LA EVALUACION DE IMPACTO DELAS ODS EN EL B</t>
  </si>
  <si>
    <t>INFORME SOBRE LA CONTRATACION: SERVICIO DE CONSULTORIA PARA DETERMINAR Y ANALIZAR LA ESTRUCTURA DE MERCADO DE LA PRESTACION DE LOS SERVICIOS DE SANEAMIENTO EN LOS DEPARTAMENTOS DE CUSCO Y AMAZONAS, Y ELABORACION DE PROPUESTA METODOLOGICA PARA LA EVALUACION DE IMPACTO DELAS ODS EN EL B</t>
  </si>
  <si>
    <t>273. INFORME SOBRE LA CONTRATACION: SERVICIO DE CONSULTORIA PARA EL DISEÑO DE UN SISTEMA DE RESOLUCION DE RECLAMOS POR LA PRESTACION DE LOS SERVICIOS DE SANEAMIENTO EN EL AMBITO RURAL, QUE CONTRIBUYA CON LA IMPLEMENTACION DE LA FUNCION DE SOLUCION DE RECLAMOS DE LA SUNASS ENDICHO AMBITO: 3</t>
  </si>
  <si>
    <t>HIDALGO CORNEJO MONICA  40258590</t>
  </si>
  <si>
    <t>INFORME SOBRE LA CONTRATACION: SERVICIO DE CONSULTORIA PARA EL DISEÑO DE UN SISTEMA DE RESOLUCION DE RECLAMOS POR LA PRESTACION DE LOS SERVICIOS DE SANEAMIENTO EN EL AMBITO RURAL, QUE CONTRIBUYA CON LA IMPLEMENTACION DE LA FUNCION DE SOLUCION DE RECLAMOS DE LA SUNASS ENDICHO AMBITO: 3</t>
  </si>
  <si>
    <t xml:space="preserve">274. TOTAL </t>
  </si>
  <si>
    <t>275. (*) EL PRODUCTO QUE SE ADQUIERE</t>
  </si>
  <si>
    <t>276. (**) LA ESPECIALIDAD TOMANDO ENCUENTA HACIENDO REFERENCIA UNA O MAS DE LAS 25 FUNCIONES DEL CLASIFICADOR FUNCIONAL PROGRAMATICO</t>
  </si>
  <si>
    <t>PLIEGO: 022 ORGANISMO SUPERVISOR DE LA INVERSION EN INFRAESTRUCTURA DE TRANSPORTE DE USO PUBLICO</t>
  </si>
  <si>
    <t>1 Servicio de consultoría para la medición y evaluación de: Nivel de Servicio Global, Rugosidad (IRI)</t>
  </si>
  <si>
    <t>Entregable:  consultoría para la medición y evaluación de: Nivel de Servicio Global, Rugosidad (IRI)</t>
  </si>
  <si>
    <t>0015:Transporte</t>
  </si>
  <si>
    <t>2  CONSULTORIA PARA LA ASISTENCIA TECNICA DESTINADA AL DISEÑO E IMPLEMENTACIÓN DE LA METODOLOGÍA E INSTRUMENTOS PARA LA EVALUACIÓN DE LAS INICIATIVAS DE LAS ENTIDADES PRESTADORAS, A SER CONSIDERADAS EN LAS DISPOSICIONES PRA LA APLICACIÓN DE LOS INCENTIVOS NO PUNITIVOS</t>
  </si>
  <si>
    <t>Entregable: CONSULTORIA PARA LA ASISTENCIA TECNICA DESTINADA AL DISEÑO E IMPLEMENTACIÓN DE LA METODOLOGÍA E INSTRUMENTOS PARA LA EVALUACIÓN DE LAS INICIATIVAS DE LAS ENTIDADES PRESTADORAS, A SER CONSIDERADAS EN LAS DISPOSICIONES PRA LA APLICACIÓN DE LOS INCENTIVOS NO PUNITIVOS</t>
  </si>
  <si>
    <t>3 Servicio de consultoría para la elaboración del Plan de Alineamiento Cultural en OSITRAN</t>
  </si>
  <si>
    <t>Entregable: consultoría para la elaboración del Plan de Alineamiento Cultural en OSITRAN</t>
  </si>
  <si>
    <t>4 CONSULTORÍA PARA LA IDENTIFICACIÓN Y EJECUCIÓN DE MEJORAS AL MODELO DE CALIDAD DE ATENCIÓN A USUARIOS DE LASINFRAESTRUCTURAS DE TRANSPORTE DE USO PÚBLICO</t>
  </si>
  <si>
    <t>Entregable:  CONSULTORÍA PARA LA IDENTIFICACIÓN Y EJECUCIÓN DE MEJORAS AL MODELO DE CALIDAD DE ATENCIÓN A USUARIOS DE LASINFRAESTRUCTURAS DE TRANSPORTE DE USO PÚBLICO</t>
  </si>
  <si>
    <t>5  CONSULTORÍA PARA LA ELABORACIÓN DE ESTUDIO DE CLIMA ORGANIZACIONAL EN OSISTRAN</t>
  </si>
  <si>
    <t>Entregable: CONSULTORÍA PARA LA ELABORACIÓN DE ESTUDIO DE CLIMA ORGANIZACIONAL EN OSISTRAN</t>
  </si>
  <si>
    <t>6 Consultoría para el inicio del desarrollo del Plan de Acción del Fortalecimiento de la Cultura Organizacional - OSITRAN</t>
  </si>
  <si>
    <t>Entregable:  Consultoría para el inicio del desarrollo del Plan de Acción del Fortalecimiento de la Cultura Organizacional - OSITRAN</t>
  </si>
  <si>
    <t>7 SERVICIO DE OFICIAL DE CUMPLIMIENTO DEL SISTEMA DE GESTIÓN ANTISOBORNO DEL OSITRÁN, BAJO LA NORMA ISO 37001:2016</t>
  </si>
  <si>
    <t>Entregable:  SERVICIO DE OFICIAL DE CUMPLIMIENTO DEL SISTEMA DE GESTIÓN ANTISOBORNO DEL OSITRÁN, BAJO LA NORMA ISO 37001:2016</t>
  </si>
  <si>
    <t>8  CONSULTORÍA PARA REALIZAR AUDITORÍA INTERNA, EL ACOMPAÑAMIENTO Y ASESORÍA DE LA AUDITORIA DE CERTIFICACIÓN, ASI COMO LA REVISIÓN POR LA ALTA DIRECCIÓN, FUNCIÓN ANTISOBORNO Y ÓRGANO DE GOBIERNO, BAJO LA NORMA ISO 37001:2016</t>
  </si>
  <si>
    <t>Entregable:  CONSULTORÍA PARA REALIZAR AUDITORÍA INTERNA, EL ACOMPAÑAMIENTO Y ASESORÍA DE LA AUDITORIA DE CERTIFICACIÓN, ASI COMO LA REVISIÓN POR LA ALTA DIRECCIÓN, FUNCIÓN ANTISOBORNO Y ÓRGANO DE GOBIERNO, BAJO LA NORMA ISO 37001:2016</t>
  </si>
  <si>
    <t>9 CONSULTORIA PARA VERIFICAR QUE LA VIA FERREA DEL TRAMO LA OROYA-HUANCAYO, DEL FERROCARRIL DEL CENTRO, ALCANZO EL ESTANDAR DE SEGURIDAD FRA  PARA VIA DE CLASE 2.</t>
  </si>
  <si>
    <t>Entregable:  CONSULTORIA PARA VERIFICAR QUE LA VIA FERREA DEL TRAMO LA OROYA-HUANCAYO, DEL FERROCARRIL DEL CENTRO, ALCANZO EL ESTANDAR DE SEGURIDAD FRA  PARA VIA DE CLASE 2.</t>
  </si>
  <si>
    <t>10 SERVICIO PARA LA SUPERVISION INTEGRAL DE LA PRESTACION DEL SERVICIO DE LA LINEA 1 DEL SISTEMA ELECTRICO DE TRANSPORTE MASIVO DE LIMA Y CALLAO, VILLA EL SALVADOR -AV GRAU- SAN JUAN DE LURIGANCHO</t>
  </si>
  <si>
    <t>Entregable: SERVICIO PARA LA SUPERVISION INTEGRAL DE LA PRESTACION DEL SERVICIO DE LA LINEA 1 DEL SISTEMA ELECTRICO DE TRANSPORTE MASIVO DE LIMA Y CALLAO, VILLA EL SALVADOR -AV GRAU- SAN JUAN DE LURIGANCHO</t>
  </si>
  <si>
    <t>11 Consultoría para elaborar un estudio sobre la situación del transporte fluvial de carga en el Perú durante el periodo 2015-2019</t>
  </si>
  <si>
    <t>Entregable:  Consultoría para elaborar un estudio sobre la situación del transporte fluvial de carga en el Perú durante el periodo 2015-2019</t>
  </si>
  <si>
    <t>12 Consultoría en materia civil respecto a temas de incumplimiento de obligaciones contractuales por parte de una empresa supervisora, existencia de responsabilidad civil e indemnización</t>
  </si>
  <si>
    <t>Entregable: Consultoría en materia civil respecto a temas de incumplimiento de obligaciones contractuales por parte de una empresa supervisora, existencia de responsabilidad civil e indemnización</t>
  </si>
  <si>
    <t>13 CONSULTORIA PARA LA MEDICION DEL CUMPLIMIENTO DE LOS NIVELES SERVICIO IATA EN EL AEROPUERTO INTERNACIONAL JORGE CHAVEZ (AIJCH), PRIMER GRUPO DE AEROPUERTOS Y SEGUNDO GRUPO DE AEROPUERTOS DE PROVINCIA</t>
  </si>
  <si>
    <t>Entregable: CONSULTORIA PARA LA MEDICION DEL CUMPLIMIENTO DE LOS NIVELES SERVICIO IATA EN EL AEROPUERTO INTERNACIONAL JORGE CHAVEZ (AIJCH), PRIMER GRUPO DE AEROPUERTOS Y SEGUNDO GRUPO DE AEROPUERTOS DE PROVINCIA</t>
  </si>
  <si>
    <t>14 CONSULTORÍA SOBRE INTERPRETACIÓN CONTRACTUAL</t>
  </si>
  <si>
    <t>Entregable:  CONSULTORÍA SOBRE INTERPRETACIÓN CONTRACTUAL</t>
  </si>
  <si>
    <t>15 Servicio para la Implementación del Sistema de Control Interno en el OSITRAN, respecto de los ejes de riesgos y supervisión.</t>
  </si>
  <si>
    <t>Entregable: Servicio para la Implementación del Sistema de Control Interno en el OSITRAN, respecto de los ejes de riesgos y supervisión.</t>
  </si>
  <si>
    <t>16 Consultoría sobre la interpretación de la cláusula 9.1 del Contrato de Concesión</t>
  </si>
  <si>
    <t>Entregable:  Consultoría sobre la interpretación de la cláusula 9.1 del Contrato de Concesión</t>
  </si>
  <si>
    <t>17 SERVICIO DE SUPERVISION A LA INFORMACION TRIMESTRAL (ENERO-MARZO-ABRIL-JUNIO-JULIO-SEPTIEMBRE Y OCTUBRE -DICIEMBRE) REPORTADA POR LA EMPRESA CONCESIONARIA AEROPUERTOS ANDINOS S.A. (AAP), PARA LA DETERMINACION DEL COFINANCIAMIENTO, EN EL MARCO DEL CONTRATO DE CONCESION DEL SEGUNDO GRUPO DE AEROPUERTOS DE PROVINCIA DE LA REPUBLICA DEL PERU, PARA LOS PERIODOS 2017</t>
  </si>
  <si>
    <t>Entregable:  SERVICIO DE SUPERVISION A LA INFORMACION TRIMESTRAL (ENERO-MARZO-ABRIL-JUNIO-JULIO-SEPTIEMBRE Y OCTUBRE -DICIEMBRE) REPORTADA POR LA EMPRESA CONCESIONARIA AEROPUERTOS ANDINOS S.A. (AAP), PARA LA DETERMINACION DEL COFINANCIAMIENTO, EN EL MARCO DEL CONTRATO DE CONCESION DEL SEGUNDO GRUPO DE AEROPUERTOS DE PROVINCIA DE LA REPUBLICA DEL PERU, PARA LOS PERIODOS 2017</t>
  </si>
  <si>
    <t>18 Servicio de consultoría para ejecutar la encuesta sobre Nivel de Satisfacción de los usuarios</t>
  </si>
  <si>
    <t>00782260</t>
  </si>
  <si>
    <t>Entregable: consultoría para ejecutar la encuesta sobre Nivel de Satisfacción de los usuarios</t>
  </si>
  <si>
    <t>19 CONSULTORIA PARA LA ELABORACION EL PLAN DE IMPLEMENTACION DE LA GESTION DEL CONOCIMIENTO</t>
  </si>
  <si>
    <t>Entregable:CONSULTORIA PARA LA ELABORACION EL PLAN DE IMPLEMENTACION DE LA GESTION DEL CONOCIMIENTO</t>
  </si>
  <si>
    <t>20 CONSULTORÍA PARA REVISIÓN, ANÁLISIS, OBSERVACIÓN Y PRONUNCIAMIENTO A LA PERICIA DE OFICIO</t>
  </si>
  <si>
    <t>06248781</t>
  </si>
  <si>
    <t>Entregable: CONSULTORÍA PARA REVISIÓN, ANÁLISIS, OBSERVACIÓN Y PRONUNCIAMIENTO A LA PERICIA DE OFICIO</t>
  </si>
  <si>
    <t>21 Consultoría para la elaboración de una metodología de selección de las entidades prestadoras supervisadas por el OSITRÁN a ser sometidas a la fiscalización de la determinación del Aporte por Regulación</t>
  </si>
  <si>
    <t>Entregable: Consultoría para la elaboración de una metodología de selección de las entidades prestadoras supervisadas por el OSITRÁN a ser sometidas a la fiscalización de la determinación del Aporte por Regulación</t>
  </si>
  <si>
    <t>22 CONSULTORIA EN GESTIÓN DE RIESGOS DE DESASTRES, PARA LA ELABORACIÓN DEL PLAN DE CONTINGENCIAS</t>
  </si>
  <si>
    <t>Entregable:CONSULTORIA EN GESTIÓN DE RIESGOS DE DESASTRES, PARA LA ELABORACIÓN DEL PLAN DE CONTINGENCIAS</t>
  </si>
  <si>
    <t>23 SERVICIO DE CONSULTORÍA EN GESTIÓN DEL RIESGO DEDESASTRES.</t>
  </si>
  <si>
    <t>09720369</t>
  </si>
  <si>
    <t>Entregable: SERVICIO DE CONSULTORÍA EN GESTIÓN DEL RIESGO DEDESASTRES.</t>
  </si>
  <si>
    <t>24 servicio especializado para la revisión de los indicadores del Plan Estratégico</t>
  </si>
  <si>
    <t>Entregable:servicio especializado para la revisión de los indicadores del Plan Estratégico</t>
  </si>
  <si>
    <t>25 CONSULTORÍA PARA EJECUCIÓN DE ENTREVISTAS A PROFUNDIDAD SOBRE EL POSICIONAMIENTO DEL OSITRAN A REPRESENTANTES DE LAS ENTIDADES PRESTADORAS DE LAS INFRAESTRUCTURAS DE TRANSPORTE DE USO PÚBLICO CONCESIONADAS</t>
  </si>
  <si>
    <t>06775429</t>
  </si>
  <si>
    <t>Entregable: CONSULTORÍA PARA EJECUCIÓN DE ENTREVISTAS A PROFUNDIDAD SOBRE EL POSICIONAMIENTO DEL OSITRAN A REPRESENTANTES DE LAS ENTIDADES PRESTADORAS DE LAS INFRAESTRUCTURAS DE TRANSPORTE DE USO PÚBLICO CONCESIONADAS</t>
  </si>
  <si>
    <t>26 SERVICIO DE CONSULTORIA EN GESTION DEL RIESGO DE DESASTRES</t>
  </si>
  <si>
    <t>08124733</t>
  </si>
  <si>
    <t>Entregable: DE CONSULTORIA EN GESTION DEL RIESGO DE DESASTRES</t>
  </si>
  <si>
    <t>27 CONSULTORÍA EN GESTIÓN DEL RIESGO DE DESASTRES, PARA LA ELABORACIÓN DEL PLAN DE PREPARACIÓN ANTE EL RIESGO DE DESASTRES (PPRD) DE OSITRÁN</t>
  </si>
  <si>
    <t>Entregable:CONSULTORÍA EN GESTIÓN DEL RIESGO DE DESASTRES, PARA LA ELABORACIÓN DEL PLAN DE PREPARACIÓN ANTE EL RIESGO DE DESASTRES (PPRD) DE OSITRÁN</t>
  </si>
  <si>
    <t>28  Consultor para la asistencia de supervisión de la ejecución de Intervenciones de Mantenimiento de Emergencia en los sectores críticos Km 231+880 al Km 232+500; Km 344+000 al Km 344+700 y otros sectores de la Concesión IIRSA Sur Tramo 4: Inambari Azángaro.</t>
  </si>
  <si>
    <t>Entregable:Consultor para la asistencia de supervisión de la ejecución de Intervenciones de Mantenimiento de Emergencia en los sectores críticos Km 231+880 al Km 232+500; Km 344+000 al Km 344+700 y otros sectores de la Concesión IIRSA Sur Tramo 4: Inambari Azángaro.</t>
  </si>
  <si>
    <t>29 -Consultor que efectúe la revisión, análisis y evaluación de los documentos técnicos.</t>
  </si>
  <si>
    <t>08690858</t>
  </si>
  <si>
    <t>Entregable: Informe técnico con la respectiva documentación del servicio conteniendo la revisión, análisis y evaluación de los documentos técnicos que sustentan la supervision del OSITRAN a la infraestructura de uso publico, en el marco de las directrices emitidas por la Contraloria General de la República</t>
  </si>
  <si>
    <t>30 CONSULTORÍA EN GESTIÓN DEL RIESGO DE DESASTRES, PARA LA ELABORACIÓN DEL PLAN DE REHABILITACIÒN ANTE EL RIESGO DE DESASTRES (PRRD) DE OSITRÁN.</t>
  </si>
  <si>
    <t>06289352</t>
  </si>
  <si>
    <t>Entregable: CONSULTORÍA EN GESTIÓN DEL RIESGO DE DESASTRES, PARA LA ELABORACIÓN DEL PLAN DE REHABILITACIÒN ANTE EL RIESGO DE DESASTRES (PRRD) DE OSITRÁN.</t>
  </si>
  <si>
    <t>31 CONSULTORÍA EN MATERIA TRIBUTARIA</t>
  </si>
  <si>
    <t>Entregable: CONSULTORÍA EN MATERIA TRIBUTARIA</t>
  </si>
  <si>
    <t>32 Consultoría para la Asistencia Técnica destinadaa la Elaboración de una Propuesta de un Nuevo Reglamento Ge neral de Supervisión y Fiscalización (RGSF) del OSITRÁN</t>
  </si>
  <si>
    <t>07623601</t>
  </si>
  <si>
    <t>Entregable:  Consultoría para la Asistencia Técnica destinadaa la Elaboración de una Propuesta de un Nuevo Reglamento Ge neral de Supervisión y Fiscalización (RGSF) del OSITRÁN</t>
  </si>
  <si>
    <t>33 CONSULTORÍA PARA LA ELABORACIÓN DEL PROYECTO DEL REGLAMENTO GENERAL DE TARIFAS DE OSITRAN</t>
  </si>
  <si>
    <t>Entregable: CONSULTORÍA PARA LA ELABORACIÓN DEL PROYECTO DEL REGLAMENTO GENERAL DE TARIFAS DE OSITRAN</t>
  </si>
  <si>
    <t xml:space="preserve"> 34 Consultoría para la implementación y facilitación de Secretaria Técnica para el primer concurso de incentivos no punitivos para fomentar el cumplimiento de las obligaciones contractuales</t>
  </si>
  <si>
    <t>Entregable: consultoría para la implementación y facilitación de Secretaria Técnica para el primer concurso de incentivos no punitivos para fomentar el cumplimiento de las obligaciones contractuales</t>
  </si>
  <si>
    <t>35 CONSULTORÍA PARA EL INICIO DEL DESARROLLO DEL PLAN DE ACCIÓN DEL FORTALECIMIENTO DE LA CULTURA ORGANIZACIONAL - OSITRAN</t>
  </si>
  <si>
    <t>Entregable: CONSULTORÍA PARA EL INICIO DEL DESARROLLO DEL PLAN DE ACCIÓN DEL FORTALECIMIENTO DE LA CULTURA ORGANIZACIONAL - OSITRAN</t>
  </si>
  <si>
    <t>36  CONSULTORÍA PARA LA ELABORACIÓN DE ESTUDIO DE CLIMA ORGANIZACIONAL EN OSISTRAN</t>
  </si>
  <si>
    <t>Entregable:CONSULTORÍA PARA LA ELABORACIÓN DE ESTUDIO DE CLIMA ORGANIZACIONAL EN OSISTRAN</t>
  </si>
  <si>
    <t>37 SERVICIO DE ELABORACIÓN DE LOS PROCESOS DE LA GESTIÓN DEL CONOCIMIENTO DE OSITRÁN INCLUYENDO UNA ESTRATEGÍA DE IMPLEMENTACIÓN.</t>
  </si>
  <si>
    <t>Entregable: SERVICIO DE ELABORACIÓN DE LOS PROCESOS DE LA GESTIÓN DEL CONOCIMIENTO DE OSITRÁN INCLUYENDO UNA ESTRATEGÍA DE IMPLEMENTACIÓN.</t>
  </si>
  <si>
    <t>38 SERVICIO DE CONSULTORIA PARA ELABORAR UN ESTUDIO SOBRE LA MEDICION</t>
  </si>
  <si>
    <t>Entregable:SERVICIO DE CONSULTORIA PARA ELABORAR UN ESTUDIO SOBRE LA MEDICION</t>
  </si>
  <si>
    <t>39 Consultoría para realizar la revisión documentaria,auditoríainterna,acompañamiento y asesoramiento de la auditoría exte rna,así como todas las revisiones por la dirección que correspondan a un sistema integrado de gestión,bajo el ámbito de las normas ISO 37001:2016 y 9001:2015 implementados en OSITRAN</t>
  </si>
  <si>
    <t>Entregable: revisión documentaria,auditoríainterna,acompañamiento y asesoramiento de la auditoría exte rna,así como todas las revisiones por la dirección que correspondan a un sistema integrado de gestión,bajo el ámbito de las normas ISO 37001:2016 y 9001:2015 implementados en OSITRAN</t>
  </si>
  <si>
    <t>40 consultoría legal para la Gerencia de Supervisión y Fiscalización</t>
  </si>
  <si>
    <t>Entregable: consultoría legal para la Gerencia de Supervisión y Fiscalización</t>
  </si>
  <si>
    <t>41 SERVICIO DE ASESORIA RESPECTO AL MARCO LEGAL APLICABLE AL CONTRATO DE SUPERVISION O30-2015-OSITRAN</t>
  </si>
  <si>
    <t>Entregable: sERVICIO DE ASESORIA RESPECTO AL MARCO LEGAL APLICABLE AL CONTRATO DE SUPERVISION O30-2015-OSITRAN</t>
  </si>
  <si>
    <t>42 CONSULTORÍA PARA LA ELABORACIÓN DE LA VERSIÓN 4.0 DEL MANUAL DE CONTABILIDAD REGULATORIA DEL TERMINAL PORTUARIO DE MATARANI OPERADO POR TERMINAL INTERNACIONAL DEL SUR S.A.</t>
  </si>
  <si>
    <t>Entregable: CONSULTORÍA PARA LA ELABORACIÓN DE LA VERSIÓN 4.0 DEL MANUAL DE CONTABILIDAD REGULATORIA DEL TERMINAL PORTUARIO DE MATARANI OPERADO POR TERMINAL INTERNACIONAL DEL SUR S.A.</t>
  </si>
  <si>
    <t>43 CONSULTORÍA SOBRE LOS MECANISMOS REGULATORIOS APLICA DOS A NIVEL INTERNACIONAL PARA LA DETERMINACIÓN DE TARIFAS EN EL SECTOR DE INFRAESTRUCTURA DE TRANSPORTE.</t>
  </si>
  <si>
    <t>Entregable: CONSULTORÍA SOBRE LOS MECANISMOS REGULATORIOS APLICA DOS A NIVEL INTERNACIONAL PARA LA DETERMINACIÓN DE TARIFAS EN EL SECTOR DE INFRAESTRUCTURA DE TRANSPORTE.</t>
  </si>
  <si>
    <t>44 Consultoría para la elaboración de una propuesta con metodologías aplicables</t>
  </si>
  <si>
    <t>Entregable: elaboración de una propuesta con metodologías aplicables</t>
  </si>
  <si>
    <t>45 CONSULTORÍA EN GESTIÓN DEL RIESGO DE DESASTRES, PARA LA ELABORACIÓN DEL PLAN DE PREVENCIÓN Y REDUCCIÓN DEL RIESGO DE DESATRES-PPRRD DE OSITRÁN</t>
  </si>
  <si>
    <t>Entregable: CONSULTORÍA EN GESTIÓN DEL RIESGO DE DESASTRES, PARA LA ELABORACIÓN DEL PLAN DE PREVENCIÓN Y REDUCCIÓN DEL RIESGO DE DESATRES-PPRRD DE OSITRÁN</t>
  </si>
  <si>
    <t>46 servicio especializado para la revisión de los indicadores del Plan Estratégico Institucional y Plan Operativo Institucional alineados al Plan Estratégico Sectorial Multianual de la PCM</t>
  </si>
  <si>
    <t>Entregable:  revisión de los indicadores del Plan Estratégico Institucional y Plan Operativo Institucional alineados al Plan Estratégico Sectorial Multianual de la PCM</t>
  </si>
  <si>
    <t>47 CONSULTORÍA PARA EJECUCIÓN DE ENTREVISTAS A PROFUNDIDAD SOBRE EL POSICIONAMIENTO DEL OSITRAN A REPRESENTANTES DE LAS ENTIDADES PRESTADORAS DE LAS INFRAESTRUCTURAS DE TRANSPORTE DE USOPÚBLICO CONCESIONADAS.</t>
  </si>
  <si>
    <t>Entregable: CONSULTORÍA PARA EJECUCIÓN DE ENTREVISTAS A PROFUNDIDAD SOBRE EL POSICIONAMIENTO DEL OSITRAN A REPRESENTANTES DE LAS ENTIDADES PRESTADORAS DE LAS INFRAESTRUCTURAS DE TRANSPORTE DE USOPÚBLICO CONCESIONADAS.</t>
  </si>
  <si>
    <t>48 CONSULTORIA EN GESTION DEL RIESGO DE DESASTRES</t>
  </si>
  <si>
    <t>Entregable:  CONSULTORIA EN GESTION DEL RIESGO DE DESASTRES</t>
  </si>
  <si>
    <t>49 CONSULTORÍA PARA LA ASISTENCIA TÉCNICA DESTINADA A LA ELABORACIÓN DE UNA PROPUESTA DEL NUEVO REGLAMENTO GENERAL DE SUPERVISIÓN Y FISCALIZACIÓN (RGSF) DEL OSITRÁN</t>
  </si>
  <si>
    <t>Entregable: CONSULTORÍA PARA LA ASISTENCIA TÉCNICA DESTINADA A LA ELABORACIÓN DE UNA PROPUESTA DEL NUEVO REGLAMENTO GENERAL DE SUPERVISIÓN Y FISCALIZACIÓN (RGSF) DEL OSITRÁN</t>
  </si>
  <si>
    <t>50 CONSULTORÍA EN GESTIÓN DEL RIESGO DE DESASTRES, PARA LA ELABORACIÓN DEL PLAN DE REHABILITACIÒN ANTE EL RIESGO DE DESASTRES (PRRD) DE OSITRÁN.</t>
  </si>
  <si>
    <t>062893520</t>
  </si>
  <si>
    <t xml:space="preserve"> Entregable CONSULTORÍA EN GESTIÓN DEL RIESGO DE DESASTRES, PARA LA ELABORACIÓN DEL PLAN DE REHABILITACIÒN ANTE EL RIESGO DE DESASTRES (PRRD) DE OSITRÁN.</t>
  </si>
  <si>
    <t>1. CONTRATACIÓN DEL SERVICIO DE CONSULTORÍA PARA LA IDENTIFICACION DE LAS NECESIDADES Y EXPECTATIVAS DE LOS USUARIOS DE SERVIR</t>
  </si>
  <si>
    <t>20349248132</t>
  </si>
  <si>
    <t>INFORME TECNICO</t>
  </si>
  <si>
    <t>03 PLANEAMIENTO, GESTIÓN Y RESERVA DE CONTINGENCIA</t>
  </si>
  <si>
    <t>2. SERVICIO PROFESIONAL PARA REFORZAR EL SISTEMA DE GESTIÓN DE LA CALIDAD DE LA AUTORIDAD NACIONAL DEL SERVICIO CIVIL</t>
  </si>
  <si>
    <t>20477982213</t>
  </si>
  <si>
    <t>3. ELABORAR ESTUDIO COMPARATIVO DE LOS PLANES DE FORTALECIMIENTO Y UNA MATRIZ COMPARATIVA EN EL CUAL SE ESTABLEZCAN LOS ASPECTOS Y CONTENIDOS MÍNIMOS DE LOS PLANES DE FORTALECIMIENTO DE CAPACIDADES DE LOS SERVIDORES CIVILES QUE OPERAN LOS SISTEMAS DEL ESTADO.</t>
  </si>
  <si>
    <t>10424461372</t>
  </si>
  <si>
    <t>GUÍA METODOLOGICA</t>
  </si>
  <si>
    <t>4. ASESORÍA LEGAL EXTERNA QUE IDENTIFIQUE Y ANALICE LOS ARGUMENTOS UTILIZADOS EN LAS DEMANDAS DE INCONSTITUCIONALIDAD CONTRA EL DECRETO DE URGENCIA Nº 014-2020, DECRETO DE URGENCIA QUE REGULA DISPOCIONES GENERALES NECESARIAS PARA LA NEGOCIACIÓN COLECTIVA EN EL SECTOR PÚBLICO.</t>
  </si>
  <si>
    <t>20124163693</t>
  </si>
  <si>
    <t>ASESORAMIENTO</t>
  </si>
  <si>
    <t>5. SERVICIO DE CONSULTORÍA EN GESTIÓN DE SERVICIOS DE TECNOLOGÍAS DE LA INFORMACIÓN</t>
  </si>
  <si>
    <t>20601853125</t>
  </si>
  <si>
    <t>6. SERVICIOS ESPECIALIZADOS DE CONSULTORIA BRINDADOS POR PERSONAS JURIDICAS</t>
  </si>
  <si>
    <t>7. SERVICIOS ESPECIALIZADOS DE CONSULTORIA BRINDADOS POR PERSONAS NATURALES</t>
  </si>
  <si>
    <t>1. ELABORACION DEL PLAN DE RECUPERACION DE SERVICIOS TECNOLÓGICOS DE LA INFORMACION (PRSTI) DEL OSINFOR.</t>
  </si>
  <si>
    <t>… LEADER PARTNER S.A.C. (20516346087)</t>
  </si>
  <si>
    <t>ELABORACION DEL PLAN DE RECUPERACION DE SERVICIOS TECNOLÓGICOS DE LA INFORMACION (PRSTI) DEL OSINFOR.</t>
  </si>
  <si>
    <t>17  Ambiente</t>
  </si>
  <si>
    <t>2. ACTUALIZACION DE LOS PERFILES DE PUESTOS Y ELABORACION DEL CUADRO DE PUESTOS DEL OSINFOR</t>
  </si>
  <si>
    <t>… M+S TTM S.A.C. (20503963559)</t>
  </si>
  <si>
    <t>ACTUALIZACION DE LOS PERFILES DE PUESTOS Y ELABORACION DEL CUADRO DE PUESTOS DEL OSINFOR</t>
  </si>
  <si>
    <t>3. INFORME DE CONSULTORIA PARA LA APLICACIÓN DE METODOLOGÍAS DE GESTIÓN DE PROYECTOS Y GESTIÓN DE RIESGOS EN LOS PROYECTOS DE INFRAESTRUCTURA DE TI</t>
  </si>
  <si>
    <t>INFORME DE CONSULTORIA PARA LA APLICACIÓN DE METODOLOGÍAS DE GESTIÓN DE PROYECTOS Y GESTIÓN DE RIESGOS EN LOS PROYECTOS DE INFRAESTRUCTURA DE TI</t>
  </si>
  <si>
    <t xml:space="preserve">4. INFORME DE CONSULTORIA PARA LA EVALUACIÓN Y ELABORACIÓN DE PROCEDIMIENTOS E INDICADORES DE DESEMPEÑO EN LA GESTIÓN DE LA OPERACIÓN DE SERVICIOS DE REDES E INFRAESTRUCTURA DE TI </t>
  </si>
  <si>
    <t>… ORASAP S.A.C. (20600116542)</t>
  </si>
  <si>
    <t xml:space="preserve">INFORME DE CONSULTORIA PARA LA EVALUACIÓN Y ELABORACIÓN DE PROCEDIMIENTOS E INDICADORES DE DESEMPEÑO EN LA GESTIÓN DE LA OPERACIÓN DE SERVICIOS DE REDES E INFRAESTRUCTURA DE TI </t>
  </si>
  <si>
    <t>5. ELABORACION DEL PLAN DE TRANSICION AL PROTOCOLO IPV6</t>
  </si>
  <si>
    <t xml:space="preserve">… </t>
  </si>
  <si>
    <t>… MAMANI AMANCA JULIO CESAR (10529153)</t>
  </si>
  <si>
    <t>ELABORACION DEL PLAN DE TRANSICION AL PROTOCOLO IPV6</t>
  </si>
  <si>
    <t>6. PARTICIPACION EN COMITÉ DE SELECCIÓN, PARA EVALUAR Y OTORGAR BUENA PRO DE LA EJECUCIÓN DE LA OBRA CODIGO PROYECTO 2307255</t>
  </si>
  <si>
    <t>… RIOS PINEDO SHANKAR RHAJESH (40299088)</t>
  </si>
  <si>
    <t>PARTICIPACION EN COMITÉ DE SELECCIÓN, PARA EVALUAR Y OTORGAR BUENA PRO DE LA EJECUCIÓN DE LA OBRA CODIGO PROYECTO 2307255</t>
  </si>
  <si>
    <t>7. CONSULTORÍA PARA LA MIGRACIÓN DE LA INFORMACIÓN DE LA PLATAFORMA VIRTUAL INSTITUCIONAL</t>
  </si>
  <si>
    <t>… FORCE CLOSE S.A.C. (20554911863)</t>
  </si>
  <si>
    <t>CONSULTORÍA PARA LA MIGRACIÓN DE LA INFORMACIÓN DE LA PLATAFORMA VIRTUAL INSTITUCIONAL</t>
  </si>
  <si>
    <t>8. SERVICIO ESPECIALIZADO PARA GESTIÓN DE SEGURIDAD DE LA INFORMACIÓN</t>
  </si>
  <si>
    <t>… TEJADA RIOS OFELIA MARIBEL (18173476)</t>
  </si>
  <si>
    <t>SERVICIO ESPECIALIZADO PARA GESTIÓN DE SEGURIDAD DE LA INFORMACIÓN</t>
  </si>
  <si>
    <t xml:space="preserve">9. ELABORACIÓN DE LA DIRECTIVA DE PLANIFICACIÓN Y PRESUPUESTO DEL OSINFOR </t>
  </si>
  <si>
    <t xml:space="preserve">ELABORACIÓN DE LA DIRECTIVA DE PLANIFICACIÓN Y PRESUPUESTO DEL OSINFOR </t>
  </si>
  <si>
    <t>1. SERVICIO DE CONSULTORÍA EN COMUNICACIÓN EFECTIVA APLICADA A LAS PRESENTACIONES DE ALTO IMPACTO, EN EL MARCO DE LA SEMANA NACIONAL DE INNOVACIÓN 2019</t>
  </si>
  <si>
    <t>MURAL SAC (20517326853 )</t>
  </si>
  <si>
    <t>INFORME CONTENIENDO LA ESTRUCTURA Y CONTENIDO DEL SERVICIO COMUNICACIÓN EFECTIVA</t>
  </si>
  <si>
    <t xml:space="preserve">03: PLANEAMIENTO, GESTION Y RESERVA DE CONTINGENCIA </t>
  </si>
  <si>
    <t xml:space="preserve">2. CONSULTORÍA PARA LA ELABORACIÓN DE ESTRATEGIA DE DIFUSIÓN </t>
  </si>
  <si>
    <t>EXPERTOS EN PRENSA  E IMAGEN S.A.C. (20517593622)</t>
  </si>
  <si>
    <t>INFORME CON TODAS LAS ACCIONES Y PUBLICACIONES GESTIONADAS POR LA AGENCIA, CONTENIENDO LO SIGUIENTE:
- ESTRATEGIA DE COMUNICACIÓN Y DIFUSIÓN - MAPA DE MEDIOS POR PÚBLICO OBJETIVO
- DISCO FORMATO DVD CON ENTREVISTAS EN ALTA RESOLUCIÓN (RADIALES, TELEVISIVAS, POR MEDIOS DIGITALES Y/O ESCRITOS).</t>
  </si>
  <si>
    <t>3. SERVICIO DE CONSULTORÍA POR UNA EMPRESA ESPECIALIZADA PARA LA ELABORACIÓN DE UN (01) ESTUDIO "PRINCIPALES INDICADORES BIBLIOMÉTRICOS DE LA ACTIVIDAD CIENTÍFICA PERUANA 2012 - 2017".</t>
  </si>
  <si>
    <t>SCIMAGO RESEARCH GROUP SL (30000006068)</t>
  </si>
  <si>
    <t xml:space="preserve"> "PRINCIPALES INDICADORES BIBLIOMÉTRICOS DE LA ACTIVIDAD CIENTÍFICA PERUANA 2012 - 2017"</t>
  </si>
  <si>
    <t>4. CONSULTORÍA EN FORMULACIÓN DE PROYECTOS I+D+i, EN EL MARCO DE LA SEMANA NACIONAL DE INNOVACIÓN 2019</t>
  </si>
  <si>
    <t>EGOAVIL AYALA MIGUEL SEBASTIAN (42188165)</t>
  </si>
  <si>
    <t>INFORME QUE CONTENGA LA ELABORACIÓN DE MEMORIA TÉCNICA - CIENTÍFICA, BASÁNDOSE EN LA METODOLOGÍA DE MARCO LÓGICO PARA EL DISEÑO DE PROYECTOS, Y ELABORACIÓN DE PRESUPUESTO Y CRONOGRAMA</t>
  </si>
  <si>
    <t>5. CONSULTORÍA PARA LA ELABORACIÓN DE UNA PROPUESTA TÉCNICA DE REDISEÑO DEL PROGRAMA PRESUPUESTAL 0137</t>
  </si>
  <si>
    <t>CARDENAS CABELLO GILBERTO ELBIO (10433967)</t>
  </si>
  <si>
    <t>ELABORACIÓN DE DOCUMENTOS TÉCNICOS</t>
  </si>
  <si>
    <t>6. CONSULTORÍA PARA LA IMPLEMENTACIÓN DEL REGLAMENTO DE LA LEY N° 30035</t>
  </si>
  <si>
    <t>MORACHIMO RODRIGUEZ MIGUEL ENRIQUE (44731111)</t>
  </si>
  <si>
    <t>INFORME DE LA IMPLEMENTACIÓN DEL REGLAMENTO</t>
  </si>
  <si>
    <t>7. CONSULTORÍA PARA ORGANIZAR Y ADMINISTRAR EL PROYECTO DE RELEVAMIENTO Y EVALUACIÓN DE LA COBERTURA QUE HACE EL APLICATIVO SIG A LAS NECESIDADES OPERATIVAS Y DE GESTIÓN DE LOS CONCURSOS DEL FONDECYT</t>
  </si>
  <si>
    <t>BIZSOLUTIONS SAC (20509051101)</t>
  </si>
  <si>
    <t>INFORME CONTENIENDO LOS RESULTADOS DEL RELEVAMIENTO Y EVALUACIÓN DE LA COBERTURA QUE HACE EL APLICATIVO SIG A LAS NECESIDADES OPERATIVAS Y DE GESTIÓN DE LOS CONCURSOS DEL FONDECYT</t>
  </si>
  <si>
    <t>8.  CONSULTORÍA PARA EL DISEÑO Y ELABORACIÓN DEL MAPA DE PROCESOS Y PROCEDIMIENTOS DE SOPORTE Y MISIONALES DEL CONCYTEC</t>
  </si>
  <si>
    <t>ELABORACIÓN DEL MAPA DE PROCESOS Y PROCEDIMIENTOS DE SOPORTE Y MISIONALES DEL CONCYTEC</t>
  </si>
  <si>
    <t>9. CONSULTORÍA PARA LA ELABORACIÓN DEL ESTUDIO DE IMPLEMENTACIÓN Y MANTENIMIENTO DEL  SISTEMA DE GESTIÓN DE LA INSTITUCIÓN EN BASE A LAS NORMAS TÉCNICAS DE CALIDAD, CONTROL INTERNO Y MODERNIZACIÓN DE LA GESTIÓN PÚBLICA</t>
  </si>
  <si>
    <t>ELABORACIÓN DEL ESTUDIO DE IMPLEMENTACIÓN Y MANTENIMIENTO DEL  SISTEMA DE GESTIÓN DE LA INSTITUCIÓN EN BASE A LAS NORMAS TÉCNICAS DE CALIDAD, CONTROL INTERNO Y MODERNIZACIÓN DE LA GESTIÓN PÚBLICA</t>
  </si>
  <si>
    <t>PLIEGO : 183  INSTITUTO NACIONAL DE DEFENSA DE LA COMPETENCIA Y DE LA PROTECCION DE LA PROPIEDAD INTELECTUAL</t>
  </si>
  <si>
    <r>
      <rPr>
        <b/>
        <sz val="9"/>
        <rFont val="Arial"/>
        <family val="2"/>
      </rPr>
      <t>1.</t>
    </r>
    <r>
      <rPr>
        <sz val="9"/>
        <rFont val="Arial"/>
        <family val="2"/>
      </rPr>
      <t xml:space="preserve"> SERVICIO DE CONSULTORÍA PARA LA IDENTIFICACIÓN DE CONDUCTAS Y CAPACIDADES ALINEADOS A LOS VALORES INSTITUCIONALES PARA TODOS LOS COLABORADORES DEL INDECOPI A NIVEL DE SEDE CENTRAL Y SEDES DESCONCENTRADAS.</t>
    </r>
  </si>
  <si>
    <t>&gt; ENTREGABLE 1: REDISEÑO DEL MODELO DE HABILIDADES, EL CUAL CONTENDRÁ LOS COMPORTAMIENTOS CLAVES DE ACUERDO A LAS HABILIDADES TRANSVERSALES Y ESPECÍFICAS.
&gt; ENTREGABLE 2: PLAN DE TRABAJO, EL CUAL CONTENDRÁ EL CRONOGRAMA DE TRABAJO CON LOS PLAZOS PARA LA  ENTREGA DE LOS PRODUCTOS DE LA CONSULTORÍA Y UNA BREVE DESCRIPCIÓN DE LAS PRINCIPALES ACTIVIDADES A REALIZAR. 
&gt; ENTREGABLE 3: UN (01) REPORTE DE LOS RESULTADOS DE LA IDENTIFICACIÓN DE HABILIDADES. 
&gt; ENTREGABLE 4: 
- UN INFORME FINAL DE LOS RESULTADOS DE LA IDENTIFICACIÓN DE HABILIDADES.
- PLATAFORMA HABILITADA PARA VISUALIZACIÓN DE REPORTES INDIVIDUALES EMISIÓN DE REPORTES.
- ARCHIVOS DIGITALES GRABADOS EN CD QUE CONTENGAN: 
** INFORME FINAL DE LOS RESULTADOS.
** REPORTES INDIVIDUALES.
** RESULTADOS INDIVIDUALES: EN TABLAS Y GRÁFICOS QUE INCLUYEN COMENTARIOS REALIZADOS POR LOS EVALUADORES.
** RESULTADOS GENERALES: SEGMENTADOS POR VARIABLES (EJ. DIRECCIONES O GRUPO OCUPACIONAL).</t>
  </si>
  <si>
    <r>
      <rPr>
        <b/>
        <sz val="9"/>
        <rFont val="Arial"/>
        <family val="2"/>
      </rPr>
      <t>2.</t>
    </r>
    <r>
      <rPr>
        <sz val="9"/>
        <rFont val="Arial"/>
        <family val="2"/>
      </rPr>
      <t xml:space="preserve"> SERVICIO DE CONSULTORÍA PARA REALIZAR EL DIAGNÓSTICO E IMPLEMENTACIÓN DEL SISTEMA DE GESTIÓN ANTISOBORNO ISO 37001.</t>
    </r>
  </si>
  <si>
    <t>1) ETAPA 1: PLAN DE TRABAJO.
2) ETAPA 2:  INFORME DE DIAGNOSTICO: RESULTADOS Y BRECHAS IDENTIFICADAS POR CADA REQUISITO ESTABLECIDO EN LA NORMA ISO 37001.
3) ETAPA 3: FILE DE IMPLEMENTACIÓN.
4) ETAPA 4: PLAN DE AUDITORIA INTERNA ISO 37001, LISTA DE VERIFICACIÓN DE LA AUDITORÍA INTERNA ISO 37001, FILE DE AUDITORÍA INTERNA ISO 37001 Y PROYECTO DE INFORME DE REVISIÓN POR LA DIRECCIÓN.
5) ETAPA 5: FILE DE AUDITORÍA EXTERNA.
COMPLEMENTARIO: FILE DE SENSIBILIZACIÓN.</t>
  </si>
  <si>
    <r>
      <rPr>
        <b/>
        <sz val="9"/>
        <rFont val="Arial"/>
        <family val="2"/>
      </rPr>
      <t>3.</t>
    </r>
    <r>
      <rPr>
        <sz val="9"/>
        <rFont val="Arial"/>
        <family val="2"/>
      </rPr>
      <t xml:space="preserve"> SERVICIO DE CONSULTORÍA PARA EL ESTUDIO DE LA EVALUACIÓN PRE Y POST CAMPAÑA PUBLICITARIA "LECTURA DE OCTÓGONOS EN LAS ETIQUETAS Y PUBLICIDAD DE ALIMENTOS PROCESADOS Y BEBIDAS NO ALCOHÓLICAS".</t>
    </r>
  </si>
  <si>
    <t xml:space="preserve">1) PRODUCTO 1 - PLAN DE TRABAJO 
2) PRODUCTO 2 – MATERIAL PARA EVALUACIÓN PREVIA CUALITATIVA 
3) PRODUCTO 3 – INFORME Y PRESENTACIÓN DE EVALUACIÓN PREVIA CUALITATIVA 
4) PRODUCTO 4 – MATERIAL PARA EVALUACIÓN POSTERIOR CUANTITATIVA 
5) PRODUCTO 5 – INFORME Y PRESENTACIÓN DE EVALUACIÓN POSTERIOR CUANTITATIVA </t>
  </si>
  <si>
    <r>
      <rPr>
        <b/>
        <sz val="9"/>
        <rFont val="Arial"/>
        <family val="2"/>
      </rPr>
      <t>4.</t>
    </r>
    <r>
      <rPr>
        <sz val="9"/>
        <rFont val="Arial"/>
        <family val="2"/>
      </rPr>
      <t xml:space="preserve"> SERVICIO DE CONSULTORÍA PARA LA EJECUCIÓN  DE UN SERVICIO DE DISEÑO Y EJECUCIÓN DE LA ENCUESTA  EN MATERIA DE PROTECCIÓN  AL CONSUMIDOR.</t>
    </r>
  </si>
  <si>
    <t>20260497414
20503632528</t>
  </si>
  <si>
    <t>INFORME FINAL: EL INFORME DEBERÁ CONTEMPLAR LA SIGUIENTE ESTRUCTURA, COMO MÍNIMO: 
&gt; I) EL RESUMEN EJECUTIVO; 
&gt; II) OBJETIVOS Y METODOLOGÍA (INCLUYE DISEÑO MUESTRAL); 
&gt; III) ANÁLISIS SITUACIONAL Y PRINCIPALES HALLAZGOS POR TÓPICOS ANALIZADOS EN GENERAL Y POR CIUDADES; 
&gt; III) INDICADOR DE EMPODERAMIENTO DEL CONSUMIDOR (CONSTRUCCIÓN Y CÁLCULO DEL INDICADOR SOBRE LA BASE DE LOS RESULTADOS DE LA ENCUESTA, PARA LO CUAL DEBERÁ ENTENDERSE POR EMPODERAMIENTO DEL CONSUMIDOR A LA CAPACIDAD QUE TIENE UN CONSUMIDOR DE HACER RESPETAR SUS DERECHOS COMO CONSUMIDOR UTILIZANDO MECANISMOS PROVISTOS POR EL MARCO NORMATIVO Y CONSIDERANDO ADEMÁS SU COMPORTAMIENTO HABITUAL); 
&gt; IV) INSIGHTS CLAVE;
&gt; V) CONCLUSIONES Y RECOMENDACIONES; Y, 
&gt; VI) ANEXOS,</t>
  </si>
  <si>
    <r>
      <rPr>
        <b/>
        <sz val="9"/>
        <rFont val="Arial"/>
        <family val="2"/>
      </rPr>
      <t>5.</t>
    </r>
    <r>
      <rPr>
        <sz val="9"/>
        <rFont val="Arial"/>
        <family val="2"/>
      </rPr>
      <t xml:space="preserve"> CONSULTORÍA PARA EL SERVICIO DE DISEÑO DE UNA ESTRATEGIA Y CONTENIDO PEDAGÓGICO EN MATERIA DE PROTECCIÓN AL CONSUMIDOR DIRIGIDOS A PROFESORES DE NIVEL SECUNDARIA PARA SU IMPLEMENTACIÓN EN ESTABLECIMIENTOS EDUCATIVOS EN ZONAS URBANAS A NIVEL NACIONAL.</t>
    </r>
  </si>
  <si>
    <t>&gt; ENTREGABLE 1: INFORME DE DIAGNÓSTICO Y ESTRATEGIA PEDAGÓGICA.
&gt; ENTREGABLE 2: INFORME PARA EL DISEÑO Y CONCEPTUALIZACIÓN DE CONTENIDO PEDAGÓGICO.
&gt; ENTREGABLE 3: INFORME INTEGRADOR CON TODOS LOS ENTREGABLES, QUE INCLUYAN LAS CARTILLAS PARA DOCENTES PROTOTIPADAS Y VALIDADAS; ADEMÁS DEL ACTA DE ASISTENCIA A LA INDUCCIÓN DE FUNCIONARIOS DEL INDECOPI .</t>
  </si>
  <si>
    <r>
      <rPr>
        <b/>
        <sz val="9"/>
        <rFont val="Arial"/>
        <family val="2"/>
      </rPr>
      <t>6.</t>
    </r>
    <r>
      <rPr>
        <sz val="9"/>
        <rFont val="Arial"/>
        <family val="2"/>
      </rPr>
      <t xml:space="preserve"> SERVICIO DE CONSULTORÍA PARA LA ELABORACIÓN DE UN INFORME TÉCNICO Y LEGAL SOBRE LA SEPARACIÓN FUNCIONAL ENTRE LA SECRETARÍA TÉCNICA Y LA COMISIÓN DE DEFENSA DE LA LIBRE COMPETENCIA DEL INDECOPI.</t>
    </r>
  </si>
  <si>
    <t>INFORME TÉCNICO Y LEGAL SOBRE LA SEPARACIÓN FUNCIONAL ENTRE LA SECRETARÍA TÉCNICA Y LA COMISIÓN DE DEFENSA DE LA LIBRE COMPETENCIA DEL INDECOPI, CON LA ABSOLUCIÓN DE LAS SIGUIENTES CONSULTAS:
&gt; EL DESARROLLO DE DOCTRINA DE JURISPRUDENCIA INTERNACIONAL SOBRE LA SEPARACIÓN DE FUNCIONES ENTRE LA FASE DE INSTRUCCIÓN Y DECISIÓN EN LOS PROCEDIMIENTOS SANCIONADORES DE CONDUCTAS ANTICOMPETITIVAS.
&gt; SI LA SEPARACIÓN FUNCIONAL EXISTENTE ENTRE LA SECRETARÍA TÉCNICA Y LA COMISIÓN DE DEFENSA DE LA LIBRE COMPETENCIA DEL INDECOPI SE ENCUENTRA ALINEADA A LOS ESTÁNDARES INTERNACIONALES MODERNOS SEGUIDOS POR LAS AGENCIAS DE COMPETENCIA LÍDERES EN EL MUNDO EN MATERIA DE IMPARCIALIDAD DE DECISIONES Y SEPARACIÓN DE FUNCIONES.</t>
  </si>
  <si>
    <r>
      <rPr>
        <b/>
        <sz val="9"/>
        <rFont val="Arial"/>
        <family val="2"/>
      </rPr>
      <t>7.</t>
    </r>
    <r>
      <rPr>
        <sz val="9"/>
        <rFont val="Arial"/>
        <family val="2"/>
      </rPr>
      <t xml:space="preserve"> SERVICIO DE CONSULTORÍA PARA EL ESTUDIO DEL CLIMA LABORAL EN EL INDECOPI.</t>
    </r>
  </si>
  <si>
    <t>&gt; PRODUCTO N° 1: ELABORACIÓN DEL PLAN DE TRABAJO Y CRONOGRAMA.
&gt; PRODUCTO N° 2: INFORME FINAL QUE CONTIENE LO SIGUIENTE:
- INFORME DE RESULTADOS POR DATOS DEMOGRÁFICOS.
- RESULTADOS DE LA ENCUESTA DE CLIMA LABORAL ONLINE REALIZADA. MATRIZ CON LOS RESULTADOS DE LA TABULACIÓN DE LAS ENCUESTAS DEL ESTUDIO DE CLIMA LABORAL.
&gt; RESULTADOS DE LOS 04 GRUPOS FOCALES REALIZADOS.
&gt; PRESENTACIÓN DEL PLAN DE ACCIÓN O ESTRATEGIAS PARA MEJORAR EL CLIMA ORGANIZACIONAL.
&gt; EXPOSICIÓN A LA ALTA DIRECCIÓN DEL PLAN DE ACCIÓN O ESTRATEGIAS PARA MEJORAR EL CLIMA LABORAL, LA MISMA QUE SERÁ COORDINADA PREVIAMENTE.</t>
  </si>
  <si>
    <r>
      <rPr>
        <b/>
        <sz val="9"/>
        <rFont val="Arial"/>
        <family val="2"/>
      </rPr>
      <t xml:space="preserve">8. </t>
    </r>
    <r>
      <rPr>
        <sz val="9"/>
        <rFont val="Arial"/>
        <family val="2"/>
      </rPr>
      <t>SERVICIO DE CONSULTORÍA LEGAL PARA UNA ESTRATEGIA DE ACCIÓN FRENTE A LOS PLIEGOS DE RECLAMOS.</t>
    </r>
  </si>
  <si>
    <t>&gt; ENTREGABLE 1:
- INFORMACIÓN DE LOS REQUISITOS FORMALES Y PROCEDIMENTALES QUE DEBEN REUNIR LOS PLIEGOS DE RECLAMOS, DE ACUERDO AL MARCO NORMATIVO VIGENTE.
- ANÁLISIS DE LAS ETAPAS DE LOS PLIEGOS DE RECLAMOS, INSTANCIAS, COMPETENCIAS PARA IMPUGNACIÓN.
&gt; ENTREGABLE 2:
- DE TERMINACIÓN DE POSIBLES ESTRATEGIAS QUE PUEDE ADOPTAR EL EMPLEADOR ANTE LA PRESENTACIÓN DE LOS PLIEGOS DE RECLAMOS Y/O EN CUALQUIER ETAPA DEL PROCESO DE NEGOCIACIÓN COLECTIVA.
&gt; ANÁLISIS DE ASPECTOS RELACIONADOS CON EL INCREMENTO DE REMUNERACIONES ATENDIENDO AL CRITERIO JURISPRUDENCIAL Y LAS SENTENCIAS DEL TRIBUNAL CONSTITUCIONAL RELACIONADOS CON LA NEGOCIACIÓN COLECTIVA DEL SECTOR PÚBLICO QUE INCLUYA EL ARBITRAJE POTESTATIVO LABORAL.</t>
  </si>
  <si>
    <r>
      <rPr>
        <b/>
        <sz val="9"/>
        <rFont val="Arial"/>
        <family val="2"/>
      </rPr>
      <t>9.</t>
    </r>
    <r>
      <rPr>
        <sz val="9"/>
        <rFont val="Arial"/>
        <family val="2"/>
      </rPr>
      <t xml:space="preserve"> SERVICIO DE CONSULTORÍA PARA LA ELABORACIÓN DE UN INFORME SOBRE LAS OPERACIONES DE CONCENTRACIÓN EMPRESARIAL REALIZADAS EN EL PERÚ.</t>
    </r>
  </si>
  <si>
    <t>ENTREGABLE ÚNICO: ELABORACIÓN DE UN INFORME CUANTITATIVO SOBRE LOS DETALLES DE LAS OPERACIONES DE CONCENTRACIÓN EMPRESARIAL REALIZADAS EN EL PERÚ EN LOS ÚLTIMOS 5 AÑOS, IDENTIFICANDO AQUELLAS QUE HABRÍAN ESTADO SUJETAS AL CONTROL PREVIO EN EL CASO QUE SE LES HUBIESE APLICADO LOS UMBRALES DE NOTIFICACIÓN REFERIDOS EN EL ARTÍCULO 6 DEL DECRETO DE URGENCIA.</t>
  </si>
  <si>
    <r>
      <rPr>
        <b/>
        <sz val="9"/>
        <rFont val="Arial"/>
        <family val="2"/>
      </rPr>
      <t>10.</t>
    </r>
    <r>
      <rPr>
        <sz val="9"/>
        <rFont val="Arial"/>
        <family val="2"/>
      </rPr>
      <t xml:space="preserve"> SERVICIO DE CONSULTORÍA PARA LA ELABORACIÓN DEL PLAN DE IMPLEMENTACIÓN DE TELETRABAJO A FIN DE CONSOLIDAR LA MODALIDAD DE TELETRABAJO EN EL INDECOPI AL 2022.</t>
    </r>
  </si>
  <si>
    <t>&gt; PRIMER ENTREGABLE: 
- PLAN DE TRABAJO DE DESARROLLO DE SERVICIO.
- PORCENTAJE DE AVANCE DE PLAN DE IMPLEMENTACIÓN CUYOS CONTENIDOS MÍNIMOS SEAN: DEFINICIÓN DE LÍNEAS DE BASE, OBJETIVOS, FASES Y ACTIVIDADES.
- PORCENTAJE DE AVANCE DEL PLAN CUYOS CONTENIDOS MÍNIMOS SON: PROPUESTA DE INDICADORES POR CADA OBJETIVO, ACTIVIDADES Y METAS DEL PLAN DE IMPLEMENTACIÓN, ASÍ COMO CRONOGRAMA.
&gt; SEGUNDO ENTREGABLE:
- PORCENTAJE DE AVANCE DEL DISEÑO DEL PROCESO DE ADMISIÓN CUYOS CONTENIDOS MÍNIMOS SON: CRITERIOS DE ELEGIBILIDAD (DE PUESTOS TELETRABJABLES) Y (DEL TELETRABAJADOR), IDENTIFICACIÓN DE ÁREAS PARTICIPANTES EN LA MODALIDAD DE TELETRABAJO.
- ESTRUCTURA O ÍNDICE DEL PLAN DE COMUNICACIÓN Y DE CAPACITACIÓN.
&gt; TERCER ENTREGABLE:
- 100% DEL PLAN INTEGRAL DE IMPLEMENTACIÓN DE TELETRABAJO.
- 100% DEL DISEÑO DE PROCESO DE ADMISIÓN.
- 100% DEL DISEÑO DE PLAN DE COMUNICACIÓN PARA TELETRABAJO.
- 100% DEL DISEÑO DE PLAN DE CAPACITACIÓN PARA TELETRABAJO.</t>
  </si>
  <si>
    <r>
      <rPr>
        <b/>
        <sz val="9"/>
        <rFont val="Arial"/>
        <family val="2"/>
      </rPr>
      <t xml:space="preserve">11. </t>
    </r>
    <r>
      <rPr>
        <sz val="9"/>
        <rFont val="Arial"/>
        <family val="2"/>
      </rPr>
      <t>SERVICIO DE CONSULTORÍA PARA LA ELABORACIÓN DE UN PROYECTO DE LINEAMIENTOS SOBRE EL PROGRAMA DE RECOMPENSAS</t>
    </r>
  </si>
  <si>
    <t>&gt; PRIMERA ETAPA: PLAN DE TRABAJO Y METODOLOGÍA DE INVESTIGACIÓN.
&gt; SEGUNDA ETAPA: DESARROLLO DE LA CONSULTORÍA Y ELABORACIÓN DEL PROYECTO DE LINEAMIENTOS SOBRE EL PROGRAMA DE RECOMPENSAS.</t>
  </si>
  <si>
    <r>
      <rPr>
        <b/>
        <sz val="9"/>
        <rFont val="Arial"/>
        <family val="2"/>
      </rPr>
      <t>12.</t>
    </r>
    <r>
      <rPr>
        <sz val="9"/>
        <rFont val="Arial"/>
        <family val="2"/>
      </rPr>
      <t xml:space="preserve"> SERVICIO DE CONSULTORÍA PARA LA ELABORACIÓN DE UNA GUÍA DE PROGRAMA DE CUMPLIMIENTO DE AS NORMAS DE LIBRE COMPETENCIA.</t>
    </r>
  </si>
  <si>
    <t>09923548</t>
  </si>
  <si>
    <t>&gt; PRIMERA ETAPA: PLAN DE TRABAJO Y METODOLOGÍA DE INVESTIGACIÓN.
&gt; SEGUNDA ETAPA: DESARROLLO DE LA CONSULTORÍA Y ELABORACIÓN DEL PROYECTO DE LA GUÍA DE PROGRAMA DE CUMPLIMIENTO DE LAS NORMAS DE LIBRE COMPETENCIA.
&gt; TERCERA ETAPA: CORRECCIÓN Y ELABORACIÓN DE LA VERSIÓN FINAL DE LA GUÍA DE PROGRAMA DE CUMPLIMIENTO DE LAS NORMAS DE LIBRE COMPETENCIA.</t>
  </si>
  <si>
    <r>
      <rPr>
        <b/>
        <sz val="9"/>
        <rFont val="Arial"/>
        <family val="2"/>
      </rPr>
      <t xml:space="preserve">13. </t>
    </r>
    <r>
      <rPr>
        <sz val="9"/>
        <rFont val="Arial"/>
        <family val="2"/>
      </rPr>
      <t>SERVICIO DE ANÁLISIS DE LAS RESOLUCIONES EMITIDAS POR LOS DIVERSOS ÓRGANOS RESOLUTIVOS DE PROTECCCIÓN AL CONSUMIDOR EN MATERIA DE DISCRIMINACIÓN EN EL CONSUMO PARA LA ELABORACIÓN DE DOCUMENTO DE DIAGNÓSTICO.</t>
    </r>
  </si>
  <si>
    <t>&gt; PRIMER ENTREGABLE: INFORME CONTENIENDO:
- PLAN DE TRABAJO PRESENTADO AL INICIO DE LA PRESTACIÓN DEL SERVICIO.
- PRIMER AVANCE PRELIMINAR QUE CONTENGA: I) ASPECTOS GENERALES Y MARCO TEÓRICO Y II) PROBLEMÁTICA Y ENTORNO GLOBAL DE LA DISCRIMINACIÓN.
&gt; SEGUNDO ENTREGABLE: 
- INFORME DE DISCRIMINACIÓN Y TRATO DIFERENCIADO EN EL PERÚ.
- REVISIÓN DE LA JURISPRUDENCIA REMITIDA POR LOS ÓRGANOS RESOLUTIVOS DEL INDECOPI EN
MATERIA DE DISCRIMINACIÓN: IDENTIFICACIÓN DE LOS PRINCIPALES TEMAS SUSTANTIVOS, ASÍ COMO
PROCEDIMENTALES Y PROBATORIOS, Y SÍNTESIS DE CADA UNO DE ELLOS.
&gt; TERCER ENTREGABLE: 
- INFORME QUE INCLUYA INTRODUCCIÓN.
- ASPECTOS GENERALES Y MARCO TEÓRICO 
- PROBLEMÁTICA Y ENTORNO GLOBAL DE LA DISCRIMINACIÓN.
- DISCRIMINACIÓN Y TRATO DIFERENCIADO EN EL PERÚ.
- RECOPILACIÓN Y ANÁLISIS Y JURISPRUDENCIA PERUANA RELEVANTE EN MATERIA DE DISCRIMINACIÓN EN EL CONSUMO: (I) TEMAS SUSTANTIVOS; Y (II) TEMAS PROCEDIMENTALES Y PROBATORIOS
• CONCLUSIONES Y AGENDA PENDIENTE.
• BIBLIOGRAFÍA.
&gt; CUARTO ENTREGABLE: 
- INFORME DE PRESENTACIÓN IMPRESA DE PRINCIPALES RESULTADOS.
- LISTA DE ASISTENTES DE EVENTO ORGANIZADO POR LA DPC</t>
  </si>
  <si>
    <r>
      <rPr>
        <b/>
        <sz val="9"/>
        <rFont val="Arial"/>
        <family val="2"/>
      </rPr>
      <t>14.</t>
    </r>
    <r>
      <rPr>
        <sz val="9"/>
        <rFont val="Arial"/>
        <family val="2"/>
      </rPr>
      <t xml:space="preserve"> SERVICIO DE CONSULTORÍA PARA LA ELABORACIÓN DE UNA OPINIÓN LEGAL SOBRE LAS CONSULTAS FORMULADAS EN TORNO A LAS FACULTADES DE INSPECCIÓN DE LAS SECRETARÍA TÉCNICA DE LA CLC DE INDECOPI</t>
    </r>
  </si>
  <si>
    <t>07773307</t>
  </si>
  <si>
    <t>ENTREGABLE ÚNICO: ELABORACIÓN DE UNA OPINIÓN LEGAL SOBRE LAS CONSUTAS FORMULADAS EN TORNO A AS FACULTADES DE INSPECCIÓN DE LAS SECRETARÍA TÉCNICA, REGULADAS EN LA LEY DE LINRE COMPETENCIA.</t>
  </si>
  <si>
    <r>
      <rPr>
        <b/>
        <sz val="9"/>
        <rFont val="Arial"/>
        <family val="2"/>
      </rPr>
      <t>15.</t>
    </r>
    <r>
      <rPr>
        <sz val="9"/>
        <rFont val="Arial"/>
        <family val="2"/>
      </rPr>
      <t xml:space="preserve"> SERVICIO DE CONSULTORÍA LEGAL PARA LA REVISIÓN Y ANÁLISIS DE INFORMACIÓN EN EL MARCO DE UNA INVESTIGACIÓN EN UN MERCADO DEL SECTOR CONSTRUCCIÓN.</t>
    </r>
  </si>
  <si>
    <t>73242970</t>
  </si>
  <si>
    <t>&gt; ENTREGABLE 1: REVISIÓN DE DOCUMENTOS E INFORMACIÓN PRESENTADOS POR LOS INVESTIGADOS EN UN MERCADO DEL SECTOR CONSTRUCCIÓN.
&gt; ENTREGABLE 2: REVISIÓN Y ANÁLISIS DE LA INFORMACIÓN SOBRE LA ESTRUCTURA DE ORGANIZACIONES DE LOS INVESTIGADOS EN UN MERCADO DEL SECTOR CONSTRUCCIÓN.
&gt; TERCER ENTREGABLE: ANÁLISIS Y ELABORACIÓN DE DOCUMENTOS VINCULADOS A LA INVESTIGACIÓN EN UN ERCADO DEL SECTOR CONSTRUCCIÓN.</t>
  </si>
  <si>
    <r>
      <rPr>
        <b/>
        <sz val="9"/>
        <rFont val="Arial"/>
        <family val="2"/>
      </rPr>
      <t xml:space="preserve">16. </t>
    </r>
    <r>
      <rPr>
        <sz val="9"/>
        <rFont val="Arial"/>
        <family val="2"/>
      </rPr>
      <t>SERVICIO DE CONSULTORÍA PARA EL ANÁLISIS DEL
MARCO NORMATIVO DE VIGILANCIA SANITARIA Y LA PROPUESTA DE CREACIÓN DE UNA AUTORIDAD SANITARIA ÚNICA.</t>
    </r>
  </si>
  <si>
    <t>09885689</t>
  </si>
  <si>
    <t xml:space="preserve">&gt; ENTREGABLE O: PLAN DE TRABAJO Y METODOLOGÍA DE INVESTIGACIÓN.
&gt; ENTREGABLE 1:INFORME DE ANÁLISIS DEL MARCO NORMATIVO DE VIGILANCIA SANITARIA.
&gt; ENTREGABLE 2: INFORME CONTENIENDO LA PROPUESTA NORMATIVA PARA LA CREACIÓN DE UNA AUTORIDAD ÚNICA DE CONSUMO Y/O LAS RECOMENDACIONES EN MATERIA DE VIGILANCIA SANITARIA.
&gt; ENTREGABLE 3: PRESENTACIÓN DE LOS PRINCIPALES HALLAZGOS DE LA PRESENTE CONSULTORÍA ANTE EL EQUIPO DE LA DPC </t>
  </si>
  <si>
    <r>
      <rPr>
        <b/>
        <sz val="9"/>
        <rFont val="Arial"/>
        <family val="2"/>
      </rPr>
      <t>17.</t>
    </r>
    <r>
      <rPr>
        <sz val="9"/>
        <rFont val="Arial"/>
        <family val="2"/>
      </rPr>
      <t xml:space="preserve"> SERVICIO DE CONSULTORÍA PARA LA ELABORACIÓN Y REVISIÓN DE RESOLUCIONES DE LA SECRETARÍA TÉCNICA DE LA COMISIÓN DE DEFENSA DE LA LIBRE COMPETENCIA, ASÍ COMO PARA LA REVISIÓN DEL INFORME LEGAL SOBRE LA "CONVENCIÓN SOBRE UN CÓDIGO DE CONDUCTA DE LAS CONFERENCIAS MARÍTIMAS"</t>
    </r>
  </si>
  <si>
    <t>&gt; ENTREGABLE 1: PROYECTO DE RESOLUCIÓN CALIFICANDO UNA DENUNCIA EN EL MERCADO DE SERVICIOS VINCULADOS CON PAQUETES TURÍSTICOS.
&gt; ENTREGABLE 2: REVISIÓN Y REDACCIÓN DE LA VERSIÓN DEFINITIVA DEL INFORME LEGAL SOBRE LA "CONVENCIÓN SOBRE UN CÓDIGO DE CONDUCTA DE LAS CONFERENCIAS MARÍTIMAS" DESDE LAS PERSPECTIVA DE LAS NORMAS DE COMPETENCIA.
&gt; ENTREGABLE 3: REVISIÓN DE LOS AVANCES DE UN PROYECTO DE RESOLUCIÓN SOBRE CONDUCTAS ANTICOMPETITIVAS EN EL MARCO DE DIVERSOS PROCESOS DE SELECCIÓN PÚBLICOS PARA LA REALIZACIÓN DE OBRAS DE INFRAESTRUCTURA.</t>
  </si>
  <si>
    <r>
      <rPr>
        <b/>
        <sz val="9"/>
        <rFont val="Arial"/>
        <family val="2"/>
      </rPr>
      <t>18.</t>
    </r>
    <r>
      <rPr>
        <sz val="9"/>
        <rFont val="Arial"/>
        <family val="2"/>
      </rPr>
      <t xml:space="preserve"> SERVICIO DE CONSULTORÍA PARA LA ELABORACIÓN DE LA VERSIÓN FINAL DE LOS LINEAMIENTOS SOBRE EL PROGRAMA DE RECOMPENSAS.</t>
    </r>
  </si>
  <si>
    <t>ENTREGABLE ÚNICO: MATRIZ CON LOS COMENTARIOS Y OBSERVACIOBNES REALIZADAS POR LAS PARTES INTERESADAS Y PÚLICO EN GENERAL AL PROYECTO DE LOS LINEAMIENTOS SOBRE EL PROGRAMA DE RECOMPENSAS PUBLICADO EN LA PÁGINA WEB DEL INDECOPI, Y VERSIÓN FINAL DE LOS LINEAMIENTOS SOBRE EL PROGRAMA DE RECOMPENSAS.</t>
  </si>
  <si>
    <r>
      <rPr>
        <b/>
        <sz val="9"/>
        <rFont val="Arial"/>
        <family val="2"/>
      </rPr>
      <t>19.</t>
    </r>
    <r>
      <rPr>
        <sz val="9"/>
        <rFont val="Arial"/>
        <family val="2"/>
      </rPr>
      <t xml:space="preserve"> SERVICIO DE CONSULTORÍA PARA LA ELABORACIÓN DE UN INFORME LEGAL SOBRE EL RESARCIMIENTO DE DAÑOS EN EL MARCO DEL EXPEDIENTE 008-2010/CLC Y DE REVISIÓN DEL PROYECTO DE LINEAMIENTOS SOBRE DEMANDAS DE RESARCIMEINTO DE DAÑOS A LOS CONSUMIDORES POR CONDUCTAS ANTICOMPETITIVAS.</t>
    </r>
  </si>
  <si>
    <t>&gt; ENTREGABLE 1: UN INFORME LEGAL SOBRE COMO PODRÍA HACERSE EFECTIVO EL RESARCIMEINTO DE DAÑOS DERIVADOS DE LAS CONDUCTAS ANTICOMPETITIVAS MATERIA DEL EXPEDIENTE 008-2010/CLC.
&gt; ENTREGABLE 2: REVISIÓN Y CONTRIBUCIÓN CON UN PROYECTO DE LINEAMIENTOS QUE REGULAN LAS DEMANDAS DE RESARCIMIENTO DE DAÑOS A LOS INTERESES COLECTIVOS O DIFUSOS DE LOS CONSUMIDORES POR CONDUCTAS ANTICOMPETITIVAS, EN APLICACIÓN DEL ARTICULO 52 DEL TUO DE LA LEY DE REPRESIÓN DE CONDUCTAS ANTICOMPETITIVAS.</t>
  </si>
  <si>
    <r>
      <rPr>
        <b/>
        <sz val="9"/>
        <rFont val="Arial"/>
        <family val="2"/>
      </rPr>
      <t>20.</t>
    </r>
    <r>
      <rPr>
        <sz val="9"/>
        <rFont val="Arial"/>
        <family val="2"/>
      </rPr>
      <t xml:space="preserve"> SERVICIO DE CONSULTORÍA PARA EL ANÁLISIS Y COORDINACIÓN PARA LA ACTUALIZACIÓN DE LA POLÍTICA NACIONAL DE PROTECCIÓN AL CONSUMIDOR.</t>
    </r>
  </si>
  <si>
    <t>&gt; ENTREGABLE 0: PLAN DE TRABAJO Y METODOLOGÍA DE INVESTIGACIÓN
&gt; ENTREGABLE 1: INFORME DE DELIMITACIÓN DEL PROBLEMA PÚBLICO; Y, ENUNCIACIÓN Y ESTRUCTURACIÓN DEL PROBLEMA PÚBLICO.
&gt; ENTREGABLE 2: INFORME DE DETERMINACIÓN DE LA SITUACIÓN FUTURA DESEADA; Y, SELECCIÓN DE ALTERNATIVAS DE SOLUCIÓN.
&gt; ENTREGABLE 3: ELABORACIÓN DE LOS OBJETIVOS PRIORITARIOS E INDICADORES; Y, ELABORACIÓN DE LINEAMIENTOS.
&gt; ENTREGABLE 4: IDENTIFICACIÓN DE LOS SERVICIOS Y ESTÁNDARES DE CUMPLIMIENTO; E, IDENTIFICACIÓN DE LAS POLÍTICAS RELACIONADAS</t>
  </si>
  <si>
    <r>
      <rPr>
        <b/>
        <sz val="9"/>
        <rFont val="Arial"/>
        <family val="2"/>
      </rPr>
      <t>21.</t>
    </r>
    <r>
      <rPr>
        <sz val="9"/>
        <rFont val="Arial"/>
        <family val="2"/>
      </rPr>
      <t xml:space="preserve"> CONSULTORÍA LEGAL PARA LA ELABORACIÓN DE INFORMES SOBRE TEMAS DE CONSUMO EN RELACIÓN CON LOS EXPEDIENTES QUE SE TRAMITAN ANTE EL ÓRGANO DE PROCEDIMIENTOS SUMARÍSIMOS DE LIMA NORTE.</t>
    </r>
  </si>
  <si>
    <t>&gt; ELABORACIÓN DE INFORMES LEGALES SOBRE RESOLUCIÓN DE CASOS, REFERIDOS A TEMAS DE CONSUMO EN RELACIÓN CON LOS PROCEDIMIENTOS ADMINISTRATIVOS SANCIONADORES EN MATERIA DE PROTECCIÓN AL CONSUMIDOR, QUE SUSTENTEN LOS ENFOQUES LEGALES PROPUESTOS QUE SE REQUIERAN EN EL MARCO DE LOS PROCEDIMIENTOS A CARGO DEL ÓRGANO DE PROCEDIMIENTOS SUMARÍSIMOS DE LIMA NORTE.</t>
  </si>
  <si>
    <r>
      <rPr>
        <b/>
        <sz val="9"/>
        <rFont val="Arial"/>
        <family val="2"/>
      </rPr>
      <t>22.</t>
    </r>
    <r>
      <rPr>
        <sz val="9"/>
        <rFont val="Arial"/>
        <family val="2"/>
      </rPr>
      <t xml:space="preserve"> CONSULTORÍA LEGAL PARA LA ELABORACIÓN DE INFORMES SOBRE TEMAS DE CONSUMO EN RELACIÓN CON LOS EXPEDIENTES QUE SE TRAMITAN ANTE EL ÓRGANO DE PROCEDIMIENTOS SUMARÍSIMOS DE LIMA NORTE.</t>
    </r>
  </si>
  <si>
    <r>
      <rPr>
        <b/>
        <sz val="9"/>
        <rFont val="Arial"/>
        <family val="2"/>
      </rPr>
      <t>23.</t>
    </r>
    <r>
      <rPr>
        <sz val="9"/>
        <rFont val="Arial"/>
        <family val="2"/>
      </rPr>
      <t xml:space="preserve"> SERVICIO DE CONSULTORÍA PARA EL ANÁLISIS ECONÓMICO DE PRESUNTAS CONDUCTAS ANTICOMPTETITIVAS EN EL MERCADO DE PROGRAMAS DE FIDELIZACIÓN</t>
    </r>
  </si>
  <si>
    <t>ENTREGABLE ÚNICO:
- ELABORACIÓN DE SOLICITUDES DE INFORMACIÓN A EMPRESA QUE PERMITAN ANALIZAR LA EXISTENCIA DE LA PRESUNTA CONDUCTA ANTICOMPETITIVA EN EL MERCADO DE PROGRAMAS DE FIDELIZACIÓN, PROCESAMIENTO DE LA INFORMACIÓN ECONÓMICA Y ESTADÍSTICA RECABADA POR LA SECRETARÍA TÉCNICA, ASÍ COMO DE AQUELLA DERIVADA DE LAS SOLICITUDES DE INFORMACIÓN REALIZADAS.
- ELABORACIÓN DE INFORMES CON UNA PROPUESTA DE DEFINICIÓN DEL MERCADO RELEVANTE INVOLUCRADO EN LA PRESUNTA CINDUCTA ANTICOMPETITIVA, ANÁLISIS DE LA EXISTENCIA DE POSICIÓN DE DOMINIO EN EL MERCADO RELEVANTE Y PROPUESTA DE UN CÁLCULO DE IMPACTO DE LA CONDUCTA ANTICOMPETITIVA EN EL MERCADO DE PROGRAMAS DE FIDELIZACIÓN.</t>
  </si>
  <si>
    <r>
      <rPr>
        <b/>
        <sz val="9"/>
        <rFont val="Arial"/>
        <family val="2"/>
      </rPr>
      <t>24.</t>
    </r>
    <r>
      <rPr>
        <sz val="9"/>
        <rFont val="Arial"/>
        <family val="2"/>
      </rPr>
      <t xml:space="preserve"> CONSULTORÍA LEGAL PARA LA ELABORACIÓN DE INFORMES SOBRE TEMAS DE CONSUMO EN RELACIÓN CON LOS EXPEDIENTES QUE SE TRAMITAN EN LA COMISIÓN DE PROTECCIÓN AL CONSUMIDOR N° 3 DEL INDECOPI.</t>
    </r>
  </si>
  <si>
    <t>&gt; ENTREGABLE 1: INFORME DE PROPUESTA DE UN NUEVO ENFOQUE LEGAL O ACCIONES DE MEJORA AL ENFOQUE ACTUAL UTILIZADO EN LOS PROCEDIMIENTOS ADMINISTRATIVOS A CARGO DE CC3 SOBRE LAS SIGUIENTES MATERIAS: COLEGIOS INFORMALES, ALERTAS DE PRODUCTOS DE TURISMO Y TRANSPORTE TERRESTRE DE PASAJEROS.
&gt; ENTREGABLE 2: INFORME DE PROPUESTA DE UN NUEVO ENFOQUE LEGAL O ACCIONES DE MEJORA AL ENFOQUE ACTUAL UTILIZADO EN LOS PROCEDIMIENTOS ADMINISTRATIVOS A CARGO DE CC3 SOBRE LAS SIGUIENTES MATERIAS: TURISMO-AGENCIA DE VIAJES Y RESTAURANTES, CANASTA FAMILIAR DE CONSUMO Y ETIQUETADO DE PRODUCTOS NATURALES.
&gt; ENTREGABLE 3: INFORME DE PROPUESTA DE UN NUEVO ENFOQUE LEGAL O ACCIONES DE MEJORA AL ENFOQUE ACTUAL UTILIZADO EN LOS PROCEDIMIENTOS ADMINISTRATIVOS A CARGO DE CC3 SOBRE LAS SIGUIENTES MATERIAS: SERVICIOS FINANCIEROS, CASA DE EMPEÑO Y SERVICIOS INMOBILIARIOS.</t>
  </si>
  <si>
    <r>
      <rPr>
        <b/>
        <sz val="9"/>
        <rFont val="Arial"/>
        <family val="2"/>
      </rPr>
      <t>25.</t>
    </r>
    <r>
      <rPr>
        <sz val="9"/>
        <rFont val="Arial"/>
        <family val="2"/>
      </rPr>
      <t xml:space="preserve"> CONSULTORÍA LEGAL PARA LA ELABORACIÓN DE INFORMES SOBRE TEMAS DE CONSUMO EN RELACIÓN CON LOS EXPEDIENTES QUE SE TRAMITAN EN LA COMISIÓN DE PROTECCIÓN AL CONSUMIDOR N° 3 DEL INDECOPI.</t>
    </r>
  </si>
  <si>
    <t>&gt; ENTREGABLE 1: INFORME DE PROPUESTA DE UN NUEVO ENFOQUE LEGAL O ACCIONES DE MEJORA AL ENFOQUE ACTUAL UTILIZADO EN LOS PROCEDIMIENTOS ADMINISTRATIVOS A CARGO DE CC3 SOBRE LAS SIGUIENTES MATERIAS: COLEGIOS INFORMALES, ALERTAS DE PRODUCTOS DE TURISMO Y TRANSPORTE TERRESTRE DE PASAJEROS.</t>
  </si>
  <si>
    <r>
      <rPr>
        <b/>
        <sz val="9"/>
        <rFont val="Arial"/>
        <family val="2"/>
      </rPr>
      <t>26.</t>
    </r>
    <r>
      <rPr>
        <sz val="9"/>
        <rFont val="Arial"/>
        <family val="2"/>
      </rPr>
      <t xml:space="preserve"> CONSULTORÍA LEGAL PARA LA ELABORACIÓN DE INFORMES SOBRE TEMAS DE CONSUMO EN RELACIÓN CON LOS EXPEDIENTES QUE SE TRAMITAN EN LA COMISIÓN DE PROTECCIÓN AL CONSUMIDOR N° 3 DEL INDECOPI.</t>
    </r>
  </si>
  <si>
    <r>
      <rPr>
        <b/>
        <sz val="9"/>
        <rFont val="Arial"/>
        <family val="2"/>
      </rPr>
      <t>27.</t>
    </r>
    <r>
      <rPr>
        <sz val="9"/>
        <rFont val="Arial"/>
        <family val="2"/>
      </rPr>
      <t xml:space="preserve"> CONSULTORÍA LEGAL PARA ANÁLISIS DEL ESTADO SITUACIONAL Y PROPUESTA DE MEJORAS DE LAS RESOLUCIONES EN TRÁMITE SOBRE TEMAS DE CONSUMO EN LA COMISIÓN DE PROTECCIÓN AL CONSUMIDOR ADSCRITA A LA OFICINA REGIONAL DEL INDECOPI CUSCO.</t>
    </r>
  </si>
  <si>
    <t xml:space="preserve">&gt; INFORME DE ANÁLISIS DEL ESTADO SITUACIONAL DE LOS EXPEDIENTES EN TRÁMITE DE LA CPC DE LA ORI CUSCO, IDENTIFICANDO Y CLASIFICANDO LOS EXPEDIENTES DE ACUERDO CON SECTORES ECONÓMICOS, SITUACIÓN CRÍTICA, Y PLAZOS PARA CULMINAR SU ATENCIÓN. PROPUESTA Y COORDINACIÓN DE UN ENFOQUE LEGAL PARA EL ANÁLISIS Y ELABORACIÓN DE LAS RESOLUCIONES FINALES QUE SEAN PRESENTADAS ANTE LA CPC DE LA ORI CUSCO. ELABORACIÓN DE INFORMES QUE SUSTENTEN LOS ENFOQUES LEGALES PROPUESTOS QUE SE REQUIERAN EN EL MARCO DE LOS PROCEDIMIENTOS A CARGO DE LA CPC DE LA ORI CUSCO. PROPUESTA DE ACCIONES DE MEJORA SOBRE EL CONTENIDO DE LOS INFORMES ENCOMENDADOS. </t>
  </si>
  <si>
    <r>
      <rPr>
        <b/>
        <sz val="9"/>
        <rFont val="Arial"/>
        <family val="2"/>
      </rPr>
      <t>28.</t>
    </r>
    <r>
      <rPr>
        <sz val="9"/>
        <rFont val="Arial"/>
        <family val="2"/>
      </rPr>
      <t xml:space="preserve"> CONSULTORÍA LEGAL PARA EL ANÁLISIS DE ESTADO SITUACIONAL Y PROPUESTA DE MEJORAS EN RELACIÓN DE LAS RESOLUCIONES DE LOS PROCEDIMIENTOS DE OFICIO QUE SE TRAMITAN ANTE LA COMISIÓN DE PROTECCIÓN AL CONSUMIDOR SEDE LIMA NORTE.</t>
    </r>
  </si>
  <si>
    <t>&gt; ENTREGABLE ÚNICO: INFORME DE PROPUESTA DE UN ENFOQUE LEGAL PARA EL ANÁLISIS Y ELABORACIÓN  DE INFORMES DE INSTRUCCIÓN EMITIDOS POR LA SECRETARÍA TÉCNICA DE LA CPC Y LAS RESOLUCIONES FINALES A EMITIRSE POR LA CPC. ELABORACIÓN DE INFORMES LEGALES QUE SUSTENTEN LOS ENFOQUES LEGALES PROPUESTOS QUE SE REQUIERAN EN EL MARCO DE LAS INVESTIGACIONES PRELIMINARES Y PROCEDIMIENTOS DE OFICIO INICIADOS POR LA CPC. ELABORACIÓN DE FLUJOGRAMAS RESPECTO AL PROCESO INTERNO QUE DEBERÍA INSTAURARSE POR EL EQUIPO TÉCNICO DE LA SECRETARÍA TÉCNICA DE LA CPC, QUE PERMITA AGILIZAR Y ATENDER LAS INVESTIGACIONES INICIADAS POR LA GSF DEL INDECOPI ASÍ COMO LOS REPORTES DE OTRAS ENTIDADES PÚBLICAS.</t>
  </si>
  <si>
    <r>
      <rPr>
        <b/>
        <sz val="9"/>
        <rFont val="Arial"/>
        <family val="2"/>
      </rPr>
      <t>29.</t>
    </r>
    <r>
      <rPr>
        <sz val="9"/>
        <rFont val="Arial"/>
        <family val="2"/>
      </rPr>
      <t xml:space="preserve"> CONSULTORÍA LEGAL PARA EL ANÁLISIS DE ESTADO SITUACIONAL Y PROPUESTA DE MEJORAS SOBRE LOS RESULTADOS EN LA GESTIÓN DE LOS RECLAMOS DE CONSUMO QUE SE TRAMITAN ANTE EL SAC DE LA SEDE LIMA NORTE.</t>
    </r>
  </si>
  <si>
    <t>&gt; ENTREGABLE ÚNICO: INFORME DE PROPUESTA DE MEJORA PARA MITIGAR EL RIESGO DE REPETIR ERRORES DETECTADOS EN LOS RESULTADOS DE LA EVALUACIÓN DE RECLAMOS EN TRÁMITE Y CONCLUIDOS. ELABORACIÓN DE UN INFORME DE RESULTADOS DE LAS FORMAS DE CONCLUSIÓN DE RECLAMOS, TIEMPOS DE TRAMITACIÓN Y PROPUESTA DE MEJORA DE LOS RESULTADOS. ELABORACIÓN DE UN INFORME DE ANÁLISIS DE LOS RESULTADOS DE NIVEL DE SATISFACCIÓN CLIENTE EXTERNO Y ACCIONES QUE SE PUEDAN IMPLEMENTAR PARA MEJORAR DICHOS RESULTADOS.</t>
  </si>
  <si>
    <r>
      <rPr>
        <b/>
        <sz val="9"/>
        <rFont val="Arial"/>
        <family val="2"/>
      </rPr>
      <t xml:space="preserve">30. </t>
    </r>
    <r>
      <rPr>
        <sz val="9"/>
        <rFont val="Arial"/>
        <family val="2"/>
      </rPr>
      <t>CONSULTORÍA LEGAL PARA ANÁLISIS DEL ESTADO SITUACIONAL Y PROPUESTA DE MEJORAS DE LAS RESOLUCIONES EN TRÁMITE SOBRE TEMAS DE CONSUMO DEL ORGANO RESOLUTIVO DE PROCEDIMIENTOS SUMARÍSIMOS ADSCRITA A LA OFICINA REGIONAL DEL INDECOPI LA LIBERTAD.</t>
    </r>
  </si>
  <si>
    <t>&gt; PRODUCTO 1: INFORME DETALLANDO EL DIAGNOSTICO DE EXPEDIENTES EN ORPS E INFORME PRELIMINAR DEL ENFOQUE LEGAL DE RESOLUCIONES.
&gt; PRODUCTO 2: INFORME FINAL DEL DISEÑO DE LOS ENFOQUES LEGALES PROPUESTOS.</t>
  </si>
  <si>
    <r>
      <rPr>
        <b/>
        <sz val="9"/>
        <rFont val="Arial"/>
        <family val="2"/>
      </rPr>
      <t>31.</t>
    </r>
    <r>
      <rPr>
        <sz val="9"/>
        <rFont val="Arial"/>
        <family val="2"/>
      </rPr>
      <t xml:space="preserve"> CONSULTORÍA LEGAL PARA ANÁLISIS DEL ESTADO SITUACIONAL Y PROPUESTA DE MEJORAS DE LAS RESOLUCIONES EN TRÁMITE SOBRE TEMAS DE CONSUMO DEL ÓRGANO RESOLUTIVO DE PROCEDIMIENTOS SUMARÍSIMOS ADSCRITA A LA OFICINA REGIONAL DEL INDECOPI PIURA.</t>
    </r>
  </si>
  <si>
    <t xml:space="preserve">&gt; ENTREGABLE ÚNICO: INFORME FINAL DETALLANDO EL DIAGNÓSTICO DE EXPEDIENTES EN ORPS PIURA E INFORME PRELIMINAR DEL ENFOQUE LEGAL DE RESOLUCIONES, IDENTIFICANDO Y CLASIFICANDO LOS EXPEDIENTES DE ACUERDO CON SECTORES ECONÓMICOS, SITUACIÓN CRÍTICA Y PLAZO PARA LA CULMINACIÓN DE SU ATENCIÓN. PROPUESTA Y COORDINACIÓN DE UN ENFOQUE LEGAL PARA EL ANÁLISIS Y ELABORACIÓN DE LAS RESOLUCIONES FINALES QUE SEAN PRESENTADAS ANTE LA ORPS PIURA. ELABORACIÓN DE INFORMES QUE SUSTENTEN LOS ENFOQUES LEGALES PROPUESTOS QUE SE REQUIERAN EN EL MARCO DE LOS PROCEDIMIENTOS A CARGO DE LA ORPS PIURA. PROPUESTA DE ACCIONES DE MEJORA SOBRE EL CONTENIDO DE LOS INFORMES ENCOMENDADOS. </t>
  </si>
  <si>
    <r>
      <rPr>
        <b/>
        <sz val="9"/>
        <rFont val="Arial"/>
        <family val="2"/>
      </rPr>
      <t>32.</t>
    </r>
    <r>
      <rPr>
        <sz val="9"/>
        <rFont val="Arial"/>
        <family val="2"/>
      </rPr>
      <t xml:space="preserve"> CONSULTORÍA LEGAL PARA ANÁLISIS DEL ESTADO SITUACIONAL Y PROPUESTA DE MEJORAS DE LAS RESOLUCIONES EN TRÁMITE SOBRE TEMAS DE CONSUMO DEL ÓRGANO RESOLUTIVO DE PROCEDIMIENTOS SUMARÍSIMOS ADSCRITA A LA OFICINA REGIONAL DEL INDECOPI JUNÍN.</t>
    </r>
  </si>
  <si>
    <t xml:space="preserve">&gt; ENTREGABLE ÚNICO: INFORME FINAL DETALLANDO EL DIAGNÓSTICO DE EXPEDIENTES EN ORPS JUNÍN Y PROPUESTA DE MEJORA, IDENTIFICANDO Y CLASIFICANDO LOS EXPEDIENTES DE ACUERDO CON SECTORES ECONÓMICOS, SITUACIÓN CRÍTICA Y PLAZO PARA LA CULMINACIÓN DE SU ATENCIÓN.PROPUESTA Y COORDINACIÓN DE UN ENFOQUE LEGAL PARA EL ANÁLISIS Y ELABORACIÓN DE LAS RESOLUCIONES FINALES QUE SEAN PRESENTADAS ANTE LA ORPS JUNÍN. ELABORACIÓN DE INFORMES QUE SUSTENTEN LOS ENFOQUES LEGALES PROPUESTOS QUE SE REQUIERAN EN EL MARCO DE LOS PROCEDIMIENTOS A CARGO DE LA ORPS JUNÍN. PROPUESTA DE ACCIONES DE MEJORA SOBRE EL CONTENIDO DE LOS INFORMES ENCOMENDADOS. </t>
  </si>
  <si>
    <r>
      <rPr>
        <b/>
        <sz val="9"/>
        <rFont val="Arial"/>
        <family val="2"/>
      </rPr>
      <t xml:space="preserve">33. </t>
    </r>
    <r>
      <rPr>
        <sz val="9"/>
        <rFont val="Arial"/>
        <family val="2"/>
      </rPr>
      <t>CONSULTORÍA LEGAL PARA ANÁLISIS DEL ESTADO SITUACIONAL Y PROPUESTA DE MEJORAS DE LAS RESOLUCIONES EN TRÁMITE SOBRE TEMAS DE CONSUMO DEL ÓRGANO RESOLUTIVO DE PROCEDIMIENTOS SUMARÍSIMOS ADSCRITA A LA OFICINA REGIONAL DEL INDECOPI LORETO.</t>
    </r>
  </si>
  <si>
    <t>05408246</t>
  </si>
  <si>
    <t xml:space="preserve">&gt; ENTREGABLE ÚNICO: INFORME FINAL DETALLANDO EL DIAGNÓSTICO DE EXPEDIENTES EN ORPS LORETO Y PROPUESTA DE MEJORA, IDENTIFICANDO Y CLASIFICANDO LOS EXPEDIENTES DE ACUERDO CON SECTORES ECONÓMICOS, SITUACIÓN CRÍTICA Y PLAZO PARA LA CULMINACIÓN DE SU ATENCIÓN.PROPUESTA Y COORDINACIÓN DE UN ENFOQUE LEGAL PARA EL ANÁLISIS Y ELABORACIÓN DE LAS RESOLUCIONES FINALES QUE SEAN PRESENTADAS ANTE LA ORPS LORETO. ELABORACIÓN DE INFORMES QUE SUSTENTEN LOS ENFOQUES LEGALES PROPUESTOS QUE SE REQUIERAN EN EL MARCO DE LOS PROCEDIMIENTOS A CARGO DE LA ORPS LORETO. PROPUESTA DE ACCIONES DE MEJORA SOBRE EL CONTENIDO DE LOS INFORMES ENCOMENDADOS. </t>
  </si>
  <si>
    <r>
      <rPr>
        <b/>
        <sz val="9"/>
        <rFont val="Arial"/>
        <family val="2"/>
      </rPr>
      <t>34.</t>
    </r>
    <r>
      <rPr>
        <sz val="9"/>
        <rFont val="Arial"/>
        <family val="2"/>
      </rPr>
      <t xml:space="preserve"> CONSULTORÍA LEGAL PARA ANÁLISIS DEL ESTADO SITUACIONAL Y PROPUESTA DE MEJORAS DE LAS RESOLUCIONES EN TRÁMITE SOBRE TEMAS DE CONSUMO DEL ÓRGANO RESOLUTIVO DE PROCEDIMIENTOS SUMARÍSIMOS ADSCRITA A LA OFICINA REGIONAL DEL INDECOPI AREQUIPA</t>
    </r>
  </si>
  <si>
    <t xml:space="preserve">&gt; ENTREGABLE ÚNICO: INFORME FINAL DETALLANDO EL DIAGNÓSTICO DE EXPEDIENTES EN ORPS AREQUIPA E INFORME PRELIMINAR DEL ENFOQUE LEGAL DE RESOLUCIONES, IDENTIFICANDO Y CLASIFICANDO LOS EXPEDIENTES DE ACUERDO CON SECTORES ECONÓMICOS, SITUACIÓN CRÍTICA Y PLAZO PARA LA CULMINACIÓN DE SU ATENCIÓN.PROPUESTA Y COORDINACIÓN DE UN ENFOQUE LEGAL PARA EL ANÁLISIS Y ELABORACIÓN DE LAS RESOLUCIONES FINALES QUE SEAN PRESENTADAS ANTE LA ORPS AREQUIPA. ELABORACIÓN DE INFORMES QUE SUSTENTEN LOS ENFOQUES LEGALES PROPUESTOS QUE SE REQUIERAN EN EL MARCO DE LOS PROCEDIMIENTOS A CARGO DE LA ORPS AREQUIPA. PROPUESTA DE ACCIONES DE MEJORA SOBRE EL CONTENIDO DE LOS INFORMES ENCOMENDADOS. </t>
  </si>
  <si>
    <r>
      <rPr>
        <b/>
        <sz val="9"/>
        <rFont val="Arial"/>
        <family val="2"/>
      </rPr>
      <t>35.</t>
    </r>
    <r>
      <rPr>
        <sz val="9"/>
        <rFont val="Arial"/>
        <family val="2"/>
      </rPr>
      <t xml:space="preserve"> SERVICIO DE CONSULTORÍA DE PATROCINIO Y ASESORÍA LEGAL EN MATERIA PENAL</t>
    </r>
  </si>
  <si>
    <t>20565220340
20519480256
20502567668</t>
  </si>
  <si>
    <t>PRESENTACIÓN DE UN TOTAL DE 12 ENTREGABLES (UN INFORME POR MES, CONTENIENDO LO SIGUIENTE:
&gt; ESTADO SITUACIONAL DE LAS DENUNCIAS O PROCESOS PENALES BAJO PATROCINIO.
&gt; REUNIONES MENSUALES SOSTENIDAS CON PERSONAL DE LA GERENCIA LEGAL, INCLUYENDO REFERENCIA A LAS COORDINACIONES EFECTUADAS Y ACCIONES QUE SE HAN DESARROLLADO Y DESARROLLARÁN EN LAS DENUNCIAS O PROCESOS PENALES BAJO PATROCINIO.
&gt; REUNIONES DE ASISTENCIA Y ESTRATEGIA PROCESAL SOSTENIDAS CON LOS FUNCIONARIOS COMPRENDIDOS EN EL PROCESO.
&gt; DILIGENCIAS EFECTUADAS Y ESCRITOS PRESENTADOS.
&gt; ACOMPAÑAR LA LISTA DE PARTICIPANTES DE LA CHARLA DE CAPACITACIÓN EN EL MES EN QUE SE REALICE.
&gt; CONTRATACIÓN DE ABOGADOS EN LAS ZONAS DONDE INDECOPI TENGA OFICINAS REGIONALES Y MANTENGA PROCESOS EN GIRO O SE INICIEN NUEVOS.
&gt; LA GESTIÓN ESPECÍFICA REALIZADA POR EL ASESOR EXTERNO DURANTE EL PERÍODO INFORMADO, ASÍ COMO LA PROYECCIÓN DEL TIEMPO APROXIMADO QUE TOMARÍA LA ETAPA PENDIENTE.
&gt; VENCIDO EL PLAZO DE CONTRATACIÓN, EL CONTRATISTA, DEBERÁ DEVOLVER LA TOTALIDAD DE FALSOS EXPEDIENTES DE LOS CASOS ENCARGADOS, EN EL ESTADO EN EL QUE SE ENCUENTREN, LOS MISMOS QUE DEBERÁN SER ENTREGADOS CON EL ÚLTIMO INFORME MENSUAL. 
&gt; EL DETALLE DE LAS CONSULTAS ATENDIDAS, EN LOS MESES QUE CORRESPONDAN.</t>
  </si>
  <si>
    <t>001. PCM</t>
  </si>
  <si>
    <t>ATAHUALPA HOLDINGS (PERU) S.A.C.</t>
  </si>
  <si>
    <t>20513004592</t>
  </si>
  <si>
    <t>Leasing HSBC Bank Perú S.A.</t>
  </si>
  <si>
    <t>41502851, 41502886, 41502894, 41502908 y otros</t>
  </si>
  <si>
    <t>Azotea</t>
  </si>
  <si>
    <t>VIGENTE</t>
  </si>
  <si>
    <t>MENSUAL</t>
  </si>
  <si>
    <t>CENTRO COMERCIAL PLAZA NORTE S.A.C.</t>
  </si>
  <si>
    <t>20514020907</t>
  </si>
  <si>
    <t>CESIÓN DEL BIF</t>
  </si>
  <si>
    <t>VIVA G Y M S.A.</t>
  </si>
  <si>
    <t>20493040643</t>
  </si>
  <si>
    <t>PROPIO</t>
  </si>
  <si>
    <t>OPEN PLAZA S.A.</t>
  </si>
  <si>
    <t>20266409461</t>
  </si>
  <si>
    <t>ORTEGA CORTEZ MARIA DEL CARMEN</t>
  </si>
  <si>
    <t>02226694</t>
  </si>
  <si>
    <t>01 MES</t>
  </si>
  <si>
    <t>06 MESES</t>
  </si>
  <si>
    <t>04 MESES</t>
  </si>
  <si>
    <t>07 MESES</t>
  </si>
  <si>
    <t>002 . INEI</t>
  </si>
  <si>
    <t>COMERCIAL A Y A S.A.C.</t>
  </si>
  <si>
    <t>ALQUILADO</t>
  </si>
  <si>
    <t>MENSUAL - 12 DE CADA MES</t>
  </si>
  <si>
    <t>LUNA REYES JUAN</t>
  </si>
  <si>
    <t>06752666</t>
  </si>
  <si>
    <t>MENSUAL - 30 DE CADA MES</t>
  </si>
  <si>
    <t>PARROQUIA MARIA AUXILIADORA</t>
  </si>
  <si>
    <t>MENSUAL - 5 DE CADA MES</t>
  </si>
  <si>
    <t>AMERICA MOVIL PERU S.A.C.</t>
  </si>
  <si>
    <t>11170586 ASIENTO C000195</t>
  </si>
  <si>
    <t>MENSUAL - 6 DE CADA MES</t>
  </si>
  <si>
    <t>CARRION LABAN SANTOS VICTORIA</t>
  </si>
  <si>
    <t>06688586</t>
  </si>
  <si>
    <t>MENSUAL - 19 DE CADA MES</t>
  </si>
  <si>
    <t>GARCIA PEÑA JOSE COSME</t>
  </si>
  <si>
    <t>02822815</t>
  </si>
  <si>
    <t>49007416 ASIENTO C00002</t>
  </si>
  <si>
    <t>MENSUAL - 1 DE CADA MES</t>
  </si>
  <si>
    <t>REYES VDA. DE ZUBIATE TERESA EMILIA</t>
  </si>
  <si>
    <t>07192106</t>
  </si>
  <si>
    <t>MENSUAL - 2 DE CADA MES</t>
  </si>
  <si>
    <t>INCHICACHI DE RAMIREZ MARIA NIEVES</t>
  </si>
  <si>
    <t>31649705</t>
  </si>
  <si>
    <t>MENSUAL - 24 DE CADA MES</t>
  </si>
  <si>
    <t>GRADOS VIDAL DE QUEVEDO ROSSANA VICTORIA</t>
  </si>
  <si>
    <t>32971170</t>
  </si>
  <si>
    <t>MENSUAL- 14 DECADA MES</t>
  </si>
  <si>
    <t>GAMARRA SAMANEZ WILBER RONALD</t>
  </si>
  <si>
    <t>31011868</t>
  </si>
  <si>
    <t>MENSUAL 20 DE CADA MES</t>
  </si>
  <si>
    <t>ARONES HUAYTA MARCIAL NICOLAS</t>
  </si>
  <si>
    <t>28209748</t>
  </si>
  <si>
    <t>MENSUAL 14 DE CADA MES</t>
  </si>
  <si>
    <t>SULLCA GUILLEN ANASTASIA</t>
  </si>
  <si>
    <t>23200271</t>
  </si>
  <si>
    <t>02002576 ASIENTO C00002</t>
  </si>
  <si>
    <t>MENSUAL 24 DE CADA MES</t>
  </si>
  <si>
    <t>NAMOC DIAZ MANUEL JESUS ANGEL</t>
  </si>
  <si>
    <t>06438057</t>
  </si>
  <si>
    <t>03008580 ASIENTO C00001</t>
  </si>
  <si>
    <t>MENSUAL 9 DE CADA MES</t>
  </si>
  <si>
    <t>TRONCOSO VDA.DE VILLASANTE IRMA</t>
  </si>
  <si>
    <t>48077770</t>
  </si>
  <si>
    <t>MENSUAL 21 DE CADA MES</t>
  </si>
  <si>
    <t>PARIPANCA MENDEZ PATRICIA</t>
  </si>
  <si>
    <t>07993652</t>
  </si>
  <si>
    <t>MENSUAL 30 DE CADA MES</t>
  </si>
  <si>
    <t>QUIROGA VEGAS MARIA ANTONIETA</t>
  </si>
  <si>
    <t>02645445</t>
  </si>
  <si>
    <t>02645445 ASIENTO B00001</t>
  </si>
  <si>
    <t>MENSUAL 02 DE CADA MES</t>
  </si>
  <si>
    <t>TELLO FLORES GILDER</t>
  </si>
  <si>
    <t>01065027</t>
  </si>
  <si>
    <t>OCAMPO DE DELWIDES LUZ EMILIA</t>
  </si>
  <si>
    <t>00231438</t>
  </si>
  <si>
    <t>TRANSFERENCIAS A OFICINAS DEPARTAMENTALES PARA LA OPERACIÓN CAMPO 2/</t>
  </si>
  <si>
    <t xml:space="preserve">UNA SOLA ARMADA </t>
  </si>
  <si>
    <t>SUCESION CARDENAS LOPEZ JUSTO</t>
  </si>
  <si>
    <t>1120298 ASIENTO B00001</t>
  </si>
  <si>
    <t>POLYSISTEMAS CORP SOCIEDAD ANONIMA CERRADA</t>
  </si>
  <si>
    <t>OLIVOS DELGADO JOSE ALEXANDER</t>
  </si>
  <si>
    <t>P34001351</t>
  </si>
  <si>
    <t>COLLANTES PINEDO ANGELA</t>
  </si>
  <si>
    <t xml:space="preserve">MASS LOPEZ MAXIMO MEDARDO </t>
  </si>
  <si>
    <t>VEGA GUIMAREY  JAKELYNE  GIOVANNA</t>
  </si>
  <si>
    <t>CAILLAHUA VILLAFUERTE LEOPOLDO</t>
  </si>
  <si>
    <t xml:space="preserve">Registro Nº11 </t>
  </si>
  <si>
    <t>LIMACHI CCOICCA JACKELINE SEBASTIANA</t>
  </si>
  <si>
    <t xml:space="preserve">de testimonio de compra venta </t>
  </si>
  <si>
    <t>LOZADA NUÑEZ DE QUIÑONES MARIA FILOMENA</t>
  </si>
  <si>
    <t>04005416</t>
  </si>
  <si>
    <t>P02002286</t>
  </si>
  <si>
    <t>MURIEL TITO OSCAR</t>
  </si>
  <si>
    <t>p11074004</t>
  </si>
  <si>
    <t>PASCO LOPEZ VICTOR ALBERTO</t>
  </si>
  <si>
    <t>P07012132</t>
  </si>
  <si>
    <t>GARCIA ARREDONDO ANA MARIA</t>
  </si>
  <si>
    <t>HUAMAN HUARANCCA EZEQUIEL</t>
  </si>
  <si>
    <t xml:space="preserve">PI001 </t>
  </si>
  <si>
    <t>HINOSTROZA SORIA DE NODA ANGELICA</t>
  </si>
  <si>
    <t>OJEDA SALAZAR JORGE EDUARDO</t>
  </si>
  <si>
    <t>CARO HERMOZA NERY</t>
  </si>
  <si>
    <t>PACHECO GARCIA EVELYN</t>
  </si>
  <si>
    <t>AHUANARI GONZALES MARIA ETELVINA</t>
  </si>
  <si>
    <t>COTOS ASENCIO ELIZABETH ROSARIO</t>
  </si>
  <si>
    <t>MOREAU CABRERA IVONNE VIRGINIA</t>
  </si>
  <si>
    <t>P46714350</t>
  </si>
  <si>
    <t>SOSA CORDOVA ADILBERTA</t>
  </si>
  <si>
    <t>MARTINEZ VELA CORIN</t>
  </si>
  <si>
    <t>P12012934</t>
  </si>
  <si>
    <t>GOSALVEZ POSTIGO VDA DE VALDIVIESO DAISY ADOLFINA</t>
  </si>
  <si>
    <t>MAMANI DE LEON JESUS DINA</t>
  </si>
  <si>
    <t> MEJIA RIVERA YESICA MARLENI</t>
  </si>
  <si>
    <t xml:space="preserve">P13009019 </t>
  </si>
  <si>
    <t>PERALTA CORONADO JOSE FRANCISCO</t>
  </si>
  <si>
    <t xml:space="preserve">RAMOS CONDORI WILFREDO </t>
  </si>
  <si>
    <t>HURTADO CHAVEZ FRANCISCA MARTA</t>
  </si>
  <si>
    <t xml:space="preserve">Testimonio de Compra- Venta </t>
  </si>
  <si>
    <t>CABRERA CABRERA ANGELICA SULMA</t>
  </si>
  <si>
    <t xml:space="preserve">P44006233 </t>
  </si>
  <si>
    <t xml:space="preserve">ARMAS  DEL CASTILLO  FREDY </t>
  </si>
  <si>
    <t>TORRES TORRES ALFREDO NEMESIO</t>
  </si>
  <si>
    <t xml:space="preserve">200 asiento. </t>
  </si>
  <si>
    <t>VARGAS ARRUNATEGUI JULIANA KATHERINE</t>
  </si>
  <si>
    <t>TEIXEIRA DIAZ SILVIA MARINA</t>
  </si>
  <si>
    <t>00002587</t>
  </si>
  <si>
    <t>VILLEGAS BRIONES ZOILA ISABEL</t>
  </si>
  <si>
    <t>02002431</t>
  </si>
  <si>
    <t>CARDOZO PEREZ MARIA OLINDA</t>
  </si>
  <si>
    <t>02185868</t>
  </si>
  <si>
    <t>GUEVARA OLORTEGUI GIMER</t>
  </si>
  <si>
    <t>ROJAS VILLANUEVA HUGO ENRIQUE</t>
  </si>
  <si>
    <t>DIAZ CERVERA MANIBRI ASTERIO</t>
  </si>
  <si>
    <t>02012207</t>
  </si>
  <si>
    <t>DEL CARPIO CUBA ANA ROCIO</t>
  </si>
  <si>
    <t>01119775</t>
  </si>
  <si>
    <t>POZO COTOS ANGELA DEL ROSARIO</t>
  </si>
  <si>
    <t xml:space="preserve">P18005413 </t>
  </si>
  <si>
    <t>RENTERIA GUTIERREZ RAFAEL</t>
  </si>
  <si>
    <t xml:space="preserve">P13005806 </t>
  </si>
  <si>
    <t>SALAZAR NOLASCO REBECA DEL ROSARIO</t>
  </si>
  <si>
    <t>00003117</t>
  </si>
  <si>
    <t>ENRIQUEZ SANCHEZ MOISES CLEOFE</t>
  </si>
  <si>
    <t>GALDOS PASTOR LUCIO FERMIN</t>
  </si>
  <si>
    <t>05010899</t>
  </si>
  <si>
    <t>MENDOZA ESPINOZA CARMEN PERPETUA</t>
  </si>
  <si>
    <t xml:space="preserve">P11102949 </t>
  </si>
  <si>
    <t>MONTALVO HINOSTROZA HORTENSIA</t>
  </si>
  <si>
    <t>02016114</t>
  </si>
  <si>
    <t>CABRERA HUAMAN SARA CONCEPCION</t>
  </si>
  <si>
    <t>03098006</t>
  </si>
  <si>
    <t>MORALES CHAPOÑAN HENRY WILLIAMS</t>
  </si>
  <si>
    <t xml:space="preserve">P10020567 </t>
  </si>
  <si>
    <t>INGENIERIA CULTURA Y ECOLOGIA PERU S.A.C.</t>
  </si>
  <si>
    <t>05003382</t>
  </si>
  <si>
    <t>SILVA ORBE WENCESLAO</t>
  </si>
  <si>
    <t> OLIVOS DELGADO JOSE ALEXANDER</t>
  </si>
  <si>
    <t> BUSTAMANTE OCAMPO ANILDA</t>
  </si>
  <si>
    <t>LEOPOLDO CAILLAHUA VILLAFUERTE</t>
  </si>
  <si>
    <t>JACKELINE SEBASTIANA LIMACHI CCOLCA</t>
  </si>
  <si>
    <t>CARLOS OSWALDO BUSTOS BALTA</t>
  </si>
  <si>
    <t xml:space="preserve">EVELYN PACHECO GARCIA </t>
  </si>
  <si>
    <t>MOZOMBITE CHUQUIPIONDO FERMIN</t>
  </si>
  <si>
    <t>RAMOS CONDORI WILFREDO</t>
  </si>
  <si>
    <t>GABRIEL AREVALO RAMIREZ</t>
  </si>
  <si>
    <t>QUESADA VDA DE SANCHEZ NELLY CORINA</t>
  </si>
  <si>
    <t>MEZA HIDALGO ANGEL</t>
  </si>
  <si>
    <t>MONTES SALINAS VDA. DE AGREDA MARINA GUADALUPE</t>
  </si>
  <si>
    <t xml:space="preserve">P09069064 </t>
  </si>
  <si>
    <t>GUERRERO FARROMEQUE MARTHA YESENIA</t>
  </si>
  <si>
    <t xml:space="preserve">P09080730 </t>
  </si>
  <si>
    <t>ZAPATA ARRUNATEGUI ROSA VICTORIA</t>
  </si>
  <si>
    <t xml:space="preserve">P09055645 </t>
  </si>
  <si>
    <t>ROSALES HINOSTROZA CAMILO</t>
  </si>
  <si>
    <t>P37009423</t>
  </si>
  <si>
    <t>PASTOR SOTO JOEL JHONATAN</t>
  </si>
  <si>
    <t>CACERES PACURI YESICA MILADY</t>
  </si>
  <si>
    <t xml:space="preserve">N°02268 </t>
  </si>
  <si>
    <t>TEJEDA ZUZUNAGA KATERINA YSABEL</t>
  </si>
  <si>
    <t>CHECCYA PAUCCAR BEATRIZ</t>
  </si>
  <si>
    <t xml:space="preserve">P06001031 </t>
  </si>
  <si>
    <t>YTUZA QUICAÑA NICOLAZA</t>
  </si>
  <si>
    <t>P06093029</t>
  </si>
  <si>
    <t>GALLEGOS POLANCO EVELYN LOURDES</t>
  </si>
  <si>
    <t xml:space="preserve">P06097150 </t>
  </si>
  <si>
    <t>RODRIGUEZ CACERES LUIS ALBERTO</t>
  </si>
  <si>
    <t>P01144971</t>
  </si>
  <si>
    <t>PAUCAR CHOQUE SIMON</t>
  </si>
  <si>
    <t>MAXDEO TIPTE KAREM YESSENIA</t>
  </si>
  <si>
    <t>HUARACALLO QUISPE DOMINGO GUZMAN</t>
  </si>
  <si>
    <t>P06126766</t>
  </si>
  <si>
    <t>PALMA CONDORI CRISTEL JUDITH</t>
  </si>
  <si>
    <t xml:space="preserve">P06130756 </t>
  </si>
  <si>
    <t>SARMIENTO MAMANI DANIEL ALONSO</t>
  </si>
  <si>
    <t>MINUTA COMPRA VENTA</t>
  </si>
  <si>
    <t>AGUILAR APAZA ROSSANA GIOVANA</t>
  </si>
  <si>
    <t>P06020815</t>
  </si>
  <si>
    <t>ROSADO SANCHEZ MARGOT SELVA ANTONIETA</t>
  </si>
  <si>
    <t>01166760</t>
  </si>
  <si>
    <t>BENAVENTE LAJO EUSEBIA ALICIA</t>
  </si>
  <si>
    <t>06125747</t>
  </si>
  <si>
    <t>GALINDO VENTURA INES</t>
  </si>
  <si>
    <t>IZARRA BARROS YURI</t>
  </si>
  <si>
    <t>P11156964</t>
  </si>
  <si>
    <t>AYALA CARDENAS AMANDA ALBINA</t>
  </si>
  <si>
    <t xml:space="preserve">P111095399 </t>
  </si>
  <si>
    <t>VASQUEZ RODRIGUEZ ROSARIO MELCHORA</t>
  </si>
  <si>
    <t>2017-400-4221</t>
  </si>
  <si>
    <t>VILLEGAS PUENTE LUCINDA BERTHA</t>
  </si>
  <si>
    <t>BILBAO CONTRATISTAS GENERALES SRL</t>
  </si>
  <si>
    <t>LEON CANDIA GRACIELA LUCY</t>
  </si>
  <si>
    <t xml:space="preserve">AREVALO MARIN NIEVES ANTONIA </t>
  </si>
  <si>
    <t xml:space="preserve">P01144917 </t>
  </si>
  <si>
    <t xml:space="preserve">VIZCARRA LINARES PAOLO JUSTO </t>
  </si>
  <si>
    <t xml:space="preserve">P01139785 </t>
  </si>
  <si>
    <t>MONGE ZUÑIGA VDA. DE SERRANO EUFRACINA</t>
  </si>
  <si>
    <t>FLORES ESTRADA JOSE MANUEL</t>
  </si>
  <si>
    <t>ÑAÑA SOLDEVILLA RAYDA MARCELA</t>
  </si>
  <si>
    <t>GUEVARA DE ESTELA MARIA MARGARITA</t>
  </si>
  <si>
    <t>ROMERO MORALES FABIOLA</t>
  </si>
  <si>
    <t xml:space="preserve">P11005668 </t>
  </si>
  <si>
    <t>SERRANO ARBULU JORGE LUIS</t>
  </si>
  <si>
    <t>ESPINO HUAPAYA PEDRO HUGO</t>
  </si>
  <si>
    <t>02015077</t>
  </si>
  <si>
    <t>LLERENA ANTEZANA YRINA JESSICA</t>
  </si>
  <si>
    <t>02015078</t>
  </si>
  <si>
    <t>VASQUEZ GUERRERO  BLANCA DOROTHY</t>
  </si>
  <si>
    <t xml:space="preserve">P11001698 </t>
  </si>
  <si>
    <t>ROJAS SALVA EDUARDO PERCY</t>
  </si>
  <si>
    <t>02023276</t>
  </si>
  <si>
    <t>ASOCIACION EL SHADDAI</t>
  </si>
  <si>
    <t>RODRIGUEZ QUIPUSCO JOEL ERMITAÑO</t>
  </si>
  <si>
    <t xml:space="preserve">P14195566 </t>
  </si>
  <si>
    <t>VALDIVIESO PLASENCIA DE ANGULO MARIA ISABEL</t>
  </si>
  <si>
    <t>03097882</t>
  </si>
  <si>
    <t>BACILIO EVANGELISTA CARMEN ROSA</t>
  </si>
  <si>
    <t xml:space="preserve">P14029034 </t>
  </si>
  <si>
    <t>VARGAS RODRIGUEZ CARMEN DEL SOCORRO</t>
  </si>
  <si>
    <t>03093944</t>
  </si>
  <si>
    <t>BUSTAMANTE VDA DE DELGADO MARIA LILIA</t>
  </si>
  <si>
    <t xml:space="preserve">P11126964 </t>
  </si>
  <si>
    <t>SANCHEZ CARRILLO HALBERT CHRISTIAN</t>
  </si>
  <si>
    <t>SOPLOPUCO SOSA ADELAIDA</t>
  </si>
  <si>
    <t xml:space="preserve">P10082372 </t>
  </si>
  <si>
    <t>RAMIREZ HOYOS JUAN ALBERTO</t>
  </si>
  <si>
    <t xml:space="preserve">P10116969 </t>
  </si>
  <si>
    <t>GOMEZ ARIAS VDA DE ARIAS FILOMENA VENERANDA</t>
  </si>
  <si>
    <t xml:space="preserve">P03230212 </t>
  </si>
  <si>
    <t xml:space="preserve">BERROCAL RAMOS ALICIA </t>
  </si>
  <si>
    <t xml:space="preserve">P03234054 </t>
  </si>
  <si>
    <t>CARRION MOLINA CLARA ANGELICA</t>
  </si>
  <si>
    <t xml:space="preserve">P03323911 </t>
  </si>
  <si>
    <t>MARTINEZ OLARTE ALEJANDRO</t>
  </si>
  <si>
    <t xml:space="preserve">P03171696 </t>
  </si>
  <si>
    <t>GUTIERREZ APAZA JUANA RUT</t>
  </si>
  <si>
    <t>TITULO PROPIEDAD 1986</t>
  </si>
  <si>
    <t>QUISPE QUISPE FELIX</t>
  </si>
  <si>
    <t xml:space="preserve">P03054541 </t>
  </si>
  <si>
    <t xml:space="preserve">ALVITES PINEDO MARIA ELENA </t>
  </si>
  <si>
    <t xml:space="preserve">P03049090 </t>
  </si>
  <si>
    <t xml:space="preserve">VELASQUEZ CASTILLO CARMEN ROSA </t>
  </si>
  <si>
    <t>ARBULU CABREJOS MIRTA</t>
  </si>
  <si>
    <t xml:space="preserve">P03049086 </t>
  </si>
  <si>
    <t>MORENO SOTOMAYOR VICTORIA TEODOSIA</t>
  </si>
  <si>
    <t xml:space="preserve">P43866745 </t>
  </si>
  <si>
    <t>SALAS CASTILLA LUIS JULIO OCTAVIO</t>
  </si>
  <si>
    <t xml:space="preserve">P44211416 </t>
  </si>
  <si>
    <t>RIOS BARRIENTOS DE VALENZUELA OLGA RIOS</t>
  </si>
  <si>
    <t>1352563</t>
  </si>
  <si>
    <t>VALLE VILLACORTA EDWIN</t>
  </si>
  <si>
    <t xml:space="preserve">P12534810 </t>
  </si>
  <si>
    <t>CUTIPA LUQUE CLAUDIA</t>
  </si>
  <si>
    <t>MEDROA LANDA FLOR DE MARIA SIRENIA</t>
  </si>
  <si>
    <t xml:space="preserve">P01155967 </t>
  </si>
  <si>
    <t>VELASCO CHINCHAYO PAULINA F</t>
  </si>
  <si>
    <t xml:space="preserve">P13581901 </t>
  </si>
  <si>
    <t>CHAVEZ GARCIA ELIZABETH</t>
  </si>
  <si>
    <t>07024292</t>
  </si>
  <si>
    <t>SOTELO AGUILAR RAFAEL HERNANDO</t>
  </si>
  <si>
    <t>ISLA JIMENEZ DE VILCHEZ SILVIA</t>
  </si>
  <si>
    <t>RUIZ DE SOMOCURCIO MERZTHAL ALEJANDRO</t>
  </si>
  <si>
    <t>MAX VISION PERU SOCIEDAD COMERCIAL DE RESPONSABILIDAD LIMITADA</t>
  </si>
  <si>
    <t>MARSAL BURGOS GABRIEL ANTONIO</t>
  </si>
  <si>
    <t>CRISPIN CENTENO STEFANY ALICIA</t>
  </si>
  <si>
    <t xml:space="preserve">SILVA BENITES ROBERT ERMES </t>
  </si>
  <si>
    <t>ARCE ASPILCUETA JAVIER JESUS</t>
  </si>
  <si>
    <t>TUYA URRIOLA WARNER LUIS</t>
  </si>
  <si>
    <t xml:space="preserve">N°0253 </t>
  </si>
  <si>
    <t>CORPORACION AMELY E.I.R.L.</t>
  </si>
  <si>
    <t xml:space="preserve">GARGATE OBREGON ZOILA VICTORIA </t>
  </si>
  <si>
    <t>CERTIFICADO POSESION</t>
  </si>
  <si>
    <t>OLIVEIRA SORIA DE PORRAS EMILIA</t>
  </si>
  <si>
    <t xml:space="preserve">CONOPUMA LOZANO EDELMIRA </t>
  </si>
  <si>
    <t>VALVERDE ASENCIOS LIBIA JESUS</t>
  </si>
  <si>
    <t>LAZARTE CARAZAS VDA DE ZEGARRA PAULINA</t>
  </si>
  <si>
    <t>VALDERRAMA RAMIREZ AMELIA</t>
  </si>
  <si>
    <t>HUARANCCA ANGELES MARIA MERCEDES</t>
  </si>
  <si>
    <t>CHUJUTALLI ESCALANTE ROBINSON</t>
  </si>
  <si>
    <t>REYES TORREJON YOSHY IRINA</t>
  </si>
  <si>
    <t>MENDOZA GUTIERREZ JUAN FRANCISCO</t>
  </si>
  <si>
    <t>P02010454</t>
  </si>
  <si>
    <t>LOPEZ LOPEZ MARIA JESUS</t>
  </si>
  <si>
    <t>DIAZ HUAMAN FLAVIO</t>
  </si>
  <si>
    <t>03024102</t>
  </si>
  <si>
    <t>CONTRERAS IPARRAGUIRRE CONSUELO MARGOT</t>
  </si>
  <si>
    <t>CALLO TRUJILLANO FREDY ROLAND</t>
  </si>
  <si>
    <t>07068819</t>
  </si>
  <si>
    <t>HERRERA PEÑA RAFAEL</t>
  </si>
  <si>
    <t>ALTAMIRANO LOPEZ DANILO</t>
  </si>
  <si>
    <t>COAGUILA GONZALES MIGUELINA</t>
  </si>
  <si>
    <t>CRUZ HERNANDEZ PEDRO JOAQUIN</t>
  </si>
  <si>
    <t>MUÑOZ ZAMUDIO DE RIVERA LUZ ESTHER MARTHA</t>
  </si>
  <si>
    <t>TAFUR PINEDO LITZA</t>
  </si>
  <si>
    <t>GOMEZ ALTAMIRANO ROSAURA</t>
  </si>
  <si>
    <t>WU LY MARIA ISABEL</t>
  </si>
  <si>
    <t>MAGUIÑA ESPINOZA CESAR MARTIN</t>
  </si>
  <si>
    <t xml:space="preserve">P60002440 </t>
  </si>
  <si>
    <t>REYES PEREZ JACKY JOHANA</t>
  </si>
  <si>
    <t>WONG GONZALES JOSE</t>
  </si>
  <si>
    <t>00016076</t>
  </si>
  <si>
    <t>VALLES SALDAÑA ENRIQUETA</t>
  </si>
  <si>
    <t>00013623</t>
  </si>
  <si>
    <t>RIMACHI QUISPE MARIA</t>
  </si>
  <si>
    <t xml:space="preserve">Ficha N° 7478 </t>
  </si>
  <si>
    <t>CUAILA SANCHEZ DAVID ESTEBAN</t>
  </si>
  <si>
    <t>05002545</t>
  </si>
  <si>
    <t>ESTARES MENDOZA MILAGRO JULIA</t>
  </si>
  <si>
    <t>ECHEVARRIA LOPEZ JESUS HERMENEGILDO</t>
  </si>
  <si>
    <t xml:space="preserve">P43003525 </t>
  </si>
  <si>
    <t>CLEMENTE RAMIREZ DAVID</t>
  </si>
  <si>
    <t>SANDOVAL VALDEZ DIEGO MARTIN</t>
  </si>
  <si>
    <t xml:space="preserve">P15081191 </t>
  </si>
  <si>
    <t>GOMEZ DE SISNIEGAS MARGOT DOLORES</t>
  </si>
  <si>
    <t xml:space="preserve">P00020810 </t>
  </si>
  <si>
    <t>CICCIA NAVARRO JESUS ANTONIO</t>
  </si>
  <si>
    <t xml:space="preserve">P00009075 </t>
  </si>
  <si>
    <t>LUIS LEON LUIGGI ALEXANDER</t>
  </si>
  <si>
    <t>CASTRO GALLO MANUEL</t>
  </si>
  <si>
    <t xml:space="preserve">P15064326 </t>
  </si>
  <si>
    <t>TIMANA GALECIO TOMAS</t>
  </si>
  <si>
    <t>MACEDO MIRANDA LUIS ANIBAL</t>
  </si>
  <si>
    <t>COANQUI QUISPE RUTH MAGDALENA</t>
  </si>
  <si>
    <t>MAMANI ZAPANA KATIA MARILIA</t>
  </si>
  <si>
    <t>LINAREZ ANGULO MILENA</t>
  </si>
  <si>
    <t xml:space="preserve">P44004170 </t>
  </si>
  <si>
    <t>MEJIA ONCOY ZENOBIO GREGORIO</t>
  </si>
  <si>
    <t>CONTRATO POSESION</t>
  </si>
  <si>
    <t>JUNTA DE COMPRADORES PORTADA DEL SOL</t>
  </si>
  <si>
    <t>JAUREGUI BRICEÑO JONATHAN ENOC</t>
  </si>
  <si>
    <t>02004095</t>
  </si>
  <si>
    <t xml:space="preserve">COLLAZOS GRANDEZ ROCIO </t>
  </si>
  <si>
    <t>RUIZ DIAZ BELMIRA</t>
  </si>
  <si>
    <t>DOMINGUEZ ALVARADO SEGUNDO MANUEL</t>
  </si>
  <si>
    <t>P19010850</t>
  </si>
  <si>
    <t xml:space="preserve">GEMMA LEILA FLORES DE LEON </t>
  </si>
  <si>
    <t>02002212</t>
  </si>
  <si>
    <t>VEGA GUIMAREY HELEN CRHITINE</t>
  </si>
  <si>
    <t>HINOSTROZA SORIA DE NODA ANGÉLICA</t>
  </si>
  <si>
    <t xml:space="preserve">TRONCOSO VDA DE VILLASANTE IRMA </t>
  </si>
  <si>
    <t>P11102949</t>
  </si>
  <si>
    <t xml:space="preserve">CORIN MARTINEZ VELA </t>
  </si>
  <si>
    <t>MARTHA ROSALVINA QUISPTE DE MENDOSA</t>
  </si>
  <si>
    <t>05012323</t>
  </si>
  <si>
    <t xml:space="preserve">SILVA ORBE WENCESLAO </t>
  </si>
  <si>
    <t>ROSARIO MELCHORA VASQUEZ RODRIGUES</t>
  </si>
  <si>
    <t>P0211604</t>
  </si>
  <si>
    <t>TARCILA PEÑA VIUDA DE VIA</t>
  </si>
  <si>
    <t>00205359</t>
  </si>
  <si>
    <t>P15244100</t>
  </si>
  <si>
    <t xml:space="preserve">MONTESINOS VALENCIA GODOFREDO </t>
  </si>
  <si>
    <t xml:space="preserve">MONTALVO HINOSTROZA HORTENSIA </t>
  </si>
  <si>
    <t>GEOVANNA MAGALY JIMENEZ GARAY</t>
  </si>
  <si>
    <t>ANGELICA SULMA CABRERA CABRERA</t>
  </si>
  <si>
    <t>P44006233</t>
  </si>
  <si>
    <t>INGENIERIA  CULTURA Y ECOLOGICA PERU S.A.C</t>
  </si>
  <si>
    <t>MANIBRI ASTERIO DIAZ CERVERA</t>
  </si>
  <si>
    <t>MARÍA FILOMENA LOZADA NÚÑEZ DE QUIÑONEZ</t>
  </si>
  <si>
    <t>ENRRIQUEZ SANCHES CLEOFE</t>
  </si>
  <si>
    <t>LIENDO PINTO BERTA ISABEL</t>
  </si>
  <si>
    <t>00409740</t>
  </si>
  <si>
    <t>P20006533</t>
  </si>
  <si>
    <t>JAVIER ARTURO JURADO LEANDRO</t>
  </si>
  <si>
    <t>02002285</t>
  </si>
  <si>
    <t>012. DEVIDA</t>
  </si>
  <si>
    <t>SALLY CORDOVA CORDOVA DE TORRES</t>
  </si>
  <si>
    <t>01135021</t>
  </si>
  <si>
    <t>Constancia de posesion</t>
  </si>
  <si>
    <t>MAGNO FERNANDO DA COSTA ROJAS</t>
  </si>
  <si>
    <t>05788665</t>
  </si>
  <si>
    <t>P12060652</t>
  </si>
  <si>
    <t>JULIO VASQUEZ ANGULO / ROCIO LILIAN ARRIARAN GUTIERREZ</t>
  </si>
  <si>
    <t>07514916</t>
  </si>
  <si>
    <t>P12060912</t>
  </si>
  <si>
    <t>SEGUNDO GERMAN RIOS ZUMAETA - ROCIO DEL PILAR LOZANO DEL AGUILA</t>
  </si>
  <si>
    <t>05403389</t>
  </si>
  <si>
    <t>ISABEL F BALDEON SARMIENTO</t>
  </si>
  <si>
    <t>06219470</t>
  </si>
  <si>
    <t>P43000522</t>
  </si>
  <si>
    <t>ZONIA LILY AGUILAR REATEGUI DE RIVA - ROLANDO RIVA REATEGUI</t>
  </si>
  <si>
    <t>01134712</t>
  </si>
  <si>
    <t>INMOBILIARIA Y CONSTRUCTORA ALAMEDA JOSE PARDO SAC</t>
  </si>
  <si>
    <t>20101060013</t>
  </si>
  <si>
    <t>12468958/12468959/12468960/41823585</t>
  </si>
  <si>
    <t>41825928/41825936/14829125/41825952</t>
  </si>
  <si>
    <t>ROMULO NUÑEZ AYALA</t>
  </si>
  <si>
    <t>KEMY ANDRES TORRES LANDA</t>
  </si>
  <si>
    <t>43007804</t>
  </si>
  <si>
    <t>ROSINA BAUMAN DE GESTIR - NICOLAS GSTIR GSTIR</t>
  </si>
  <si>
    <t>22522406</t>
  </si>
  <si>
    <t>DONALD CABRERA ARCE - AMANDA ANGULO DE CABRERA</t>
  </si>
  <si>
    <t>22993217</t>
  </si>
  <si>
    <t>GERMAN ALIAGA ARAUJO</t>
  </si>
  <si>
    <t>00993027</t>
  </si>
  <si>
    <t>ROSA AMPARO RODRIGUEZ TORRES</t>
  </si>
  <si>
    <t>23873904</t>
  </si>
  <si>
    <t>BENITO CIERTO ROJAS</t>
  </si>
  <si>
    <t>OTROS ALQUILERES</t>
  </si>
  <si>
    <t>ENE-190 AL DIC-19</t>
  </si>
  <si>
    <t>CURO SULCA YOVANA</t>
  </si>
  <si>
    <t>JUL-20 AL DIC-20</t>
  </si>
  <si>
    <t>VARGAS SOSA ANA MARIA</t>
  </si>
  <si>
    <t>ANDAMAYO SULLUCHUCO LIDIA ISABEL</t>
  </si>
  <si>
    <t>NAVARRO FIGUEROA AQUILINA</t>
  </si>
  <si>
    <t>ABR-20 AL JUN-20</t>
  </si>
  <si>
    <t>SANDOVAL TORRES ANTONIO</t>
  </si>
  <si>
    <t>ENE-20 AL DIC-20</t>
  </si>
  <si>
    <t>FLORES FABIAN ALDO ANGEL</t>
  </si>
  <si>
    <t>MIRANDA SULCA DELIA FRINE</t>
  </si>
  <si>
    <t>INFANZON MEDINA FELIPA ILIADES</t>
  </si>
  <si>
    <t>016. CEPLAN</t>
  </si>
  <si>
    <t>INVERDES S.A</t>
  </si>
  <si>
    <t>00475920</t>
  </si>
  <si>
    <t>SEMESTRAL (ENERO y JULIO)</t>
  </si>
  <si>
    <t>019. OSIPTEL</t>
  </si>
  <si>
    <t>RODRIGO JOSE MUJICA KONG</t>
  </si>
  <si>
    <t>PARTIDA 11001353</t>
  </si>
  <si>
    <t>188.22 m2</t>
  </si>
  <si>
    <t>96 MESES</t>
  </si>
  <si>
    <t>YSABEL D´ANGELO SOMONTES</t>
  </si>
  <si>
    <t>PARTIDA 03117003</t>
  </si>
  <si>
    <t>187 m2</t>
  </si>
  <si>
    <t>84 MESES</t>
  </si>
  <si>
    <t>SOCIEDAD CONYUGAL CONFORMADA POR ANTONIO MARTINEZ HUAMAN - RUFINA VICTORIA QUISPE DE MARTINEZ</t>
  </si>
  <si>
    <t>PARTIDA 02001392</t>
  </si>
  <si>
    <t>108 m2</t>
  </si>
  <si>
    <t>SOCIEDAD CONYUGAL CONFORMADA POR ZOILA VEINTEMILLA PAREDES - ELMER ALFONSO ARELLANO GUERRERO</t>
  </si>
  <si>
    <t>01288517 - 01223044</t>
  </si>
  <si>
    <t>PARTIDA 05002964</t>
  </si>
  <si>
    <t>144m2</t>
  </si>
  <si>
    <t>72 MESES</t>
  </si>
  <si>
    <t>ADELANTADO</t>
  </si>
  <si>
    <t>GABRIELA ISABEL HEREDIA ALVAREZ</t>
  </si>
  <si>
    <t>PARTIDA 11000444</t>
  </si>
  <si>
    <t>145m2</t>
  </si>
  <si>
    <t xml:space="preserve">ANUAL </t>
  </si>
  <si>
    <t xml:space="preserve">SOCIEDAD CONYUGAL CONFORMOMADO POR VILCA OCHOA LUIS DANILO - DINA MAXIMILIANA REVELO QUISPE DE VILCA </t>
  </si>
  <si>
    <t>25318684 - 25319608</t>
  </si>
  <si>
    <t>PARTIDA 02016750</t>
  </si>
  <si>
    <t>316.60m2</t>
  </si>
  <si>
    <t xml:space="preserve">SOCIEDAD CONYUGAL CONFORMADA POR PABLO SURCO ORUE - SABINA CORIMANYA DE SURCO </t>
  </si>
  <si>
    <t>23922715 - 04804209</t>
  </si>
  <si>
    <t>PARTIDA 05004556</t>
  </si>
  <si>
    <t>121.86m2</t>
  </si>
  <si>
    <t>EMILIA LOURDES HURTADO DE GONZALEZ</t>
  </si>
  <si>
    <t>PARTIDA 11006514</t>
  </si>
  <si>
    <t>126.70 m2</t>
  </si>
  <si>
    <t>71 MESES</t>
  </si>
  <si>
    <t>GLORIA ZENOBIA LOYA VEGA</t>
  </si>
  <si>
    <t>PARTIDA 13023471</t>
  </si>
  <si>
    <t>103.3 m2</t>
  </si>
  <si>
    <t xml:space="preserve">PEDRAZA FIGUEROA ALVARO CARLOS </t>
  </si>
  <si>
    <t>PARTIDA 11001661</t>
  </si>
  <si>
    <t>132.44m2</t>
  </si>
  <si>
    <t>48 MESES</t>
  </si>
  <si>
    <t>SOCIEDAD CONYUGAL CONFORMADA POR ALAIN TAPIA QUIROZ - ANA LUISA BELTRAN SAMANAMUD</t>
  </si>
  <si>
    <t>32907818 - 32794378</t>
  </si>
  <si>
    <t>PARTIDA 11003351</t>
  </si>
  <si>
    <t>173.97 m2</t>
  </si>
  <si>
    <t>54 MESES</t>
  </si>
  <si>
    <t xml:space="preserve">SOCIEDAD CONYUGAL CONFORMADA POR ZOILA AURORA NINA CHAVEZ - PEDRO PINAZO TORRICO </t>
  </si>
  <si>
    <t>0128517 - 01223044</t>
  </si>
  <si>
    <t>170.00 m2</t>
  </si>
  <si>
    <t>MARÍA ELIZABETH QUIÑE GRANDEZ - JOSEFINA GRANDEZ CASTRO DE QUIÑE -JOSÉ ANTONIO QUIÑE GRANDEZ</t>
  </si>
  <si>
    <t>06665885 - 01060036 - 10548191</t>
  </si>
  <si>
    <t>PARTIDA 05000823</t>
  </si>
  <si>
    <t>140.80m2</t>
  </si>
  <si>
    <t>BEATRIZ ENOE DELGADO LEYTH VIUDA DE MELENDEZ</t>
  </si>
  <si>
    <t>PARTIDA 02003463</t>
  </si>
  <si>
    <t>99.00 m2</t>
  </si>
  <si>
    <t>36 MESES</t>
  </si>
  <si>
    <t>NATALIA LUCIA CARRION LAVALLE</t>
  </si>
  <si>
    <t>PARTIDA 00012281</t>
  </si>
  <si>
    <t>246 m2</t>
  </si>
  <si>
    <t>30 MESES</t>
  </si>
  <si>
    <t xml:space="preserve">ADELANTADO </t>
  </si>
  <si>
    <t>CENTRO DE DESARROLLO AGROPECUARIO</t>
  </si>
  <si>
    <t>PARTIDA 01780492</t>
  </si>
  <si>
    <t>PARTIDA 02003499</t>
  </si>
  <si>
    <t>116.30 m2</t>
  </si>
  <si>
    <t>ROBERTO PERCY CHOQUE CAPARO</t>
  </si>
  <si>
    <t>PARTIDA 06144370</t>
  </si>
  <si>
    <t>226.15 m2</t>
  </si>
  <si>
    <t>84 meses</t>
  </si>
  <si>
    <t>410.72 m2</t>
  </si>
  <si>
    <t>SOCIEDAD CONYUGAL CONFORMADO POR GUADALUPE FERNANDEZ RAFAEL - WILFREDO LEONCIO OSPINA SOTELO</t>
  </si>
  <si>
    <t>19800987 - 19880354</t>
  </si>
  <si>
    <t>PARTIDA 02025721 - 02025722</t>
  </si>
  <si>
    <t>126.68 m2</t>
  </si>
  <si>
    <t>120 MESES</t>
  </si>
  <si>
    <t>134.80 m2</t>
  </si>
  <si>
    <t xml:space="preserve">36 MESES </t>
  </si>
  <si>
    <t xml:space="preserve">SOCIEDAD CONYUGAL CONFORMADO POR CARLOS ALBERTO MORA LAVADO - UBERLINDA RUBY CORTIJO DE MORA </t>
  </si>
  <si>
    <t>02616755 - 02616754</t>
  </si>
  <si>
    <t>PARTIDA 00005412</t>
  </si>
  <si>
    <t>126.97 m2</t>
  </si>
  <si>
    <t>SKARLLET JOYCE BECERRA SALAS</t>
  </si>
  <si>
    <t>PARTIDA 11003060</t>
  </si>
  <si>
    <t>277.92 m2</t>
  </si>
  <si>
    <t>73 MESES</t>
  </si>
  <si>
    <t>JENNY ERNESTINA ROBLES VIDAL</t>
  </si>
  <si>
    <t>PARTIDA 11000802</t>
  </si>
  <si>
    <t>135.00 m2</t>
  </si>
  <si>
    <t>60 MESES</t>
  </si>
  <si>
    <t>INDUGRAPH SRL</t>
  </si>
  <si>
    <t>PARTIDA 02004322</t>
  </si>
  <si>
    <t>PARTIDA 11000188</t>
  </si>
  <si>
    <t>120.00 m2</t>
  </si>
  <si>
    <t>SOCIEDAD CONYUGAL CONFORMIDAD POR QUISPE CANCHO JUAN - JULIA TEODORA ABREGÚ FIGUEROA</t>
  </si>
  <si>
    <t>28284501 - 28273641</t>
  </si>
  <si>
    <t>PARTIDA 60002325</t>
  </si>
  <si>
    <t>106.25 m2</t>
  </si>
  <si>
    <t>40 MESES</t>
  </si>
  <si>
    <t>SOCIEDAD CONYUGAL CONFORMADO POR OSCAR RAUL FERNANDEZ GARCÍA - ROSMERI IRENE OTOYA CELIS</t>
  </si>
  <si>
    <t>07861399 - 16492740</t>
  </si>
  <si>
    <t>PARTIDA 10124193</t>
  </si>
  <si>
    <t>181.54 m2</t>
  </si>
  <si>
    <t>ROBERT RODOLFO RIVERA REYES - PERCY ELMER RIVERA REYES - MARLENE MARIA REYES - NELSON ITALO RIVERA REYES  -  PILAR ELIZABETH RIVERA REYES - MILAGROS ELENA RIVERA REYES -MIRTHA RIVERA REYES</t>
  </si>
  <si>
    <t>09368604 - 009593179 - 09597833 - 10178150 - 10182929 - 10183609 - 09311336</t>
  </si>
  <si>
    <t>PARTIDA 49069805</t>
  </si>
  <si>
    <t>146.00 m2</t>
  </si>
  <si>
    <t>MIRANDA MANGA MAGDA ENRRIQUETA</t>
  </si>
  <si>
    <t>8200709 - 10305465</t>
  </si>
  <si>
    <t>PARTIDA 03169561</t>
  </si>
  <si>
    <t>55 m2</t>
  </si>
  <si>
    <t>MUNDACA GARATE MARÍA BETTY</t>
  </si>
  <si>
    <t>PARTIDA 43944983</t>
  </si>
  <si>
    <t>60 m2</t>
  </si>
  <si>
    <t xml:space="preserve">JOSÉ ENRIQUE PAGADOR TWEDDLE - DENISE JANET BARTON CASTRO - PATRICIA ROXANA MERINO MEDINA
</t>
  </si>
  <si>
    <t>08193759 - 08275606 - 06768533</t>
  </si>
  <si>
    <t>PARTIDA 70094758</t>
  </si>
  <si>
    <t>FLORES LEON, WALTER RUBEN</t>
  </si>
  <si>
    <t>PARTIDA 12397903</t>
  </si>
  <si>
    <t>63.79 M2</t>
  </si>
  <si>
    <t>108 MESES</t>
  </si>
  <si>
    <t>MOLINA ARECHE ROSA NELLY</t>
  </si>
  <si>
    <t>PARTIDA 49013779</t>
  </si>
  <si>
    <t>20 m2</t>
  </si>
  <si>
    <t>ANUAL</t>
  </si>
  <si>
    <t>INTRALOT DE PERÚ S.A.</t>
  </si>
  <si>
    <t>PARTIDA 41482192</t>
  </si>
  <si>
    <t>467 m2</t>
  </si>
  <si>
    <t>1er Año USD 37,449.57
2do Año USD 38,573.05
3er Año UDD 39,730.24</t>
  </si>
  <si>
    <t xml:space="preserve">MARCELO HUAMAN VALVERDE </t>
  </si>
  <si>
    <t>12 MESES</t>
  </si>
  <si>
    <t>CARMEN GUDELIA ADELA CARTHY</t>
  </si>
  <si>
    <t>PARTIDA 12760461 PARTIDA 12760462</t>
  </si>
  <si>
    <t xml:space="preserve">US$ 2,849.23 </t>
  </si>
  <si>
    <t>ERNESTINA ROSARIO TAMAYO RAMIREZ
CONRADO MORI NEGRON
ALDO EMMANUEL MORI NEGRÓN</t>
  </si>
  <si>
    <t>31031014
42272143
43707198</t>
  </si>
  <si>
    <t xml:space="preserve">PARTIDA  02019669 </t>
  </si>
  <si>
    <t>133.53 m2</t>
  </si>
  <si>
    <t>TERESA ADELAIDA  NEGRÓN PORTOCARRERO</t>
  </si>
  <si>
    <t xml:space="preserve">PARTIDA  02009252 </t>
  </si>
  <si>
    <t>107 m2</t>
  </si>
  <si>
    <t>INVERSIONES AMPSOES S.A.</t>
  </si>
  <si>
    <t xml:space="preserve">3 MESES </t>
  </si>
  <si>
    <t xml:space="preserve">QUINCENAL </t>
  </si>
  <si>
    <t>UNIDAD EJECUTORA 002 – INICTEL - UNI</t>
  </si>
  <si>
    <t xml:space="preserve">2 ARMADAS </t>
  </si>
  <si>
    <t xml:space="preserve">DE ACUERDO A LO REQURIDO </t>
  </si>
  <si>
    <t xml:space="preserve">INMOBILIARIA Y SERVICIOS MASARIS SOCIEDAD ANONIMA CERRADA                                                                                             </t>
  </si>
  <si>
    <t xml:space="preserve">MENZALA MOTORS SOCIEDAD ANONIMA CERRADA                                                                                                               </t>
  </si>
  <si>
    <t xml:space="preserve">A.S. TOURISM EIRL                                                                                                                                     </t>
  </si>
  <si>
    <t>OCASIONAL</t>
  </si>
  <si>
    <t>UNICA VEZ</t>
  </si>
  <si>
    <t xml:space="preserve">ATTON SAN ISIDRO S.A.C.                                                                                                                               </t>
  </si>
  <si>
    <t xml:space="preserve">CAMARA PERUANA DEL LIBRO                                                                                                                              </t>
  </si>
  <si>
    <t xml:space="preserve">FIGTUR S.A.                                                                                                                                           </t>
  </si>
  <si>
    <t xml:space="preserve">HOTELERA COSTA DEL PACIFICO S.A.                                                                                                                      </t>
  </si>
  <si>
    <t xml:space="preserve">I &amp; G HISPANIA S.A.C.                                                                                                                                 </t>
  </si>
  <si>
    <t xml:space="preserve">MINISTERIO DE CULTURA                                                                                                                                 </t>
  </si>
  <si>
    <t xml:space="preserve">REAL AUDIENCIA S.A.C.                                                                                                                                 </t>
  </si>
  <si>
    <t xml:space="preserve">BELMOND PERU S.A.                                                                                                                                     </t>
  </si>
  <si>
    <t>Alquileres Pagados por Caja Chica (Cocheras)</t>
  </si>
  <si>
    <t>Alquileres Pagados por Encargos  (Cocheras)</t>
  </si>
  <si>
    <t>020. OSINERGMIN</t>
  </si>
  <si>
    <t>ESPINOZA IBAÑEZ MARIA ROSARELA</t>
  </si>
  <si>
    <t>06143418</t>
  </si>
  <si>
    <t>PROPIO DE TERCERO</t>
  </si>
  <si>
    <t>Mensual</t>
  </si>
  <si>
    <t>CONDORI CHILE DAMIAN</t>
  </si>
  <si>
    <t>CHISTAMA PEREIRA EDITH</t>
  </si>
  <si>
    <t>05265348</t>
  </si>
  <si>
    <t>P12043149</t>
  </si>
  <si>
    <t>Sí</t>
  </si>
  <si>
    <t>MARIN JIMENEZ JOSE HUMBERTO</t>
  </si>
  <si>
    <t>02011500</t>
  </si>
  <si>
    <t>CONSTRUCTORA EL ROBLE</t>
  </si>
  <si>
    <t>KARDEX 039327 - MINUTA 2259</t>
  </si>
  <si>
    <t>SALAS CUADROS JULIO CELEDONIO</t>
  </si>
  <si>
    <t>02000460</t>
  </si>
  <si>
    <t>YUFRA CHAMBILLA GRICELDA EUGENIA</t>
  </si>
  <si>
    <t>04411544</t>
  </si>
  <si>
    <t xml:space="preserve">11002309 / 20880325 </t>
  </si>
  <si>
    <t>FLORES VDA DE GAGO JUANA</t>
  </si>
  <si>
    <t>04062718</t>
  </si>
  <si>
    <t>P13008113</t>
  </si>
  <si>
    <t>AHJ INVERSIONES SOCIEDAD ANONIMA CE</t>
  </si>
  <si>
    <t>20514724467</t>
  </si>
  <si>
    <t>00020380</t>
  </si>
  <si>
    <t>3150.00 US$</t>
  </si>
  <si>
    <t>GUTIERREZ ROSARIO ROSA ANTONIA</t>
  </si>
  <si>
    <t>09135787</t>
  </si>
  <si>
    <t>03173707</t>
  </si>
  <si>
    <t>OYOLA DE HIDALGO PATRICIA DEL SOCOR</t>
  </si>
  <si>
    <t>00203744</t>
  </si>
  <si>
    <t>02000594</t>
  </si>
  <si>
    <t>GONZALEZ ROMERO CESAR ESTANISLAO</t>
  </si>
  <si>
    <t>02190349</t>
  </si>
  <si>
    <t>NOVOA VEGA EDWIN RICARDO</t>
  </si>
  <si>
    <t>18172023</t>
  </si>
  <si>
    <t>05004041</t>
  </si>
  <si>
    <t>PERALTA MASSIT PERPETUA</t>
  </si>
  <si>
    <t>07002634</t>
  </si>
  <si>
    <t xml:space="preserve">FIGUEROA LOPEZ JORGE FABRIZIO </t>
  </si>
  <si>
    <t>070674555</t>
  </si>
  <si>
    <t>GOETENDIA VILLAVICENCIO HORACIO</t>
  </si>
  <si>
    <t>60101505 / 02000259</t>
  </si>
  <si>
    <t>SUELDO VALENZUELA CARMEN FILOMENA</t>
  </si>
  <si>
    <t>02017890</t>
  </si>
  <si>
    <t>CUBA MARTINEZ DORIS LEONOR</t>
  </si>
  <si>
    <t xml:space="preserve">HELOISA CRISTINA PAULISTA </t>
  </si>
  <si>
    <t>C.E 001280680</t>
  </si>
  <si>
    <t>07001767</t>
  </si>
  <si>
    <t>NEGOCIOS E INVERSIONES FOGON EIRL</t>
  </si>
  <si>
    <t>PORTOCARRERO VDA DE VELASQUEZ JUANA (1)</t>
  </si>
  <si>
    <t>01022742</t>
  </si>
  <si>
    <t>0002696</t>
  </si>
  <si>
    <t>CONSORCIO MECANO S.A.C. / PAGO A SOFIA ESMERALDA CENTENO</t>
  </si>
  <si>
    <t>02063435</t>
  </si>
  <si>
    <t>GRANADOS REVELO SANDRA JUDITH</t>
  </si>
  <si>
    <t>HELFMAN ZELCER DE ROTSAIN RAQUEL</t>
  </si>
  <si>
    <t>ECO S.A.</t>
  </si>
  <si>
    <t>LAM ALVAREZ JUAN CARLOS</t>
  </si>
  <si>
    <t>FERNANDEZ MALPARTIDA KAREN</t>
  </si>
  <si>
    <t>ESTREMADOYRO LASANTA MARCELA</t>
  </si>
  <si>
    <t>GARNICA ROSADO JUAN GUILLERMO</t>
  </si>
  <si>
    <t>01213153</t>
  </si>
  <si>
    <t>02000435</t>
  </si>
  <si>
    <t>CORPORACION CERVESUR</t>
  </si>
  <si>
    <t>ZAMBRANO ROMERO HECTOR ENRIQUE</t>
  </si>
  <si>
    <t>LOVATON VILLENA GIOVANNA</t>
  </si>
  <si>
    <t>CENTENO PALOMINO SOPHIA ESMERALDA (2)</t>
  </si>
  <si>
    <t>LESCANO DELGADO FLOR MIRIAM</t>
  </si>
  <si>
    <t>02000023</t>
  </si>
  <si>
    <t>REYES VASQUEZ CLARA ISABEL</t>
  </si>
  <si>
    <t>P36001281 / P36000670</t>
  </si>
  <si>
    <t>SABINA ASTO NAVARRO</t>
  </si>
  <si>
    <t>QUISPE PORRAS BERTA (3)</t>
  </si>
  <si>
    <t>CENTENO CATALAN BLASCO ANTONIO</t>
  </si>
  <si>
    <t>09396381</t>
  </si>
  <si>
    <t>02014341</t>
  </si>
  <si>
    <t>CHOQUE GONZALES JULIO FACUNDO</t>
  </si>
  <si>
    <t>04633043</t>
  </si>
  <si>
    <t>05002455</t>
  </si>
  <si>
    <t xml:space="preserve">CONSORCIO MECANO S.A.C. (COCHERA) </t>
  </si>
  <si>
    <t>CORONADO BERROCAL GUILLERMO (4)</t>
  </si>
  <si>
    <t>02000327</t>
  </si>
  <si>
    <t>DAVILA TELLO SANTOS</t>
  </si>
  <si>
    <t>16687578</t>
  </si>
  <si>
    <t>EFFIO HUAMANCHUMO VICENTE</t>
  </si>
  <si>
    <t>02001752</t>
  </si>
  <si>
    <t>INMOBILIARIA CARLOS CHOY S A</t>
  </si>
  <si>
    <t>LLACSAHUANGA ROSALES DANIEL</t>
  </si>
  <si>
    <t>07838334</t>
  </si>
  <si>
    <t>LUCEN HERRERA LUZ MARINA (5)</t>
  </si>
  <si>
    <t>02002641</t>
  </si>
  <si>
    <t>OLIVIA MARGARITA RIVERA SORIA</t>
  </si>
  <si>
    <t>02002172</t>
  </si>
  <si>
    <t>VALDIVIA VDA DE LOZADA MELINA MERY</t>
  </si>
  <si>
    <t>04648822</t>
  </si>
  <si>
    <t>05000230</t>
  </si>
  <si>
    <t>GUERE TOSCANO YOVANA</t>
  </si>
  <si>
    <t>ZAPANA CALISAYA LIDIA HERMELINDA</t>
  </si>
  <si>
    <t>02364078</t>
  </si>
  <si>
    <t>021. SUNASS</t>
  </si>
  <si>
    <t>GUTIERREZ MENESES JUANA GLORIA</t>
  </si>
  <si>
    <t>01223824</t>
  </si>
  <si>
    <t>Terceros</t>
  </si>
  <si>
    <t>02003038</t>
  </si>
  <si>
    <t>No</t>
  </si>
  <si>
    <t>PALOMINO MEDINA MARTHA MAGGIE</t>
  </si>
  <si>
    <t>09660531</t>
  </si>
  <si>
    <t>Si</t>
  </si>
  <si>
    <t>PORTUGAL VARGAS DORA PATRICIA</t>
  </si>
  <si>
    <t>00485631</t>
  </si>
  <si>
    <t>05013038</t>
  </si>
  <si>
    <t>DELGADO VASQUEZ JULIO FELIZ ALBERTO</t>
  </si>
  <si>
    <t>09163508</t>
  </si>
  <si>
    <t>INVERSIONES TURISTICAS DE LA AMAZONIA SAC</t>
  </si>
  <si>
    <t>11140436 /
11140437</t>
  </si>
  <si>
    <t>EDUARDO JAVIER VALDIVIEZO PRIETO</t>
  </si>
  <si>
    <t>ISABEL ANGELICA FRANCO MARQUINA VDA DE CARRASCO</t>
  </si>
  <si>
    <t xml:space="preserve">ROSA LUZ ANAYA MARIN VDA DE GUTIERREZ </t>
  </si>
  <si>
    <t>06899704</t>
  </si>
  <si>
    <t>ALEJANDRO MANUEL SALAZAR SANTIBAÑEZ</t>
  </si>
  <si>
    <t>08003613</t>
  </si>
  <si>
    <t>SEGUNDO MARCELO SALAZAR PAUCAR</t>
  </si>
  <si>
    <t>09246059</t>
  </si>
  <si>
    <t xml:space="preserve">EDWIN CORDOVA JARA </t>
  </si>
  <si>
    <t>08839182</t>
  </si>
  <si>
    <t>03006588</t>
  </si>
  <si>
    <t>JUGO VILLANUEVA TERESA</t>
  </si>
  <si>
    <t>06691799</t>
  </si>
  <si>
    <t>022. OSITRAN</t>
  </si>
  <si>
    <t>Tercero</t>
  </si>
  <si>
    <t>80m2</t>
  </si>
  <si>
    <t>Anual- 2 armadas</t>
  </si>
  <si>
    <t>RILLO S.A.C</t>
  </si>
  <si>
    <t>4492.52m2</t>
  </si>
  <si>
    <t>SÍ</t>
  </si>
  <si>
    <t xml:space="preserve">Mensual </t>
  </si>
  <si>
    <t>ABSI SALAS ADUAR SAMIR</t>
  </si>
  <si>
    <t>191.61m2</t>
  </si>
  <si>
    <t>BARBERIS ALOSILLA CARLOS ALBERTO</t>
  </si>
  <si>
    <t>184.96m2</t>
  </si>
  <si>
    <t xml:space="preserve">NO </t>
  </si>
  <si>
    <t>TARAZONA CASAFRANCA JAVIER ABRAHAM</t>
  </si>
  <si>
    <t>150m2</t>
  </si>
  <si>
    <t>Ajeno</t>
  </si>
  <si>
    <t>No Aplica</t>
  </si>
  <si>
    <t>11.5m2</t>
  </si>
  <si>
    <t>023. SERVIR</t>
  </si>
  <si>
    <t>VERVEL S.A.C.</t>
  </si>
  <si>
    <t>RUC N° 20101790411</t>
  </si>
  <si>
    <t>TERCERO</t>
  </si>
  <si>
    <t>PARTIDA N° 49022059</t>
  </si>
  <si>
    <t>ESCUELA INTERNACIONAL DE GERENCIA INTERNACIONAL HIGH SCHOOL OF MANAGEMENT - EIGER</t>
  </si>
  <si>
    <t>RUC N° 20333020531</t>
  </si>
  <si>
    <t>PARTIDA N° 49000071</t>
  </si>
  <si>
    <t>WALTER URBANO BENITS FALCONÍ</t>
  </si>
  <si>
    <t>DNI N° 09180098</t>
  </si>
  <si>
    <t>PARTIDA N° 07023996</t>
  </si>
  <si>
    <t>INMOBILIARIA TRIBOÑA S.A.C.</t>
  </si>
  <si>
    <t>20126204460</t>
  </si>
  <si>
    <t>PARTIDA N° 41356030
PARTIDA N° 41356049
PARTIDA N° 41356057</t>
  </si>
  <si>
    <t>208.97
208.77
208.77</t>
  </si>
  <si>
    <t>SUCESION INDIVISA BARRIONUEVO GIL DE PACHECO CARMEN BEATRIZ</t>
  </si>
  <si>
    <t>10082405459</t>
  </si>
  <si>
    <t>SOSA VALENZUELA PIO MAXIMO</t>
  </si>
  <si>
    <t>10198583249</t>
  </si>
  <si>
    <t>LLAQUE CACHO WALTER NAPOLEON</t>
  </si>
  <si>
    <t>10266169669</t>
  </si>
  <si>
    <t>GONZALES RAMOS EDGAR</t>
  </si>
  <si>
    <t>10311663343</t>
  </si>
  <si>
    <t>ZEGARRA SANCHEZ RUTH ANGELA</t>
  </si>
  <si>
    <t>10441779599</t>
  </si>
  <si>
    <t>HOTELES SHERATON DEL PERU SOCIEDAD ANONIMA CERRADA - HOTELES SHERATON DEL PERU S.A.C.</t>
  </si>
  <si>
    <t>20100032610</t>
  </si>
  <si>
    <t>INVERSIONES NACIONALES DE TURISMO S.A.</t>
  </si>
  <si>
    <t>20114803228</t>
  </si>
  <si>
    <t>EL MESON S.R.L.</t>
  </si>
  <si>
    <t>20119395543</t>
  </si>
  <si>
    <t>SERVIC NAC DE ADIESTRAM EN TRABAJ INDUST</t>
  </si>
  <si>
    <t>20131376503</t>
  </si>
  <si>
    <t>MUNICIPALIDAD METROPOLITANA DE LIMA</t>
  </si>
  <si>
    <t>20131380951</t>
  </si>
  <si>
    <t>DERRAMA MAGISTERIAL</t>
  </si>
  <si>
    <t>20136424867</t>
  </si>
  <si>
    <t>I.E.P. PERUANO - ITALIANA "DOMINGO SAVIO"</t>
  </si>
  <si>
    <t>20171299889</t>
  </si>
  <si>
    <t>COSTA DEL SOL S A</t>
  </si>
  <si>
    <t>20231843460</t>
  </si>
  <si>
    <t>GRAN HOTEL EL GOLF TRUJILLO S.A.</t>
  </si>
  <si>
    <t>20274361531</t>
  </si>
  <si>
    <t>TURISMO COSTA DEL SOL SA</t>
  </si>
  <si>
    <t>20356883749</t>
  </si>
  <si>
    <t>100PRE FELIZ SOCIEDAD ANONIMA CERRADA</t>
  </si>
  <si>
    <t>20379719440</t>
  </si>
  <si>
    <t>LA REAL CECINA E.I.R.L.</t>
  </si>
  <si>
    <t>20487969231</t>
  </si>
  <si>
    <t>HOTEL LA JOYA SAC</t>
  </si>
  <si>
    <t>20488387074</t>
  </si>
  <si>
    <t>CENTRO NAVAL DEL PERU</t>
  </si>
  <si>
    <t>20502707770</t>
  </si>
  <si>
    <t>I.E. 6050 JUANA ALARCO DE DAMMERT - MIRAFLORES</t>
  </si>
  <si>
    <t>20510139055</t>
  </si>
  <si>
    <t>UNIDAD EJECUTORA 002 - INICTEL-UNI</t>
  </si>
  <si>
    <t>20514761826</t>
  </si>
  <si>
    <t>NS TECNOLOGY S.A.C.</t>
  </si>
  <si>
    <t>20548385734</t>
  </si>
  <si>
    <t>INVERSIONES TURISTICAS HOTEL LAS PALMERAS S.A.C. - HOTEL LAS PALMERAS S.A.C.</t>
  </si>
  <si>
    <t>20567140068</t>
  </si>
  <si>
    <t>HOTELES FENIX S.A.C.</t>
  </si>
  <si>
    <t>20602395961</t>
  </si>
  <si>
    <t>ADMINISTRADORA DE INVERSIONES SIRIUS S.A.C.</t>
  </si>
  <si>
    <t>20602625550</t>
  </si>
  <si>
    <t>CORPORACION T &amp; T ORIENTE S.A.C.</t>
  </si>
  <si>
    <t>20602732666</t>
  </si>
  <si>
    <t>QUBIST S.A.C.</t>
  </si>
  <si>
    <t>20605032151</t>
  </si>
  <si>
    <t>Garantias</t>
  </si>
  <si>
    <t>024. OSINFOR</t>
  </si>
  <si>
    <t xml:space="preserve"> PRIMERA VISION S.A.C.</t>
  </si>
  <si>
    <t>00429401</t>
  </si>
  <si>
    <t>MENSUAL ADELANTADO</t>
  </si>
  <si>
    <t xml:space="preserve"> VALDERRAMA GUILLEN OFELIA AMALIA</t>
  </si>
  <si>
    <t>47026989</t>
  </si>
  <si>
    <t>ESPEJO ROJAS JESSICA ELIZABETH</t>
  </si>
  <si>
    <t>12790255</t>
  </si>
  <si>
    <t>ACOSTA VDA DE ACHING HENNY</t>
  </si>
  <si>
    <t>0700820</t>
  </si>
  <si>
    <t>CONSORCIO:ELSA IREIDA ROJAS DE AROTOMA - NICEFORO DINO AROTOMA JANAMPA</t>
  </si>
  <si>
    <t>20522617 y 20522618</t>
  </si>
  <si>
    <t>11039293</t>
  </si>
  <si>
    <t>VALVERDE SALDAÑA SUSAN DEL ROSARIO</t>
  </si>
  <si>
    <t>0000273</t>
  </si>
  <si>
    <t>CASAPINO ZUNE DIOMEDES - RAQUEL MORENO BOLLATI</t>
  </si>
  <si>
    <t>23821675 y 06677548</t>
  </si>
  <si>
    <t>05006577</t>
  </si>
  <si>
    <t>MALCA VARGAS ALBERTO CAMILO</t>
  </si>
  <si>
    <t>2194176</t>
  </si>
  <si>
    <t>CARLOS SEGUNDO MONTOYA ALBILDO - VELA CHÁVEZ DE MONTOYA SANDRA GRACIELA</t>
  </si>
  <si>
    <t>48844455 y 05715043</t>
  </si>
  <si>
    <t>00017030</t>
  </si>
  <si>
    <t>114. CONCYTEC</t>
  </si>
  <si>
    <t>NARCISA SAGRARIO SOSA RIVERA DE GUTIÉRREZ</t>
  </si>
  <si>
    <t>36 MESES  SET. 2019 A AGOT. 20-2022</t>
  </si>
  <si>
    <t>EL MONTO MENSUAL VARIA SEGÚN CONTRATO</t>
  </si>
  <si>
    <t>ADELANTADO, MENSUAL, A LOS 10 DÍAS DE CADA MES</t>
  </si>
  <si>
    <t>BOUCHON VICENTE JORGE LUIS</t>
  </si>
  <si>
    <t xml:space="preserve">FINALIZO EL SERVICIO </t>
  </si>
  <si>
    <t>CONCTRUCTORA HUASCAR SAC</t>
  </si>
  <si>
    <t>01377361</t>
  </si>
  <si>
    <t>MARÍA DEL PILAR ÁLVAREZ CALDERÓN  VON BISCHOFFHAUSEN DE MONTERO</t>
  </si>
  <si>
    <t>07794317</t>
  </si>
  <si>
    <t>US$ 21,000.00</t>
  </si>
  <si>
    <t>183. INDECOPI</t>
  </si>
  <si>
    <t>LOPEZ QUEVEDO MATG KAROL</t>
  </si>
  <si>
    <t>00003239</t>
  </si>
  <si>
    <t>122.31 m2</t>
  </si>
  <si>
    <t>VARGAS VDA DE GARCÍA TERESA</t>
  </si>
  <si>
    <t>05210354</t>
  </si>
  <si>
    <t>219.31 m2</t>
  </si>
  <si>
    <t>GUTIERREZ ARAPA MARIA LUZ</t>
  </si>
  <si>
    <t>01155004</t>
  </si>
  <si>
    <t>381.20 m2</t>
  </si>
  <si>
    <t>ELÍAS DE LA QUINTANA RAQUEL GUADALUPE</t>
  </si>
  <si>
    <t>07799365</t>
  </si>
  <si>
    <t>02004779</t>
  </si>
  <si>
    <t>294.80 m2</t>
  </si>
  <si>
    <t xml:space="preserve">CONTRERAS TAVERA SAMMY WILFREDO </t>
  </si>
  <si>
    <t>01333606</t>
  </si>
  <si>
    <t>05006621</t>
  </si>
  <si>
    <t>422.83 m2</t>
  </si>
  <si>
    <t>ALEJANDRO TORRES JESÚS</t>
  </si>
  <si>
    <t>465.60 m2</t>
  </si>
  <si>
    <t>PUCUHUANCA TITO MERY DORIS</t>
  </si>
  <si>
    <t>02011873</t>
  </si>
  <si>
    <t>337.45 m2</t>
  </si>
  <si>
    <t>MENDOZA DE ITURRI ELIZABETH</t>
  </si>
  <si>
    <t>366.86 m2</t>
  </si>
  <si>
    <t>RODRIGUEZ DE CERVANTES MARIA DELIA</t>
  </si>
  <si>
    <t>02657696</t>
  </si>
  <si>
    <t>00020017</t>
  </si>
  <si>
    <t>583.35 m2</t>
  </si>
  <si>
    <t>CHAPI CHOQUE ANA BERTHA</t>
  </si>
  <si>
    <t>05014973</t>
  </si>
  <si>
    <t>350.00 m2</t>
  </si>
  <si>
    <t>GOMEZ MARCHISIO ALDO SATURNINO</t>
  </si>
  <si>
    <t>07006792</t>
  </si>
  <si>
    <t>247.90 m2</t>
  </si>
  <si>
    <t>CHINCHAY OBREGÓN MAGALI ERESVITA</t>
  </si>
  <si>
    <t>131.16 m2</t>
  </si>
  <si>
    <t>LANZA VILLACORTA DE RODRIGUEZ GLADYS SUSANA</t>
  </si>
  <si>
    <t>03089097</t>
  </si>
  <si>
    <t>450.76 m2</t>
  </si>
  <si>
    <t>VARGAS DIAZ MARIA FELICITA</t>
  </si>
  <si>
    <t>02192516</t>
  </si>
  <si>
    <t>305.70 m2</t>
  </si>
  <si>
    <t>ARRIVASPLATA REYES FÁTIMA DEYANIRA</t>
  </si>
  <si>
    <t>02005371</t>
  </si>
  <si>
    <t>211.05 m2</t>
  </si>
  <si>
    <t>SURCO ORUÉ PABLO FRANCISCO</t>
  </si>
  <si>
    <t>04804209</t>
  </si>
  <si>
    <t>02001054</t>
  </si>
  <si>
    <t>43.60 m2</t>
  </si>
  <si>
    <t>LEÓN MURGA LUIS FERNANDO</t>
  </si>
  <si>
    <t>04639649</t>
  </si>
  <si>
    <t>05001637</t>
  </si>
  <si>
    <t>93.33 m2</t>
  </si>
  <si>
    <t>MONTESINOS RIVAS JAIME LUIS</t>
  </si>
  <si>
    <t>120.94 m2</t>
  </si>
  <si>
    <t>VENEGAS JANAMPA VDA. DE VARGAS GRACIELA</t>
  </si>
  <si>
    <t>02000975</t>
  </si>
  <si>
    <t>96.00 m2</t>
  </si>
  <si>
    <t>MERINO VIGIL ASUNTITA DEL CARMEN</t>
  </si>
  <si>
    <t>02015437</t>
  </si>
  <si>
    <t>151.70 m2</t>
  </si>
  <si>
    <t>KOLHER YIP LESLIE MARJORIE</t>
  </si>
  <si>
    <t>93.44 m2</t>
  </si>
  <si>
    <t>ZEA LUQUE VICTOR</t>
  </si>
  <si>
    <t>07405393</t>
  </si>
  <si>
    <t>47.70 m2</t>
  </si>
  <si>
    <t>TAMAYO RAMIREZ ERNESTINA ROSARIO</t>
  </si>
  <si>
    <t>02019669</t>
  </si>
  <si>
    <t>80.61 m2</t>
  </si>
  <si>
    <t>SOLDEVILLA CUBA WALTER RUBÉN</t>
  </si>
  <si>
    <t>07006099</t>
  </si>
  <si>
    <t>90.28 m2</t>
  </si>
  <si>
    <t>LLANOS GONZALES RUHT MAGALY</t>
  </si>
  <si>
    <t>293.65 m2</t>
  </si>
  <si>
    <t>ACOSTA DE MENDOZA LILY</t>
  </si>
  <si>
    <t>01066567</t>
  </si>
  <si>
    <t>05005717</t>
  </si>
  <si>
    <t>193.60 m2</t>
  </si>
  <si>
    <t>381.19 m2</t>
  </si>
  <si>
    <t>003 SG PCM</t>
  </si>
  <si>
    <t>15/01/19 al 15/12/20</t>
  </si>
  <si>
    <t>12/01/2018 al 11/01/2021</t>
  </si>
  <si>
    <t>01/07/17 al 30/06/20</t>
  </si>
  <si>
    <t>03/08/17 al 02/08/20</t>
  </si>
  <si>
    <t>25/04/20 al 24/04/23</t>
  </si>
  <si>
    <t>03/04/20 al 02/04/23</t>
  </si>
  <si>
    <t>04/12/19 al 03/12/22</t>
  </si>
  <si>
    <t>12/08/19 al 11/08/22</t>
  </si>
  <si>
    <t>10/06/19 al 09/06/21</t>
  </si>
  <si>
    <t>01/06/19 al 31/05/22</t>
  </si>
  <si>
    <t>21/05/19 al 20/05/22</t>
  </si>
  <si>
    <t>26/03/19 al 25/03/22</t>
  </si>
  <si>
    <t>17/02/19 al 16/02/22</t>
  </si>
  <si>
    <t>08/02/19 al 07/02/21</t>
  </si>
  <si>
    <t>16/10/18 al 15/10/21</t>
  </si>
  <si>
    <t>04/09/18 al 03/09/21</t>
  </si>
  <si>
    <t>22/08/18 al 21/08/21</t>
  </si>
  <si>
    <t>12/07/18 al 11/07/21</t>
  </si>
  <si>
    <t>25/06/18 al 24/06/21</t>
  </si>
  <si>
    <t>09/06/18 al 08/06/21</t>
  </si>
  <si>
    <t>22/04/18 al 21/04/21</t>
  </si>
  <si>
    <t>11/04/18 al 10/04/21</t>
  </si>
  <si>
    <t>20/03/18 al 19/03/21</t>
  </si>
  <si>
    <t>05/03/18 al 04/03/21</t>
  </si>
  <si>
    <t>01/03/18 al 28/02/21</t>
  </si>
  <si>
    <t>14/11/17 al 13/11/20</t>
  </si>
  <si>
    <t>02/01/18 al 01/01/21</t>
  </si>
  <si>
    <t>09/01/18 al 08/01/21</t>
  </si>
  <si>
    <t>03/02/18 al 02/02/21</t>
  </si>
  <si>
    <t>17/03/15 al 31/08/19</t>
  </si>
  <si>
    <t xml:space="preserve">07/09/16 al 31/08/19 </t>
  </si>
  <si>
    <t>11/10/20 al 31/10/20</t>
  </si>
  <si>
    <t>09/09/20 al 01/10/20</t>
  </si>
  <si>
    <t>24/01/20 al 08/08/20</t>
  </si>
  <si>
    <t>05/07/19 al 05/07/22</t>
  </si>
  <si>
    <t>31/12/19 al 31/12/20</t>
  </si>
  <si>
    <t>07/01/20 al 07/01/21</t>
  </si>
  <si>
    <t>05/04/20 al 04/04/21</t>
  </si>
  <si>
    <t>15/12/19 al 14/12/20</t>
  </si>
  <si>
    <t>28/11/18 al 15/07/20</t>
  </si>
  <si>
    <t>25/04/18 al 17/07/20</t>
  </si>
  <si>
    <t>07/05/18 al 16/07/20</t>
  </si>
  <si>
    <t>10/04/19 al 09/04/21</t>
  </si>
  <si>
    <t>14/09/11	 al 23/08/21</t>
  </si>
  <si>
    <t>08/08/14	 al 10/03/21</t>
  </si>
  <si>
    <t>27/11/14	 al 28/11/20</t>
  </si>
  <si>
    <t>12/06/13 	al 15/06/21</t>
  </si>
  <si>
    <t>25/10/11 	al 07/05/21</t>
  </si>
  <si>
    <t>26/11/14 al 27/11/20</t>
  </si>
  <si>
    <t>23/06/15 al 24/06/21</t>
  </si>
  <si>
    <t>03/07/15 al 04/07/21</t>
  </si>
  <si>
    <t>21/08/15 	al 23/07/21</t>
  </si>
  <si>
    <t>06/10/15 	al 07/10/21</t>
  </si>
  <si>
    <t>06/10/15	 al 07/10/21</t>
  </si>
  <si>
    <t>24/11/15	 al 28/05/21</t>
  </si>
  <si>
    <t>14/11/16	 al 15/11/20</t>
  </si>
  <si>
    <t>02/08/16	 al 04/08/21</t>
  </si>
  <si>
    <t>08/09/16	 al 10/09/21</t>
  </si>
  <si>
    <t>26/09/16	 al 27/11/21</t>
  </si>
  <si>
    <t>05/10/16	 al 06/10/20</t>
  </si>
  <si>
    <t>18/11/16	 al 19/11/20</t>
  </si>
  <si>
    <t>29/11/16	 al 30/11/20</t>
  </si>
  <si>
    <t>20/12/16	 al 21/12/20</t>
  </si>
  <si>
    <t>02/01/17	 al 11/09/21</t>
  </si>
  <si>
    <t>17/01/17	 al 18/01/21</t>
  </si>
  <si>
    <t>18/03/17	 al 19/03/21</t>
  </si>
  <si>
    <t>01/07/17	 al 02/07/21</t>
  </si>
  <si>
    <t>01/08/17 al 02/08/21</t>
  </si>
  <si>
    <t>09/10/17	 al 09/10/20</t>
  </si>
  <si>
    <t>06/11/17	al  06/11/20</t>
  </si>
  <si>
    <t>21/05/18	 al 20/02/21</t>
  </si>
  <si>
    <t>02/03/18	 al 03/09/21</t>
  </si>
  <si>
    <t>27/07/18	 al 27/07/19(*)</t>
  </si>
  <si>
    <t>02/06/18	 al 04/06/21</t>
  </si>
  <si>
    <t>28/06/18	 al 29/12/20</t>
  </si>
  <si>
    <t>13/08/18	 al 16/09/21</t>
  </si>
  <si>
    <t>02/11/17	 al 04/09/21</t>
  </si>
  <si>
    <t>24/02/18	 al 24/10/20</t>
  </si>
  <si>
    <t>18/11/17	 al 20/09/21</t>
  </si>
  <si>
    <t>16/11/18	 al 16/11/19</t>
  </si>
  <si>
    <t>10/12/17 al 10/12/20</t>
  </si>
  <si>
    <t>07/06/18	 al 07/06/21</t>
  </si>
  <si>
    <t>10/01/19	 al 11/01/21</t>
  </si>
  <si>
    <t>13/01/19	 al 12/01/22</t>
  </si>
  <si>
    <t>07/09/19	 al 08/11/20</t>
  </si>
  <si>
    <t>16/08/18	 al 18/07/21</t>
  </si>
  <si>
    <t>15/09/17	 al 16/04/21</t>
  </si>
  <si>
    <t>02/03/18	 al 03/04/21</t>
  </si>
  <si>
    <t>07/04/17	 al 08/02/21</t>
  </si>
  <si>
    <t>03/06/18	 al 07/06/21</t>
  </si>
  <si>
    <t>10/08/19	 al 11/08/21</t>
  </si>
  <si>
    <t>06/01/17 al 06/09/19(*)</t>
  </si>
  <si>
    <t>23/12/19 al 22/12/20</t>
  </si>
  <si>
    <t>04/07/19 al 02/01/21</t>
  </si>
  <si>
    <t>08/03/18 al 07/03/21</t>
  </si>
  <si>
    <t>01/10/13 al 30/09/21</t>
  </si>
  <si>
    <t>11/05/19 al 11/05/22</t>
  </si>
  <si>
    <t>31/12/19 al 30/12/20</t>
  </si>
  <si>
    <t>29/11/19 al 28/11/20</t>
  </si>
  <si>
    <t>01/05/19 al 30/04/21</t>
  </si>
  <si>
    <t>01/09/20 al 31/08/23</t>
  </si>
  <si>
    <t>01/02/19 al 31/01/22</t>
  </si>
  <si>
    <t>30/01/19 al 30/01/21</t>
  </si>
  <si>
    <t>19/01/16 al 30/06/20</t>
  </si>
  <si>
    <t>01/07/18 al 30/06/20</t>
  </si>
  <si>
    <t>01/02/19 al 30/01/22</t>
  </si>
  <si>
    <t>04/11/19 al 18/12/20</t>
  </si>
  <si>
    <t>04/11/19 al 03/01/20</t>
  </si>
  <si>
    <t>04/11/19 al 03/02/20</t>
  </si>
  <si>
    <t>23/10/19 al 22/01/20</t>
  </si>
  <si>
    <t>25/10/19 al 24/01/20</t>
  </si>
  <si>
    <t>17/09/19 al 16/12/19</t>
  </si>
  <si>
    <t>12/12/18 al 11/12/20</t>
  </si>
  <si>
    <t>27/11/15 al 28/02/19</t>
  </si>
  <si>
    <t>05/10/18 al 04/09/20</t>
  </si>
  <si>
    <t>19/04/16 al 31/08/191/</t>
  </si>
  <si>
    <t>16/11/16 al 17/05/20</t>
  </si>
  <si>
    <t>01/03/18 al 31/12/20</t>
  </si>
  <si>
    <t>31/12/18 al 31/05/21</t>
  </si>
  <si>
    <t>22/04/16 al 22/02/21</t>
  </si>
  <si>
    <t>13/05/16 al 13/05/22</t>
  </si>
  <si>
    <t>19/10/19 al 18/10/22</t>
  </si>
  <si>
    <t>13/04/18 al 12/07/22</t>
  </si>
  <si>
    <t>23/03/18 al 22/03/21</t>
  </si>
  <si>
    <t>08/11/19 al  07/11/22</t>
  </si>
  <si>
    <t>28/09/15 al  29/09/21</t>
  </si>
  <si>
    <t>01/03/18 al 30/03/21</t>
  </si>
  <si>
    <t>21/06/16 al 30/06/21</t>
  </si>
  <si>
    <t>31/12/18 al  31/12/20</t>
  </si>
  <si>
    <t>01/01/19 al  31/12/19</t>
  </si>
  <si>
    <t>AÑO 2019</t>
  </si>
  <si>
    <t>1. SERVICIO DE ARRENDAMIENTO DE BIEN INMUEBLE PARA LAS OFICINAS DE LA SEDE CENTRAL DE LA PRESIDENCIA DEL CONSEJO DE MINISTROS</t>
  </si>
  <si>
    <t>CONTRATACION DIRECTA</t>
  </si>
  <si>
    <t>PROCEDIMIENTO CLASICO</t>
  </si>
  <si>
    <t>CD 2-2017-PCM</t>
  </si>
  <si>
    <t>20513004592-ATAHUALPA HOLDINGS (PERU) S.A.C.</t>
  </si>
  <si>
    <t>En ejecución</t>
  </si>
  <si>
    <t>Periódica</t>
  </si>
  <si>
    <t xml:space="preserve">2. SERVICIO DE VIGILANCIA Y SEGURIDAD INTEGRAL PARA LOS DIFERENTES LOCALES EN LIMA DE LA PRESIDENCIA DEL CONSEJO DE MINISTROS”                                                                                                                                                                                                                            </t>
  </si>
  <si>
    <t>CONCURSO PUBLICO</t>
  </si>
  <si>
    <t>CP N 003-2018-PCM</t>
  </si>
  <si>
    <t>20547563485-CONSORCIO VARUM S.A.C – OPTIMUS SEC S.A.C</t>
  </si>
  <si>
    <t>3. CONTRATACIÓN DE SERVICIO DE ARRENDAMIENTO DE BIEN INMUEBLE PARA LA OPERATIVIDAD DEL CENTRO MAC – LIMA NORTE.</t>
  </si>
  <si>
    <t>CD 2-2018-PCM</t>
  </si>
  <si>
    <t>CENTRO COMERCIAL PLAZA NORTE SAC</t>
  </si>
  <si>
    <t>4. CONTRATACIÓN DEL SERVICIO DE DISEÑO, IMPLEMENTACIÓN Y OPERACIÓN DEL CENTRO DE ATENCION ALO MAC A NIVEL NACIONAL</t>
  </si>
  <si>
    <t>CP 001-2017-PCM</t>
  </si>
  <si>
    <t>DIGITEX PERU SAC</t>
  </si>
  <si>
    <t>5. ADQUISICIÓN DE TARJETAS ELECTRÓNICAS PARA EL CONSUMO DE ALIMENTOS DE LOS/LAS SERVIDORES/AS COMPRENDIDOS/AS EN EL RÉGIMEN LABORAL DEL DECRETO LEGISLATIVO N° 276 DE LA PRESIDENCIA DEL CONSEJO DE MINISTROS</t>
  </si>
  <si>
    <t>LP 001-2019-PCM</t>
  </si>
  <si>
    <t>EDENRED PERU S.A</t>
  </si>
  <si>
    <t>Concluido</t>
  </si>
  <si>
    <t>6. CONTRATACION DE SERVICIO DE LIMPIEZA INTEGRAL DE LAS OFICINAS DE LA PCM</t>
  </si>
  <si>
    <t>CP 002-2019-PCM</t>
  </si>
  <si>
    <t xml:space="preserve">SERVICIO DE MANTENIMIENTO Y SANEAMIENTO AMBIENTAL S.A.C. </t>
  </si>
  <si>
    <t>08/11/2019</t>
  </si>
  <si>
    <t>7 CONTRATACION DE SERVICIO DE ARRENDAMIENTO DE INMUEBLE PARA EL CENTRO MAC LIMA SUR</t>
  </si>
  <si>
    <t>CD 2-2019-PCM</t>
  </si>
  <si>
    <t>8. CONTRATACIÓN DE SERVICIO DE LIMPIEZA INTEGRAL PARA EL CENTRO MAC AREQUIPA</t>
  </si>
  <si>
    <t>ADJUDICACION SIMPLIFICADA</t>
  </si>
  <si>
    <t>AS 006-2019-PCM</t>
  </si>
  <si>
    <t>SERVICIOS GENERALES SEGESTONGER. SOCIEDAD ANONIMA CERRADA-"SERVICIOS GENERALES SEGESTONGER</t>
  </si>
  <si>
    <t>9. SERVICIO DE TELEFONIA FIJA CON LINEAS PRIMARIAS PARA LA PCM</t>
  </si>
  <si>
    <t>AS 005-2018-PCM</t>
  </si>
  <si>
    <t>TELEFONICA DEL PERU SAA</t>
  </si>
  <si>
    <t>CONCLUIDO</t>
  </si>
  <si>
    <t>10. SERVICIO DE ALQUILER DE MAQUINAS FOTOCOPIADORAS PARA LA PCM</t>
  </si>
  <si>
    <t>AS 012-2019-PCM</t>
  </si>
  <si>
    <t>COPISERVICE E I R L</t>
  </si>
  <si>
    <t>11. CONTRATACIÓN DEL SERVICIO DE PÓLIZAS DE SEGUROS PARA LA COBERTURA DE BIENES PATRIMONIALES E INTERESES DE LA PRESIDENCIA DEL CONSEJO DE MINISTROS</t>
  </si>
  <si>
    <t>MAPFRE PERU COMPAÑÍA DE SEGUROS Y REASEGUROS S.A.</t>
  </si>
  <si>
    <t>12. SERVICIO DE MENSAJERIA LOCAL Y NACIONAL PARA LA PCM</t>
  </si>
  <si>
    <t>AS 017-2018-PCM</t>
  </si>
  <si>
    <t>APOYO Y SERVICIOS PROFESIONALES SAC</t>
  </si>
  <si>
    <t>13. CONTRATACION DEL SUMINISTRO DE COMBUSTIBLE GASOHOL DE 97 PLUS PARA LOS VEHICULOS DEL PARQUE AUMOTOR DE LA PCM</t>
  </si>
  <si>
    <t>SUBASTA INVERSA</t>
  </si>
  <si>
    <t>OPERACIONES DE ESTACIONES SAC</t>
  </si>
  <si>
    <t>14. CONTRATACION DEL SERVICIO DE MONITOREO CONSTANTE DE MEDIOS DE  COMUNICACIÓN Y SEGUIMIENTO PERIODISTICO DE LAS ACTIVIDADES Y ACCIONES QUE REALIZA LA PCM</t>
  </si>
  <si>
    <t>AS 003-2019-PCM</t>
  </si>
  <si>
    <t>DP COMUNICACIONES SAC</t>
  </si>
  <si>
    <t xml:space="preserve">15. SUMINISTRO DE AGUA DE MESA PARA LAS DIFERENTES DEPENDENCIAS DE LA PCM </t>
  </si>
  <si>
    <t>AS 018-2019-PCM</t>
  </si>
  <si>
    <t>CONQUISTADORES REAL SERVICE S.A.</t>
  </si>
  <si>
    <t>16.SERVICIO DE TELEFONIA MOVIL Y PLAN DE DATOS CORPORATIVO PARA LA PCM</t>
  </si>
  <si>
    <t>CP 001-2019-PCM</t>
  </si>
  <si>
    <t>ENTEL PERU S.A.</t>
  </si>
  <si>
    <t>17. CONTRATACION DEL SUMINISTRO DE DIARIOS Y REVISTAS PARA LA PRESIDENCIA DEL CONSEJO DE MINISTROS</t>
  </si>
  <si>
    <t>AS 028-2019-PCM</t>
  </si>
  <si>
    <t>RIVERA REGALADO DANIEL ARMANDO</t>
  </si>
  <si>
    <t>18. CONTRATACION DE SERVICIO DE INFRAESTRUCTURA EN NUBE PARA LA PLATAFORMA DIGITAL UNICA DEL ESTADO PERUANO PARA ORIENTACION AL CIUDADANO GOB.PE</t>
  </si>
  <si>
    <t>AS 013-2019-PCM</t>
  </si>
  <si>
    <t>AMERICATEL PERU S.A.</t>
  </si>
  <si>
    <t>19. CONTRATACION DEL SERVICIO DE ASISTENCIA TECNICA PARA LA IMPLEMENTACION DE NORMA TECNICA PARA GESTION DE LA CALIDAD DE SERVICIOS EN ENTIDADES DE BAJA COMPLEJIDAD</t>
  </si>
  <si>
    <t>CP 003-2019-PCM</t>
  </si>
  <si>
    <t>RQ CONSULTORES S.A.C.</t>
  </si>
  <si>
    <t>20. CONTRATACION DE SERVICIO DE ALQUILER DE ESTACIONAMIENTOS PARA VEHICULOS DE PERSONAL DE LA PCM</t>
  </si>
  <si>
    <t>AS 011-2019-PCM</t>
  </si>
  <si>
    <t>LOS PORTALES ESTACIONAMIENTOS OPERADORA S.A.</t>
  </si>
  <si>
    <t>21. CONTRATACION DEL SERVICIO DE SOPORTE Y GARANTIA DE LA INFRAESTRUCTURA TIPO BLADE Y SOPORTE DE LA TELEFONIA IP</t>
  </si>
  <si>
    <t>AS 023-2019-PCM</t>
  </si>
  <si>
    <t>ADEXUS PERU SA</t>
  </si>
  <si>
    <t>Unico</t>
  </si>
  <si>
    <t>AÑO 2020</t>
  </si>
  <si>
    <t>1. ADQUISICION DE UNIFORMES DE VERANO E INVIERNO CORRESPONDIENTE AL AÑO 2020 PARA EL PERSONAL COMPRENDIDO EN EL DL 276 DE LA PCM- ITEM 01</t>
  </si>
  <si>
    <t>AS 034-2019-PCM</t>
  </si>
  <si>
    <t>CONSORCIO CAROLINA S.A.C.</t>
  </si>
  <si>
    <t>2. ADQUISICION DE UNIFORMES DE VERANO E INVIERNO CORRESPONDIENTE AL PERIODO 2020 PARA EL PERSONAL COMPRENDIDO EN EL REGIMEN LABORAL DEL DL 276 DE LA PCM -ITEM 2</t>
  </si>
  <si>
    <t>INDUSTRIAL GORAK S A</t>
  </si>
  <si>
    <t>3. CONTRATACION DEL SERVICIO DE ACCESO DEDICADO A INTERNET E INTERCONEXION DE DATOS PARA EL CENTRO MAC LIMA SUR DE LA PCM</t>
  </si>
  <si>
    <t>AS 032-2019-PCM</t>
  </si>
  <si>
    <t>4. CONTRATACION DEL SERVICIO DE MONITOREO DE NOTICIAS EN MEDIOS DE COMUNICACION</t>
  </si>
  <si>
    <t>AS 003-2020-PCM</t>
  </si>
  <si>
    <t>DP COMUNICACIONES S.A.C.</t>
  </si>
  <si>
    <t>5. CONTRATACION DEL SERVICIO DE TELEFONIA FIJA PARA LA PRESIDENCIA DEL CONSEJO DE MINISTROS</t>
  </si>
  <si>
    <t>AS 001-2020-PCM</t>
  </si>
  <si>
    <t>6.ADQUISICION DE LICENCIAS DE SOFTWARE MICROSOFT OFFICE PARA LAS DIFERENTES DEPENDENCIAS DE LA PCM</t>
  </si>
  <si>
    <t>AS 005-2020-PCM</t>
  </si>
  <si>
    <t>REDES Y SERVICIOS S.A.C.</t>
  </si>
  <si>
    <t>7. CONTRATACION DEL SERVICIO DE RECARGA ELECTRONICA EN EL MARCO DEL DECRETO SUPREMO Nro 00590PCM REGLAMENTO DE LA LEY DE LA CARRERA ADMINISTRATIVA</t>
  </si>
  <si>
    <t>CP 001-2020-PCM</t>
  </si>
  <si>
    <t>EDENRED PERU S.A.</t>
  </si>
  <si>
    <t>AÑO 2021</t>
  </si>
  <si>
    <t>ALQUILER DE EQUIPOS MULTIFUNCIONALES PARA LA AUTORIDAD PARA LA RECONSTRUCCIÓN CON CAMBIOS</t>
  </si>
  <si>
    <t>AS-SM-5-2019-RCC-1</t>
  </si>
  <si>
    <t>CORPORACION LATINOAMERICANA DE SERVICIOS TEGNOLOGICOS SAC</t>
  </si>
  <si>
    <t>PLAZO DE EJECUCION 365 DIAS</t>
  </si>
  <si>
    <t>SERVICIO DE MONITOREO DE MEDIOS DE COMUNICACIÓN</t>
  </si>
  <si>
    <t>AS-SM-4-2019-RCC-1</t>
  </si>
  <si>
    <t>SERVICIO DE SEGURO DE ASISTENCIA MEDICA PARA EL DIRECTOR EJECUTIVO Y SUS DEPENDIENTES DIRECTOS</t>
  </si>
  <si>
    <t>AS-SM-2-2019-RCC-1</t>
  </si>
  <si>
    <t>PACIFICO COMPAÑÍA DE SEGUROS Y REASEGUROS S.A.</t>
  </si>
  <si>
    <t>SERVICIO DE ALQUILER DE IMPRESORAS MULTIFUNCIONALES PARA IMPRESIONES, FOTOCOPIADOS Y ESCANEOS PARA LA AUTORIDAD PARA LA RECONSTRUCCIÓN CON CAMBIOS</t>
  </si>
  <si>
    <t>AS-SM-3-2019-RCC-1</t>
  </si>
  <si>
    <t>SUSCRITO 20 DIAS DE AGOSTO 2019</t>
  </si>
  <si>
    <t>SERVICIO DE MENSAJERIA A NIVEL NACIONAL</t>
  </si>
  <si>
    <t>AS-SM-1-2019-RCC-1</t>
  </si>
  <si>
    <t>OLVA COURIER S.A.C</t>
  </si>
  <si>
    <t>SERVICIO DE PROVISIÓN, INSTALACION Y PUESTA EN OPERATIVIDAD DE ESTRUCTURAS HOSPITALARIAS TEMPORALES PARA ATENDER EL AISLAMIENTO Y LA RECUPERACION DE PACIENTES AFECTADOS CON EL COVID -19. (REGION CAJAMARCA: CAJAMARCA Y JAEN)</t>
  </si>
  <si>
    <t>DIRECTA-PROC-25-2020-ARCC-1</t>
  </si>
  <si>
    <t>FUSION COMUNICACIONES SAC</t>
  </si>
  <si>
    <t>PLAZO 90 DIAS CALENDARIOS</t>
  </si>
  <si>
    <t>ADQUISICIÒN DE CONTENEDORES REFRIGERADOS DE 40 PIES</t>
  </si>
  <si>
    <t>DIRECTA-PROC-23-2020-ARCC-1</t>
  </si>
  <si>
    <t>Z GROUP SAC</t>
  </si>
  <si>
    <t>EJECUCIÓN DE LA OBRA: RECUPERACIÓN DE LOS SERVICIOS DE SALUD DEL HOSPITAL DE APOYO II-2 SULLANA, DISTRITO DE SULLANA, PROVINCIA DE SULLANA, REGIÓN PIURA (CONTINGENCIA)¿ C.U.I: 2483109</t>
  </si>
  <si>
    <t>PEC-PROC-1-2020-ARCC-1</t>
  </si>
  <si>
    <t>EN PROCESO DE SELECCIÓN</t>
  </si>
  <si>
    <t>DESIERTO NUEVA CONVOCATORIA</t>
  </si>
  <si>
    <t>CONTRATACION DE SERVICIO DE LAVANDERIA DE ROPA HOSPITALARIA DE LOS HOSPITALES TEMPORALES ENCARGADOS POR  LA AUTORIDAD PARA LA RECONSTRUCCION CON CAMBIOS ARCC</t>
  </si>
  <si>
    <t>DIRECTA-PROC-14-2020-ARCC-1</t>
  </si>
  <si>
    <t>CADARU EIRL</t>
  </si>
  <si>
    <t>90 DIAS CALENDARIOS</t>
  </si>
  <si>
    <t>CONSULTORÍA PARA LA SUPERVISIÓN DE EJECUCIÓN DE LA OBRA ¿RECUPERACIÓN DE LOS SERVICIOS DE SALUD DEL HOSPITAL DE APOYO II-2 SULLANA, DISTRITO DE SULLANA, PROVINCIA DE SULLANA, REGIÓN PIURA (CONTINGENCIA)¿</t>
  </si>
  <si>
    <t>PEC-PROC-2-2020-ARCC-1</t>
  </si>
  <si>
    <t xml:space="preserve">OTORGAMIENTO DE BUENA PRO </t>
  </si>
  <si>
    <t>SERVICIO DE ALMACENAMIENTO, RECOLECCIÓN, TRANSPORTE, Y DISPOSICIÓN FINAL DE RESIDUOS SÓLIDOS BIOCONTAMINADOS PARA LOS HOSPITALES TEMPORALES DE PACIENTES CON COVID 19</t>
  </si>
  <si>
    <t>DIRECTA-PROC-16-2020-ARCC-1</t>
  </si>
  <si>
    <t>ASESORES ECOLOGICOS SAN LORENZO SRL</t>
  </si>
  <si>
    <t>PLAZO EJE 90 DIAS</t>
  </si>
  <si>
    <t>ADQUISICIÓN DE PULSIOXIMETROS PARA LA IMPLEMENTACIÓN DE HOSPITALES TEMPORALES PARA ATENDER EL AISLAMIENTO Y LA RECUPERACIÓN DE PACIENTES AFECTADOS CON EL COVID -19, EN EL MARCO DEL DECRETO DE URGENCIA N° 031-2020 Y DECRETO DE URGENCIA N° 055-2020</t>
  </si>
  <si>
    <t>DIRECTA-PROC-22-2020-ARCC-1</t>
  </si>
  <si>
    <t>MANUFACTURA MEDICA Y ORTOPEDIA S.A.C.</t>
  </si>
  <si>
    <t>PLAZO DE ENTREGA DESDE EL DIA SGTE DE NOTIFICADA EL CONTATO</t>
  </si>
  <si>
    <t>ADQUISICIÓN DE EQUIPOS MEDICOS PARA EL MINISTERIO DE SALUD (MINSA) PARA REFORZAR LOS SISTEMAS DE PREVENCIÓN, CONTROL, VIGILANCIA Y RESPUESTA SANITARIA PARA LA ATENCIÓN DE LA EMERGENCIA PRODUCIDA POR EL COVID-19 DECRETO DE URGENCIA N°031-2020, PARA LA ADQUISICION DE MONITORES DE FUNCIONES VITALES 08</t>
  </si>
  <si>
    <t>DIRECTA-PROC-3-2020-ARCC-1</t>
  </si>
  <si>
    <t>DRAGAER PERU SAC</t>
  </si>
  <si>
    <t>SERVICIO DE ALIMENTACION Y NUTRICION PARA LOS HOSPITALES TEMPORALES A CARGO DE LA ARCC</t>
  </si>
  <si>
    <t>DIRECTA-PROC-13-2020-ARCC-1</t>
  </si>
  <si>
    <t>SERVICIOS GENERALES LIMSA PERU SRL</t>
  </si>
  <si>
    <t>ADQUISICIÓN DE TENSIOMETRO ANEROIDE ADULTO PARA EL EQUIPAMIENTO DE HOSPITALES TEMPORALES EN EL MARCO DE LOS DECRETOS DE URGENCIA N° 031 Y 055-2020</t>
  </si>
  <si>
    <t>DIRECTA-PROC-18-2020-ARCC-1</t>
  </si>
  <si>
    <t>INTECWELD IMPORT SAC</t>
  </si>
  <si>
    <t>PLAZO DE ENTREGA 7 DIAS CALENDARIOS</t>
  </si>
  <si>
    <t>SERVICIO DE SUMINISTRO Y OPERACIÓN DE GRUPO ELECTRÓGENO PARA AMBIENTES DE HOSPITALIZACIÓN TEMPORAL (AHT) Y SUMINISTROS Y OPERACIÓN DE GRUPO ELECTRÓGENO PARA AMBIENTES DE CUIDADO CRÍTICO TEMPORAL (ACCT) - UCI</t>
  </si>
  <si>
    <t>DIRECTA-PROC-19-2020-ARCC-1</t>
  </si>
  <si>
    <t>DE GRUPOS ELECTROGENOS SAC</t>
  </si>
  <si>
    <t>ADQUISICIÓN DE ROPA HOSPITALARIA (JUEGOS DE SABANAS ) PARA LA AUTORIDAD PARA LA RECONSTRUCCIÓN CON CAMBIOS, EN ADELANTE LA AUTORIDAD</t>
  </si>
  <si>
    <t>DIRECTA-PROC-21-2020-ARCC-1</t>
  </si>
  <si>
    <t>RIO TRADER SAC</t>
  </si>
  <si>
    <t>PLAZO DE ENTREGA 1 DIA CALENDARIO</t>
  </si>
  <si>
    <t>ADQUISICIÓN DE ROPA HOSPITALARIA (SABANAS DESCARTABLES) PARA LA AUTORIDAD PARA LA RECONSTRUCCIÓN CON CAMBIOS, EN ADELANTE LA AUTORIDAD</t>
  </si>
  <si>
    <t>DIRECTA-PROC-20-2020-ARCC-1</t>
  </si>
  <si>
    <t>DISTRIBUIDORA DE PRODUCTOS DESCARTABLES SAC</t>
  </si>
  <si>
    <t>PLAZO DE ENTREGA INMEDIATA</t>
  </si>
  <si>
    <t>SERVICIO DE TRANSPORTE DE CARGA PARA LOS MOBILIARIOS Y EQUIPOS MÉDICOS ADQUIRIDOS PARA LA AUTORIDAD PARA LA RECONSTRUCCIÓN CON CAMBIOS-ARCC</t>
  </si>
  <si>
    <t>DIRECTA-PROC-15-2020-ARCC-1</t>
  </si>
  <si>
    <t>TRANSPORTE Y SOLUCIONES INTEGRALES SAC</t>
  </si>
  <si>
    <t>60 DIAS CALENDARIOS</t>
  </si>
  <si>
    <t>SERVICIO DE ALQUILER DE DOS CAMIONETAS CON CHOFER</t>
  </si>
  <si>
    <t>DIRECTA-PROC-12-2020-ARCC-1</t>
  </si>
  <si>
    <t>TRINY RENTAL SAC</t>
  </si>
  <si>
    <t>ADQUISICIÓN DE ROPA HOSPITALARIA PARA LOS HOSPITALES TEMPORALES PARA ATENCIÓN COVID 19 A CARGO DE LA AUTORIDAD PARA LA RECONSTRUCCIÓN CON CAMBIOS EN EL MARCO DEL DECRETO DE URGENCIA N° 031-2020 Y DECRETO DE URGENCIA N° 055-2020</t>
  </si>
  <si>
    <t>DIRECTA-PROC-11-2020-ARCC-1</t>
  </si>
  <si>
    <t>FAITH EIRL</t>
  </si>
  <si>
    <t>7 DIAS CALENDARIOS</t>
  </si>
  <si>
    <t>SERVICIO DE LIMPIEZA Y DESINFECCIÓN PARA LOS HOSPITALES TEMPORALES DE PACIENTES DIAGNOSTICADOS CON COVID  19</t>
  </si>
  <si>
    <t>DIRECTA-PROC-10-2020-ARCC-1</t>
  </si>
  <si>
    <t>CLEARNER &amp; GARDEN SAC</t>
  </si>
  <si>
    <t>SERVICIO DE SEGURIDAD Y VIGILANCIA A LOS HOSPITALES TEMPORALES PARA LOS PACIENTES DIAGNOSTICADOS CON COVID  19</t>
  </si>
  <si>
    <t>DIRECTA-PROC-9-2020-ARCC-1</t>
  </si>
  <si>
    <t>SERVICIOS ESPECIALES DE VIGILANCIA CUMBRE DE ACERO SAC - SEREVICDA</t>
  </si>
  <si>
    <t>ADQUISICIÓN DE BIENES Y/O EQUIPAMIENTO MÉDICO PARA IMPLEMENTAR HOSPITALES TEMPORALES EN EL PROCESO DE AISLAMIENTO Y RECUPERACIÓN DE PACIENTES CON COVID-19 EN EL MARCO DEL DECRETO DE URGENCIA N° 031-2020 Y  DECRETO DE URGENCIA N° 055-2020 (TERCER TRAMO)</t>
  </si>
  <si>
    <t>DIRECTA-PROC-7-2020-ARCC-1</t>
  </si>
  <si>
    <t>GRUPO IBERO PERU SAC, S&amp;L CONSORCIO METALICO SA, K&amp;M INDUSTRIAL SAC,INDUCOMER SAC, METAL BOARD SAC, SUPERMERCADOS PERUANOS SA, TECNOLOGIAS MEDICA IMPORT SACMELDECO SRL, DRAEGER PERU SAC,MASTER WORLD MEDICAL SAC, INTERNATIONAL DIAGNOSTIG SAC, CARDIOMEC DEL PERU SAC, YAHVEH MEDICAL EIRL, TECNOLOGIA ELECTROMEDICA, CIA MEDICA SA, JAIME ROJAS REPRESENTACIONES GENERALES SA</t>
  </si>
  <si>
    <t>8 DIAS CALENDARIOS</t>
  </si>
  <si>
    <t>ADQUISICIÓN DE BIENES Y/O EQUIPAMIENTO MÉDICO PARA IMPLEMENTAR HOSPITALES TEMPORALES EN EL PROCESO DE AISLAMIENTO Y RECUPERACIÓN DE PACIENTES CON COVID-19 EN EL MARCO DEL DECRETO DE URGENCIA N° 031-2020 Y  DECRETO DE URGENCIA N° 055-2020 (PRIMER TRAMO)</t>
  </si>
  <si>
    <t>DIRECTA-PROC-4-2020-ARCC-1</t>
  </si>
  <si>
    <t>VERAMED EIRL</t>
  </si>
  <si>
    <t>PLAZO DE EJECUCION 23 DIAS CALENDARIOS</t>
  </si>
  <si>
    <t>GRUPO IBERO PERU SAC</t>
  </si>
  <si>
    <t>PLAZO DE EJECUCION 20 DIAS CALENDARIOS</t>
  </si>
  <si>
    <t>INDUSTRIA DE MUEBLES FLORES SAC</t>
  </si>
  <si>
    <t>MEDELCO SRL</t>
  </si>
  <si>
    <t>15 DIAS CALENDARIOS</t>
  </si>
  <si>
    <t>INTERNATIONAL DIAGNOSTIC IMAGING SAC</t>
  </si>
  <si>
    <t>10 CALENDARIOS</t>
  </si>
  <si>
    <t>ROLY ARMANDO DAVILA RENGIFO</t>
  </si>
  <si>
    <t>20 DIAS CALENDARIOS</t>
  </si>
  <si>
    <t>S&amp;L CONSORCIO METALICO SA</t>
  </si>
  <si>
    <t>23 DIAS CALENDARIOS</t>
  </si>
  <si>
    <t>ADQUISICIÓN DE BIENES Y/O EQUIPAMIENTO MÉDICO PARA IMPLEMENTAR HOSPITALES TEMPORALES EN EL PROCESO DE AISLAMIENTO Y RECUPERACIÓN DE PACIENTES CON COVID-19 EN EL MARCO DEL DECRETO DE URGENCIA N° 031-2020 Y  DECRETO DE URGENCIA N° 055-2020 (SEGUNDO TRAMO)</t>
  </si>
  <si>
    <t>DIRECTA-PROC-6-2020-ARCC-1</t>
  </si>
  <si>
    <t>HOLIDAY SRL, INDUCOMER SAC, K&amp;M INDUSTRIAL SAC, GRUPO IBERO PERU SAC, MOBILIARIOS HOSPITALIRIOS IN FIN SAC</t>
  </si>
  <si>
    <t>18 DIAS CALENDARIOS</t>
  </si>
  <si>
    <t>SERVICIO DE PROVISIÓN, INSTALACIÓN Y PUESTA EN OPERATIVIDAD DE ESTRUCTURAS HOSPITALARIAS TEMPORALES PARA ATENDER EL AISLAMIENTO Y LA RECUPERACIÓN DE PACIENTES AFECTADOS CON EL COVID -19. (PIURA VIDENITA, SULLANA, LORETO, LIMA - SJL- H.MINSA) EN EL MARCO DEL DECRETO DE URGENCIA N° 031 Y EL DECRETO DE</t>
  </si>
  <si>
    <t>DIRECTA-PROC-8-2020-ARCC-1</t>
  </si>
  <si>
    <t>PLAZO DE EJECUCION 90 DIAS CALENDARIOS</t>
  </si>
  <si>
    <t>DHMONT SAC CONTRATISTAS GENERALES</t>
  </si>
  <si>
    <t>IMABRI FILMS AND SERVICE SAC</t>
  </si>
  <si>
    <t>SERVICIO DE PROVISIÓN, INSTALACIÓN Y PUESTA EN OPERATIVIDAD DE ESTRUCTURAS HOSPITALARIAS TEMPORALES PARA ATENDER EL AISLAMIENTO Y LA RECUPERACIÓN DE PACIENTES AFECTADOS CON EL COV1D -19 EN EL MARCO DEL DECRETO DE URGENCIA N° 031-2020 Y DECRETO DE URGENCIA N° 055-2020.</t>
  </si>
  <si>
    <t>DIRECTA-PROC-5-2020-ARCC-1</t>
  </si>
  <si>
    <t>PLAZO DE TRASLADO 19 DIAS CALENDARIOS</t>
  </si>
  <si>
    <t>ADQUISICIÓN DE BIENES Y/O EQUIPAMIENTO MÉDICO PARA IMPLEMENTAR HOSPITALES TEMPORALES EN EL PROCESO DE AISLAMIENTO Y RECUPERACIÓN DE PACIENTES CON COVID-19, CARRO PARA TRANSPORTE DE DOSIS UNITARIA (PASTILLEROS MULTIPLES) EN EL MARCO DEL DECRETO DE URGENCIA N° 031-2020 Y DECRETO DE URGENCIA N° 055-2020.</t>
  </si>
  <si>
    <t>INTER-PROC-7-2020-ARCC-1</t>
  </si>
  <si>
    <t>WV INDUSTRIES UK LIMITED</t>
  </si>
  <si>
    <t>3 DIAS HABILES SUSCRITO CONTRATO</t>
  </si>
  <si>
    <t>ADQUISICIÓN DE 200 UNIDADES DE MONITORES DE FUNCIONES VITALES DE 5 PARÁMETROS PARA LOS AMBIENTES DE HOSPITALIZACIÓN TEMPORAL DE LAS 6 SEDES DE HOSPITALES TEMPORALES DONDE SE BRINDARÁ ¿SERVICIO DE PROVISIÓN, INSTALACIÓN Y PUESTA EN OPERATIVIDAD DE ESTRUCTURAS HOSPITALARIAS TEMPORALES ATENDER EL AISLAMIENTO Y LA RECUPERACIÓN DE PACIENTES AFECTADOS CON EL COVID - 19¿ EN EL MARCO DEL DECRETO DE URGENCIA N° 031-2020 Y DECRETO DE URGENCIA N° 055-2020.</t>
  </si>
  <si>
    <t>INTER-PROC-6-2020-ARCC-1</t>
  </si>
  <si>
    <t>ADQUISICIÓN DE CONCENTRADORES DE OXÍGENO PARA LOS AMBIENTES DE HOSPITALIZACIÓN TEMPORAL DE LAS 9 SEDES DE HOSPITALES TEMPORALES DONDE SE BRINDARÁ ¿SERVICIO DE PROVISIÓN, INSTALACIÓN Y PUESTA EN OPERATIVIDAD DE ESTRUCTURAS HOSPITALARIAS TEMPORALES ATENDER EL AISLAMIENTO Y LA RECUPERACIÓN DE PACIENTES AFECTADOS CON EL COVID - 19¿ EN EL MARCO DEL DECRETO DE URGENCIA N° 031-2020 Y DECRETO DE URGENCIA N° 055-2020</t>
  </si>
  <si>
    <t>INTER-PROC-5-2020-ARCC-1</t>
  </si>
  <si>
    <t>ADQUISICIÓN DE EQUIPOS MEDICOS PARA EL MINISTERIO DE SALUD (MINSA) PARA REFORZAR LOS SISTEMAS DE PREVENCIÓN, CONTROL, VIGILANCIA Y RESPUESTA SANITARIA PARA LA ATENCIÓN DE LA EMERGENCIA PRODUCIDA POR EL COVID-19¿-DECRETO DE URGENCIA N°031-2020, PARA LA ADQUISICION DE CAMA CAMILLA PARA RECUPERACIÓN EMERGENCIA¿</t>
  </si>
  <si>
    <t>DIRECTA-PROC-2-2020-ARCC-1</t>
  </si>
  <si>
    <t>GRUPO JHS SA</t>
  </si>
  <si>
    <t>FORMA DE PAGO A LA ENTREGA DE LOS BIENES</t>
  </si>
  <si>
    <t>DIRECTA-PROC-2-2020-ARCC-2</t>
  </si>
  <si>
    <t>METAX INDUSTRIA Y COMERCIO SAC</t>
  </si>
  <si>
    <t>DIRECTA-PROC-2-2020-ARCC-3</t>
  </si>
  <si>
    <t>CONSORCIO SIBLING-FORLI</t>
  </si>
  <si>
    <t>ADQUISICIÓN DE EQUIPOS MEDICOS PARA EL MINISTERIO DE SALUD (MINSA) PARA REFORZAR LOS SISTEMAS DE PREVENCIÓN, CONTROL, VIGILANCIA Y RESPUESTA SANITARIA PARA LA ATENCIÓN DE LA EMERGENCIA PRODUCIDA POR EL COVID-19¿-DECRETO DE URGENCIA N°031-2020, PARA LA ADQUISICIÓN DE MONITOR DE FUNCIONES VITALES DE 05 PARÁMETROS</t>
  </si>
  <si>
    <t>INTER-PROC-4-2020-ARCC-1</t>
  </si>
  <si>
    <t>IQ MEDICAL SERVICES, LLC</t>
  </si>
  <si>
    <t>ENTREGA 25 DIAS CALENDARIOS DE SUSCRITO EL CONTRATO</t>
  </si>
  <si>
    <t>ADQUISICIÓN DE EQUIPOS MEDICOS PARA EL MINISTERIO DE SALUD (MINSA) PARA REFORZAR LOS SISTEMAS DE PREVENCIÓN, CONTROL, VIGILANCIA Y RESPUESTA SANITARIA PARA LA ATENCIÓN DE LA EMERGENCIA PRODUCIDA POR EL COVID-19¿, TENIENDO BASE LEGAL DECRETO SUPREMO N°072-2020- PARA EL SALDO POR ADQUIRIR DE VENTILADOR VOLUMETRICO + PVC AVANZADOS (51 UNIDADES)</t>
  </si>
  <si>
    <t>INTER-PROC-3-2020-ARCC-1</t>
  </si>
  <si>
    <t>ENTREGA 45 DIAS CALENDARIOS DE SUSCRITO EL CONTRATO</t>
  </si>
  <si>
    <t>ADQUISICIÓN DE EQUIPOS MEDICOS PARA EL MINISTERIO DE SALUD (MINSA) PARA REFORZAR LOS SISTEMAS DE PREVENCIÓN, CONTROL, VIGILANCIA Y RESPUESTA SANITARIA PARA LA ATENCIÓN DE LA EMERGENCIA PRODUCIDA POR EL COVID-19 (DECRETO SUPREMO N° 072-2020-EF)</t>
  </si>
  <si>
    <t>INTER-PROC-2-2020-ARCC-1</t>
  </si>
  <si>
    <t>ENTREGA 60 DIAS CALENDARIOS DE SUSCRITO EL CONTRATO</t>
  </si>
  <si>
    <t>ADQUISICIÓN DE EQUIPOS MEDICOS PARA EL MINISTERIO DE SALUD (MINSA) PARA REFORZAR LOS SISTEMAS DE PREVENCIÓN, CONTROL, VIGILANCIA Y RESPUESTA SANITARIA PARA LA ATENCIÓN DE LA EMERGENCIA PRODUCIDA POR EL COVID-19</t>
  </si>
  <si>
    <t>INTER-PROC-1-2020-ARCC-1</t>
  </si>
  <si>
    <t>ENTREGA 30 DIAS CALENDARIOS DE SUSCRITO EL CONTRATO</t>
  </si>
  <si>
    <t>SERVICIO DE ARRENDAMIENTO DE UN INMUEBLE PARA LA SEDE DE LA AUTORIDAD DE RECONSTRUCCIÓN CON CAMBIOS (ARCC)</t>
  </si>
  <si>
    <t>DIRECTA-PROC-1-2020-RCC-1</t>
  </si>
  <si>
    <t>ARTE EXPRESS Y COMPAÑIA S.A.C.</t>
  </si>
  <si>
    <t>PLAZO DE EJECUCION 731 DIAS CALENDARIOS</t>
  </si>
  <si>
    <t>SERVICIOS DE LIMPIEZA E HIGIENE</t>
  </si>
  <si>
    <t xml:space="preserve">CONCURSO PUBLICO </t>
  </si>
  <si>
    <t>SERVICIO DE TELEFONIA MOVIL</t>
  </si>
  <si>
    <t>PAPELERIA EN GENERAL, UTILES Y MATERIALES DE OFICINA</t>
  </si>
  <si>
    <t>CONVENIO MARCO</t>
  </si>
  <si>
    <t>SERVICIOS DE SEGURIDAD Y VIGILANCIA</t>
  </si>
  <si>
    <t>SERVICIO DE INTERNET</t>
  </si>
  <si>
    <t>OTROS SEGUROS DE  BIENES MUEBLES E INMUEBLES</t>
  </si>
  <si>
    <t>CORREOS Y SERVICIOS DE MENSAJERIA</t>
  </si>
  <si>
    <t xml:space="preserve">PASAJES </t>
  </si>
  <si>
    <t>ALQUILER DE EQUIPOS DE COMPUTO</t>
  </si>
  <si>
    <t>ESTUDIOS DE PRE - INVERSION</t>
  </si>
  <si>
    <t>APOYO Y ASISTENCIA TÉCNICA PARA LA IMPLEMENTACIÓN DEL PLAN INTEGRAL DE RECONSTRUCCIÓN CON CAMBIOS - PIRCC</t>
  </si>
  <si>
    <t>MEJORAMIENTO DE CENTRO DE SALUD</t>
  </si>
  <si>
    <t>RECUPERACION DE INFRAESTRUCTURA BASICA</t>
  </si>
  <si>
    <t>UNIDAD EJECUTORA: 019 BICENTENARIO DE LA INDEPENDENCIA DEL PERU</t>
  </si>
  <si>
    <t>Año 2020</t>
  </si>
  <si>
    <t>1 CONTRATACIÓN DEL SERVICIO DE TELEFONIA MOVIL</t>
  </si>
  <si>
    <t>ADJUDICACIÓN SIMPLIFICADA</t>
  </si>
  <si>
    <t>ACTOS PREPARATORIOS</t>
  </si>
  <si>
    <t>Proceso abarca periodo 2020-2021</t>
  </si>
  <si>
    <t>2 CONTRATACIÓN DEL SERVICIO DE TELEFONIA FIJA</t>
  </si>
  <si>
    <t>3 ADQUISICIÓN DE EQUIPOS E IMPRESORAS MULTIFUNCIONALES</t>
  </si>
  <si>
    <t>ACUERDO MARCO</t>
  </si>
  <si>
    <t>4 ADQUISICIÓN DE SILLAS</t>
  </si>
  <si>
    <t>5 ADQUISICIÓN DE EQUIPOS INFORMATICOS</t>
  </si>
  <si>
    <t>6 ADQUISICIÓN DE TELEFONO IP</t>
  </si>
  <si>
    <t>Año 2021</t>
  </si>
  <si>
    <t>PLIEGO: 002 INSTITUTO NACIONAL DE ESTADISTICA E INFORMATICA</t>
  </si>
  <si>
    <t>Año 2019</t>
  </si>
  <si>
    <t>1  ADQUISICION DE GASOHOL 95</t>
  </si>
  <si>
    <t>SUBASTA INVERSA ELECTRONICA</t>
  </si>
  <si>
    <t>SIE-SIE-1-2019-INEI-3</t>
  </si>
  <si>
    <t>20511230935 - ESTACION DE SERVICIOS PASO DE LOS ANDES SAC</t>
  </si>
  <si>
    <t>EN EJECUCION</t>
  </si>
  <si>
    <t>---</t>
  </si>
  <si>
    <t>EN EJECUCION HASTA FEBRERO 2021 APROXIDAMENTE</t>
  </si>
  <si>
    <t>2  ADQUISICION DE MICROCUBETA DESCARTABLE PARA HEMOGLOBINOMETRO PORTATIL DE LA MARCA HEMOCUE O EQUIVALENTE, MODELO Hb201+ PARA LA ENCUESTA DEMOGRAFICA Y DE SALUD FAMILIAR - ENDES</t>
  </si>
  <si>
    <t>LICITACION PUBLICA</t>
  </si>
  <si>
    <t>SIN MODALIDAD</t>
  </si>
  <si>
    <t>LP-SM-4-2019-INEI-1</t>
  </si>
  <si>
    <t>20553853355 - SIMED PERU S.A.C.</t>
  </si>
  <si>
    <t>3  ADQUISICIÓN DE QUINCE (15) VAN, COMPONENTE DEL PIP: MEJORAMIENTO DE LA CAPACIDAD PRESTADORA DE LOS SERVICIOS CENSALES DEL INSTITUTO NACIONAL DE ESTADÍSTICA E INFORMÁTICA-INEI, A NIVEL NACIONAL"</t>
  </si>
  <si>
    <t>LP-SM-3-2019-INEI-1</t>
  </si>
  <si>
    <t>20133932730 - AUTOMOTORES MOPAL SA</t>
  </si>
  <si>
    <t>FINALIZADO</t>
  </si>
  <si>
    <t>4  ADQUISICIÓN DE 08 VEHÍCULOS VAN, COMPONENTE DEL PROYECTO DE INVERSIÓN PUBLICA "MEJORAMIENTO Y AMPLIACIÓN DE LA CAPACIDAD OPERATIVA PARA EL PROCESO DE RECOPILACIÓN DE INFORMACIÓN EN LA ENCUESTA DEMOGRÁFICA Y DE SALUD FAMILIAR - ENDES, EN LOS DISTRITOS DE LIMA METROPOLITANA-INEI"</t>
  </si>
  <si>
    <t>LP-SM-2-2019-INEI-1</t>
  </si>
  <si>
    <t>20527732531 - ANDEAN MOTORS EMPRESA INDIVIDUAL DE RESPONSABILIDAD LIMITADA</t>
  </si>
  <si>
    <t>5  ADQUISICIÓN DE MICROCUBETAS DESCARTABLES PARA HEMOGLOBINOMETRO PORTÁTIL HEMOCUE MODELO Hb 201 + PARA LA ENCUESTA  DEMOGRÁFICA Y DE SALUD FAMILIAR 2019</t>
  </si>
  <si>
    <t>LP-SM-1-2019-INEI-1</t>
  </si>
  <si>
    <t>6  ADQUISICION DE PROTECTORES SOLARES Y REPELENTES</t>
  </si>
  <si>
    <t>COMPARACION DE PRECIOS</t>
  </si>
  <si>
    <t>COMPRE-SM-4-2019-INEI-1</t>
  </si>
  <si>
    <t>20454264755 - LABORATORIOS LA COOPER S.A.C.</t>
  </si>
  <si>
    <t>7  ADQUISICIÓN DE LECHE EVAPORADA DE 400 GR APROX.</t>
  </si>
  <si>
    <t>COMPRE-SM-3-2019-INEI-1</t>
  </si>
  <si>
    <t>20340549750 - CONQUISTADORES REAL SERVICE S.A.</t>
  </si>
  <si>
    <t>8  ADQUISICIÓN DE PANETÓN DE 900 GR</t>
  </si>
  <si>
    <t>COMPRE-SM-2-2019-INEI-1</t>
  </si>
  <si>
    <t>20523005503 - INDUMAZ DEL PERU EIRL</t>
  </si>
  <si>
    <t>9  ADQUISICIÓN DE PROTECTOR SOLAR PARA LAS ENCUESTAS DEL INSTITUTO NACIONAL DE ESTADÍSTICA E INFORMÁTICA</t>
  </si>
  <si>
    <t>COMPRE-SM-1-2019-INEI-1</t>
  </si>
  <si>
    <t>10  CONTRATACIÓN DEL SERVICIO DE IMPRESIÓN DE DATA VARIABLE Y FIJA, MODULADO Y EMBALAJE DE INSTRUMENTOS DE EVALUACIÓN (ANEXO 6) DEL PROYECTO EDA</t>
  </si>
  <si>
    <t>CP-SM-14-2019-INEI-1</t>
  </si>
  <si>
    <t>20100117526 - ENOTRIA S.A.</t>
  </si>
  <si>
    <t>EL SERVICO NO TIENE FECHA DE ENTREGA UNICA</t>
  </si>
  <si>
    <t>11  CONTRATACION DEL SERVICIO DE ALQUILER DE LOCAL PARA CURSO DE CAPACITACIÓN DEL PERSONAL DE LA ENCUESTA DEMOGRÁFICA Y DE SALUD FAMILIAR - ENDES II SEMESTRE</t>
  </si>
  <si>
    <t>CP-SM-13-2019-INEI-1</t>
  </si>
  <si>
    <t>20502707770 - CENTRO NAVAL DEL PERU</t>
  </si>
  <si>
    <t>12  CONTRATACION DEL SERVICIO DE IMPRESION, MODULADO Y EMBALAJE DE DOCUMENTOS DE APLICACION Y MATERIALES DE CAPACITACIÓN DEL PROYECTO EVALUACIÓN CENSAL DE ESTUDIANTES ECE</t>
  </si>
  <si>
    <t>CP-SM-12-2019-INEI-1</t>
  </si>
  <si>
    <t>20469820531 - CECOSAMI S.A.</t>
  </si>
  <si>
    <t>13  CONTRATACIÓN DEL SERVICIO DE IMPRESIÓN, MODULADO,EMBALAJE Y ALMACENAMIENTO DE INSTRUMENTOS DEL PROYECTO: EVALUACIÓN CENSAL DE ESTUDIANTES 2019</t>
  </si>
  <si>
    <t>CP-SM-11-2019-INEI-1</t>
  </si>
  <si>
    <t>20371828851 - QUAD/GRAPHICS PERU S.A.</t>
  </si>
  <si>
    <t>14  CONTRATACION DEL SERVICIO DE ALQUILER DE LOCAL PARA CURSO DE CAPACITACION DE PERSONAL DE LA EVALUACION CENSAL DE ESTUDIANTES - ECE Y LA EVALUACION MUESTRAL - EM</t>
  </si>
  <si>
    <t>CP-SM-10-2019-INEI-1</t>
  </si>
  <si>
    <t>CANCELADO</t>
  </si>
  <si>
    <t>15  SERVICIO DE TRASLADO DE CAJAS DE INSTRUMENTOS DE LA EVALUACIÓN CENSAL Y MUESTRAL DE ESTUDIANTES (ECE-EM) 2019 SOBRE LAS QUE SE DEBE GUARDAR RESERVA</t>
  </si>
  <si>
    <t>CP-SM-09-2019-INEI-1</t>
  </si>
  <si>
    <t>20524879191 - J &amp; J TRANSPORTES Y SOLUCIONES INTEGRALES S.A.C</t>
  </si>
  <si>
    <t>16  CONTRATACIÓN DEL SERVICIO DE SEGURO DE DESHONESTIDAD 3D, MULTIRIESGO, VEHÍCULOS Y ACCIDENTES PERSONALES DEL INEI</t>
  </si>
  <si>
    <t>CP-SM-08-2019-INEI-1</t>
  </si>
  <si>
    <t>20100041953 - RIMAC SEGUROS Y REASEGUROS</t>
  </si>
  <si>
    <t>17  CONTRATACIÓN DEL SERVICIO DE ALQUILER DE LOCAL PARA CURSO DE CAPACITACIÓN DE LA ENEDU PEDAGÓGICO Y SALUD - NIVEL II</t>
  </si>
  <si>
    <t>CP-SM-7-2019-INEI-1</t>
  </si>
  <si>
    <t>18  CONTRATACIÓN DEL SERVICIO DE IMPRESIÓN DE DATA VARIABLE Y FIJA, CAPTURA DE DATOS Y DEPURACIÓN DE LA DATA DE LAS FICHAS ÓPTICAS OMR PARA EL PROYECTO EDNOM</t>
  </si>
  <si>
    <t>CP-SM-6-2019-INEI-1</t>
  </si>
  <si>
    <t xml:space="preserve">20431995281 - POLYSISTEMAS CORP SOCIEDAD ANONIMA CERRADA </t>
  </si>
  <si>
    <t>19  CONTRATACIÓN DEL SERVICIO DE IMPRESION DE DATA VARIABLE Y FIJA, MODULADO Y EMBALAJE DE INSTRUMENTO DE EVALUACION PARA EL PROYECTO EDNOM</t>
  </si>
  <si>
    <t>CP-SM-5-2019-INEI-1</t>
  </si>
  <si>
    <t>20  CONTRATACION DEL SEGURO MÉDICO FAMILIAR PARA LOS TRABAJADORES DEL INEI</t>
  </si>
  <si>
    <t>CP-SM-4-2019-INEI-1</t>
  </si>
  <si>
    <t>20202380621 - MAPFRE PERU COMPAÑIA DE SEGUROS Y REASEGUROS S.A.</t>
  </si>
  <si>
    <t>21  CONTRATACIÓN DEL SERVICIO DE TRANSMISIÓN DE DATOS Y TELEFONÍA IP PARA EL INEI</t>
  </si>
  <si>
    <t>CP-SM-3-2019-INEI-1</t>
  </si>
  <si>
    <t>22  CONTRATACIÓN DEL SERVICIO DE ALQUILER DE LOCAL PARA CURSO DE CAPACITACIÓN DEL PERSONAL DE LA ENCUESTA NACIONAL DE PRESUPUESTO FAMILIAR - ENAPREF</t>
  </si>
  <si>
    <t>CP-SM-1-2019-INEI-1</t>
  </si>
  <si>
    <t>23  SERVICIO DE LICENCIAMIENTO DE SOFTWARE DE GESTION DE INFORMACION GEOGRAFICA ARCGIS</t>
  </si>
  <si>
    <t>DIRECTA</t>
  </si>
  <si>
    <t>DIRECTA-PROC-8-2019-INEI-1</t>
  </si>
  <si>
    <t>20101984291 - TELEMATICA S A</t>
  </si>
  <si>
    <t>24  CONTRATACION DEL SERVICIO DE SOPORTE Y MANTENIMIENTO DEL SOFTWARE DE ANALISIS ESTADISTICO DE LA MARCA IBM SPSS STATISTICS PARA LA ESCUELA NACIONAL DE ESTADISTICA E INFORMATICA</t>
  </si>
  <si>
    <t>DIRECTA-PROC-7-2019-INEI-1</t>
  </si>
  <si>
    <t>20508626402 - INFORMESE S.A.C.</t>
  </si>
  <si>
    <t>25  CONTRATACION DEL SERVICIO DE PUBLICIDAD EN RADIOS PARA LA CONVOCATORIA DEL NIVEL IV (APLICADORES) DE LA EVALUACION CENSAL DE ESTUDIANTES (ECE) 2019 Y EVALUACION MUESTRAL DE ESTUDIANTES (EM) 2019</t>
  </si>
  <si>
    <t>DIRECTA-PROC-3-2019-INEI-1</t>
  </si>
  <si>
    <t>20492353214 - GRUPORPP SOCIEDAD ANONIMA CERRADA</t>
  </si>
  <si>
    <t>26  CONTRATACION DEL SERVICIO DE PUBLICIDAD EN RADIOS PARA LA CONVOCATORIA DE NIVEL II Y III DE LA APLICACION Y CAPTURA DE DATOS DE LOS INSTRUMENTOS DE EVALUACION DEL CONCURSO PUBLICO PARA EL ASCENSO DE ESCALA DE LOS PROFESORES DE EDUCACION BASICA EN LA CARRERA PUBLICA MAGISTERIAL 2019</t>
  </si>
  <si>
    <t>DIRECTA-PROC-2-2019-INEI-1</t>
  </si>
  <si>
    <t>27  SERVICIO DE PUBLICIDAD EN RADIOS PARA LA CONVOCATORIA DEL NIVEL II Y III DEL PROYECTO: APLICACION Y CAPTURA DE DATOS DE LOS INSTRUMENTOS DE EVALUACION DEL CONCURSO PUBLICO DE INGRESO A LA CARRERA PUBLICA MAGISTERIAL EN INSTITUCIONES EDUCATIVAS PUBLICAS DE EDUCACION BASICA-2019</t>
  </si>
  <si>
    <t>DIRECTA-PROC-1-2019-INEI-1</t>
  </si>
  <si>
    <t>28  ADQUISICION DE ESPATULA LIMPIADORA PARA HEMOGLOBINOMETRO PORTATIL DE LA MARCA HEMOCUE O EQUIVALENTE, MODELO: Hb201+ y Hb 301 PARA LA ENCUESTA DEMOGRAFICA Y DE SALUD FAMILIAR - ENDES</t>
  </si>
  <si>
    <t>AS-SM-51-2019-INEI-1</t>
  </si>
  <si>
    <t>29  SERVICIO DE DETECCION Y ELIMINACION DE VIRUS, SPAM GUSANOS, TROYANOS Y VARIANTES PARA EL INSTITUTO NACIONAL DE ESTADÍSTICA E INFORMÁTICA- INEI-2019</t>
  </si>
  <si>
    <t>AS-SM-50-2019-INEI-1</t>
  </si>
  <si>
    <t>20199144961 - BAFING S.A.C.</t>
  </si>
  <si>
    <t>30  ADQUISICION DE EQUIPOS DE VIDEOCONFERENCIA PARA EL INEI</t>
  </si>
  <si>
    <t>AS-SM-49-2019-INEI-1</t>
  </si>
  <si>
    <t>20510032684 - ONCORE SOCIEDAD ANONIMA CERRADA</t>
  </si>
  <si>
    <t>31  CONTRATACION DEL SERVICIO DE ALQUILER DE LOCAL PARA EL CURSO DE CAPACITACION DEL PERSONAL DE LA OPERACION DE CAMPO DEL V CENSO NACIONAL ECONOMICO - CENEC</t>
  </si>
  <si>
    <t>AS-SM-48-2019-INEI-1</t>
  </si>
  <si>
    <t>32  SERVICIO DE TRASLADO DE CAJAS CON CUADERNILLOS DE PRUEBAS PARA EL PROYECTO EDA</t>
  </si>
  <si>
    <t>AS-SM-47-2019-INEI-1</t>
  </si>
  <si>
    <t>20523209095 - ATOP EXPRESS SOCIEDAD ANONIMA CERRADA - ATOP EXPRESS S.A.C.</t>
  </si>
  <si>
    <t>33  SERVICIO DE ALQUILER, INSTALACION Y DESISTALACION DE TOLDOS PARA EL PROYECTO: APLICACION Y CAPTURA DE DATOS DE LOS INSTRUMENTOS DE EVALUACION DEL CONCURSO PUBLICO PARA EL ASCENSO DE ESCALA DE LOS PROFESORES DE EDUCACION BASICA EN LA CARRERA PUBLICA MAGISTERIAL - 2019</t>
  </si>
  <si>
    <t>AS-SM-46-2019-INEI-1</t>
  </si>
  <si>
    <t>20394008550 - REINGENIERIA INTEGRAL S.A.C.</t>
  </si>
  <si>
    <t>34  CONTRATACIÓN DEL SERVICIO DE INTERNET FIBRA ÓPTICA PARA EL INEI</t>
  </si>
  <si>
    <t>AS-SM-45-2019-INEI-1</t>
  </si>
  <si>
    <t>20428698569 - AMERICATEL PERU S.A.</t>
  </si>
  <si>
    <t>35  CONTRATACIÓN DEL SERVICIO DE PLAN DE DATOS A NIVEL NACIONAL PARA LA OPERACIÓN DE CAMPO DE LA APLICACIÓN Y CAPTURA DE DATOS DE LOS INSTRUMENTOS DE EVALUACIÓN DEL CONCURSO PUBLICO PARA EL ASCENSO DE ESCALA DE LOS PROFESORES DE EDUCACIÓN BÁSICA EN LA CARRERA PUBLICA MAGISTERIAL - 2019</t>
  </si>
  <si>
    <t>AS-SM-44-2019-INEI-1</t>
  </si>
  <si>
    <t>20467534026 - AMERICA MOVIL PERU S.A.C.</t>
  </si>
  <si>
    <t>36  SERVICIO DE ALQUILER DE VEHICULO VAN PARA LA EJECUCION DEL PROYECTO EDA</t>
  </si>
  <si>
    <t>AS-SM-43-2019-INEI-1</t>
  </si>
  <si>
    <t>37  SERVICIO DE ALQUILER DE 500 TABLETAS ELECTRÓNICAS EN LIMA METROPOLITANA Y CALLAO PARA EL PROYECTO: EVALUACIÓN CENSAL DE ESTUDIANTES (ECE) Y EVALUACIÓN MUESTRAL (EM) 2019</t>
  </si>
  <si>
    <t>AS-SM-42-2019-INEI-1</t>
  </si>
  <si>
    <t>38  ADQUISICIÓN DE ACCESORIOS PARA TABLET DE LA ENCUESTA DEMOGRÁFICA Y DE SALUD FAMILIAR (BATERÍA)</t>
  </si>
  <si>
    <t>AS-SM-41-2019-INEI-1</t>
  </si>
  <si>
    <t>20519252628 - NEOX CORPORATION S.A.C.</t>
  </si>
  <si>
    <t>39  CONTRATACION DEL SERVICIO DE TRASLADO DE MATERIALES DE CAPACITACION NIVEL IV DEL PROYECTO EVALUACION CENSAL DE ESTUDIANTES - ECE Y EVALUACION MUESTRAL-EM</t>
  </si>
  <si>
    <t>AS-SM-40-2019-INEI-1</t>
  </si>
  <si>
    <t>20563378060 - MULTISERVICIOS LAM-CARGO S.A.C. - MSLC-SAC</t>
  </si>
  <si>
    <t>40  SERVICIO SUSCRIPCION Y SOPORTE DE LINUX EMPRESARIAL PARA LOS SERVIDORES DE INEI</t>
  </si>
  <si>
    <t>AS-SM-39-2019-INEI-1</t>
  </si>
  <si>
    <t>20522859410 - SOAINT PERU S.A.C.</t>
  </si>
  <si>
    <t>41  CONTRATACION DEL SERVICIO DE DISEÑO, IMPRESION CON DATA VARIABLE, MODULADO, CAPTURA DE DATOS Y DEPURACION DE FICHAS OPTICAS (ANEXO 8) DEL PROYECTO EDA</t>
  </si>
  <si>
    <t>AS-SM-38-2019-INEI-1</t>
  </si>
  <si>
    <t>20431995281 - POLYSISTEMAS CORP SOCIEDAD ANONIMA CERRADA</t>
  </si>
  <si>
    <t>42  ADQUISICIÓN DE CHALECOS PARA EL CONCURSO PUBLICO DE ASCENSO DE ESCALA DE LOS PROFESORES DE EDUCACIÓN BÁSICA EN LA CARRERA PUBLICA MAGISTERIAL PROYECTO: EDA 2019</t>
  </si>
  <si>
    <t>AS-SM-37-2019-INEI-1</t>
  </si>
  <si>
    <t>20600069722 - INDUSTRIA TEXTIL DE RAMIREZ S.A.C.</t>
  </si>
  <si>
    <t>43  CONTRATACIÓN DEL SERVICIO DE ALQUILER DE VEHÍCULOS (VAN Y AUTOS) PARA TRASLADO DE PERSONAL DEL PROYECTO EVALUACIÓN CENSAL Y ESTUDIANTES - ECE</t>
  </si>
  <si>
    <t>AS-SM-36-2019-INEI-1</t>
  </si>
  <si>
    <t>20545665906 - PAMELA TOURS S.A.C.</t>
  </si>
  <si>
    <t>44  UNFORME DE INVIERNO DE DAMA Y CABALLERO</t>
  </si>
  <si>
    <t>AS-SM-35-2019-INEI-1</t>
  </si>
  <si>
    <t>20348511824 - SAMITEX SA
20128232584 - TERNOS MONETT S.A.</t>
  </si>
  <si>
    <t>45  ADQUISICIÓN DE FOTOPROTECTOR SOLAR PARA LAS ENCUESTAS DEL INSTITUTO NACIONAL DE ESTADÍSTICA E INFORMÁTICA</t>
  </si>
  <si>
    <t>AS-SM-34-2019-INEI-1</t>
  </si>
  <si>
    <t>46  CONTRATACIÓN DEL SERVICIO DE ALQUILER DE VEHÍCULOS PARA LOS CURSOS DE CAPACITACIÓN DE LA ENCUESTA DEMOGRÁFICA Y DE SALUD FAMILIAR - ENDES II SEMESTRE</t>
  </si>
  <si>
    <t>AS-SM-33-2019-INEI-1</t>
  </si>
  <si>
    <t>20562641913 - EMPRESA DE TRANSPORTES PASAJEROS Y CARGA ROSALES S.A.C.</t>
  </si>
  <si>
    <t>47  ADQUISICION DE ALIMENTOS Y BEBIDAS</t>
  </si>
  <si>
    <t>AS-SM-32-2019-INEI-1</t>
  </si>
  <si>
    <t>20340549750 - CONQUISTADORES REAL SERVICE S.A.
20340549750 - CONQUISTADORES REAL SERVICE S.A.</t>
  </si>
  <si>
    <t>2/09/2019
16/09/2019</t>
  </si>
  <si>
    <t>EN EJECUCION HASTA DICIEMBRE 2020</t>
  </si>
  <si>
    <t>48  SERVICIO DE TRASLADO DE CAJAS CON CUADERNILLOS DE PRUEBAS HACIA LA EMPRESA DE CAPTURA DE DATOS DEL PROYECTO: APLICACIÓN Y CAPTURA DE DATOS DE LOS INSTRUMENTOS DE EVALUACIÓN DEL CONCURSO PUBLICO DE INGRESO A LA CARRERA PUBLICA MAGISTERIAL EN INSTITUCIONES EDUCATIVAS PUBLICAS DE EDUCACIÓN BÁSICA-EDNOM</t>
  </si>
  <si>
    <t>AS-SM-31-2019-INEI-1</t>
  </si>
  <si>
    <t>49  ADQUISICION DE CINTAS BACKUP</t>
  </si>
  <si>
    <t>AS-SM-30-2019-INEI-1</t>
  </si>
  <si>
    <t>20498848428 - CENTRO NACIONAL DE SERVICIOS S.A.C.</t>
  </si>
  <si>
    <t>50  ADQUISICIÓN DE REACTIVOS QUÍMICOS DPD PARA LA PRUEBA DE DETERMINACIÓN DE CLORO LIBRE RESIDUAL EN AGUA</t>
  </si>
  <si>
    <t>AS-SM-29-2019-INEI-1</t>
  </si>
  <si>
    <t>CONSORCIO - CONSORCIO BM CORPORACION PERUANA SAC - BAYOMED HEALTH PERU SAC
20492150534 - BM CORPORACION PERUANA S.A.C.
20480981775 - BAYOMED HEALTH PERU SAC</t>
  </si>
  <si>
    <t>51  CONTRATACION DEL SERVICIO DE INSTALACION Y DESISTALACION DE TOLDOS PARA EJECUCION DEL PROYECTO: APLICACION Y CAPTURA DE DATOS DE LOS INSTRUMENTOS DE EVALUACION DEL CONCURSO PUBLICO DE INGRESO A LA CARRERA PUBLICA MAGISTERIAL EN INSTITUCIONES EDUCATIVAS PUBLICAS</t>
  </si>
  <si>
    <t>AS-SM-28-2019-INEI-2</t>
  </si>
  <si>
    <t>20510429649 - ANDAMIOS Y TOLDOS AURORA S.A.C.</t>
  </si>
  <si>
    <t>52  CONTRATACIÓN DEL SERVICIO DE SEGURO CONTRA ACCIDENTES PARA EL PERSONAL DE CAMPO DEL PROYECTO EVALUACIÓN CENSAL DE ESTUDIANTES 2019</t>
  </si>
  <si>
    <t>AS-SM-27-2019-INEI-3</t>
  </si>
  <si>
    <t>20332970411 - PACIFICO COMPAÑIA DE SEGUROS Y REASEGUROS</t>
  </si>
  <si>
    <t>53  ADQUISICION DE CHALECOS Y GORROS PARA EL PROYECTO EVALUACIÓN CENSAL Y MUESTRAL DE ESTUDIANTES (ECE-EM)</t>
  </si>
  <si>
    <t>AS-SM-26-2019-INEI-4</t>
  </si>
  <si>
    <t>20474457363 - SDS UNIFORMES &amp; PUBLICIDAD S.A.C.</t>
  </si>
  <si>
    <t>54  CONTRATACION DEL SERVICIO DE CARGA Y/O ENCOMIENDA A NIVEL NACIONAL PARA LA EJECUCION DE LA ENCUESTA NACIONAL DE PRESUPUESTO FAMILIAR - ENAPREF</t>
  </si>
  <si>
    <t>AS-SM-25-2019-INEI-5</t>
  </si>
  <si>
    <t>55  SERVICIO DE MENSAJERIA A NIVEL LOCAL Y NACIONAL PARA EL PROYECTO EVALUACIÓN CENSAL DE ESTUDIANTES (ECE) Y EVALUACIÓN MUESTRAL (EM) - 2019</t>
  </si>
  <si>
    <t>AS-SM-24-2019-INEI-6</t>
  </si>
  <si>
    <t>20524480850 - APOYO Y SERVICIOS PROFESIONALES S.A.C.</t>
  </si>
  <si>
    <t>56  CONTRATACION DEL SERVICIO DE TRANSPORTE Y TRASLADO DE PERSONAL PARA LA OPERACION DE CAMPO PARA LA ENCUESTA NACIONAL DE PRESUPUESTO FAMILIAR</t>
  </si>
  <si>
    <t>AS-SM-23-2019-INEI-7</t>
  </si>
  <si>
    <t xml:space="preserve">56,000.00
</t>
  </si>
  <si>
    <t>20510538855 - E TRANSPORTES Y TURISMO RICAPA E.I.R.L.</t>
  </si>
  <si>
    <t>57  ADQUISICIÓN DE BOLSOS DE TELA CON CIERRE PARA EL PROYECTO ENAHO</t>
  </si>
  <si>
    <t>AS-SM-22-2019-INEI-8</t>
  </si>
  <si>
    <t>20514505668 - CONFECCIONES GEORGE SAC</t>
  </si>
  <si>
    <t>58  CONTRATACIÓN DEL SERVICIO DE ALQUILER DE LOCAL PARA EL CURSO DE CAPACITACIÓN DEL PERSONAL DE LA ENEDU PEDAGÓGICO Y SALUD NIVEL I</t>
  </si>
  <si>
    <t>AS-SM-21-2019-INEI-1</t>
  </si>
  <si>
    <t>59  SERVICIO DE SEGURIDAD DE RED INFORMÁTICA (SEGURIDAD PERIMETRAL) PARA EL INSTITUTO NACIONAL DE ESTADÍSTICA E INFORMÁTICA</t>
  </si>
  <si>
    <t>AS-SM-20-2019-INEI-1</t>
  </si>
  <si>
    <t>20552305010 - TELECOM BUSINESS SOLUTIONS S.A.C.</t>
  </si>
  <si>
    <t>60  ADQUISICION DE INDUMENTARIA PARA EL INSITUTO NACIONAL DE ESTADISTICA E INFORMATICA
- CHALECOS
- POLOS
- CASACAS
- MOCHILAS
- PONCHO IMPERMEABLE</t>
  </si>
  <si>
    <t>AS-SM-19-2019-INEI-1</t>
  </si>
  <si>
    <t>20600069722 - INDUSTRIA TEXTIL DE RAMIREZ S.A.C.
20600069722 - INDUSTRIA TEXTIL DE RAMIREZ S.A.C. 
20543965627 - RHUA REPRESENTACIONES S.A.C.
20565506073 - JHONHEN PERU S.A.C.
20565506073 - JHONHEN PERU S.A.C.</t>
  </si>
  <si>
    <t>28/10/2019
17/07/2019
02/09/2019
23/07/2019
23/07/2019</t>
  </si>
  <si>
    <t>Nov 2019
Ago 2019
Set 2019
Ago 2019
Ago 2019</t>
  </si>
  <si>
    <t>61  SERVICIO DE TRASLADO DE UTILES Y MATERIALES DE CAPACITACION Y APLICACIÓN DEL PROYECTO: APLICACIÓN Y CAPTURA DE DATOS DE LOS INSTRUMENTOS DE EVALUACION DEL CONCURSO PUBLICO DE INGRESO A LA CARRERA PUBLICA MAGISTERIAL EN INSTITUCIONES EDUCATIVAS PUBLICAS DE EDUCACION BASICA -2019</t>
  </si>
  <si>
    <t>AS-SM-18-2019-INEI-1</t>
  </si>
  <si>
    <t>20121978025 - EMPRESA DE TRANSPORTES NACIONALES HUMBOLT S.A.</t>
  </si>
  <si>
    <t>62  CONTRATACIÓN DEL SERVICIO DE ALQUILER UNIDADES VEHICULARES PARA OPERACIÓN DE CAMPO DE LA ENCUESTA DEMOGRÁFICA Y DE SALUD FAMILIAR - ENDES</t>
  </si>
  <si>
    <t>AS-SM-17-2019-INEI-1</t>
  </si>
  <si>
    <t>10258080462 - CORDOVA GUERRERO JUANA ROSA</t>
  </si>
  <si>
    <t>63  SERVICIO DE PLAN DE DATOS A NIVEL NACIONAL PARA LAS OPERACIONES DE CAMPO DE LA APLICACIÓN  Y CAPTURA DE DATOS DE LOS INSTRUMENTOS DE LA EVALUACIÓN DEL CONCURSO PUBLICO DE INGRESO A LA CARRERA PUBLICA MAGISTERIAL EN INSTITUCIONES EDUCATIVAS PUBLICAS DE EDUCACIÓN BÁSICA -2019.</t>
  </si>
  <si>
    <t>AS-SM-16-2019-INEI-1</t>
  </si>
  <si>
    <t>64  CONTRATACIÓN DEL SERVICIO DE ALQUILER DE VEHÍCULOS VAN PARA LA EJECUCIÓN DEL PROYECTO EDNOM</t>
  </si>
  <si>
    <t>AS-SM-15-2019-INEI-1</t>
  </si>
  <si>
    <t>65  ADQUISICIÓN DE CHALECOS PARA EL PROYECTO EDNOM</t>
  </si>
  <si>
    <t>AS-SM-14-2019-INEI-1</t>
  </si>
  <si>
    <t>10453892510 - VARGAS ALMANZA WILMER JESUS</t>
  </si>
  <si>
    <t>66  SERVICIO DE IMPRESIÓN DE MANUALES PARA LA APLICACIÓN Y ANEXOS - EDNOM</t>
  </si>
  <si>
    <t>AS-SM-13-2019-INEI-1</t>
  </si>
  <si>
    <t>67  CONTRATACION DEL SERVICIO DE TELEFONIA MOVIL A NIVEL NACIONAL PARA LAS OPERACIONES DE CAMPO DE LA APLICACIÓN Y CAPTURA DE DATOS DE LOS INSTRUMENTOS DE EVALUACIÓN DEL CONCURSO PUBLICO DE INGRESO A LA CARRERA PUBLICA MAGISTERIAL EN INSTITUCIONES EDUCATIVAS PUBLICAS DE EDUCACIÓN BÁSICA - 2019</t>
  </si>
  <si>
    <t>AS-SM-11-2019-INEI-1</t>
  </si>
  <si>
    <t>20543254798 - VIETTEL PERU S.A.C.</t>
  </si>
  <si>
    <t>68  CONTRATACIÓN DEL SERVICIO DE ALQUILER DE LOCAL PARA CURSO DE CAPACITACIÓN DE PERSONAL DE LA ENCUESTA NACIONAL AGROPECUARIA - ENA ETAPA SIERRA</t>
  </si>
  <si>
    <t>AS N° 010-2019-INEI DERIVADO DE CP-SM-2-2019-INEI-1</t>
  </si>
  <si>
    <t xml:space="preserve">20502707770 - CENTRO NAVAL DEL PERU </t>
  </si>
  <si>
    <t>69  SERVICIO DE CERCADO CON MURO DE CONCRETO PREFABRICADO DEL TERRENO UBICADO AL OESTE DE LA PARCELA C, SECTOR 2 DEL AA.HH. LOS JARDINES - DISTRITO DE SANTA ROSA - LIMA</t>
  </si>
  <si>
    <t>AS-SM-9-2019-INEI-1</t>
  </si>
  <si>
    <t>20534093005 - EMPRESA CONSTRUCTORA MECEC S.R.L.</t>
  </si>
  <si>
    <t>70  ADQUISICIÓN DE UNIFORME INSTITUCIONAL DE VERANO PARA EL PERSONAL DEL INEI 2019
ITEM 1. UNIFORME DE VERANO DAMA
ITEM 2. UNIFORME DE VERANO CABALLERO</t>
  </si>
  <si>
    <t>AS-SM-8-2019-INEI-1</t>
  </si>
  <si>
    <t>20341191476 - CONSORCIO CAROLINA S.A.C. 
20128232584 - TERNOS MONETT S.A.</t>
  </si>
  <si>
    <t>23/05/2020
16/05/2020</t>
  </si>
  <si>
    <t>71  MENSAJERIA A NIVEL NACIONAL Y LOCAL</t>
  </si>
  <si>
    <t>AS-SM-7-2019-INEI-2</t>
  </si>
  <si>
    <t>20554351540 - CORPORACION MAC COURIER S.A.C.</t>
  </si>
  <si>
    <t>72  CONTRATACIÓN DEL SERVICIO DE ALQUILER DE LOCAL PARA CURSO DE CAPACITACIÓN DEL PERSONAL DE LA ENCUESTA NACIONAL AGROPECUARIA - ENA COSTA Y SELVA</t>
  </si>
  <si>
    <t>AS-SM-6-2019-INEI-1</t>
  </si>
  <si>
    <t>73  CONTRATACIÓN DEL SERVICIO DE ALQUILER DE LOCAL PARA EL CURSO DE CAPACITACIÓN DEL PERSONAL DE LA ENCUESTA NACIONAL DE HOGARES SOBRE EL CONSUMO TRADICIONAL DE HOJA DE COCA</t>
  </si>
  <si>
    <t>AS-SM-5-2019-INEI-2</t>
  </si>
  <si>
    <t>20426345146 - ALOJAMIENTOS Y RECREO ROMERO E.I.R.L.</t>
  </si>
  <si>
    <t>74  CONTRATACIÓN DE SEGURO DE ACCIDENTES PERSONALES PARA PERSONAL DE LA ENCUESTA NACIONAL DE HOGARES - ENAHO Y PARA PERSONAL DE LA ENCUESTA NACIONAL DE PROGRAMAS PRESUPUESTALES - ENAPRES</t>
  </si>
  <si>
    <t>AS-SM-4-2019-INEI-1</t>
  </si>
  <si>
    <t>75  CONTRATACIÓN DEL SERVICIO DE ALQUILER DE LOCAL PARA EL CURSO DE CAPACITACIÓN DEL PERSONAL DE LA ENCUESTA NACIONAL DE HOGARES - ENAHO</t>
  </si>
  <si>
    <t>AS-SM-3-2019-INEI-1</t>
  </si>
  <si>
    <t>20217852456 - CASINO DE POLICIA</t>
  </si>
  <si>
    <t>76  CONTRATACIÓN DEL SERVICIO DE ALQUILER DE LOCAL PARA EL CURSO DE CAPACITACIÓN DEL PERSONAL DE LA ENCUESTA DEMOGRÁFICA Y DE SALUD FAMILIAR ENDES I SEMESTRE</t>
  </si>
  <si>
    <t>AS-SM-2-2019-INEI-1</t>
  </si>
  <si>
    <t>77  CONTRATACION DEL SERVICIO DE ALQUILER DE LOCAL PARA EL CURSO DE CAPACITACIÓN DEL PERSONAL DE LA ENCUESTA NACIONAL DE PROGRAMAS PRESUPUESTALES - ENAPRES</t>
  </si>
  <si>
    <t>AS-SM-1-2019-INEI-2</t>
  </si>
  <si>
    <t>1  CONTRATACIÓN DE SERVICIO DE SEGURO DE DESHONESTIDAD 3D, MULTIRIESGO, VEHÍCULOS Y ACCIDENTES PERSONALES DEL INEI</t>
  </si>
  <si>
    <t>CP-SM-2-2020-INEI</t>
  </si>
  <si>
    <t>SELECCIÓN</t>
  </si>
  <si>
    <t xml:space="preserve">2  SERVICIO DE SEGURO MÉDICO </t>
  </si>
  <si>
    <t>CP-SM-1-2020-INEI</t>
  </si>
  <si>
    <t xml:space="preserve">20100041953 - RIMAC SEGUROS Y REASEGUROS, </t>
  </si>
  <si>
    <t>3  ADQUISICION DE DIESEL</t>
  </si>
  <si>
    <t>AS-SM-8-2020-INEI DERIVADO DE SIE Nº 001-2020-INEI-3</t>
  </si>
  <si>
    <t>20127765279 - COESTI S.A.</t>
  </si>
  <si>
    <t>4  UNIFORME DE VERANO DAMA Y CABALLERO</t>
  </si>
  <si>
    <t>AS-SM-7-2020-INEI-1 Item DAMA</t>
  </si>
  <si>
    <t>20341191476 - CONSORCIO CAROLINA S.A.C.</t>
  </si>
  <si>
    <t>AS-SM-7-2020-INEI-2 Item CABALLERO</t>
  </si>
  <si>
    <t>20100306337 - INDUSTRIAL GORAK S A</t>
  </si>
  <si>
    <t>EJECUCION</t>
  </si>
  <si>
    <t>PENDIENTE DE ENTREGA PLAZO MAXIMO 29/09/2020</t>
  </si>
  <si>
    <t>5  CONTRATACIÓN DEL SERVICIO DE PLAN DE DATOS PARA TABLETS PARA LA EJECUCIÓN DE LA OPERACIÓN DE CAMPO DEL V CENEC 2020</t>
  </si>
  <si>
    <t>AS-SM-6-2020-INEI-1</t>
  </si>
  <si>
    <t>6  SERVICIO DE IMPRESIÓN DE ETIQUETAS AUTOADHESIVAS PARA EL V CENSO NACIONAL ECONÓMICO</t>
  </si>
  <si>
    <t>AS-SM-5-2020-INEI-1</t>
  </si>
  <si>
    <t>7  CONTRATACIÓN DEL SERVICIO DE CARGA Y ENCOMIENDA A NIVEL NACIONAL PARA LAS ACTIVIDADES DEL EMPADRONAMIENTO DE EMPRESAS Y ESTABLECIMIENTOS II ETAPA DEL V CENEC</t>
  </si>
  <si>
    <t>AS-SM-4-2020-INEI-1</t>
  </si>
  <si>
    <t>8  CONTRATACION DEL SERVICIO DE ALQUILER DE LOCAL PARA CURSO DE CAPACITACIÓN DEL PERSONAL DE LA ENAPRES</t>
  </si>
  <si>
    <t>AS-SM-3-2020-INEI-1</t>
  </si>
  <si>
    <t>20426345146 - ALOJAMIENTOS Y RECREO ROMERO E.I.R.L</t>
  </si>
  <si>
    <t>NO SUSCRIPCION DE CONTRATO</t>
  </si>
  <si>
    <t>9  ADQUISICION DE LANCETAS PARA LA ENCUESTA DEMOGRAFICA Y DE SALUD FAMILIAR</t>
  </si>
  <si>
    <t>AS-SM-2-2020-INEI-1</t>
  </si>
  <si>
    <t>20545792177 - CHAPOLAB SAC</t>
  </si>
  <si>
    <t>FASE CONTRACTUAL - CONTRATADO</t>
  </si>
  <si>
    <t>10  ADQUISICIÓN DE INDUMENTARIA PARA EL CENSO NACIONAL ECONÓMICO 
ITEM 1. CHALECO 
ITEM 2. MALETIN</t>
  </si>
  <si>
    <t>AS-SM-1-2020-INEI-1</t>
  </si>
  <si>
    <t>20600069722 - INDUSTRIA TEXTIL DE RAMIREZ S.A.C.
20557106431 - CORPORACIONES GEORSA S.A.C.</t>
  </si>
  <si>
    <t>1  SERVICIO DE TELEFONIA MOVIL</t>
  </si>
  <si>
    <t>2  SERVICIO DE TELEFONIA FIJA, INTERNET Y TRANSMISION DE DATOS</t>
  </si>
  <si>
    <t>3  MANTENIMIENTO PREVENTIVO Y CORRECTIVO DE VEHICULOS</t>
  </si>
  <si>
    <t>4  CONTRATACIÓN DE SERVICIO DE SEGURO DE DESHONESTIDAD 3D, MULTIRIESGO, VEHÍCULOS Y ACCIDENTES PERSONALES DEL INEI</t>
  </si>
  <si>
    <t xml:space="preserve">5  SERVICIO DE SEGURO MÉDICO </t>
  </si>
  <si>
    <t>6  ADQUISICION DE DIESEL</t>
  </si>
  <si>
    <t xml:space="preserve">7  UNIFORME DE VERANO </t>
  </si>
  <si>
    <t>8  ADQUISICION DE LANCETAS PARA LA ENCUESTA DEMOGRAFICA Y DE SALUD FAMILIAR</t>
  </si>
  <si>
    <t>9  ADQUISICION DE PAPELERIA 
- PAPEL BOND A4
- PAPEL BOND A3
- PAPELOGRAFO 61 CM X 86 CM</t>
  </si>
  <si>
    <t>CATALOGO ELECTRONICO</t>
  </si>
  <si>
    <t>10  ADQUISICION DE TONER</t>
  </si>
  <si>
    <t>11  MATERIALES DE ASEO
- PAPEL HIGIENICO
- PAPEL TOALLA</t>
  </si>
  <si>
    <t>12  PASAJES AEREOS</t>
  </si>
  <si>
    <t>13  ADQUISICION DE GASOHOL 95</t>
  </si>
  <si>
    <t>14  ADQUISICION DE MICROCUBETA DESCARTABLE PARA HEMOGLOBINOMETRO PORTATIL DE LA MARCA HEMOCUE O EQUIVALENTE, MODELO Hb201+ PARA LA ENCUESTA DEMOGRAFICA Y DE SALUD FAMILIAR - ENDES</t>
  </si>
  <si>
    <t>15  ADQUISICION DE PROTECTORES SOLARES Y REPELENTES</t>
  </si>
  <si>
    <t>16  CONTRATACION DEL SERVICIO DE ALQUILER DE LOCAL PARA CURSO DE CAPACITACIÓN DEL PERSONAL DE LA ENCUESTA DEMOGRÁFICA Y DE SALUD FAMILIAR - ENDES II SEMESTRE</t>
  </si>
  <si>
    <t>Depende de las disposiciones del gobierno ante el COVID 19</t>
  </si>
  <si>
    <t>18  CONTRATACIÓN DEL SERVICIO DE ALQUILER DE LOCAL PARA CURSO DE CAPACITACIÓN DEL PERSONAL DE LA ENCUESTA NACIONAL DE PRESUPUESTO FAMILIAR - ENAPREF</t>
  </si>
  <si>
    <t>19  CONTRATACION DEL SERVICIO DE SOPORTE Y MANTENIMIENTO DEL SOFTWARE DE ANALISIS ESTADISTICO DE LA MARCA IBM SPSS STATISTICS PARA LA ESCUELA NACIONAL DE ESTADISTICA E INFORMATICA</t>
  </si>
  <si>
    <t>20  ADQUISICION DE ESPATULA LIMPIADORA PARA HEMOGLOBINOMETRO PORTATIL DE LA MARCA HEMOCUE O EQUIVALENTE, MODELO: Hb201+ y Hb 301 PARA LA ENCUESTA DEMOGRAFICA Y DE SALUD FAMILIAR - ENDES</t>
  </si>
  <si>
    <t>21  SERVICIO DE DETECCION Y ELIMINACION DE VIRUS, SPAM GUSANOS, TROYANOS Y VARIANTES PARA EL INSTITUTO NACIONAL DE ESTADÍSTICA E INFORMÁTICA- INEI-2019</t>
  </si>
  <si>
    <t>22  SERVICIO SUSCRIPCION Y SOPORTE DE LINUX EMPRESARIAL PARA LOS SERVIDORES DE INEI</t>
  </si>
  <si>
    <t>23  UNFORME DE INVIERNO DE DAMA Y CABALLERO</t>
  </si>
  <si>
    <t>24  ADQUISICION DE ALIMENTOS Y BEBIDAS</t>
  </si>
  <si>
    <t>25  ADQUISICION DE CINTAS BACKUP</t>
  </si>
  <si>
    <t>26  ADQUISICIÓN DE REACTIVOS QUÍMICOS DPD PARA LA PRUEBA DE DETERMINACIÓN DE CLORO LIBRE RESIDUAL EN AGUA</t>
  </si>
  <si>
    <t>27  CONTRATACIÓN DEL SERVICIO DE ALQUILER DE LOCAL PARA EL CURSO DE CAPACITACIÓN DEL PERSONAL DE LA ENEDU PEDAGÓGICO Y SALUD NIVEL I</t>
  </si>
  <si>
    <t>28  SERVICIO DE SEGURIDAD DE RED INFORMÁTICA (SEGURIDAD PERIMETRAL) PARA EL INSTITUTO NACIONAL DE ESTADÍSTICA E INFORMÁTICA</t>
  </si>
  <si>
    <t>29  ADQUISICION DE INDUMENTARIA PARA EL INSITUTO NACIONAL DE ESTADISTICA E INFORMATICA
- CHALECOS
- POLOS
- CASACAS
- MOCHILAS
- PONCHO IMPERMEABLE</t>
  </si>
  <si>
    <t>30  CONTRATACIÓN DEL SERVICIO DE ALQUILER DE LOCAL PARA CURSO DE CAPACITACIÓN DE PERSONAL DE LA ENCUESTA NACIONAL AGROPECUARIA - ENA ETAPA COSTA SIERRA Y SELVA</t>
  </si>
  <si>
    <t>31  MENSAJERIA A NIVEL NACIONAL Y LOCAL</t>
  </si>
  <si>
    <t>32  CONTRATACIÓN DE SEGURO DE ACCIDENTES PERSONALES PARA PERSONAL DE LA ENCUESTA NACIONAL DE HOGARES - ENAHO Y PARA PERSONAL DE LA ENCUESTA NACIONAL DE PROGRAMAS PRESUPUESTALES - ENAPRES</t>
  </si>
  <si>
    <t>33  CONTRATACIÓN DEL SERVICIO DE ALQUILER DE LOCAL PARA EL CURSO DE CAPACITACIÓN DEL PERSONAL DE LA ENCUESTA NACIONAL DE HOGARES - ENAHO</t>
  </si>
  <si>
    <t>34  CONTRATACIÓN DEL SERVICIO DE ALQUILER DE LOCAL PARA EL CURSO DE CAPACITACIÓN DEL PERSONAL DE LA ENCUESTA DEMOGRÁFICA Y DE SALUD FAMILIAR ENDES I SEMESTRE</t>
  </si>
  <si>
    <t>35  CONTRATACION DEL SERVICIO DE ALQUILER DE LOCAL PARA EL CURSO DE CAPACITACIÓN DEL PERSONAL DE LA ENCUESTA NACIONAL DE PROGRAMAS PRESUPUESTALES - ENAPRES</t>
  </si>
  <si>
    <t>SECTOR:  01 PRESIDENCIA CONSEJO MINISTROS</t>
  </si>
  <si>
    <t>Servicio de telefonía móvil</t>
  </si>
  <si>
    <t>AS</t>
  </si>
  <si>
    <t>Procedimiento clásico</t>
  </si>
  <si>
    <t>004-2017</t>
  </si>
  <si>
    <t>Ejecutado</t>
  </si>
  <si>
    <t>S/. 21,982.18 corresponde al año 2019  (el contrato es por S/.395,677.2 x 1 año y 6 meses)</t>
  </si>
  <si>
    <t>S/. 116,795.8 corresponde al año 2019  (el contrato es por S/.280,309.92 x 2 años)</t>
  </si>
  <si>
    <t>Suministro de combustible 90 octanos</t>
  </si>
  <si>
    <t>SIE</t>
  </si>
  <si>
    <t>001-2018</t>
  </si>
  <si>
    <t>S/ 22,432.64 corresponde al año 2019  (el contrato es por S/.66,720  X 1 año)</t>
  </si>
  <si>
    <t>S/ 13,138.94 corresponde al año 2019  (el contrato es por S/.45,510  X 1 año)</t>
  </si>
  <si>
    <t>Servicio de telefonía fija a fija y fija a móvil</t>
  </si>
  <si>
    <t>S/. 12,451.36 corresponde al año 2019  (el contrato es por S/.149,401.8 x 2 años)</t>
  </si>
  <si>
    <t>S/. 36,941.04 corresponde al año 2019  (el contrato es por S/.90,510.36 x 2 años)</t>
  </si>
  <si>
    <t>Servicio de renovación licencias, soporte y mantenimiento Spectrum Protect</t>
  </si>
  <si>
    <t>S/ 20,644.99 corresponde al presente año (el contrato es por: 99,480.00 X 1 año)</t>
  </si>
  <si>
    <t>Contratación de los seguros patrimoniales</t>
  </si>
  <si>
    <t>S/ 207,605.39 corresponde al presente año (el contrato es por: $ 62,863.10 X 1 año)</t>
  </si>
  <si>
    <t>Servicio de mantenimiento de equipos de comunicación switches CISCO</t>
  </si>
  <si>
    <t>LP</t>
  </si>
  <si>
    <t>001-2017</t>
  </si>
  <si>
    <t>S/ 44,269.82 corresponde al año 2019  (el contrato es por S/ 1,048,960.17 x 3 años y 4 meses)</t>
  </si>
  <si>
    <t>Servicio de internet línea dedicada 50 mbps</t>
  </si>
  <si>
    <t>ADS</t>
  </si>
  <si>
    <t>011-2015</t>
  </si>
  <si>
    <t>S/ 13,713.04 corresponde al año 2019  (el contrato es por S/.225,000 x 3 años y 3 meses)</t>
  </si>
  <si>
    <t>Contratación del seguro de asistencia médica</t>
  </si>
  <si>
    <t>CP</t>
  </si>
  <si>
    <t>S/ 686,538.77 corresponde al año 2019 (el contrato es por: S/ 1,481,794.56 X 1 año - más una complementaria de S/ 444,538.36)</t>
  </si>
  <si>
    <t>Servicio Renovación Switch Core</t>
  </si>
  <si>
    <t>S/ 22,237.49 corresponde al año 2019 (el contrato es por: S/ 266,849.93 X 3 año)</t>
  </si>
  <si>
    <t>Reposición de sistemas operativos de servidores</t>
  </si>
  <si>
    <t>S/ 172,176.84 corresponde al año 2019 (el contrato es por: S/ 172,176.84 X 1 año)</t>
  </si>
  <si>
    <t>Reposición del software antivirus endpoint security</t>
  </si>
  <si>
    <t>S/ 66,326.40 corresponde al año 2019  (el contrato es por S/.72,884.40  X 3 años)</t>
  </si>
  <si>
    <t>Reposición del sistema de prevención de pérdida de datos e información DLP</t>
  </si>
  <si>
    <t>S/ 157,500 corresponde al año 2019  (el contrato es por S/.162,000  X 1 año)</t>
  </si>
  <si>
    <t>S/ 604,645.73 corresponde al año 2019  (el contrato es por S/.1,459,998.72  X 1 año)</t>
  </si>
  <si>
    <t>S/ 23,611.05 corresponde al año 2019  (el contrato es por S/.180,000.00  X 3 años)</t>
  </si>
  <si>
    <t>Reposición del sistema de seguridad perimetral</t>
  </si>
  <si>
    <t>S/ 724,415.09 corresponde al año 2019  (el contrato es por S/. 770,654.35  X 3 años)</t>
  </si>
  <si>
    <t>Reposición de plataforma de telefonía ip</t>
  </si>
  <si>
    <t>S/ 2'702,106.6 corresponde al año 2019  (el contrato es por S/.2,957,000.00  X 3 años)</t>
  </si>
  <si>
    <t>Reposición de servidores para el sistema de procesamiento</t>
  </si>
  <si>
    <t>S/ 554,925.00 corresponde al año 2019  (el contrato es por S/.453,000 y adenda S/113,250.00 X 3 años)</t>
  </si>
  <si>
    <t>Reposición del sistema de filtro de contenido web (software+hardware)</t>
  </si>
  <si>
    <t>S/ 122,580 corresponde al año 2019  (el contrato es por S/.129,380  X 3 año)</t>
  </si>
  <si>
    <t>Reposición de solución para virtualización de aplicaciones</t>
  </si>
  <si>
    <t>S/ 246,380 corresponde al año 2019  (el contrato es por S/.254,000  X 1 año)</t>
  </si>
  <si>
    <t>Servicio de soporte y actualización de software (mantenimiento extranet)</t>
  </si>
  <si>
    <t>S/ 39,195.78 corresponde al año 2019  (el contrato es por S/.44,710  X 1 año)</t>
  </si>
  <si>
    <t>Renovación de software y garantía del sistema de procesamiento</t>
  </si>
  <si>
    <t>S/ 63,724.04 corresponde al año 2019  (el contrato es por S/.74,670.78  X 1 año)</t>
  </si>
  <si>
    <t>Renovación del soporte y actualización de software (spectrum)</t>
  </si>
  <si>
    <t>20101054986/20513909463</t>
  </si>
  <si>
    <t>06/12/219</t>
  </si>
  <si>
    <t>S/ 74,902.71 corresponde al año 2019  (el contrato es por S/.99,380.00  X 1 año)</t>
  </si>
  <si>
    <t>Adquisición de licencias Microsoft Ofiice</t>
  </si>
  <si>
    <t>S/ 181,898.00 corresponde al año 2019  (el contrato es por S/.181,898.00  X 1 año)</t>
  </si>
  <si>
    <t>Reposición del sistema de almacenamiento central</t>
  </si>
  <si>
    <t>S/ 320,571.00 corresponde al año 2019  (el contrato es por S/.344,700.00  X 3 años)</t>
  </si>
  <si>
    <t>Reposición de licencias de software Microsoft Exchange Server</t>
  </si>
  <si>
    <t>S/ 83,663.18 corresponde al año 2019  (el contrato es por S/.83,663.18  X 1 año)</t>
  </si>
  <si>
    <t>Mantenimiento preventivo de la central telefónica</t>
  </si>
  <si>
    <t>S/ 84,964.47 corresponde al año 2020  (el contrato es por S/. 2,957,000 X 3 años)</t>
  </si>
  <si>
    <t>S/ 84,964.47 corresponde al año 2021  (el contrato es por S/. 2,957,000 X 3 años)</t>
  </si>
  <si>
    <t>S/ 22,613 corresponde al año 2020  (el contrato es por S/.45,510  X 1 año)</t>
  </si>
  <si>
    <t>S/ 13,460 corresponde al año 2020  (el contrato es por S/.39,600  X 1 año)</t>
  </si>
  <si>
    <t>S/. 140,154.96 corresponde al año 2020  (el contrato es por S/.280,309.92 x 2 años)</t>
  </si>
  <si>
    <t>S/. 45,255.18 corresponde al año 2020  (el contrato es por S/.90,510.36 x 2 años)</t>
  </si>
  <si>
    <t>S/ 61,666.52 corresponde al año 2020  (el contrato es por S/.180,000.00  X 3 años)</t>
  </si>
  <si>
    <t>S/ 10,946.74 corresponde al año 2020  (el contrato es por S/. 74,670.78 X 1 año)</t>
  </si>
  <si>
    <t>Renovación licencias de software, soporte y mantenimiento de virtualización de aplicaciones (Extranet)</t>
  </si>
  <si>
    <t>En proceso</t>
  </si>
  <si>
    <t>20101054986
20513909463</t>
  </si>
  <si>
    <t>S/ 24,477.29 corresponde al año 2020  (el contrato es por S/. 99,380 X 1 año)</t>
  </si>
  <si>
    <t>S/ 712,087.62 corresponde al año 2021  (el contrato es por S/.1,576,765.44  X 1 año)</t>
  </si>
  <si>
    <t>S/ 770,998.80 corresponde al año 2020  (el contrato es por S/.1,459,998.72  X 1 año)</t>
  </si>
  <si>
    <t>Reposición silla giratoria de metal brazos</t>
  </si>
  <si>
    <t>AM</t>
  </si>
  <si>
    <t>Acuerdo Marco</t>
  </si>
  <si>
    <t>S/N</t>
  </si>
  <si>
    <t>Reposición de unidades centrales de proceso</t>
  </si>
  <si>
    <t>Renovación extensión de garantía, mantenimiento y soporte sistema de procesamiento (Software y Hardware)</t>
  </si>
  <si>
    <t>Servicio de mantenimiento y garantía extendida de switches CISCO - OTIC</t>
  </si>
  <si>
    <t>S/ 44,269.81 corresponde al año 2020  (el contrato es por S/.1,048,960.17  X 3 años)</t>
  </si>
  <si>
    <t>Renovación del servicio de soporte y mantenimiento del software de respaldo de información</t>
  </si>
  <si>
    <t>Renovación de la garantía y mantenimiento preventivo de switch de red</t>
  </si>
  <si>
    <t xml:space="preserve">Mantenimiento preventivo y correctivo equipo aire acondicionado industrial (climatización de centro de cómputo) </t>
  </si>
  <si>
    <t>Renovación mantenimiento UPS</t>
  </si>
  <si>
    <t>Extensión de garantía, soporte y mantenimiento del sistema de procesamiento y renovación de soporte de licencias VMware 8 Blades</t>
  </si>
  <si>
    <t>Servicio de soporte y actualización de software (spectrum ex tivoli)</t>
  </si>
  <si>
    <t xml:space="preserve">Servicio de soporte y actualización de software virtualización de aplicaciones (sistema extranet citrix) </t>
  </si>
  <si>
    <t>Extensión de garantía, soporte y mantenimiento switches de core</t>
  </si>
  <si>
    <t>Soporte y mantenimiento equipos (sistema de seguridad perimetral firewall interno)</t>
  </si>
  <si>
    <t>Extensión de garantía, soporte y mantenimiento switch de red 08 equipos y equipo de seguridad de red</t>
  </si>
  <si>
    <t>Adquisición Servidor (network time protocol)</t>
  </si>
  <si>
    <t>Adquisición Acumulador de energía ups</t>
  </si>
  <si>
    <t>Adquisición Software (inc. licencia) bloqueador de malware - software malicioso (endpoint)</t>
  </si>
  <si>
    <t>1-CONTRATACIÓN DE SERVICIO DE SEGUROS PATRIMONIALES"</t>
  </si>
  <si>
    <t xml:space="preserve">CONCURSO PÚBLICO </t>
  </si>
  <si>
    <t>PROCEDIMIENTO CLÁSICO</t>
  </si>
  <si>
    <t xml:space="preserve"> CP N° 02-2018-DP</t>
  </si>
  <si>
    <t>LA POSITIVA SEGUROS Y REASEGUROS (20100210909)</t>
  </si>
  <si>
    <t>CULMINADO</t>
  </si>
  <si>
    <t>2-ADQUISICION DE UTILES DE ESCRITORIO</t>
  </si>
  <si>
    <t>Compras por catálogo (Convenio Marco)</t>
  </si>
  <si>
    <t>VARIOS</t>
  </si>
  <si>
    <t>3-SERVICIO DE ACCESO DEDICADO A INTERNET"</t>
  </si>
  <si>
    <t>CP N° 04-2017-DP</t>
  </si>
  <si>
    <t>OPTICAL TECHNOLOGIES S.A.C. (20552504641)</t>
  </si>
  <si>
    <t>EN EJECUCIÓN</t>
  </si>
  <si>
    <t>Contrato Complementario</t>
  </si>
  <si>
    <t>4-SERVICIO DE AGENCIAMIENTO DE PASAJES NACIONALES E INTERNACIONALES</t>
  </si>
  <si>
    <t>CP N° 03-2017-DP</t>
  </si>
  <si>
    <t>TRAVEL GROUP PERU S.A. (20100912768)</t>
  </si>
  <si>
    <t>5-Suministro de frutas, verduras y productos  no perecibles envasados y a granel con ficha técnica</t>
  </si>
  <si>
    <t xml:space="preserve">SUBASTA INVERSA ELECTRÓNICA </t>
  </si>
  <si>
    <t>ELECTRÓNICA</t>
  </si>
  <si>
    <t>SIE N° 01-2018-DP</t>
  </si>
  <si>
    <t>GRUPO SANTA ELENA S.A. (20155261570)</t>
  </si>
  <si>
    <t>6-SERVICIO DE MANTENIMIENTO CORRECTIVO PARA UNIDADES VEHICULARES DE PATIO QUE FORMAN PARTE DE LA</t>
  </si>
  <si>
    <t>CP N° 01-2019-DP</t>
  </si>
  <si>
    <t>AUTOSERVICIOS UNTIVEROS S.A.C. (20502616201)</t>
  </si>
  <si>
    <t xml:space="preserve">7-SERVICIO DE TELEFONIA MOVIL </t>
  </si>
  <si>
    <t xml:space="preserve">AS N° 02-2018-DP </t>
  </si>
  <si>
    <t>ENTEL PERU S.A. (20106897914)</t>
  </si>
  <si>
    <t>8-Suministro de frutas, verduras y productos  no perecibles envasados y a granel sin ficha técnica - Ítem paquete 2, 3 y 4</t>
  </si>
  <si>
    <t>LICITACIÓN PÚBLICA</t>
  </si>
  <si>
    <t>LP N° 01-2018-DP</t>
  </si>
  <si>
    <t>INVERSIONES JEANBE EMPRESA INDIVIDUAL DE RESPONSABILIDAD LIMITADA - INVERSIONES JEANBE E.I.R.L. (20478217626)</t>
  </si>
  <si>
    <t>9-Servicio de acondicionamiento de OTE.</t>
  </si>
  <si>
    <t xml:space="preserve">AS N° 22-2018-DP </t>
  </si>
  <si>
    <t xml:space="preserve">LEOESPACIO Y CONSTRUCCION S.A.C.                                                                                                                      </t>
  </si>
  <si>
    <t>10-SERVICIO DE CONSUMO DE AGUA POTABLE ENERO - DICIEMBRE 2019</t>
  </si>
  <si>
    <t>ADJUDICACIÓN SIN PROCESO</t>
  </si>
  <si>
    <t xml:space="preserve">SERV AGUA POTAB Y ALCANT DE LIMA-SEDAPAL </t>
  </si>
  <si>
    <t>11-CONTRATACION DEL SERVICIO DE LIMPIEZA PARA LAS SEDES INSTITUCIONALES DEL DESPACHO PRESIDENCIAL</t>
  </si>
  <si>
    <t>CP N° 01-2018-DP</t>
  </si>
  <si>
    <t>VIALVA SERVICIOS COMPLEMENTARIOS S.R.L. (20545888522)</t>
  </si>
  <si>
    <t>12-Suministro de productos cárnicos: Ítem 1 carne de res y Ítem 2 carne de cerdo</t>
  </si>
  <si>
    <t>AS N° 15-2018-DP</t>
  </si>
  <si>
    <t>NVERSIONES JEANBE /MERCANTIL GAREC</t>
  </si>
  <si>
    <t>13-SERVICIO DE MENSAJERIA LOCAL, NACIONAL E INTERNACIONAL</t>
  </si>
  <si>
    <t xml:space="preserve">AS N° 02-2019-DP </t>
  </si>
  <si>
    <t>OLVA COURIER S.A.C. (20100686814)</t>
  </si>
  <si>
    <t>14-SERVICIO DE ALQUILER DE FOTOCOPIADORA</t>
  </si>
  <si>
    <t xml:space="preserve">AS N° 25-2018-DP </t>
  </si>
  <si>
    <t xml:space="preserve">SERVICENTRO SRL     </t>
  </si>
  <si>
    <t>15-ADQUISICION DE TONER</t>
  </si>
  <si>
    <t>16-SERVICIO DE LIMPIEZA PARA LAS SEDES INSTITUCIONALES DEL DESPACHO PRESIDENCIAL</t>
  </si>
  <si>
    <t>CP N° 02-2019-DP</t>
  </si>
  <si>
    <t>20557219967 - ASEPCIA PERÚ SAC</t>
  </si>
  <si>
    <t>13/122019</t>
  </si>
  <si>
    <t>17-SUMINISTRO DE COMBUSTIBLE GASOHOL 97 PLUS PARA ABASTECER UNID. VEH.</t>
  </si>
  <si>
    <t>SIE 01-2018-DP -</t>
  </si>
  <si>
    <t>GOBAL FUEL SA</t>
  </si>
  <si>
    <t>18-SUMINISTRO DE COMBUSTIBLE DIESEL B5-S-502</t>
  </si>
  <si>
    <t>SIE 03-2018-DP -</t>
  </si>
  <si>
    <t>OPERADORES DE ESTACIONES S.A.C.</t>
  </si>
  <si>
    <t>19-MATERIALES PARA ASEO LIMPIEZA, HIGIENE  Y DESINFECCIÓN</t>
  </si>
  <si>
    <t xml:space="preserve">AS N° 24-2018-DP </t>
  </si>
  <si>
    <t xml:space="preserve">PRODUCTOS YULI DEL PERU S.A.C.        </t>
  </si>
  <si>
    <t>20-SUMINISTRO DE PESCADO Y MARÍSCOS PARA EL ÁREA DE ALIMENTACIÓN DEL DP</t>
  </si>
  <si>
    <t xml:space="preserve">AS N° 01-2019-DP </t>
  </si>
  <si>
    <t xml:space="preserve"> REGALADO CUEVA DILCIA                                                                                                                                 </t>
  </si>
  <si>
    <t>21-SUMINISTRO DE PRODUCTOS NO PERECIBLES ENVASADOS</t>
  </si>
  <si>
    <t xml:space="preserve">AS N° 04-2019-DP </t>
  </si>
  <si>
    <t>QUINTO DAMIAN HERMANOS S.A.C. (20117354793)</t>
  </si>
  <si>
    <t>22-ADQUISICIÓN DE TARJETAS ELECTRÓNICASDE CONSUMO DE LIBRE DISPONIBILIDAD PARA LA ATENCIÓN DE LAS SESIONES DEL CONSEJO DE MINISTROS</t>
  </si>
  <si>
    <t xml:space="preserve">AS N° 03-2019-DP </t>
  </si>
  <si>
    <t xml:space="preserve">SODEXO PASS PERU S.A.C.       </t>
  </si>
  <si>
    <t>23-SUMINISTRO DE ENVASES, CUBIERTOS Y BOLSAS DESCARTABLES</t>
  </si>
  <si>
    <t xml:space="preserve">AS N° 020-2018-DP </t>
  </si>
  <si>
    <t xml:space="preserve"> NASAO CORPORATION SOCIEDAD ANONIMA CERRADA - NASAO C</t>
  </si>
  <si>
    <t>24-Servicio de inventario físico valorizado de bienes muebles e inmuebles del Despacho Presidencial</t>
  </si>
  <si>
    <t xml:space="preserve">AS N° 26-2018-DP </t>
  </si>
  <si>
    <t xml:space="preserve"> LIDERAZGO EMPRESARIAL S.R.LTDA. </t>
  </si>
  <si>
    <t>25-CARNE DE RES Y CARNE DE CERDO</t>
  </si>
  <si>
    <t>AS-SM-11-2019-DP-1</t>
  </si>
  <si>
    <t>20478217626 - INVERSIONES JEANBE EMPRESA INDIVIDUAL DE RESPONSABILIDAD LIMITADA - INVERSIONES JEANBE E.I.R.L.</t>
  </si>
  <si>
    <t>26-SERVICIO DE IMPLEMENTACIÓN DE CABLEADO ESTRUC</t>
  </si>
  <si>
    <t>CP N° 01-2015-DP</t>
  </si>
  <si>
    <t>CORPORACION SAPIA S.A</t>
  </si>
  <si>
    <t>27-SERVICIO DE PUBLICACIONES EN DIARIO OFICIAL EL PERUANO</t>
  </si>
  <si>
    <t>ADJUDACIÓN SIN PROCESO</t>
  </si>
  <si>
    <t xml:space="preserve">EMPRESA PERUANA DE SERVICIOS EDITORIALES S.A. - EDITORA PERU                                                                                          </t>
  </si>
  <si>
    <t xml:space="preserve">28-SERVICIO DE TELEVISIÓN POR CABLE </t>
  </si>
  <si>
    <t>CONTRATACIÓN DIRECTA</t>
  </si>
  <si>
    <t>CD N° 01-2017-DP</t>
  </si>
  <si>
    <t>TELEFÓNICA DEL PERÚ S.A.A. (20100017491)</t>
  </si>
  <si>
    <t>20/097/2017</t>
  </si>
  <si>
    <t>29-ADQUISICIÓN DE MOBILIARIO PARA LA OFICINA DE TELECOMUNICACIONES</t>
  </si>
  <si>
    <t xml:space="preserve">AS N° 008-2019-DP </t>
  </si>
  <si>
    <t xml:space="preserve">EVOLUTION HUASCARAN E.I.R.L    </t>
  </si>
  <si>
    <t>30-CONTRATACIÓN DE SUMINISTRO DE DIARIOS Y REVISTAS</t>
  </si>
  <si>
    <t>AS  N° 0028-2018-DP-1</t>
  </si>
  <si>
    <t xml:space="preserve">RIVERA REGALADO DANIEL ARMANDO    </t>
  </si>
  <si>
    <t xml:space="preserve">31-SUMINISTRO DE EMBUTIDOS PARA EL AREA DE ALIMENTACION DEL DESPACHO PRESIDENCIAL </t>
  </si>
  <si>
    <t>Adjudicación Simplificada</t>
  </si>
  <si>
    <t>AS-SM-10-2019-DP-1</t>
  </si>
  <si>
    <t>32-ADQUISICION DE UTILES DE ESCRITORIO</t>
  </si>
  <si>
    <t>33-Adquisición de Vales de Consumo de Alimentos a través de Tarjeta Electrónica para la atención de Residencia</t>
  </si>
  <si>
    <t xml:space="preserve">AS N° 006-2019-DP </t>
  </si>
  <si>
    <t xml:space="preserve">EDENRED PERU S.A.         </t>
  </si>
  <si>
    <t xml:space="preserve">34-ADQUISICIÓN DE PAPEL TOALLA, PAPEL HIGIÉNICO Y JABÓN LÍQUIDO </t>
  </si>
  <si>
    <t>COMPRA POR CATÁLOGO ELECTRÓNICO</t>
  </si>
  <si>
    <t>35-SUMINISTRO DE PANES Y SIMILARES</t>
  </si>
  <si>
    <t>AS N° 030-2018-DP</t>
  </si>
  <si>
    <t xml:space="preserve">COJAL TRINIDAD JUAN CARLOS   </t>
  </si>
  <si>
    <t>36-CONTRATO DE COMODATO -- BANCO DE LA NACIÓN  REEMBOLSO DE  GASTOS COMUNES DEL EDIFICIO PALACIO</t>
  </si>
  <si>
    <t>1-CONTRATACIÓN DEL SERVICIO DE SEGUROS PATRIMONIALES PARA EL DESPACHO PRESIDENCIAL</t>
  </si>
  <si>
    <t>Concurso Público</t>
  </si>
  <si>
    <t>CP-SM-1-2020-DP-1</t>
  </si>
  <si>
    <t>2-ADQUISICION DE LLANTAS PARA LOS VEHICULOS DEL DESPACHO PRESIDENCIAL</t>
  </si>
  <si>
    <t>3-SUMINISTRO DE FRUTAS Y VERDURAS SIN FICHA TÉCNICA OSCE PARA EL ÁREA DE ALIMENTACIÓN DEL DP</t>
  </si>
  <si>
    <t>AS-SM-1-2020-DP-1</t>
  </si>
  <si>
    <t>4-SUMINISTRO DE VÍVERES ENVASADOS Y A GRANEL PARA EL ÁREA DE ALIMENTACIÓN DEL DP</t>
  </si>
  <si>
    <t>AS-SM-3-2020-DP-1</t>
  </si>
  <si>
    <t>5-SUMINISTRO DE ABARROTES CON FICHA TECNICA DEL OSCE PARA EL ÁREA DE ALIMENTACIÓN DEL DP</t>
  </si>
  <si>
    <t>Subasta Inversa Electrónica</t>
  </si>
  <si>
    <t>SIE-SIE-3-2020-DP-1</t>
  </si>
  <si>
    <t>10095818914 - YANQUI LAIME DANIEL DAVID</t>
  </si>
  <si>
    <t>6-SUMINISTRO DE FRUTAS Y VERDURAS CON FICHA TECNICA DEL OSCE PARA EL AREA DE ALIMENTACION DEL DP</t>
  </si>
  <si>
    <t>SIE-SIE-1-2020-DP-1</t>
  </si>
  <si>
    <t>7-SUMINISTRO DE COMBUSTIBLE DIESEL B5 S-50 PARA ABASTECER LAS UNIDADES VEHICULARES QUE FORMAN PARTE DEL DP</t>
  </si>
  <si>
    <t>SIE-SIE-4-2020-DP-1</t>
  </si>
  <si>
    <t>20565643496 - GLOBAL FUEL SOCIEDAD ANONIMA</t>
  </si>
  <si>
    <t>8-CONTRATACIÓN DE SUMINISTRO DE DIARIOS Y REVISTAS</t>
  </si>
  <si>
    <t>AS-SM-4-2020-DP-1</t>
  </si>
  <si>
    <t>20601863236 - AMSO S.A.C.</t>
  </si>
  <si>
    <t>9-SERVICIO DE AGENCIAMIENTO DE PASAJES AÉREOS NACIONALES E INTERNACIONALES PARA EL DP</t>
  </si>
  <si>
    <t>20100999430 - DOMIRUTH TRAVEL SERVICE S.A.C</t>
  </si>
  <si>
    <t>10-SUMINISTRO DE ENVASES, CUBIERTOS Y BOLSAS BIODEGRADABLES PARA EL ÁREA DE ALIMENTACIÓN DEL DP</t>
  </si>
  <si>
    <t>AS-SM-5-2020-DP-1</t>
  </si>
  <si>
    <t>20510675411  - NASAO CORPORATION SOCIEDAD ANONIMA CERRADA - NASAO CORPORATION S.A.C.</t>
  </si>
  <si>
    <t xml:space="preserve">11-CONTRATACIÓN DEL SERVICIO DE TELEVISIÓN POR CABLE CATV O SATÉLITE (DTH) O PAGA PARA EL DESPACHO PRESIDENCIAL </t>
  </si>
  <si>
    <t>AS-SM-12-2019-DP-3</t>
  </si>
  <si>
    <t>20100017491 -TELEFONICA DEL PERU SAA</t>
  </si>
  <si>
    <t xml:space="preserve">12-CONTRATACION DEL SERVICIO DE ALQUILER DE FOTOCOPIADORA PARA EL DESPACHO PRESIDENCIAL </t>
  </si>
  <si>
    <t>AS-SM-6-2020-DP-1</t>
  </si>
  <si>
    <t>20188643982 -CONSORCIO SERVICENTRO SRL - REPRESENTACIONES GUTIERREZ Y FIGUEROA</t>
  </si>
  <si>
    <t xml:space="preserve">13 - CONTRATACION DEL SERVICIO DE CONEXION DE INTERNET </t>
  </si>
  <si>
    <t>CP-SM-3-2020-DP-1</t>
  </si>
  <si>
    <t>20552504641 - OPTICAL TECHNOLOGIES SAC</t>
  </si>
  <si>
    <t xml:space="preserve">14 - ADQUISICION DE GAS LICUADO DE PETROLEO </t>
  </si>
  <si>
    <t>SIE-SIE-5-2020-DP-1</t>
  </si>
  <si>
    <t>POR CONVOCAR</t>
  </si>
  <si>
    <t>15 - SUMINISTRO DE PESCADO CON FICHA TECNICA DEL OSCE  PARA EL AREA DE ALIMENTACION DEL DP</t>
  </si>
  <si>
    <t>SIE-SIE-2-2020-DP-1</t>
  </si>
  <si>
    <t>20601075971 - COMERCIAL GÓMEZ Y COSIO S.A.C</t>
  </si>
  <si>
    <t>16 - CONTRATACIÓN DE PROVISIÓN DE BIENES DE CONSUMO PARA LAS SESIONES DEL CONSEJO DE MINISTROS</t>
  </si>
  <si>
    <t>AS-SM-10-2020-DP-1</t>
  </si>
  <si>
    <t>20507634479 - EDENRED PERÚ S.A</t>
  </si>
  <si>
    <t>17 - SERVICIO DE TELEFONÍA MÓVIL PARA EL DESPACHO PRESIDENCIAL</t>
  </si>
  <si>
    <t>CP-SM-4-2020-DP-1</t>
  </si>
  <si>
    <t>18 - SERVICIO DE MANT. PREV. PARA EQUIPOS DE AIRE ACONDICIONADO, CORTINAS DE AIRE Y CAMARAS FRIGORIFICAS DE LAS DIFERENTES AREAS DEL DP</t>
  </si>
  <si>
    <t>AS-SM-09-2020-DP-1</t>
  </si>
  <si>
    <t>EN PROCESO</t>
  </si>
  <si>
    <t>Se encuentra para la firma del contrato</t>
  </si>
  <si>
    <t>19 - SERVICIO DE MANTENIMIENTO CORRECTIVO PARA LAS UNIDADES VEHICULARES DEL PATIO QUE FORMAN PARTE DE LA FLOTA VEHICULAR DEL DP</t>
  </si>
  <si>
    <t>CP-SM-5-2020-DP-1</t>
  </si>
  <si>
    <t>Se esta a la espera de la buena Pro</t>
  </si>
  <si>
    <t xml:space="preserve">20 - SERVICIO DE SOPORTE TECNICO DE EQUIPOS DE COMPUTO </t>
  </si>
  <si>
    <t xml:space="preserve">21 - MANTENIMIENTO PREVENTIVO DE TABLEROS ELECTRICOS </t>
  </si>
  <si>
    <t>22 - MANTENIMIENTO PREVENTIVO DE EQUIPOS DE COCINA</t>
  </si>
  <si>
    <t>Se encuentra en Integración de bases</t>
  </si>
  <si>
    <t xml:space="preserve">23 - SERVICIO DE LIMPIEZA DE SEDES INTITUCIONALES DEL DESPACHO PRESIDENCIAL </t>
  </si>
  <si>
    <t xml:space="preserve">24 - SERVICIO DE MENSAJERÍA NIVEL LOCAL Y NACIONAL E INTERNACIONAL </t>
  </si>
  <si>
    <t xml:space="preserve">25 - CONTRATACION DEL SERVICIO DE TELEFONIA FIJA </t>
  </si>
  <si>
    <t xml:space="preserve">26 - ADQUISICION DE MATERIALES DE ASEO, LIMPIEZA Y TOCADOR </t>
  </si>
  <si>
    <t>27 - ADQUISICION DE COMBUSTIBLE (GASOHOL 97 PLUS)</t>
  </si>
  <si>
    <t>28 - SUMINISTRO DE PRODUCTOS CARNICOS (RES Y CERDO) Y CARNE DE AVE (POLLO)  PARA EL ÁREA DE ALIMENTACIÓN DEL DP</t>
  </si>
  <si>
    <t xml:space="preserve">29 - SERVICIO DE LAVADO DE MANTELES Y PRENDAS EN GENERAL </t>
  </si>
  <si>
    <t>30 - SERVICIO DE CABLEADO DE ESTRUCTURADO DE RED</t>
  </si>
  <si>
    <t>31 - ADQUISICION DE VALES DE CONSUMO ELECTRONICO A TRAVES DE TARJETAS ELECTRONICAS PARA RESIDENCIA</t>
  </si>
  <si>
    <t>Para la firam de Contratos</t>
  </si>
  <si>
    <t>1 - SERVICIO DE SEGUROS PATRIMONIALES PARA EL DP</t>
  </si>
  <si>
    <t>Procedimeinto Clásico</t>
  </si>
  <si>
    <t>2 - SUMINISTRO DE MATERIALES DE LIMPIEZA PARA EL D.P.</t>
  </si>
  <si>
    <t>ELECTRÓNICO</t>
  </si>
  <si>
    <t>3 - SERVICIO DE MANTENIMIENTO CORRECTIVO PARA UNIDADES VEHICULARES DE PATIO QUE FORMAN PARTE DE LA FLOTA DEL DP.</t>
  </si>
  <si>
    <t>4 - SERVICIO DE ACCESO DEDICADO A INTERNET -</t>
  </si>
  <si>
    <t>5 - SERVICIO DE AGENCIAMIENTO DE PASAJES AÉREOS NACIONALES E INTERNACIONALES</t>
  </si>
  <si>
    <t>6 - SUMINISTRO DE COMBUSTIBLE GASOHOL 97 PLUS</t>
  </si>
  <si>
    <t>7 - SERVICIO DE LIMPIEZA PARA LAS SEDES DEL DESPACHO PRESIDENCIAL</t>
  </si>
  <si>
    <t>8 - SUMINISTRO DE PRODUCTOS NO PERECIBLES A GRANEL SIN FICHA TECNICA  ABARROTES A GRANEL, FRUTAS Y VERDURAS</t>
  </si>
  <si>
    <t>9 - Suministro de productos cárnicos (res y cerdo) para el Área de Alimentación  del DP</t>
  </si>
  <si>
    <t>10 - SERVICIO DE TELEFONIA MOVIL .</t>
  </si>
  <si>
    <t>11 - SUMINISTRO DE COMBUSTIBLE DIESEL B5-S-50</t>
  </si>
  <si>
    <t>12 - SUMINISTRO DE FRUTAS Y VERDURAS CON FICHA TÉCNICA DEL OSCE PARA EL DP</t>
  </si>
  <si>
    <t>13 - SUMINISTRO DE VIVERES ENVASADOS Y A GRANEL</t>
  </si>
  <si>
    <t>14 - SERVICIO DE MENSAJERIA LOCAL, NACIONAL E INTERNACIONAL</t>
  </si>
  <si>
    <t>15 - Suministro de abarrotes con ficha técnica del OSCE para el Área de Alimentación del Despacho Presidencial</t>
  </si>
  <si>
    <t>16 - SERVICIO DE ALQUILER DE FOTOCOPIADORA</t>
  </si>
  <si>
    <t>17 - Suministro de envases cubiertos y bolsas</t>
  </si>
  <si>
    <t>18 - MANTENIMIENTO CORRECTIVO DE VEHÍCULOS</t>
  </si>
  <si>
    <t>19 - SUMINISTRO DE CARNE DE AVE (POLLO)</t>
  </si>
  <si>
    <t>20 - SUMINISTRO DE PESCADO CON FICHA TÉCNICA DEL OSCE PARA EL ÁREA DEALIMENTACIÓN DEL DP</t>
  </si>
  <si>
    <t>21 - SUMINISTRO ALIMENTOS A TRAVES DE TARJETA ELECTRONICA PARA  LA  SEC. CONSEJO DE MINISTROS</t>
  </si>
  <si>
    <t>22 -  Suministro de Pescado y Mariscos sin Ficha Técnica del OSCE para el Área de Alimentación del Despacho Presidencial".</t>
  </si>
  <si>
    <t>23 - SUMINISTRO ALIMENTOS A TRAVES DE TARJETA ELECTRONICA PARA LA RESIDENCIA</t>
  </si>
  <si>
    <t>24 - SUMINISTRO DE DIARIOS Y REVISTAS</t>
  </si>
  <si>
    <t>25 - MATERIAL MÈDICO</t>
  </si>
  <si>
    <t>26 - Contratación del servicio de televisión por cable (CATV) o satélite (DTH) o paga</t>
  </si>
  <si>
    <t>27 - SUSCRIPCIÓN A SOLUCIÓN DE SEGURIDAD PARA EQUIPOS INFORMÁTICOS Y ESTACIONES DE TRABAJO DEL DESPACHO P</t>
  </si>
  <si>
    <t>28 - SERVICIO DE INVENTARIO FÍSICO VALORIZADO DE BIENES MUEBLES E INMUEBLES DEL DP AL 31.12.2019</t>
  </si>
  <si>
    <t>29 - SUMINISTRO DE PANES Y SIMILARES</t>
  </si>
  <si>
    <t>30 - SUMINISTRO DE MATERIALES DE LIMPIEZA PARA EL D.P.</t>
  </si>
  <si>
    <t>31 - SUMINISTRO DE GAS LICUADO DE PETRÓLEO A GRANEL PARA EL ÁREA DE ALIMENTACION</t>
  </si>
  <si>
    <t>32 - ADQUISICION DE SUMINISTROS PARA EQUIPOS DE IMPRESION POR CATÁLOGO ELECTRÓNICO POR ACUEROD MARCO</t>
  </si>
  <si>
    <t>33 - Suministros de útiles de escritorio a través del catálogo electrónico por acuerdo marco</t>
  </si>
  <si>
    <t>34 - SUMINISTRO DE LECHE ENTERA EVAPORADA X 400 GRAMOS</t>
  </si>
  <si>
    <t>35 - SUMINISTRO DE EMBUTIDOS</t>
  </si>
  <si>
    <t>36 - SERVICIO DE MONITOREO SATELITAL GPS PARA 40 VEHÍCULOS DE LA FLOTA VEHICULAR DEL DESPACHO PRESIDENCIA</t>
  </si>
  <si>
    <t>39 - SUMINISTRO DE DIARIOS Y REVISTAS</t>
  </si>
  <si>
    <t>PLIEGO: 012 DESARROLLO Y VIDA SIN DROGAS - DEVIDA</t>
  </si>
  <si>
    <t>PLAZO DE ENTREGA/ EJECUCION</t>
  </si>
  <si>
    <t>ARRENDAMIENTO DE ALMACEN PARA EN EL MARCO DE LA ACTIVIDAD ATENCION A LA POBLACION PRE Y POST ERRADICACION EN EL AMBITO DE LA OZ TARAPOTO</t>
  </si>
  <si>
    <t>CD N° 016-2018-DEVIDA / CONTRATO N°003-2019</t>
  </si>
  <si>
    <t>10011350211 - SALLY CORDOVA CORDOVA DE TORRES</t>
  </si>
  <si>
    <t>ARRENDAMIENTO DE INMUEBLE PARA LA OC CABALLOCOCHA - OZ IQUITOS</t>
  </si>
  <si>
    <t>CD N° 003-2019 / CONTRATO N° 007-2019-DEVIDA</t>
  </si>
  <si>
    <t>15493195414 - JULIO VASQUEZ ANGULO 
10001015449 - ROCIO LILIAN ARRIARAN GUTIERREZ</t>
  </si>
  <si>
    <t>EJECUCION CONTRACTUAL</t>
  </si>
  <si>
    <t>24 MESES</t>
  </si>
  <si>
    <t>ARRENDAMIENTO DE INMUEBLE PARA LA OZ LA MERCED DISTRITO DE CONSTITUCION</t>
  </si>
  <si>
    <t>CD N°13-2018-DEVIDA / CONTRATO N° 002-2019</t>
  </si>
  <si>
    <t>10062194702 - ISABEL F BALDEON SARMIENTO</t>
  </si>
  <si>
    <t>ARRENDAMIENTO DE INMUEBLE PARA LA OC SAN MARTIN DE LA OZ TAPOTO EN LA CIUDAD DE TOCACHE</t>
  </si>
  <si>
    <t>CD N° 015-2018 / CONTRATO N° 001-2019</t>
  </si>
  <si>
    <t>10011347121 - ZONIA LILY AGUILAR REATEGUI DE RIVA - ROLANDO RIVA REATEGUI</t>
  </si>
  <si>
    <t>ARRENDAMIENTO DE INMUEBLE PARA LA SEDE CENTRAL - C.C. LA MERCED-OFICINAS 401-402-403-601 Y ESTACIONAMIENTOS.</t>
  </si>
  <si>
    <t>CD N° 002-2018-DEVIDA / CONTRATO N° 014-2018-DEVIDA</t>
  </si>
  <si>
    <t>20101060013 - INMOBILIARIA Y CONSTRUCTORA ALAMEDA JOSE PARDO SAC</t>
  </si>
  <si>
    <t>1096 DIAS</t>
  </si>
  <si>
    <t>ARRENDAMIENTO DE INMUEBLE PARA OC DE CHANCHAMAYO - OZ LA MERCED</t>
  </si>
  <si>
    <t>CD N° 016-2019-DEVIDA / CONTRATO N° 078-2019</t>
  </si>
  <si>
    <t>10250088197 - ROMULO NUÑEZ AYALA</t>
  </si>
  <si>
    <t>ARRENDAMIENTO DE INMUEBLE PARA OC DE PUERTO BERMUDEZ</t>
  </si>
  <si>
    <t>CD N° 015-2019-DEVIDA / CONTRATO N° 070-2019</t>
  </si>
  <si>
    <t>10720319883 - KEMY ANDRES TORRES LANDA</t>
  </si>
  <si>
    <t>ARRENDAMIENTO DE INMUEBLE PARA LA OFICINA ZONAL TARAPOTO EN LA CIUDAD DE TOCACHE</t>
  </si>
  <si>
    <t>CD N° 001-2018-DEVIDA / CONTRATO N° 007-2018</t>
  </si>
  <si>
    <t>10009930278 - GERMAN ALIAGA ARAUJO</t>
  </si>
  <si>
    <t>ARRENDAMIENTO DE INSTALACIONES PARA LA OC CODO DE POZUZO - OZ PUCALLPA</t>
  </si>
  <si>
    <t>CD N° 001-2019-DEVIDA / CONTRATO N° 009-2019</t>
  </si>
  <si>
    <t>10225224060 - ROSINA BAUMAN DE GESTIR - NICOLAS GSTIR GSTIR</t>
  </si>
  <si>
    <t>SEGUROS PATRIMONIALES 2019 - 2021</t>
  </si>
  <si>
    <t>CP N° 001-2019-DEVIDA / CONTRATO N° 037-2019</t>
  </si>
  <si>
    <t>20100210909 - LA POSITIVA Y REASEGUROS SAA
20454073143 - LA POSITIVA VIDA SEGUROS Y REASEGUROS SA</t>
  </si>
  <si>
    <t>2 AÑOS</t>
  </si>
  <si>
    <t>SERVICIO DE ACCESO A INTERNET</t>
  </si>
  <si>
    <t>AS N° 031-2019-DEVIDA / CONTRATO N° 065-2019</t>
  </si>
  <si>
    <t>20421780472 - GTD PERU SA</t>
  </si>
  <si>
    <t>SERVICIO DE LIMPIEZA PARA LA OC CABALLOCOCHA - OZ IQUITOS</t>
  </si>
  <si>
    <t>CP N° 002-2019-DEVIDA / CONTRATO N° 045-2019</t>
  </si>
  <si>
    <t>20602860443 - MR. LIMPIO SAC</t>
  </si>
  <si>
    <t>EJECUCICON CONTRACTUAL</t>
  </si>
  <si>
    <t>SERVICIO DE LIMPIEZA PARA LA OZ TINGO MARIA</t>
  </si>
  <si>
    <t>AS N° 030-2019-DEVIDA / CONTRATO N° 069-2019</t>
  </si>
  <si>
    <t>20602781659 - GRUPO DILCORPS SERVICIOS INTEGRALES DE LIMPIEZA SAC</t>
  </si>
  <si>
    <t>SERVICIO DE LIMPIEZA PARA LA OC CODO DE POZUZO - OZ PUCALLPA</t>
  </si>
  <si>
    <t>AS N° 030-2019-DEVIDA / CONTRATO N° 067-2019</t>
  </si>
  <si>
    <t>20529007869 - EMPRESA DE SERVICIOS MULTIPLES LEOMIL SRL</t>
  </si>
  <si>
    <t>33 MESES</t>
  </si>
  <si>
    <t>SERVICIO DE LIMPIEZA PARA LA OZ IQUITOS</t>
  </si>
  <si>
    <t>CP N° 002-2019-DEVIDA / CONTRATO N° 044-2019</t>
  </si>
  <si>
    <t>SERVICIO DE LIMPIEZA PARA LA OZ LA MERCED</t>
  </si>
  <si>
    <t>CP N° 002-2019-DEVIDA / CONTRATO N° 048-2019</t>
  </si>
  <si>
    <t>20393468000 - SERVICIOS MULTIPLES CONSERVARI SRL</t>
  </si>
  <si>
    <t>SERVICIO DE LIMPIEZA PARA LA OZ SAN JUAN DEL ORO</t>
  </si>
  <si>
    <t>CP N° 002-2019-DEVIDA / CONTRATO N° 046-2019</t>
  </si>
  <si>
    <t>SERVICIO DE LIMPIEZA PARA LA OZ TARAPOTO</t>
  </si>
  <si>
    <t>CP N° 002-2019-DEVIDA / CONTRATO N° 043-2019</t>
  </si>
  <si>
    <t>SERVICIO DE LIMPIEZA PARA LA OZ TARAPOTO - OC SAN MARTIN</t>
  </si>
  <si>
    <t>CP N° 002-2019-DEVIDA / CONTRATO N° 047-2019</t>
  </si>
  <si>
    <t>SERVICIO DE SEGURIDAD Y VIGILANCIA PARA EL ALMACEN DE LA OZ LA MERCED</t>
  </si>
  <si>
    <t>AS N°002-2019-DEVIDA / CONTRATO N°049-2019</t>
  </si>
  <si>
    <t>20600847563 - JJ&amp;k VIGILANCIA SEGURIDAD Y RESGUARDO S.A.C.</t>
  </si>
  <si>
    <t>SERVICIO DE SEGURIDAD Y VIGILANCIA PARA LA OC AGUAYTIA - OZ PUCALLPA</t>
  </si>
  <si>
    <t>CP N° 007-2017-DEVIDA / CONTRATO N° 009-2018</t>
  </si>
  <si>
    <t>20489509149 - EMPRESA DE VIGILANCIA PRIVADA CORPORACION GLOBAL FORCE S.C.R.L.</t>
  </si>
  <si>
    <t>SERVICIO DE SEGURIDAD Y VIGILANCIA PARA LA OC CODO DE POZUZO - OZ PUCALLPA</t>
  </si>
  <si>
    <t>CP N° 003-2019-DEVIDA / CONTRATO N° 071-2019</t>
  </si>
  <si>
    <t>20601692806 - HALCONES SECURITY COMPANY S.A.C.</t>
  </si>
  <si>
    <t>SERVICIO DE SEGURIDAD Y VIGILANCIA PARA LA OC DE CABALLOCOCHA - OZ IQUITOS</t>
  </si>
  <si>
    <t>AS N° 080-2017-DEVIDA / CONTRATO N° 011-2018</t>
  </si>
  <si>
    <t>SERVICIO DE SEGURIDAD Y VIGILANCIA PARA LA OZ IQUITOS</t>
  </si>
  <si>
    <t>ADJUDICACION SIMPLICADA</t>
  </si>
  <si>
    <t>AS N° 008-2018-DEVIDA / CONTRATO N° 019-2018</t>
  </si>
  <si>
    <t>20541216449 - SEGURIDAD Y VIGILANCIA LIFE SECURITY S.R.L.</t>
  </si>
  <si>
    <t>SERVICIO DE SEGURIDAD Y VIGILANCIA PARA LA OZ TARAPOTO</t>
  </si>
  <si>
    <t>CP N° 008-2017-DEVIDA / CONTRATO N° 008-2018</t>
  </si>
  <si>
    <t>20393888041 - EMPRESA DE SEGURIDAD GYG PROTECCION MAXIMA SAC</t>
  </si>
  <si>
    <t>SERVICIO DE SEGURIDAD Y VIGILANCIA PARA LA SEDE CENTRAL</t>
  </si>
  <si>
    <t>CP N° 001-2018-DEVIDA / CONTRATO N° 031-2018</t>
  </si>
  <si>
    <t>20499001984 - BEREAN SERVICE S.A.C.</t>
  </si>
  <si>
    <t>ARRENDAMIENTO DE INMUEBLE PARA LA OOC MONZON TINGO MARIA</t>
  </si>
  <si>
    <t>CD N° 017-2019-DEVIDA / CONTRATO N° 074-2020</t>
  </si>
  <si>
    <t>10229981558 - BENITO CIERTO ROJAS</t>
  </si>
  <si>
    <t>ARRANDAMIENTO DE INSTALACIONES PARA LA OZ SAN JUAN DEL ORO</t>
  </si>
  <si>
    <t>CD N° 002-2017-DEVIDA / ADENDA N° 001 AL CONTRATO N° 34-2017</t>
  </si>
  <si>
    <t>10297146888 - JUSTO ALBERTO VILLALTA QUINTO
SABINA BEGAZO VALENCIA DE VILLALTA</t>
  </si>
  <si>
    <t>360 DIAS</t>
  </si>
  <si>
    <t>ARRENDAMIENTO DE INSTALACIONES PARA LA OZ QUILLABAMBA</t>
  </si>
  <si>
    <t>CD N° 006-2019 / ADENDA N° 003 AL CONTRATO N° 020-2019</t>
  </si>
  <si>
    <t>10238739042 - ROSA AMPARO RODRIGUEZ TORRES</t>
  </si>
  <si>
    <t>ARRENDAMIENTO DE INMUEBLE PARA EL ALMACEN DE LA OC CABALLOCOCHA - OZ IQUITOS</t>
  </si>
  <si>
    <t>CD N° 007-2020-DEVIDA / ADENDA N° 001 AL CONTRATO N° 033-2018</t>
  </si>
  <si>
    <t>10057886655 - MAGNO FERNANDO DA COSTA ROJAS</t>
  </si>
  <si>
    <t>12  MESES</t>
  </si>
  <si>
    <t>ARRENDAMIENTO DE INMUEBLE PARA LA OZ IQUITOS</t>
  </si>
  <si>
    <t>ADJUDICACION DIRECTA SELECTIVA</t>
  </si>
  <si>
    <t>ADS N° 092-2015-DEVIDA / ADENDA N° 003 AL  CONTRATO N° 002-2016</t>
  </si>
  <si>
    <t>10054033899 - SEGUNDO GERMAN RIOS ZUMAETA - ROCIO DEL PILAR LOZANO DEL AGUILA</t>
  </si>
  <si>
    <t>6 MESES</t>
  </si>
  <si>
    <t xml:space="preserve">ARRENDAMIENTO DE INMUEBLE PARA LA SEDE CENTRAL - C.C. LA MERCED - OFICINA 602-603-604-701 </t>
  </si>
  <si>
    <t>CD N° 002-2020-DEVIDA / CONTRATO N° 42-2020</t>
  </si>
  <si>
    <t>SERVICIO DE FOTOCOPIADO ESCANEADO Y ESPIRILADO PARA LA SEDE CENTRAL DE DEVIDA</t>
  </si>
  <si>
    <t>AS N° 008-2020-DEVIDA/ CONTRATO N° 014-2020</t>
  </si>
  <si>
    <t>10099420249 - ELIZABETH MADELEYNE HUAYAMA ANDRADE</t>
  </si>
  <si>
    <t>SERVICIO DE LIMPIEZA PARA LA OZ PUCALLPA CON SEDE EN AGUAYTIA</t>
  </si>
  <si>
    <t>AS N° 013-2020-DEVIDA / CONTRATO N° 045-020</t>
  </si>
  <si>
    <t>20601597315 - GRUPO GENERAL SERVICE DEL ORIENTE SAC</t>
  </si>
  <si>
    <t>23 MESES</t>
  </si>
  <si>
    <t>SERVICIO DE LIMPIEZA Y MANTENIMIENTO DE LA SEDE CENTRAL</t>
  </si>
  <si>
    <t>CP 001-2020-DEVIDA / CONTRATO N° 028-2020</t>
  </si>
  <si>
    <t>20554470557 - OBSERVACION VIGILANCIA Y SEGURIDAD ELECTRONICA SAC
20307218888 - SERVICIO DE REPRESENTACIONES, CONSIGNACIONES Y LIMPIEZA MEGA INTEGRAL SAC</t>
  </si>
  <si>
    <t>SERVICIO DE MENSAJERIA NACIONAL</t>
  </si>
  <si>
    <t>CP N° 003-2017-DEVIDA / CONTRATO N° 067-2020</t>
  </si>
  <si>
    <t>20513158808 - CORREOS DEL PERU SA</t>
  </si>
  <si>
    <t>SERVICIO DE SEGURIDAD Y VIGILANCIA PARA EL ALMACEN DE LA OC CABALLOCOCHA</t>
  </si>
  <si>
    <t>AS N° 004-2020</t>
  </si>
  <si>
    <t>20602648151 - GEPSI SELVA S.A.C.</t>
  </si>
  <si>
    <t>RECURSO DE APELACION</t>
  </si>
  <si>
    <t>SERVICIO DE SEGURIDAD Y VIGILANCIA PARA LA OC PUERTO BERMUDEZ - OZ LA MERCED</t>
  </si>
  <si>
    <t>AS N° 003-2020-DEVIDA / CONTRATO N° 039-2020</t>
  </si>
  <si>
    <t>20602721249 - GRUPO FAP Y JC SAC</t>
  </si>
  <si>
    <t>SERVICIO DE SEGURIDAD Y VIGILANCIA PARA LA OZ QUILLABAMBA</t>
  </si>
  <si>
    <t>AS N° 018-2020-DEVIDA / CONTRATO N° 047-2020</t>
  </si>
  <si>
    <t>20558611881 - CENTRAL DE INTELIGENCIA PRIVADA DEL PERU SA</t>
  </si>
  <si>
    <t>SERVICIO DE SEGURIDAD Y VIGILANCIA PARA LA OZ SAN JUAN DEL ORO</t>
  </si>
  <si>
    <t>AS N° 019-2020-DEVIDA / CONTRATO N° 049-2020</t>
  </si>
  <si>
    <t>SERVICIO DE SEGURIDAD Y VIGILANCIA PARA EL ALMACEN DE LA OZ TARAPOTO</t>
  </si>
  <si>
    <t>AS N° 011-2020-DEVIDA / CONTRATO N° 048-2020</t>
  </si>
  <si>
    <t>20600913141 - PROVISEG PERU SRL</t>
  </si>
  <si>
    <t>SERVICIO DE TELEFONIA FIJA MEDIANTE LINEAS PRIMARIAS O TRONCALES SIP</t>
  </si>
  <si>
    <t>AS N° 018-2019-DEVIDA / CONTRATO N° 042-2019</t>
  </si>
  <si>
    <t>CP N° 007-2020-DEVIDA</t>
  </si>
  <si>
    <t>CONVOCADO</t>
  </si>
  <si>
    <t>3 AÑOS</t>
  </si>
  <si>
    <t>MONTO ESTIMADO ACUERDO A INDAGACION DE MERCADO</t>
  </si>
  <si>
    <t>SERVICIO DE TELEVISION POR CABLE O SATELITE PARA LAS OFICINAS DE DEVIDA</t>
  </si>
  <si>
    <t>OS N° 127-2020-DEVIDA</t>
  </si>
  <si>
    <t>2010007491 - TELEFONICA DEL PERU SAA</t>
  </si>
  <si>
    <t>1 AÑO</t>
  </si>
  <si>
    <t>SERVICIO DE TRANSMISION DE VOZ Y DATOS</t>
  </si>
  <si>
    <t>CP N° 003-2020-DEVIDA</t>
  </si>
  <si>
    <t>SUSCRIPCION DE CONTRATO</t>
  </si>
  <si>
    <t>SUMINISTRO DE COMBUSTIBLE DIESEL B5 S50  PARA LOS VEHICULOS DE LA OZ TARAPOTO</t>
  </si>
  <si>
    <t>SIE N° 006-2020-DEVIDA / CONTRATO N° 033-2020</t>
  </si>
  <si>
    <t>20450302610 - ESTACIONES DE SERVICIO ZARITA TOCACHE EIRL</t>
  </si>
  <si>
    <t>720 DIAS</t>
  </si>
  <si>
    <t>ADQUISICION DE PAPEL BOND PARA LA SEDE CENTRAL Y OFICINAS ZONALES DE DEVIDA</t>
  </si>
  <si>
    <t>ESTIMACION DE GASTO ANUAL ACORDE A PROYECCION</t>
  </si>
  <si>
    <t>ADQUISICION DE UTILES DE OFICINA Y MATERIAL DE ESCRITORIO PARA LA SEDE CENTRAL Y OFICINAS ZONALES DE DEVIDA</t>
  </si>
  <si>
    <t>TINTAS Y TONER PARA LA SEDE CENTRAL Y OFICINAS ZONALES DE DEVIDA</t>
  </si>
  <si>
    <t>COMBUSTIBLE DIESEL B5 S50 PARA LA OZ TINGO MARIA</t>
  </si>
  <si>
    <t>SIE 002-2020-DEVIDA / CONTRATO N° 006-2020</t>
  </si>
  <si>
    <t>20181197570 - INVERSIONES ARIAS SAC</t>
  </si>
  <si>
    <t>ADQUISICION DE VEHICULOS PARA LA SEDE CENTRAL (CAMIONETA PICK UP)</t>
  </si>
  <si>
    <t>LP004-2020-DEVIDA</t>
  </si>
  <si>
    <t>20160286068 - MAQUINARIAS SA</t>
  </si>
  <si>
    <t>87 DIAS</t>
  </si>
  <si>
    <t>CONTRATO N° 015-2020</t>
  </si>
  <si>
    <t>ADQUISICION DE VEHICULOS PARA LA SEDE CENTRAL (CAMIONETA SUV)</t>
  </si>
  <si>
    <t>20440376704 - INTERAMERICANA TRUJILLO SA</t>
  </si>
  <si>
    <t>60 DIAS</t>
  </si>
  <si>
    <t>CONTRATO N° 016-2020</t>
  </si>
  <si>
    <t>SERVICIO DE CUSTODIA DE CINTAS BACKUPS</t>
  </si>
  <si>
    <t>ADJUDICACION SIN PROCESO</t>
  </si>
  <si>
    <t>CONTRATO N° 004-2020</t>
  </si>
  <si>
    <t>203907224919 - IRON MOUNTAIN PERU</t>
  </si>
  <si>
    <t>SERVICIO DE TRANSPORTE DE CARGA LOCAL Y NACIONAL</t>
  </si>
  <si>
    <t>AS N° 002-2020-DEVIDA / CONTRATO N° 021-2020</t>
  </si>
  <si>
    <t>2060071301 - INDRA GROUP SAC</t>
  </si>
  <si>
    <t>SERVICIO DE SEGURIDAD Y VIGILANCIA PARA LA OZ TINGO MARIA</t>
  </si>
  <si>
    <t>AS N° 012-2020-DEVIDA / CONTRATO N° 050-2020</t>
  </si>
  <si>
    <t>20601197848 - HNOS. ROCA SEGURIDAD SCRL</t>
  </si>
  <si>
    <t>15 MESES</t>
  </si>
  <si>
    <t>ARRENDAMIENTO DE INMUEBLE PARA LA OZ TINGO MARIA</t>
  </si>
  <si>
    <t>ADS N° 008-2013 / ADENDA N° 003 DEL CONTRATO N° 060-2013</t>
  </si>
  <si>
    <t>10229932174 - DONALD CABRERA ARCE - AMANDA ANGULO DE CABRERA</t>
  </si>
  <si>
    <t>1 CONTRATACION DEL SERVICIO DE TELEFONIA MOVIL</t>
  </si>
  <si>
    <t>CLASICA</t>
  </si>
  <si>
    <t>01-2019-CEPLAN</t>
  </si>
  <si>
    <t>20106897914-ENTEL PERU S.A.</t>
  </si>
  <si>
    <t>2 CONTRATACION DEL SERVICIO DE HOSTING</t>
  </si>
  <si>
    <t>02-2019-CEPLAN</t>
  </si>
  <si>
    <t>10428422835-LANDEO FLORES CHRISTIAN ARMANDO</t>
  </si>
  <si>
    <t>3 CONTRATACION DE PASAJES AEREOS NACIONALES POR CONVENIO MARCO</t>
  </si>
  <si>
    <t>20341841357-LATAM AIRLINES PERU S.A. 20348858182-AVIANCA PERÚ S.A. 20342868844-STAR UP S.A. 20601237211 - VIVA AIRLINES PERU S.A.C</t>
  </si>
  <si>
    <t>1 SERVICIO DE LINEA DEDICADA A INTERNET DE 100 MBPS</t>
  </si>
  <si>
    <t>01-2020-CEPLAN</t>
  </si>
  <si>
    <t>20552504641 OPTICAL TECHNOLOGIES SAC</t>
  </si>
  <si>
    <t xml:space="preserve">EJECUCIÓN CONTRACTUAL </t>
  </si>
  <si>
    <t>CONTRATACIÓN SE REALIZARA POR 24 MESES</t>
  </si>
  <si>
    <t>2 SERVICIO DE ALQUILER DE EQUIPOS DE TELEFONIA CELULAR</t>
  </si>
  <si>
    <t>02-2020-CEPLAN</t>
  </si>
  <si>
    <t>20100017491 TELEFONICA DEL PERU SAA</t>
  </si>
  <si>
    <t>CONTRATACIÓN SE REALIZARA POR 18 MESES</t>
  </si>
  <si>
    <t>3 SERVICIO DE WEB HOSTING</t>
  </si>
  <si>
    <t>4 SERVICIO DE ALQUILER DE INMUEBLE</t>
  </si>
  <si>
    <t>5 CONTRATACION DE SERVICIO DE AGENCIAMIENTO DE PASAJES AEREOS NACIONALES</t>
  </si>
  <si>
    <t>20341841357-LATAM AIRLINES PERU S.A. 20517607941 - SKY AIRLINE PERU S.A.C.</t>
  </si>
  <si>
    <t>HASTA LA FECHA SE PAGÓ POR PASAJES AEREOS NACIONAL EL IMPORTE DE 5009.92</t>
  </si>
  <si>
    <t>1 SERVICIO DE WEB HOSTING</t>
  </si>
  <si>
    <t>3 CONTRATACION DE SERVICIO DE AGENCIAMIENTO DE PASAJES AEREOS NACIONALES</t>
  </si>
  <si>
    <t>1 Adquisicion de sistemas de medicion de la calidad de los servicios moviles</t>
  </si>
  <si>
    <t>Licitacion Publica</t>
  </si>
  <si>
    <t>No aplica</t>
  </si>
  <si>
    <t>Rohde &amp; Shwarz Colombia S.A.S. - Sucursal Perú (20600229762)</t>
  </si>
  <si>
    <t>Prestacion principal: finalizada
Prestacion accesoria: en ejecucion</t>
  </si>
  <si>
    <t>2 Contratacion del servicio de limpieza para la sede La Prosa, sede Parque Norte y Centros de Orientacion en Lima del OSIPTEL</t>
  </si>
  <si>
    <t>E&amp;A Servicios Afines S.R.L.(20515448382)</t>
  </si>
  <si>
    <t>En ejecucion</t>
  </si>
  <si>
    <t>3 Contratacion del servicio de encuesta residencial de servicios de telecomunicaciones (ERESTEL) 2019</t>
  </si>
  <si>
    <t>Consorcio Asociacion Benefica Prisma (20156178889) - Marca G9 S.A.C.(20518440501)</t>
  </si>
  <si>
    <t>Finalizado</t>
  </si>
  <si>
    <t>4 Contratacion de seguros para el personal del OSIPTEL</t>
  </si>
  <si>
    <t>003-2019, item 1</t>
  </si>
  <si>
    <t>Rimac Seguros y Reaseguros (20100041953)</t>
  </si>
  <si>
    <t>30/11/2021 
12:00 Hrs</t>
  </si>
  <si>
    <t>003-2019, Item 2</t>
  </si>
  <si>
    <t>003-2019, Item 3</t>
  </si>
  <si>
    <t>Mapfre Perú CIA. De Seguros y Reaseguros (20202380621)</t>
  </si>
  <si>
    <t>5 Servicio de acceso a internet y alojamiento de servidores</t>
  </si>
  <si>
    <t>Optical Technologies S.A.C. (20552504641)</t>
  </si>
  <si>
    <t>6 Alquiler de oficina, local o inmueble para el proyecto Renteseg del OSIPTEL</t>
  </si>
  <si>
    <t>Contratacion Directa</t>
  </si>
  <si>
    <t>Carmen Gudelia Adela Carthy Morales (10258289931)</t>
  </si>
  <si>
    <t>Procedimiento en dolares, considera tc S/ 3.5</t>
  </si>
  <si>
    <t>7 Adquisicion de licencias adicionales de los modulos del software On Base</t>
  </si>
  <si>
    <t>A&amp;D Asociados S.A.C. (20101842071)</t>
  </si>
  <si>
    <t>8 Contratacion del servicio de agenciamiento de pasajes aereos nacionales</t>
  </si>
  <si>
    <t>Adjudicacion Simplificada</t>
  </si>
  <si>
    <t>Domiruth Travel Service S.A.C.(20100999430)</t>
  </si>
  <si>
    <t>16/01/2021 o agotar monto de contrato</t>
  </si>
  <si>
    <t>9 Servicio de mantenimiento de la central telefonica</t>
  </si>
  <si>
    <t>E-Business Distribution Perú S.A. (20474529291)</t>
  </si>
  <si>
    <t>10 Adquisicion de arquitectura de replicacion de informacion para el OSIPTEL</t>
  </si>
  <si>
    <t>Llave en mano</t>
  </si>
  <si>
    <t xml:space="preserve">Consorcio IT Business &amp; Support S.A.C. (20600689569)- Zenware E.I.R.L.(20602861130) </t>
  </si>
  <si>
    <t>Prest. Princiapl
16/11/2020
Prest. Accesoria
17/11/202023</t>
  </si>
  <si>
    <t>11 Servicio de outsourcing de impresión institucional</t>
  </si>
  <si>
    <t>Printer 911 S.A. (20465278103)</t>
  </si>
  <si>
    <t>En plazo de presentacion de documentos para la suscripcion del contrato</t>
  </si>
  <si>
    <t>12 Desarrollo e implementacion del sistema de gestion de usuarios automatizado</t>
  </si>
  <si>
    <t>007-2020</t>
  </si>
  <si>
    <t>En segunda convocatoria del procedimiento de selección</t>
  </si>
  <si>
    <t>Primera convocatoria fue por CP Nº 004-2020/OSIPTEL la cual quedo desierta</t>
  </si>
  <si>
    <t>13 Servicio de soporte, mantenimiento y garantia para la plataforma de comunicaciones de datos del OSIPTEL</t>
  </si>
  <si>
    <t>En procedimiento de selección</t>
  </si>
  <si>
    <t>14 Estudio sobre el nivel de satisfaccion del usuario de telecomunicaciones y sobre el nivel de conocimiento de los derechos y obligaciones de los usuarios de los servicios públicos de telecomunicaciones</t>
  </si>
  <si>
    <t>006-2020</t>
  </si>
  <si>
    <t>15 Rediseño del proceso de solucion de reclamos de usuarios del OSIPTEL</t>
  </si>
  <si>
    <t>16 Servicio de soporte, mantenimiento y garantia del sistema de almacenamiento en Red DELL-EMC</t>
  </si>
  <si>
    <t>En actos preparatorios</t>
  </si>
  <si>
    <t>17 Servicio de soporte y actualizacion de licencias de software ORACLE</t>
  </si>
  <si>
    <t>Sistemas Oracle del Perú S.R.L. (20182246078)</t>
  </si>
  <si>
    <t>18 Contratacion del servicio de seguridad y vigilancia en las sedes del OSIPTEL en Lima y Callao</t>
  </si>
  <si>
    <t>Grupo Yesad Security S.A.C. (20550772664)</t>
  </si>
  <si>
    <t>19 Servicio de encuesta residencial de servicios de telecomunicaciones (ERESTEL) 2020</t>
  </si>
  <si>
    <t>Programado PAC 2020</t>
  </si>
  <si>
    <t>20 Contratación de Seguros para el OSIPTEL</t>
  </si>
  <si>
    <t>Procedimiento en dolares, se considera tc S/3.5</t>
  </si>
  <si>
    <t>21 Contratación del servicio de intermediación laboral</t>
  </si>
  <si>
    <t>22 Contratación de Empresa que provea servicios de información regulatoria, monitoreo del desarrollo de los mercados internacionales de telecomunicaciones, y benchmarking</t>
  </si>
  <si>
    <t>Contratacion Internacional</t>
  </si>
  <si>
    <t>Procedimiento en EUROS, se considera tc S/4.0</t>
  </si>
  <si>
    <t>23 Servicio de soporte y mantenimiento de la plataforma de servidores</t>
  </si>
  <si>
    <t>En inclusion al PAC 2020</t>
  </si>
  <si>
    <t>24 Contratacion del servicio de encuesta residencial de servicios de telecomunicaciones (ERESTEL) 2021</t>
  </si>
  <si>
    <t>25 Estudio sobre el nivel de satisfaccion del usuario de telecomunicaciones y sobre el nivel de conocimiento de los derechos y obligaciones de los usuarios de los servicios públicos de telecomunicaciones</t>
  </si>
  <si>
    <t>26 Mantenimiento de equipos de medicion de calidad</t>
  </si>
  <si>
    <t>27 Adquisicion de equipos de medicion de calidad</t>
  </si>
  <si>
    <t>28 Software Factory</t>
  </si>
  <si>
    <t>29 Modernizacion de la Central Telefonica</t>
  </si>
  <si>
    <t>30 Modernizacion de la Infraestructura Tecnologica</t>
  </si>
  <si>
    <t>31 Migracion y mantenimiento de servicidores criticos en Cloud</t>
  </si>
  <si>
    <t>32 Seguridad de Infraestructura Tecnologica</t>
  </si>
  <si>
    <t>33 Servicio de Mensajeria para el TRASU</t>
  </si>
  <si>
    <t>34 Servicio de almacenaje de archivos y cintas back up</t>
  </si>
  <si>
    <t>35 Servicio de limpieza de los locales del OSIPTEL en Lima</t>
  </si>
  <si>
    <t>ADQUISICION DE MATERIAL PAD</t>
  </si>
  <si>
    <t>ACUERDO  MARCO</t>
  </si>
  <si>
    <t>ADQUISICION DE PAPELERIA</t>
  </si>
  <si>
    <t>ADQUISICION DE UTILES DE ESCRITORIO</t>
  </si>
  <si>
    <t>CONTRATACION DE SERVICIOS DE PUBLICACION DE AVISOS</t>
  </si>
  <si>
    <t>CONTRATACION DE SUMINISTRO DE DIARIOS Y REVISTAS</t>
  </si>
  <si>
    <t>SUSCRIPCION DIARIO EL PERUANO</t>
  </si>
  <si>
    <t xml:space="preserve">CONTRATACION DEL SERVICIO DE TOMA DE INVENTARIO FÍSICO DE BIENES MUEBLES Y CONCILIACIÓN CONTABLE </t>
  </si>
  <si>
    <t>AS-39-2018-OSINERGMIN</t>
  </si>
  <si>
    <t>CONSORCIO PROSERGEN HANKKO     20280606538</t>
  </si>
  <si>
    <t>CONTRATO CONCLUIDO</t>
  </si>
  <si>
    <t xml:space="preserve">CONTRATACION DEL SERVICIO DE  SEGUROS </t>
  </si>
  <si>
    <t>CP 21-2019-OSINERGMIN</t>
  </si>
  <si>
    <t>CONTRATACION DEL SERVICIO DE SEGUROS</t>
  </si>
  <si>
    <t xml:space="preserve">SERVICIO DE AVISOS X CONVENIO - EDITORA PERU </t>
  </si>
  <si>
    <t>CONVENIO</t>
  </si>
  <si>
    <t>CONTRATACIÓN DEL SERVICIO DE MANTENIMIENTO DE INFRAESTRUCTURA</t>
  </si>
  <si>
    <t>CP-11-2017</t>
  </si>
  <si>
    <t>TELEFONICA GESTION DE SERVICIOS COMPARTIDOS PERU SAC</t>
  </si>
  <si>
    <t>CONTRATACIÓN DEL SERVICIO DE PASAJES AÉREOS</t>
  </si>
  <si>
    <t>CONTRATACIÓN DEL SERVICIO DE PATROCIONIO DE LOS PROCESOS JUDICIALES DEL SUB SECTOR HIDROCARBUROS</t>
  </si>
  <si>
    <t>0027-2018-OSINERGMIN SEGUNDA CONVOCATORIA</t>
  </si>
  <si>
    <t>CONSORCIO UL &amp; LEON BARANDIARAN : EMPRESAS Y NEGOCIOS LF CONSULTING E.I.R.L. - EMNELFCO E.I.R.L. - LEON BARANDIARAN, MONTOYA &amp; DEL CARPIO ABOGADOS, SOCIEDAD CIVIL DE RESPONSABILIDAD LIMITADA - 20600111109 - 20513996099</t>
  </si>
  <si>
    <t>SERVICIOS</t>
  </si>
  <si>
    <t>CONTRATACIÓN DEL SERVICIO DE MENSAJERIA MOTORIZADA IN HOUSE</t>
  </si>
  <si>
    <t xml:space="preserve">0051-2018-OSINERGMIN </t>
  </si>
  <si>
    <t>APOYO TOTAL SA - EFIENZA SOCIEDAD ANONIMA CERRADA - 20100194199  -   20601028345</t>
  </si>
  <si>
    <t>SERVICIO DE VIGILANCIA PARA HUARAZ Y HUANUCO</t>
  </si>
  <si>
    <t xml:space="preserve">0065-2018-OSINERGMIN </t>
  </si>
  <si>
    <t>ARSENAL SECURITY S.A.C. - MORGAN DEL ORIENTE SAC - 20603339356 - 20493327268</t>
  </si>
  <si>
    <t>CONTRATACIÓN DEL SERVICIO DE LIMPIEZA - SEDES LIMA</t>
  </si>
  <si>
    <t xml:space="preserve">0013-2018-OSINERGMIN </t>
  </si>
  <si>
    <t>LIMPIEZA Y APOYO DE PERSONAL S.A. - 20109104397</t>
  </si>
  <si>
    <t xml:space="preserve">CONTRATACION DE UNA EMPRESA QUE BRINDE SERVICIOS TEMPORALES </t>
  </si>
  <si>
    <t xml:space="preserve">0021-2018-OSINERGMIN </t>
  </si>
  <si>
    <t>CORPORACION RYH SOCIEDAD ANONIMA CERRADA - 20509815501</t>
  </si>
  <si>
    <t>CONTRATACIÓN DEL SERVICIO PARA SOPORTE FUNCIONAL DE LOS SISTEMAS BACK OFFICE</t>
  </si>
  <si>
    <t xml:space="preserve">0024-2018-OSINERGMIN </t>
  </si>
  <si>
    <t>CELER SOCIEDAD ANONIMA CERRADA S.A.C.- 20451691628</t>
  </si>
  <si>
    <t>CONTRATACIÓN DEL SERVICIO DE CUSTODIA DE EXPEDIENTES</t>
  </si>
  <si>
    <t xml:space="preserve">0038-2017-OSINERGMIN </t>
  </si>
  <si>
    <t>IRON MOUNTAIN PERU S.A. - 20390724919</t>
  </si>
  <si>
    <t>CONTRATACION DEL SERVICIO DE MESA DE AYUDA</t>
  </si>
  <si>
    <t>030-2017-OSINERGMIN</t>
  </si>
  <si>
    <t>AI INVERSIONES PALO ALTO II SAC</t>
  </si>
  <si>
    <t>CONTRATACION DEL SERVICIO DE NOTIFICACIONES Y MENSAJERIA A NIVEL NACIONAL (2D CONVOCATORIA CP 27-2016)</t>
  </si>
  <si>
    <t xml:space="preserve"> 009-2017-OSINERGMIN (PRESTACIONES PENDIENTES)</t>
  </si>
  <si>
    <t>OLVA COURRIER SAC</t>
  </si>
  <si>
    <t>CONTRATACION DEL SERVICIO DE RENOVACION DEL SOPORTE Y MANTENIMIENTO DE LICENCIAS MICROSOFT</t>
  </si>
  <si>
    <t>0002-2019-OSINERGMIN</t>
  </si>
  <si>
    <t>SOFTLINE INTERNATIONAL PERU S.A.C. - 20543312232</t>
  </si>
  <si>
    <t>CONTRATACION DEL SERVICIO DE FOTOCOPIADO PARA LAS OFICINAS DE LIMA</t>
  </si>
  <si>
    <t>0003-2019-OSINERGMIN</t>
  </si>
  <si>
    <t>CONSORCIO SERVICENTRO S.R.L. - REPRESENTACIONES GUTIERREZ &amp; FIGUEROA S.R.L. : SERVICENTRO SRL - REPRESENTACIONES GUTIERREZ &amp; FIGUEROA S.R.L. -                       20188643982                             20511575592</t>
  </si>
  <si>
    <t>CONTRATACIÓN DEL SERVICIO DE ENSAYOS DE LABORATORIO PARA EL CONTROL DE CALIDAD DE HIDROCARBUROS, BIOCOMBUSTIBLES Y SUS MEZCLAS</t>
  </si>
  <si>
    <t>0007-2019-OSINERGMIN</t>
  </si>
  <si>
    <t>INTERTEK TESTING SERVICES PERU S.A - 20106498386</t>
  </si>
  <si>
    <t>CONTRATACION DEL SERVICIO DE TELEFONIA MOVIL</t>
  </si>
  <si>
    <t>0008-2019-OSINERGMIN</t>
  </si>
  <si>
    <t>AMERICA MOVIL PERU S.A.C. - 20467534026</t>
  </si>
  <si>
    <t>CONTRATACION DEL SERVICIO DE CONSULTORIA PARA LA REALIZACION DE LA ENCUESTA RESIDENCIAL DE CONSUMO Y USO DE ENERGIA</t>
  </si>
  <si>
    <t>0013-2019-OSINERGMIN</t>
  </si>
  <si>
    <t>ASOCIACION BENEFICA PRISMA - MARCA G9 - 
MARCA G9 S.A.C.
ASOCIACION BENEFICA PRISMA - 20518440501  20156178889</t>
  </si>
  <si>
    <t>CONTRATACION DEL SERVICIO PARA EL LEVANTAMIENTO AEROFOTOGRAMETRICO, MODELADO Y VIDEOS AEREOS DEL DERECHO DE VIA CON FINES DE CONTROL DE LA SUPERVISION</t>
  </si>
  <si>
    <t>0014-2019-OSINERGMIN</t>
  </si>
  <si>
    <t>ROBLES PEREZ ASOCIADOS EIRL</t>
  </si>
  <si>
    <t>CONTRATACION DEL SERVICIO DE VIGILANCIA SEDES LIMA Y CALLAO</t>
  </si>
  <si>
    <t>0016-2018-OSINERGMIN</t>
  </si>
  <si>
    <t>PROTECCION Y RESGUARDO S A - 20100717124</t>
  </si>
  <si>
    <t>CONTRATACIÓN DIRECTA DEL SOPORTE TÉCNICO DE LICENCIAS ORACLE</t>
  </si>
  <si>
    <t>0001-2019-OSINERGMIN</t>
  </si>
  <si>
    <t>SISTEMAS ORACLE DEL PERU S.A. - 20182246078</t>
  </si>
  <si>
    <t>CP-15-2017-OSINERGMIN</t>
  </si>
  <si>
    <t>SPEEDYMENS S.A.C.  20510426623</t>
  </si>
  <si>
    <t>PROYECTADO</t>
  </si>
  <si>
    <t>ASOCIACION BENEFICA PRISMA - MARCA G9 - 
MARCA G9 S.A.C.
ASOCIACION BENEFICA PRISMA - 20518440501                                                                                20156178889</t>
  </si>
  <si>
    <t>CONTRATACIÓN DEL SERVICIO DE DISEÑO, DESARROLLO E IMPLEMENTACIÓN DE UN SISTEMA DE GESTIÓN DE INFORMACIÓN MINERA</t>
  </si>
  <si>
    <t>45-2019- OSINERGMIN</t>
  </si>
  <si>
    <t>CONSORCIO NET-GIS</t>
  </si>
  <si>
    <t>CONTRATACION DEL SERVICIO DE ADMINISTRACIÓN DEL CENTRO DE CONTROL</t>
  </si>
  <si>
    <t>2-2020-OSINERGMIN</t>
  </si>
  <si>
    <t>CONSORCIO INFORMATICA E INVERSIONES</t>
  </si>
  <si>
    <t>CONTRATACIÓN DEL SERVICIO DE DIGITALIZACIÓN DE LOS DOCUMENTOS QUE SE REGISTREN EN EL SISTEMA DE GESTIÓN DE DOCUMENTOS DIGITALES</t>
  </si>
  <si>
    <t>52-2019-OSINERGMIN 2DA CONVOCATORIA</t>
  </si>
  <si>
    <t>CONSORCIO INFORMATICA EL CORTE INGLES S.A. SUCURSAL DEL PERU, CERTICOM S.A.C y A Y D ASOCIADOS S.A.C.</t>
  </si>
  <si>
    <t>CONTRATACION DEL SERVICIO DE MONITOREO DEL CENTRO DE CONTROL Y CCTV</t>
  </si>
  <si>
    <t>46-2019-OSINERGMIN 2DA CONVOCATORIA</t>
  </si>
  <si>
    <t>ELECTRONIC INTERNACIONAL SECURITY SA</t>
  </si>
  <si>
    <t>CONTRATACIÓN DEL SERVICIO DE RENOVACIÓN DE LICENCIAS Y SUSCRIPCIONES DE LA PLATAFORMA ARCGIS</t>
  </si>
  <si>
    <t>CD 1-2020-OSINERGMIN</t>
  </si>
  <si>
    <t>TELEMATICA SA      20101984291</t>
  </si>
  <si>
    <t>CONTRATACIÓN COMPLEMENTARIA DEL SERVICIO DE ATENCIÓN AL CIUDADANO EN EL CANAL TELEFÓNICO Y VIRTUAL</t>
  </si>
  <si>
    <t>CP 36-2017-OSINERGMIN - COMPLEMENTARIO</t>
  </si>
  <si>
    <t>DIGITEX PERU SAC     20513112727</t>
  </si>
  <si>
    <t>CONTRATACION DEL SERVICIO DE ADMINISTRACIÓN DEL CENTRO DE C0NTROL</t>
  </si>
  <si>
    <t>CP 2-2020-OSINERGMIN</t>
  </si>
  <si>
    <t>CONSORCIO INFORMATICA E INVERSIONES    20601365007</t>
  </si>
  <si>
    <t>AS 52-2019-OSINERGMIN 2DA CONVOCATORIA</t>
  </si>
  <si>
    <t>CONSORCIO INFORMATICA EL CORTE INGLES S.A. SUCURSAL DEL PERU, CERTICOM S.A.C y A Y D ASOCIADOS S.A.C.     20601365007</t>
  </si>
  <si>
    <t>CONTRATACION  DEL SERVICIO DE SEGUROS</t>
  </si>
  <si>
    <t>CONTRATACIÓN DEL SERVICIO DE SEGURIDAD Y VIGILANCIA - OFICINAS REGIONALES</t>
  </si>
  <si>
    <t>SERVICIO DE LIMPIEZA DE OFICINAS REGIONALES Y DESCONCENTRADAS</t>
  </si>
  <si>
    <t>CONTRATACIÓN DEL SERVICIO DE LIMPIEZA (LIMA)</t>
  </si>
  <si>
    <t>SERVICIO DE SOPORTE, MANTENIMIENTO Y ADQUISICION DE LICENCIAS DE SOFTWARE PARA EL ERP-SAP</t>
  </si>
  <si>
    <t>SERVICIO DE INSTALACION DE CABLEADO ESTRUCTURADO</t>
  </si>
  <si>
    <t>SERVICIO PARA EL SOPORTE FUNCIONAL DE LOS SISTEMAS BACK OFFICE</t>
  </si>
  <si>
    <t>CONTRATACION DEL SERVICIO CLOUD PARA EL OSINERGMIN VIRTUAL Y NUEVOS SERVICIOS</t>
  </si>
  <si>
    <t xml:space="preserve">CONTRATACIÓN DEL SERVICIO DE DIGITALIZACIÓN DE LOS DOCUMENTOS QUE SE REGISTREN EN EL SISTEMA DE GESTIÓN DE DOCUMENTOS DIGITALES </t>
  </si>
  <si>
    <t>1. ALQUILER DE INMUEBLE POR EL PERIODO DE DOCE MESES PARA EL FUNCIONAMIENTO DE LA ODS DE HUACHO</t>
  </si>
  <si>
    <t>DIRECTA-PROC-16-2019-SUNASS-1</t>
  </si>
  <si>
    <t>10155924859 - SALAZAR SANTIBAÑEZ ALEJANDRO MANUEL</t>
  </si>
  <si>
    <t>Contratado</t>
  </si>
  <si>
    <t>A PARTIR ACTA PLAZO :12 MESES</t>
  </si>
  <si>
    <t>2. MANTENIMIENTO PREVENTIVO DE LOS VEHÍCULOS NISSAN ASIGNADOS A LAS OFICINAS DESCONCENTRADAS Y LIMA DE LA SUNASS</t>
  </si>
  <si>
    <t>DIRECTA-PROC-15-2019-SUNASS-1</t>
  </si>
  <si>
    <t>20160286068 - MAQUINARIAS S.A.</t>
  </si>
  <si>
    <t>PLAZO UN AÑO O CONSUMO MONTO CONTRATO</t>
  </si>
  <si>
    <t>3. ALQUILER DE LOCAL PARA LA ODS HUANUCO POR EL PERIODO DE 12 MESES</t>
  </si>
  <si>
    <t>DIRECTA-PROC-14-2019-SUNASS-1</t>
  </si>
  <si>
    <t>10225093895 - ALVAREZ DIAZ KARIN VIOLETA</t>
  </si>
  <si>
    <t xml:space="preserve"> PLAZO :12 MESES</t>
  </si>
  <si>
    <t>4. CONTRATACIÓN DE UNA CONSULTORÍA PARA REVISAR EL SISTEMA DE GESTIÓN DE LA INFORMACIÓN DE PRESTACIONES DEL ÁMBITO URBANO DE LA DIRECCIÓN DE FISCALIZACIÓN EN EL MARCO DE LAS NUEVAS FUNCIONES ASIGNADAS A LA SUNASS Y EL NUEVO ROF</t>
  </si>
  <si>
    <t>INTER-PROC</t>
  </si>
  <si>
    <t xml:space="preserve">INTER-PROC-8-2019-SUNASS-1 </t>
  </si>
  <si>
    <t>L0556212419 - CARLOS ENRIQUE DIAZ VILLANUEVA</t>
  </si>
  <si>
    <t>OS N° 1696-2019- SUNASS</t>
  </si>
  <si>
    <t>5. ADQUISICIÓN DE EQUIPOS DE MEDICIÓN DATALOGGER DE TRANSMISIÓN REMOTA</t>
  </si>
  <si>
    <t>AS-SM</t>
  </si>
  <si>
    <t>AS-SM-26-2019-SUNASS-1</t>
  </si>
  <si>
    <t>20111864595 - J.S. INDUSTRIAL S.A.C.</t>
  </si>
  <si>
    <t>90 DIAS</t>
  </si>
  <si>
    <t>CANTIDAD: 36</t>
  </si>
  <si>
    <t>6. RENOVACIÓN DE LICENCIAS DEL SOFTWARE MATLAB</t>
  </si>
  <si>
    <t>INTER-PROC-7-2019-SUNASS-1</t>
  </si>
  <si>
    <t>10556212314 - MATHWORKS LTD</t>
  </si>
  <si>
    <t>OS N° 1508-2019-SUNASS</t>
  </si>
  <si>
    <t>7. ADQUISICION DE SOFTWARE PARA SERVIDOR DE APLICACIONES WEB</t>
  </si>
  <si>
    <t>AS-SM-25-2019-SUNASS-1</t>
  </si>
  <si>
    <t>20600530535 - OTECH CONSULTING S.A.C.</t>
  </si>
  <si>
    <t>CANTIDAD: 1</t>
  </si>
  <si>
    <t>8. ADQUISICION DE LICENCIAS MICROSOFT</t>
  </si>
  <si>
    <t>AS-SM-24-2019-SUNASS-1</t>
  </si>
  <si>
    <t>20550126959 - REDES Y SERVICIOS S.A.C.</t>
  </si>
  <si>
    <t>9. ADQUISICIÓN DE CAMIONETAS 4X4</t>
  </si>
  <si>
    <t>LP-SM</t>
  </si>
  <si>
    <t>LP-SM-2-2019-SUNASS-1</t>
  </si>
  <si>
    <t>20160286068 - MAQUINARIAS S.A</t>
  </si>
  <si>
    <t>CANTIDAD: 12</t>
  </si>
  <si>
    <t>10. ADQUISICIÓN DE SISTEMAS DE VIDEOCONFERENCIA</t>
  </si>
  <si>
    <t>AS-SM-16-2019-SUNASS-3</t>
  </si>
  <si>
    <t>20117779379 - SUMINISTROS TECNOLOGICOS E I R LTDA</t>
  </si>
  <si>
    <t>CANTIDAD: 13</t>
  </si>
  <si>
    <t>11. ADQUISICIÓN DE LICENCIA DE SOFTWARE ARCGIS DESKTOP ADVANCED Y SOFTWARE ENVI Y MODULO</t>
  </si>
  <si>
    <t>DIRECTA-PROC-11-2019-SUNASS-1</t>
  </si>
  <si>
    <t xml:space="preserve">20101984291 - TELEMATICA S A </t>
  </si>
  <si>
    <t>12. ADQUISICIÓN DE LICENCIAS DEL SOFTWARE IBM SPSS STATISTICS STANDARD Y EL MODULO DE MUESTRAS COMPLEJAS</t>
  </si>
  <si>
    <t>DIRECTA-PROC-8-2019-SUNASS-1</t>
  </si>
  <si>
    <t>CANTIDAD: 3</t>
  </si>
  <si>
    <t>13. SERVICIO DE MENSAJERÍA INSTITUCIONAL LOCAL Y NACIONAL</t>
  </si>
  <si>
    <t>CP-SM</t>
  </si>
  <si>
    <t>CP-SM-2-2019-SUNASS-1</t>
  </si>
  <si>
    <t>20100686814 - OLVA COURIER S.A.C</t>
  </si>
  <si>
    <t>14. ADQUISICIÓN DE AUTOS PARA LA SUNASS</t>
  </si>
  <si>
    <t>AS-SM-18-2019-SUNASS-2</t>
  </si>
  <si>
    <t>20250161221 - JAPAN AUTOS S.A</t>
  </si>
  <si>
    <t>CANTIDAD: 2</t>
  </si>
  <si>
    <t>15. ADQUISICIÓN DE LICENCIA DE SOFTWARE WATERGEMS Y LICENCIA DE SOFTWARE SEWERGEMS</t>
  </si>
  <si>
    <t>DIRECTA-PROC-10-2019-SUNASS-1</t>
  </si>
  <si>
    <t>20566284953 - AEC SOLUTIONS ENGINEERS S.A.C. - AEC SOLUTIONS S.A.C.</t>
  </si>
  <si>
    <t>16. ADQUISICIÓN DE RPA (AERONAVE REMOTAMENTE PILOTEADA)</t>
  </si>
  <si>
    <t>AS-SM-12-2019-SUNASS-2</t>
  </si>
  <si>
    <t>20601732212 - SYSMAP PERU S.A.C.</t>
  </si>
  <si>
    <t>17. ADQUISICIÓN DE SOFTWARE SYMANTEC IT MANAGEMENT SUITE</t>
  </si>
  <si>
    <t>AS-SM-23-2019-SUNASS-1</t>
  </si>
  <si>
    <t>20514781851 - PMS PERU S.A.C.</t>
  </si>
  <si>
    <t>CANTIDAD: 700</t>
  </si>
  <si>
    <t>18. ADQUISICION DE SERVIDOR BACKUP</t>
  </si>
  <si>
    <t>LP-SM-1-2019-SUNASS-1</t>
  </si>
  <si>
    <t>19. ADQUISICIÓN DE EQUIPOS TELEFÓNICOS IP</t>
  </si>
  <si>
    <t>AS-SM-17-2019-SUNASS-1</t>
  </si>
  <si>
    <t>20474529291 - E-BUSINESS DISTRIBUTION PERU S.A.- EBD PERU S.A.</t>
  </si>
  <si>
    <t>CANTIDAD: 150</t>
  </si>
  <si>
    <t>20. ADQUISICIÓN DE ARCGIS DESKTOP ADVANCED PARA LA SUNASS</t>
  </si>
  <si>
    <t>DIRECTA-PROC-5-2019-SUNASS-1</t>
  </si>
  <si>
    <t>1. DQUISICIÓN DE 270 LICENCIAS DE SOFTWARE IP PARA LA CENTRAL ALCATEL</t>
  </si>
  <si>
    <t>AS-SM-2-2020-SUNASS-1</t>
  </si>
  <si>
    <t>CANTIDAD: 270</t>
  </si>
  <si>
    <t>2    ADQUISICIÓN DE TELÉFONOS IP PARA LA SEDE CENTRAL</t>
  </si>
  <si>
    <t>AS-SM-1-2020-SUNASS-1</t>
  </si>
  <si>
    <t>CANTIDAD: 170</t>
  </si>
  <si>
    <t>3.   SERVICIO DE LIMPIEZA Y MANTENIMIENTO DE OFICINAS PARA LA SUNASS</t>
  </si>
  <si>
    <t>CP-SM-1-2020-SUNASS-1</t>
  </si>
  <si>
    <t>20534457724 - SERVICIOS GENERALES POLVISER S.A.C.</t>
  </si>
  <si>
    <t>INICIO EL 01.09.20</t>
  </si>
  <si>
    <t>4. ADQUISICIÓN DE GRUPO ELECTRÓGENO PARA DATA CENTER</t>
  </si>
  <si>
    <t>AS-SM-4-2020-SUNASS-1</t>
  </si>
  <si>
    <t>CONSORCIO - ELISE COMPURED</t>
  </si>
  <si>
    <t>5. SERVICIO DE ALQUILER DE LOCAL PARA LA OFICINA DESCONCENTRADA DE LA SUNASS AREQUIPA</t>
  </si>
  <si>
    <t>DIRECTA-PROC-1-2020-SUNASS-1</t>
  </si>
  <si>
    <t>10401503710 - RODRIGUEZ ORTIZ SALOMON ROBERT</t>
  </si>
  <si>
    <t>INICIO EL 29.07.20</t>
  </si>
  <si>
    <t>1. MANTENIMIENTO PREVENTIVO DE LOS VEHÍCULOS NISSAN ASIGNADOS A LAS OFICINAS DESCONCENTRADAS Y LIMA DE LA SUNASS</t>
  </si>
  <si>
    <t>2. ADQUISICIÓN DE ARCGIS DESKTOP ADVANCED PARA LA SUNASS</t>
  </si>
  <si>
    <t>3. SERVICIO DE TELEFONIA CELULAR</t>
  </si>
  <si>
    <t>4. SERVICIO DE MENSAJERÍA INSTITUCIONAL LOCAL Y NACIONAL</t>
  </si>
  <si>
    <t>5. SERVICIO DE SEGURIDAD Y VIGILANCIA A NIVEL NACIONAL PARA LA SUNASS</t>
  </si>
  <si>
    <t>1 Servicio de limpieza para la sede de Ositrán</t>
  </si>
  <si>
    <t>Concurso Publico</t>
  </si>
  <si>
    <t>NC</t>
  </si>
  <si>
    <t>20401992333 PROFESIONALES EN MANTENIMIENTO S.R.L. - PROMANT S.R.L.</t>
  </si>
  <si>
    <t>Contrato Suscrito</t>
  </si>
  <si>
    <t>19.08.2019</t>
  </si>
  <si>
    <t>2 Adquisición de una Central Telefónica IP y teléfonos digitales IP</t>
  </si>
  <si>
    <t>20550126959 REDES Y SERVICIOS S.A.C.</t>
  </si>
  <si>
    <t>04.12.2019</t>
  </si>
  <si>
    <t>3 Servicio de fotocopiado, impresión y servicios conexos</t>
  </si>
  <si>
    <t>13-2018</t>
  </si>
  <si>
    <t>20100466709 COPISERVICE E I R L</t>
  </si>
  <si>
    <t>30.01.2019</t>
  </si>
  <si>
    <t>4 Seguro de riesgos patrimoniales para el Ositrán</t>
  </si>
  <si>
    <t>16-2018</t>
  </si>
  <si>
    <t>20100210909 LA POSITIVA SEGUROS Y REASEGUROS S.A.A.</t>
  </si>
  <si>
    <t>05.02.2019</t>
  </si>
  <si>
    <t>5 Servicio de seguridad y vigilancia para la Oficina Desconcentrada de Arequipa</t>
  </si>
  <si>
    <t>14-2018</t>
  </si>
  <si>
    <t>20448097456 INSEVIG S.R.L.</t>
  </si>
  <si>
    <t>20.02.2019</t>
  </si>
  <si>
    <t>6 Servicio de plataforma de colaboración microsoft office 365</t>
  </si>
  <si>
    <t>20600007174 CONTROLES EMPRESARIALES PERU S.A.C. - COEM SAC</t>
  </si>
  <si>
    <t>21.03.2019</t>
  </si>
  <si>
    <t>7 Servicio de supervisión de obras del mejoramiento del sistema de pistas y cerco perimetral del aeropuerto de Chiclayo</t>
  </si>
  <si>
    <t>Regimen Especial</t>
  </si>
  <si>
    <t>PSO-006-2017</t>
  </si>
  <si>
    <t>20537613488 CONSORCIO AYESA PERU S.A.C.</t>
  </si>
  <si>
    <t>25.03.2019</t>
  </si>
  <si>
    <t>8 Servicio especializado de desarrollo y optimización del sistema integrado de gestión administrativa (SIGA) del Ositrán</t>
  </si>
  <si>
    <t>15-2018</t>
  </si>
  <si>
    <t>20601060648 DESARROLLO INTEGRAL Y GESTION PUBLICA S.A.C.- DIGP S.A.C.</t>
  </si>
  <si>
    <t>15.05.2019</t>
  </si>
  <si>
    <t>9 Servicio de consultoría para la medición y evaluación de: Nivel de Servicio Global, Rugosidad (IRI)</t>
  </si>
  <si>
    <t>PSO-04-2018</t>
  </si>
  <si>
    <t>20550412706 ALAUDA INGENIERIA S.A. SUCURSAL DEL PERU</t>
  </si>
  <si>
    <t>20.05.2019</t>
  </si>
  <si>
    <t>10 Supervisión de la ejecución de la solución al sector crítico comprendido entre el KM. 240+290 AL KM 241+800 variante superficial por la margen derecha del rio San Gaban del tramo 4: Azángaro- Punte Inambari del proyecto corredor vial interoceánico Sur, Perú- Brasil</t>
  </si>
  <si>
    <t>PSO-02-2018</t>
  </si>
  <si>
    <t>20551946020 CONSORCIO SUPERVISOR AZÁNGARO</t>
  </si>
  <si>
    <t>27.05.2019</t>
  </si>
  <si>
    <t>11 Servicio de centro de datos tercerizado y servicios gestionados especializados de seguridad e infraestructura TI para el Ositrán</t>
  </si>
  <si>
    <t>29421780462 WIGO S.A.</t>
  </si>
  <si>
    <t>04.06.2019</t>
  </si>
  <si>
    <t>12 Servicio de defensa y asesoría legal en materia civil</t>
  </si>
  <si>
    <t>20100977037 BAFUR S.C.R. LTDA.</t>
  </si>
  <si>
    <t>18.06.2019</t>
  </si>
  <si>
    <t>13 Seguros de riesgos humanos para el Ositrán</t>
  </si>
  <si>
    <t>26.06.2019</t>
  </si>
  <si>
    <t>14 Consultoría para la medición del cumplimiento de los niveles servicio IATA en el aeropuerto internacional Jorge Chávez (AIJC) primer grupo de aeropuertos y segundo grupo de aeropuertos de provincia.</t>
  </si>
  <si>
    <t>PSO-05-2018</t>
  </si>
  <si>
    <t>30000000376 INTERNATIONAL AIR TRANSPORT ASSOCIATION - IATA</t>
  </si>
  <si>
    <t>28.06.2019</t>
  </si>
  <si>
    <t>15 Supervisión de la ejecución de las obras nuevas: paso a desnivel C.P. Salas con acceso y paso a desnivel C.P. Camacho con accesos del subtramo 5 del contrato de concesión vial puente Pucusana -Cerro Azul -Ica</t>
  </si>
  <si>
    <t>PSO-02-2019</t>
  </si>
  <si>
    <t>20601137624 CONSORCIO SUPERVISOR CAMACHO</t>
  </si>
  <si>
    <t>04.07.2019</t>
  </si>
  <si>
    <t>16 Servicio de defensa y asesoría legal en materia penal para ex sevidor de Ositrán</t>
  </si>
  <si>
    <t>10093375578 CHEHADE MOYA OMAR KARIM</t>
  </si>
  <si>
    <t>09.07.2019</t>
  </si>
  <si>
    <t>17 Servicio de mensajería y notificación de documentos del Ositrán a nivel local y nacional</t>
  </si>
  <si>
    <t>20387377167 MACRO POST S.A.C.</t>
  </si>
  <si>
    <t>19.07.2019</t>
  </si>
  <si>
    <t>18 Adquisición de solución de inteligencia de negocios para el Ositrán</t>
  </si>
  <si>
    <t>20392648209 PREDIQT S.A.C.</t>
  </si>
  <si>
    <t>09.09.2019</t>
  </si>
  <si>
    <t>19 Servicio de implementación de un portal web,</t>
  </si>
  <si>
    <t>20555805455 ONLINE STUDIO MOBILE FACTORY S.A.C</t>
  </si>
  <si>
    <t>11.09.2019</t>
  </si>
  <si>
    <t>20  Servicio de defensa y asesoría legal en materia civil para ex sevidor de Ositrán</t>
  </si>
  <si>
    <t>30.09.2019</t>
  </si>
  <si>
    <t>21 Servicio de seguridad y vigilancia para la Oficina Desconcentrada de Iquitos</t>
  </si>
  <si>
    <t>20601692806 HALCONES SECURITY COMPANY S.A.C.</t>
  </si>
  <si>
    <t>07.10.2019</t>
  </si>
  <si>
    <t>22 Adquisición de solución antimalware endpoint</t>
  </si>
  <si>
    <t>20552075341 IMPERIA SOLUCIONES TECNOLOGICAS S.A.C.</t>
  </si>
  <si>
    <t>22.10.2019</t>
  </si>
  <si>
    <t>23 Consultoría para elaborar un estudio sobre la medición del grado de competencia inter-terminal de los servicios estandar a la nave y a la carga de contenedores brindados en el terminal portuario del callao y terminales cercanos</t>
  </si>
  <si>
    <t>20109705129 UNIVERSIDAD DEL PACIFICO</t>
  </si>
  <si>
    <t>23.10.2019</t>
  </si>
  <si>
    <t>24 Adquisición de servidores y solución de almacenamiento</t>
  </si>
  <si>
    <t>20267163228 INGRAM MICRO S.A.C.</t>
  </si>
  <si>
    <t>04.11.2019</t>
  </si>
  <si>
    <t>25 Adquisición de Software de Digitalización para la Línea de Producción de Microformas con Valor Legal</t>
  </si>
  <si>
    <t>20601365007 INFORMATICA EL CORTE INGLES S.A. SUCURSAL DEL PERU</t>
  </si>
  <si>
    <t>06.11.2019</t>
  </si>
  <si>
    <t>26 Adquisición de licencias adobe acrobat</t>
  </si>
  <si>
    <t>20521302390 BUSINESS TECHNOLOGY SOCIEDAD ANONIMA</t>
  </si>
  <si>
    <t>08.11.2019</t>
  </si>
  <si>
    <t>27 Adquisición de licencias de microsoft windows server y microsoft client access license</t>
  </si>
  <si>
    <t>20144341512 DATA SUMINISTROS Y REPRESENT. S.R.LTDA</t>
  </si>
  <si>
    <t>11.11.2019</t>
  </si>
  <si>
    <t>28 Servicio de mantenimiento preventivo y correctivo de los equipos informáticos</t>
  </si>
  <si>
    <t>20524179025 XPRESS TECHNOLOGY SERVICES S.A.C. - XTS S.A.C.</t>
  </si>
  <si>
    <t>12.11.2019</t>
  </si>
  <si>
    <t>29 Servicio de defensa y asesoría legal en materia penal para ex sevidor de Ositrán</t>
  </si>
  <si>
    <t>20601272769 CANEVARO FERNANDEZ ABOGADOS ASOCIADOS SOCIEDAD ANONIMA CERRADA-CF ABOGADOS ASOCIADOS S.A.C.</t>
  </si>
  <si>
    <t>15.11.2019</t>
  </si>
  <si>
    <t>30 Adquisición de bienes de consumo para el plan anual de bienestar y motivación del talento humano</t>
  </si>
  <si>
    <t>20100070970 SUPERMERCADOS PERUANOS SOCIEDAD ANONIMA 'O ' S.P.S.A.</t>
  </si>
  <si>
    <t>18.11.2019</t>
  </si>
  <si>
    <t>31 Contratación de una Implementación de una Mesa de Partes Virtual</t>
  </si>
  <si>
    <t>20549615709 INDENOVA SUCURSAL DEL PERU</t>
  </si>
  <si>
    <t>20.11.2019</t>
  </si>
  <si>
    <t>32 Servicio de consultoría para la verificación de kilómetros recorridos por el material rodante y tractivo en a) ferrocarril del centro - concesionaria ferrovías central andina s.a., b) ferrocarril del sur - concesionario ferrocarril trasandino s.a., c) ferrocarril del sur oriente - concesionario ferrocarril trasandino s.a correspondiente a los años 2017 y 2018</t>
  </si>
  <si>
    <t>PSA-05-2019</t>
  </si>
  <si>
    <t>20504131875 MTV PERÚ E.I.R.L.</t>
  </si>
  <si>
    <t>22.11.2019</t>
  </si>
  <si>
    <t>33 Servicio de seguridad y vigilancia para la Oficina Desconcentrada de Iquitos</t>
  </si>
  <si>
    <t>20528026100 WORLD SECURITY AND SERVICES S.A.C.</t>
  </si>
  <si>
    <t>26.11.2019</t>
  </si>
  <si>
    <t>34 Servicio de asesoría para la revisión de los proyectos y las pólizas de seguros establecidos en los contratos de concesión</t>
  </si>
  <si>
    <t>PSA-06-2019</t>
  </si>
  <si>
    <t>20101097448 LA PROTECTORA CORREDORES DE SEGUROS SA</t>
  </si>
  <si>
    <t>29.11.2019</t>
  </si>
  <si>
    <t>35 Supervisión integral del servicio de la línea 1 del metro de Lima y Callao</t>
  </si>
  <si>
    <t>PSO-003-2019</t>
  </si>
  <si>
    <t>20605561579 CONSORCIO SUPERVISOR LINEA 1</t>
  </si>
  <si>
    <t>03.12.2019</t>
  </si>
  <si>
    <t>36  Servicio de defensa y asesoría legal en materia civil para ex sevidor de Ositrán</t>
  </si>
  <si>
    <t>37  Servicio de defensa y asesoría legal en materia civil para ex sevidor de Ositrán sobre indemnización por daños y perjuicios</t>
  </si>
  <si>
    <t>38 Servicio de limpieza para la oficina desconcentrada de Iquitos</t>
  </si>
  <si>
    <t>20318506575 L &amp; F SERVICE S.R.L.</t>
  </si>
  <si>
    <t>20.12.2019</t>
  </si>
  <si>
    <t>39 Servicio de alquiler de aulas para los 45 alumnos del XVII CEU (incluye alimentación)</t>
  </si>
  <si>
    <t>20155611147 CMTE.ADM.FDO.ASIST.Y ESTIM.TRAB.SECT.EDU</t>
  </si>
  <si>
    <t>27.12.2019</t>
  </si>
  <si>
    <t>40 Servicio de limpieza para la oficina desconcentrada de Cusco</t>
  </si>
  <si>
    <t xml:space="preserve">20566604290 ENGINEERS AND ASSOCIATED SERVICES S.A.C. </t>
  </si>
  <si>
    <t>41 Servicio de limpieza para la oficina desconcentrada de Arequipa</t>
  </si>
  <si>
    <t>20434878765 CONSORCIO SHINING S.R.L.</t>
  </si>
  <si>
    <t>31.12.2019</t>
  </si>
  <si>
    <t>1 Servicio de alojamiento para los alumnos de provincia del xvii ceu -2020 incluye alimentación y servicio de lavandería</t>
  </si>
  <si>
    <t>20512450165 INVERSIONES ALDANA S.A.C.</t>
  </si>
  <si>
    <t>03.01.2020</t>
  </si>
  <si>
    <t>2 Servicio de mantenimiento preventivo de los equipos de aire acondicionado</t>
  </si>
  <si>
    <t>10404420688 URCIA DE LA CRUZ RICHARD</t>
  </si>
  <si>
    <t>15.01.2020</t>
  </si>
  <si>
    <t>3 Renovación del servicio de soporte técnico de software oracle</t>
  </si>
  <si>
    <t>20182246078 SISTEMAS ORACLE DEL PERU S.A.</t>
  </si>
  <si>
    <t>16.01.2020</t>
  </si>
  <si>
    <t>4 Servicio de soporte y garantía de software y servidores del Ositrán</t>
  </si>
  <si>
    <t>20550652685 IBTECH SOCIEDAD ANONIMA CERRADA - IBTECH S.A.C.</t>
  </si>
  <si>
    <t>24.01.2020</t>
  </si>
  <si>
    <t>5 Servicio de evaluación técnica de requerimiento de obras accesorias presentadas por el concesionario en la infraestructura vial concesionada en los sectores 1,2,3,4 y 5 del IIRSA norte</t>
  </si>
  <si>
    <t>PSA-07-2019</t>
  </si>
  <si>
    <t>20604546762 SERVICIOS DE TOPOGRAFIA GOMEZ S.A.C.</t>
  </si>
  <si>
    <t>05.02.2020</t>
  </si>
  <si>
    <t>6 Servicio de telefonía móvil y plan de datos para Ositrán</t>
  </si>
  <si>
    <t>20467534026 AMERICA MOVIL PERU S.A.C</t>
  </si>
  <si>
    <t>7 Servicio de evaluación médica ocupacional para el personal de Ositrán</t>
  </si>
  <si>
    <t>20127614572 VICTOR ARCE SOCIEDAD CIVIL</t>
  </si>
  <si>
    <t>06.02.2020</t>
  </si>
  <si>
    <t>8 Servicio de soporte y garantía de software y servidores del Ositrán</t>
  </si>
  <si>
    <t>11.02.2020</t>
  </si>
  <si>
    <t>9 Soporte y garantía de software y servidores del Ositrán servicio de soporte</t>
  </si>
  <si>
    <t>20516530686 GRUPO ELECTRODATA S.A.C.</t>
  </si>
  <si>
    <t>13.02.2020</t>
  </si>
  <si>
    <t>10 servicio de seguridad y vigilancia para la sede institucional del Ositrán"</t>
  </si>
  <si>
    <t>20511424896 GRUPO VICMER SECURITY SOCIEDAD ANONIMA CERRADA</t>
  </si>
  <si>
    <t>01.09.2020</t>
  </si>
  <si>
    <t>11 Servicio de movilidad para los supervisores in situ de los contratos de concesión, item 18"</t>
  </si>
  <si>
    <t>20601040744 M&amp;D PROYECTOS E INVERSIONES SAC</t>
  </si>
  <si>
    <t>19.08.2020</t>
  </si>
  <si>
    <t>12 Servicio de asesoría respecto al marco legal aplicable al contrato de supervisión o30-2015-ositran</t>
  </si>
  <si>
    <t>20601895006 SOTHELO INNOVATIONS S.A.C.</t>
  </si>
  <si>
    <t>21.08.2020</t>
  </si>
  <si>
    <t>13 Servicio de movilidad para los supervisores in situ de los contratos de concesión items 4,12,13,15 y 16"</t>
  </si>
  <si>
    <t>10040137110 ESPINOZA ALVINO GLORIA OLGA</t>
  </si>
  <si>
    <t>03.07.2020</t>
  </si>
  <si>
    <t>1 Seguros de riesgos humanos (vida ley, SCTR, accidentes personales, accidentes de viaje, fola)</t>
  </si>
  <si>
    <t>Programado para incluirse en el PAC 2021, de acuerdo al presupuesto aprobado por el MEF</t>
  </si>
  <si>
    <t>2 Servicio de evaluación médica ocupacional</t>
  </si>
  <si>
    <t>3 Seguro de riesgos patrimoniales para el Ositrán</t>
  </si>
  <si>
    <t>4 Pintado del local institucional de la sede central de Ositrán</t>
  </si>
  <si>
    <t>5 Soporte antivirus</t>
  </si>
  <si>
    <t>6 Servicio de centro de datos tercerizado y servicios gestionados especializados de seguridad e infraestructura de ti para el ositran</t>
  </si>
  <si>
    <t>7 Servicio de internet con seguridad y conectividad</t>
  </si>
  <si>
    <t>8 Renovación del servicio de soporte técnico de software Oracle base de datos y weblogic</t>
  </si>
  <si>
    <t>9 Servicio de soporte de plataforma de virtualización</t>
  </si>
  <si>
    <t>10 Servicio de soporte y garantía de equipos de comunicación</t>
  </si>
  <si>
    <t>11 Servicio de soporte y garantía de servidores</t>
  </si>
  <si>
    <t>12 Servicio de suscripción a la mesa de partes virtual</t>
  </si>
  <si>
    <t>13 Suscripción para plataforma de colaboración en la nube (office 365)</t>
  </si>
  <si>
    <t>14 Ejecución de labores de mantenimiento y funcionamiento de equipos informáticos</t>
  </si>
  <si>
    <t>15 Servicio de telefonía móvil</t>
  </si>
  <si>
    <t>16 Servicio de impresión y fotocopiado</t>
  </si>
  <si>
    <t>1.SERVICIO DE IMPLEMENTACIÓN DE LA LINEA DE PRODUCCIÓN DE MICROFORMAS DIGITALES PARA EL ARCHIVO CENTRAL DE SERVIR</t>
  </si>
  <si>
    <t>AS-SM-40-2018-SERVIR-1</t>
  </si>
  <si>
    <t>20505409010 - CYBERSEC CONSULT S.A.C.</t>
  </si>
  <si>
    <t>2.ADQUISICIÓN DE LICENCIAS DE SOFTWARE PARA LA GESTIÓN DE PISTAS DE AUDITORIA EN BASE DE DATOS</t>
  </si>
  <si>
    <t>AS-SM-8-2019-SERVIR-1</t>
  </si>
  <si>
    <t>20543342905 - EVOTECH SOLUTION S.A.C</t>
  </si>
  <si>
    <t>……….</t>
  </si>
  <si>
    <t>3.SERVICIO DE FABRICA DE SOFTWARE PARA LA AUTORIDAD NACIONAL DEL SERVICIO CIVIL - SERVIR</t>
  </si>
  <si>
    <t>CP-SM-1-2019-SERVIR-1</t>
  </si>
  <si>
    <t>20602131549 - AI INV. PALO ALTO II S.A.C.</t>
  </si>
  <si>
    <t xml:space="preserve">4.ADQUISICION DE EQUIPAMIENTO TECNOLOGICO MARCA DELL O EQUIVALENTE </t>
  </si>
  <si>
    <t>AS-SM-19-2019-SERVIR-1</t>
  </si>
  <si>
    <t>20101064515 - CONSORCIO J EVANS Y ASOCIADOS SAC - BINNA CORPORATION S.A.C.</t>
  </si>
  <si>
    <t>5.SERVICIO PARA LA VERIFICACIÓN DE DATOS (SCREENING) Y EVALUACION CREDITICIA A POSTULANTES Y AVALES DE LAS CONVOCATORIAS DEL PROGRAMA PILOTO DE CREDITO BECA RETO EXCELENCIA DURANTE LOS AÑOS 2019, 2020, 2021</t>
  </si>
  <si>
    <t>PRECIOS UNITARIOS</t>
  </si>
  <si>
    <t>AS-SM-4-2019-SERVIR-1</t>
  </si>
  <si>
    <t>20117597262 - INSTITUTO PERUANO DE FOMENTO EDUCATIVO</t>
  </si>
  <si>
    <t>6.SUMINISTRO DE ALIMENTOS Y BEBIDAS PARA EL CONSUMO HUMANO PARA LA ATENCIÓN DE LOS DIVERSOS CURSOS Y PROGRAMAS Y OTRAS ACTIVIDADES A REALIZARSE EN EL LOCAL DE LA ENAP"</t>
  </si>
  <si>
    <t>AS-SM-5-2019 SERVIR-1</t>
  </si>
  <si>
    <t xml:space="preserve">20600225805 - CORPORACION ALIMENTARIA MAAZ S.A.C. - CORALIMA S.A.C. </t>
  </si>
  <si>
    <t>7.SERVICIO CALL CENTER PARA EL DESARROLLO DE UN CENSO Y DIAGNOSTICO DE CONOCIMIENTO DE LOS SERVIDORES QUE LABORAN EN LAS OFICINAS DE RECURSOS HUMANOS DEL ESTADO, PERTENECIENTES A LOS TRES NIVELES DE GOBIERNO</t>
  </si>
  <si>
    <t>AS-SM-3-2019 SERVIR-1</t>
  </si>
  <si>
    <t>20547547528 - INTEGRACION GLOBAL BUSINESS PERU S.A.C</t>
  </si>
  <si>
    <t>8.MATERIALES EDUCATIVOS PARA LOS DIVERSOS CURSOS, PROGRAMAS Y ACTIVIDADES DE COMPLEMENTACIÓN ACADÉMICA DE LA ESCUELA NACIONAL DE ADMINISTRACIÓN PÚBLICA</t>
  </si>
  <si>
    <t>AS-SM-10-2019 SERVIR-PROCESO-1</t>
  </si>
  <si>
    <t>20448571891 - JOLUCAVA IMPORT EXPORT E.I.R.L.</t>
  </si>
  <si>
    <t>9.SERVICIO DE VOZ A TRAVÉS DE ENLACE TRONCAL PARA SERVIR</t>
  </si>
  <si>
    <t>AS-SM-17-2019-SERVIR-1</t>
  </si>
  <si>
    <t>20467534026 - AMERICA MOVIL PERU S.A.C</t>
  </si>
  <si>
    <t>10.CONTRATACIÓN DE SERVICIOS CONEXOS PARA ACTIVIDADES DE BIENESTAR Y DESARROLLO DE LA OFICINA DE RECURSOS HUMANOS"</t>
  </si>
  <si>
    <t>AS-SM-7-2019 SERVIR-1</t>
  </si>
  <si>
    <t>10154478138 - NADINE ARMAS SALAZAR</t>
  </si>
  <si>
    <t>11.CONTRATACIÓN DEL SERVICIO DE CONTROL DE CALIDAD DE PROYECTOS DE RESOLUCIONES PARA EL TRIBUNAL DEL SERVICIO CIVIL - ÍTEM 1: SERVICIO DE CONTROL DE CALIDAD DE RESOLUCIONES DE LAS MATERIAS TERMINACIÓN DE LA RELACIÓN DE TRABAJO Y EVALUACIÓN Y PROGRESIÓN EN LA CARRERA</t>
  </si>
  <si>
    <t>AS-SM-12-2019-SERVIR-1</t>
  </si>
  <si>
    <t>10437425910 - SANDOVAL CASTILLO KATHRYN TATYANA
10434473131 - ROMERO PALACIOS LUIS MIGUEL</t>
  </si>
  <si>
    <t>12 SERVICIO DE ALQUILER DE INMUEBLE PARA EL FUNCIONAMIENTO DE LAS OFICINAS DE LA AUTORIDAD NACIONAL DEL SERVICIO CIVIL</t>
  </si>
  <si>
    <t xml:space="preserve">CONTRATACION DIRECTA </t>
  </si>
  <si>
    <t>DIRECTA-PROC-1-2019-SERVIR-1</t>
  </si>
  <si>
    <t xml:space="preserve">100918000981 - WALTER URBANO BENITES FALCONI </t>
  </si>
  <si>
    <t xml:space="preserve">EJECUCION </t>
  </si>
  <si>
    <t>13 CONTRATACION DEL SERVICIO DE LOS SEGUROS MULTIRIESGO, COMPRENSIVA 3D, RESPONSABILIDAD CIVIL Y AUTOMOVILES DE LA AUTORIDAD NACIOANL DEL SERVICIO CIVIL</t>
  </si>
  <si>
    <t>AS-SM-22-2019-SERVIR-1</t>
  </si>
  <si>
    <t xml:space="preserve">20100210909 - LA POSITIVA SEGUROS Y REASEGUROS S.A.A </t>
  </si>
  <si>
    <t>14  SERVICIO DE INSTALACION, CONFIGURACION, ALOJAMIENTO, MANTENIMIENTO Y ASISTENCIA TECNICA PARA UNA PALTAFORMA -ELEARNING BAJO SAAS DE LA ENAP</t>
  </si>
  <si>
    <t>CP-SM-6-2019-SERVIR-1</t>
  </si>
  <si>
    <t xml:space="preserve">20566119324 - SEIDOR TECHNOLOGIES PERU S.A.C. </t>
  </si>
  <si>
    <t>15 SERVICIO DE ALQUILER DE INMUEBLE PARA EL FUNCIONAMIENTO DE LA ESCUELA NACIONAL DE ADMINISTRACIÓN PÚBLICA - ENAP</t>
  </si>
  <si>
    <t>DIRECTA-PROC-4-2019-SERVIR-1</t>
  </si>
  <si>
    <t xml:space="preserve">20333020531 - ESCUELA INTERNACIONAL DE GERENCIA INTERNATIONAL HIGH SCHOOL OF MANAGEMENT – EIGER </t>
  </si>
  <si>
    <t>1  SERVICIO DE INTERNET E INTERCONEXION INSTITUCIONAL</t>
  </si>
  <si>
    <t>AS-SM-10-2020-SERVIR-1</t>
  </si>
  <si>
    <t xml:space="preserve">20467534026  - AMERICA MOVIL PERU S.A.C </t>
  </si>
  <si>
    <t>2 ADQUISICION DE SOLUCION DE SEGURIDAD PERIMETRAL DE RED - FIREWALL</t>
  </si>
  <si>
    <t>AS-SM-8-2020-SERVIR-1</t>
  </si>
  <si>
    <t>20552075341 - IMPERIA SOLUCIONES TECNOLOGICAS S.A.C.</t>
  </si>
  <si>
    <t>3 SERVICIO DE LIMPIEZA PARA LAS SEDES DE LA AUTORIDAD NACIONAL DEL SERVICIO CIVIL-SERVIR</t>
  </si>
  <si>
    <t>CP-SM-2-2020-SERVIR-1</t>
  </si>
  <si>
    <t>20486484013 - TODO EVENTOS S.A.C.</t>
  </si>
  <si>
    <t>4 ADQUISICIÓN DE LICENCIAS DE SOFTWARE PARA LA GESTIÓN DE PISTAS DE AUDITORIA EN BASE DE DATOS</t>
  </si>
  <si>
    <t>5 SERVICIO DE FABRICA DE SOFTWARE PARA LA AUTORIDAD NACIONAL DEL SERVICIO CIVIL - SERVIR</t>
  </si>
  <si>
    <t>6 SERVICIO PARA LA VERIFICACIÓN DE DATOS (SCREENING) Y EVALUACION CREDITICIA A POSTULANTES Y AVALES DE LAS CONVOCATORIAS DEL PROGRAMA PILOTO DE CREDITO BECA RETO EXCELENCIA DURANTE LOS AÑOS 2019, 2020, 2021</t>
  </si>
  <si>
    <t>7 SUMINISTRO DE ALIMENTOS Y BEBIDAS PARA EL CONSUMO HUMANO PARA LA ATENCIÓN DE LOS DIVERSOS CURSOS Y PROGRAMAS Y OTRAS ACTIVIDADES A REALIZARSE EN EL LOCAL DE LA ENAP"</t>
  </si>
  <si>
    <t>8 SERVICIO DE VOZ A TRAVÉS DE ENLACE TRONCAL PARA SERVIR</t>
  </si>
  <si>
    <t>9 CONTRATACIÓN DEL SERVICIO DE CONTROL DE CALIDAD DE PROYECTOS DE RESOLUCIONES PARA EL TRIBUNAL DEL SERVICIO CIVIL - ÍTEM 1: SERVICIO DE CONTROL DE CALIDAD DE RESOLUCIONES DE LAS MATERIAS TERMINACIÓN DE LA RELACIÓN DE TRABAJO Y EVALUACIÓN Y PROGRESIÓN EN LA CARRERA</t>
  </si>
  <si>
    <t>10 SERVICIO DE ALQUILER DE INMUEBLE PARA EL FUNCIONAMIENTO DE LAS OFICINAS DE LA AUTORIDAD NACIONAL DEL SERVICIO CIVIL</t>
  </si>
  <si>
    <t>11  CONTRATACION DEL SERVICIO DE LOS SEGUROS MULTIRIESGO, COMPRENSIVA 3D, RESPONSABILIDAD CIVIL Y AUTOMOVILES DE LA AUTORIDAD NACIOANL DEL SERVICIO CIVIL</t>
  </si>
  <si>
    <t>12  SERVICIO DE INSTALACION, CONFIGURACION, ALOJAMIENTO, MANTENIMIENTO Y ASISTENCIA TECNICA PARA UNA PALTAFORMA -ELEARNING BAJO SAAS DE LA ENAP</t>
  </si>
  <si>
    <t>13 SERVICIO DE ALQUILER DE INMUEBLE PARA EL FUNCIONAMIENTO DE LA ESCUELA NACIONAL DE ADMINISTRACIÓN PÚBLICA - ENAP</t>
  </si>
  <si>
    <t>1 SERVICIO DE PUBLICACION EN DIARIOS DE LOS PROCESOS DE SELECCIÓN CONVOCADOS POR SERVIR</t>
  </si>
  <si>
    <t>2 SERVICIO DE SEGURIDAD Y VIGILANCIA PARA LAS SEDES DE LA AUTORIDAD NACIONAL DEL SERVICIO CIVIL-SERVIR</t>
  </si>
  <si>
    <t>3 RENOVACIÓN DE LA SUSCRIPCIÓN DEL SERVICIO DE SOPORTE TÉCNICO ESPECIALIZADO PARA EL USO DE LAS HERRAMIENTAS INFORMÁTICAS RED HAT ENTERPRISE PARA SERVIDORES Y SISTEMA DE VIRTUALIZACIÓN DE SERVIR O EQUIVALENTE.</t>
  </si>
  <si>
    <t>4 RENOVACIÓN DE SUSCRIPCIÓN DE LOS SERVIDORES DE APLICACIONES DE REDHAT DE SERVIR</t>
  </si>
  <si>
    <t>5 SERVICIO DE CUSTODIA, DIGITALIZACIÓN Y ALMACENAMIENTO DE LOS DOCUMENTOS DEL ARCHIVO CENTRAL DE LA AUTORIDAD NACIONAL DEL SERVICIO CIVIL – SERVIR</t>
  </si>
  <si>
    <t>6 SERVICIO DE ALQUILER DE INMUEBLE PARA EL FUNCIONAMIENTO DE LA ESCUELA NACIONAL DE ADMINISTRACIÓN PÚBLICA - ENAP</t>
  </si>
  <si>
    <t>7 SERVICIO DE FABRICA DE SOFTWARE PARA LA AUTORIDAD NACIONAL DEL SERVICIO CIVIL - SERVIR</t>
  </si>
  <si>
    <t>SERVICIO DE SEGURIDAD Y VIGILANCIA PARA LA SEDE CENTRAL Y OFICINAS DESCONCENTRADAS DEL OSINFOR - ITEM OD CHICLAYO</t>
  </si>
  <si>
    <t>PROCEDIMIENTO DE SELECCIÓN</t>
  </si>
  <si>
    <t>CP-SM-1-2019-OSINFOR-1</t>
  </si>
  <si>
    <t>20103358761 MULTISERVICIOS INTEGRALES RESGUARDO Y ALARMAS S.A.</t>
  </si>
  <si>
    <t>SERVICIO DE SEGURIDAD Y VIGILANCIA PARA LA SEDE CENTRAL Y OFICINAS DESCONCENTRADAS DEL OSINFOR - ITEM OD PUERTO MALDONADO</t>
  </si>
  <si>
    <t>SERVICIO DE SEGURIDAD Y VIGILANCIA PARA LA SEDE CENTRAL Y OFICINAS DESCONCENTRADAS DEL OSINFOR - ITEM SEDE CENTRAL Y LOCAL ANEXO</t>
  </si>
  <si>
    <t>20511331707 SEGURIDAD Y PROTECCION BOUNCER SOCIEDAD ANONIMA CERRADA</t>
  </si>
  <si>
    <t>SERVICIO DE SEGURIDAD Y VIGILANCIA PARA LA SEDE CENTRAL Y OFICINAS DESCONCENTRADAS DEL OSINFOR - ITEM OD PUCALLPA</t>
  </si>
  <si>
    <t>SERVICIO DE SEGURIDAD Y VIGILANCIA PARA LA SEDE CENTRAL Y OFICINAS DESCONCENTRADAS DEL OSINFOR - ITEM OD TARAPOTO</t>
  </si>
  <si>
    <t>20493433025    A &amp; T SECURITY NATIONAL S.A.C.</t>
  </si>
  <si>
    <t>SERVICIO DE SEGURIDAD Y VIGILANCIA PARA LA SEDE CENTRAL Y OFICINAS DESCONCENTRADAS DEL OSINFOR - ITEM OD ATALAYA</t>
  </si>
  <si>
    <t>SERVICIO DE SEGURIDAD Y VIGILANCIA PARA LA SEDE CENTRAL Y OFICINAS DESCONCENTRADAS DEL OSINFOR - ITEM OD IQUITOS</t>
  </si>
  <si>
    <t>20601649579 PREVENCION VIGILANCIA Y SEGURIDAD DEL ORIENTE SOCIEDAD ANONIMA CERRADA - PREVISEG S.A.C.</t>
  </si>
  <si>
    <t>SERVICIO DE SEGURIDAD Y VIGILANCIA PARA LA SEDE CENTRAL Y OFICINAS DESCONCENTRADAS DEL OSINFOR - ITEM OD LA MERCED</t>
  </si>
  <si>
    <t>20568286562 C.I.S. VIPROSER S.A.C.</t>
  </si>
  <si>
    <t>ADQUISICIÓN DE LICENCIAS DE SOFTWARE DE SISTEMA DE INFORMACIÓN GEOGRÁFICA - ARCGIS Y EXTENSIÓN DE INTEROPERABILIDAD</t>
  </si>
  <si>
    <t>DIRECTA-PROC-5-2019-OSINFOR-1</t>
  </si>
  <si>
    <t>CONTRATACIÓN DEL SERVICIO DE ARRENDAMIENTO DEL INMUEBLE PARA LA SEDE CENTRAL DEL OSINFOR</t>
  </si>
  <si>
    <t>DIRECTA-PROC-4-2019-OSINFOR-1</t>
  </si>
  <si>
    <t>20600429401 - PRIMERA VISION S.A.C.</t>
  </si>
  <si>
    <t>ADQUISICIÓN DE EQUIPOS DE POSICIONAMIENTO GLOBAL - GPS PARA LAS DIFERENTES DEPENDENCIAS DEL OSINFOR</t>
  </si>
  <si>
    <t>AS-SM-15-2019-OSINFOR-1</t>
  </si>
  <si>
    <t>CONSORCIO - GEOPERU CORPORATION SAC - COSOLA GROUP SAC CONFORMADO POR 20550769281 - GEOPERU CORPORATION S.A.C. Y 20600722299 - COSOLA GROUP SOCIEDAD ANONIMA CERRADA - COSOLA GROUP S.A.C.</t>
  </si>
  <si>
    <t>ADQUISICIÓN DE CÁMARAS FOTOGRÁFICAS DIGITALES PARA LAS DIFERENTES DEPENDENCIAS DEL OSINFOR</t>
  </si>
  <si>
    <t>AS-SM-14-2019-OSINFOR-1</t>
  </si>
  <si>
    <t>20107277405 - WILHELMI MONGE SRL</t>
  </si>
  <si>
    <t>ADQUISICIÓN DE LICENCIAS DE SOFTWARE OFIMÁTICA PARA LAS DIFERENTES OFICINAS DEL OSINFOR</t>
  </si>
  <si>
    <t>AS-SM-13-2019-OSINFOR-2</t>
  </si>
  <si>
    <t>20552620047 - TIC INTEGRITY G &amp; V S.A.C.</t>
  </si>
  <si>
    <t>ADQUISICIÓN DE VEHÍCULO AÉREO NO TRIPULADO (DRONE) Y LICENCIA DE SOFTWARE DE PROCESAMIENTO DE IMÁGENES PARA DRONE PARA EL OSINFOR</t>
  </si>
  <si>
    <t>AS-SM-12-2019-OSINFOR-1</t>
  </si>
  <si>
    <t>20601770114 - CLOUDATEL SOLUTIONS S.A.C.</t>
  </si>
  <si>
    <t>ADQUISICIÓN DE SWITCHES DE RED Y PUNTOS DE ACCESO INALAMBRICO PARA LAS OFICINAS DESCONCENTRADAS DEL OSINFOR</t>
  </si>
  <si>
    <t>AS-SM-10-2019-OSINFOR-2</t>
  </si>
  <si>
    <t>20602471277 - RAM &amp; MAR INGENIEROS S.A.C.</t>
  </si>
  <si>
    <t>ADQUISICIÓN DE LICENCIAS DE SOFTWARE ANTIVIRUS, ANTISPAM Y FILTRO DE CONTENIDO WEB PARA EL OSINFOR</t>
  </si>
  <si>
    <t>AS-SM-11-2019-OSINFOR-1</t>
  </si>
  <si>
    <t>20601100593 - INNOVA TECNOLOGIA CORP S.A.C. - INNOVA TC</t>
  </si>
  <si>
    <t>ADQUISICIÓN DE TABLET ROBUSTA PARA EL OSINFOR</t>
  </si>
  <si>
    <t>AS-SM-9-2019-OSINFOR-1</t>
  </si>
  <si>
    <t>20548328854 - MG INDUSTRIAL SOLUTIONS S.A.C.-MG INDUSOL S.A.C.</t>
  </si>
  <si>
    <t>SUMINISTRO DE VÍVERES PARA LOS TRABAJOS DE SUPERVISIÓN EN LA OFICINA DESCONCENTRADA DE PUERTO MALDONADO DEL OSINFOR</t>
  </si>
  <si>
    <t>AS-SM-8-2019-OSINFOR-2</t>
  </si>
  <si>
    <t>20450456927 - REPRESENTACIONES Y DISTRIBUCIONES SAAVEDRA S.R.L.</t>
  </si>
  <si>
    <t>SERVICIO DE ARRENDAMIENTO DE INMUEBLE PARA LOCAL ANEXO DE LA SEDE CENTRAL DEL OSINFOR</t>
  </si>
  <si>
    <t>DIRECTA-PROC-3-2019-OSINFOR-1</t>
  </si>
  <si>
    <t>10179212426 - VALDERRAMA GUILLEN OFELIA AMALIA</t>
  </si>
  <si>
    <t>Contratación del Servicio de Coordinador de Proyecto: Mejoramiento de la Capacidad del Servicio de Supervisión y Capacitación de la Oficina Desconcentrada del OSINFOR en Iquitos, Provincia de Maynas, Región Loreto. Con código de proyecto 2307255.</t>
  </si>
  <si>
    <t>AS-SM-7-2019-OSINFOR-1</t>
  </si>
  <si>
    <t>10420573168 - GAMARRA CAMACHO MILAGROS GIULIANA</t>
  </si>
  <si>
    <t>ADQUISICIÓN DE VÍVERES PARA SUPERVISIONES, NOTIFICACIONES Y TALLERES EN LA OFICINA DESCONCENTRADA DE PUCALLPA DEL OSINFOR.</t>
  </si>
  <si>
    <t>AS-SM-6-2019-OSINFOR-1</t>
  </si>
  <si>
    <t>20393544628 - COMERCIAL LISA E.I.R.L.</t>
  </si>
  <si>
    <t>CONTRATACIÓN DEL SERVICIO DE SEGUROS: MULTIRIESGO, COMPRENSIVA 3D, RESPONSABILIDAD CIVIL Y AUTOMÓVILES PARA EL OSINFOR</t>
  </si>
  <si>
    <t>AS-SM-5-2019-OSINFOR-1</t>
  </si>
  <si>
    <t>CONTRATACIÓN DEL LA SUPERVISIÓN DE OBRA: MEJORAMIENTO DE LA CAPACIDAD DEL SERVICIO DE SUPERVISIÓN Y CAPACITACIÓN DE LA OFICINA DESCONCENTRADA DEL OSINFOR EN IQUITOS, PROVINCIA DE MAYNAS, REGIÓN LORETO, CON CÓDIGO DE PROYECTO N° 2307255".</t>
  </si>
  <si>
    <t>AS-SM-4-2019-OSINFOR-1</t>
  </si>
  <si>
    <t>10255871124 - BENDAYAN MIGUEL JOSE LUIS</t>
  </si>
  <si>
    <t>SERVICIO DE TELEFONIA MOVIL PARA EL PERSONAL DE OSINFOR</t>
  </si>
  <si>
    <t>AS-SM-3-2019-OSINFOR-1</t>
  </si>
  <si>
    <t>20100017491 - TELEFONICA DEL PERU SAA</t>
  </si>
  <si>
    <t>SERVICIO DE ARRENDAMIENTO DE LOCAL PARA LA SEDE CENTRAL DEL OSINFOR</t>
  </si>
  <si>
    <t>DIRECTA-PROC-2-2019-OSINFOR-1</t>
  </si>
  <si>
    <t>10093425192 - ESPEJO ROJAS JESSICA ELIZABETH</t>
  </si>
  <si>
    <t>CONTRATACIÓN DE LA EJECUCIÓN DE OBRA: MEJORAMIENTO DE LA CAPACIDAD DEL SERVICIO DE SUPERVISIÓN Y CAPACITACIÓN DE LA OFICINA DESCONCENTRADA DE OSINFOR EN IQUITOS, PROVINCIA DE MAYNAS, REGIÓN LORETO, CON CÓDIGO DE PROYECTO N° 2307255</t>
  </si>
  <si>
    <t>20393633990 - CONSTRUCTORA PREIMAQ S.A.C.</t>
  </si>
  <si>
    <t>ADQUISICION DE MOTOCICLETAS PARA LAS OFICINAS DESCONCENTRADAS DEL OSINFOR</t>
  </si>
  <si>
    <t>AS-SM-2-2019-OSINFOR-1</t>
  </si>
  <si>
    <t>20412671946 - ALDAMOTORS SERVICIO AUTOMOTRIZ EIRL</t>
  </si>
  <si>
    <t>SERVICIO DE ARRENDAMIENTO DE INMUEBLE PARA LA OFICINA DESCONCENTRADA DE TARAPOTO</t>
  </si>
  <si>
    <t>DIRECTA-PROC-1-2019-OSINFOR-1</t>
  </si>
  <si>
    <t>10010626507 - ACOSTA VDA DE ACHING HENNY</t>
  </si>
  <si>
    <t>SERVICIO DE PROGRAMACION PARA LA UNIDAD DE ABASTECIMIENTO</t>
  </si>
  <si>
    <t>AS-SM-1-2019-OSINFOR-1</t>
  </si>
  <si>
    <t>10425676747 - SERQUEN ANACLETO JULIO CESAR</t>
  </si>
  <si>
    <t>CONTRATACIÓN DEL SERVICIO ESPECIALIZADO IMPLEMENTACIÓN DE FORTALECIMIENTO DE CAPACIDADES CON LA METODOLOGÍA DE LA MOCHILA FORESTAL DEL OSINFOR</t>
  </si>
  <si>
    <t>AS-SM-1-2020-OSINFOR-1</t>
  </si>
  <si>
    <t>10230169638 - PEREZ MELENDEZ ILIANA JANINE</t>
  </si>
  <si>
    <t>CONTRATACIÓN DEL SERVICIO DE LÍNEA DEDICADA PARA CONEXIÓN A INTERNET EN LA SEDE CENTRAL DEL OSINFOR</t>
  </si>
  <si>
    <t>LLAVE EN MANO</t>
  </si>
  <si>
    <t>AS-SM-2-2020-OSINFOR-1</t>
  </si>
  <si>
    <t>--</t>
  </si>
  <si>
    <t>CONTRATACIÓN DEL SERVICIO DE TELEFONÍA MÓVIL PARA EL OSINFOR</t>
  </si>
  <si>
    <t>EN ACTOS PREPARATORIOS</t>
  </si>
  <si>
    <t>SERVICIO DE PÓLIZAS DE SEGUROS PARA EL OSINFOR/</t>
  </si>
  <si>
    <t>CONTRATACIÓN DEL SERVICIO DE SEGURIDAD Y VIGILANCIA PARA LA SEDE CENTRAL Y OFICINAS DESCONCENTRADAS DEL OSINFOR/</t>
  </si>
  <si>
    <t>CONTRATACION DE SERVICIO DE ALOJAMIENTO PARA EL CENTRO DE DATOS DE CONTINGENCIA DE LA SEDE CENTRAL DEL OSINFOR.</t>
  </si>
  <si>
    <t>CONTRATACION DEL SERVICIO DE LIMPIEZA INTEGRAL PARA EL EJERCICIO 2021</t>
  </si>
  <si>
    <t>CONTRATACION DEL SERVICIO DE MENSAJERIA</t>
  </si>
  <si>
    <t>CONVOCATORIA 2021</t>
  </si>
  <si>
    <t>ADQUISICIÓN DE SOFTWARE ANTIVIRUS. ANTIESPAM Y FILTRO DE CONTENIDO WEB PARA EL OSINFOR</t>
  </si>
  <si>
    <t>ADQUISICIÓN DE VÍVERES PARA SUPERVISIÓN, NOTIFICACIÓN Y TALLERES PARA LA OD IQUITOS DEL OSINFOR</t>
  </si>
  <si>
    <t>ADQUISICIÓN DE VÍVERES PARA SUPERVISIÓN, NOTIFICACIÓN Y TALLERES PARA LA OD PUERTO MALDONADO DEL OSINFOR</t>
  </si>
  <si>
    <t>ADQUISICIÓN DE VÍVERES PARA SUPERVISIÓN, NOTIFICACIÓN Y TALLERES PARA LA OD TARAPOTO DEL OSINFOR</t>
  </si>
  <si>
    <t>ADQUISICIÓN DE VÍVERES PARA SUPERVISIÓN, NOTIFICACIÓN Y TALLERES PARA LA OD PUCALLPA DEL OSINFOR</t>
  </si>
  <si>
    <t xml:space="preserve">SERVICIO DE MANTENIMIENTO PREVENTIVO, CORRECTIVO Y GARANTÍA EXTENDIDA DEL CENTRO DE DATOS DEL OSINFOR </t>
  </si>
  <si>
    <t>SERVICIO DE APROVISIONAMIENTO DE PASAJES AÉREOS A NIVEL NACIONAL PARA EL DESPLAZAMIENTO DEL PERSONAL DEL OSINFOR</t>
  </si>
  <si>
    <t>CATÁLOGO DE ACUERDO MARCO</t>
  </si>
  <si>
    <t>SECTOR : 01 PRESIDENCIA CONSEJO MINISTROS</t>
  </si>
  <si>
    <t>1. SERVICIO DE ATENCION DE MENUS PARA EL PERSONAL 728 DEL CONCYTEC</t>
  </si>
  <si>
    <t>AS N° 05-2018-CONCYTEC-OGA</t>
  </si>
  <si>
    <t>CONSORCIO FIORELLA ESPERANZA SALIRROZAS MURILLO - EDITH SULEMA PECHE HUAMAN   RUC: 10092228091</t>
  </si>
  <si>
    <t>12 MESES O HASTA AGOTAR IMPORTE CONTRATADO.</t>
  </si>
  <si>
    <t>UNIDAD EJECUTORA CONCYTEC</t>
  </si>
  <si>
    <t>2. SERVICIO DE ATENCION DE MENUS PARA EL PERSONAL 728 DELFONDECYT</t>
  </si>
  <si>
    <t>CONSORCIO FIORELLA ESPERANZA SALIRROZAS MURILLO - EDITH SULEMA PECHE HUAMAN    RUC: 10092228091</t>
  </si>
  <si>
    <t>UNIDAD EJECUTORA FONDECYT</t>
  </si>
  <si>
    <t>3. SERVICIO DE CORREO ELECTRONICO PARA EL CONCYTEC</t>
  </si>
  <si>
    <t>AS N° 07-2017-CONCYTEC-OGA</t>
  </si>
  <si>
    <t>CLOUDWARE 360 SAC   
RUC: 20524785618</t>
  </si>
  <si>
    <t>24 MESES (DE FEBRERO 2018 A ENERO 2020)</t>
  </si>
  <si>
    <t>4. SERVICIO DE ACCESO A INTERNET Y TELEFONÍA FIJA PARA EL CONCYTEC</t>
  </si>
  <si>
    <t>AS N° 01-2018-CONCYTEC-OGA</t>
  </si>
  <si>
    <t>OPTICAL TECHNOLOGIES SAC
RUC: 20552504641</t>
  </si>
  <si>
    <t>24 MESES (DE MARZO 2018 A MARZO 2020)</t>
  </si>
  <si>
    <t>5. SERVICIO DE TELEFONIA MOVIL Y ARRENDAMIENTO DE EQUIPOS PARA EL CONCYTEC</t>
  </si>
  <si>
    <t>AS N° 02-2018-CONCYTEC-OGA</t>
  </si>
  <si>
    <t>TELEFONICA DEL PERU S.A.A. 
RUC: 20100017491</t>
  </si>
  <si>
    <t>24 MESES (DE AGOSTO 2018 A AGOSTO 2020)</t>
  </si>
  <si>
    <t>6. SERVICIO DE VIGILANCIA PRIVADA PARA LA SEDE INSTITUCIONAL Y EL LOCAL DE SAN BORJA DEL CONCYTEC</t>
  </si>
  <si>
    <t>CP N° 02-2018-CONCYTEC-OGA</t>
  </si>
  <si>
    <t>INNOVA SEGURIDAD S.A.C.
RUC: 20551630731</t>
  </si>
  <si>
    <t>24 MESES (DE AGOSTO 2018 A JULIO 2020)</t>
  </si>
  <si>
    <t>7. SERVICIO DE ACCESO A INTERNET Y TELEFONÍA VOZ IP PARA EL FONDECYT</t>
  </si>
  <si>
    <t>AS 02-2019-FONDECYT-OGA-2DA CONVOCATORIA</t>
  </si>
  <si>
    <t>24 MESES (DE OCTUBRE 2019 A SETIEMBRE 2020)</t>
  </si>
  <si>
    <t>8. SERVICIO DE POLIZA DE SEGURO MEDICO FAMILIAR Y FORMACION LABORAL PARA EL CONCYTEC</t>
  </si>
  <si>
    <t>CP N° 03-2018-CONCYTEC-OGA</t>
  </si>
  <si>
    <t>PACIFICO CIA DE SEGUROS Y REASEGUROS SA 
RUC: 20332970411</t>
  </si>
  <si>
    <t>12 MESES (DE NOVIEMBRE 2018 A NOVIEMBRE 2019)</t>
  </si>
  <si>
    <t>9. SERVICIO DE POLIZA DE SEGURO MEDICO FAMILIAR Y FORMACION LABORAL PARA EL CONCYTEC</t>
  </si>
  <si>
    <t>24 MESES (DE OCTUBRE 2018 A OCTUBRE 2029)</t>
  </si>
  <si>
    <t>10. SERVICIO DE MONITOREO PERMANENTE Y ANÁLISIS DIARIO DE NOTICIAS O INFORMACIONES PERIODÍSTICAS RELACIONADAS AL PLIEGO CONCYTEC, EN MEDIOS DE COMUNICACIÓN IMPRESOS, RADIALES, TELEVISIVOS DE SEÑAL ABIERTA Y CABLE, ASÍ COMO MEDIOS DIGITALES</t>
  </si>
  <si>
    <t>AS N° 09-2018-CONCYTEC-OGA</t>
  </si>
  <si>
    <t>DP COMUNICACIONES S.A.C.
RUC: 20510709099</t>
  </si>
  <si>
    <t xml:space="preserve">24 MESES (DE ENERO 2019 A ENERO 2021) </t>
  </si>
  <si>
    <t>11. CONTRATACIÓN DEL SERVICIO DE ORGANIZACIÓN, PRODUCCIÓN Y OPERACIÓN DE LA FERIA PERÚ CON CIENCIA EDICIÓN 2019 EN LA CIUDAD DE TRUJILLO, REGIÓN LA LIBERTAD</t>
  </si>
  <si>
    <t>AS N° 01-2019-CONCYTEC-OGA</t>
  </si>
  <si>
    <t>STAFF DE NEGOCIOS S.A.C.
RUC: 20506945934</t>
  </si>
  <si>
    <t>12. CONTRATACIÓN DEL SERVICIO DE ALOJAMIENTO Y ALIMENTACION PARA LA REALIZACIÓN DE LA ETAPA NACIONAL DE LA XXIX FERIA ESCOLAR NACIONAL DE CIENCIA Y TECNOLOGIA EUREKA 2019 EN LA CIUDAD DE TRUJILLO LA LIBERTAD</t>
  </si>
  <si>
    <t>AS N° 04-2019-CONCYTEC-OGA</t>
  </si>
  <si>
    <t>CONSORCIO: GRAN HOTEL EL GOLF TRUJILLO S.A. -  M &amp; V REPRESENTACIONES Y SERVICIOS 
RUC: 20274361531</t>
  </si>
  <si>
    <t>13. CONTRATACIÓN DE SERVICIOS DE INFRAESTRUCTURA EN NUBE PARA LAS PLATAFORMAS INFORMÁTICAS DEL PLIEGO CONCYTEC</t>
  </si>
  <si>
    <t>AS N° 05-2019-CONCYTEC-OGA</t>
  </si>
  <si>
    <t>CONSORCIO IT ERA PERU
RUC: 20521361990</t>
  </si>
  <si>
    <t>12 MESES O HASTA AGOTAR BOLSA CONTRATADA</t>
  </si>
  <si>
    <t>14. CONTRATACIÓN DE SERVICIOS DE INFRAESTRUCTURA EN NUBE PARA LAS PLATAFORMAS INFORMÁTICAS DEL PLIEGO CONCYTEC</t>
  </si>
  <si>
    <t>15. SERVICIO ESPECIALIZADO PARA LA INTERACCION DE CTI VITAE CON UN SISTEMA INTERNACIONAL QUE PORPORCIONE UN IDENTIFICADOR UNICO NORMALIZADO (ISO 2772-:2012)</t>
  </si>
  <si>
    <t>CONTRATACION INTERNACIONAL</t>
  </si>
  <si>
    <t>CI N° 02-2019-CONCYTEC-OGA</t>
  </si>
  <si>
    <t>ORCID INC
RUC: 30000002719</t>
  </si>
  <si>
    <t>36 MESES (DE ENERO 2020 A ENERO 2023)</t>
  </si>
  <si>
    <t>16.  SERVICIO DE SUSCRIPCIÓN DE ACCESO A LITERATURA CIENTÍFICA PARA USUARIOS CTI VITAE</t>
  </si>
  <si>
    <t>CI N° 04-2019-CONCYTEC-OGA</t>
  </si>
  <si>
    <t>EBSCO MEXICO INC S.A. de C.V.
RUC: 30000004487</t>
  </si>
  <si>
    <t>12 MESES (DE ENERO 2020 A ENERO 2021)</t>
  </si>
  <si>
    <t>17. SERVICIO DE ACCESO A BASES DE DATOS BIBLIOMÉTRICA WEB OF SCIENCE</t>
  </si>
  <si>
    <t>CI N° 03-2019-CONCYTEC-OGA</t>
  </si>
  <si>
    <t>CLARIVATE ANALYTICS (UK) LIMITED
RUC: 30556212042</t>
  </si>
  <si>
    <t>18. SERVICIO ESPECIALIZADO PARA LA ELABORACION DE DIRECTORIO DE CENTROS DE INVESTIGACION ADSCRITOS A INSTITUCIONES PUBLICAS Y PRIVADAS</t>
  </si>
  <si>
    <t xml:space="preserve">AS N° 006-2019-CONCYTEC-OGA </t>
  </si>
  <si>
    <t>HECTOR JOSE DIAZ MUÑANTE
RUC: 10082590906</t>
  </si>
  <si>
    <t>19. SERVICIO DE LIMPIEZA INTEGRAL PARA LA SEDE INSTITUCIONAL Y EL LOCAL DE SAN BORJA DEL CONCYTEC</t>
  </si>
  <si>
    <t>CP N° 01-2018-CONCYTEC-OGA</t>
  </si>
  <si>
    <t>ADVANCE CLEANERS S.A.C.
RUC: 20543559122</t>
  </si>
  <si>
    <t xml:space="preserve">24 MESES (DE OCTUBRE 2018 A SETIEMBRE 2020)  </t>
  </si>
  <si>
    <t>20. ADQUISICION DE PASAJES AEREOS</t>
  </si>
  <si>
    <t>LATAM AIRLINES PERU S.A.  
RUC: 20341841357</t>
  </si>
  <si>
    <t>21. ADQUISICION DE PASAJES AEREOS</t>
  </si>
  <si>
    <t>INKA TOURS &amp; COURRIER S.A.C.
RUC: 20513590891</t>
  </si>
  <si>
    <t>1. SERVICIO DE CORREO ELECTRÓNICO Y HERRAMIENTAS DE COLABORACIÓN EN NUBE PARA EL PLIEGO CONCYTEC</t>
  </si>
  <si>
    <t>AS N° 001-2020-CONCYTEC-OGA</t>
  </si>
  <si>
    <t>XERTICA LABS S.A.C.
RUC: 20601726174</t>
  </si>
  <si>
    <t>24 MESES (DE MARZO 2020 A MARZO 2022)</t>
  </si>
  <si>
    <t>2. SERVICIO DE ACCESO A INTERNET PARA LAS UNIDADES EJECUTORAS DEL PLIEGO CONCYTEC</t>
  </si>
  <si>
    <t>AS N° 002-2020-CONCYTEC-OGA</t>
  </si>
  <si>
    <t xml:space="preserve">24 MESES (DE JUNIO 2020 A JUNIO 2022) </t>
  </si>
  <si>
    <t>3. SERVICIO DE TELEFONIA MOVIL PARA LA UNIDAD EJECUTORA CONCYTEC</t>
  </si>
  <si>
    <t>AS N° 005-2020-CONCYTEC-OGA</t>
  </si>
  <si>
    <t xml:space="preserve">24 MESES (DE SETIEMBRE 2020 A SETIEMBRE 2022) </t>
  </si>
  <si>
    <t>4. SERVICIO DE LIMPIEZA DE LOCALES PARA LA SEDE INSTITUCIONAL Y EL LOCAL DE SAN BORJA DEL PLIEGO CONCYTEC</t>
  </si>
  <si>
    <t>AS N° 003-2020-CONCYTEC-OGA-1</t>
  </si>
  <si>
    <t>GRUPO SANFER CLEAN S.A.C.
RUC: 20601590906</t>
  </si>
  <si>
    <t xml:space="preserve">12 MESES (DE SETIEMBRE 2020 A SETIEMBRE 2021)  </t>
  </si>
  <si>
    <t>5. SERVICIO DE VIGILANCIA PRIVADA PARA LA SEDE INSTITUCIONAL – SAN ISIDRO Y EN EL LOCAL DE SAN BORJA PARA EL PLIEGO DEL CONCYTEC</t>
  </si>
  <si>
    <t>CP N° 01-2020-CONCYTEC-OGA</t>
  </si>
  <si>
    <t>PROVISEG PERU SRL
RUC: 20600913141</t>
  </si>
  <si>
    <t xml:space="preserve">BUENA PRO </t>
  </si>
  <si>
    <t xml:space="preserve">24 MESES (DE OCTUBRE 2020 A SETIEMBRE 2022) </t>
  </si>
  <si>
    <t>6. CONTRATACIÓN DEL SERVICIO DE DISEÑO, DESARROLLO, OPERACIÓN Y SOPORTE DE LA PLATAFORMA VIRTUAL SEMANA NACIONAL DE LA CIENCIA (PERÚ CON CIENCIA, EUREKA 2020)</t>
  </si>
  <si>
    <t>AS N° 004-2020-CONCYTEC-OGA-2</t>
  </si>
  <si>
    <t>ALLIGATOR ENTERTAINMENT S.A.C.
RUC: 20601147018</t>
  </si>
  <si>
    <t>7.SERVICIO DE CONSULTORÍA PARA EL DISEÑO Y ELABORACIÓN DEL MAPA DE PROCESOS Y PROCEDIMIENTOS DE SOPORTE Y MISIONALES DEL CONCYTEC</t>
  </si>
  <si>
    <t>AS N° 006-2020-CONCYTEC-OGA-2</t>
  </si>
  <si>
    <t>8. CONTRATACIÓN DE SERVICIOS DE INFRAESTRUCTURA EN NUBE PARA LAS PLATAFORMAS INFORMÁTICAS DEL PLIEGO CONCYTEC</t>
  </si>
  <si>
    <t>9.  SERVICIO DE SUSCRIPCIÓN DE ACCESO A LITERATURA CIENTÍFICA PARA USUARIOS CTI VITAE</t>
  </si>
  <si>
    <t xml:space="preserve">EN ACTOS PREPARATORIOS </t>
  </si>
  <si>
    <t>10. SERVICIO DE ACCESO A BASES DE DATOS BIBLIOMÉTRICA WEB OF SCIENCE</t>
  </si>
  <si>
    <t>11. SERVICIO DE POLIZA DE SEGURO MEDICO FAMILIAR Y FORMACION LABORAL PARA EL CONCYTEC</t>
  </si>
  <si>
    <t>12. SERVICIO DE POLIZA DE SEGURO MEDICO FAMILIAR Y FORMACION LABORAL PARA EL FONDECYT</t>
  </si>
  <si>
    <t>13. SERVICIO DE INFRAESTRUCTURA EN NUBE PARA LAS PLATAFORMAS INFORMÁTICAS DEL PLIEGO CONCYTEC</t>
  </si>
  <si>
    <t>14. ADQUISICIÓN DE VALES DE CONSUMO O TARJETAS ELECTRÓNICAS DE CONSUMO, PANETORES Y VALES DE PAVO PARA LOS SERVIDORES DEL D. LEG. N° 728 DEL PLIEGO CONCYTEC (2020 - 2021)</t>
  </si>
  <si>
    <t>1. SERVICIO DE ATENCION DE MENUS PARA EL PERSONAL D. LEG. N° 728 DEL CONCYTEC</t>
  </si>
  <si>
    <t>2. SERVICIO DE ATENCION DE MENUS PARA EL PERSONAL D. LEG N° 728 DEL FONDECYT</t>
  </si>
  <si>
    <t>3. SERVICIO DE POLIZA DE SEGURO MEDICO FAMILIAR Y FORMACION LABORAL PARA EL CONCYTEC</t>
  </si>
  <si>
    <t>4. SERVICIO DE POLIZA DE SEGURO MEDICO FAMILIAR Y FORMACION LABORAL PARA EL FONDECYT</t>
  </si>
  <si>
    <t>5. SERVICIO DE MONITOREO PERMANENTE Y ANÁLISIS DIARIO DE NOTICIAS O INFORMACIONES PERIODÍSTICAS RELACIONADAS AL PLIEGO CONCYTEC, EN MEDIOS DE COMUNICACIÓN IMPRESOS, RADIALES, TELEVISIVOS DE SEÑAL ABIERTA Y CABLE, ASÍ COMO MEDIOS DIGITALES</t>
  </si>
  <si>
    <t>6. CONTRATACIÓN DEL SERVICIO DE ORGANIZACIÓN, PRODUCCIÓN Y OPERACIÓN DE LA FERIA PERÚ CON CIENCIA EDICIÓN 2021</t>
  </si>
  <si>
    <t>7. CONTRATACIÓN DEL SERVICIO DE ALOJAMIENTO Y ALIMENTACION PARA LA REALIZACIÓN DE LA ETAPA NACIONAL DE LA XXIX FERIA ESCOLAR NACIONAL DE CIENCIA Y TECNOLOGIA EUREKA 2021</t>
  </si>
  <si>
    <t>8. SERVICIO DE LIMPIEZA DE LOCALES PARA LA SEDE INSTITUCIONAL Y EL LOCAL DE SAN BORJA DEL PLIEGO CONCYTEC</t>
  </si>
  <si>
    <t xml:space="preserve">AÑO 2019 </t>
  </si>
  <si>
    <t>1  CONTRATACION DEL SERVICIO DE LIMPIEZA DEL INDECOPI</t>
  </si>
  <si>
    <t xml:space="preserve">AS Nº 013-2018-INDECOPI </t>
  </si>
  <si>
    <t>LIVA SRL</t>
  </si>
  <si>
    <t>1095 DIAS CALENDARIO</t>
  </si>
  <si>
    <t>2  SERVICIO DE TRANSMISION DE DATOS A NIVEL NACIONAL E INTERNET - ITEM 5 - SERVICIO DE SISTEMAS DE SEGURIDAD EN LA RED LAN Y WAN</t>
  </si>
  <si>
    <t>AS N° 0016-2018-INDECOPI</t>
  </si>
  <si>
    <t>GRUPO ELECTRODATA SAC</t>
  </si>
  <si>
    <t>3  CONTRATACION DEL SERVICIO DE MANTENIMIENTO AL EPR SPRING - SISTEMA INTEGRADO DE GESTION ADMINISTRATIVA SIGA GUBERNAMETAL DEL INDECOPI</t>
  </si>
  <si>
    <t xml:space="preserve">CONTRATACIÓN DIRECTA </t>
  </si>
  <si>
    <t>CD N° 0013-2018-INDECOPI</t>
  </si>
  <si>
    <t>ROYAL SYSTEM SAC</t>
  </si>
  <si>
    <t>1096 DIAS CALENDARIO</t>
  </si>
  <si>
    <t xml:space="preserve">4  SERVICIO DE SEGURO DE BIENES PATRIMONIALES DEL INDECOPI
</t>
  </si>
  <si>
    <t>AS N° 0020-2018-INDECOPI</t>
  </si>
  <si>
    <t xml:space="preserve">LA POSITIVA SEGUROS Y REASEGUROS </t>
  </si>
  <si>
    <t>365 DIAS CALENDARIO</t>
  </si>
  <si>
    <t>5  SERVICIO DE PUBLICACION DE ANUNCIOS EN EL DIARIO OFICIAL EL PERUANO</t>
  </si>
  <si>
    <t>CONCURSO PÚBLICO</t>
  </si>
  <si>
    <t>CP N° 007-2018-INDECOPI</t>
  </si>
  <si>
    <t>PRODUCCIONES GENESIS S.A.C.</t>
  </si>
  <si>
    <t>182 DIAS CALENDARIO</t>
  </si>
  <si>
    <t>6  CONTRATACION DEL SERVICIO DE AGENCIAMIENTO DE PASAJES AEREOS INTERNACIONALES</t>
  </si>
  <si>
    <t>CP N° 009-2018-INDECOPI</t>
  </si>
  <si>
    <t>TRAVEL GROUP PERU SAC</t>
  </si>
  <si>
    <t>7   SERVICIO DE MANTENIMIENTO PREVENTIVO Y CORRECTIVO DE LOS COMPONENTES DE SOPORTE DEL DATA CENTER</t>
  </si>
  <si>
    <t>AS 001-2019-INDECOPI</t>
  </si>
  <si>
    <t>CONSORCIO 3A -GST</t>
  </si>
  <si>
    <t>8  SERVICIO DE ALQUILER DE LOCAL PARA LA OFICINA REGIONAL DEL INDECOPI MOQUEGUA</t>
  </si>
  <si>
    <t>DIR N° 001-2019-INDECOPI</t>
  </si>
  <si>
    <t>LUIS FERNANDO LEON MURGA</t>
  </si>
  <si>
    <t>9  CONTRATACION DE TERCEROS SUPERVISORES PERSONAS NATURALES PARA LA GERENCIA DE SUPERVISION Y FISCALIZACION  ITEM 17</t>
  </si>
  <si>
    <t>REGIMEN ESPECIAL</t>
  </si>
  <si>
    <t>RES N 001-2019</t>
  </si>
  <si>
    <t>MELIZA PEZO ZUÑIGA</t>
  </si>
  <si>
    <t>90 DIAS CALENDARIO</t>
  </si>
  <si>
    <t>10  CONTRATACION DE TERCEROS SUPERVISORES PERSONAS NATURALES PARA LA GERENCIA DE SUPERVISION Y FISCALIZACION  ITEM 20</t>
  </si>
  <si>
    <t>ROSA MARIA JUSTINA CCALLOCUNTA ROCHA</t>
  </si>
  <si>
    <t>11  CONTRATACION DE TERCEROS SUPERVISORES PERSONAS NATURALES PARA LA GERENCIA DE SUPERVISION Y FISCALIZACION  ITEM 25</t>
  </si>
  <si>
    <t>ERICK ALFREDO PARIHUANA CARDENAS</t>
  </si>
  <si>
    <t>12  CONTRATACION DE TERCEROS SUPERVISORES PERSONAS NATURALES PARA LA GERENCIA DE SUPERVISION Y FISCALIZACION  ITEM 23</t>
  </si>
  <si>
    <t>STEFANNY ADELA CHUMBIRAYCO MENDOZA</t>
  </si>
  <si>
    <t>13  CONTRATACION DE TERCEROS SUPERVISORES PERSONAS NATURALES PARA LA GERENCIA DE SUPERVISION Y FISCALIZACION  ITEM 11</t>
  </si>
  <si>
    <t>ORNELLA SALOME SANTY CABRERA</t>
  </si>
  <si>
    <t>14  CONTRATACION DE TERCEROS SUPERVISORES PERSONAS NATURALES PARA LA GERENCIA DE SUPERVISION Y FISCALIZACION  ITEM 12</t>
  </si>
  <si>
    <t>CHRISTIAN ANTHONY MANUEL ARRIETA NARVAEZ</t>
  </si>
  <si>
    <t>15  CONTRATACION DE TERCEROS SUPERVISORES PERSONAS NATURALES PARA LA GERENCIA DE SUPERVISION Y FISCALIZACION  ITEM 19</t>
  </si>
  <si>
    <t>WENDY SUSANA DE LOS MILAGROS SANCHEZ AYEN</t>
  </si>
  <si>
    <t>16  CONTRATACION DE LOS SERVICIOS NOTARIALES EN LIMA METROPOLITANA</t>
  </si>
  <si>
    <t>AS N°002-2019</t>
  </si>
  <si>
    <t>MIRYAN ROSALVA ACEVEDO MENDOZA</t>
  </si>
  <si>
    <t>17  CONTRATACION DE TERCEROS SUPERVISORES PERSONAS NATURALES PARA LA GERENCIA DE SUPERVISION Y FISCALIZACION  ITEM 4</t>
  </si>
  <si>
    <t>ERWIN JOEL VARGAS VALLADARES</t>
  </si>
  <si>
    <t>18  CONTRATACION DE TERCEROS SUPERVISORES PERSONAS NATURALES PARA LA GERENCIA DE SUPERVISION Y FISCALIZACION  ITEM 5</t>
  </si>
  <si>
    <t>DAVID MOREYRA GONZALES</t>
  </si>
  <si>
    <t>19  CONTRATACION DE TERCEROS SUPERVISORES PERSONAS NATURALES PARA LA GERENCIA DE SUPERVISION Y FISCALIZACION  ITEM 1</t>
  </si>
  <si>
    <t>KARLA GABRIELA LOPEZ YUCRA</t>
  </si>
  <si>
    <t>20  CONTRATACION DE TERCEROS SUPERVISORES PERSONAS NATURALES PARA LA GERENCIA DE SUPERVISION Y FISCALIZACION  ITEM 7</t>
  </si>
  <si>
    <t>SANDRA AMELIA FLORES RAMOS</t>
  </si>
  <si>
    <t>21  CONTRATACION DE TERCEROS SUPERVISORES PERSONAS NATURALES PARA LA GERENCIA DE SUPERVISION Y FISCALIZACION  ITEM 8</t>
  </si>
  <si>
    <t>MOISES ANTONIO TORRES MEJIA</t>
  </si>
  <si>
    <t>22  CONTRATACION DE TERCEROS SUPERVISORES PERSONAS NATURALES PARA LA GERENCIA DE SUPERVISION Y FISCALIZACION  ITEM 9</t>
  </si>
  <si>
    <t>ROSABETH MARYLIN BENITES GARCÍA</t>
  </si>
  <si>
    <t>23  CONTRATACION DE TERCEROS SUPERVISORES PERSONAS NATURALES PARA LA GERENCIA DE SUPERVISION Y FISCALIZACION  ITEM 6</t>
  </si>
  <si>
    <t>JEAN POOL MANUEL JAÚREGUI PÉREZ</t>
  </si>
  <si>
    <t>24  SERVICIO DE ALQUILER DE LOCAL PARA OFICINA REGIONAL DEL INDECOPI PASCO</t>
  </si>
  <si>
    <t>DIR N° 012-2019-INDECOPI</t>
  </si>
  <si>
    <t>JAIME LUIS MONTESINOS RIVAS</t>
  </si>
  <si>
    <t>25  SERVICIO DE CONSULTORIA PARA LA EJECUCIÓN DE UN SERVICIO DE DISEÑO Y EJECUCIÓN DE LA ENCUESTA EN MATERI DE PROTECCIÓN AL CONSUMIDOR</t>
  </si>
  <si>
    <t>AS Nº 004-2019-INDECOPI</t>
  </si>
  <si>
    <t>IPSOS OPINIÓN Y MERCADO S.A.</t>
  </si>
  <si>
    <t>26  SERVICIO DE MANTENIMIENTO PREVENTIVO Y CORRECTIVO DE LA INFRAESTRUCTURA DEL DATA CENTER - SOPORTE Y ACTUALIZACIÓN SOFTWARE DE GESTOR DE CONTENIDOS LIFERAY</t>
  </si>
  <si>
    <t>AS Nº 005-2019-INDECOPI</t>
  </si>
  <si>
    <t>NET CONSULTORES S.A.C.</t>
  </si>
  <si>
    <t>27  CONTRATACIÓN DEL SERVICIO DE TELEFONIA MOVIL</t>
  </si>
  <si>
    <t>AS Nº 007-2019-INDECOPI</t>
  </si>
  <si>
    <t>AMERICA MOVIL SAC</t>
  </si>
  <si>
    <t>731 DIAS CALENDARIO</t>
  </si>
  <si>
    <t>28  SERVICIO DE ALQUILER DE LOCAL PARA LA OFICINA REGIONAL DEL INDECOPI AYACUCHO</t>
  </si>
  <si>
    <t>DIR N° 002-2019-INDECOPI</t>
  </si>
  <si>
    <t>GRACIELA VENEGAS JANAMPA VDA. DE VARGAS</t>
  </si>
  <si>
    <t>29  SERVICIO DE ALQUILER DE LOCAL PARA LA OFICINA REGIONAL DEL INDECOPI AMAZONAS</t>
  </si>
  <si>
    <t>DIR N° 003-2019-INDECOPI</t>
  </si>
  <si>
    <t>ASUNTITA DEL CARMEN MERINO VIGIL</t>
  </si>
  <si>
    <t>30  SERVICIO DE ALQUILER DE LOCAL PARA LA OFICINA LOCAL DEL INDECOPI GAMARRA</t>
  </si>
  <si>
    <t>DIR N° 004-2019-INDECOPI</t>
  </si>
  <si>
    <t>VICTOR ZEA LUQUE</t>
  </si>
  <si>
    <t>31  CONTRATACION DE TERCEROS SUPERVISORES PERSONAS NATURALES PARA LA GERENCIA DE SUPERVISION Y FISCALIZACION - SEGUNDA CONVOCATORIA - ITEM 3</t>
  </si>
  <si>
    <t xml:space="preserve">RES N 001-2019                      </t>
  </si>
  <si>
    <t>VERONICA ISABEL CASTRO VALDIVIEZO</t>
  </si>
  <si>
    <t>32  CONTRATACION DE TERCEROS SUPERVISORES PERSONAS NATURALES PARA LA GERENCIA DE SUPERVISION Y FISCALIZACION - SEGUNDA CONVOCATORIA - ITEM 2</t>
  </si>
  <si>
    <t>SHARYLYN DIANA MONTALVO ANDRADE</t>
  </si>
  <si>
    <t>33  CONTRATACION DE TERCEROS SUPERVISORES PERSONAS NATURALES PARA LA GERENCIA DE SUPERVISION Y FISCALIZACION - SEGUNDA CONVOCATORIA - ITEM 1</t>
  </si>
  <si>
    <t xml:space="preserve">DENIS IVAN CUADROS RAMIREZ </t>
  </si>
  <si>
    <t>34  CONTRATACION DE TERCEROS SUPERVISORES PERSONAS NATURALES PARA LA GERENCIA DE SUPERVISION Y FISCALIZACION - SEGUNDA CONVOCATORIA - ITEM 9</t>
  </si>
  <si>
    <t>RAY ANDRE SOTO SOTO</t>
  </si>
  <si>
    <t>35  CONTRATACION DE TERCEROS SUPERVISORES PERSONAS NATURALES PARA LA GERENCIA DE SUPERVISION Y FISCALIZACION - SEGUNDA CONVOCATORIA - ITEM 4</t>
  </si>
  <si>
    <t xml:space="preserve">JOEL CUCHCA CHAVEZ </t>
  </si>
  <si>
    <t>36  CONTRATACION DE TERCEROS SUPERVISORES PERSONAS NATURALES PARA LA GERENCIA DE SUPERVISION Y FISCALIZACION - SEGUNDA CONVOCATORIA - ITEM 5</t>
  </si>
  <si>
    <t>ESCARLE CABANILLAS KEUTERS</t>
  </si>
  <si>
    <t>37  CONTRATACIÓN DEL SERVICIO DE SUSCRIPCIÓN DE LICENCIA DE MICROSOFT OFFICE 365</t>
  </si>
  <si>
    <t>CD Nº 007-2019-INDECOPI</t>
  </si>
  <si>
    <t>ORION PERÚ SAC</t>
  </si>
  <si>
    <t>38  SERVICIO DE PUBLICACIÓN DE ANUNCIOS EN EL DIARIO OFICIAL EL PERUANO</t>
  </si>
  <si>
    <t>CP Nº 004-2019-INDECOPI</t>
  </si>
  <si>
    <t xml:space="preserve">39  
CONTRATACIÓN DEL SERVICIO DE MANTENIMIENTO DE LA SUBESTACIÓN ELÉCTRICA, TABLEROS ELÉCTRICOS Y POZOS A TIERRA DEL INDECOPI
</t>
  </si>
  <si>
    <t xml:space="preserve">AS Nº 009-2019-INDECOPI </t>
  </si>
  <si>
    <t>TÉCNICA INGENIEROS S.R.L.</t>
  </si>
  <si>
    <t>40  CONTRATACIÓN DEL SERVICIO DE MANTENIMIENTO PREVENTIVO Y/O CORRECTIVO DE LA INFRAESTRUCTURA DEL DATA CENTER - MANTENIMIENTO PREVENTIVO Y CORRECTIVO DE LA INFRAESTRUCTURA DE SERVIDORES, PLATAFORMA DE VIRTUALIZACIÓN (VMWARE), SISTEMA DE ALMACENAMIENTO (STORAGE XIV)</t>
  </si>
  <si>
    <t>CP Nº 001-2019-INDECOPI</t>
  </si>
  <si>
    <t xml:space="preserve">GRUPO SYPSA S.A.C. </t>
  </si>
  <si>
    <t xml:space="preserve">41  CONTRATACIÓN DEL SERVICIO DE SUSCRIPCIÓN A LICENCIA DE SOFTWARE ADOBE </t>
  </si>
  <si>
    <t>AS Nº 006-2019-INDECOPI</t>
  </si>
  <si>
    <t xml:space="preserve">NET7 PERU S.A.C. </t>
  </si>
  <si>
    <t>42  CONTRATACIÓN DE BIENES ADQUISICIÓN DE UNA SOLUCIÓN DE BACKUP Y LIBRERÍA</t>
  </si>
  <si>
    <t>LP Nº 01-2019-INDECOPI</t>
  </si>
  <si>
    <t xml:space="preserve">PMS PERU S.A.C. </t>
  </si>
  <si>
    <t>85 DIAS CALENDARIO</t>
  </si>
  <si>
    <t xml:space="preserve">43  SERVICIO DE SEGURO DE RIESGOS HUMANOS - ITEM 1 : SEGURO DE ASISTENCIA MEDICA Y ACCIDENTES PERSONALES MODALIDAD FORMATIVA LABORAL </t>
  </si>
  <si>
    <t>CP Nº 003-2019-INDECOPI</t>
  </si>
  <si>
    <t>LA POSITIVA SEGUROS Y REASEGUROS S.A.A.</t>
  </si>
  <si>
    <t xml:space="preserve">44  CONTRATACIÓN DEL SERVICIO DE SEGURO DE RIESGOS HUMANOS DEL INDECOPI - ITEM 2 : SEGURO VIDA LEY </t>
  </si>
  <si>
    <t>MAPFRE PERU VIDA COMPAÑÍA DE SEGUROS Y REASEGUROS S.A.</t>
  </si>
  <si>
    <t>45  ADQUISICIÓN DE MATERIALES Y EQUIPOS ELECTRICOS PARA LA SEDE CENTRAL DEL INDECOPI</t>
  </si>
  <si>
    <t>AS Nº 012-2019-INDECOPI</t>
  </si>
  <si>
    <t>CELEKSA S.R.L.</t>
  </si>
  <si>
    <t>15 DIAS CALENDARIO</t>
  </si>
  <si>
    <t>46  SERVICIO DE TASACIÓN DE BIENES INMUEBLES Y VEHÍCULOS</t>
  </si>
  <si>
    <t>AS Nº 003-2019-INDECOPI</t>
  </si>
  <si>
    <t>TAFISAC - TASACIONES FIESTAS SAC</t>
  </si>
  <si>
    <t>47  SERVICIO DE SUSCRIPCION A LICENCIA DE MICROSOFT OFFICE 365 E3 Y PROJECT ONLINE</t>
  </si>
  <si>
    <t>AS Nº 008-2019-INDECOPI-2 DERIVADA DE LA CP 008-2018-INDECOPI</t>
  </si>
  <si>
    <t>IWS SERVICE PERU SAC</t>
  </si>
  <si>
    <t>48  CONTRATACIÓN DEL SERVICIO DE MANTENIMIENTO PREVENTIVO Y/O CORRECTIVO DE LA INFRAESTRUCTURA DEL DATA CENTER - MANTENIMIENTO PREVENTIVO Y CORRECTIVO A LOS EQUIPOS DE COMUNICACIONES DE LA RED LAN DEL INDECOPI</t>
  </si>
  <si>
    <t>ADJUDICACIÓN SIMPLIFICADA Nº 015-2019-INDECOPI (PRIMERA CONVOCATORIA)</t>
  </si>
  <si>
    <t>RED DE INFORMACIÓN Y TRANSFERENCIA TECNOLÓGICA S.A.C.</t>
  </si>
  <si>
    <t>49  SERVICIO DE MANTENIMIENTO CORRECTIVO Y PREVENTIVO DEL SISTEMA DE CAMARAS DE VIDEO VIGILANCIA DE LA SEDE CENTRAL DEL INDECOPI</t>
  </si>
  <si>
    <t>ADJUDICACIÓN SIMPLIFICADA Nº 011-2019/GAF-AS-INDECOPI</t>
  </si>
  <si>
    <t>TOVAL SYSTEMS S.A.C.</t>
  </si>
  <si>
    <t>50  SERVICIO DE PUBLICACIÓN POR LA DIFUSIÓN DE LA CAMPAÑA PUBLICITARIA DE LECTURA DE OCTOGONOS EN LAS ETIQUETAS Y PUBLICIDAD DE ALIMENTOS PROCESADOS Y BEBIDAS NO ALCOHOLICAS</t>
  </si>
  <si>
    <t>CD Nº 008-2019-INDECOPI</t>
  </si>
  <si>
    <t>CINEPLEX</t>
  </si>
  <si>
    <t>28 DIAS CALENDARIO</t>
  </si>
  <si>
    <t>51  CONTRATACIÓN DEL SERVICIO DE ARRENDAMIENTO DE EQUIPOS DE COMPUTO</t>
  </si>
  <si>
    <t>CONCURSO PÚBLICO Nº 02-2019-INDECOPI</t>
  </si>
  <si>
    <t>CONSORCIO BUSINESS TECHNOLOGY S.A. – NEXSYS DEL PERÚ S.A.C.</t>
  </si>
  <si>
    <t xml:space="preserve">52  CONTRATACIÓN DE SERVICIO DE SOPORTE Y ACTUALIZACIÓN DE LICENCIAS DE SOFTWARE ORACLE </t>
  </si>
  <si>
    <t>CONTRATACIÓN DIRECTA Nº 009-2019-INDECOPI</t>
  </si>
  <si>
    <t>SISTEMAS ORACLE DEL PERU S.R.L.</t>
  </si>
  <si>
    <t>366 DIAS CALENDARIO</t>
  </si>
  <si>
    <t>53  "CONTRATACIÓN DEL SERVICIO DE ALQUILER DE LOCAL PARA LA OFICINA REGIONAL DEL INDECOPI APURÍMAC</t>
  </si>
  <si>
    <t>CD N° 010-2019-INDECOPI</t>
  </si>
  <si>
    <t>ERNESTINA ROSARIO TAMAYO MARTINEZ</t>
  </si>
  <si>
    <t>54  CONTRATACIÓN DEL SERVICIO DE CABLEADO DE PUNTOS DE RED</t>
  </si>
  <si>
    <t>ADJUDICACIÓN SIMPLIFICADA Nº 017-2019-INDECOPI</t>
  </si>
  <si>
    <t>LSA INGENIEROS S.A.C.</t>
  </si>
  <si>
    <t>55  SERVICIO DE SEGURIDAD Y VIGILANCIA INTEGRAL A NIVEL NACIONAL DEL INDECOPI</t>
  </si>
  <si>
    <t>CP Nº 006-2019-INDECOPI</t>
  </si>
  <si>
    <t>SEGUROC</t>
  </si>
  <si>
    <t>730 DIAS CALENDARIO</t>
  </si>
  <si>
    <t xml:space="preserve">56  ADQUISICIÓN E INSTALACIÓN DE MOBILIARIO PARA LA SEDE CENTRAL </t>
  </si>
  <si>
    <t>AS Nº 013-2019-INDECOPI</t>
  </si>
  <si>
    <t>INDUSTRIA DEL MUEBLE JUAN ANDRE SAC</t>
  </si>
  <si>
    <t>27 DIAS CALENDARIO</t>
  </si>
  <si>
    <t xml:space="preserve">1  OUTSOURCING DE FOTOCOPIADO PARA LA SEDE CENTRAL Y SEDE LIMA NORTE DEL INDECOPI - SUB ITEM 03 </t>
  </si>
  <si>
    <t>CP 005-2019-INDECOPI</t>
  </si>
  <si>
    <t>CONSORCIO SERVICENTRO SRL - REPRESENTACIONES GUTIERREZ Y FIGUEROA  SRL</t>
  </si>
  <si>
    <t>1095 DÍAS CALENDARIO</t>
  </si>
  <si>
    <t>2  SERVICIO DE SEGUROS DE BIENES PATRIMONIALES DEL INDECOPI</t>
  </si>
  <si>
    <t>AS 019-2019-INDECOPI</t>
  </si>
  <si>
    <t>MAPFRE PERU COMPAÑÍA DE SEGUROS Y REASEGUROS SA</t>
  </si>
  <si>
    <t>3  CONTRATACIÓN DEL SERVICIO DE SOPORTE Y MANTENIMIENTO DE LICENCIAS DE SOFTWARE ANTIVIRUS</t>
  </si>
  <si>
    <t>CONCURSO PÚBICO N° 009-2016-INDECOPI</t>
  </si>
  <si>
    <t xml:space="preserve">38 343,96 </t>
  </si>
  <si>
    <t xml:space="preserve">BAFING S.A.C. </t>
  </si>
  <si>
    <t xml:space="preserve">4  CONTRATACIÓN DE SERVICIO DE INSTALACIÓN DE CABLE DE FIBRA ÓPTICA DESDE EL DATACENTER HACIA LOS EDIFICIOS DEL INDECOPI </t>
  </si>
  <si>
    <t>ADJUDICACIÓN SIMPLIFICADA Nº010-2019-INDECOPI (SEGUNDA CONVOCATORIA)</t>
  </si>
  <si>
    <t xml:space="preserve">73 870,00 </t>
  </si>
  <si>
    <t xml:space="preserve">ELECTRICOM ELECTRICIDAD &amp; COMUNICACIONES S.A.C. </t>
  </si>
  <si>
    <t>5  CONTRATACIÓN DEL SERVICIO DE CONSULTORÍA
DE PATROCINIO Y ASESORÍA LEGAL EN MATERIA PENAL</t>
  </si>
  <si>
    <t xml:space="preserve">ADJUDICACIÓN SIMPLIFICADA Nº 018-2019-INDECOPI (SEGUNDA CONVOCATORIA) </t>
  </si>
  <si>
    <t xml:space="preserve">279 000,00 </t>
  </si>
  <si>
    <t xml:space="preserve">CONSORCIO MACERA ABOGADOS E.I.R.L.; VILLAVICENCIO MEZA RIVERA ABOGADOS S.C.R.L.; CAVERO-BLUMENFELD, LLOSA &amp; R. LA ROSA ABOGADOS S.C.R.L. </t>
  </si>
  <si>
    <t xml:space="preserve">6  CONTRATACIÓN DEL SERVICIO DE MANTENIMIENTO CORRECTIVO Y PREVENTIVO DE LOS SISTEMAS DE AIRE ACONDICIONADO DE LA SEDE CENTRAL DEL INDECOPI - 
 SERVICIO DE MANTENIMIENTO CORRECTIVO Y PREVENTIVO DEL SISTEMA DE AIRE ACONDICIONADO DEL EDIFICIO “SAC” DE LA SEDE CENTRAL DEL INDECOPI - ÍTEM 1 </t>
  </si>
  <si>
    <t xml:space="preserve">ADJUDICACIÓN SIMPLIFICADA Nº 022-2019-INDECOPI </t>
  </si>
  <si>
    <t xml:space="preserve">111 920,00 </t>
  </si>
  <si>
    <t xml:space="preserve">SISTEMA DE CLIMATIZACIÓN Y REFRIGERACIÓN S.A.C. </t>
  </si>
  <si>
    <t>7  CONTRATACION DEL SERVICIO DE ALQUILER DE LOCAL PARA LA OFICINA REGIONAL DEL INDECOPI CHIMBOTE</t>
  </si>
  <si>
    <t>DIR N° 001-2020-INDECOPI</t>
  </si>
  <si>
    <t>RUTH MAGALY LLANOS GONZALES</t>
  </si>
  <si>
    <t>8  CONTRATACION DEL SERVICIO DE ALQUILER DE LOCAL PARA LA OFICINA REGIONAL DEL INDECOPI SAN MARTIN</t>
  </si>
  <si>
    <t>DIR N° 004-2020-INDECOPI</t>
  </si>
  <si>
    <t>LILY ACOSTA DE MENDOZA</t>
  </si>
  <si>
    <t>9  CONTRATACIÓN DE SERVICIO DE ACONDICIONAMIENTO DE MODULOS DE TRABAJO PARA LAS OFICINAS ADMINISTRATIVAS DE LA SEDE CENTRAL DEL INDECOPI</t>
  </si>
  <si>
    <t>AS 0024-2019-INDECOPI</t>
  </si>
  <si>
    <t>50 DIAS CALENDARIO</t>
  </si>
  <si>
    <t>10  CONTRATACIÓN DEL SERVICIO DE TELEFONIA FIJA PARA LA SEDE CENTRAL Y OFICINAS LOCALES DEL INDECOPI</t>
  </si>
  <si>
    <t>AS 0021-2019-INDECOPI</t>
  </si>
  <si>
    <t>HASTA AGOTAR EL MONTO CONTRATADO</t>
  </si>
  <si>
    <t xml:space="preserve">11  CONTRATACIÓN DEL SERVICIO DE MANTENIMIENTO CORRECTIVO Y PREVENTIVO DE LOS SISTEMAS DE AIRE ACONDICIONADO DE LA SEDE CENTRAL DEL INDECOPI - SERVICIO DE MANTENIMIENTO CORRECTIVO Y PREVENTIVO DEL SISTEMA DE AIRE ACONDICIONADO TIPO SPLIT DE LA SEDE CENTRAL DEL INDECOPI - ÍTEM 2 </t>
  </si>
  <si>
    <t>ADJUDICACIÓN SIMPLIFICADA Nº 022-2019-INDECOPI – ÍTEM N° 02</t>
  </si>
  <si>
    <t xml:space="preserve">68 680,00 </t>
  </si>
  <si>
    <t>GREEN HOUSE REFRIGERACION S.A.C.</t>
  </si>
  <si>
    <t>12  CONTRATACIÓN DE SERVICIO DE SUSCRIPCIÓN DE LICENCIA DE SOFTWARE ANTIVIRUS</t>
  </si>
  <si>
    <t xml:space="preserve">ADJUDICACIÓN SIMPLIFICADA Nº 004-2020-INDECOPI </t>
  </si>
  <si>
    <t xml:space="preserve">250 000,00 </t>
  </si>
  <si>
    <t xml:space="preserve">INNOVARE E-BUSINESS S.A.C. </t>
  </si>
  <si>
    <t>14  CONTRATACIÓN DE SERVICIO DE SOPORTE Y ACTUALIZACIÓN DE SOFTWARE DE GESTOR DE CONTENIDOS LIFERAY</t>
  </si>
  <si>
    <t>AS 006-2020-INDECOPI</t>
  </si>
  <si>
    <t>15  SERVICIO DE ALMACENAMIENTO EXTERNO DE CINTAS TIPO LTO</t>
  </si>
  <si>
    <t>AS Nº 002-2020-INDECOPI</t>
  </si>
  <si>
    <t>IRON MOUNTAIN PERU SA</t>
  </si>
  <si>
    <t>16  CONTRATACIÓN DE SERVIIOS NOTARIALES EN LIMA METROPOLITANA</t>
  </si>
  <si>
    <t>AS Nº 005-2020-INDECOPI</t>
  </si>
  <si>
    <t>ACEVEDO MENDOZA MIRYAN ROSALVA</t>
  </si>
  <si>
    <t>17  SERVICIO DE MANTENIMIENTO PREVENTIVO Y CORRECTIVO DE LOS COMPONENTES DE SOPORTE DEL DATA CENTER DE LA SEDE CENTRAL DEL INDECOPI</t>
  </si>
  <si>
    <t>AS Nº 001-2020-INDECOPI</t>
  </si>
  <si>
    <t>INGENIERIA DE TELECOMUNICACIONES Y ELECTRICA SAC</t>
  </si>
  <si>
    <t>18  SERVICIO DE MANTENIMIENTO DE LOS POZOS A TIERRA DE LAS OFICINAS REGIONALES DEL INDECOPI</t>
  </si>
  <si>
    <t>AS Nº 007-2020-INDECOPI</t>
  </si>
  <si>
    <t>AÑO 2021 (PROYECCION)</t>
  </si>
  <si>
    <t>1  CONTRATACION DEL SERVICIO DE ALQUILER DE LOCAL PARA LA OFICINA REGIONAL DEL INDECOPI LORETO</t>
  </si>
  <si>
    <t>Monto de la contratación estimado en base a la contratacion histórica.</t>
  </si>
  <si>
    <t>2  CONTRATACION DEL SERVICIO DE ALQUILER DE LOCAL PARA LA OFICINA DEL INDECOPI SEDE LIMA NORTE</t>
  </si>
  <si>
    <t>3  CONTRATACION DEL SERVICIO DE ALQUILER DE LOCAL PARA LA OFICINA DEL INDECOPI AREQUIPA</t>
  </si>
  <si>
    <t>4  CONTRATACION DEL SERVICIO DE ALQUILER DE LOCAL PARA LA OFICINA DEL INDECOPI JUNIN</t>
  </si>
  <si>
    <t>5  CONTRATACION DEL SERVICIO DE ALQUILER DE LOCAL PARA LA OFICINA REGIONAL DEL INDECOPI PUNO</t>
  </si>
  <si>
    <t>6  CONTRATACIÓN DEL SERVICIO DE ALQUILER DE LOCAL PARA LA OFICINA REGIONAL DEL INDECOPI ICA</t>
  </si>
  <si>
    <t>7  SERVICIO DE MENSAJERÍA REGIONAL PARA LA OFICINA REGIONAL DEL INDECOPI PIURA</t>
  </si>
  <si>
    <t>8  CONTRATACIÓN DEL SERVICIO DE MENSAJERÍA NACIONAL E INTERNACIONAL ENVIADA DESDE LA SEDE CENTRAL DEL INDECOPI</t>
  </si>
  <si>
    <t>9  CONTRATACIÓN DEL SERVICIO DE ALQUILER DE LOCAL PARA LA OFICINA REGIONAL DEL INDECOPI CUSCO</t>
  </si>
  <si>
    <t>10  CONTRATACION DEL SERVICIO DE ALQUILER DE LOCAL PARA LA OFICINA REGIONAL DEL INDECOPI PIURA</t>
  </si>
  <si>
    <t>11  CONTRATACION DEL SERVICIO DE ALQUILER DE LOCAL PARA LA OFICINA REGIONAL DEL INDECOPI TACNA</t>
  </si>
  <si>
    <t>12  CONTRATACION DEL SERVICIO DE TRANSMISION DE DATOS A NIVEL NACIONAL E INTERNET - SERVICIO DE TRANSMISION DE DATOS OFICINAS REGIONALES ITEM N° 2</t>
  </si>
  <si>
    <t>13  CONTRATACION DEL SERVICIO DE TRANSMISION DE DATOS A NIVEL NACIONAL E INTERNET - SERVICIO DE INTERNET PARA EQUIPOS MOVILES ITEM N° 4</t>
  </si>
  <si>
    <t>14  SERVICIO DE MANTENIMIENTO PREVENTIVO Y CORRECTIVO DE LA INFRAESTRUCTURA DE SERVIDORES, PLATAFORMA DE VIRTUALIZACIÓN (VMWARE), SISTEMA DE ALMACENAMIENTO (STORAGE XIV)</t>
  </si>
  <si>
    <t>15  CONTRATACION DEL SERVICIO DE ALQUILER DE LOCAL PARA LA OFICINA REGIONAL DEL INDECOPI ANCASH SEDE HUARAZ</t>
  </si>
  <si>
    <t>16  CONTRATACION DEL SERVICIO DE ALQUILER DE LOCAL PARA LA OFICINA REGIONAL DEL INDECOPI HUANUCO</t>
  </si>
  <si>
    <t>17  CONTRATACION DEL SERVICIO DE ALQUILER DE LOCAL PARA LA OFICINA REGIONAL DE INDECOPI LA LIBERTAD</t>
  </si>
  <si>
    <t>18  SERVICIO DE ALMACENAMIENTO EXTERNO Y CUSTODIA DE LOS DOCUMENTOS DEL ARCHIVO CENTRAL DEL INDECOPI</t>
  </si>
  <si>
    <t>19  CONTRATACION DEL SERVICIO DE ALQUILER DE LOCAL PARA LA OFICINA REGIONAL DEL INDECOPI LAMBAYEQUE</t>
  </si>
  <si>
    <t>20  CONTRATACION DEL SERVICIO DE MENSAJERIA NACIONAL ENVIADA DESDE LAS OFICINAS REGIONALES DEL INDECOPI</t>
  </si>
  <si>
    <t>21  CONTRATACION DEL SERVICIO DE ALQUILER DE LOCAL PARA LA OFICINA REGIONAL DEL INDECOPI TUMBES</t>
  </si>
  <si>
    <t>22  CONTRATACIÓN DEL SERVICIO DE TELEFONIA MOVIL</t>
  </si>
  <si>
    <t>23  SERVICIO DE SEGUROS PARA LOS BIENES PATRIMONIALES DEL INDECOPI</t>
  </si>
  <si>
    <t>24  SERVICIO DE SEGURIDAD Y VIGILANCIA INTEGRAL A NIVEL NACIONAL DEL INDECOPI</t>
  </si>
  <si>
    <t>Monto de la contratación estimado en base a la contratacion histórica. Contrato vence el 2021</t>
  </si>
  <si>
    <t>25  SERVICIO DE PATROCINIO Y ASESORÍA LEGAL EN MATERIA PENAL PARA EL INDECOPI</t>
  </si>
  <si>
    <t xml:space="preserve">26  CONTRATACIÓN DEL SERVICIO DE MANTENIMIENTO CORRECTIVO Y PREVENTIVO DE LOS SISTEMAS DE AIRE ACONDICIONADO DE LA SEDE CENTRAL DEL INDECOPI - 
 SERVICIO DE MANTENIMIENTO CORRECTIVO Y PREVENTIVO DEL SISTEMA DE AIRE ACONDICIONADO DEL EDIFICIO “SAC” DE LA SEDE CENTRAL DEL INDECOPI - ÍTEM 1 </t>
  </si>
  <si>
    <t>27  CONTRATACIÓN DE SERVICIO DE SOPORTE Y ACTUALIZACIÓN DE SOFTWARE DE GESTOR DE CONTENIDOS LIFERAY</t>
  </si>
  <si>
    <t>28  CONTRATACIÓN DE SERVICIOS NOTARIALES EN LIMA METROPOLITANA</t>
  </si>
  <si>
    <t>29  ADQUISICIÓN DE ÚTILES DE ESCRITORIO PARA EL INDECOPI POR ACUERDOS MARCO</t>
  </si>
  <si>
    <t>COMPRAS POR CATALOGO (CONVENIO MARCO)</t>
  </si>
  <si>
    <t>24/07/20 al 23/07/23</t>
  </si>
  <si>
    <t>21/05/19 al 20/08/19</t>
  </si>
  <si>
    <t>14/06/19 al 13/09/19</t>
  </si>
  <si>
    <t>03/08/19 al 02/10/19</t>
  </si>
  <si>
    <t>03/08/19 al 02/10/20</t>
  </si>
  <si>
    <t>22/08/19 al 05/09/19</t>
  </si>
  <si>
    <t>SECTOR: 001 PRESIDENCIA DEL CONSEJO DE MINISTROS - PCM</t>
  </si>
  <si>
    <t>SECTOR: 01 PRESIDENCIA DEL CONSEJO DE MINISTROS - PCM</t>
  </si>
  <si>
    <t>TOTAL   A TODA FUENTE DE FINANCIAMIENTO (*)</t>
  </si>
  <si>
    <t>TOTAL  RECURSOS ORDINARIOS   (*)</t>
  </si>
  <si>
    <t>TOTAL  RECURSOS DIRECTAMENTE RECAUDADOS   (*)</t>
  </si>
  <si>
    <t>TOTAL  RECURSOS DETERMINADOS  (*)</t>
  </si>
  <si>
    <t>TOTAL DONACIONES Y TRANSFERENCIAS(*)</t>
  </si>
  <si>
    <t>INGENIERO ESTADISTICO E INFORMATICO/ ECONOMISTA</t>
  </si>
  <si>
    <t>FUENTE DE FINANCIAMIENTO: RECURSOS POR OPERACIONES OFICIALES DE CREDITO</t>
  </si>
  <si>
    <t>PRESUPUESTO
PIA</t>
  </si>
  <si>
    <t>RECURSOS
PUBLICOS</t>
  </si>
  <si>
    <t>Comp..vacacional(UE003 SG PCM)</t>
  </si>
  <si>
    <t xml:space="preserve">Uniforme  (UE003 SG PCM) </t>
  </si>
  <si>
    <t xml:space="preserve">Obligac.empleador(UE003 SG PCM) </t>
  </si>
  <si>
    <t>Obligac.empleador (Cargas Sociales)</t>
  </si>
  <si>
    <t>Escolaridad, Aguinaldo y Gratificac.</t>
  </si>
  <si>
    <t>Entrega cupon/vale por alimentación</t>
  </si>
  <si>
    <t>Uniformes</t>
  </si>
  <si>
    <t>Seguro Vida Ley</t>
  </si>
  <si>
    <t>CTS años anteriores (nov 2014, may 2015, nov 2015)</t>
  </si>
  <si>
    <t xml:space="preserve">Director de Escuela </t>
  </si>
  <si>
    <t>Jefe de Oficina</t>
  </si>
  <si>
    <t>Jefe de Programa Académico</t>
  </si>
  <si>
    <t>Dieta Directorio/Organismo Colegiado</t>
  </si>
  <si>
    <t>CO2-Categoría 2</t>
  </si>
  <si>
    <t>CO1-Categoría 1</t>
  </si>
  <si>
    <t>Presidente de Directorio</t>
  </si>
  <si>
    <t>Coordinador Seguridad / Coordinador I / Coordinador II / Coordinador Territorial de Oficina Zonal</t>
  </si>
  <si>
    <t xml:space="preserve">CONTRATADOS PLAZO INDETERMINADO </t>
  </si>
  <si>
    <t>Contribuciones EsSalud</t>
  </si>
  <si>
    <t>Serv.manten., acondicy reparac.oficinas y estructuras</t>
  </si>
  <si>
    <t>Serv.manten., acondicy reparac.carreteras, caminos y puentes no concesionados</t>
  </si>
  <si>
    <t>Serv.manten., acondicy reparac.vehículos</t>
  </si>
  <si>
    <t>Serv.manten., acondicy reparac.mobiliario y similares</t>
  </si>
  <si>
    <t>Serv.manten., acondicy reparac.maquinarias y equipo</t>
  </si>
  <si>
    <t>Serv.manten., acondicy reparac.otros bienes y activos</t>
  </si>
  <si>
    <t>Diseño metodolog., reformas y similares Personas Jurídicas</t>
  </si>
  <si>
    <t>Diseño metodolog., reformas y similares Personas Naturales</t>
  </si>
  <si>
    <t>Fecha de suscrip-ción del Contrato</t>
  </si>
  <si>
    <t>Fecha de Confor-midad de Obra</t>
  </si>
  <si>
    <t>En convoca-toria</t>
  </si>
  <si>
    <t>001 DINI</t>
  </si>
  <si>
    <t>001 DESP.PRESID.</t>
  </si>
  <si>
    <t>001 DEVIDA</t>
  </si>
  <si>
    <r>
      <t>138,079 beneficiarios</t>
    </r>
    <r>
      <rPr>
        <b/>
        <sz val="8"/>
        <rFont val="Calibri Light"/>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</si>
</sst>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_-* #,##0.00\ _€_-;\-* #,##0.00\ _€_-;_-* &quot;-&quot;??\ _€_-;_-@_-"/>
    <numFmt numFmtId="165" formatCode="_ * #,##0.00_ ;_ * \-#,##0.00_ ;_ * &quot;-&quot;??_ ;_ @_ "/>
    <numFmt numFmtId="166" formatCode="[$-280A]d&quot; de &quot;mmmm&quot; de &quot;yyyy;@"/>
    <numFmt numFmtId="167" formatCode="_-* #,##0_-;\-* #,##0_-;_-* &quot;-&quot;??_-;_-@_-"/>
    <numFmt numFmtId="168" formatCode="_ * #,##0_ ;_ * \-#,##0_ ;_ * &quot;-&quot;??_ ;_ @_ "/>
    <numFmt numFmtId="169" formatCode="_-&quot;S/&quot;* #,##0.00_-;\-&quot;S/&quot;* #,##0.00_-;_-&quot;S/&quot;* &quot;-&quot;??_-;_-@"/>
    <numFmt numFmtId="170" formatCode="_-&quot;S/&quot;* #,##0.0000_-;\-&quot;S/&quot;* #,##0.0000_-;_-&quot;S/&quot;* &quot;-&quot;??_-;_-@_-"/>
    <numFmt numFmtId="171" formatCode="00000000"/>
    <numFmt numFmtId="172" formatCode="#0.00"/>
    <numFmt numFmtId="173" formatCode="0.0000"/>
    <numFmt numFmtId="174" formatCode="0.0%"/>
    <numFmt numFmtId="175" formatCode="000000"/>
    <numFmt numFmtId="176" formatCode="dd\-mm\-yyyy;@"/>
    <numFmt numFmtId="177" formatCode="dd/mm/yyyy;@"/>
    <numFmt numFmtId="178" formatCode="_ [$US$]\ * #,##0.00_ ;_ [$US$]\ * \-#,##0.00_ ;_ [$US$]\ * &quot;-&quot;??_ ;_ @_ "/>
    <numFmt numFmtId="179" formatCode="&quot;S/.&quot;#,##0.00"/>
    <numFmt numFmtId="180" formatCode="_ &quot;S/.&quot;\ * #,##0.00_ ;_ &quot;S/.&quot;\ * \-#,##0.00_ ;_ &quot;S/.&quot;\ * &quot;-&quot;??_ ;_ @_ "/>
    <numFmt numFmtId="181" formatCode="&quot;S/.&quot;\ #,##0.00"/>
    <numFmt numFmtId="182" formatCode="&quot;S/.&quot;\ #,##0.00;[Red]&quot;S/.&quot;\ \-#,##0.00"/>
    <numFmt numFmtId="183" formatCode="#,##0_ ;\-#,##0\ "/>
  </numFmts>
  <fonts count="57">
    <font>
      <sz val="10"/>
      <name val="Arial"/>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8"/>
      <name val="Arial"/>
      <family val="2"/>
    </font>
    <font>
      <sz val="8"/>
      <color indexed="81"/>
      <name val="Tahoma"/>
      <family val="2"/>
    </font>
    <font>
      <sz val="12"/>
      <name val="Arial"/>
      <family val="2"/>
    </font>
    <font>
      <sz val="8"/>
      <color indexed="8"/>
      <name val="Arial"/>
      <family val="2"/>
    </font>
    <font>
      <sz val="10"/>
      <name val="Arial"/>
      <family val="2"/>
    </font>
    <font>
      <b/>
      <sz val="9"/>
      <color rgb="FFFF0000"/>
      <name val="Arial"/>
      <family val="2"/>
    </font>
    <font>
      <b/>
      <sz val="11"/>
      <name val="Arial"/>
      <family val="2"/>
    </font>
    <font>
      <sz val="8"/>
      <color rgb="FF000000"/>
      <name val="Arial"/>
      <family val="2"/>
    </font>
    <font>
      <sz val="8"/>
      <color rgb="FFFFFFFF"/>
      <name val="Arial Narrow"/>
      <family val="2"/>
    </font>
    <font>
      <sz val="10"/>
      <color rgb="FF000000"/>
      <name val="Arial Narrow"/>
      <family val="2"/>
    </font>
    <font>
      <sz val="9"/>
      <color rgb="FFFF0000"/>
      <name val="Arial"/>
      <family val="2"/>
    </font>
    <font>
      <sz val="10"/>
      <color rgb="FFFF0000"/>
      <name val="Arial"/>
      <family val="2"/>
    </font>
    <font>
      <sz val="10"/>
      <color rgb="FF000000"/>
      <name val="Arial"/>
      <family val="2"/>
    </font>
    <font>
      <sz val="9"/>
      <color rgb="FF000000"/>
      <name val="Arial"/>
      <family val="2"/>
    </font>
    <font>
      <b/>
      <sz val="9"/>
      <color rgb="FF000000"/>
      <name val="Arial"/>
      <family val="2"/>
    </font>
    <font>
      <b/>
      <sz val="10"/>
      <color rgb="FFFF0000"/>
      <name val="Arial"/>
      <family val="2"/>
    </font>
    <font>
      <b/>
      <sz val="10"/>
      <color rgb="FF000000"/>
      <name val="Arial"/>
      <family val="2"/>
    </font>
    <font>
      <b/>
      <i/>
      <sz val="11"/>
      <color rgb="FF000000"/>
      <name val="Calibri"/>
      <family val="2"/>
    </font>
    <font>
      <b/>
      <u/>
      <sz val="9"/>
      <name val="Arial"/>
      <family val="2"/>
    </font>
    <font>
      <sz val="11"/>
      <color rgb="FF000000"/>
      <name val="Calibri"/>
      <family val="2"/>
      <scheme val="minor"/>
    </font>
    <font>
      <b/>
      <sz val="9"/>
      <color rgb="FF000000"/>
      <name val="Tahoma"/>
      <family val="2"/>
    </font>
    <font>
      <sz val="9"/>
      <color rgb="FF000000"/>
      <name val="Tahoma"/>
      <family val="2"/>
    </font>
    <font>
      <sz val="9"/>
      <name val="Calibri Light"/>
      <family val="2"/>
    </font>
    <font>
      <sz val="9"/>
      <color rgb="FF000000"/>
      <name val="Calibri Light"/>
      <family val="2"/>
    </font>
    <font>
      <sz val="9"/>
      <color rgb="FFFF0000"/>
      <name val="Geneva"/>
      <family val="2"/>
    </font>
    <font>
      <b/>
      <sz val="12"/>
      <color theme="0"/>
      <name val="Calibri Light"/>
      <family val="2"/>
    </font>
    <font>
      <b/>
      <sz val="9"/>
      <name val="Calibri Light"/>
      <family val="2"/>
    </font>
    <font>
      <b/>
      <sz val="9"/>
      <color rgb="FF000000"/>
      <name val="Calibri Light"/>
      <family val="2"/>
    </font>
    <font>
      <b/>
      <sz val="9"/>
      <color theme="1"/>
      <name val="Calibri Light"/>
      <family val="2"/>
    </font>
    <font>
      <sz val="9"/>
      <color theme="1"/>
      <name val="Calibri Light"/>
      <family val="2"/>
    </font>
    <font>
      <u/>
      <sz val="9"/>
      <name val="Calibri Light"/>
      <family val="2"/>
    </font>
    <font>
      <sz val="8"/>
      <color rgb="FFFF0000"/>
      <name val="Arial"/>
      <family val="2"/>
    </font>
    <font>
      <sz val="9"/>
      <name val="Calibri"/>
      <family val="2"/>
    </font>
    <font>
      <sz val="11"/>
      <color rgb="FF000000"/>
      <name val="Calibri"/>
      <family val="2"/>
    </font>
    <font>
      <sz val="9"/>
      <color theme="1"/>
      <name val="Arial"/>
      <family val="2"/>
    </font>
    <font>
      <sz val="10"/>
      <color theme="1"/>
      <name val="Arial"/>
      <family val="2"/>
    </font>
    <font>
      <sz val="11"/>
      <name val="Arial"/>
      <family val="2"/>
    </font>
    <font>
      <b/>
      <u/>
      <sz val="10"/>
      <name val="Arial"/>
      <family val="2"/>
    </font>
    <font>
      <sz val="9"/>
      <color indexed="63"/>
      <name val="Arial"/>
      <family val="2"/>
    </font>
    <font>
      <b/>
      <sz val="9"/>
      <color theme="1"/>
      <name val="Arial"/>
      <family val="2"/>
    </font>
    <font>
      <b/>
      <sz val="11"/>
      <color theme="1"/>
      <name val="Arial"/>
      <family val="2"/>
    </font>
    <font>
      <sz val="8"/>
      <name val="Calibri Light"/>
      <family val="2"/>
    </font>
    <font>
      <sz val="8"/>
      <color rgb="FF000000"/>
      <name val="Calibri Light"/>
      <family val="2"/>
    </font>
    <font>
      <b/>
      <sz val="8"/>
      <name val="Calibri Light"/>
      <family val="2"/>
    </font>
  </fonts>
  <fills count="2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rgb="FF000000"/>
      </patternFill>
    </fill>
    <fill>
      <patternFill patternType="solid">
        <fgColor rgb="FF808080"/>
        <bgColor rgb="FF000000"/>
      </patternFill>
    </fill>
    <fill>
      <patternFill patternType="solid">
        <fgColor rgb="FFFFFFFF"/>
        <bgColor rgb="FFFFFFFF"/>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C0C0C0"/>
      </patternFill>
    </fill>
    <fill>
      <patternFill patternType="solid">
        <fgColor theme="0" tint="-0.14999847407452621"/>
        <bgColor rgb="FF000000"/>
      </patternFill>
    </fill>
    <fill>
      <patternFill patternType="solid">
        <fgColor theme="0" tint="-0.249977111117893"/>
        <bgColor rgb="FF000000"/>
      </patternFill>
    </fill>
    <fill>
      <patternFill patternType="solid">
        <fgColor theme="0" tint="-0.14999847407452621"/>
        <bgColor rgb="FFC0C0C0"/>
      </patternFill>
    </fill>
    <fill>
      <patternFill patternType="solid">
        <fgColor rgb="FFCCC0DA"/>
        <bgColor rgb="FF000000"/>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9" tint="0.59999389629810485"/>
        <bgColor rgb="FFBFBFBF"/>
      </patternFill>
    </fill>
    <fill>
      <patternFill patternType="solid">
        <fgColor rgb="FFC00000"/>
        <bgColor indexed="64"/>
      </patternFill>
    </fill>
    <fill>
      <patternFill patternType="solid">
        <fgColor theme="5" tint="0.79998168889431442"/>
        <bgColor indexed="64"/>
      </patternFill>
    </fill>
    <fill>
      <patternFill patternType="gray125">
        <fgColor auto="1"/>
        <bgColor auto="1"/>
      </patternFill>
    </fill>
    <fill>
      <patternFill patternType="solid">
        <fgColor rgb="FFFFFFFF"/>
        <bgColor indexed="64"/>
      </patternFill>
    </fill>
    <fill>
      <patternFill patternType="solid">
        <fgColor indexed="65"/>
        <bgColor indexed="64"/>
      </patternFill>
    </fill>
    <fill>
      <patternFill patternType="solid">
        <fgColor rgb="FFD9D9D9"/>
        <bgColor rgb="FF000000"/>
      </patternFill>
    </fill>
    <fill>
      <patternFill patternType="solid">
        <fgColor rgb="FFFFFF00"/>
        <bgColor indexed="64"/>
      </patternFill>
    </fill>
    <fill>
      <patternFill patternType="solid">
        <fgColor theme="9" tint="0.59999389629810485"/>
        <bgColor rgb="FFC0C0C0"/>
      </patternFill>
    </fill>
  </fills>
  <borders count="103">
    <border>
      <left/>
      <right/>
      <top/>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bottom style="thick">
        <color indexed="64"/>
      </bottom>
      <diagonal/>
    </border>
    <border>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top style="thick">
        <color indexed="64"/>
      </top>
      <bottom style="hair">
        <color indexed="64"/>
      </bottom>
      <diagonal/>
    </border>
    <border>
      <left style="thick">
        <color indexed="64"/>
      </left>
      <right/>
      <top style="hair">
        <color indexed="64"/>
      </top>
      <bottom style="hair">
        <color indexed="64"/>
      </bottom>
      <diagonal/>
    </border>
    <border>
      <left style="thick">
        <color indexed="64"/>
      </left>
      <right/>
      <top style="hair">
        <color indexed="64"/>
      </top>
      <bottom style="thick">
        <color indexed="64"/>
      </bottom>
      <diagonal/>
    </border>
    <border>
      <left/>
      <right style="hair">
        <color indexed="64"/>
      </right>
      <top style="thick">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ck">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style="thin">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ck">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ck">
        <color indexed="64"/>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top/>
      <bottom style="medium">
        <color rgb="FF000000"/>
      </bottom>
      <diagonal/>
    </border>
    <border>
      <left/>
      <right/>
      <top style="thick">
        <color indexed="64"/>
      </top>
      <bottom/>
      <diagonal/>
    </border>
    <border>
      <left/>
      <right style="thick">
        <color indexed="64"/>
      </right>
      <top style="thin">
        <color indexed="64"/>
      </top>
      <bottom style="thin">
        <color indexed="64"/>
      </bottom>
      <diagonal/>
    </border>
    <border>
      <left/>
      <right style="thick">
        <color indexed="64"/>
      </right>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n">
        <color indexed="64"/>
      </bottom>
      <diagonal/>
    </border>
    <border>
      <left/>
      <right style="thick">
        <color indexed="64"/>
      </right>
      <top/>
      <bottom style="thin">
        <color indexed="64"/>
      </bottom>
      <diagonal/>
    </border>
  </borders>
  <cellStyleXfs count="24">
    <xf numFmtId="0" fontId="0" fillId="0" borderId="0"/>
    <xf numFmtId="0" fontId="4" fillId="0" borderId="0"/>
    <xf numFmtId="0" fontId="4" fillId="0" borderId="0"/>
    <xf numFmtId="49" fontId="7" fillId="0" borderId="0"/>
    <xf numFmtId="0" fontId="1" fillId="0" borderId="0"/>
    <xf numFmtId="43" fontId="17" fillId="0" borderId="0" applyFont="0" applyFill="0" applyBorder="0" applyAlignment="0" applyProtection="0"/>
    <xf numFmtId="9"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32" fillId="0" borderId="0"/>
    <xf numFmtId="0" fontId="1" fillId="0" borderId="0"/>
    <xf numFmtId="0" fontId="32" fillId="0" borderId="0"/>
    <xf numFmtId="0" fontId="37"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46" fillId="0" borderId="0"/>
    <xf numFmtId="0" fontId="25" fillId="0" borderId="0"/>
    <xf numFmtId="0" fontId="25" fillId="0" borderId="0"/>
    <xf numFmtId="180" fontId="1" fillId="0" borderId="0" applyFont="0" applyFill="0" applyBorder="0" applyAlignment="0" applyProtection="0"/>
    <xf numFmtId="0" fontId="1" fillId="0" borderId="0"/>
  </cellStyleXfs>
  <cellXfs count="2135">
    <xf numFmtId="0" fontId="0" fillId="0" borderId="0" xfId="0"/>
    <xf numFmtId="0" fontId="9" fillId="0" borderId="0" xfId="2" applyFont="1" applyFill="1" applyBorder="1" applyAlignment="1">
      <alignment horizontal="left" vertical="center"/>
    </xf>
    <xf numFmtId="0" fontId="10" fillId="0" borderId="0" xfId="2" applyFont="1" applyFill="1" applyBorder="1" applyAlignment="1">
      <alignment vertical="center"/>
    </xf>
    <xf numFmtId="0" fontId="9" fillId="0" borderId="0" xfId="0" applyFont="1" applyFill="1"/>
    <xf numFmtId="0" fontId="10" fillId="0" borderId="0" xfId="0" applyFont="1" applyFill="1" applyAlignment="1">
      <alignment horizontal="center"/>
    </xf>
    <xf numFmtId="0" fontId="9" fillId="0" borderId="0" xfId="0" applyFont="1" applyFill="1" applyBorder="1"/>
    <xf numFmtId="0" fontId="9" fillId="0" borderId="0" xfId="0" applyFont="1" applyBorder="1"/>
    <xf numFmtId="49" fontId="9" fillId="0" borderId="0" xfId="3" applyFont="1" applyAlignment="1">
      <alignment vertical="center"/>
    </xf>
    <xf numFmtId="0" fontId="10" fillId="0" borderId="0" xfId="0" applyFont="1"/>
    <xf numFmtId="49" fontId="9" fillId="0" borderId="0" xfId="1" applyNumberFormat="1" applyFont="1" applyFill="1" applyAlignment="1">
      <alignment horizontal="left" vertical="center"/>
    </xf>
    <xf numFmtId="0" fontId="9" fillId="0" borderId="0" xfId="2" applyFont="1" applyAlignment="1">
      <alignment vertical="center"/>
    </xf>
    <xf numFmtId="0" fontId="10" fillId="0" borderId="4" xfId="2" applyFont="1" applyFill="1" applyBorder="1" applyAlignment="1">
      <alignment vertical="center"/>
    </xf>
    <xf numFmtId="0" fontId="10" fillId="0" borderId="2" xfId="2" applyFont="1" applyFill="1" applyBorder="1" applyAlignment="1">
      <alignment vertical="center"/>
    </xf>
    <xf numFmtId="0" fontId="10" fillId="0" borderId="4" xfId="2" applyFont="1" applyFill="1" applyBorder="1" applyAlignment="1">
      <alignment horizontal="left" vertical="center"/>
    </xf>
    <xf numFmtId="166" fontId="9" fillId="0" borderId="0" xfId="0" applyNumberFormat="1" applyFont="1"/>
    <xf numFmtId="0" fontId="10" fillId="0" borderId="2" xfId="2" applyFont="1" applyFill="1" applyBorder="1" applyAlignment="1">
      <alignment horizontal="left" vertical="center"/>
    </xf>
    <xf numFmtId="0" fontId="9" fillId="0" borderId="0" xfId="0" applyFont="1" applyAlignment="1">
      <alignment wrapText="1"/>
    </xf>
    <xf numFmtId="0" fontId="9" fillId="0" borderId="0" xfId="2" applyFont="1" applyFill="1" applyBorder="1" applyAlignment="1">
      <alignment vertical="center"/>
    </xf>
    <xf numFmtId="0" fontId="9" fillId="0" borderId="0" xfId="0" applyFont="1" applyAlignment="1">
      <alignment horizontal="center" wrapText="1"/>
    </xf>
    <xf numFmtId="0" fontId="10" fillId="0" borderId="0" xfId="0" applyFont="1" applyAlignment="1">
      <alignment horizontal="center" textRotation="90" wrapText="1"/>
    </xf>
    <xf numFmtId="0" fontId="2" fillId="0" borderId="0" xfId="0" applyFont="1"/>
    <xf numFmtId="0" fontId="9" fillId="0" borderId="14" xfId="0" applyNumberFormat="1" applyFont="1" applyBorder="1"/>
    <xf numFmtId="0" fontId="9" fillId="0" borderId="12" xfId="0" applyNumberFormat="1" applyFont="1" applyBorder="1"/>
    <xf numFmtId="0" fontId="9" fillId="0" borderId="8" xfId="0" applyNumberFormat="1" applyFont="1" applyBorder="1"/>
    <xf numFmtId="0" fontId="10" fillId="0" borderId="0" xfId="0" applyFont="1" applyFill="1"/>
    <xf numFmtId="0" fontId="9" fillId="5" borderId="0" xfId="0" applyFont="1" applyFill="1" applyBorder="1"/>
    <xf numFmtId="0" fontId="9" fillId="5" borderId="0" xfId="0" applyFont="1" applyFill="1"/>
    <xf numFmtId="0" fontId="8" fillId="4" borderId="0" xfId="0" applyFont="1" applyFill="1" applyAlignment="1">
      <alignment vertical="center"/>
    </xf>
    <xf numFmtId="0" fontId="15" fillId="4" borderId="0" xfId="0" applyFont="1" applyFill="1" applyAlignment="1">
      <alignment vertical="center" wrapText="1"/>
    </xf>
    <xf numFmtId="0" fontId="15"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5" fillId="0" borderId="0" xfId="0" applyFont="1" applyAlignment="1">
      <alignment vertical="center"/>
    </xf>
    <xf numFmtId="0" fontId="3" fillId="0" borderId="0" xfId="0" applyFont="1" applyAlignment="1">
      <alignment vertical="center"/>
    </xf>
    <xf numFmtId="0" fontId="15" fillId="0" borderId="0" xfId="0" applyFont="1" applyFill="1" applyAlignment="1">
      <alignment vertical="center"/>
    </xf>
    <xf numFmtId="0" fontId="0" fillId="0" borderId="0" xfId="0" applyFill="1" applyAlignment="1">
      <alignment vertical="center"/>
    </xf>
    <xf numFmtId="0" fontId="5" fillId="0" borderId="0" xfId="0" applyFont="1" applyFill="1" applyAlignment="1">
      <alignment vertical="center"/>
    </xf>
    <xf numFmtId="0" fontId="9" fillId="0" borderId="0" xfId="0" applyFont="1"/>
    <xf numFmtId="0" fontId="10" fillId="0" borderId="0" xfId="2" applyFont="1" applyFill="1" applyAlignment="1">
      <alignment vertical="center"/>
    </xf>
    <xf numFmtId="0" fontId="8" fillId="0" borderId="0" xfId="0" applyFont="1" applyFill="1"/>
    <xf numFmtId="0" fontId="8" fillId="0" borderId="0" xfId="2" applyFont="1" applyFill="1" applyAlignment="1">
      <alignment vertical="center"/>
    </xf>
    <xf numFmtId="0" fontId="15" fillId="0" borderId="0" xfId="0" applyFont="1" applyFill="1"/>
    <xf numFmtId="0" fontId="15" fillId="0" borderId="0" xfId="0" applyFont="1" applyFill="1" applyBorder="1"/>
    <xf numFmtId="0" fontId="6" fillId="0" borderId="0" xfId="0" applyFont="1" applyFill="1" applyAlignment="1">
      <alignment horizontal="left"/>
    </xf>
    <xf numFmtId="0" fontId="6" fillId="0" borderId="0" xfId="2" applyFont="1" applyFill="1" applyAlignment="1">
      <alignment vertical="center"/>
    </xf>
    <xf numFmtId="0" fontId="3" fillId="0" borderId="0" xfId="0" applyFont="1" applyAlignment="1">
      <alignment horizontal="center" vertical="center"/>
    </xf>
    <xf numFmtId="0" fontId="1" fillId="0" borderId="0" xfId="0" applyFont="1" applyFill="1"/>
    <xf numFmtId="0" fontId="1" fillId="0" borderId="0" xfId="0" applyFont="1" applyFill="1" applyBorder="1"/>
    <xf numFmtId="0" fontId="1" fillId="0" borderId="0" xfId="0" applyFont="1" applyFill="1" applyAlignment="1">
      <alignment vertical="center"/>
    </xf>
    <xf numFmtId="0" fontId="2" fillId="0" borderId="0" xfId="0" applyFont="1" applyFill="1"/>
    <xf numFmtId="0" fontId="3" fillId="0" borderId="0" xfId="2" applyFont="1" applyFill="1" applyAlignment="1">
      <alignment vertical="center"/>
    </xf>
    <xf numFmtId="0" fontId="9" fillId="0" borderId="0" xfId="4" applyFont="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2" fillId="0" borderId="0" xfId="0" applyFont="1" applyFill="1" applyBorder="1" applyAlignment="1">
      <alignment horizontal="left" indent="2"/>
    </xf>
    <xf numFmtId="0" fontId="3" fillId="0" borderId="12" xfId="0" applyFont="1" applyBorder="1" applyAlignment="1">
      <alignment horizontal="left" vertical="center"/>
    </xf>
    <xf numFmtId="0" fontId="15" fillId="0" borderId="0" xfId="4" applyFont="1" applyFill="1" applyAlignment="1">
      <alignment vertical="center"/>
    </xf>
    <xf numFmtId="0" fontId="3" fillId="0" borderId="0" xfId="4" applyFont="1" applyAlignment="1">
      <alignment horizontal="center" vertical="center"/>
    </xf>
    <xf numFmtId="0" fontId="3" fillId="0" borderId="12" xfId="4" applyFont="1" applyBorder="1" applyAlignment="1">
      <alignment horizontal="center" vertical="center" wrapText="1"/>
    </xf>
    <xf numFmtId="0" fontId="1" fillId="0" borderId="0" xfId="4" applyFill="1" applyAlignment="1">
      <alignment horizontal="center" vertical="center"/>
    </xf>
    <xf numFmtId="0" fontId="3" fillId="0" borderId="12" xfId="4" applyFont="1" applyBorder="1" applyAlignment="1">
      <alignment horizontal="center" vertical="center"/>
    </xf>
    <xf numFmtId="0" fontId="3" fillId="0" borderId="12" xfId="4" applyFont="1" applyFill="1" applyBorder="1" applyAlignment="1">
      <alignment horizontal="center" vertical="center"/>
    </xf>
    <xf numFmtId="0" fontId="3" fillId="0" borderId="12" xfId="4" applyFont="1" applyBorder="1" applyAlignment="1">
      <alignment horizontal="center" vertical="center" wrapText="1"/>
    </xf>
    <xf numFmtId="0" fontId="3" fillId="0" borderId="12" xfId="4" applyFont="1" applyFill="1" applyBorder="1" applyAlignment="1">
      <alignment horizontal="center" vertical="center"/>
    </xf>
    <xf numFmtId="167" fontId="2" fillId="0" borderId="12" xfId="5" applyNumberFormat="1" applyFont="1" applyBorder="1" applyAlignment="1">
      <alignment horizontal="justify" vertical="center"/>
    </xf>
    <xf numFmtId="167" fontId="2" fillId="0" borderId="12" xfId="5" applyNumberFormat="1" applyFont="1" applyBorder="1" applyAlignment="1">
      <alignment horizontal="right" vertical="center"/>
    </xf>
    <xf numFmtId="167" fontId="2" fillId="0" borderId="12" xfId="5" applyNumberFormat="1" applyFont="1" applyBorder="1" applyAlignment="1">
      <alignment vertical="center"/>
    </xf>
    <xf numFmtId="167" fontId="2" fillId="0" borderId="0" xfId="5" applyNumberFormat="1" applyFont="1" applyFill="1" applyAlignment="1">
      <alignment horizontal="centerContinuous"/>
    </xf>
    <xf numFmtId="167" fontId="2" fillId="0" borderId="0" xfId="5" applyNumberFormat="1" applyFont="1" applyFill="1"/>
    <xf numFmtId="167" fontId="6" fillId="0" borderId="0" xfId="5" applyNumberFormat="1" applyFont="1" applyFill="1" applyAlignment="1">
      <alignment vertical="center"/>
    </xf>
    <xf numFmtId="167" fontId="1" fillId="0" borderId="12" xfId="5" applyNumberFormat="1" applyFont="1" applyFill="1" applyBorder="1" applyAlignment="1">
      <alignment vertical="center"/>
    </xf>
    <xf numFmtId="167" fontId="1" fillId="0" borderId="12" xfId="5" applyNumberFormat="1" applyFont="1" applyFill="1" applyBorder="1" applyAlignment="1">
      <alignment vertical="center" wrapText="1"/>
    </xf>
    <xf numFmtId="0" fontId="1" fillId="0" borderId="0" xfId="0" applyFont="1" applyFill="1" applyAlignment="1">
      <alignment vertical="center" wrapText="1"/>
    </xf>
    <xf numFmtId="167" fontId="9" fillId="0" borderId="14" xfId="5" applyNumberFormat="1" applyFont="1" applyBorder="1"/>
    <xf numFmtId="167" fontId="9" fillId="0" borderId="12" xfId="5" applyNumberFormat="1" applyFont="1" applyBorder="1"/>
    <xf numFmtId="167" fontId="9" fillId="0" borderId="0" xfId="5" applyNumberFormat="1" applyFont="1"/>
    <xf numFmtId="167" fontId="9" fillId="0" borderId="15" xfId="5" applyNumberFormat="1" applyFont="1" applyBorder="1"/>
    <xf numFmtId="167" fontId="9" fillId="0" borderId="1" xfId="5" applyNumberFormat="1" applyFont="1" applyBorder="1"/>
    <xf numFmtId="167" fontId="9" fillId="0" borderId="0" xfId="0" applyNumberFormat="1" applyFont="1"/>
    <xf numFmtId="0" fontId="9" fillId="0" borderId="0" xfId="7" applyFont="1" applyFill="1" applyBorder="1"/>
    <xf numFmtId="0" fontId="10" fillId="6" borderId="0" xfId="2" applyFont="1" applyFill="1" applyBorder="1" applyAlignment="1">
      <alignment vertical="center"/>
    </xf>
    <xf numFmtId="0" fontId="9" fillId="6" borderId="0" xfId="2" applyFont="1" applyFill="1" applyBorder="1" applyAlignment="1">
      <alignment vertical="center"/>
    </xf>
    <xf numFmtId="3" fontId="10" fillId="6" borderId="0" xfId="2" applyNumberFormat="1" applyFont="1" applyFill="1" applyBorder="1" applyAlignment="1">
      <alignment horizontal="center" vertical="center"/>
    </xf>
    <xf numFmtId="0" fontId="9" fillId="6" borderId="0" xfId="7" applyFont="1" applyFill="1" applyBorder="1"/>
    <xf numFmtId="0" fontId="9" fillId="6" borderId="0" xfId="2" applyFont="1" applyFill="1" applyBorder="1" applyAlignment="1">
      <alignment horizontal="left" vertical="center"/>
    </xf>
    <xf numFmtId="0" fontId="9" fillId="6" borderId="0" xfId="0" applyFont="1" applyFill="1" applyBorder="1"/>
    <xf numFmtId="0" fontId="10" fillId="6" borderId="0" xfId="7" applyFont="1" applyFill="1" applyBorder="1"/>
    <xf numFmtId="0" fontId="10" fillId="6" borderId="0" xfId="7" applyFont="1" applyFill="1" applyBorder="1" applyAlignment="1">
      <alignment wrapText="1"/>
    </xf>
    <xf numFmtId="0" fontId="10" fillId="0" borderId="0" xfId="7" applyFont="1" applyFill="1" applyBorder="1"/>
    <xf numFmtId="4" fontId="9" fillId="0" borderId="0" xfId="7" applyNumberFormat="1" applyFont="1" applyFill="1" applyBorder="1"/>
    <xf numFmtId="4" fontId="10" fillId="0" borderId="0" xfId="7" applyNumberFormat="1" applyFont="1" applyFill="1" applyBorder="1"/>
    <xf numFmtId="0" fontId="10" fillId="5" borderId="0" xfId="2" applyFont="1" applyFill="1" applyBorder="1" applyAlignment="1">
      <alignment horizontal="center" vertical="center"/>
    </xf>
    <xf numFmtId="0" fontId="10" fillId="5" borderId="0" xfId="2" applyFont="1" applyFill="1" applyBorder="1" applyAlignment="1">
      <alignment horizontal="center" vertical="center" textRotation="90" wrapText="1"/>
    </xf>
    <xf numFmtId="165" fontId="1" fillId="0" borderId="0" xfId="9" applyFont="1" applyFill="1" applyBorder="1"/>
    <xf numFmtId="0" fontId="9" fillId="0" borderId="0" xfId="4" applyFont="1" applyFill="1" applyBorder="1"/>
    <xf numFmtId="165" fontId="9" fillId="0" borderId="0" xfId="9" applyFont="1" applyFill="1" applyBorder="1"/>
    <xf numFmtId="0" fontId="9" fillId="6" borderId="0" xfId="4" applyFont="1" applyFill="1" applyBorder="1"/>
    <xf numFmtId="0" fontId="1" fillId="0" borderId="0" xfId="4" applyFont="1" applyFill="1" applyBorder="1"/>
    <xf numFmtId="0" fontId="6" fillId="6" borderId="0" xfId="2" applyFont="1" applyFill="1" applyBorder="1" applyAlignment="1">
      <alignment vertical="center"/>
    </xf>
    <xf numFmtId="0" fontId="2" fillId="0" borderId="0" xfId="0" applyFont="1" applyFill="1" applyBorder="1"/>
    <xf numFmtId="0" fontId="2" fillId="6" borderId="0" xfId="0" applyFont="1" applyFill="1" applyBorder="1"/>
    <xf numFmtId="0" fontId="6" fillId="0" borderId="0" xfId="0" applyFont="1" applyFill="1" applyBorder="1"/>
    <xf numFmtId="0" fontId="6" fillId="6" borderId="0" xfId="0" applyFont="1" applyFill="1" applyBorder="1"/>
    <xf numFmtId="0" fontId="2" fillId="0" borderId="0" xfId="2" applyFont="1" applyFill="1" applyBorder="1" applyAlignment="1">
      <alignment horizontal="left" vertical="center"/>
    </xf>
    <xf numFmtId="0" fontId="2" fillId="0" borderId="0" xfId="2" applyFont="1" applyFill="1" applyBorder="1" applyAlignment="1">
      <alignment vertical="center"/>
    </xf>
    <xf numFmtId="0" fontId="3" fillId="6" borderId="0" xfId="2" applyFont="1" applyFill="1" applyBorder="1" applyAlignment="1">
      <alignment vertical="center"/>
    </xf>
    <xf numFmtId="0" fontId="1" fillId="0" borderId="0" xfId="2" applyFont="1" applyFill="1" applyBorder="1" applyAlignment="1">
      <alignment vertical="center"/>
    </xf>
    <xf numFmtId="0" fontId="1" fillId="6" borderId="0" xfId="0" applyFont="1" applyFill="1" applyBorder="1"/>
    <xf numFmtId="0" fontId="1" fillId="0" borderId="0" xfId="2" applyFont="1" applyFill="1" applyBorder="1" applyAlignment="1">
      <alignment horizontal="left" vertical="center"/>
    </xf>
    <xf numFmtId="3" fontId="22" fillId="0" borderId="0" xfId="0" applyNumberFormat="1" applyFont="1" applyFill="1" applyBorder="1" applyAlignment="1">
      <alignment vertical="center"/>
    </xf>
    <xf numFmtId="43" fontId="1" fillId="0" borderId="0" xfId="0" applyNumberFormat="1" applyFont="1" applyFill="1" applyBorder="1"/>
    <xf numFmtId="0" fontId="23" fillId="6" borderId="0" xfId="0" applyFont="1" applyFill="1" applyBorder="1"/>
    <xf numFmtId="0" fontId="24" fillId="0" borderId="0" xfId="0" applyFont="1" applyFill="1" applyBorder="1"/>
    <xf numFmtId="0" fontId="23" fillId="0" borderId="0" xfId="0" applyFont="1" applyFill="1" applyBorder="1"/>
    <xf numFmtId="0" fontId="10" fillId="7" borderId="4" xfId="2" applyFont="1" applyFill="1" applyBorder="1" applyAlignment="1">
      <alignment horizontal="center" vertical="center"/>
    </xf>
    <xf numFmtId="0" fontId="10" fillId="7" borderId="0" xfId="2" applyFont="1" applyFill="1" applyBorder="1" applyAlignment="1">
      <alignment vertical="center"/>
    </xf>
    <xf numFmtId="0" fontId="10" fillId="7" borderId="0" xfId="2" applyFont="1" applyFill="1" applyBorder="1" applyAlignment="1">
      <alignment horizontal="center" vertical="center"/>
    </xf>
    <xf numFmtId="0" fontId="10" fillId="7" borderId="2" xfId="2" applyFont="1" applyFill="1" applyBorder="1" applyAlignment="1">
      <alignment vertical="center"/>
    </xf>
    <xf numFmtId="0" fontId="10" fillId="8" borderId="0" xfId="0" applyFont="1" applyFill="1" applyBorder="1" applyAlignment="1">
      <alignment vertical="center"/>
    </xf>
    <xf numFmtId="0" fontId="25" fillId="0" borderId="0" xfId="0" applyFont="1" applyFill="1" applyBorder="1" applyAlignment="1"/>
    <xf numFmtId="0" fontId="9" fillId="0" borderId="0" xfId="0" applyFont="1" applyFill="1" applyBorder="1" applyAlignment="1">
      <alignment vertical="center"/>
    </xf>
    <xf numFmtId="0" fontId="9" fillId="8" borderId="0" xfId="0" applyFont="1" applyFill="1" applyBorder="1"/>
    <xf numFmtId="169" fontId="24" fillId="0" borderId="0" xfId="0" applyNumberFormat="1" applyFont="1" applyFill="1" applyBorder="1"/>
    <xf numFmtId="3" fontId="3" fillId="0" borderId="0" xfId="0" applyNumberFormat="1" applyFont="1" applyFill="1" applyBorder="1"/>
    <xf numFmtId="169" fontId="28" fillId="0" borderId="0" xfId="0" applyNumberFormat="1" applyFont="1" applyFill="1" applyBorder="1"/>
    <xf numFmtId="0" fontId="9" fillId="0" borderId="0" xfId="0" applyFont="1" applyFill="1" applyBorder="1" applyAlignment="1">
      <alignment horizontal="left" vertical="center"/>
    </xf>
    <xf numFmtId="3" fontId="9" fillId="0" borderId="0" xfId="0" applyNumberFormat="1" applyFont="1" applyFill="1" applyBorder="1" applyAlignment="1">
      <alignment horizontal="right" vertical="center"/>
    </xf>
    <xf numFmtId="169" fontId="9" fillId="8" borderId="0" xfId="0" applyNumberFormat="1" applyFont="1" applyFill="1" applyBorder="1"/>
    <xf numFmtId="169" fontId="1" fillId="0" borderId="0" xfId="0" applyNumberFormat="1" applyFont="1" applyFill="1" applyBorder="1"/>
    <xf numFmtId="3" fontId="9" fillId="0" borderId="0" xfId="2" applyNumberFormat="1" applyFont="1" applyFill="1" applyBorder="1" applyAlignment="1">
      <alignment horizontal="center" vertical="center"/>
    </xf>
    <xf numFmtId="3" fontId="2" fillId="0" borderId="12" xfId="0" applyNumberFormat="1" applyFont="1" applyFill="1" applyBorder="1" applyAlignment="1">
      <alignment horizontal="center"/>
    </xf>
    <xf numFmtId="3" fontId="2" fillId="0" borderId="12" xfId="2" applyNumberFormat="1" applyFont="1" applyFill="1" applyBorder="1" applyAlignment="1">
      <alignment horizontal="center" vertical="center"/>
    </xf>
    <xf numFmtId="3" fontId="10" fillId="0" borderId="0" xfId="2" applyNumberFormat="1" applyFont="1" applyFill="1" applyBorder="1" applyAlignment="1">
      <alignment horizontal="center" vertical="center"/>
    </xf>
    <xf numFmtId="3" fontId="9" fillId="0" borderId="0" xfId="0" applyNumberFormat="1" applyFont="1" applyFill="1" applyBorder="1" applyAlignment="1">
      <alignment horizontal="center"/>
    </xf>
    <xf numFmtId="3" fontId="9" fillId="0" borderId="0" xfId="2" applyNumberFormat="1" applyFont="1" applyFill="1" applyBorder="1" applyAlignment="1">
      <alignment horizontal="right" vertical="center"/>
    </xf>
    <xf numFmtId="3" fontId="9" fillId="0" borderId="0" xfId="0" applyNumberFormat="1" applyFont="1" applyFill="1" applyBorder="1" applyAlignment="1">
      <alignment horizontal="center" vertical="center"/>
    </xf>
    <xf numFmtId="3" fontId="8" fillId="0" borderId="0" xfId="2" applyNumberFormat="1" applyFont="1" applyFill="1" applyAlignment="1">
      <alignment horizontal="right" vertical="center"/>
    </xf>
    <xf numFmtId="3" fontId="10" fillId="6" borderId="0" xfId="2" applyNumberFormat="1" applyFont="1" applyFill="1" applyBorder="1" applyAlignment="1">
      <alignment horizontal="right" vertical="center"/>
    </xf>
    <xf numFmtId="3" fontId="9" fillId="6" borderId="0" xfId="2" applyNumberFormat="1" applyFont="1" applyFill="1" applyBorder="1" applyAlignment="1">
      <alignment horizontal="right" vertical="center"/>
    </xf>
    <xf numFmtId="3" fontId="10" fillId="0" borderId="0" xfId="2" applyNumberFormat="1" applyFont="1" applyFill="1" applyBorder="1" applyAlignment="1">
      <alignment horizontal="right" vertical="center"/>
    </xf>
    <xf numFmtId="3" fontId="6" fillId="0" borderId="0" xfId="8" applyNumberFormat="1" applyFont="1" applyFill="1" applyBorder="1" applyAlignment="1">
      <alignment horizontal="right" vertical="center"/>
    </xf>
    <xf numFmtId="3" fontId="2" fillId="0" borderId="0" xfId="8" applyNumberFormat="1" applyFont="1" applyFill="1" applyBorder="1" applyAlignment="1">
      <alignment horizontal="right" vertical="center"/>
    </xf>
    <xf numFmtId="3" fontId="21" fillId="0" borderId="0" xfId="8" applyNumberFormat="1" applyFont="1" applyFill="1" applyBorder="1" applyAlignment="1">
      <alignment horizontal="right" vertical="center"/>
    </xf>
    <xf numFmtId="3" fontId="21" fillId="0" borderId="0" xfId="8" applyNumberFormat="1" applyFont="1" applyFill="1" applyBorder="1" applyAlignment="1">
      <alignment horizontal="right"/>
    </xf>
    <xf numFmtId="3" fontId="3" fillId="0" borderId="0" xfId="2" applyNumberFormat="1" applyFont="1" applyFill="1" applyBorder="1" applyAlignment="1">
      <alignment horizontal="right" vertical="center"/>
    </xf>
    <xf numFmtId="3" fontId="10" fillId="0" borderId="0" xfId="0" applyNumberFormat="1" applyFont="1" applyFill="1" applyBorder="1" applyAlignment="1">
      <alignment horizontal="right" vertical="center"/>
    </xf>
    <xf numFmtId="3" fontId="9" fillId="0" borderId="0" xfId="2" applyNumberFormat="1" applyFont="1" applyAlignment="1">
      <alignment horizontal="right" vertical="center"/>
    </xf>
    <xf numFmtId="3" fontId="9" fillId="10" borderId="11" xfId="2" applyNumberFormat="1" applyFont="1" applyFill="1" applyBorder="1" applyAlignment="1">
      <alignment horizontal="center" vertical="center" textRotation="90" wrapText="1"/>
    </xf>
    <xf numFmtId="3" fontId="9" fillId="10" borderId="12" xfId="2" applyNumberFormat="1" applyFont="1" applyFill="1" applyBorder="1" applyAlignment="1">
      <alignment horizontal="center" vertical="center" textRotation="90" wrapText="1"/>
    </xf>
    <xf numFmtId="3" fontId="10" fillId="10" borderId="12" xfId="2" applyNumberFormat="1" applyFont="1" applyFill="1" applyBorder="1" applyAlignment="1">
      <alignment horizontal="center" vertical="center" textRotation="90" wrapText="1"/>
    </xf>
    <xf numFmtId="3" fontId="8" fillId="0" borderId="0" xfId="2" applyNumberFormat="1" applyFont="1" applyFill="1" applyAlignment="1">
      <alignment horizontal="center" vertical="center"/>
    </xf>
    <xf numFmtId="3" fontId="9" fillId="6" borderId="0" xfId="2" applyNumberFormat="1" applyFont="1" applyFill="1" applyBorder="1" applyAlignment="1">
      <alignment horizontal="center" vertical="center"/>
    </xf>
    <xf numFmtId="3" fontId="6" fillId="0" borderId="0" xfId="2" applyNumberFormat="1" applyFont="1" applyFill="1" applyBorder="1" applyAlignment="1">
      <alignment horizontal="center" vertical="center"/>
    </xf>
    <xf numFmtId="3" fontId="2" fillId="0" borderId="0" xfId="2" applyNumberFormat="1" applyFont="1" applyFill="1" applyBorder="1" applyAlignment="1">
      <alignment horizontal="center" vertical="center"/>
    </xf>
    <xf numFmtId="3" fontId="1" fillId="0" borderId="0" xfId="2" applyNumberFormat="1" applyFont="1" applyFill="1" applyBorder="1" applyAlignment="1">
      <alignment horizontal="center" vertical="center"/>
    </xf>
    <xf numFmtId="3" fontId="3" fillId="0" borderId="0" xfId="2"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9" fillId="0" borderId="0" xfId="2" applyNumberFormat="1" applyFont="1" applyAlignment="1">
      <alignment horizontal="center" vertical="center"/>
    </xf>
    <xf numFmtId="3" fontId="9" fillId="0" borderId="12" xfId="2" applyNumberFormat="1" applyFont="1" applyFill="1" applyBorder="1" applyAlignment="1">
      <alignment horizontal="center" vertical="center"/>
    </xf>
    <xf numFmtId="3" fontId="10" fillId="9" borderId="32" xfId="2" applyNumberFormat="1" applyFont="1" applyFill="1" applyBorder="1" applyAlignment="1">
      <alignment horizontal="center" vertical="center"/>
    </xf>
    <xf numFmtId="3" fontId="10" fillId="12" borderId="12" xfId="2" applyNumberFormat="1" applyFont="1" applyFill="1" applyBorder="1" applyAlignment="1">
      <alignment horizontal="center" vertical="center"/>
    </xf>
    <xf numFmtId="3" fontId="9" fillId="6" borderId="0" xfId="7" applyNumberFormat="1" applyFont="1" applyFill="1" applyBorder="1" applyAlignment="1">
      <alignment horizontal="center"/>
    </xf>
    <xf numFmtId="3" fontId="9" fillId="6" borderId="0" xfId="0" applyNumberFormat="1" applyFont="1" applyFill="1" applyBorder="1" applyAlignment="1">
      <alignment horizontal="center"/>
    </xf>
    <xf numFmtId="3" fontId="2" fillId="0" borderId="0" xfId="0" applyNumberFormat="1" applyFont="1" applyFill="1" applyBorder="1" applyAlignment="1">
      <alignment horizontal="center"/>
    </xf>
    <xf numFmtId="3" fontId="2" fillId="6" borderId="0" xfId="0" applyNumberFormat="1" applyFont="1" applyFill="1" applyBorder="1" applyAlignment="1">
      <alignment horizontal="center"/>
    </xf>
    <xf numFmtId="3" fontId="1" fillId="6" borderId="0" xfId="0" applyNumberFormat="1" applyFont="1" applyFill="1" applyBorder="1" applyAlignment="1">
      <alignment horizontal="center"/>
    </xf>
    <xf numFmtId="3" fontId="1" fillId="0" borderId="0" xfId="0" applyNumberFormat="1" applyFont="1" applyFill="1" applyBorder="1" applyAlignment="1">
      <alignment horizontal="center"/>
    </xf>
    <xf numFmtId="3" fontId="25" fillId="0" borderId="0" xfId="0" applyNumberFormat="1" applyFont="1" applyFill="1" applyBorder="1" applyAlignment="1">
      <alignment horizontal="center"/>
    </xf>
    <xf numFmtId="3" fontId="10" fillId="10" borderId="30" xfId="2" applyNumberFormat="1" applyFont="1" applyFill="1" applyBorder="1" applyAlignment="1">
      <alignment horizontal="center" vertical="center" textRotation="90" wrapText="1"/>
    </xf>
    <xf numFmtId="3" fontId="10" fillId="12" borderId="30" xfId="8" applyNumberFormat="1" applyFont="1" applyFill="1" applyBorder="1" applyAlignment="1">
      <alignment horizontal="right" vertical="center"/>
    </xf>
    <xf numFmtId="3" fontId="9" fillId="0" borderId="30" xfId="8" applyNumberFormat="1" applyFont="1" applyFill="1" applyBorder="1" applyAlignment="1">
      <alignment horizontal="right" vertical="center"/>
    </xf>
    <xf numFmtId="3" fontId="10" fillId="9" borderId="33" xfId="8" applyNumberFormat="1" applyFont="1" applyFill="1" applyBorder="1" applyAlignment="1">
      <alignment horizontal="right" vertical="center"/>
    </xf>
    <xf numFmtId="3" fontId="9" fillId="6" borderId="0" xfId="7" applyNumberFormat="1" applyFont="1" applyFill="1" applyBorder="1" applyAlignment="1">
      <alignment horizontal="right"/>
    </xf>
    <xf numFmtId="3" fontId="9" fillId="0" borderId="0" xfId="0" applyNumberFormat="1" applyFont="1" applyFill="1" applyBorder="1" applyAlignment="1">
      <alignment horizontal="right"/>
    </xf>
    <xf numFmtId="3" fontId="2" fillId="0" borderId="0" xfId="0" applyNumberFormat="1" applyFont="1" applyFill="1" applyBorder="1" applyAlignment="1">
      <alignment horizontal="right"/>
    </xf>
    <xf numFmtId="3" fontId="2" fillId="0" borderId="0" xfId="2" applyNumberFormat="1" applyFont="1" applyFill="1" applyBorder="1" applyAlignment="1">
      <alignment horizontal="right" vertical="center"/>
    </xf>
    <xf numFmtId="3" fontId="9" fillId="6" borderId="0" xfId="0" applyNumberFormat="1" applyFont="1" applyFill="1" applyBorder="1" applyAlignment="1">
      <alignment horizontal="right"/>
    </xf>
    <xf numFmtId="3" fontId="1" fillId="0" borderId="0" xfId="0" applyNumberFormat="1" applyFont="1" applyFill="1" applyBorder="1" applyAlignment="1">
      <alignment horizontal="right"/>
    </xf>
    <xf numFmtId="3" fontId="23" fillId="0" borderId="0" xfId="2" applyNumberFormat="1" applyFont="1" applyFill="1" applyBorder="1" applyAlignment="1">
      <alignment horizontal="right" vertical="center"/>
    </xf>
    <xf numFmtId="0" fontId="10" fillId="10" borderId="34" xfId="2" applyFont="1" applyFill="1" applyBorder="1" applyAlignment="1">
      <alignment horizontal="center" vertical="center"/>
    </xf>
    <xf numFmtId="0" fontId="10" fillId="10" borderId="35" xfId="2" applyFont="1" applyFill="1" applyBorder="1" applyAlignment="1">
      <alignment horizontal="center" vertical="center" wrapText="1"/>
    </xf>
    <xf numFmtId="0" fontId="10" fillId="12" borderId="35" xfId="2" applyFont="1" applyFill="1" applyBorder="1" applyAlignment="1">
      <alignment horizontal="center" vertical="center"/>
    </xf>
    <xf numFmtId="0" fontId="9" fillId="0" borderId="35" xfId="2" applyFont="1" applyFill="1" applyBorder="1" applyAlignment="1">
      <alignment horizontal="center" vertical="center"/>
    </xf>
    <xf numFmtId="0" fontId="10" fillId="9" borderId="36" xfId="2" applyFont="1" applyFill="1" applyBorder="1" applyAlignment="1">
      <alignment horizontal="center" vertical="center"/>
    </xf>
    <xf numFmtId="3" fontId="10" fillId="12" borderId="11" xfId="2" applyNumberFormat="1" applyFont="1" applyFill="1" applyBorder="1" applyAlignment="1">
      <alignment horizontal="center" vertical="center"/>
    </xf>
    <xf numFmtId="3" fontId="9" fillId="0" borderId="11" xfId="2" applyNumberFormat="1" applyFont="1" applyFill="1" applyBorder="1" applyAlignment="1">
      <alignment horizontal="center" vertical="center"/>
    </xf>
    <xf numFmtId="3" fontId="10" fillId="9" borderId="38" xfId="2" applyNumberFormat="1" applyFont="1" applyFill="1" applyBorder="1" applyAlignment="1">
      <alignment horizontal="center" vertical="center"/>
    </xf>
    <xf numFmtId="3" fontId="9" fillId="10" borderId="29" xfId="2" applyNumberFormat="1" applyFont="1" applyFill="1" applyBorder="1" applyAlignment="1">
      <alignment horizontal="center" vertical="center" textRotation="90" wrapText="1"/>
    </xf>
    <xf numFmtId="3" fontId="10" fillId="12" borderId="29" xfId="2" applyNumberFormat="1" applyFont="1" applyFill="1" applyBorder="1" applyAlignment="1">
      <alignment horizontal="center" vertical="center"/>
    </xf>
    <xf numFmtId="3" fontId="10" fillId="12" borderId="30" xfId="2" applyNumberFormat="1" applyFont="1" applyFill="1" applyBorder="1" applyAlignment="1">
      <alignment horizontal="right" vertical="center"/>
    </xf>
    <xf numFmtId="3" fontId="9" fillId="0" borderId="29" xfId="2" applyNumberFormat="1" applyFont="1" applyFill="1" applyBorder="1" applyAlignment="1">
      <alignment horizontal="center" vertical="center"/>
    </xf>
    <xf numFmtId="3" fontId="9" fillId="0" borderId="30" xfId="2" applyNumberFormat="1" applyFont="1" applyFill="1" applyBorder="1" applyAlignment="1">
      <alignment horizontal="right" vertical="center"/>
    </xf>
    <xf numFmtId="3" fontId="9" fillId="0" borderId="30" xfId="2" applyNumberFormat="1" applyFont="1" applyFill="1" applyBorder="1" applyAlignment="1">
      <alignment horizontal="center" vertical="center"/>
    </xf>
    <xf numFmtId="3" fontId="10" fillId="9" borderId="31" xfId="2" applyNumberFormat="1" applyFont="1" applyFill="1" applyBorder="1" applyAlignment="1">
      <alignment horizontal="center" vertical="center"/>
    </xf>
    <xf numFmtId="3" fontId="10" fillId="9" borderId="33" xfId="2" applyNumberFormat="1" applyFont="1" applyFill="1" applyBorder="1" applyAlignment="1">
      <alignment horizontal="right" vertical="center"/>
    </xf>
    <xf numFmtId="0" fontId="9" fillId="3" borderId="12" xfId="7" applyFont="1" applyFill="1" applyBorder="1"/>
    <xf numFmtId="3" fontId="9" fillId="10" borderId="32" xfId="2" applyNumberFormat="1" applyFont="1" applyFill="1" applyBorder="1" applyAlignment="1">
      <alignment horizontal="center" vertical="center"/>
    </xf>
    <xf numFmtId="3" fontId="9" fillId="0" borderId="30" xfId="0" applyNumberFormat="1" applyFont="1" applyFill="1" applyBorder="1" applyAlignment="1">
      <alignment horizontal="right"/>
    </xf>
    <xf numFmtId="3" fontId="9" fillId="0" borderId="30" xfId="9" applyNumberFormat="1" applyFont="1" applyFill="1" applyBorder="1" applyAlignment="1">
      <alignment horizontal="right" vertical="center"/>
    </xf>
    <xf numFmtId="0" fontId="6" fillId="0" borderId="35" xfId="2" applyFont="1" applyFill="1" applyBorder="1" applyAlignment="1">
      <alignment horizontal="center" vertical="center"/>
    </xf>
    <xf numFmtId="0" fontId="9" fillId="0" borderId="35" xfId="2" applyFont="1" applyFill="1" applyBorder="1" applyAlignment="1">
      <alignment horizontal="left" vertical="center"/>
    </xf>
    <xf numFmtId="3" fontId="9" fillId="0" borderId="11" xfId="9" applyNumberFormat="1" applyFont="1" applyFill="1" applyBorder="1" applyAlignment="1">
      <alignment horizontal="center" vertical="center"/>
    </xf>
    <xf numFmtId="3" fontId="10" fillId="9" borderId="33" xfId="9" applyNumberFormat="1" applyFont="1" applyFill="1" applyBorder="1" applyAlignment="1">
      <alignment horizontal="right" vertical="center"/>
    </xf>
    <xf numFmtId="3" fontId="9" fillId="3" borderId="12" xfId="2" applyNumberFormat="1" applyFont="1" applyFill="1" applyBorder="1" applyAlignment="1">
      <alignment horizontal="center" vertical="center"/>
    </xf>
    <xf numFmtId="3" fontId="10" fillId="12" borderId="30" xfId="9" applyNumberFormat="1" applyFont="1" applyFill="1" applyBorder="1" applyAlignment="1">
      <alignment horizontal="right" vertical="center"/>
    </xf>
    <xf numFmtId="3" fontId="6" fillId="12" borderId="12" xfId="2" applyNumberFormat="1" applyFont="1" applyFill="1" applyBorder="1" applyAlignment="1">
      <alignment horizontal="center" vertical="center"/>
    </xf>
    <xf numFmtId="3" fontId="9" fillId="12" borderId="12" xfId="2" applyNumberFormat="1" applyFont="1" applyFill="1" applyBorder="1" applyAlignment="1">
      <alignment horizontal="center" vertical="center"/>
    </xf>
    <xf numFmtId="3" fontId="10" fillId="9" borderId="32" xfId="2" applyNumberFormat="1" applyFont="1" applyFill="1" applyBorder="1" applyAlignment="1">
      <alignment horizontal="center"/>
    </xf>
    <xf numFmtId="3" fontId="9" fillId="12" borderId="29" xfId="2" applyNumberFormat="1" applyFont="1" applyFill="1" applyBorder="1" applyAlignment="1">
      <alignment horizontal="center" vertical="center"/>
    </xf>
    <xf numFmtId="3" fontId="1" fillId="3" borderId="12" xfId="2" applyNumberFormat="1" applyFont="1" applyFill="1" applyBorder="1" applyAlignment="1">
      <alignment horizontal="center" vertical="center"/>
    </xf>
    <xf numFmtId="3" fontId="3" fillId="12" borderId="12" xfId="2" applyNumberFormat="1" applyFont="1" applyFill="1" applyBorder="1" applyAlignment="1">
      <alignment horizontal="center" vertical="center"/>
    </xf>
    <xf numFmtId="3" fontId="3" fillId="12" borderId="30" xfId="2" applyNumberFormat="1" applyFont="1" applyFill="1" applyBorder="1" applyAlignment="1">
      <alignment horizontal="right" vertical="center"/>
    </xf>
    <xf numFmtId="3" fontId="1" fillId="0" borderId="12" xfId="2" applyNumberFormat="1" applyFont="1" applyFill="1" applyBorder="1" applyAlignment="1">
      <alignment horizontal="center" vertical="center"/>
    </xf>
    <xf numFmtId="3" fontId="1" fillId="0" borderId="30" xfId="2" applyNumberFormat="1" applyFont="1" applyFill="1" applyBorder="1" applyAlignment="1">
      <alignment horizontal="right" vertical="center"/>
    </xf>
    <xf numFmtId="3" fontId="3" fillId="9" borderId="32" xfId="2" applyNumberFormat="1" applyFont="1" applyFill="1" applyBorder="1" applyAlignment="1">
      <alignment horizontal="center" vertical="center"/>
    </xf>
    <xf numFmtId="3" fontId="3" fillId="9" borderId="33" xfId="2" applyNumberFormat="1" applyFont="1" applyFill="1" applyBorder="1" applyAlignment="1">
      <alignment horizontal="right" vertical="center"/>
    </xf>
    <xf numFmtId="0" fontId="3" fillId="12" borderId="35" xfId="2" applyFont="1" applyFill="1" applyBorder="1" applyAlignment="1">
      <alignment horizontal="center" vertical="center"/>
    </xf>
    <xf numFmtId="0" fontId="1" fillId="0" borderId="35" xfId="2" applyFont="1" applyFill="1" applyBorder="1" applyAlignment="1">
      <alignment horizontal="center" vertical="center"/>
    </xf>
    <xf numFmtId="0" fontId="3" fillId="9" borderId="36" xfId="2" applyFont="1" applyFill="1" applyBorder="1" applyAlignment="1">
      <alignment horizontal="center" vertical="center"/>
    </xf>
    <xf numFmtId="3" fontId="1" fillId="3" borderId="11" xfId="2" applyNumberFormat="1" applyFont="1" applyFill="1" applyBorder="1" applyAlignment="1">
      <alignment horizontal="center" vertical="center"/>
    </xf>
    <xf numFmtId="3" fontId="1" fillId="0" borderId="11" xfId="2" applyNumberFormat="1" applyFont="1" applyFill="1" applyBorder="1" applyAlignment="1">
      <alignment horizontal="center" vertical="center"/>
    </xf>
    <xf numFmtId="3" fontId="3" fillId="9" borderId="38" xfId="2" applyNumberFormat="1" applyFont="1" applyFill="1" applyBorder="1" applyAlignment="1">
      <alignment horizontal="center" vertical="center"/>
    </xf>
    <xf numFmtId="3" fontId="1" fillId="3" borderId="29" xfId="2" applyNumberFormat="1" applyFont="1" applyFill="1" applyBorder="1" applyAlignment="1">
      <alignment horizontal="center" vertical="center"/>
    </xf>
    <xf numFmtId="3" fontId="1" fillId="0" borderId="29" xfId="2" applyNumberFormat="1" applyFont="1" applyFill="1" applyBorder="1" applyAlignment="1">
      <alignment horizontal="center" vertical="center"/>
    </xf>
    <xf numFmtId="3" fontId="3" fillId="9" borderId="31" xfId="2" applyNumberFormat="1" applyFont="1" applyFill="1" applyBorder="1" applyAlignment="1">
      <alignment horizontal="center" vertical="center"/>
    </xf>
    <xf numFmtId="3" fontId="9" fillId="10" borderId="43" xfId="2" applyNumberFormat="1" applyFont="1" applyFill="1" applyBorder="1" applyAlignment="1">
      <alignment horizontal="center" vertical="center" textRotation="90" wrapText="1"/>
    </xf>
    <xf numFmtId="3" fontId="10" fillId="10" borderId="43" xfId="2" applyNumberFormat="1" applyFont="1" applyFill="1" applyBorder="1" applyAlignment="1">
      <alignment horizontal="center" vertical="center" textRotation="90" wrapText="1"/>
    </xf>
    <xf numFmtId="3" fontId="10" fillId="10" borderId="44" xfId="2" applyNumberFormat="1" applyFont="1" applyFill="1" applyBorder="1" applyAlignment="1">
      <alignment horizontal="center" vertical="center" textRotation="90" wrapText="1"/>
    </xf>
    <xf numFmtId="3" fontId="10" fillId="12" borderId="43" xfId="2" applyNumberFormat="1" applyFont="1" applyFill="1" applyBorder="1" applyAlignment="1">
      <alignment horizontal="center" vertical="center"/>
    </xf>
    <xf numFmtId="3" fontId="9" fillId="3" borderId="43" xfId="2" applyNumberFormat="1" applyFont="1" applyFill="1" applyBorder="1" applyAlignment="1">
      <alignment horizontal="center" vertical="center"/>
    </xf>
    <xf numFmtId="3" fontId="10" fillId="12" borderId="44" xfId="2" applyNumberFormat="1" applyFont="1" applyFill="1" applyBorder="1" applyAlignment="1">
      <alignment horizontal="right" vertical="center"/>
    </xf>
    <xf numFmtId="3" fontId="9" fillId="0" borderId="43" xfId="2" applyNumberFormat="1" applyFont="1" applyFill="1" applyBorder="1" applyAlignment="1">
      <alignment horizontal="center" vertical="center"/>
    </xf>
    <xf numFmtId="3" fontId="9" fillId="0" borderId="44" xfId="2" applyNumberFormat="1" applyFont="1" applyFill="1" applyBorder="1" applyAlignment="1">
      <alignment horizontal="right" vertical="center"/>
    </xf>
    <xf numFmtId="3" fontId="9" fillId="3" borderId="44" xfId="2" applyNumberFormat="1" applyFont="1" applyFill="1" applyBorder="1" applyAlignment="1">
      <alignment horizontal="right" vertical="center"/>
    </xf>
    <xf numFmtId="3" fontId="10" fillId="9" borderId="46" xfId="2" applyNumberFormat="1" applyFont="1" applyFill="1" applyBorder="1" applyAlignment="1">
      <alignment horizontal="center" vertical="center"/>
    </xf>
    <xf numFmtId="3" fontId="10" fillId="9" borderId="47" xfId="2" applyNumberFormat="1" applyFont="1" applyFill="1" applyBorder="1" applyAlignment="1">
      <alignment horizontal="right" vertical="center"/>
    </xf>
    <xf numFmtId="0" fontId="10" fillId="10" borderId="48" xfId="2" applyFont="1" applyFill="1" applyBorder="1" applyAlignment="1">
      <alignment horizontal="center" vertical="center"/>
    </xf>
    <xf numFmtId="0" fontId="10" fillId="10" borderId="49" xfId="2" applyFont="1" applyFill="1" applyBorder="1" applyAlignment="1">
      <alignment horizontal="center" vertical="center" wrapText="1"/>
    </xf>
    <xf numFmtId="0" fontId="10" fillId="12" borderId="49" xfId="2" applyFont="1" applyFill="1" applyBorder="1" applyAlignment="1">
      <alignment horizontal="center" vertical="center"/>
    </xf>
    <xf numFmtId="0" fontId="9" fillId="0" borderId="49" xfId="2" applyNumberFormat="1" applyFont="1" applyFill="1" applyBorder="1" applyAlignment="1">
      <alignment horizontal="center" vertical="center"/>
    </xf>
    <xf numFmtId="0" fontId="9" fillId="0" borderId="49" xfId="2" applyFont="1" applyFill="1" applyBorder="1" applyAlignment="1">
      <alignment horizontal="center" vertical="center"/>
    </xf>
    <xf numFmtId="0" fontId="9" fillId="3" borderId="49" xfId="2" applyFont="1" applyFill="1" applyBorder="1" applyAlignment="1">
      <alignment horizontal="center" vertical="center"/>
    </xf>
    <xf numFmtId="0" fontId="10" fillId="9" borderId="50" xfId="2" applyFont="1" applyFill="1" applyBorder="1" applyAlignment="1">
      <alignment horizontal="center" vertical="center"/>
    </xf>
    <xf numFmtId="3" fontId="9" fillId="10" borderId="52" xfId="2" applyNumberFormat="1" applyFont="1" applyFill="1" applyBorder="1" applyAlignment="1">
      <alignment horizontal="center" vertical="center" textRotation="90" wrapText="1"/>
    </xf>
    <xf numFmtId="3" fontId="10" fillId="12" borderId="52" xfId="2" applyNumberFormat="1" applyFont="1" applyFill="1" applyBorder="1" applyAlignment="1">
      <alignment horizontal="center" vertical="center"/>
    </xf>
    <xf numFmtId="3" fontId="9" fillId="0" borderId="52" xfId="2" applyNumberFormat="1" applyFont="1" applyFill="1" applyBorder="1" applyAlignment="1">
      <alignment horizontal="center" vertical="center"/>
    </xf>
    <xf numFmtId="3" fontId="9" fillId="3" borderId="52" xfId="2" applyNumberFormat="1" applyFont="1" applyFill="1" applyBorder="1" applyAlignment="1">
      <alignment horizontal="center" vertical="center"/>
    </xf>
    <xf numFmtId="3" fontId="10" fillId="9" borderId="53" xfId="2" applyNumberFormat="1" applyFont="1" applyFill="1" applyBorder="1" applyAlignment="1">
      <alignment horizontal="center" vertical="center"/>
    </xf>
    <xf numFmtId="3" fontId="9" fillId="10" borderId="42" xfId="2" applyNumberFormat="1" applyFont="1" applyFill="1" applyBorder="1" applyAlignment="1">
      <alignment horizontal="center" vertical="center" textRotation="90" wrapText="1"/>
    </xf>
    <xf numFmtId="3" fontId="10" fillId="12" borderId="42" xfId="2" applyNumberFormat="1" applyFont="1" applyFill="1" applyBorder="1" applyAlignment="1">
      <alignment horizontal="center" vertical="center"/>
    </xf>
    <xf numFmtId="3" fontId="9" fillId="0" borderId="42" xfId="2" applyNumberFormat="1" applyFont="1" applyFill="1" applyBorder="1" applyAlignment="1">
      <alignment horizontal="center" vertical="center"/>
    </xf>
    <xf numFmtId="3" fontId="9" fillId="3" borderId="42" xfId="2" applyNumberFormat="1" applyFont="1" applyFill="1" applyBorder="1" applyAlignment="1">
      <alignment horizontal="center" vertical="center"/>
    </xf>
    <xf numFmtId="3" fontId="10" fillId="9" borderId="45" xfId="2" applyNumberFormat="1" applyFont="1" applyFill="1" applyBorder="1" applyAlignment="1">
      <alignment horizontal="center" vertical="center"/>
    </xf>
    <xf numFmtId="3" fontId="23" fillId="0" borderId="12" xfId="2" applyNumberFormat="1" applyFont="1" applyFill="1" applyBorder="1" applyAlignment="1">
      <alignment horizontal="center" vertical="center"/>
    </xf>
    <xf numFmtId="3" fontId="23" fillId="0" borderId="11" xfId="2" applyNumberFormat="1" applyFont="1" applyFill="1" applyBorder="1" applyAlignment="1">
      <alignment horizontal="center" vertical="center"/>
    </xf>
    <xf numFmtId="3" fontId="23" fillId="0" borderId="29" xfId="2" applyNumberFormat="1" applyFont="1" applyFill="1" applyBorder="1" applyAlignment="1">
      <alignment horizontal="center" vertical="center"/>
    </xf>
    <xf numFmtId="3" fontId="10" fillId="13" borderId="12" xfId="2" applyNumberFormat="1" applyFont="1" applyFill="1" applyBorder="1" applyAlignment="1">
      <alignment horizontal="center" vertical="center"/>
    </xf>
    <xf numFmtId="3" fontId="10" fillId="13" borderId="30" xfId="2" applyNumberFormat="1" applyFont="1" applyFill="1" applyBorder="1" applyAlignment="1">
      <alignment horizontal="right" vertical="center"/>
    </xf>
    <xf numFmtId="0" fontId="10" fillId="13" borderId="35" xfId="2" applyFont="1" applyFill="1" applyBorder="1" applyAlignment="1">
      <alignment horizontal="center" vertical="center"/>
    </xf>
    <xf numFmtId="3" fontId="10" fillId="13" borderId="11" xfId="2" applyNumberFormat="1" applyFont="1" applyFill="1" applyBorder="1" applyAlignment="1">
      <alignment horizontal="center" vertical="center"/>
    </xf>
    <xf numFmtId="3" fontId="10" fillId="13" borderId="29" xfId="2" applyNumberFormat="1" applyFont="1" applyFill="1" applyBorder="1" applyAlignment="1">
      <alignment horizontal="center" vertical="center"/>
    </xf>
    <xf numFmtId="3" fontId="9" fillId="0" borderId="12" xfId="0" applyNumberFormat="1" applyFont="1" applyFill="1" applyBorder="1" applyAlignment="1">
      <alignment horizontal="center"/>
    </xf>
    <xf numFmtId="3" fontId="10" fillId="14" borderId="12" xfId="0" applyNumberFormat="1" applyFont="1" applyFill="1" applyBorder="1" applyAlignment="1">
      <alignment horizontal="center" vertical="center"/>
    </xf>
    <xf numFmtId="3" fontId="10" fillId="14" borderId="30" xfId="0" applyNumberFormat="1" applyFont="1" applyFill="1" applyBorder="1" applyAlignment="1">
      <alignment horizontal="right" vertical="center"/>
    </xf>
    <xf numFmtId="3" fontId="9" fillId="0" borderId="12" xfId="0" applyNumberFormat="1" applyFont="1" applyFill="1" applyBorder="1" applyAlignment="1">
      <alignment horizontal="center" vertical="center"/>
    </xf>
    <xf numFmtId="3" fontId="26" fillId="0" borderId="12" xfId="0" applyNumberFormat="1" applyFont="1" applyFill="1" applyBorder="1" applyAlignment="1">
      <alignment horizontal="center" vertical="center"/>
    </xf>
    <xf numFmtId="3" fontId="26" fillId="0" borderId="30" xfId="0" applyNumberFormat="1" applyFont="1" applyFill="1" applyBorder="1" applyAlignment="1">
      <alignment horizontal="right" vertical="center"/>
    </xf>
    <xf numFmtId="3" fontId="27" fillId="14" borderId="12" xfId="0" applyNumberFormat="1" applyFont="1" applyFill="1" applyBorder="1" applyAlignment="1">
      <alignment horizontal="center" vertical="center"/>
    </xf>
    <xf numFmtId="3" fontId="10" fillId="11" borderId="32" xfId="0" applyNumberFormat="1" applyFont="1" applyFill="1" applyBorder="1" applyAlignment="1">
      <alignment horizontal="center" vertical="center"/>
    </xf>
    <xf numFmtId="3" fontId="10" fillId="11" borderId="33" xfId="0" applyNumberFormat="1" applyFont="1" applyFill="1" applyBorder="1" applyAlignment="1">
      <alignment horizontal="right" vertical="center"/>
    </xf>
    <xf numFmtId="0" fontId="10" fillId="14" borderId="35" xfId="0" applyFont="1" applyFill="1" applyBorder="1" applyAlignment="1">
      <alignment horizontal="center" vertical="center"/>
    </xf>
    <xf numFmtId="0" fontId="9" fillId="0" borderId="35" xfId="0" applyFont="1" applyFill="1" applyBorder="1" applyAlignment="1">
      <alignment horizontal="center" vertical="center"/>
    </xf>
    <xf numFmtId="0" fontId="10" fillId="11" borderId="36" xfId="0" applyFont="1" applyFill="1" applyBorder="1" applyAlignment="1">
      <alignment horizontal="center" vertical="center"/>
    </xf>
    <xf numFmtId="3" fontId="10" fillId="14" borderId="11" xfId="0" applyNumberFormat="1" applyFont="1" applyFill="1" applyBorder="1" applyAlignment="1">
      <alignment horizontal="center" vertical="center"/>
    </xf>
    <xf numFmtId="3" fontId="9" fillId="0" borderId="11" xfId="0" applyNumberFormat="1" applyFont="1" applyFill="1" applyBorder="1" applyAlignment="1">
      <alignment horizontal="center" vertical="center"/>
    </xf>
    <xf numFmtId="3" fontId="10" fillId="11" borderId="38" xfId="0" applyNumberFormat="1" applyFont="1" applyFill="1" applyBorder="1" applyAlignment="1">
      <alignment horizontal="center" vertical="center"/>
    </xf>
    <xf numFmtId="3" fontId="10" fillId="14" borderId="29" xfId="0" applyNumberFormat="1" applyFont="1" applyFill="1" applyBorder="1" applyAlignment="1">
      <alignment horizontal="center" vertical="center"/>
    </xf>
    <xf numFmtId="3" fontId="9" fillId="0" borderId="29" xfId="0" applyNumberFormat="1" applyFont="1" applyFill="1" applyBorder="1" applyAlignment="1">
      <alignment horizontal="center" vertical="center"/>
    </xf>
    <xf numFmtId="3" fontId="26" fillId="0" borderId="29" xfId="0" applyNumberFormat="1" applyFont="1" applyFill="1" applyBorder="1" applyAlignment="1">
      <alignment horizontal="center" vertical="center"/>
    </xf>
    <xf numFmtId="3" fontId="10" fillId="11" borderId="31" xfId="0" applyNumberFormat="1" applyFont="1" applyFill="1" applyBorder="1" applyAlignment="1">
      <alignment horizontal="center" vertical="center"/>
    </xf>
    <xf numFmtId="3" fontId="6" fillId="12" borderId="30" xfId="8" applyNumberFormat="1" applyFont="1" applyFill="1" applyBorder="1" applyAlignment="1">
      <alignment horizontal="right" vertical="center"/>
    </xf>
    <xf numFmtId="3" fontId="2" fillId="0" borderId="30" xfId="8" applyNumberFormat="1" applyFont="1" applyFill="1" applyBorder="1" applyAlignment="1">
      <alignment horizontal="right" vertical="center"/>
    </xf>
    <xf numFmtId="3" fontId="2" fillId="12" borderId="30" xfId="8" applyNumberFormat="1" applyFont="1" applyFill="1" applyBorder="1" applyAlignment="1">
      <alignment horizontal="right" vertical="center"/>
    </xf>
    <xf numFmtId="3" fontId="20" fillId="12" borderId="30" xfId="0" applyNumberFormat="1" applyFont="1" applyFill="1" applyBorder="1" applyAlignment="1">
      <alignment horizontal="right"/>
    </xf>
    <xf numFmtId="3" fontId="20" fillId="0" borderId="30" xfId="0" applyNumberFormat="1" applyFont="1" applyFill="1" applyBorder="1" applyAlignment="1">
      <alignment horizontal="right"/>
    </xf>
    <xf numFmtId="3" fontId="2" fillId="3" borderId="12" xfId="2" applyNumberFormat="1" applyFont="1" applyFill="1" applyBorder="1" applyAlignment="1">
      <alignment horizontal="center" vertical="center"/>
    </xf>
    <xf numFmtId="3" fontId="20" fillId="3" borderId="30" xfId="0" applyNumberFormat="1" applyFont="1" applyFill="1" applyBorder="1" applyAlignment="1">
      <alignment horizontal="right"/>
    </xf>
    <xf numFmtId="3" fontId="6" fillId="9" borderId="32" xfId="2" applyNumberFormat="1" applyFont="1" applyFill="1" applyBorder="1" applyAlignment="1">
      <alignment horizontal="center" vertical="center"/>
    </xf>
    <xf numFmtId="3" fontId="6" fillId="9" borderId="33" xfId="8" applyNumberFormat="1" applyFont="1" applyFill="1" applyBorder="1" applyAlignment="1">
      <alignment horizontal="right" vertical="center"/>
    </xf>
    <xf numFmtId="0" fontId="6" fillId="12" borderId="35" xfId="2" applyFont="1" applyFill="1" applyBorder="1" applyAlignment="1">
      <alignment horizontal="center" vertical="center"/>
    </xf>
    <xf numFmtId="0" fontId="2" fillId="0" borderId="35" xfId="2" applyFont="1" applyFill="1" applyBorder="1" applyAlignment="1">
      <alignment horizontal="center" vertical="center" wrapText="1"/>
    </xf>
    <xf numFmtId="0" fontId="2" fillId="0" borderId="35" xfId="2" applyFont="1" applyFill="1" applyBorder="1" applyAlignment="1">
      <alignment horizontal="center" vertical="center"/>
    </xf>
    <xf numFmtId="0" fontId="2" fillId="3" borderId="35" xfId="2" applyFont="1" applyFill="1" applyBorder="1" applyAlignment="1">
      <alignment horizontal="center" vertical="center"/>
    </xf>
    <xf numFmtId="0" fontId="6" fillId="9" borderId="36" xfId="2" applyFont="1" applyFill="1" applyBorder="1" applyAlignment="1">
      <alignment horizontal="center" vertical="center"/>
    </xf>
    <xf numFmtId="3" fontId="6" fillId="12" borderId="11" xfId="2" applyNumberFormat="1" applyFont="1" applyFill="1" applyBorder="1" applyAlignment="1">
      <alignment horizontal="center" vertical="center"/>
    </xf>
    <xf numFmtId="3" fontId="2" fillId="0" borderId="11" xfId="2" applyNumberFormat="1" applyFont="1" applyFill="1" applyBorder="1" applyAlignment="1">
      <alignment horizontal="center" vertical="center"/>
    </xf>
    <xf numFmtId="3" fontId="2" fillId="3" borderId="11" xfId="2" applyNumberFormat="1" applyFont="1" applyFill="1" applyBorder="1" applyAlignment="1">
      <alignment horizontal="center" vertical="center"/>
    </xf>
    <xf numFmtId="3" fontId="6" fillId="9" borderId="38" xfId="2" applyNumberFormat="1" applyFont="1" applyFill="1" applyBorder="1" applyAlignment="1">
      <alignment horizontal="center" vertical="center"/>
    </xf>
    <xf numFmtId="3" fontId="6" fillId="12" borderId="29" xfId="2" applyNumberFormat="1" applyFont="1" applyFill="1" applyBorder="1" applyAlignment="1">
      <alignment horizontal="center" vertical="center"/>
    </xf>
    <xf numFmtId="3" fontId="2" fillId="0" borderId="29" xfId="2" applyNumberFormat="1" applyFont="1" applyFill="1" applyBorder="1" applyAlignment="1">
      <alignment horizontal="center" vertical="center"/>
    </xf>
    <xf numFmtId="3" fontId="2" fillId="3" borderId="29" xfId="2" applyNumberFormat="1" applyFont="1" applyFill="1" applyBorder="1" applyAlignment="1">
      <alignment horizontal="center" vertical="center"/>
    </xf>
    <xf numFmtId="3" fontId="2" fillId="3" borderId="30" xfId="2" applyNumberFormat="1" applyFont="1" applyFill="1" applyBorder="1" applyAlignment="1">
      <alignment horizontal="right" vertical="center"/>
    </xf>
    <xf numFmtId="3" fontId="6" fillId="9" borderId="31" xfId="2" applyNumberFormat="1" applyFont="1" applyFill="1" applyBorder="1" applyAlignment="1">
      <alignment horizontal="center" vertical="center"/>
    </xf>
    <xf numFmtId="0" fontId="10" fillId="4" borderId="35" xfId="0" applyFont="1" applyFill="1" applyBorder="1" applyAlignment="1">
      <alignment horizontal="center" vertical="center"/>
    </xf>
    <xf numFmtId="3" fontId="10" fillId="4" borderId="29" xfId="0" applyNumberFormat="1" applyFont="1" applyFill="1" applyBorder="1" applyAlignment="1">
      <alignment horizontal="center" vertical="center"/>
    </xf>
    <xf numFmtId="3" fontId="27" fillId="4" borderId="12" xfId="0" applyNumberFormat="1" applyFont="1" applyFill="1" applyBorder="1" applyAlignment="1">
      <alignment horizontal="center" vertical="center"/>
    </xf>
    <xf numFmtId="3" fontId="10" fillId="4" borderId="30" xfId="0" applyNumberFormat="1" applyFont="1" applyFill="1" applyBorder="1" applyAlignment="1">
      <alignment horizontal="right" vertical="center"/>
    </xf>
    <xf numFmtId="3" fontId="10" fillId="4" borderId="11" xfId="0" applyNumberFormat="1" applyFont="1" applyFill="1" applyBorder="1" applyAlignment="1">
      <alignment horizontal="center" vertical="center"/>
    </xf>
    <xf numFmtId="3" fontId="10" fillId="4" borderId="12" xfId="0" applyNumberFormat="1" applyFont="1" applyFill="1" applyBorder="1" applyAlignment="1">
      <alignment horizontal="center" vertical="center"/>
    </xf>
    <xf numFmtId="0" fontId="10" fillId="8" borderId="0" xfId="0" applyFont="1" applyFill="1" applyBorder="1"/>
    <xf numFmtId="170" fontId="10" fillId="0" borderId="0" xfId="0" applyNumberFormat="1" applyFont="1" applyFill="1" applyBorder="1"/>
    <xf numFmtId="0" fontId="10" fillId="0" borderId="0" xfId="0" applyFont="1" applyFill="1" applyBorder="1"/>
    <xf numFmtId="0" fontId="29" fillId="0" borderId="0" xfId="0" applyFont="1" applyFill="1" applyBorder="1" applyAlignment="1"/>
    <xf numFmtId="0" fontId="10" fillId="3" borderId="35" xfId="0" applyFont="1" applyFill="1" applyBorder="1" applyAlignment="1">
      <alignment horizontal="center" vertical="center"/>
    </xf>
    <xf numFmtId="3" fontId="10" fillId="3" borderId="29"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10" fillId="3" borderId="30" xfId="0" applyNumberFormat="1" applyFont="1" applyFill="1" applyBorder="1" applyAlignment="1">
      <alignment horizontal="right" vertical="center"/>
    </xf>
    <xf numFmtId="3" fontId="10" fillId="3" borderId="11" xfId="0" applyNumberFormat="1" applyFont="1" applyFill="1" applyBorder="1" applyAlignment="1">
      <alignment horizontal="center" vertical="center"/>
    </xf>
    <xf numFmtId="0" fontId="30" fillId="0" borderId="0" xfId="0" applyFont="1" applyFill="1" applyBorder="1"/>
    <xf numFmtId="0" fontId="10" fillId="0" borderId="0" xfId="4" applyFont="1" applyFill="1" applyBorder="1"/>
    <xf numFmtId="0" fontId="10" fillId="6" borderId="0" xfId="4" applyFont="1" applyFill="1" applyBorder="1"/>
    <xf numFmtId="0" fontId="10" fillId="0" borderId="0" xfId="4" applyFont="1" applyFill="1" applyBorder="1" applyAlignment="1">
      <alignment horizontal="center"/>
    </xf>
    <xf numFmtId="0" fontId="9" fillId="0" borderId="0" xfId="7" applyFont="1" applyFill="1" applyBorder="1" applyAlignment="1">
      <alignment vertical="center"/>
    </xf>
    <xf numFmtId="0" fontId="10" fillId="0" borderId="0" xfId="7" applyFont="1" applyFill="1" applyBorder="1" applyAlignment="1">
      <alignment horizontal="left" vertical="center"/>
    </xf>
    <xf numFmtId="0" fontId="10" fillId="0" borderId="0" xfId="7" applyFont="1" applyFill="1" applyBorder="1" applyAlignment="1">
      <alignment vertical="center"/>
    </xf>
    <xf numFmtId="3" fontId="9" fillId="0" borderId="0" xfId="0" applyNumberFormat="1" applyFont="1"/>
    <xf numFmtId="0" fontId="10" fillId="0" borderId="0" xfId="0" applyFont="1" applyFill="1" applyBorder="1" applyAlignment="1">
      <alignment vertical="center"/>
    </xf>
    <xf numFmtId="3" fontId="10" fillId="5" borderId="0" xfId="2" applyNumberFormat="1" applyFont="1" applyFill="1" applyAlignment="1">
      <alignment horizontal="center" vertical="center"/>
    </xf>
    <xf numFmtId="3" fontId="9" fillId="5" borderId="0" xfId="0" applyNumberFormat="1" applyFont="1" applyFill="1" applyAlignment="1">
      <alignment horizontal="right"/>
    </xf>
    <xf numFmtId="3" fontId="10" fillId="5" borderId="0" xfId="2" applyNumberFormat="1" applyFont="1" applyFill="1" applyAlignment="1">
      <alignment horizontal="right" vertical="center"/>
    </xf>
    <xf numFmtId="3" fontId="9" fillId="0" borderId="0" xfId="0" applyNumberFormat="1" applyFont="1" applyAlignment="1">
      <alignment horizontal="right"/>
    </xf>
    <xf numFmtId="3" fontId="9" fillId="0" borderId="12" xfId="0" applyNumberFormat="1" applyFont="1" applyBorder="1" applyAlignment="1">
      <alignment horizontal="right"/>
    </xf>
    <xf numFmtId="3" fontId="9" fillId="0" borderId="12" xfId="4" applyNumberFormat="1" applyFont="1" applyFill="1" applyBorder="1" applyAlignment="1">
      <alignment horizontal="right"/>
    </xf>
    <xf numFmtId="3" fontId="9" fillId="0" borderId="0" xfId="4" applyNumberFormat="1" applyFont="1" applyFill="1" applyBorder="1" applyAlignment="1">
      <alignment horizontal="right"/>
    </xf>
    <xf numFmtId="3" fontId="9" fillId="0" borderId="30" xfId="0" applyNumberFormat="1" applyFont="1" applyBorder="1" applyAlignment="1">
      <alignment horizontal="right"/>
    </xf>
    <xf numFmtId="3" fontId="9" fillId="0" borderId="30" xfId="4" applyNumberFormat="1" applyFont="1" applyFill="1" applyBorder="1" applyAlignment="1">
      <alignment horizontal="right"/>
    </xf>
    <xf numFmtId="0" fontId="19" fillId="0" borderId="0" xfId="2" applyFont="1" applyFill="1" applyAlignment="1">
      <alignment vertical="center"/>
    </xf>
    <xf numFmtId="0" fontId="10" fillId="16" borderId="36" xfId="2" applyFont="1" applyFill="1" applyBorder="1" applyAlignment="1">
      <alignment horizontal="center" vertical="center"/>
    </xf>
    <xf numFmtId="3" fontId="10" fillId="16" borderId="31" xfId="2" applyNumberFormat="1" applyFont="1" applyFill="1" applyBorder="1" applyAlignment="1">
      <alignment vertical="center"/>
    </xf>
    <xf numFmtId="3" fontId="9" fillId="0" borderId="29" xfId="2" applyNumberFormat="1" applyFont="1" applyFill="1" applyBorder="1" applyAlignment="1">
      <alignment vertical="center"/>
    </xf>
    <xf numFmtId="3" fontId="10" fillId="0" borderId="0" xfId="2" applyNumberFormat="1" applyFont="1" applyFill="1" applyBorder="1" applyAlignment="1">
      <alignment vertical="center"/>
    </xf>
    <xf numFmtId="3" fontId="9" fillId="0" borderId="0" xfId="2" applyNumberFormat="1" applyFont="1" applyFill="1" applyBorder="1" applyAlignment="1">
      <alignment vertical="center"/>
    </xf>
    <xf numFmtId="3" fontId="26" fillId="0" borderId="30" xfId="0" applyNumberFormat="1" applyFont="1" applyFill="1" applyBorder="1" applyAlignment="1">
      <alignment horizontal="right"/>
    </xf>
    <xf numFmtId="3" fontId="26" fillId="0" borderId="1" xfId="0" applyNumberFormat="1" applyFont="1" applyFill="1" applyBorder="1" applyAlignment="1">
      <alignment horizontal="right"/>
    </xf>
    <xf numFmtId="3" fontId="9" fillId="0" borderId="11" xfId="2" applyNumberFormat="1" applyFont="1" applyFill="1" applyBorder="1" applyAlignment="1">
      <alignment horizontal="right" vertical="center"/>
    </xf>
    <xf numFmtId="3" fontId="10" fillId="16" borderId="31" xfId="2" applyNumberFormat="1" applyFont="1" applyFill="1" applyBorder="1" applyAlignment="1">
      <alignment horizontal="right" vertical="center"/>
    </xf>
    <xf numFmtId="3" fontId="10" fillId="16" borderId="33" xfId="2" applyNumberFormat="1" applyFont="1" applyFill="1" applyBorder="1" applyAlignment="1">
      <alignment horizontal="right" vertical="center"/>
    </xf>
    <xf numFmtId="3" fontId="10" fillId="16" borderId="38" xfId="2" applyNumberFormat="1" applyFont="1" applyFill="1" applyBorder="1" applyAlignment="1">
      <alignment horizontal="right" vertical="center"/>
    </xf>
    <xf numFmtId="3" fontId="10" fillId="16" borderId="55" xfId="2" applyNumberFormat="1" applyFont="1" applyFill="1" applyBorder="1" applyAlignment="1">
      <alignment horizontal="right" vertical="center"/>
    </xf>
    <xf numFmtId="3" fontId="10" fillId="16" borderId="58" xfId="2" applyNumberFormat="1" applyFont="1" applyFill="1" applyBorder="1" applyAlignment="1">
      <alignment horizontal="right" vertical="center"/>
    </xf>
    <xf numFmtId="9" fontId="9" fillId="0" borderId="1" xfId="6" applyFont="1" applyFill="1" applyBorder="1" applyAlignment="1">
      <alignment horizontal="center" vertical="center"/>
    </xf>
    <xf numFmtId="9" fontId="10" fillId="16" borderId="55" xfId="6" applyFont="1" applyFill="1" applyBorder="1" applyAlignment="1">
      <alignment horizontal="center" vertical="center"/>
    </xf>
    <xf numFmtId="9" fontId="10" fillId="0" borderId="0" xfId="6" applyFont="1" applyFill="1" applyBorder="1" applyAlignment="1">
      <alignment horizontal="center" vertical="center"/>
    </xf>
    <xf numFmtId="9" fontId="9" fillId="0" borderId="0" xfId="6" applyFont="1" applyFill="1" applyBorder="1" applyAlignment="1">
      <alignment horizontal="center" vertical="center"/>
    </xf>
    <xf numFmtId="9" fontId="9" fillId="0" borderId="0" xfId="6" applyFont="1" applyAlignment="1">
      <alignment horizontal="center"/>
    </xf>
    <xf numFmtId="9" fontId="9" fillId="0" borderId="30" xfId="6" applyFont="1" applyFill="1" applyBorder="1" applyAlignment="1">
      <alignment horizontal="center" vertical="center"/>
    </xf>
    <xf numFmtId="9" fontId="10" fillId="16" borderId="33" xfId="6" applyFont="1" applyFill="1" applyBorder="1" applyAlignment="1">
      <alignment horizontal="center" vertical="center"/>
    </xf>
    <xf numFmtId="0" fontId="10" fillId="16" borderId="29" xfId="0" applyFont="1" applyFill="1" applyBorder="1" applyAlignment="1">
      <alignment horizontal="center" vertical="center" wrapText="1"/>
    </xf>
    <xf numFmtId="3" fontId="10" fillId="16" borderId="12" xfId="0" applyNumberFormat="1" applyFont="1" applyFill="1" applyBorder="1" applyAlignment="1">
      <alignment horizontal="center" vertical="center" textRotation="90" wrapText="1"/>
    </xf>
    <xf numFmtId="3" fontId="10" fillId="16" borderId="30" xfId="0" applyNumberFormat="1" applyFont="1" applyFill="1" applyBorder="1" applyAlignment="1">
      <alignment horizontal="center" vertical="center" textRotation="90" wrapText="1"/>
    </xf>
    <xf numFmtId="3" fontId="10" fillId="16" borderId="12" xfId="0" applyNumberFormat="1" applyFont="1" applyFill="1" applyBorder="1" applyAlignment="1">
      <alignment horizontal="center"/>
    </xf>
    <xf numFmtId="3" fontId="10" fillId="16" borderId="12" xfId="0" quotePrefix="1" applyNumberFormat="1" applyFont="1" applyFill="1" applyBorder="1" applyAlignment="1">
      <alignment horizontal="center"/>
    </xf>
    <xf numFmtId="3" fontId="9" fillId="6" borderId="12" xfId="4" applyNumberFormat="1" applyFont="1" applyFill="1" applyBorder="1" applyAlignment="1">
      <alignment horizontal="right"/>
    </xf>
    <xf numFmtId="3" fontId="9" fillId="6" borderId="12" xfId="10" applyNumberFormat="1" applyFont="1" applyFill="1" applyBorder="1" applyAlignment="1">
      <alignment horizontal="right"/>
    </xf>
    <xf numFmtId="3" fontId="9" fillId="6" borderId="30" xfId="10" applyNumberFormat="1" applyFont="1" applyFill="1" applyBorder="1" applyAlignment="1">
      <alignment horizontal="right"/>
    </xf>
    <xf numFmtId="3" fontId="9" fillId="6" borderId="12" xfId="2" applyNumberFormat="1" applyFont="1" applyFill="1" applyBorder="1" applyAlignment="1">
      <alignment horizontal="right" vertical="center"/>
    </xf>
    <xf numFmtId="0" fontId="9" fillId="6" borderId="35" xfId="4" applyFont="1" applyFill="1" applyBorder="1"/>
    <xf numFmtId="0" fontId="10" fillId="6" borderId="35" xfId="2" applyFont="1" applyFill="1" applyBorder="1" applyAlignment="1">
      <alignment vertical="center" wrapText="1"/>
    </xf>
    <xf numFmtId="3" fontId="10" fillId="16" borderId="11" xfId="0" applyNumberFormat="1" applyFont="1" applyFill="1" applyBorder="1" applyAlignment="1">
      <alignment horizontal="center" vertical="center" textRotation="90" wrapText="1"/>
    </xf>
    <xf numFmtId="3" fontId="10" fillId="16" borderId="29" xfId="0" applyNumberFormat="1" applyFont="1" applyFill="1" applyBorder="1" applyAlignment="1">
      <alignment horizontal="center" vertical="center" textRotation="90" wrapText="1"/>
    </xf>
    <xf numFmtId="3" fontId="10" fillId="16" borderId="30" xfId="0" quotePrefix="1" applyNumberFormat="1" applyFont="1" applyFill="1" applyBorder="1" applyAlignment="1">
      <alignment horizontal="center"/>
    </xf>
    <xf numFmtId="3" fontId="9" fillId="6" borderId="30" xfId="4" applyNumberFormat="1" applyFont="1" applyFill="1" applyBorder="1" applyAlignment="1">
      <alignment horizontal="right"/>
    </xf>
    <xf numFmtId="3" fontId="9" fillId="6" borderId="29" xfId="2" applyNumberFormat="1" applyFont="1" applyFill="1" applyBorder="1" applyAlignment="1">
      <alignment horizontal="center" vertical="center"/>
    </xf>
    <xf numFmtId="0" fontId="26" fillId="0" borderId="0" xfId="0" applyFont="1" applyFill="1" applyBorder="1" applyAlignment="1"/>
    <xf numFmtId="0" fontId="19" fillId="6" borderId="0" xfId="7" applyFont="1" applyFill="1" applyBorder="1"/>
    <xf numFmtId="3" fontId="10" fillId="16" borderId="1" xfId="0" applyNumberFormat="1" applyFont="1" applyFill="1" applyBorder="1" applyAlignment="1">
      <alignment horizontal="center" vertical="center" textRotation="90" wrapText="1"/>
    </xf>
    <xf numFmtId="3" fontId="10" fillId="16" borderId="1" xfId="0" quotePrefix="1" applyNumberFormat="1" applyFont="1" applyFill="1" applyBorder="1" applyAlignment="1">
      <alignment horizontal="center"/>
    </xf>
    <xf numFmtId="3" fontId="9" fillId="6" borderId="1" xfId="10" applyNumberFormat="1" applyFont="1" applyFill="1" applyBorder="1" applyAlignment="1">
      <alignment horizontal="right"/>
    </xf>
    <xf numFmtId="0" fontId="10" fillId="17" borderId="36" xfId="2" applyFont="1" applyFill="1" applyBorder="1" applyAlignment="1">
      <alignment horizontal="center" vertical="center"/>
    </xf>
    <xf numFmtId="3" fontId="10" fillId="17" borderId="31" xfId="2" applyNumberFormat="1" applyFont="1" applyFill="1" applyBorder="1" applyAlignment="1">
      <alignment horizontal="center" vertical="center"/>
    </xf>
    <xf numFmtId="3" fontId="10" fillId="17" borderId="32" xfId="2" applyNumberFormat="1" applyFont="1" applyFill="1" applyBorder="1" applyAlignment="1">
      <alignment horizontal="right" vertical="center"/>
    </xf>
    <xf numFmtId="3" fontId="10" fillId="17" borderId="32" xfId="4" applyNumberFormat="1" applyFont="1" applyFill="1" applyBorder="1" applyAlignment="1">
      <alignment horizontal="right"/>
    </xf>
    <xf numFmtId="3" fontId="10" fillId="17" borderId="33" xfId="4" applyNumberFormat="1" applyFont="1" applyFill="1" applyBorder="1" applyAlignment="1">
      <alignment horizontal="right"/>
    </xf>
    <xf numFmtId="3" fontId="10" fillId="17" borderId="32" xfId="10" applyNumberFormat="1" applyFont="1" applyFill="1" applyBorder="1" applyAlignment="1">
      <alignment horizontal="right"/>
    </xf>
    <xf numFmtId="3" fontId="10" fillId="17" borderId="55" xfId="10" applyNumberFormat="1" applyFont="1" applyFill="1" applyBorder="1" applyAlignment="1">
      <alignment horizontal="right"/>
    </xf>
    <xf numFmtId="0" fontId="10" fillId="17" borderId="35" xfId="4" applyFont="1" applyFill="1" applyBorder="1" applyAlignment="1">
      <alignment horizontal="center"/>
    </xf>
    <xf numFmtId="3" fontId="10" fillId="17" borderId="12" xfId="4" applyNumberFormat="1" applyFont="1" applyFill="1" applyBorder="1" applyAlignment="1">
      <alignment horizontal="right"/>
    </xf>
    <xf numFmtId="3" fontId="10" fillId="17" borderId="30" xfId="4" applyNumberFormat="1" applyFont="1" applyFill="1" applyBorder="1" applyAlignment="1">
      <alignment horizontal="right"/>
    </xf>
    <xf numFmtId="3" fontId="10" fillId="17" borderId="12" xfId="10" applyNumberFormat="1" applyFont="1" applyFill="1" applyBorder="1" applyAlignment="1">
      <alignment horizontal="right"/>
    </xf>
    <xf numFmtId="3" fontId="10" fillId="17" borderId="1" xfId="10" applyNumberFormat="1" applyFont="1" applyFill="1" applyBorder="1" applyAlignment="1">
      <alignment horizontal="right"/>
    </xf>
    <xf numFmtId="0" fontId="9" fillId="6" borderId="35" xfId="2" applyFont="1" applyFill="1" applyBorder="1" applyAlignment="1">
      <alignment horizontal="left" vertical="center"/>
    </xf>
    <xf numFmtId="0" fontId="10" fillId="12" borderId="35" xfId="4" applyFont="1" applyFill="1" applyBorder="1"/>
    <xf numFmtId="3" fontId="10" fillId="12" borderId="12" xfId="4" applyNumberFormat="1" applyFont="1" applyFill="1" applyBorder="1" applyAlignment="1">
      <alignment horizontal="right"/>
    </xf>
    <xf numFmtId="3" fontId="10" fillId="12" borderId="30" xfId="10" applyNumberFormat="1" applyFont="1" applyFill="1" applyBorder="1" applyAlignment="1">
      <alignment horizontal="right"/>
    </xf>
    <xf numFmtId="3" fontId="10" fillId="12" borderId="12" xfId="10" applyNumberFormat="1" applyFont="1" applyFill="1" applyBorder="1" applyAlignment="1">
      <alignment horizontal="right"/>
    </xf>
    <xf numFmtId="3" fontId="10" fillId="12" borderId="1" xfId="10" applyNumberFormat="1" applyFont="1" applyFill="1" applyBorder="1" applyAlignment="1">
      <alignment horizontal="right"/>
    </xf>
    <xf numFmtId="3" fontId="10" fillId="16" borderId="33" xfId="4" applyNumberFormat="1" applyFont="1" applyFill="1" applyBorder="1" applyAlignment="1">
      <alignment horizontal="right"/>
    </xf>
    <xf numFmtId="3" fontId="10" fillId="16" borderId="30" xfId="4" applyNumberFormat="1" applyFont="1" applyFill="1" applyBorder="1" applyAlignment="1">
      <alignment horizontal="right"/>
    </xf>
    <xf numFmtId="0" fontId="9" fillId="0" borderId="35" xfId="0" applyFont="1" applyBorder="1"/>
    <xf numFmtId="0" fontId="9" fillId="0" borderId="35" xfId="4" applyFont="1" applyFill="1" applyBorder="1"/>
    <xf numFmtId="0" fontId="10" fillId="16" borderId="35" xfId="4" applyFont="1" applyFill="1" applyBorder="1" applyAlignment="1">
      <alignment horizontal="center"/>
    </xf>
    <xf numFmtId="3" fontId="9" fillId="0" borderId="1" xfId="0" applyNumberFormat="1" applyFont="1" applyBorder="1" applyAlignment="1">
      <alignment horizontal="right"/>
    </xf>
    <xf numFmtId="3" fontId="9" fillId="0" borderId="1" xfId="4" applyNumberFormat="1" applyFont="1" applyFill="1" applyBorder="1" applyAlignment="1">
      <alignment horizontal="right"/>
    </xf>
    <xf numFmtId="3" fontId="10" fillId="16" borderId="1" xfId="4" applyNumberFormat="1" applyFont="1" applyFill="1" applyBorder="1" applyAlignment="1">
      <alignment horizontal="right"/>
    </xf>
    <xf numFmtId="3" fontId="10" fillId="16" borderId="55" xfId="4" applyNumberFormat="1" applyFont="1" applyFill="1" applyBorder="1" applyAlignment="1">
      <alignment horizontal="right"/>
    </xf>
    <xf numFmtId="3" fontId="9" fillId="0" borderId="12" xfId="9" applyNumberFormat="1" applyFont="1" applyFill="1" applyBorder="1" applyAlignment="1">
      <alignment horizontal="right"/>
    </xf>
    <xf numFmtId="3" fontId="9" fillId="0" borderId="30" xfId="9" applyNumberFormat="1" applyFont="1" applyFill="1" applyBorder="1" applyAlignment="1">
      <alignment horizontal="right"/>
    </xf>
    <xf numFmtId="3" fontId="9" fillId="0" borderId="12" xfId="9" applyNumberFormat="1" applyFont="1" applyFill="1" applyBorder="1" applyAlignment="1">
      <alignment horizontal="right" vertical="center"/>
    </xf>
    <xf numFmtId="3" fontId="9" fillId="15" borderId="12" xfId="9" applyNumberFormat="1" applyFont="1" applyFill="1" applyBorder="1" applyAlignment="1">
      <alignment horizontal="right" vertical="center"/>
    </xf>
    <xf numFmtId="3" fontId="9" fillId="15" borderId="12" xfId="9" applyNumberFormat="1" applyFont="1" applyFill="1" applyBorder="1" applyAlignment="1">
      <alignment horizontal="right"/>
    </xf>
    <xf numFmtId="3" fontId="9" fillId="15" borderId="30" xfId="9" applyNumberFormat="1" applyFont="1" applyFill="1" applyBorder="1" applyAlignment="1">
      <alignment horizontal="right"/>
    </xf>
    <xf numFmtId="3" fontId="9" fillId="17" borderId="32" xfId="4" applyNumberFormat="1" applyFont="1" applyFill="1" applyBorder="1" applyAlignment="1">
      <alignment horizontal="right"/>
    </xf>
    <xf numFmtId="0" fontId="10" fillId="0" borderId="35" xfId="2" applyFont="1" applyFill="1" applyBorder="1" applyAlignment="1">
      <alignment horizontal="center" vertical="center"/>
    </xf>
    <xf numFmtId="0" fontId="9" fillId="0" borderId="35" xfId="2" applyFont="1" applyFill="1" applyBorder="1" applyAlignment="1">
      <alignment vertical="center"/>
    </xf>
    <xf numFmtId="0" fontId="9" fillId="15" borderId="35" xfId="2" applyFont="1" applyFill="1" applyBorder="1" applyAlignment="1">
      <alignment vertical="center"/>
    </xf>
    <xf numFmtId="0" fontId="10" fillId="17" borderId="36" xfId="4" applyFont="1" applyFill="1" applyBorder="1" applyAlignment="1">
      <alignment horizontal="center"/>
    </xf>
    <xf numFmtId="3" fontId="9" fillId="0" borderId="1" xfId="9" applyNumberFormat="1" applyFont="1" applyFill="1" applyBorder="1" applyAlignment="1">
      <alignment horizontal="right"/>
    </xf>
    <xf numFmtId="3" fontId="10" fillId="15" borderId="1" xfId="9" applyNumberFormat="1" applyFont="1" applyFill="1" applyBorder="1" applyAlignment="1">
      <alignment horizontal="right"/>
    </xf>
    <xf numFmtId="3" fontId="10" fillId="17" borderId="55" xfId="4" applyNumberFormat="1" applyFont="1" applyFill="1" applyBorder="1" applyAlignment="1">
      <alignment horizontal="right"/>
    </xf>
    <xf numFmtId="0" fontId="9" fillId="0" borderId="35" xfId="2" quotePrefix="1" applyFont="1" applyFill="1" applyBorder="1" applyAlignment="1">
      <alignment vertical="center"/>
    </xf>
    <xf numFmtId="3" fontId="10" fillId="12" borderId="12" xfId="8" applyNumberFormat="1" applyFont="1" applyFill="1" applyBorder="1" applyAlignment="1">
      <alignment horizontal="right" vertical="center"/>
    </xf>
    <xf numFmtId="3" fontId="10" fillId="12" borderId="12" xfId="8" applyNumberFormat="1" applyFont="1" applyFill="1" applyBorder="1" applyAlignment="1">
      <alignment horizontal="right"/>
    </xf>
    <xf numFmtId="3" fontId="10" fillId="12" borderId="30" xfId="8" applyNumberFormat="1" applyFont="1" applyFill="1" applyBorder="1" applyAlignment="1">
      <alignment horizontal="right"/>
    </xf>
    <xf numFmtId="3" fontId="9" fillId="0" borderId="12" xfId="8" applyNumberFormat="1" applyFont="1" applyFill="1" applyBorder="1" applyAlignment="1">
      <alignment horizontal="right"/>
    </xf>
    <xf numFmtId="3" fontId="9" fillId="0" borderId="12" xfId="8" applyNumberFormat="1" applyFont="1" applyFill="1" applyBorder="1" applyAlignment="1">
      <alignment horizontal="right" vertical="center"/>
    </xf>
    <xf numFmtId="3" fontId="9" fillId="0" borderId="30" xfId="8" applyNumberFormat="1" applyFont="1" applyFill="1" applyBorder="1" applyAlignment="1">
      <alignment horizontal="right"/>
    </xf>
    <xf numFmtId="3" fontId="26" fillId="0" borderId="12" xfId="0" applyNumberFormat="1" applyFont="1" applyFill="1" applyBorder="1" applyAlignment="1">
      <alignment horizontal="right"/>
    </xf>
    <xf numFmtId="3" fontId="10" fillId="16" borderId="32" xfId="8" applyNumberFormat="1" applyFont="1" applyFill="1" applyBorder="1" applyAlignment="1">
      <alignment horizontal="right" vertical="center"/>
    </xf>
    <xf numFmtId="3" fontId="10" fillId="16" borderId="33" xfId="8" applyNumberFormat="1" applyFont="1" applyFill="1" applyBorder="1" applyAlignment="1">
      <alignment horizontal="right" vertical="center"/>
    </xf>
    <xf numFmtId="0" fontId="9" fillId="0" borderId="35" xfId="2" applyFont="1" applyFill="1" applyBorder="1" applyAlignment="1">
      <alignment horizontal="center" vertical="center" wrapText="1"/>
    </xf>
    <xf numFmtId="0" fontId="10" fillId="16" borderId="36" xfId="0" applyFont="1" applyFill="1" applyBorder="1" applyAlignment="1">
      <alignment horizontal="center" vertical="center"/>
    </xf>
    <xf numFmtId="3" fontId="10" fillId="12" borderId="11" xfId="0" applyNumberFormat="1" applyFont="1" applyFill="1" applyBorder="1" applyAlignment="1">
      <alignment horizontal="center" vertical="center"/>
    </xf>
    <xf numFmtId="3" fontId="10" fillId="16" borderId="38" xfId="0" applyNumberFormat="1" applyFont="1" applyFill="1" applyBorder="1" applyAlignment="1">
      <alignment horizontal="center" vertical="center"/>
    </xf>
    <xf numFmtId="3" fontId="10" fillId="12" borderId="29" xfId="0" applyNumberFormat="1" applyFont="1" applyFill="1" applyBorder="1" applyAlignment="1">
      <alignment horizontal="center" vertical="center"/>
    </xf>
    <xf numFmtId="3" fontId="10" fillId="16" borderId="31" xfId="0" applyNumberFormat="1" applyFont="1" applyFill="1" applyBorder="1" applyAlignment="1">
      <alignment horizontal="center" vertical="center"/>
    </xf>
    <xf numFmtId="3" fontId="10" fillId="12" borderId="1" xfId="8" applyNumberFormat="1" applyFont="1" applyFill="1" applyBorder="1" applyAlignment="1">
      <alignment horizontal="right"/>
    </xf>
    <xf numFmtId="3" fontId="9" fillId="0" borderId="1" xfId="8" applyNumberFormat="1" applyFont="1" applyFill="1" applyBorder="1" applyAlignment="1">
      <alignment horizontal="right"/>
    </xf>
    <xf numFmtId="3" fontId="9" fillId="0" borderId="1" xfId="8" applyNumberFormat="1" applyFont="1" applyFill="1" applyBorder="1" applyAlignment="1">
      <alignment horizontal="right" vertical="center"/>
    </xf>
    <xf numFmtId="3" fontId="10" fillId="12" borderId="1" xfId="8" applyNumberFormat="1" applyFont="1" applyFill="1" applyBorder="1" applyAlignment="1">
      <alignment horizontal="right" vertical="center"/>
    </xf>
    <xf numFmtId="3" fontId="10" fillId="16" borderId="55" xfId="8" applyNumberFormat="1" applyFont="1" applyFill="1" applyBorder="1" applyAlignment="1">
      <alignment horizontal="right" vertical="center"/>
    </xf>
    <xf numFmtId="3" fontId="9" fillId="0" borderId="29" xfId="8" applyNumberFormat="1" applyFont="1" applyFill="1" applyBorder="1" applyAlignment="1">
      <alignment horizontal="right" vertical="center"/>
    </xf>
    <xf numFmtId="3" fontId="10" fillId="12" borderId="29" xfId="8" applyNumberFormat="1" applyFont="1" applyFill="1" applyBorder="1" applyAlignment="1">
      <alignment horizontal="right" vertical="center"/>
    </xf>
    <xf numFmtId="3" fontId="10" fillId="16" borderId="31" xfId="8" applyNumberFormat="1" applyFont="1" applyFill="1" applyBorder="1" applyAlignment="1">
      <alignment horizontal="right" vertical="center"/>
    </xf>
    <xf numFmtId="3" fontId="9" fillId="0" borderId="30" xfId="0" applyNumberFormat="1" applyFont="1" applyFill="1" applyBorder="1" applyAlignment="1">
      <alignment horizontal="right" vertical="center"/>
    </xf>
    <xf numFmtId="0" fontId="9" fillId="0" borderId="35" xfId="0" applyFont="1" applyFill="1" applyBorder="1"/>
    <xf numFmtId="0" fontId="9" fillId="0" borderId="35" xfId="0" applyFont="1" applyFill="1" applyBorder="1" applyAlignment="1">
      <alignment horizontal="center"/>
    </xf>
    <xf numFmtId="0" fontId="9" fillId="0" borderId="35" xfId="0" applyFont="1" applyFill="1" applyBorder="1" applyAlignment="1">
      <alignment horizontal="left"/>
    </xf>
    <xf numFmtId="0" fontId="9" fillId="0" borderId="35" xfId="0" applyFont="1" applyFill="1" applyBorder="1" applyAlignment="1">
      <alignment horizontal="left" vertical="center"/>
    </xf>
    <xf numFmtId="3" fontId="9" fillId="0" borderId="1" xfId="0" applyNumberFormat="1" applyFont="1" applyFill="1" applyBorder="1" applyAlignment="1">
      <alignment horizontal="right"/>
    </xf>
    <xf numFmtId="3" fontId="9" fillId="0" borderId="12" xfId="7" applyNumberFormat="1" applyFont="1" applyFill="1" applyBorder="1" applyAlignment="1">
      <alignment horizontal="right" vertical="center"/>
    </xf>
    <xf numFmtId="3" fontId="9" fillId="0" borderId="30" xfId="7" applyNumberFormat="1" applyFont="1" applyFill="1" applyBorder="1" applyAlignment="1">
      <alignment horizontal="right" vertical="center"/>
    </xf>
    <xf numFmtId="3" fontId="10" fillId="0" borderId="12" xfId="8" applyNumberFormat="1" applyFont="1" applyFill="1" applyBorder="1" applyAlignment="1">
      <alignment horizontal="right" vertical="center"/>
    </xf>
    <xf numFmtId="0" fontId="9" fillId="0" borderId="35" xfId="7" applyFont="1" applyFill="1" applyBorder="1" applyAlignment="1">
      <alignment vertical="center"/>
    </xf>
    <xf numFmtId="0" fontId="10" fillId="0" borderId="35" xfId="7" applyFont="1" applyFill="1" applyBorder="1" applyAlignment="1">
      <alignment horizontal="left" vertical="center"/>
    </xf>
    <xf numFmtId="0" fontId="10" fillId="16" borderId="36" xfId="7" applyFont="1" applyFill="1" applyBorder="1" applyAlignment="1">
      <alignment horizontal="center" vertical="center"/>
    </xf>
    <xf numFmtId="3" fontId="9" fillId="0" borderId="11" xfId="7" applyNumberFormat="1" applyFont="1" applyFill="1" applyBorder="1" applyAlignment="1">
      <alignment horizontal="center" vertical="center"/>
    </xf>
    <xf numFmtId="3" fontId="10" fillId="16" borderId="38" xfId="7" applyNumberFormat="1" applyFont="1" applyFill="1" applyBorder="1" applyAlignment="1">
      <alignment horizontal="center" vertical="center"/>
    </xf>
    <xf numFmtId="3" fontId="9" fillId="0" borderId="29" xfId="7" applyNumberFormat="1" applyFont="1" applyFill="1" applyBorder="1" applyAlignment="1">
      <alignment horizontal="center" vertical="center"/>
    </xf>
    <xf numFmtId="3" fontId="10" fillId="0" borderId="29" xfId="7" applyNumberFormat="1" applyFont="1" applyFill="1" applyBorder="1" applyAlignment="1">
      <alignment horizontal="center" vertical="center"/>
    </xf>
    <xf numFmtId="3" fontId="10" fillId="16" borderId="31" xfId="7" applyNumberFormat="1" applyFont="1" applyFill="1" applyBorder="1" applyAlignment="1">
      <alignment horizontal="center" vertical="center"/>
    </xf>
    <xf numFmtId="3" fontId="9" fillId="0" borderId="1" xfId="7" applyNumberFormat="1" applyFont="1" applyFill="1" applyBorder="1" applyAlignment="1">
      <alignment horizontal="right" vertical="center"/>
    </xf>
    <xf numFmtId="3" fontId="9" fillId="16" borderId="32" xfId="0" applyNumberFormat="1" applyFont="1" applyFill="1" applyBorder="1" applyAlignment="1">
      <alignment horizontal="right"/>
    </xf>
    <xf numFmtId="3" fontId="10" fillId="16" borderId="33" xfId="0" applyNumberFormat="1" applyFont="1" applyFill="1" applyBorder="1" applyAlignment="1">
      <alignment horizontal="right"/>
    </xf>
    <xf numFmtId="0" fontId="9" fillId="0" borderId="35" xfId="0" applyFont="1" applyFill="1" applyBorder="1" applyAlignment="1">
      <alignment vertical="center"/>
    </xf>
    <xf numFmtId="0" fontId="9" fillId="0" borderId="35" xfId="2" applyNumberFormat="1" applyFont="1" applyFill="1" applyBorder="1" applyAlignment="1">
      <alignment horizontal="center" vertical="center"/>
    </xf>
    <xf numFmtId="0" fontId="10" fillId="0" borderId="35" xfId="0" applyFont="1" applyFill="1" applyBorder="1" applyAlignment="1">
      <alignment horizontal="center"/>
    </xf>
    <xf numFmtId="0" fontId="10" fillId="16" borderId="36" xfId="0" applyFont="1" applyFill="1" applyBorder="1" applyAlignment="1">
      <alignment horizontal="center"/>
    </xf>
    <xf numFmtId="3" fontId="10" fillId="16" borderId="55" xfId="0" applyNumberFormat="1" applyFont="1" applyFill="1" applyBorder="1" applyAlignment="1">
      <alignment horizontal="right"/>
    </xf>
    <xf numFmtId="3" fontId="9" fillId="0" borderId="12" xfId="11" applyNumberFormat="1" applyFont="1" applyFill="1" applyBorder="1" applyAlignment="1">
      <alignment horizontal="right"/>
    </xf>
    <xf numFmtId="3" fontId="9" fillId="0" borderId="30" xfId="11" applyNumberFormat="1" applyFont="1" applyFill="1" applyBorder="1" applyAlignment="1">
      <alignment horizontal="right"/>
    </xf>
    <xf numFmtId="3" fontId="9" fillId="16" borderId="12" xfId="0" applyNumberFormat="1" applyFont="1" applyFill="1" applyBorder="1" applyAlignment="1">
      <alignment horizontal="right"/>
    </xf>
    <xf numFmtId="3" fontId="9" fillId="16" borderId="30" xfId="11" applyNumberFormat="1" applyFont="1" applyFill="1" applyBorder="1" applyAlignment="1">
      <alignment horizontal="right"/>
    </xf>
    <xf numFmtId="0" fontId="10" fillId="16" borderId="35" xfId="0" applyFont="1" applyFill="1" applyBorder="1" applyAlignment="1">
      <alignment horizontal="center"/>
    </xf>
    <xf numFmtId="3" fontId="9" fillId="16" borderId="1" xfId="11" applyNumberFormat="1" applyFont="1" applyFill="1" applyBorder="1" applyAlignment="1">
      <alignment horizontal="right"/>
    </xf>
    <xf numFmtId="3" fontId="9" fillId="0" borderId="1" xfId="11" applyNumberFormat="1" applyFont="1" applyFill="1" applyBorder="1" applyAlignment="1">
      <alignment horizontal="right"/>
    </xf>
    <xf numFmtId="0" fontId="31" fillId="0" borderId="35" xfId="0" applyFont="1" applyFill="1" applyBorder="1" applyAlignment="1">
      <alignment wrapText="1"/>
    </xf>
    <xf numFmtId="0" fontId="9" fillId="0" borderId="35" xfId="0" applyFont="1" applyFill="1" applyBorder="1" applyAlignment="1">
      <alignment wrapText="1"/>
    </xf>
    <xf numFmtId="3" fontId="9" fillId="0" borderId="12" xfId="0" applyNumberFormat="1" applyFont="1" applyFill="1" applyBorder="1" applyAlignment="1">
      <alignment horizontal="right" vertical="center"/>
    </xf>
    <xf numFmtId="3" fontId="9" fillId="0" borderId="12" xfId="4" applyNumberFormat="1" applyFont="1" applyFill="1" applyBorder="1" applyAlignment="1">
      <alignment horizontal="right" vertical="center"/>
    </xf>
    <xf numFmtId="3" fontId="9" fillId="0" borderId="30" xfId="4" applyNumberFormat="1" applyFont="1" applyFill="1" applyBorder="1" applyAlignment="1">
      <alignment horizontal="right" vertical="center"/>
    </xf>
    <xf numFmtId="3" fontId="10" fillId="16" borderId="33" xfId="7" applyNumberFormat="1" applyFont="1" applyFill="1" applyBorder="1" applyAlignment="1">
      <alignment horizontal="right" vertical="center"/>
    </xf>
    <xf numFmtId="3" fontId="9" fillId="0" borderId="1" xfId="0" applyNumberFormat="1" applyFont="1" applyFill="1" applyBorder="1" applyAlignment="1">
      <alignment horizontal="right" vertical="center"/>
    </xf>
    <xf numFmtId="3" fontId="9" fillId="0" borderId="1" xfId="2" applyNumberFormat="1" applyFont="1" applyFill="1" applyBorder="1" applyAlignment="1">
      <alignment horizontal="right" vertical="center"/>
    </xf>
    <xf numFmtId="3" fontId="9" fillId="0" borderId="1" xfId="4" applyNumberFormat="1" applyFont="1" applyFill="1" applyBorder="1" applyAlignment="1">
      <alignment horizontal="right" vertical="center"/>
    </xf>
    <xf numFmtId="3" fontId="10" fillId="16" borderId="55" xfId="7" applyNumberFormat="1" applyFont="1" applyFill="1" applyBorder="1" applyAlignment="1">
      <alignment horizontal="right"/>
    </xf>
    <xf numFmtId="3" fontId="9" fillId="0" borderId="29" xfId="0" applyNumberFormat="1" applyFont="1" applyFill="1" applyBorder="1" applyAlignment="1">
      <alignment horizontal="right" vertical="center"/>
    </xf>
    <xf numFmtId="0" fontId="10" fillId="12" borderId="35" xfId="0" applyFont="1" applyFill="1" applyBorder="1" applyAlignment="1">
      <alignment vertical="center"/>
    </xf>
    <xf numFmtId="3" fontId="10" fillId="12" borderId="29" xfId="7" applyNumberFormat="1" applyFont="1" applyFill="1" applyBorder="1" applyAlignment="1">
      <alignment horizontal="center" vertical="center"/>
    </xf>
    <xf numFmtId="3" fontId="10" fillId="12" borderId="12" xfId="7" applyNumberFormat="1" applyFont="1" applyFill="1" applyBorder="1" applyAlignment="1">
      <alignment horizontal="right" vertical="center"/>
    </xf>
    <xf numFmtId="3" fontId="10" fillId="12" borderId="12" xfId="0" applyNumberFormat="1" applyFont="1" applyFill="1" applyBorder="1" applyAlignment="1">
      <alignment horizontal="right" vertical="center"/>
    </xf>
    <xf numFmtId="3" fontId="10" fillId="12" borderId="30" xfId="7" applyNumberFormat="1" applyFont="1" applyFill="1" applyBorder="1" applyAlignment="1">
      <alignment horizontal="right" vertical="center"/>
    </xf>
    <xf numFmtId="3" fontId="10" fillId="12" borderId="11" xfId="7" applyNumberFormat="1" applyFont="1" applyFill="1" applyBorder="1" applyAlignment="1">
      <alignment horizontal="center" vertical="center"/>
    </xf>
    <xf numFmtId="3" fontId="10" fillId="12" borderId="1" xfId="7" applyNumberFormat="1" applyFont="1" applyFill="1" applyBorder="1" applyAlignment="1">
      <alignment horizontal="right" vertical="center"/>
    </xf>
    <xf numFmtId="3" fontId="10" fillId="12" borderId="29" xfId="0" applyNumberFormat="1" applyFont="1" applyFill="1" applyBorder="1" applyAlignment="1">
      <alignment horizontal="right" vertical="center"/>
    </xf>
    <xf numFmtId="3" fontId="9" fillId="0" borderId="32" xfId="0" applyNumberFormat="1" applyFont="1" applyBorder="1" applyAlignment="1">
      <alignment horizontal="right"/>
    </xf>
    <xf numFmtId="3" fontId="9" fillId="0" borderId="33" xfId="0" applyNumberFormat="1" applyFont="1" applyBorder="1" applyAlignment="1">
      <alignment horizontal="right"/>
    </xf>
    <xf numFmtId="3" fontId="9" fillId="12" borderId="12" xfId="0" applyNumberFormat="1" applyFont="1" applyFill="1" applyBorder="1" applyAlignment="1">
      <alignment horizontal="right" vertical="center"/>
    </xf>
    <xf numFmtId="3" fontId="9" fillId="12" borderId="30" xfId="0" applyNumberFormat="1" applyFont="1" applyFill="1" applyBorder="1" applyAlignment="1">
      <alignment horizontal="right" vertical="center"/>
    </xf>
    <xf numFmtId="3" fontId="9" fillId="0" borderId="12" xfId="12" applyNumberFormat="1" applyFont="1" applyFill="1" applyBorder="1" applyAlignment="1">
      <alignment horizontal="right" vertical="center"/>
    </xf>
    <xf numFmtId="3" fontId="9" fillId="0" borderId="30" xfId="12" applyNumberFormat="1" applyFont="1" applyFill="1" applyBorder="1" applyAlignment="1">
      <alignment horizontal="right" vertical="center"/>
    </xf>
    <xf numFmtId="3" fontId="10" fillId="16" borderId="33" xfId="0" applyNumberFormat="1" applyFont="1" applyFill="1" applyBorder="1" applyAlignment="1">
      <alignment horizontal="right" vertical="center"/>
    </xf>
    <xf numFmtId="0" fontId="10" fillId="12" borderId="35" xfId="2" applyFont="1" applyFill="1" applyBorder="1" applyAlignment="1">
      <alignment horizontal="left" vertical="center"/>
    </xf>
    <xf numFmtId="0" fontId="10" fillId="0" borderId="35" xfId="2" applyFont="1" applyFill="1" applyBorder="1" applyAlignment="1">
      <alignment horizontal="right" vertical="center"/>
    </xf>
    <xf numFmtId="3" fontId="9" fillId="12" borderId="11" xfId="0" applyNumberFormat="1" applyFont="1" applyFill="1" applyBorder="1" applyAlignment="1">
      <alignment horizontal="center" vertical="center"/>
    </xf>
    <xf numFmtId="3" fontId="9" fillId="12" borderId="29" xfId="0" applyNumberFormat="1" applyFont="1" applyFill="1" applyBorder="1" applyAlignment="1">
      <alignment horizontal="center" vertical="center"/>
    </xf>
    <xf numFmtId="3" fontId="9" fillId="12" borderId="1" xfId="0" applyNumberFormat="1" applyFont="1" applyFill="1" applyBorder="1" applyAlignment="1">
      <alignment horizontal="right" vertical="center"/>
    </xf>
    <xf numFmtId="3" fontId="9" fillId="0" borderId="1" xfId="12" applyNumberFormat="1" applyFont="1" applyFill="1" applyBorder="1" applyAlignment="1">
      <alignment horizontal="right" vertical="center"/>
    </xf>
    <xf numFmtId="3" fontId="10" fillId="16" borderId="55" xfId="0" applyNumberFormat="1" applyFont="1" applyFill="1" applyBorder="1" applyAlignment="1">
      <alignment horizontal="right" vertical="center"/>
    </xf>
    <xf numFmtId="3" fontId="9" fillId="12" borderId="29" xfId="0" applyNumberFormat="1" applyFont="1" applyFill="1" applyBorder="1" applyAlignment="1">
      <alignment horizontal="right" vertical="center"/>
    </xf>
    <xf numFmtId="3" fontId="10" fillId="16" borderId="31" xfId="0" applyNumberFormat="1" applyFont="1" applyFill="1" applyBorder="1" applyAlignment="1">
      <alignment horizontal="right" vertical="center"/>
    </xf>
    <xf numFmtId="3" fontId="26" fillId="0" borderId="12" xfId="0" applyNumberFormat="1" applyFont="1" applyFill="1" applyBorder="1" applyAlignment="1">
      <alignment horizontal="right" vertical="center"/>
    </xf>
    <xf numFmtId="3" fontId="10" fillId="18" borderId="12" xfId="0" applyNumberFormat="1" applyFont="1" applyFill="1" applyBorder="1" applyAlignment="1">
      <alignment horizontal="right" vertical="center"/>
    </xf>
    <xf numFmtId="3" fontId="10" fillId="16" borderId="30" xfId="0" applyNumberFormat="1" applyFont="1" applyFill="1" applyBorder="1" applyAlignment="1">
      <alignment horizontal="right" vertical="center"/>
    </xf>
    <xf numFmtId="3" fontId="10" fillId="0" borderId="12" xfId="0" applyNumberFormat="1" applyFont="1" applyFill="1" applyBorder="1" applyAlignment="1">
      <alignment horizontal="right"/>
    </xf>
    <xf numFmtId="3" fontId="10" fillId="0" borderId="29" xfId="0" applyNumberFormat="1" applyFont="1" applyFill="1" applyBorder="1" applyAlignment="1">
      <alignment horizontal="center" vertical="center"/>
    </xf>
    <xf numFmtId="3" fontId="10" fillId="16" borderId="29" xfId="0" applyNumberFormat="1" applyFont="1" applyFill="1" applyBorder="1" applyAlignment="1">
      <alignment horizontal="center" vertical="center"/>
    </xf>
    <xf numFmtId="3" fontId="10" fillId="18" borderId="30" xfId="0" applyNumberFormat="1" applyFont="1" applyFill="1" applyBorder="1" applyAlignment="1">
      <alignment horizontal="right" vertical="center"/>
    </xf>
    <xf numFmtId="3" fontId="10" fillId="16" borderId="1" xfId="0" applyNumberFormat="1" applyFont="1" applyFill="1" applyBorder="1" applyAlignment="1">
      <alignment horizontal="right" vertical="center"/>
    </xf>
    <xf numFmtId="3" fontId="10" fillId="16" borderId="29" xfId="0" applyNumberFormat="1" applyFont="1" applyFill="1" applyBorder="1" applyAlignment="1">
      <alignment horizontal="right" vertical="center"/>
    </xf>
    <xf numFmtId="3" fontId="9" fillId="3" borderId="12" xfId="0" applyNumberFormat="1" applyFont="1" applyFill="1" applyBorder="1" applyAlignment="1">
      <alignment horizontal="right"/>
    </xf>
    <xf numFmtId="3" fontId="9" fillId="3" borderId="30" xfId="0" applyNumberFormat="1" applyFont="1" applyFill="1" applyBorder="1" applyAlignment="1">
      <alignment horizontal="right"/>
    </xf>
    <xf numFmtId="3" fontId="9" fillId="3" borderId="1" xfId="0" applyNumberFormat="1" applyFont="1" applyFill="1" applyBorder="1" applyAlignment="1">
      <alignment horizontal="right"/>
    </xf>
    <xf numFmtId="3" fontId="26" fillId="3" borderId="12" xfId="0" applyNumberFormat="1" applyFont="1" applyFill="1" applyBorder="1" applyAlignment="1">
      <alignment horizontal="right"/>
    </xf>
    <xf numFmtId="3" fontId="26" fillId="3" borderId="12" xfId="0" applyNumberFormat="1" applyFont="1" applyFill="1" applyBorder="1" applyAlignment="1">
      <alignment horizontal="right" vertical="center"/>
    </xf>
    <xf numFmtId="3" fontId="9" fillId="3" borderId="12" xfId="0" applyNumberFormat="1" applyFont="1" applyFill="1" applyBorder="1" applyAlignment="1">
      <alignment horizontal="right" vertical="center"/>
    </xf>
    <xf numFmtId="3" fontId="9" fillId="3" borderId="30" xfId="0" applyNumberFormat="1" applyFont="1" applyFill="1" applyBorder="1" applyAlignment="1">
      <alignment horizontal="right" vertical="center"/>
    </xf>
    <xf numFmtId="3" fontId="9" fillId="3" borderId="1" xfId="0" applyNumberFormat="1" applyFont="1" applyFill="1" applyBorder="1" applyAlignment="1">
      <alignment horizontal="right" vertical="center"/>
    </xf>
    <xf numFmtId="3" fontId="9" fillId="3" borderId="29" xfId="0" applyNumberFormat="1" applyFont="1" applyFill="1" applyBorder="1" applyAlignment="1">
      <alignment horizontal="right" vertical="center"/>
    </xf>
    <xf numFmtId="3" fontId="26" fillId="3" borderId="30" xfId="0" applyNumberFormat="1" applyFont="1" applyFill="1" applyBorder="1" applyAlignment="1">
      <alignment horizontal="right" vertical="center"/>
    </xf>
    <xf numFmtId="3" fontId="10" fillId="12" borderId="30" xfId="12" applyNumberFormat="1" applyFont="1" applyFill="1" applyBorder="1" applyAlignment="1">
      <alignment horizontal="right" vertical="center"/>
    </xf>
    <xf numFmtId="3" fontId="10" fillId="12" borderId="1" xfId="12" applyNumberFormat="1" applyFont="1" applyFill="1" applyBorder="1" applyAlignment="1">
      <alignment horizontal="right" vertical="center"/>
    </xf>
    <xf numFmtId="3" fontId="10" fillId="12" borderId="29" xfId="12" applyNumberFormat="1" applyFont="1" applyFill="1" applyBorder="1" applyAlignment="1">
      <alignment horizontal="right" vertical="center"/>
    </xf>
    <xf numFmtId="3" fontId="10" fillId="16" borderId="29" xfId="0" applyNumberFormat="1" applyFont="1" applyFill="1" applyBorder="1" applyAlignment="1">
      <alignment horizontal="right" vertical="center" textRotation="90" wrapText="1"/>
    </xf>
    <xf numFmtId="3" fontId="9" fillId="12" borderId="12" xfId="9" applyNumberFormat="1" applyFont="1" applyFill="1" applyBorder="1" applyAlignment="1">
      <alignment horizontal="right"/>
    </xf>
    <xf numFmtId="3" fontId="9" fillId="12" borderId="30" xfId="9" applyNumberFormat="1" applyFont="1" applyFill="1" applyBorder="1" applyAlignment="1">
      <alignment horizontal="right"/>
    </xf>
    <xf numFmtId="3" fontId="9" fillId="12" borderId="12" xfId="4" applyNumberFormat="1" applyFont="1" applyFill="1" applyBorder="1" applyAlignment="1">
      <alignment horizontal="right"/>
    </xf>
    <xf numFmtId="3" fontId="9" fillId="12" borderId="1" xfId="9" applyNumberFormat="1" applyFont="1" applyFill="1" applyBorder="1" applyAlignment="1">
      <alignment horizontal="right"/>
    </xf>
    <xf numFmtId="0" fontId="9" fillId="0" borderId="36" xfId="0" applyFont="1" applyBorder="1"/>
    <xf numFmtId="3" fontId="9" fillId="0" borderId="55" xfId="0" applyNumberFormat="1" applyFont="1" applyBorder="1" applyAlignment="1">
      <alignment horizontal="right"/>
    </xf>
    <xf numFmtId="3" fontId="10" fillId="16" borderId="32" xfId="11" applyNumberFormat="1" applyFont="1" applyFill="1" applyBorder="1" applyAlignment="1">
      <alignment horizontal="right"/>
    </xf>
    <xf numFmtId="3" fontId="10" fillId="16" borderId="33" xfId="11" applyNumberFormat="1" applyFont="1" applyFill="1" applyBorder="1" applyAlignment="1">
      <alignment horizontal="right"/>
    </xf>
    <xf numFmtId="3" fontId="10" fillId="16" borderId="55" xfId="11" applyNumberFormat="1" applyFont="1" applyFill="1" applyBorder="1" applyAlignment="1">
      <alignment horizontal="right"/>
    </xf>
    <xf numFmtId="0" fontId="10" fillId="6" borderId="0" xfId="0" applyFont="1" applyFill="1" applyBorder="1" applyAlignment="1">
      <alignment vertical="center"/>
    </xf>
    <xf numFmtId="0" fontId="10" fillId="0" borderId="35" xfId="4" applyFont="1" applyFill="1" applyBorder="1" applyAlignment="1">
      <alignment horizontal="left"/>
    </xf>
    <xf numFmtId="3" fontId="10" fillId="16" borderId="32" xfId="4" applyNumberFormat="1" applyFont="1" applyFill="1" applyBorder="1" applyAlignment="1">
      <alignment horizontal="right"/>
    </xf>
    <xf numFmtId="3" fontId="9" fillId="3" borderId="12" xfId="9" applyNumberFormat="1" applyFont="1" applyFill="1" applyBorder="1" applyAlignment="1">
      <alignment horizontal="right"/>
    </xf>
    <xf numFmtId="3" fontId="9" fillId="16" borderId="30" xfId="0" applyNumberFormat="1" applyFont="1" applyFill="1" applyBorder="1" applyAlignment="1">
      <alignment horizontal="right"/>
    </xf>
    <xf numFmtId="3" fontId="9" fillId="16" borderId="1" xfId="0" applyNumberFormat="1" applyFont="1" applyFill="1" applyBorder="1" applyAlignment="1">
      <alignment horizontal="right"/>
    </xf>
    <xf numFmtId="0" fontId="10" fillId="16" borderId="35" xfId="7" applyFont="1" applyFill="1" applyBorder="1" applyAlignment="1">
      <alignment horizontal="center"/>
    </xf>
    <xf numFmtId="3" fontId="10" fillId="16" borderId="30" xfId="8" applyNumberFormat="1" applyFont="1" applyFill="1" applyBorder="1" applyAlignment="1">
      <alignment horizontal="right" vertical="center"/>
    </xf>
    <xf numFmtId="3" fontId="10" fillId="16" borderId="1" xfId="8" applyNumberFormat="1" applyFont="1" applyFill="1" applyBorder="1" applyAlignment="1">
      <alignment horizontal="right" vertical="center"/>
    </xf>
    <xf numFmtId="3" fontId="10" fillId="16" borderId="29" xfId="8" applyNumberFormat="1" applyFont="1" applyFill="1" applyBorder="1" applyAlignment="1">
      <alignment horizontal="right" vertical="center"/>
    </xf>
    <xf numFmtId="3" fontId="10" fillId="16" borderId="29" xfId="7" applyNumberFormat="1" applyFont="1" applyFill="1" applyBorder="1" applyAlignment="1">
      <alignment horizontal="center" vertical="center"/>
    </xf>
    <xf numFmtId="3" fontId="10" fillId="16" borderId="12" xfId="7" applyNumberFormat="1" applyFont="1" applyFill="1" applyBorder="1" applyAlignment="1">
      <alignment horizontal="right" vertical="center"/>
    </xf>
    <xf numFmtId="3" fontId="10" fillId="17" borderId="30" xfId="9" applyNumberFormat="1" applyFont="1" applyFill="1" applyBorder="1" applyAlignment="1">
      <alignment horizontal="right"/>
    </xf>
    <xf numFmtId="3" fontId="10" fillId="16" borderId="12" xfId="9" applyNumberFormat="1" applyFont="1" applyFill="1" applyBorder="1" applyAlignment="1">
      <alignment horizontal="right"/>
    </xf>
    <xf numFmtId="3" fontId="10" fillId="17" borderId="1" xfId="9" applyNumberFormat="1" applyFont="1" applyFill="1" applyBorder="1" applyAlignment="1">
      <alignment horizontal="right"/>
    </xf>
    <xf numFmtId="3" fontId="10" fillId="17" borderId="32" xfId="9" applyNumberFormat="1" applyFont="1" applyFill="1" applyBorder="1" applyAlignment="1">
      <alignment horizontal="right"/>
    </xf>
    <xf numFmtId="3" fontId="9" fillId="0" borderId="30" xfId="8" applyNumberFormat="1" applyFont="1" applyFill="1" applyBorder="1" applyAlignment="1">
      <alignment horizontal="center" vertical="center"/>
    </xf>
    <xf numFmtId="3" fontId="10" fillId="12" borderId="30" xfId="8" applyNumberFormat="1" applyFont="1" applyFill="1" applyBorder="1" applyAlignment="1">
      <alignment horizontal="center" vertical="center"/>
    </xf>
    <xf numFmtId="3" fontId="10" fillId="16" borderId="33" xfId="8" applyNumberFormat="1" applyFont="1" applyFill="1" applyBorder="1" applyAlignment="1">
      <alignment horizontal="center" vertical="center"/>
    </xf>
    <xf numFmtId="3" fontId="10" fillId="16" borderId="33" xfId="0" applyNumberFormat="1" applyFont="1" applyFill="1" applyBorder="1" applyAlignment="1">
      <alignment horizontal="center" vertical="center"/>
    </xf>
    <xf numFmtId="3" fontId="10" fillId="16" borderId="30" xfId="8" applyNumberFormat="1" applyFont="1" applyFill="1" applyBorder="1" applyAlignment="1">
      <alignment horizontal="center" vertical="center"/>
    </xf>
    <xf numFmtId="3" fontId="9" fillId="0" borderId="30" xfId="0" applyNumberFormat="1" applyFont="1" applyFill="1" applyBorder="1" applyAlignment="1">
      <alignment horizontal="center" vertical="center"/>
    </xf>
    <xf numFmtId="3" fontId="10" fillId="12" borderId="30" xfId="0" applyNumberFormat="1" applyFont="1" applyFill="1" applyBorder="1" applyAlignment="1">
      <alignment horizontal="center" vertical="center"/>
    </xf>
    <xf numFmtId="3" fontId="9" fillId="12" borderId="30" xfId="0" applyNumberFormat="1" applyFont="1" applyFill="1" applyBorder="1" applyAlignment="1">
      <alignment horizontal="center" vertical="center"/>
    </xf>
    <xf numFmtId="3" fontId="9" fillId="3" borderId="30" xfId="0" applyNumberFormat="1" applyFont="1" applyFill="1" applyBorder="1" applyAlignment="1">
      <alignment horizontal="center" vertical="center"/>
    </xf>
    <xf numFmtId="3" fontId="10" fillId="16" borderId="30" xfId="0" applyNumberFormat="1" applyFont="1" applyFill="1" applyBorder="1" applyAlignment="1">
      <alignment horizontal="center" vertical="center"/>
    </xf>
    <xf numFmtId="3" fontId="10" fillId="0" borderId="30" xfId="0" applyNumberFormat="1" applyFont="1" applyFill="1" applyBorder="1" applyAlignment="1">
      <alignment horizontal="center" vertical="center"/>
    </xf>
    <xf numFmtId="0" fontId="9" fillId="3" borderId="35" xfId="0" applyFont="1" applyFill="1" applyBorder="1" applyAlignment="1">
      <alignment horizontal="center" vertical="center"/>
    </xf>
    <xf numFmtId="3" fontId="18" fillId="16" borderId="32" xfId="0" applyNumberFormat="1" applyFont="1" applyFill="1" applyBorder="1" applyAlignment="1">
      <alignment horizontal="right"/>
    </xf>
    <xf numFmtId="0" fontId="27" fillId="0" borderId="0" xfId="0" applyFont="1" applyFill="1" applyBorder="1" applyAlignment="1"/>
    <xf numFmtId="0" fontId="26" fillId="6" borderId="12" xfId="4" applyFont="1" applyFill="1" applyBorder="1" applyAlignment="1">
      <alignment horizontal="center" vertical="center"/>
    </xf>
    <xf numFmtId="3" fontId="26" fillId="6" borderId="12" xfId="4" applyNumberFormat="1" applyFont="1" applyFill="1" applyBorder="1" applyAlignment="1">
      <alignment horizontal="center" vertical="center"/>
    </xf>
    <xf numFmtId="0" fontId="26" fillId="0" borderId="12" xfId="4" applyFont="1" applyFill="1" applyBorder="1" applyAlignment="1">
      <alignment horizontal="center" vertical="center"/>
    </xf>
    <xf numFmtId="0" fontId="9" fillId="0" borderId="12" xfId="0" applyFont="1" applyFill="1" applyBorder="1" applyAlignment="1">
      <alignment horizontal="center" vertical="center"/>
    </xf>
    <xf numFmtId="49" fontId="9" fillId="0" borderId="12" xfId="4" applyNumberFormat="1" applyFont="1" applyFill="1" applyBorder="1" applyAlignment="1">
      <alignment horizontal="center" vertical="center"/>
    </xf>
    <xf numFmtId="0" fontId="26" fillId="0" borderId="12" xfId="0" applyFont="1" applyFill="1" applyBorder="1" applyAlignment="1">
      <alignment horizontal="left" vertical="center" wrapText="1"/>
    </xf>
    <xf numFmtId="49" fontId="26" fillId="0" borderId="12" xfId="4" applyNumberFormat="1" applyFont="1" applyFill="1" applyBorder="1" applyAlignment="1">
      <alignment horizontal="center" vertical="center"/>
    </xf>
    <xf numFmtId="0" fontId="26" fillId="0" borderId="12" xfId="4" applyFont="1" applyFill="1" applyBorder="1" applyAlignment="1">
      <alignment horizontal="left" vertical="center" wrapText="1"/>
    </xf>
    <xf numFmtId="0" fontId="9" fillId="0" borderId="12" xfId="0" applyFont="1" applyFill="1" applyBorder="1" applyAlignment="1">
      <alignment horizontal="left" vertical="center" wrapText="1"/>
    </xf>
    <xf numFmtId="49" fontId="9" fillId="0" borderId="12" xfId="4" applyNumberFormat="1" applyFont="1" applyFill="1" applyBorder="1" applyAlignment="1">
      <alignment horizontal="center" vertical="center" wrapText="1"/>
    </xf>
    <xf numFmtId="0" fontId="9" fillId="0" borderId="12" xfId="4" applyFont="1" applyFill="1" applyBorder="1" applyAlignment="1">
      <alignment horizontal="left" vertical="center" wrapText="1"/>
    </xf>
    <xf numFmtId="49" fontId="9" fillId="0" borderId="12" xfId="0" applyNumberFormat="1" applyFont="1" applyFill="1" applyBorder="1" applyAlignment="1">
      <alignment horizontal="left" vertical="center" wrapText="1"/>
    </xf>
    <xf numFmtId="49" fontId="9" fillId="0" borderId="12" xfId="0" applyNumberFormat="1" applyFont="1" applyFill="1" applyBorder="1" applyAlignment="1">
      <alignment horizontal="center" vertical="center" wrapText="1"/>
    </xf>
    <xf numFmtId="0" fontId="9" fillId="0" borderId="12" xfId="15" applyFont="1" applyFill="1" applyBorder="1" applyAlignment="1">
      <alignment horizontal="left" vertical="center" wrapText="1"/>
    </xf>
    <xf numFmtId="172" fontId="26" fillId="0" borderId="12" xfId="4" applyNumberFormat="1" applyFont="1" applyFill="1" applyBorder="1" applyAlignment="1">
      <alignment horizontal="center" vertical="center"/>
    </xf>
    <xf numFmtId="49" fontId="9" fillId="0" borderId="12" xfId="4" quotePrefix="1" applyNumberFormat="1" applyFont="1" applyFill="1" applyBorder="1" applyAlignment="1">
      <alignment horizontal="center" vertical="center" wrapText="1"/>
    </xf>
    <xf numFmtId="49" fontId="9" fillId="0" borderId="12" xfId="7" applyNumberFormat="1" applyFont="1" applyFill="1" applyBorder="1" applyAlignment="1">
      <alignment horizontal="center" vertical="center"/>
    </xf>
    <xf numFmtId="49" fontId="9" fillId="0" borderId="12" xfId="0" quotePrefix="1" applyNumberFormat="1" applyFont="1" applyFill="1" applyBorder="1" applyAlignment="1">
      <alignment horizontal="center" vertical="center" wrapText="1"/>
    </xf>
    <xf numFmtId="49" fontId="9" fillId="0" borderId="12" xfId="15" applyNumberFormat="1" applyFont="1" applyFill="1" applyBorder="1" applyAlignment="1">
      <alignment horizontal="center" vertical="center"/>
    </xf>
    <xf numFmtId="49" fontId="26" fillId="0" borderId="12" xfId="4" applyNumberFormat="1" applyFont="1" applyFill="1" applyBorder="1" applyAlignment="1">
      <alignment horizontal="center" vertical="center" wrapText="1"/>
    </xf>
    <xf numFmtId="0" fontId="35" fillId="0" borderId="0" xfId="7" applyFont="1" applyFill="1" applyAlignment="1">
      <alignment horizontal="left"/>
    </xf>
    <xf numFmtId="0" fontId="39" fillId="5" borderId="0" xfId="2" applyFont="1" applyFill="1" applyAlignment="1">
      <alignment vertical="center"/>
    </xf>
    <xf numFmtId="0" fontId="39" fillId="0" borderId="0" xfId="2" applyFont="1" applyFill="1" applyAlignment="1">
      <alignment vertical="center"/>
    </xf>
    <xf numFmtId="0" fontId="35" fillId="0" borderId="0" xfId="7" applyFont="1" applyFill="1" applyAlignment="1">
      <alignment horizontal="center"/>
    </xf>
    <xf numFmtId="0" fontId="35" fillId="0" borderId="0" xfId="7" applyFont="1" applyAlignment="1">
      <alignment horizontal="center" vertical="center" wrapText="1"/>
    </xf>
    <xf numFmtId="0" fontId="35" fillId="0" borderId="62" xfId="7" applyFont="1" applyBorder="1" applyAlignment="1">
      <alignment horizontal="center" vertical="center" wrapText="1"/>
    </xf>
    <xf numFmtId="9" fontId="35" fillId="0" borderId="62" xfId="7" applyNumberFormat="1" applyFont="1" applyBorder="1" applyAlignment="1">
      <alignment horizontal="center" vertical="center" wrapText="1"/>
    </xf>
    <xf numFmtId="0" fontId="35" fillId="0" borderId="0" xfId="7" applyFont="1" applyAlignment="1">
      <alignment horizontal="justify" vertical="center" wrapText="1"/>
    </xf>
    <xf numFmtId="0" fontId="40" fillId="0" borderId="62" xfId="7" applyFont="1" applyBorder="1" applyAlignment="1">
      <alignment horizontal="center" vertical="center" wrapText="1"/>
    </xf>
    <xf numFmtId="0" fontId="35" fillId="21" borderId="62" xfId="7" applyFont="1" applyFill="1" applyBorder="1" applyAlignment="1">
      <alignment horizontal="center" vertical="center" wrapText="1"/>
    </xf>
    <xf numFmtId="0" fontId="42" fillId="5" borderId="62" xfId="7" applyFont="1" applyFill="1" applyBorder="1" applyAlignment="1">
      <alignment horizontal="center" vertical="center" wrapText="1"/>
    </xf>
    <xf numFmtId="0" fontId="35" fillId="5" borderId="62" xfId="7" applyFont="1" applyFill="1" applyBorder="1" applyAlignment="1">
      <alignment horizontal="center" vertical="center" wrapText="1"/>
    </xf>
    <xf numFmtId="0" fontId="35" fillId="0" borderId="0" xfId="7" applyFont="1"/>
    <xf numFmtId="10" fontId="35" fillId="5" borderId="62" xfId="7" applyNumberFormat="1" applyFont="1" applyFill="1" applyBorder="1" applyAlignment="1">
      <alignment horizontal="center" vertical="center" wrapText="1"/>
    </xf>
    <xf numFmtId="9" fontId="35" fillId="5" borderId="62" xfId="7" applyNumberFormat="1" applyFont="1" applyFill="1" applyBorder="1" applyAlignment="1">
      <alignment horizontal="center" vertical="center" wrapText="1"/>
    </xf>
    <xf numFmtId="0" fontId="36" fillId="0" borderId="62" xfId="4" applyFont="1" applyBorder="1" applyAlignment="1">
      <alignment horizontal="center" vertical="center" wrapText="1"/>
    </xf>
    <xf numFmtId="3" fontId="35" fillId="0" borderId="62" xfId="4" applyNumberFormat="1" applyFont="1" applyBorder="1" applyAlignment="1">
      <alignment horizontal="center" vertical="center" wrapText="1"/>
    </xf>
    <xf numFmtId="173" fontId="36" fillId="0" borderId="62" xfId="4" applyNumberFormat="1" applyFont="1" applyBorder="1" applyAlignment="1">
      <alignment horizontal="center" vertical="center"/>
    </xf>
    <xf numFmtId="0" fontId="36" fillId="22" borderId="62" xfId="4" applyFont="1" applyFill="1" applyBorder="1" applyAlignment="1">
      <alignment horizontal="center" vertical="center" wrapText="1"/>
    </xf>
    <xf numFmtId="0" fontId="35" fillId="0" borderId="62" xfId="11" applyFont="1" applyBorder="1" applyAlignment="1">
      <alignment horizontal="center" vertical="center" wrapText="1"/>
    </xf>
    <xf numFmtId="9" fontId="35" fillId="0" borderId="62" xfId="11" applyNumberFormat="1" applyFont="1" applyFill="1" applyBorder="1" applyAlignment="1">
      <alignment horizontal="center" vertical="center" wrapText="1"/>
    </xf>
    <xf numFmtId="0" fontId="35" fillId="0" borderId="62" xfId="11" applyFont="1" applyFill="1" applyBorder="1" applyAlignment="1">
      <alignment horizontal="center" vertical="center" wrapText="1"/>
    </xf>
    <xf numFmtId="1" fontId="35" fillId="0" borderId="62" xfId="11" applyNumberFormat="1" applyFont="1" applyFill="1" applyBorder="1" applyAlignment="1">
      <alignment horizontal="center" vertical="center" wrapText="1"/>
    </xf>
    <xf numFmtId="1" fontId="35" fillId="5" borderId="62" xfId="11" applyNumberFormat="1" applyFont="1" applyFill="1" applyBorder="1" applyAlignment="1">
      <alignment horizontal="center" vertical="center" wrapText="1"/>
    </xf>
    <xf numFmtId="9" fontId="35" fillId="5" borderId="62" xfId="11" applyNumberFormat="1" applyFont="1" applyFill="1" applyBorder="1" applyAlignment="1">
      <alignment horizontal="center" vertical="center" wrapText="1"/>
    </xf>
    <xf numFmtId="0" fontId="39" fillId="0" borderId="62" xfId="11" applyFont="1" applyBorder="1" applyAlignment="1">
      <alignment horizontal="center" vertical="center" wrapText="1"/>
    </xf>
    <xf numFmtId="0" fontId="42" fillId="0" borderId="62" xfId="0" applyFont="1" applyBorder="1" applyAlignment="1">
      <alignment horizontal="center" vertical="center" wrapText="1"/>
    </xf>
    <xf numFmtId="2" fontId="35" fillId="0" borderId="62" xfId="0" applyNumberFormat="1" applyFont="1" applyBorder="1" applyAlignment="1">
      <alignment horizontal="center" vertical="center" wrapText="1"/>
    </xf>
    <xf numFmtId="2" fontId="42" fillId="0" borderId="62" xfId="0" applyNumberFormat="1" applyFont="1" applyBorder="1" applyAlignment="1">
      <alignment horizontal="center" vertical="center" wrapText="1"/>
    </xf>
    <xf numFmtId="9" fontId="35" fillId="0" borderId="62" xfId="0" applyNumberFormat="1" applyFont="1" applyBorder="1" applyAlignment="1">
      <alignment horizontal="center" vertical="center" wrapText="1"/>
    </xf>
    <xf numFmtId="9" fontId="42" fillId="0" borderId="62" xfId="0" applyNumberFormat="1" applyFont="1" applyBorder="1" applyAlignment="1">
      <alignment horizontal="center" vertical="center" wrapText="1"/>
    </xf>
    <xf numFmtId="9" fontId="35" fillId="5" borderId="62" xfId="0" applyNumberFormat="1" applyFont="1" applyFill="1" applyBorder="1" applyAlignment="1">
      <alignment horizontal="center" vertical="center" wrapText="1"/>
    </xf>
    <xf numFmtId="9" fontId="42" fillId="5" borderId="62" xfId="0" applyNumberFormat="1" applyFont="1" applyFill="1" applyBorder="1" applyAlignment="1">
      <alignment horizontal="center" vertical="center" wrapText="1"/>
    </xf>
    <xf numFmtId="0" fontId="35" fillId="5" borderId="62" xfId="0" applyFont="1" applyFill="1" applyBorder="1" applyAlignment="1">
      <alignment horizontal="center" vertical="center" wrapText="1"/>
    </xf>
    <xf numFmtId="2" fontId="35" fillId="5" borderId="62" xfId="0" applyNumberFormat="1" applyFont="1" applyFill="1" applyBorder="1" applyAlignment="1">
      <alignment horizontal="center" vertical="center" wrapText="1"/>
    </xf>
    <xf numFmtId="0" fontId="42" fillId="5" borderId="62" xfId="0" applyFont="1" applyFill="1" applyBorder="1" applyAlignment="1">
      <alignment horizontal="center" vertical="center" wrapText="1"/>
    </xf>
    <xf numFmtId="10" fontId="35" fillId="23" borderId="62" xfId="0" applyNumberFormat="1" applyFont="1" applyFill="1" applyBorder="1" applyAlignment="1">
      <alignment horizontal="center" vertical="center"/>
    </xf>
    <xf numFmtId="10" fontId="35" fillId="5" borderId="62" xfId="0" applyNumberFormat="1" applyFont="1" applyFill="1" applyBorder="1" applyAlignment="1">
      <alignment horizontal="center" vertical="center"/>
    </xf>
    <xf numFmtId="0" fontId="35" fillId="5" borderId="62" xfId="0" applyFont="1" applyFill="1" applyBorder="1" applyAlignment="1">
      <alignment horizontal="center" vertical="center"/>
    </xf>
    <xf numFmtId="0" fontId="35" fillId="23" borderId="62" xfId="0" applyFont="1" applyFill="1" applyBorder="1" applyAlignment="1">
      <alignment horizontal="center" vertical="center"/>
    </xf>
    <xf numFmtId="9" fontId="35" fillId="23" borderId="62" xfId="0" applyNumberFormat="1" applyFont="1" applyFill="1" applyBorder="1" applyAlignment="1">
      <alignment horizontal="center" vertical="center"/>
    </xf>
    <xf numFmtId="9" fontId="35" fillId="5" borderId="62" xfId="0" applyNumberFormat="1" applyFont="1" applyFill="1" applyBorder="1" applyAlignment="1">
      <alignment horizontal="center" vertical="center"/>
    </xf>
    <xf numFmtId="10" fontId="35" fillId="5" borderId="62" xfId="16" applyNumberFormat="1" applyFont="1" applyFill="1" applyBorder="1" applyAlignment="1">
      <alignment horizontal="center" vertical="center"/>
    </xf>
    <xf numFmtId="10" fontId="35" fillId="5" borderId="62" xfId="0" applyNumberFormat="1" applyFont="1" applyFill="1" applyBorder="1" applyAlignment="1">
      <alignment horizontal="center" vertical="center" wrapText="1"/>
    </xf>
    <xf numFmtId="10" fontId="35" fillId="23" borderId="62" xfId="16" applyNumberFormat="1" applyFont="1" applyFill="1" applyBorder="1" applyAlignment="1">
      <alignment horizontal="center" vertical="center"/>
    </xf>
    <xf numFmtId="9" fontId="35" fillId="5" borderId="62" xfId="16" applyFont="1" applyFill="1" applyBorder="1" applyAlignment="1">
      <alignment horizontal="center" vertical="center"/>
    </xf>
    <xf numFmtId="0" fontId="35" fillId="23" borderId="62" xfId="17" applyFont="1" applyFill="1" applyBorder="1" applyAlignment="1">
      <alignment horizontal="center" vertical="center"/>
    </xf>
    <xf numFmtId="0" fontId="35" fillId="5" borderId="62" xfId="17" applyFont="1" applyFill="1" applyBorder="1" applyAlignment="1">
      <alignment horizontal="center" vertical="center"/>
    </xf>
    <xf numFmtId="168" fontId="35" fillId="5" borderId="62" xfId="5" applyNumberFormat="1" applyFont="1" applyFill="1" applyBorder="1" applyAlignment="1">
      <alignment horizontal="center" vertical="center" wrapText="1"/>
    </xf>
    <xf numFmtId="168" fontId="35" fillId="23" borderId="62" xfId="5" applyNumberFormat="1" applyFont="1" applyFill="1" applyBorder="1" applyAlignment="1">
      <alignment horizontal="center" vertical="center"/>
    </xf>
    <xf numFmtId="168" fontId="35" fillId="5" borderId="62" xfId="5" applyNumberFormat="1" applyFont="1" applyFill="1" applyBorder="1" applyAlignment="1">
      <alignment horizontal="center" vertical="center"/>
    </xf>
    <xf numFmtId="0" fontId="36" fillId="23" borderId="62" xfId="0" applyFont="1" applyFill="1" applyBorder="1" applyAlignment="1">
      <alignment horizontal="center" vertical="center" wrapText="1"/>
    </xf>
    <xf numFmtId="3" fontId="42" fillId="23" borderId="62" xfId="0" applyNumberFormat="1" applyFont="1" applyFill="1" applyBorder="1" applyAlignment="1">
      <alignment horizontal="center" vertical="center"/>
    </xf>
    <xf numFmtId="3" fontId="42" fillId="5" borderId="62" xfId="0" applyNumberFormat="1" applyFont="1" applyFill="1" applyBorder="1" applyAlignment="1">
      <alignment horizontal="center" vertical="center"/>
    </xf>
    <xf numFmtId="9" fontId="35" fillId="0" borderId="62" xfId="16" applyFont="1" applyBorder="1" applyAlignment="1">
      <alignment horizontal="center" vertical="center" wrapText="1"/>
    </xf>
    <xf numFmtId="9" fontId="35" fillId="0" borderId="62" xfId="4" applyNumberFormat="1" applyFont="1" applyBorder="1" applyAlignment="1">
      <alignment horizontal="center" vertical="center" wrapText="1"/>
    </xf>
    <xf numFmtId="10" fontId="35" fillId="0" borderId="62" xfId="4" applyNumberFormat="1" applyFont="1" applyBorder="1" applyAlignment="1">
      <alignment horizontal="center" vertical="center" wrapText="1"/>
    </xf>
    <xf numFmtId="174" fontId="35" fillId="0" borderId="62" xfId="4" applyNumberFormat="1" applyFont="1" applyBorder="1" applyAlignment="1">
      <alignment horizontal="center" vertical="center" wrapText="1"/>
    </xf>
    <xf numFmtId="10" fontId="35" fillId="0" borderId="62" xfId="0" applyNumberFormat="1" applyFont="1" applyBorder="1" applyAlignment="1">
      <alignment horizontal="center" vertical="center" wrapText="1"/>
    </xf>
    <xf numFmtId="1" fontId="35" fillId="0" borderId="62" xfId="0" applyNumberFormat="1" applyFont="1" applyBorder="1" applyAlignment="1">
      <alignment horizontal="center" vertical="center" wrapText="1"/>
    </xf>
    <xf numFmtId="3" fontId="35" fillId="0" borderId="62" xfId="0" applyNumberFormat="1" applyFont="1" applyBorder="1" applyAlignment="1">
      <alignment horizontal="center" vertical="center" wrapText="1"/>
    </xf>
    <xf numFmtId="0" fontId="42" fillId="0" borderId="62" xfId="12" applyFont="1" applyBorder="1" applyAlignment="1">
      <alignment horizontal="center" vertical="center" wrapText="1"/>
    </xf>
    <xf numFmtId="0" fontId="35" fillId="0" borderId="62" xfId="12" applyFont="1" applyBorder="1" applyAlignment="1">
      <alignment horizontal="center" vertical="center" wrapText="1"/>
    </xf>
    <xf numFmtId="2" fontId="35" fillId="5" borderId="62" xfId="12" applyNumberFormat="1" applyFont="1" applyFill="1" applyBorder="1" applyAlignment="1">
      <alignment horizontal="center" vertical="center" wrapText="1"/>
    </xf>
    <xf numFmtId="2" fontId="35" fillId="0" borderId="62" xfId="12" applyNumberFormat="1" applyFont="1" applyBorder="1" applyAlignment="1">
      <alignment horizontal="center" vertical="center" wrapText="1"/>
    </xf>
    <xf numFmtId="0" fontId="35" fillId="0" borderId="62" xfId="12" quotePrefix="1" applyFont="1" applyBorder="1" applyAlignment="1">
      <alignment horizontal="center" vertical="center" wrapText="1"/>
    </xf>
    <xf numFmtId="10" fontId="35" fillId="0" borderId="62" xfId="12" applyNumberFormat="1" applyFont="1" applyBorder="1" applyAlignment="1">
      <alignment horizontal="center" vertical="center" wrapText="1"/>
    </xf>
    <xf numFmtId="9" fontId="35" fillId="0" borderId="62" xfId="12" applyNumberFormat="1" applyFont="1" applyBorder="1" applyAlignment="1">
      <alignment horizontal="center" vertical="center" wrapText="1"/>
    </xf>
    <xf numFmtId="9" fontId="35" fillId="5" borderId="62" xfId="12" applyNumberFormat="1" applyFont="1" applyFill="1" applyBorder="1" applyAlignment="1">
      <alignment horizontal="center" vertical="center" wrapText="1"/>
    </xf>
    <xf numFmtId="10" fontId="35" fillId="5" borderId="62" xfId="12" applyNumberFormat="1" applyFont="1" applyFill="1" applyBorder="1" applyAlignment="1">
      <alignment horizontal="center" vertical="center" wrapText="1"/>
    </xf>
    <xf numFmtId="0" fontId="35" fillId="5" borderId="62" xfId="12" applyFont="1" applyFill="1" applyBorder="1" applyAlignment="1">
      <alignment horizontal="center" vertical="center" wrapText="1"/>
    </xf>
    <xf numFmtId="0" fontId="35" fillId="5" borderId="0" xfId="7" applyFont="1" applyFill="1"/>
    <xf numFmtId="0" fontId="35" fillId="0" borderId="0" xfId="7" applyFont="1" applyAlignment="1">
      <alignment horizontal="center"/>
    </xf>
    <xf numFmtId="3" fontId="9" fillId="0" borderId="0" xfId="0" applyNumberFormat="1" applyFont="1" applyFill="1" applyBorder="1" applyAlignment="1">
      <alignment vertical="center"/>
    </xf>
    <xf numFmtId="0" fontId="9" fillId="0" borderId="12" xfId="7" applyFont="1" applyFill="1" applyBorder="1" applyAlignment="1">
      <alignment horizontal="center" vertical="center"/>
    </xf>
    <xf numFmtId="49" fontId="26" fillId="0" borderId="12" xfId="12" applyNumberFormat="1" applyFont="1" applyFill="1" applyBorder="1" applyAlignment="1">
      <alignment horizontal="center" vertical="center" wrapText="1"/>
    </xf>
    <xf numFmtId="0" fontId="9" fillId="0" borderId="0" xfId="12" applyFont="1" applyFill="1" applyBorder="1" applyAlignment="1">
      <alignment vertical="center"/>
    </xf>
    <xf numFmtId="49" fontId="26" fillId="0" borderId="12" xfId="12" applyNumberFormat="1" applyFont="1" applyFill="1" applyBorder="1" applyAlignment="1">
      <alignment horizontal="left" vertical="center" wrapText="1"/>
    </xf>
    <xf numFmtId="0" fontId="9" fillId="0" borderId="12" xfId="12" applyFont="1" applyFill="1" applyBorder="1" applyAlignment="1">
      <alignment horizontal="left" vertical="center" wrapText="1"/>
    </xf>
    <xf numFmtId="0" fontId="9" fillId="0" borderId="12" xfId="12" applyFont="1" applyFill="1" applyBorder="1" applyAlignment="1">
      <alignment horizontal="center" vertical="center"/>
    </xf>
    <xf numFmtId="0" fontId="8" fillId="0" borderId="0" xfId="0" applyFont="1" applyFill="1" applyAlignment="1"/>
    <xf numFmtId="3" fontId="8" fillId="0" borderId="0" xfId="0" applyNumberFormat="1" applyFont="1" applyFill="1"/>
    <xf numFmtId="3" fontId="8" fillId="0" borderId="0" xfId="2" applyNumberFormat="1" applyFont="1" applyFill="1" applyAlignment="1">
      <alignment vertical="center"/>
    </xf>
    <xf numFmtId="0" fontId="8" fillId="0" borderId="0" xfId="0" applyFont="1" applyFill="1" applyAlignment="1">
      <alignment horizontal="center"/>
    </xf>
    <xf numFmtId="0" fontId="8" fillId="0" borderId="0" xfId="2" applyFont="1" applyFill="1" applyAlignment="1">
      <alignment horizontal="center" vertical="center"/>
    </xf>
    <xf numFmtId="0" fontId="9" fillId="0" borderId="0" xfId="0" applyFont="1" applyAlignment="1">
      <alignment horizontal="center"/>
    </xf>
    <xf numFmtId="3" fontId="8" fillId="0" borderId="0" xfId="0" applyNumberFormat="1" applyFont="1" applyFill="1" applyAlignment="1">
      <alignment horizontal="right"/>
    </xf>
    <xf numFmtId="3" fontId="9" fillId="0" borderId="12" xfId="15" applyNumberFormat="1" applyFont="1" applyFill="1" applyBorder="1" applyAlignment="1">
      <alignment horizontal="right" vertical="center"/>
    </xf>
    <xf numFmtId="3" fontId="26" fillId="0" borderId="12" xfId="4" applyNumberFormat="1" applyFont="1" applyFill="1" applyBorder="1" applyAlignment="1">
      <alignment horizontal="right" vertical="center"/>
    </xf>
    <xf numFmtId="0" fontId="10" fillId="16" borderId="12" xfId="0" applyFont="1" applyFill="1" applyBorder="1" applyAlignment="1">
      <alignment horizontal="center" vertical="center" wrapText="1"/>
    </xf>
    <xf numFmtId="3" fontId="10" fillId="16" borderId="12" xfId="0" applyNumberFormat="1" applyFont="1" applyFill="1" applyBorder="1" applyAlignment="1">
      <alignment horizontal="center" vertical="center" wrapText="1"/>
    </xf>
    <xf numFmtId="0" fontId="9" fillId="0" borderId="12" xfId="7" applyFont="1" applyFill="1" applyBorder="1" applyAlignment="1">
      <alignment horizontal="center" vertical="center" wrapText="1"/>
    </xf>
    <xf numFmtId="0" fontId="9" fillId="0" borderId="12" xfId="2" applyFont="1" applyFill="1" applyBorder="1" applyAlignment="1">
      <alignment horizontal="left" vertical="center" wrapText="1"/>
    </xf>
    <xf numFmtId="3" fontId="9" fillId="0" borderId="12" xfId="7" applyNumberFormat="1" applyFont="1" applyFill="1" applyBorder="1" applyAlignment="1">
      <alignment horizontal="center" vertical="center" wrapText="1"/>
    </xf>
    <xf numFmtId="3" fontId="9" fillId="0" borderId="30" xfId="7" applyNumberFormat="1" applyFont="1" applyFill="1" applyBorder="1" applyAlignment="1">
      <alignment vertical="center" wrapText="1"/>
    </xf>
    <xf numFmtId="3" fontId="9" fillId="0" borderId="30" xfId="0" applyNumberFormat="1" applyFont="1" applyFill="1" applyBorder="1" applyAlignment="1">
      <alignment vertical="center"/>
    </xf>
    <xf numFmtId="3" fontId="9" fillId="6" borderId="30" xfId="4" applyNumberFormat="1" applyFont="1" applyFill="1" applyBorder="1" applyAlignment="1">
      <alignment horizontal="right" vertical="center"/>
    </xf>
    <xf numFmtId="0" fontId="9" fillId="0" borderId="12" xfId="4" applyFont="1" applyFill="1" applyBorder="1" applyAlignment="1">
      <alignment horizontal="center" vertical="center"/>
    </xf>
    <xf numFmtId="3" fontId="9" fillId="0" borderId="12" xfId="4" applyNumberFormat="1" applyFont="1" applyFill="1" applyBorder="1" applyAlignment="1">
      <alignment horizontal="right" vertical="center" wrapText="1"/>
    </xf>
    <xf numFmtId="3" fontId="9" fillId="0" borderId="30" xfId="4" applyNumberFormat="1" applyFont="1" applyFill="1" applyBorder="1" applyAlignment="1">
      <alignment horizontal="right" vertical="center" wrapText="1"/>
    </xf>
    <xf numFmtId="0" fontId="9" fillId="0" borderId="12" xfId="7" applyFont="1" applyFill="1" applyBorder="1" applyAlignment="1">
      <alignment horizontal="left" vertical="center" wrapText="1"/>
    </xf>
    <xf numFmtId="49" fontId="9" fillId="0" borderId="12" xfId="7" applyNumberFormat="1" applyFont="1" applyFill="1" applyBorder="1" applyAlignment="1">
      <alignment horizontal="center" vertical="center" wrapText="1"/>
    </xf>
    <xf numFmtId="3" fontId="9" fillId="0" borderId="30" xfId="8" applyNumberFormat="1" applyFont="1" applyFill="1" applyBorder="1" applyAlignment="1">
      <alignment vertical="center" wrapText="1"/>
    </xf>
    <xf numFmtId="3" fontId="9" fillId="0" borderId="30" xfId="4" applyNumberFormat="1" applyFont="1" applyFill="1" applyBorder="1" applyAlignment="1">
      <alignment vertical="center"/>
    </xf>
    <xf numFmtId="0" fontId="9" fillId="0" borderId="12" xfId="13" applyFont="1" applyFill="1" applyBorder="1" applyAlignment="1">
      <alignment horizontal="center" vertical="center"/>
    </xf>
    <xf numFmtId="3" fontId="9" fillId="6" borderId="12" xfId="13" applyNumberFormat="1" applyFont="1" applyFill="1" applyBorder="1" applyAlignment="1">
      <alignment horizontal="center" vertical="center"/>
    </xf>
    <xf numFmtId="3" fontId="9" fillId="0" borderId="12" xfId="13" applyNumberFormat="1" applyFont="1" applyFill="1" applyBorder="1" applyAlignment="1">
      <alignment horizontal="right" vertical="center"/>
    </xf>
    <xf numFmtId="3" fontId="9" fillId="0" borderId="30" xfId="13" applyNumberFormat="1" applyFont="1" applyFill="1" applyBorder="1" applyAlignment="1">
      <alignment horizontal="center" vertical="center"/>
    </xf>
    <xf numFmtId="49" fontId="9" fillId="6" borderId="12" xfId="14" quotePrefix="1" applyNumberFormat="1" applyFont="1" applyFill="1" applyBorder="1" applyAlignment="1">
      <alignment horizontal="center" vertical="center"/>
    </xf>
    <xf numFmtId="49" fontId="9" fillId="0" borderId="12" xfId="14" quotePrefix="1" applyNumberFormat="1" applyFont="1" applyFill="1" applyBorder="1" applyAlignment="1">
      <alignment horizontal="center" vertical="center"/>
    </xf>
    <xf numFmtId="49" fontId="9" fillId="6" borderId="12" xfId="14" applyNumberFormat="1" applyFont="1" applyFill="1" applyBorder="1" applyAlignment="1">
      <alignment horizontal="center" vertical="center"/>
    </xf>
    <xf numFmtId="49" fontId="9" fillId="0" borderId="12" xfId="14" applyNumberFormat="1" applyFont="1" applyFill="1" applyBorder="1" applyAlignment="1">
      <alignment horizontal="center" vertical="center"/>
    </xf>
    <xf numFmtId="49" fontId="26" fillId="0" borderId="12" xfId="14" applyNumberFormat="1" applyFont="1" applyFill="1" applyBorder="1" applyAlignment="1">
      <alignment horizontal="center" vertical="center"/>
    </xf>
    <xf numFmtId="0" fontId="9" fillId="0" borderId="12" xfId="14" applyFont="1" applyFill="1" applyBorder="1" applyAlignment="1">
      <alignment horizontal="left" vertical="center" wrapText="1"/>
    </xf>
    <xf numFmtId="166" fontId="10" fillId="16" borderId="12" xfId="0" applyNumberFormat="1" applyFont="1" applyFill="1" applyBorder="1" applyAlignment="1">
      <alignment horizontal="center" vertical="center" textRotation="90" wrapText="1"/>
    </xf>
    <xf numFmtId="0" fontId="9" fillId="0" borderId="12" xfId="4" quotePrefix="1" applyFont="1" applyFill="1" applyBorder="1" applyAlignment="1">
      <alignment horizontal="center" vertical="center"/>
    </xf>
    <xf numFmtId="49" fontId="9" fillId="0" borderId="12" xfId="4" quotePrefix="1" applyNumberFormat="1" applyFont="1" applyFill="1" applyBorder="1" applyAlignment="1">
      <alignment horizontal="center" vertical="center"/>
    </xf>
    <xf numFmtId="49" fontId="9" fillId="6" borderId="12" xfId="4" quotePrefix="1" applyNumberFormat="1" applyFont="1" applyFill="1" applyBorder="1" applyAlignment="1">
      <alignment horizontal="center" vertical="center"/>
    </xf>
    <xf numFmtId="0" fontId="9" fillId="0" borderId="12" xfId="4" applyFont="1" applyFill="1" applyBorder="1" applyAlignment="1">
      <alignment horizontal="left" vertical="center"/>
    </xf>
    <xf numFmtId="3" fontId="9" fillId="0" borderId="30" xfId="9" applyNumberFormat="1" applyFont="1" applyFill="1" applyBorder="1" applyAlignment="1">
      <alignment vertical="center"/>
    </xf>
    <xf numFmtId="3" fontId="9" fillId="0" borderId="12" xfId="8" applyNumberFormat="1" applyFont="1" applyFill="1" applyBorder="1" applyAlignment="1">
      <alignment horizontal="center" vertical="center" wrapText="1"/>
    </xf>
    <xf numFmtId="0" fontId="26" fillId="0" borderId="12" xfId="11" applyNumberFormat="1" applyFont="1" applyFill="1" applyBorder="1" applyAlignment="1">
      <alignment horizontal="center" vertical="center"/>
    </xf>
    <xf numFmtId="0" fontId="9" fillId="6" borderId="12" xfId="14" quotePrefix="1" applyFont="1" applyFill="1" applyBorder="1" applyAlignment="1">
      <alignment horizontal="center" vertical="center"/>
    </xf>
    <xf numFmtId="3" fontId="9" fillId="0" borderId="30" xfId="14" applyNumberFormat="1" applyFont="1" applyFill="1" applyBorder="1" applyAlignment="1">
      <alignment vertical="center"/>
    </xf>
    <xf numFmtId="171" fontId="9" fillId="0" borderId="12" xfId="14" quotePrefix="1" applyNumberFormat="1" applyFont="1" applyFill="1" applyBorder="1" applyAlignment="1">
      <alignment horizontal="center" vertical="center"/>
    </xf>
    <xf numFmtId="171" fontId="9" fillId="6" borderId="12" xfId="14" quotePrefix="1" applyNumberFormat="1" applyFont="1" applyFill="1" applyBorder="1" applyAlignment="1">
      <alignment horizontal="center" vertical="center"/>
    </xf>
    <xf numFmtId="0" fontId="9" fillId="6" borderId="12" xfId="4" applyFont="1" applyFill="1" applyBorder="1" applyAlignment="1">
      <alignment horizontal="center" vertical="center"/>
    </xf>
    <xf numFmtId="3" fontId="9" fillId="6" borderId="30" xfId="4" applyNumberFormat="1" applyFont="1" applyFill="1" applyBorder="1" applyAlignment="1">
      <alignment vertical="center"/>
    </xf>
    <xf numFmtId="0" fontId="9" fillId="0" borderId="12" xfId="14" quotePrefix="1" applyFont="1" applyFill="1" applyBorder="1" applyAlignment="1">
      <alignment horizontal="center" vertical="center"/>
    </xf>
    <xf numFmtId="49" fontId="26" fillId="0" borderId="12" xfId="14" quotePrefix="1" applyNumberFormat="1" applyFont="1" applyFill="1" applyBorder="1" applyAlignment="1">
      <alignment horizontal="center" vertical="center"/>
    </xf>
    <xf numFmtId="3" fontId="26" fillId="0" borderId="30" xfId="8" applyNumberFormat="1" applyFont="1" applyFill="1" applyBorder="1" applyAlignment="1">
      <alignment vertical="center"/>
    </xf>
    <xf numFmtId="0" fontId="9" fillId="0" borderId="29" xfId="7" applyFont="1" applyFill="1" applyBorder="1" applyAlignment="1">
      <alignment horizontal="left" vertical="center" wrapText="1"/>
    </xf>
    <xf numFmtId="0" fontId="9" fillId="0" borderId="29" xfId="4" quotePrefix="1" applyFont="1" applyFill="1" applyBorder="1" applyAlignment="1">
      <alignment horizontal="left" vertical="center"/>
    </xf>
    <xf numFmtId="0" fontId="9" fillId="0" borderId="29" xfId="0" applyFont="1" applyFill="1" applyBorder="1" applyAlignment="1">
      <alignment horizontal="left" vertical="center" wrapText="1"/>
    </xf>
    <xf numFmtId="0" fontId="26" fillId="6" borderId="29" xfId="4" quotePrefix="1" applyFont="1" applyFill="1" applyBorder="1" applyAlignment="1">
      <alignment horizontal="left" vertical="center"/>
    </xf>
    <xf numFmtId="49" fontId="9" fillId="0" borderId="29" xfId="0" applyNumberFormat="1" applyFont="1" applyFill="1" applyBorder="1" applyAlignment="1">
      <alignment horizontal="left" vertical="center"/>
    </xf>
    <xf numFmtId="0" fontId="9" fillId="0" borderId="29" xfId="4" applyFont="1" applyFill="1" applyBorder="1" applyAlignment="1">
      <alignment horizontal="left" vertical="center"/>
    </xf>
    <xf numFmtId="0" fontId="9" fillId="0" borderId="29" xfId="0" applyFont="1" applyFill="1" applyBorder="1" applyAlignment="1">
      <alignment horizontal="left" vertical="center"/>
    </xf>
    <xf numFmtId="49" fontId="9" fillId="0" borderId="29" xfId="7" applyNumberFormat="1" applyFont="1" applyFill="1" applyBorder="1" applyAlignment="1">
      <alignment horizontal="left" vertical="center"/>
    </xf>
    <xf numFmtId="0" fontId="9" fillId="0" borderId="29" xfId="13" applyFont="1" applyFill="1" applyBorder="1" applyAlignment="1">
      <alignment horizontal="left" vertical="center"/>
    </xf>
    <xf numFmtId="0" fontId="9" fillId="0" borderId="29" xfId="7" quotePrefix="1" applyFont="1" applyFill="1" applyBorder="1" applyAlignment="1">
      <alignment horizontal="left" vertical="center"/>
    </xf>
    <xf numFmtId="0" fontId="9" fillId="0" borderId="12" xfId="13" applyFont="1" applyFill="1" applyBorder="1" applyAlignment="1">
      <alignment horizontal="left" vertical="center" wrapText="1"/>
    </xf>
    <xf numFmtId="0" fontId="26" fillId="6" borderId="12" xfId="4" applyFont="1" applyFill="1" applyBorder="1" applyAlignment="1">
      <alignment horizontal="left" vertical="center" wrapText="1"/>
    </xf>
    <xf numFmtId="0" fontId="26" fillId="0" borderId="12" xfId="11" applyFont="1" applyFill="1" applyBorder="1" applyAlignment="1">
      <alignment horizontal="left" vertical="center" wrapText="1"/>
    </xf>
    <xf numFmtId="0" fontId="9" fillId="6" borderId="12" xfId="14" applyFont="1" applyFill="1" applyBorder="1" applyAlignment="1">
      <alignment horizontal="left" vertical="center" wrapText="1"/>
    </xf>
    <xf numFmtId="0" fontId="26" fillId="0" borderId="12" xfId="14" applyFont="1" applyFill="1" applyBorder="1" applyAlignment="1">
      <alignment horizontal="left" vertical="center" wrapText="1"/>
    </xf>
    <xf numFmtId="3" fontId="26" fillId="6" borderId="12" xfId="4" applyNumberFormat="1" applyFont="1" applyFill="1" applyBorder="1" applyAlignment="1">
      <alignment horizontal="right" vertical="center"/>
    </xf>
    <xf numFmtId="3" fontId="26" fillId="0" borderId="12" xfId="11" applyNumberFormat="1" applyFont="1" applyFill="1" applyBorder="1" applyAlignment="1">
      <alignment horizontal="right" vertical="center"/>
    </xf>
    <xf numFmtId="3" fontId="9" fillId="0" borderId="12" xfId="4" applyNumberFormat="1" applyFont="1" applyFill="1" applyBorder="1" applyAlignment="1">
      <alignment horizontal="center" vertical="center"/>
    </xf>
    <xf numFmtId="3" fontId="9" fillId="0" borderId="12" xfId="14" applyNumberFormat="1" applyFont="1" applyFill="1" applyBorder="1" applyAlignment="1">
      <alignment horizontal="center" vertical="center"/>
    </xf>
    <xf numFmtId="3" fontId="9" fillId="0" borderId="12" xfId="0" applyNumberFormat="1" applyFont="1" applyFill="1" applyBorder="1" applyAlignment="1">
      <alignment horizontal="right" vertical="center" wrapText="1"/>
    </xf>
    <xf numFmtId="3" fontId="26" fillId="0" borderId="12" xfId="12" applyNumberFormat="1" applyFont="1" applyFill="1" applyBorder="1" applyAlignment="1">
      <alignment horizontal="right" vertical="center"/>
    </xf>
    <xf numFmtId="3" fontId="9" fillId="0" borderId="12" xfId="7" applyNumberFormat="1" applyFont="1" applyFill="1" applyBorder="1" applyAlignment="1">
      <alignment horizontal="right" vertical="center" wrapText="1"/>
    </xf>
    <xf numFmtId="3" fontId="9" fillId="0" borderId="12" xfId="8" applyNumberFormat="1" applyFont="1" applyFill="1" applyBorder="1" applyAlignment="1">
      <alignment horizontal="right" vertical="center" wrapText="1"/>
    </xf>
    <xf numFmtId="3" fontId="9" fillId="6" borderId="12" xfId="14" applyNumberFormat="1" applyFont="1" applyFill="1" applyBorder="1" applyAlignment="1">
      <alignment horizontal="right" vertical="center"/>
    </xf>
    <xf numFmtId="3" fontId="9" fillId="0" borderId="12" xfId="14" applyNumberFormat="1" applyFont="1" applyFill="1" applyBorder="1" applyAlignment="1">
      <alignment horizontal="right" vertical="center"/>
    </xf>
    <xf numFmtId="3" fontId="26" fillId="0" borderId="12" xfId="14" applyNumberFormat="1" applyFont="1" applyFill="1" applyBorder="1" applyAlignment="1">
      <alignment horizontal="right" vertical="center"/>
    </xf>
    <xf numFmtId="14" fontId="9" fillId="6" borderId="12" xfId="14" applyNumberFormat="1" applyFont="1" applyFill="1" applyBorder="1" applyAlignment="1">
      <alignment horizontal="left" vertical="center" wrapText="1"/>
    </xf>
    <xf numFmtId="14" fontId="9" fillId="0" borderId="12" xfId="14" applyNumberFormat="1" applyFont="1" applyFill="1" applyBorder="1" applyAlignment="1">
      <alignment horizontal="left" vertical="center" wrapText="1"/>
    </xf>
    <xf numFmtId="171" fontId="9" fillId="0" borderId="12" xfId="14" applyNumberFormat="1" applyFont="1" applyFill="1" applyBorder="1" applyAlignment="1">
      <alignment horizontal="left" vertical="center" wrapText="1"/>
    </xf>
    <xf numFmtId="1" fontId="9" fillId="0" borderId="12" xfId="14" applyNumberFormat="1" applyFont="1" applyFill="1" applyBorder="1" applyAlignment="1">
      <alignment horizontal="left" vertical="center" wrapText="1"/>
    </xf>
    <xf numFmtId="171" fontId="9" fillId="6" borderId="12" xfId="14" applyNumberFormat="1" applyFont="1" applyFill="1" applyBorder="1" applyAlignment="1">
      <alignment horizontal="left" vertical="center" wrapText="1"/>
    </xf>
    <xf numFmtId="1" fontId="9" fillId="6" borderId="12" xfId="14" applyNumberFormat="1" applyFont="1" applyFill="1" applyBorder="1" applyAlignment="1">
      <alignment horizontal="left" vertical="center" wrapText="1"/>
    </xf>
    <xf numFmtId="171" fontId="26" fillId="0" borderId="12" xfId="14" applyNumberFormat="1" applyFont="1" applyFill="1" applyBorder="1" applyAlignment="1">
      <alignment horizontal="left" vertical="center" wrapText="1"/>
    </xf>
    <xf numFmtId="0" fontId="26" fillId="0" borderId="12" xfId="12" applyFont="1" applyFill="1" applyBorder="1" applyAlignment="1">
      <alignment horizontal="left" vertical="center" wrapText="1"/>
    </xf>
    <xf numFmtId="4" fontId="26" fillId="0" borderId="12" xfId="12" applyNumberFormat="1" applyFont="1" applyFill="1" applyBorder="1" applyAlignment="1">
      <alignment horizontal="left" vertical="center" wrapText="1"/>
    </xf>
    <xf numFmtId="3" fontId="9" fillId="6" borderId="12" xfId="4" applyNumberFormat="1" applyFont="1" applyFill="1" applyBorder="1" applyAlignment="1">
      <alignment horizontal="center" vertical="center"/>
    </xf>
    <xf numFmtId="3" fontId="9" fillId="0" borderId="12" xfId="4" applyNumberFormat="1" applyFont="1" applyFill="1" applyBorder="1" applyAlignment="1">
      <alignment horizontal="center" vertical="center" wrapText="1"/>
    </xf>
    <xf numFmtId="3" fontId="9" fillId="0" borderId="12" xfId="7" applyNumberFormat="1" applyFont="1" applyFill="1" applyBorder="1" applyAlignment="1">
      <alignment horizontal="center" vertical="center"/>
    </xf>
    <xf numFmtId="3" fontId="26" fillId="0" borderId="12" xfId="0" applyNumberFormat="1" applyFont="1" applyFill="1" applyBorder="1" applyAlignment="1">
      <alignment horizontal="center" vertical="center" wrapText="1"/>
    </xf>
    <xf numFmtId="3" fontId="9" fillId="0" borderId="12" xfId="12" applyNumberFormat="1" applyFont="1" applyFill="1" applyBorder="1" applyAlignment="1">
      <alignment horizontal="center" vertical="center"/>
    </xf>
    <xf numFmtId="3" fontId="10" fillId="16" borderId="32" xfId="0" applyNumberFormat="1" applyFont="1" applyFill="1" applyBorder="1" applyAlignment="1">
      <alignment horizontal="right" vertical="center"/>
    </xf>
    <xf numFmtId="3" fontId="10" fillId="16" borderId="32" xfId="0" applyNumberFormat="1" applyFont="1" applyFill="1" applyBorder="1" applyAlignment="1">
      <alignment horizontal="right"/>
    </xf>
    <xf numFmtId="3" fontId="9" fillId="0" borderId="12" xfId="0" applyNumberFormat="1" applyFont="1" applyFill="1" applyBorder="1" applyAlignment="1">
      <alignment horizontal="right"/>
    </xf>
    <xf numFmtId="0" fontId="9" fillId="0" borderId="12" xfId="0" applyFont="1" applyBorder="1" applyAlignment="1">
      <alignment horizontal="left" vertical="center" wrapText="1"/>
    </xf>
    <xf numFmtId="49" fontId="9" fillId="0" borderId="12" xfId="0" applyNumberFormat="1" applyFont="1" applyFill="1" applyBorder="1" applyAlignment="1">
      <alignment horizontal="center" vertical="center"/>
    </xf>
    <xf numFmtId="0" fontId="9" fillId="0" borderId="12" xfId="2" applyFont="1" applyBorder="1" applyAlignment="1">
      <alignment horizontal="left" vertical="center" wrapText="1"/>
    </xf>
    <xf numFmtId="0" fontId="9" fillId="0" borderId="0" xfId="0" applyFont="1" applyAlignment="1">
      <alignment vertical="center"/>
    </xf>
    <xf numFmtId="0" fontId="9" fillId="0" borderId="0" xfId="4" applyFont="1" applyFill="1" applyBorder="1" applyAlignment="1">
      <alignment vertical="center"/>
    </xf>
    <xf numFmtId="0" fontId="9" fillId="6" borderId="0" xfId="0" applyFont="1" applyFill="1" applyBorder="1" applyAlignment="1">
      <alignment vertical="center"/>
    </xf>
    <xf numFmtId="164" fontId="9" fillId="0" borderId="0" xfId="7" applyNumberFormat="1" applyFont="1" applyFill="1" applyBorder="1" applyAlignment="1">
      <alignment vertical="center"/>
    </xf>
    <xf numFmtId="14" fontId="9" fillId="0" borderId="0" xfId="4" applyNumberFormat="1" applyFont="1" applyFill="1" applyBorder="1" applyAlignment="1">
      <alignment vertical="center"/>
    </xf>
    <xf numFmtId="0" fontId="8" fillId="0" borderId="0" xfId="0" applyFont="1" applyFill="1" applyAlignment="1">
      <alignment wrapText="1"/>
    </xf>
    <xf numFmtId="0" fontId="8" fillId="0" borderId="0" xfId="2" applyFont="1" applyFill="1" applyAlignment="1">
      <alignment vertical="center" wrapText="1"/>
    </xf>
    <xf numFmtId="165" fontId="1" fillId="0" borderId="0" xfId="4" applyNumberFormat="1" applyFont="1" applyFill="1" applyBorder="1"/>
    <xf numFmtId="41" fontId="1" fillId="0" borderId="0" xfId="4" applyNumberFormat="1" applyFont="1" applyFill="1" applyBorder="1"/>
    <xf numFmtId="3" fontId="9" fillId="0" borderId="30" xfId="2" applyNumberFormat="1" applyFont="1" applyFill="1" applyBorder="1" applyAlignment="1">
      <alignment vertical="center"/>
    </xf>
    <xf numFmtId="3" fontId="10" fillId="0" borderId="12" xfId="2" applyNumberFormat="1" applyFont="1" applyFill="1" applyBorder="1" applyAlignment="1">
      <alignment vertical="center"/>
    </xf>
    <xf numFmtId="3" fontId="10" fillId="0" borderId="30" xfId="2" applyNumberFormat="1" applyFont="1" applyFill="1" applyBorder="1" applyAlignment="1">
      <alignment vertical="center"/>
    </xf>
    <xf numFmtId="0" fontId="9" fillId="3" borderId="12" xfId="7" applyFont="1" applyFill="1" applyBorder="1" applyAlignment="1">
      <alignment horizontal="center"/>
    </xf>
    <xf numFmtId="3" fontId="10" fillId="17" borderId="33" xfId="2" applyNumberFormat="1" applyFont="1" applyFill="1" applyBorder="1" applyAlignment="1">
      <alignment vertical="center"/>
    </xf>
    <xf numFmtId="3" fontId="45" fillId="0" borderId="12" xfId="4" applyNumberFormat="1" applyFont="1" applyFill="1" applyBorder="1" applyAlignment="1">
      <alignment horizontal="center"/>
    </xf>
    <xf numFmtId="3" fontId="10" fillId="0" borderId="29" xfId="2" applyNumberFormat="1" applyFont="1" applyFill="1" applyBorder="1" applyAlignment="1">
      <alignment horizontal="center" vertical="center"/>
    </xf>
    <xf numFmtId="3" fontId="10" fillId="0" borderId="12" xfId="2" applyNumberFormat="1" applyFont="1" applyFill="1" applyBorder="1" applyAlignment="1">
      <alignment horizontal="center" vertical="center"/>
    </xf>
    <xf numFmtId="0" fontId="8" fillId="0" borderId="0" xfId="2" applyFont="1" applyFill="1" applyBorder="1" applyAlignment="1">
      <alignment vertical="center"/>
    </xf>
    <xf numFmtId="3" fontId="8" fillId="0" borderId="0" xfId="2" applyNumberFormat="1" applyFont="1" applyFill="1" applyBorder="1" applyAlignment="1">
      <alignment horizontal="center" vertical="center"/>
    </xf>
    <xf numFmtId="3" fontId="8" fillId="0" borderId="0" xfId="2" applyNumberFormat="1" applyFont="1" applyFill="1" applyBorder="1" applyAlignment="1">
      <alignment horizontal="right" vertical="center"/>
    </xf>
    <xf numFmtId="3" fontId="10" fillId="17" borderId="32" xfId="2" applyNumberFormat="1" applyFont="1" applyFill="1" applyBorder="1" applyAlignment="1">
      <alignment horizontal="center" vertical="center"/>
    </xf>
    <xf numFmtId="3" fontId="10" fillId="17" borderId="38" xfId="2" applyNumberFormat="1" applyFont="1" applyFill="1" applyBorder="1" applyAlignment="1">
      <alignment horizontal="center" vertical="center"/>
    </xf>
    <xf numFmtId="3" fontId="10" fillId="0" borderId="11" xfId="2" applyNumberFormat="1" applyFont="1" applyFill="1" applyBorder="1" applyAlignment="1">
      <alignment horizontal="center" vertical="center"/>
    </xf>
    <xf numFmtId="3" fontId="10" fillId="12" borderId="30" xfId="2" applyNumberFormat="1" applyFont="1" applyFill="1" applyBorder="1" applyAlignment="1">
      <alignment vertical="center"/>
    </xf>
    <xf numFmtId="0" fontId="10" fillId="16" borderId="26" xfId="2" applyFont="1" applyFill="1" applyBorder="1" applyAlignment="1">
      <alignment horizontal="center" vertical="center"/>
    </xf>
    <xf numFmtId="3" fontId="10" fillId="16" borderId="12" xfId="2" applyNumberFormat="1" applyFont="1" applyFill="1" applyBorder="1" applyAlignment="1">
      <alignment horizontal="center" vertical="center" wrapText="1"/>
    </xf>
    <xf numFmtId="0" fontId="10" fillId="16" borderId="31" xfId="2" applyFont="1" applyFill="1" applyBorder="1" applyAlignment="1">
      <alignment horizontal="center" vertical="center"/>
    </xf>
    <xf numFmtId="3" fontId="10" fillId="16" borderId="32" xfId="2" applyNumberFormat="1" applyFont="1" applyFill="1" applyBorder="1" applyAlignment="1">
      <alignment vertical="center"/>
    </xf>
    <xf numFmtId="0" fontId="39" fillId="20" borderId="62" xfId="7" applyFont="1" applyFill="1" applyBorder="1" applyAlignment="1">
      <alignment horizontal="center" vertical="center" wrapText="1"/>
    </xf>
    <xf numFmtId="0" fontId="39" fillId="0" borderId="62" xfId="7" applyFont="1" applyBorder="1" applyAlignment="1">
      <alignment horizontal="center" vertical="center" wrapText="1"/>
    </xf>
    <xf numFmtId="0" fontId="35" fillId="5" borderId="62" xfId="11" applyFont="1" applyFill="1" applyBorder="1" applyAlignment="1">
      <alignment horizontal="center" vertical="center" wrapText="1"/>
    </xf>
    <xf numFmtId="0" fontId="35" fillId="0" borderId="62" xfId="0" applyFont="1" applyBorder="1" applyAlignment="1">
      <alignment horizontal="center" vertical="center" wrapText="1"/>
    </xf>
    <xf numFmtId="0" fontId="35" fillId="23" borderId="62" xfId="0" applyFont="1" applyFill="1" applyBorder="1" applyAlignment="1">
      <alignment horizontal="center" vertical="center" wrapText="1"/>
    </xf>
    <xf numFmtId="0" fontId="35" fillId="0" borderId="62" xfId="4" applyFont="1" applyBorder="1" applyAlignment="1">
      <alignment horizontal="center" vertical="center" wrapText="1"/>
    </xf>
    <xf numFmtId="0" fontId="39" fillId="0" borderId="62" xfId="0" applyFont="1" applyBorder="1" applyAlignment="1">
      <alignment horizontal="center" vertical="center"/>
    </xf>
    <xf numFmtId="0" fontId="39" fillId="0" borderId="62" xfId="12" applyFont="1" applyBorder="1" applyAlignment="1">
      <alignment horizontal="center" vertical="center"/>
    </xf>
    <xf numFmtId="0" fontId="9" fillId="0" borderId="12" xfId="0" applyFont="1" applyFill="1" applyBorder="1" applyAlignment="1">
      <alignment horizontal="left" vertical="center"/>
    </xf>
    <xf numFmtId="3" fontId="9" fillId="0" borderId="12" xfId="5" applyNumberFormat="1" applyFont="1" applyFill="1" applyBorder="1" applyAlignment="1">
      <alignment horizontal="right" vertical="center"/>
    </xf>
    <xf numFmtId="0" fontId="9" fillId="0" borderId="1" xfId="0" applyFont="1" applyFill="1" applyBorder="1" applyAlignment="1">
      <alignment horizontal="left" vertical="center" wrapText="1"/>
    </xf>
    <xf numFmtId="0" fontId="9" fillId="0" borderId="12" xfId="5" applyNumberFormat="1" applyFont="1" applyFill="1" applyBorder="1" applyAlignment="1">
      <alignment horizontal="center" vertical="center"/>
    </xf>
    <xf numFmtId="3" fontId="9" fillId="0" borderId="30" xfId="5" applyNumberFormat="1" applyFont="1" applyFill="1" applyBorder="1" applyAlignment="1">
      <alignment horizontal="right" vertical="center"/>
    </xf>
    <xf numFmtId="0" fontId="9" fillId="0" borderId="11" xfId="0" applyNumberFormat="1" applyFont="1" applyFill="1" applyBorder="1" applyAlignment="1">
      <alignment horizontal="center" vertical="center"/>
    </xf>
    <xf numFmtId="0" fontId="9" fillId="0" borderId="12" xfId="0" applyNumberFormat="1" applyFont="1" applyFill="1" applyBorder="1" applyAlignment="1">
      <alignment horizontal="center" vertical="center"/>
    </xf>
    <xf numFmtId="0" fontId="9" fillId="0" borderId="1" xfId="2" applyFont="1" applyFill="1" applyBorder="1" applyAlignment="1">
      <alignment horizontal="left" vertical="center" wrapText="1"/>
    </xf>
    <xf numFmtId="0" fontId="9" fillId="0" borderId="11" xfId="0" applyFont="1" applyFill="1" applyBorder="1" applyAlignment="1">
      <alignment vertical="center"/>
    </xf>
    <xf numFmtId="0" fontId="9" fillId="0" borderId="12" xfId="0" applyFont="1" applyFill="1" applyBorder="1" applyAlignment="1">
      <alignment vertical="center"/>
    </xf>
    <xf numFmtId="43" fontId="9" fillId="0" borderId="11" xfId="5" applyFont="1" applyFill="1" applyBorder="1" applyAlignment="1">
      <alignment horizontal="center" vertical="center"/>
    </xf>
    <xf numFmtId="0" fontId="9" fillId="6" borderId="12" xfId="0" applyFont="1" applyFill="1" applyBorder="1" applyAlignment="1">
      <alignment horizontal="left" vertical="center" wrapText="1"/>
    </xf>
    <xf numFmtId="0" fontId="9" fillId="6" borderId="12" xfId="0" applyFont="1" applyFill="1" applyBorder="1" applyAlignment="1">
      <alignment horizontal="center" vertical="center" wrapText="1"/>
    </xf>
    <xf numFmtId="3" fontId="9" fillId="6" borderId="12" xfId="5" applyNumberFormat="1" applyFont="1" applyFill="1" applyBorder="1" applyAlignment="1">
      <alignment horizontal="right" vertical="center" wrapText="1"/>
    </xf>
    <xf numFmtId="0" fontId="9" fillId="6" borderId="12" xfId="0" applyFont="1" applyFill="1" applyBorder="1" applyAlignment="1">
      <alignment vertical="center" wrapText="1"/>
    </xf>
    <xf numFmtId="3" fontId="9" fillId="6" borderId="12" xfId="0" applyNumberFormat="1" applyFont="1" applyFill="1" applyBorder="1" applyAlignment="1">
      <alignment horizontal="center" vertical="center" wrapText="1"/>
    </xf>
    <xf numFmtId="0" fontId="9" fillId="6" borderId="29" xfId="0" applyFont="1" applyFill="1" applyBorder="1" applyAlignment="1">
      <alignment horizontal="left" vertical="center" wrapText="1"/>
    </xf>
    <xf numFmtId="3" fontId="9" fillId="6" borderId="30" xfId="5" applyNumberFormat="1" applyFont="1" applyFill="1" applyBorder="1" applyAlignment="1">
      <alignment horizontal="right" vertical="center" wrapText="1"/>
    </xf>
    <xf numFmtId="0" fontId="10" fillId="16" borderId="1" xfId="0" applyFont="1" applyFill="1" applyBorder="1" applyAlignment="1">
      <alignment horizontal="center" vertical="center" wrapText="1"/>
    </xf>
    <xf numFmtId="166" fontId="10" fillId="16" borderId="11" xfId="0" applyNumberFormat="1" applyFont="1" applyFill="1" applyBorder="1" applyAlignment="1">
      <alignment horizontal="center" vertical="center" textRotation="90" wrapText="1"/>
    </xf>
    <xf numFmtId="166" fontId="10" fillId="16" borderId="10" xfId="0" applyNumberFormat="1" applyFont="1" applyFill="1" applyBorder="1" applyAlignment="1">
      <alignment horizontal="center" vertical="center" textRotation="90" wrapText="1"/>
    </xf>
    <xf numFmtId="3" fontId="10" fillId="16" borderId="13" xfId="0" applyNumberFormat="1" applyFont="1" applyFill="1" applyBorder="1" applyAlignment="1">
      <alignment horizontal="center" vertical="center" textRotation="90" wrapText="1"/>
    </xf>
    <xf numFmtId="0" fontId="9" fillId="0" borderId="1" xfId="7" applyFont="1" applyFill="1" applyBorder="1" applyAlignment="1">
      <alignment horizontal="left" vertical="center" wrapText="1"/>
    </xf>
    <xf numFmtId="0" fontId="9" fillId="0" borderId="1" xfId="0" applyFont="1" applyBorder="1" applyAlignment="1">
      <alignment horizontal="left" vertical="center" wrapText="1"/>
    </xf>
    <xf numFmtId="3" fontId="9" fillId="0" borderId="11" xfId="7" applyNumberFormat="1" applyFont="1" applyFill="1" applyBorder="1" applyAlignment="1">
      <alignment horizontal="center" vertical="center" wrapText="1"/>
    </xf>
    <xf numFmtId="3" fontId="9" fillId="0" borderId="11" xfId="4" applyNumberFormat="1" applyFont="1" applyFill="1" applyBorder="1" applyAlignment="1">
      <alignment horizontal="center" vertical="center"/>
    </xf>
    <xf numFmtId="3" fontId="9" fillId="0" borderId="10" xfId="7" applyNumberFormat="1" applyFont="1" applyFill="1" applyBorder="1" applyAlignment="1">
      <alignment horizontal="center" vertical="center" wrapText="1"/>
    </xf>
    <xf numFmtId="3" fontId="9" fillId="0" borderId="13" xfId="7" applyNumberFormat="1" applyFont="1" applyFill="1" applyBorder="1" applyAlignment="1">
      <alignment horizontal="right" vertical="center" wrapText="1"/>
    </xf>
    <xf numFmtId="3" fontId="9" fillId="0" borderId="10" xfId="4" applyNumberFormat="1" applyFont="1" applyFill="1" applyBorder="1" applyAlignment="1">
      <alignment horizontal="center" vertical="center"/>
    </xf>
    <xf numFmtId="3" fontId="9" fillId="0" borderId="13" xfId="4" applyNumberFormat="1" applyFont="1" applyFill="1" applyBorder="1" applyAlignment="1">
      <alignment horizontal="right" vertical="center"/>
    </xf>
    <xf numFmtId="3" fontId="9" fillId="0" borderId="10" xfId="0" applyNumberFormat="1" applyFont="1" applyFill="1" applyBorder="1" applyAlignment="1">
      <alignment horizontal="center" vertical="center"/>
    </xf>
    <xf numFmtId="3" fontId="9" fillId="0" borderId="13" xfId="0" applyNumberFormat="1" applyFont="1" applyFill="1" applyBorder="1" applyAlignment="1">
      <alignment horizontal="right" vertical="center"/>
    </xf>
    <xf numFmtId="0" fontId="26" fillId="6" borderId="1" xfId="4" applyFont="1" applyFill="1" applyBorder="1" applyAlignment="1">
      <alignment horizontal="left" vertical="center" wrapText="1"/>
    </xf>
    <xf numFmtId="3" fontId="26" fillId="6" borderId="11" xfId="4" applyNumberFormat="1" applyFont="1" applyFill="1" applyBorder="1" applyAlignment="1">
      <alignment horizontal="center" vertical="center"/>
    </xf>
    <xf numFmtId="3" fontId="26" fillId="6" borderId="10" xfId="4" applyNumberFormat="1" applyFont="1" applyFill="1" applyBorder="1" applyAlignment="1">
      <alignment horizontal="center" vertical="center"/>
    </xf>
    <xf numFmtId="3" fontId="26" fillId="6" borderId="13" xfId="4" applyNumberFormat="1" applyFont="1" applyFill="1" applyBorder="1" applyAlignment="1">
      <alignment horizontal="right" vertical="center"/>
    </xf>
    <xf numFmtId="3" fontId="9" fillId="0" borderId="13" xfId="0" applyNumberFormat="1" applyFont="1" applyFill="1" applyBorder="1" applyAlignment="1">
      <alignment vertical="center"/>
    </xf>
    <xf numFmtId="0" fontId="9" fillId="0" borderId="1" xfId="4" applyFont="1" applyFill="1" applyBorder="1" applyAlignment="1">
      <alignment horizontal="left" vertical="center" wrapText="1"/>
    </xf>
    <xf numFmtId="3" fontId="9" fillId="6" borderId="11" xfId="4" applyNumberFormat="1" applyFont="1" applyFill="1" applyBorder="1" applyAlignment="1">
      <alignment horizontal="center" vertical="center"/>
    </xf>
    <xf numFmtId="3" fontId="9" fillId="6" borderId="10" xfId="4" applyNumberFormat="1" applyFont="1" applyFill="1" applyBorder="1" applyAlignment="1">
      <alignment horizontal="center" vertical="center"/>
    </xf>
    <xf numFmtId="3" fontId="9" fillId="6" borderId="13" xfId="4" applyNumberFormat="1" applyFont="1" applyFill="1" applyBorder="1" applyAlignment="1">
      <alignment vertical="center"/>
    </xf>
    <xf numFmtId="0" fontId="9" fillId="6" borderId="1" xfId="0" applyFont="1" applyFill="1" applyBorder="1" applyAlignment="1">
      <alignment vertical="center" wrapText="1"/>
    </xf>
    <xf numFmtId="0" fontId="9" fillId="6" borderId="1" xfId="0" applyFont="1" applyFill="1" applyBorder="1" applyAlignment="1">
      <alignment horizontal="left" vertical="center" wrapText="1"/>
    </xf>
    <xf numFmtId="3" fontId="9" fillId="6" borderId="11" xfId="0" applyNumberFormat="1" applyFont="1" applyFill="1" applyBorder="1" applyAlignment="1">
      <alignment horizontal="center" vertical="center" wrapText="1"/>
    </xf>
    <xf numFmtId="0" fontId="9" fillId="0" borderId="10" xfId="0" applyNumberFormat="1" applyFont="1" applyFill="1" applyBorder="1" applyAlignment="1">
      <alignment horizontal="center" vertical="center"/>
    </xf>
    <xf numFmtId="3" fontId="9" fillId="0" borderId="13" xfId="5" applyNumberFormat="1" applyFont="1" applyFill="1" applyBorder="1" applyAlignment="1">
      <alignment horizontal="right" vertical="center"/>
    </xf>
    <xf numFmtId="3" fontId="9" fillId="6" borderId="10" xfId="0" applyNumberFormat="1" applyFont="1" applyFill="1" applyBorder="1" applyAlignment="1">
      <alignment horizontal="center" vertical="center" wrapText="1"/>
    </xf>
    <xf numFmtId="3" fontId="9" fillId="6" borderId="13" xfId="5" applyNumberFormat="1" applyFont="1" applyFill="1" applyBorder="1" applyAlignment="1">
      <alignment vertical="center" wrapText="1"/>
    </xf>
    <xf numFmtId="3" fontId="9" fillId="0" borderId="11" xfId="4" applyNumberFormat="1" applyFont="1" applyFill="1" applyBorder="1" applyAlignment="1">
      <alignment horizontal="center" vertical="center" wrapText="1"/>
    </xf>
    <xf numFmtId="3" fontId="9" fillId="0" borderId="10" xfId="4" applyNumberFormat="1" applyFont="1" applyFill="1" applyBorder="1" applyAlignment="1">
      <alignment horizontal="center" vertical="center" wrapText="1"/>
    </xf>
    <xf numFmtId="3" fontId="9" fillId="0" borderId="13" xfId="4" applyNumberFormat="1" applyFont="1" applyFill="1" applyBorder="1" applyAlignment="1">
      <alignment horizontal="right" vertical="center" wrapText="1"/>
    </xf>
    <xf numFmtId="3" fontId="9" fillId="0" borderId="13" xfId="4" applyNumberFormat="1" applyFont="1" applyFill="1" applyBorder="1" applyAlignment="1">
      <alignment vertical="center"/>
    </xf>
    <xf numFmtId="3" fontId="9" fillId="0" borderId="11" xfId="8" applyNumberFormat="1" applyFont="1" applyFill="1" applyBorder="1" applyAlignment="1">
      <alignment horizontal="center" vertical="center" wrapText="1"/>
    </xf>
    <xf numFmtId="3" fontId="9" fillId="0" borderId="10" xfId="8" applyNumberFormat="1" applyFont="1" applyFill="1" applyBorder="1" applyAlignment="1">
      <alignment horizontal="center" vertical="center" wrapText="1"/>
    </xf>
    <xf numFmtId="3" fontId="9" fillId="0" borderId="13" xfId="8" applyNumberFormat="1" applyFont="1" applyFill="1" applyBorder="1" applyAlignment="1">
      <alignment horizontal="right" vertical="center" wrapText="1"/>
    </xf>
    <xf numFmtId="0" fontId="9" fillId="0" borderId="10" xfId="0" applyFont="1" applyBorder="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26" fillId="0" borderId="1" xfId="11" applyFont="1" applyFill="1" applyBorder="1" applyAlignment="1">
      <alignment horizontal="left" vertical="center" wrapText="1"/>
    </xf>
    <xf numFmtId="3" fontId="9" fillId="0" borderId="10" xfId="7" applyNumberFormat="1" applyFont="1" applyFill="1" applyBorder="1" applyAlignment="1">
      <alignment horizontal="center" vertical="center"/>
    </xf>
    <xf numFmtId="3" fontId="9" fillId="0" borderId="13" xfId="7" applyNumberFormat="1" applyFont="1" applyFill="1" applyBorder="1" applyAlignment="1">
      <alignment vertical="center"/>
    </xf>
    <xf numFmtId="0" fontId="9" fillId="0" borderId="1" xfId="13" applyFont="1" applyFill="1" applyBorder="1" applyAlignment="1">
      <alignment horizontal="left" vertical="center" wrapText="1"/>
    </xf>
    <xf numFmtId="3" fontId="9" fillId="0" borderId="11" xfId="13" applyNumberFormat="1" applyFont="1" applyFill="1" applyBorder="1" applyAlignment="1">
      <alignment horizontal="center" vertical="center"/>
    </xf>
    <xf numFmtId="3" fontId="9" fillId="0" borderId="10" xfId="13" applyNumberFormat="1" applyFont="1" applyFill="1" applyBorder="1" applyAlignment="1">
      <alignment horizontal="center" vertical="center"/>
    </xf>
    <xf numFmtId="3" fontId="9" fillId="0" borderId="13" xfId="13" applyNumberFormat="1" applyFont="1" applyFill="1" applyBorder="1" applyAlignment="1">
      <alignment horizontal="right" vertical="center"/>
    </xf>
    <xf numFmtId="0" fontId="9" fillId="6" borderId="1" xfId="14" applyFont="1" applyFill="1" applyBorder="1" applyAlignment="1">
      <alignment horizontal="left" vertical="center" wrapText="1"/>
    </xf>
    <xf numFmtId="14" fontId="9" fillId="6" borderId="1" xfId="14" applyNumberFormat="1" applyFont="1" applyFill="1" applyBorder="1" applyAlignment="1">
      <alignment horizontal="left" vertical="center" wrapText="1"/>
    </xf>
    <xf numFmtId="14" fontId="9" fillId="0" borderId="1" xfId="14" applyNumberFormat="1" applyFont="1" applyFill="1" applyBorder="1" applyAlignment="1">
      <alignment horizontal="left" vertical="center" wrapText="1"/>
    </xf>
    <xf numFmtId="0" fontId="9" fillId="0" borderId="1" xfId="14" applyFont="1" applyFill="1" applyBorder="1" applyAlignment="1">
      <alignment horizontal="left" vertical="center" wrapText="1"/>
    </xf>
    <xf numFmtId="0" fontId="26" fillId="0" borderId="1" xfId="14" applyFont="1" applyFill="1" applyBorder="1" applyAlignment="1">
      <alignment horizontal="left" vertical="center" wrapText="1"/>
    </xf>
    <xf numFmtId="3" fontId="9" fillId="0" borderId="11" xfId="14" applyNumberFormat="1" applyFont="1" applyFill="1" applyBorder="1" applyAlignment="1">
      <alignment horizontal="center" vertical="center"/>
    </xf>
    <xf numFmtId="0" fontId="35" fillId="6" borderId="10" xfId="14" applyFont="1" applyFill="1" applyBorder="1" applyAlignment="1">
      <alignment horizontal="center" vertical="center" wrapText="1"/>
    </xf>
    <xf numFmtId="3" fontId="9" fillId="0" borderId="13" xfId="14" applyNumberFormat="1" applyFont="1" applyFill="1" applyBorder="1" applyAlignment="1">
      <alignment vertical="center"/>
    </xf>
    <xf numFmtId="0" fontId="35" fillId="0" borderId="10" xfId="14" applyFont="1" applyFill="1" applyBorder="1" applyAlignment="1">
      <alignment horizontal="center" vertical="center" wrapText="1"/>
    </xf>
    <xf numFmtId="3" fontId="9" fillId="6" borderId="10" xfId="14" applyNumberFormat="1" applyFont="1" applyFill="1" applyBorder="1" applyAlignment="1">
      <alignment horizontal="center" vertical="center" wrapText="1"/>
    </xf>
    <xf numFmtId="3" fontId="9" fillId="0" borderId="10" xfId="14" applyNumberFormat="1" applyFont="1" applyFill="1" applyBorder="1" applyAlignment="1">
      <alignment horizontal="center" vertical="center" wrapText="1"/>
    </xf>
    <xf numFmtId="3" fontId="26" fillId="0" borderId="10" xfId="14"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3" fontId="26" fillId="0" borderId="11" xfId="0" applyNumberFormat="1"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13" xfId="0" applyNumberFormat="1" applyFont="1" applyFill="1" applyBorder="1" applyAlignment="1">
      <alignment horizontal="right" vertical="center" wrapText="1"/>
    </xf>
    <xf numFmtId="3" fontId="26" fillId="0" borderId="13" xfId="0" applyNumberFormat="1" applyFont="1" applyFill="1" applyBorder="1" applyAlignment="1">
      <alignment horizontal="right" vertical="center"/>
    </xf>
    <xf numFmtId="0" fontId="9" fillId="0" borderId="1" xfId="0" applyFont="1" applyBorder="1" applyAlignment="1">
      <alignment vertical="center" wrapText="1"/>
    </xf>
    <xf numFmtId="3" fontId="9" fillId="0" borderId="11" xfId="0" applyNumberFormat="1" applyFont="1" applyFill="1" applyBorder="1" applyAlignment="1">
      <alignment horizontal="center" vertical="center" wrapText="1"/>
    </xf>
    <xf numFmtId="0" fontId="9" fillId="0" borderId="1" xfId="12" applyFont="1" applyFill="1" applyBorder="1" applyAlignment="1">
      <alignment horizontal="left" vertical="center" wrapText="1"/>
    </xf>
    <xf numFmtId="3" fontId="9" fillId="0" borderId="11" xfId="12" applyNumberFormat="1" applyFont="1" applyFill="1" applyBorder="1" applyAlignment="1">
      <alignment horizontal="center" vertical="center" wrapText="1"/>
    </xf>
    <xf numFmtId="3" fontId="9" fillId="0" borderId="10" xfId="12" applyNumberFormat="1" applyFont="1" applyFill="1" applyBorder="1" applyAlignment="1">
      <alignment horizontal="center" vertical="center"/>
    </xf>
    <xf numFmtId="3" fontId="9" fillId="0" borderId="13" xfId="8" applyNumberFormat="1" applyFont="1" applyFill="1" applyBorder="1" applyAlignment="1">
      <alignment vertical="center"/>
    </xf>
    <xf numFmtId="3" fontId="9" fillId="0" borderId="10" xfId="12" applyNumberFormat="1" applyFont="1" applyFill="1" applyBorder="1" applyAlignment="1">
      <alignment horizontal="center" vertical="center" wrapText="1"/>
    </xf>
    <xf numFmtId="3" fontId="26" fillId="0" borderId="10" xfId="12" applyNumberFormat="1" applyFont="1" applyFill="1" applyBorder="1" applyAlignment="1">
      <alignment horizontal="center" vertical="center" wrapText="1"/>
    </xf>
    <xf numFmtId="3" fontId="9" fillId="0" borderId="13" xfId="8" applyNumberFormat="1" applyFont="1" applyFill="1" applyBorder="1" applyAlignment="1">
      <alignment horizontal="right" vertical="center"/>
    </xf>
    <xf numFmtId="166" fontId="10" fillId="16" borderId="68" xfId="0" applyNumberFormat="1" applyFont="1" applyFill="1" applyBorder="1" applyAlignment="1">
      <alignment vertical="center"/>
    </xf>
    <xf numFmtId="166" fontId="10" fillId="16" borderId="32" xfId="0" applyNumberFormat="1" applyFont="1" applyFill="1" applyBorder="1" applyAlignment="1">
      <alignment vertical="center"/>
    </xf>
    <xf numFmtId="3" fontId="10" fillId="16" borderId="69" xfId="0" applyNumberFormat="1" applyFont="1" applyFill="1" applyBorder="1" applyAlignment="1">
      <alignment vertical="center"/>
    </xf>
    <xf numFmtId="0" fontId="10" fillId="16" borderId="38" xfId="0" applyFont="1" applyFill="1" applyBorder="1" applyAlignment="1">
      <alignment vertical="center"/>
    </xf>
    <xf numFmtId="0" fontId="10" fillId="16" borderId="32" xfId="0" applyFont="1" applyFill="1" applyBorder="1" applyAlignment="1">
      <alignment vertical="center"/>
    </xf>
    <xf numFmtId="0" fontId="8" fillId="5" borderId="0" xfId="0" applyFont="1" applyFill="1"/>
    <xf numFmtId="0" fontId="8" fillId="5" borderId="0" xfId="2" applyFont="1" applyFill="1" applyAlignment="1">
      <alignment vertical="center"/>
    </xf>
    <xf numFmtId="0" fontId="9" fillId="0" borderId="0" xfId="0" applyFont="1" applyFill="1" applyBorder="1" applyAlignment="1">
      <alignment horizontal="center" vertical="center" wrapText="1"/>
    </xf>
    <xf numFmtId="3" fontId="10" fillId="0" borderId="0" xfId="0" applyNumberFormat="1" applyFont="1" applyFill="1" applyBorder="1" applyAlignment="1">
      <alignment horizontal="center"/>
    </xf>
    <xf numFmtId="3" fontId="10" fillId="0" borderId="0" xfId="0" quotePrefix="1" applyNumberFormat="1" applyFont="1" applyFill="1" applyBorder="1" applyAlignment="1">
      <alignment horizontal="center"/>
    </xf>
    <xf numFmtId="3" fontId="9" fillId="5" borderId="0" xfId="0" applyNumberFormat="1" applyFont="1" applyFill="1" applyAlignment="1">
      <alignment horizontal="center" vertical="center"/>
    </xf>
    <xf numFmtId="3" fontId="10" fillId="12" borderId="29" xfId="4" applyNumberFormat="1" applyFont="1" applyFill="1" applyBorder="1" applyAlignment="1">
      <alignment horizontal="center" vertical="center"/>
    </xf>
    <xf numFmtId="3" fontId="9" fillId="6" borderId="29" xfId="4" applyNumberFormat="1" applyFont="1" applyFill="1" applyBorder="1" applyAlignment="1">
      <alignment horizontal="center" vertical="center"/>
    </xf>
    <xf numFmtId="3" fontId="10" fillId="17" borderId="29" xfId="4" applyNumberFormat="1" applyFont="1" applyFill="1" applyBorder="1" applyAlignment="1">
      <alignment horizontal="center" vertical="center"/>
    </xf>
    <xf numFmtId="3" fontId="9" fillId="0" borderId="0" xfId="0" applyNumberFormat="1" applyFont="1" applyAlignment="1">
      <alignment horizontal="center" vertical="center"/>
    </xf>
    <xf numFmtId="3" fontId="9" fillId="0" borderId="29" xfId="0" applyNumberFormat="1" applyFont="1" applyBorder="1" applyAlignment="1">
      <alignment horizontal="center" vertical="center"/>
    </xf>
    <xf numFmtId="3" fontId="9" fillId="0" borderId="29" xfId="4" applyNumberFormat="1" applyFont="1" applyFill="1" applyBorder="1" applyAlignment="1">
      <alignment horizontal="center" vertical="center"/>
    </xf>
    <xf numFmtId="3" fontId="10" fillId="16" borderId="29" xfId="4" applyNumberFormat="1" applyFont="1" applyFill="1" applyBorder="1" applyAlignment="1">
      <alignment horizontal="center" vertical="center"/>
    </xf>
    <xf numFmtId="3" fontId="10" fillId="0" borderId="29" xfId="4" applyNumberFormat="1" applyFont="1" applyFill="1" applyBorder="1" applyAlignment="1">
      <alignment horizontal="center" vertical="center"/>
    </xf>
    <xf numFmtId="3" fontId="10" fillId="16" borderId="31" xfId="4" applyNumberFormat="1" applyFont="1" applyFill="1" applyBorder="1" applyAlignment="1">
      <alignment horizontal="center" vertical="center"/>
    </xf>
    <xf numFmtId="3" fontId="9" fillId="0" borderId="0" xfId="4" applyNumberFormat="1" applyFont="1" applyFill="1" applyBorder="1" applyAlignment="1">
      <alignment horizontal="center" vertical="center"/>
    </xf>
    <xf numFmtId="3" fontId="26" fillId="0" borderId="29" xfId="4" applyNumberFormat="1" applyFont="1" applyFill="1" applyBorder="1" applyAlignment="1">
      <alignment horizontal="center" vertical="center"/>
    </xf>
    <xf numFmtId="3" fontId="27" fillId="12" borderId="29" xfId="4" applyNumberFormat="1" applyFont="1" applyFill="1" applyBorder="1" applyAlignment="1">
      <alignment horizontal="center" vertical="center"/>
    </xf>
    <xf numFmtId="3" fontId="26" fillId="15" borderId="29" xfId="4" applyNumberFormat="1" applyFont="1" applyFill="1" applyBorder="1" applyAlignment="1">
      <alignment horizontal="center" vertical="center"/>
    </xf>
    <xf numFmtId="3" fontId="10" fillId="17" borderId="31" xfId="4" applyNumberFormat="1" applyFont="1" applyFill="1" applyBorder="1" applyAlignment="1">
      <alignment horizontal="center" vertical="center"/>
    </xf>
    <xf numFmtId="3" fontId="9" fillId="3" borderId="29" xfId="0" applyNumberFormat="1" applyFont="1" applyFill="1" applyBorder="1" applyAlignment="1">
      <alignment horizontal="center" vertical="center"/>
    </xf>
    <xf numFmtId="3" fontId="9" fillId="16" borderId="29" xfId="0" applyNumberFormat="1" applyFont="1" applyFill="1" applyBorder="1" applyAlignment="1">
      <alignment horizontal="center" vertical="center"/>
    </xf>
    <xf numFmtId="3" fontId="9" fillId="16" borderId="29" xfId="11" applyNumberFormat="1" applyFont="1" applyFill="1" applyBorder="1" applyAlignment="1">
      <alignment horizontal="center" vertical="center"/>
    </xf>
    <xf numFmtId="3" fontId="9" fillId="0" borderId="29" xfId="11" applyNumberFormat="1" applyFont="1" applyFill="1" applyBorder="1" applyAlignment="1">
      <alignment horizontal="center" vertical="center"/>
    </xf>
    <xf numFmtId="3" fontId="10" fillId="16" borderId="31" xfId="11" applyNumberFormat="1" applyFont="1" applyFill="1" applyBorder="1" applyAlignment="1">
      <alignment horizontal="center" vertical="center"/>
    </xf>
    <xf numFmtId="3" fontId="9" fillId="0" borderId="31" xfId="0" applyNumberFormat="1" applyFont="1" applyBorder="1" applyAlignment="1">
      <alignment horizontal="center" vertical="center"/>
    </xf>
    <xf numFmtId="3" fontId="10" fillId="16" borderId="11" xfId="0" applyNumberFormat="1" applyFont="1" applyFill="1" applyBorder="1" applyAlignment="1">
      <alignment horizontal="center" vertical="center"/>
    </xf>
    <xf numFmtId="3" fontId="10" fillId="12" borderId="11" xfId="4" applyNumberFormat="1" applyFont="1" applyFill="1" applyBorder="1" applyAlignment="1">
      <alignment horizontal="center" vertical="center"/>
    </xf>
    <xf numFmtId="3" fontId="10" fillId="17" borderId="11" xfId="4" applyNumberFormat="1" applyFont="1" applyFill="1" applyBorder="1" applyAlignment="1">
      <alignment horizontal="center" vertical="center"/>
    </xf>
    <xf numFmtId="3" fontId="10" fillId="17" borderId="38" xfId="4" applyNumberFormat="1" applyFont="1" applyFill="1" applyBorder="1" applyAlignment="1">
      <alignment horizontal="center" vertical="center"/>
    </xf>
    <xf numFmtId="3" fontId="9" fillId="0" borderId="11" xfId="0" applyNumberFormat="1" applyFont="1" applyBorder="1" applyAlignment="1">
      <alignment horizontal="center" vertical="center"/>
    </xf>
    <xf numFmtId="3" fontId="10" fillId="16" borderId="11" xfId="4" applyNumberFormat="1" applyFont="1" applyFill="1" applyBorder="1" applyAlignment="1">
      <alignment horizontal="center" vertical="center"/>
    </xf>
    <xf numFmtId="3" fontId="10" fillId="0" borderId="11" xfId="4" applyNumberFormat="1" applyFont="1" applyFill="1" applyBorder="1" applyAlignment="1">
      <alignment horizontal="center" vertical="center"/>
    </xf>
    <xf numFmtId="3" fontId="10" fillId="16" borderId="38" xfId="4" applyNumberFormat="1" applyFont="1" applyFill="1" applyBorder="1" applyAlignment="1">
      <alignment horizontal="center" vertical="center"/>
    </xf>
    <xf numFmtId="3" fontId="9" fillId="12" borderId="11" xfId="4" applyNumberFormat="1" applyFont="1" applyFill="1" applyBorder="1" applyAlignment="1">
      <alignment horizontal="center" vertical="center"/>
    </xf>
    <xf numFmtId="3" fontId="9" fillId="15" borderId="11" xfId="4" applyNumberFormat="1" applyFont="1" applyFill="1" applyBorder="1" applyAlignment="1">
      <alignment horizontal="center" vertical="center"/>
    </xf>
    <xf numFmtId="3" fontId="10" fillId="16" borderId="11" xfId="7" applyNumberFormat="1" applyFont="1" applyFill="1" applyBorder="1" applyAlignment="1">
      <alignment horizontal="center" vertical="center"/>
    </xf>
    <xf numFmtId="3" fontId="9" fillId="3" borderId="11" xfId="0" applyNumberFormat="1" applyFont="1" applyFill="1" applyBorder="1" applyAlignment="1">
      <alignment horizontal="center" vertical="center"/>
    </xf>
    <xf numFmtId="3" fontId="9" fillId="16" borderId="11" xfId="0" applyNumberFormat="1" applyFont="1" applyFill="1" applyBorder="1" applyAlignment="1">
      <alignment horizontal="center" vertical="center"/>
    </xf>
    <xf numFmtId="3" fontId="9" fillId="16" borderId="11" xfId="11" applyNumberFormat="1" applyFont="1" applyFill="1" applyBorder="1" applyAlignment="1">
      <alignment horizontal="center" vertical="center"/>
    </xf>
    <xf numFmtId="3" fontId="9" fillId="0" borderId="11" xfId="11" applyNumberFormat="1" applyFont="1" applyFill="1" applyBorder="1" applyAlignment="1">
      <alignment horizontal="center" vertical="center"/>
    </xf>
    <xf numFmtId="3" fontId="10" fillId="16" borderId="38" xfId="11" applyNumberFormat="1" applyFont="1" applyFill="1" applyBorder="1" applyAlignment="1">
      <alignment horizontal="center" vertical="center"/>
    </xf>
    <xf numFmtId="3" fontId="9" fillId="0" borderId="38" xfId="0" applyNumberFormat="1" applyFont="1" applyBorder="1" applyAlignment="1">
      <alignment horizontal="center" vertical="center"/>
    </xf>
    <xf numFmtId="3" fontId="9" fillId="5" borderId="0" xfId="0" applyNumberFormat="1" applyFont="1" applyFill="1" applyAlignment="1">
      <alignment horizontal="right" vertical="center"/>
    </xf>
    <xf numFmtId="3" fontId="10" fillId="12" borderId="29" xfId="10" applyNumberFormat="1" applyFont="1" applyFill="1" applyBorder="1" applyAlignment="1">
      <alignment horizontal="right" vertical="center"/>
    </xf>
    <xf numFmtId="3" fontId="10" fillId="12" borderId="30" xfId="10" applyNumberFormat="1" applyFont="1" applyFill="1" applyBorder="1" applyAlignment="1">
      <alignment horizontal="center" vertical="center"/>
    </xf>
    <xf numFmtId="3" fontId="10" fillId="12" borderId="30" xfId="10" applyNumberFormat="1" applyFont="1" applyFill="1" applyBorder="1" applyAlignment="1">
      <alignment horizontal="right" vertical="center"/>
    </xf>
    <xf numFmtId="3" fontId="9" fillId="6" borderId="29" xfId="10" applyNumberFormat="1" applyFont="1" applyFill="1" applyBorder="1" applyAlignment="1">
      <alignment horizontal="right" vertical="center"/>
    </xf>
    <xf numFmtId="3" fontId="9" fillId="6" borderId="30" xfId="10" applyNumberFormat="1" applyFont="1" applyFill="1" applyBorder="1" applyAlignment="1">
      <alignment horizontal="center" vertical="center"/>
    </xf>
    <xf numFmtId="3" fontId="9" fillId="6" borderId="11" xfId="10" applyNumberFormat="1" applyFont="1" applyFill="1" applyBorder="1" applyAlignment="1">
      <alignment horizontal="center" vertical="center"/>
    </xf>
    <xf numFmtId="3" fontId="9" fillId="6" borderId="30" xfId="10" applyNumberFormat="1" applyFont="1" applyFill="1" applyBorder="1" applyAlignment="1">
      <alignment horizontal="right" vertical="center"/>
    </xf>
    <xf numFmtId="3" fontId="10" fillId="17" borderId="29" xfId="10" applyNumberFormat="1" applyFont="1" applyFill="1" applyBorder="1" applyAlignment="1">
      <alignment horizontal="right" vertical="center"/>
    </xf>
    <xf numFmtId="3" fontId="10" fillId="17" borderId="30" xfId="10" applyNumberFormat="1" applyFont="1" applyFill="1" applyBorder="1" applyAlignment="1">
      <alignment horizontal="center" vertical="center"/>
    </xf>
    <xf numFmtId="3" fontId="10" fillId="17" borderId="30" xfId="10" applyNumberFormat="1" applyFont="1" applyFill="1" applyBorder="1" applyAlignment="1">
      <alignment horizontal="right" vertical="center"/>
    </xf>
    <xf numFmtId="3" fontId="10" fillId="17" borderId="31" xfId="10" applyNumberFormat="1" applyFont="1" applyFill="1" applyBorder="1" applyAlignment="1">
      <alignment horizontal="right" vertical="center"/>
    </xf>
    <xf numFmtId="3" fontId="10" fillId="17" borderId="33" xfId="10" applyNumberFormat="1" applyFont="1" applyFill="1" applyBorder="1" applyAlignment="1">
      <alignment horizontal="center" vertical="center"/>
    </xf>
    <xf numFmtId="3" fontId="10" fillId="17" borderId="38" xfId="10" applyNumberFormat="1" applyFont="1" applyFill="1" applyBorder="1" applyAlignment="1">
      <alignment horizontal="center" vertical="center"/>
    </xf>
    <xf numFmtId="3" fontId="10" fillId="17" borderId="33" xfId="10" applyNumberFormat="1" applyFont="1" applyFill="1" applyBorder="1" applyAlignment="1">
      <alignment horizontal="right" vertical="center"/>
    </xf>
    <xf numFmtId="3" fontId="9" fillId="0" borderId="0" xfId="0" applyNumberFormat="1" applyFont="1" applyAlignment="1">
      <alignment horizontal="right" vertical="center"/>
    </xf>
    <xf numFmtId="3" fontId="9" fillId="0" borderId="29" xfId="0" applyNumberFormat="1" applyFont="1" applyBorder="1" applyAlignment="1">
      <alignment horizontal="right" vertical="center"/>
    </xf>
    <xf numFmtId="3" fontId="9" fillId="0" borderId="30" xfId="0" applyNumberFormat="1" applyFont="1" applyBorder="1" applyAlignment="1">
      <alignment horizontal="center" vertical="center"/>
    </xf>
    <xf numFmtId="3" fontId="9" fillId="0" borderId="30" xfId="0" applyNumberFormat="1" applyFont="1" applyBorder="1" applyAlignment="1">
      <alignment horizontal="right" vertical="center"/>
    </xf>
    <xf numFmtId="3" fontId="9" fillId="0" borderId="29" xfId="4" applyNumberFormat="1" applyFont="1" applyFill="1" applyBorder="1" applyAlignment="1">
      <alignment horizontal="right" vertical="center"/>
    </xf>
    <xf numFmtId="3" fontId="9" fillId="0" borderId="30" xfId="4" applyNumberFormat="1" applyFont="1" applyFill="1" applyBorder="1" applyAlignment="1">
      <alignment horizontal="center" vertical="center"/>
    </xf>
    <xf numFmtId="3" fontId="10" fillId="16" borderId="29" xfId="4" applyNumberFormat="1" applyFont="1" applyFill="1" applyBorder="1" applyAlignment="1">
      <alignment horizontal="right" vertical="center"/>
    </xf>
    <xf numFmtId="3" fontId="10" fillId="16" borderId="30" xfId="4" applyNumberFormat="1" applyFont="1" applyFill="1" applyBorder="1" applyAlignment="1">
      <alignment horizontal="center" vertical="center"/>
    </xf>
    <xf numFmtId="3" fontId="10" fillId="16" borderId="30" xfId="4" applyNumberFormat="1" applyFont="1" applyFill="1" applyBorder="1" applyAlignment="1">
      <alignment horizontal="right" vertical="center"/>
    </xf>
    <xf numFmtId="3" fontId="10" fillId="16" borderId="31" xfId="4" applyNumberFormat="1" applyFont="1" applyFill="1" applyBorder="1" applyAlignment="1">
      <alignment horizontal="right" vertical="center"/>
    </xf>
    <xf numFmtId="3" fontId="10" fillId="16" borderId="33" xfId="4" applyNumberFormat="1" applyFont="1" applyFill="1" applyBorder="1" applyAlignment="1">
      <alignment horizontal="center" vertical="center"/>
    </xf>
    <xf numFmtId="3" fontId="10" fillId="16" borderId="33" xfId="4" applyNumberFormat="1" applyFont="1" applyFill="1" applyBorder="1" applyAlignment="1">
      <alignment horizontal="right" vertical="center"/>
    </xf>
    <xf numFmtId="3" fontId="9" fillId="0" borderId="0" xfId="4" applyNumberFormat="1" applyFont="1" applyFill="1" applyBorder="1" applyAlignment="1">
      <alignment horizontal="right" vertical="center"/>
    </xf>
    <xf numFmtId="3" fontId="9" fillId="12" borderId="29" xfId="9" applyNumberFormat="1" applyFont="1" applyFill="1" applyBorder="1" applyAlignment="1">
      <alignment horizontal="right" vertical="center"/>
    </xf>
    <xf numFmtId="3" fontId="9" fillId="12" borderId="30" xfId="9" applyNumberFormat="1" applyFont="1" applyFill="1" applyBorder="1" applyAlignment="1">
      <alignment horizontal="center" vertical="center"/>
    </xf>
    <xf numFmtId="3" fontId="9" fillId="12" borderId="11" xfId="9" applyNumberFormat="1" applyFont="1" applyFill="1" applyBorder="1" applyAlignment="1">
      <alignment horizontal="center" vertical="center"/>
    </xf>
    <xf numFmtId="3" fontId="9" fillId="12" borderId="30" xfId="9" applyNumberFormat="1" applyFont="1" applyFill="1" applyBorder="1" applyAlignment="1">
      <alignment horizontal="right" vertical="center"/>
    </xf>
    <xf numFmtId="3" fontId="10" fillId="17" borderId="29" xfId="9" applyNumberFormat="1" applyFont="1" applyFill="1" applyBorder="1" applyAlignment="1">
      <alignment horizontal="right" vertical="center"/>
    </xf>
    <xf numFmtId="3" fontId="10" fillId="17" borderId="30" xfId="9" applyNumberFormat="1" applyFont="1" applyFill="1" applyBorder="1" applyAlignment="1">
      <alignment horizontal="center" vertical="center"/>
    </xf>
    <xf numFmtId="3" fontId="10" fillId="17" borderId="11" xfId="9" applyNumberFormat="1" applyFont="1" applyFill="1" applyBorder="1" applyAlignment="1">
      <alignment horizontal="center" vertical="center"/>
    </xf>
    <xf numFmtId="3" fontId="10" fillId="17" borderId="30" xfId="9" applyNumberFormat="1" applyFont="1" applyFill="1" applyBorder="1" applyAlignment="1">
      <alignment horizontal="right" vertical="center"/>
    </xf>
    <xf numFmtId="3" fontId="9" fillId="0" borderId="29" xfId="9" applyNumberFormat="1" applyFont="1" applyFill="1" applyBorder="1" applyAlignment="1">
      <alignment horizontal="right" vertical="center"/>
    </xf>
    <xf numFmtId="3" fontId="9" fillId="0" borderId="30" xfId="9" applyNumberFormat="1" applyFont="1" applyFill="1" applyBorder="1" applyAlignment="1">
      <alignment horizontal="center" vertical="center"/>
    </xf>
    <xf numFmtId="3" fontId="9" fillId="15" borderId="29" xfId="9" applyNumberFormat="1" applyFont="1" applyFill="1" applyBorder="1" applyAlignment="1">
      <alignment horizontal="right" vertical="center"/>
    </xf>
    <xf numFmtId="3" fontId="9" fillId="15" borderId="30" xfId="9" applyNumberFormat="1" applyFont="1" applyFill="1" applyBorder="1" applyAlignment="1">
      <alignment horizontal="center" vertical="center"/>
    </xf>
    <xf numFmtId="3" fontId="9" fillId="15" borderId="11" xfId="9" applyNumberFormat="1" applyFont="1" applyFill="1" applyBorder="1" applyAlignment="1">
      <alignment horizontal="center" vertical="center"/>
    </xf>
    <xf numFmtId="3" fontId="9" fillId="15" borderId="30" xfId="9" applyNumberFormat="1" applyFont="1" applyFill="1" applyBorder="1" applyAlignment="1">
      <alignment horizontal="right" vertical="center"/>
    </xf>
    <xf numFmtId="3" fontId="10" fillId="17" borderId="31" xfId="4" applyNumberFormat="1" applyFont="1" applyFill="1" applyBorder="1" applyAlignment="1">
      <alignment horizontal="right" vertical="center"/>
    </xf>
    <xf numFmtId="3" fontId="10" fillId="17" borderId="33" xfId="4" applyNumberFormat="1" applyFont="1" applyFill="1" applyBorder="1" applyAlignment="1">
      <alignment horizontal="center" vertical="center"/>
    </xf>
    <xf numFmtId="3" fontId="10" fillId="17" borderId="33" xfId="4" applyNumberFormat="1" applyFont="1" applyFill="1" applyBorder="1" applyAlignment="1">
      <alignment horizontal="right" vertical="center"/>
    </xf>
    <xf numFmtId="3" fontId="9" fillId="3" borderId="29" xfId="4" applyNumberFormat="1" applyFont="1" applyFill="1" applyBorder="1" applyAlignment="1">
      <alignment horizontal="right" vertical="center"/>
    </xf>
    <xf numFmtId="3" fontId="9" fillId="16" borderId="29" xfId="0" applyNumberFormat="1" applyFont="1" applyFill="1" applyBorder="1" applyAlignment="1">
      <alignment horizontal="right" vertical="center"/>
    </xf>
    <xf numFmtId="3" fontId="9" fillId="16" borderId="30" xfId="0" applyNumberFormat="1" applyFont="1" applyFill="1" applyBorder="1" applyAlignment="1">
      <alignment horizontal="right" vertical="center"/>
    </xf>
    <xf numFmtId="3" fontId="9" fillId="16" borderId="29" xfId="11" applyNumberFormat="1" applyFont="1" applyFill="1" applyBorder="1" applyAlignment="1">
      <alignment horizontal="right" vertical="center"/>
    </xf>
    <xf numFmtId="3" fontId="9" fillId="16" borderId="30" xfId="11" applyNumberFormat="1" applyFont="1" applyFill="1" applyBorder="1" applyAlignment="1">
      <alignment horizontal="center" vertical="center"/>
    </xf>
    <xf numFmtId="3" fontId="9" fillId="16" borderId="30" xfId="11" applyNumberFormat="1" applyFont="1" applyFill="1" applyBorder="1" applyAlignment="1">
      <alignment horizontal="right" vertical="center"/>
    </xf>
    <xf numFmtId="3" fontId="9" fillId="0" borderId="30" xfId="11" applyNumberFormat="1" applyFont="1" applyFill="1" applyBorder="1" applyAlignment="1">
      <alignment horizontal="right" vertical="center"/>
    </xf>
    <xf numFmtId="3" fontId="10" fillId="16" borderId="31" xfId="11" applyNumberFormat="1" applyFont="1" applyFill="1" applyBorder="1" applyAlignment="1">
      <alignment horizontal="right" vertical="center"/>
    </xf>
    <xf numFmtId="3" fontId="10" fillId="16" borderId="33" xfId="11" applyNumberFormat="1" applyFont="1" applyFill="1" applyBorder="1" applyAlignment="1">
      <alignment horizontal="center" vertical="center"/>
    </xf>
    <xf numFmtId="3" fontId="10" fillId="16" borderId="33" xfId="11" applyNumberFormat="1" applyFont="1" applyFill="1" applyBorder="1" applyAlignment="1">
      <alignment horizontal="right" vertical="center"/>
    </xf>
    <xf numFmtId="3" fontId="9" fillId="0" borderId="31" xfId="0" applyNumberFormat="1" applyFont="1" applyBorder="1" applyAlignment="1">
      <alignment horizontal="right" vertical="center"/>
    </xf>
    <xf numFmtId="3" fontId="9" fillId="0" borderId="33" xfId="0" applyNumberFormat="1" applyFont="1" applyBorder="1" applyAlignment="1">
      <alignment horizontal="center" vertical="center"/>
    </xf>
    <xf numFmtId="3" fontId="9" fillId="0" borderId="33" xfId="0" applyNumberFormat="1" applyFont="1" applyBorder="1" applyAlignment="1">
      <alignment horizontal="right" vertical="center"/>
    </xf>
    <xf numFmtId="3" fontId="10" fillId="16" borderId="30" xfId="4" applyNumberFormat="1" applyFont="1" applyFill="1" applyBorder="1" applyAlignment="1">
      <alignment vertical="center"/>
    </xf>
    <xf numFmtId="0" fontId="9" fillId="0" borderId="29" xfId="4" applyFont="1" applyFill="1" applyBorder="1"/>
    <xf numFmtId="3" fontId="9" fillId="0" borderId="12" xfId="4" applyNumberFormat="1" applyFont="1" applyFill="1" applyBorder="1"/>
    <xf numFmtId="3" fontId="9" fillId="24" borderId="12" xfId="4" applyNumberFormat="1" applyFont="1" applyFill="1" applyBorder="1"/>
    <xf numFmtId="3" fontId="9" fillId="24" borderId="30" xfId="4" applyNumberFormat="1" applyFont="1" applyFill="1" applyBorder="1" applyAlignment="1">
      <alignment vertical="center"/>
    </xf>
    <xf numFmtId="3" fontId="9" fillId="0" borderId="12" xfId="4" applyNumberFormat="1" applyFont="1" applyFill="1" applyBorder="1" applyAlignment="1"/>
    <xf numFmtId="3" fontId="10" fillId="16" borderId="12" xfId="4" applyNumberFormat="1" applyFont="1" applyFill="1" applyBorder="1"/>
    <xf numFmtId="3" fontId="9" fillId="16" borderId="12" xfId="4" applyNumberFormat="1" applyFont="1" applyFill="1" applyBorder="1"/>
    <xf numFmtId="3" fontId="10" fillId="0" borderId="12" xfId="4" applyNumberFormat="1" applyFont="1" applyFill="1" applyBorder="1"/>
    <xf numFmtId="3" fontId="10" fillId="0" borderId="30" xfId="4" applyNumberFormat="1" applyFont="1" applyFill="1" applyBorder="1" applyAlignment="1">
      <alignment vertical="center"/>
    </xf>
    <xf numFmtId="0" fontId="9" fillId="0" borderId="12" xfId="4" applyFont="1" applyFill="1" applyBorder="1"/>
    <xf numFmtId="0" fontId="9" fillId="0" borderId="30" xfId="4" applyFont="1" applyFill="1" applyBorder="1"/>
    <xf numFmtId="3" fontId="10" fillId="16" borderId="30" xfId="4" applyNumberFormat="1" applyFont="1" applyFill="1" applyBorder="1"/>
    <xf numFmtId="3" fontId="9" fillId="6" borderId="12" xfId="7" applyNumberFormat="1" applyFont="1" applyFill="1" applyBorder="1"/>
    <xf numFmtId="3" fontId="9" fillId="6" borderId="30" xfId="9" applyNumberFormat="1" applyFont="1" applyFill="1" applyBorder="1" applyAlignment="1">
      <alignment vertical="center"/>
    </xf>
    <xf numFmtId="3" fontId="10" fillId="17" borderId="33" xfId="9" applyNumberFormat="1" applyFont="1" applyFill="1" applyBorder="1"/>
    <xf numFmtId="0" fontId="10" fillId="24" borderId="35" xfId="4" applyFont="1" applyFill="1" applyBorder="1"/>
    <xf numFmtId="0" fontId="9" fillId="0" borderId="35" xfId="4" applyFont="1" applyFill="1" applyBorder="1" applyAlignment="1">
      <alignment horizontal="center"/>
    </xf>
    <xf numFmtId="0" fontId="10" fillId="0" borderId="35" xfId="4" applyFont="1" applyFill="1" applyBorder="1" applyAlignment="1">
      <alignment horizontal="center"/>
    </xf>
    <xf numFmtId="0" fontId="10" fillId="0" borderId="35" xfId="4" applyFont="1" applyFill="1" applyBorder="1"/>
    <xf numFmtId="0" fontId="9" fillId="6" borderId="35" xfId="7" applyFont="1" applyFill="1" applyBorder="1"/>
    <xf numFmtId="3" fontId="9" fillId="24" borderId="11" xfId="4" applyNumberFormat="1" applyFont="1" applyFill="1" applyBorder="1" applyAlignment="1">
      <alignment horizontal="center" vertical="center"/>
    </xf>
    <xf numFmtId="0" fontId="9" fillId="0" borderId="11" xfId="4" applyFont="1" applyFill="1" applyBorder="1"/>
    <xf numFmtId="0" fontId="9" fillId="0" borderId="11" xfId="4" applyFont="1" applyFill="1" applyBorder="1" applyAlignment="1">
      <alignment horizontal="center" vertical="center"/>
    </xf>
    <xf numFmtId="3" fontId="9" fillId="6" borderId="11" xfId="7" applyNumberFormat="1" applyFont="1" applyFill="1" applyBorder="1" applyAlignment="1">
      <alignment horizontal="center" vertical="center"/>
    </xf>
    <xf numFmtId="3" fontId="9" fillId="0" borderId="30" xfId="4" applyNumberFormat="1" applyFont="1" applyFill="1" applyBorder="1"/>
    <xf numFmtId="3" fontId="9" fillId="24" borderId="29" xfId="4" applyNumberFormat="1" applyFont="1" applyFill="1" applyBorder="1" applyAlignment="1">
      <alignment horizontal="center" vertical="center"/>
    </xf>
    <xf numFmtId="3" fontId="9" fillId="24" borderId="30" xfId="4" applyNumberFormat="1" applyFont="1" applyFill="1" applyBorder="1"/>
    <xf numFmtId="3" fontId="10" fillId="0" borderId="30" xfId="4" applyNumberFormat="1" applyFont="1" applyFill="1" applyBorder="1"/>
    <xf numFmtId="0" fontId="9" fillId="0" borderId="29" xfId="4" applyFont="1" applyFill="1" applyBorder="1" applyAlignment="1">
      <alignment horizontal="center" vertical="center"/>
    </xf>
    <xf numFmtId="3" fontId="9" fillId="6" borderId="29" xfId="7" applyNumberFormat="1" applyFont="1" applyFill="1" applyBorder="1" applyAlignment="1">
      <alignment horizontal="center" vertical="center"/>
    </xf>
    <xf numFmtId="3" fontId="9" fillId="6" borderId="30" xfId="9" applyNumberFormat="1" applyFont="1" applyFill="1" applyBorder="1"/>
    <xf numFmtId="3" fontId="9" fillId="0" borderId="1" xfId="4" applyNumberFormat="1" applyFont="1" applyFill="1" applyBorder="1"/>
    <xf numFmtId="3" fontId="9" fillId="24" borderId="1" xfId="4" applyNumberFormat="1" applyFont="1" applyFill="1" applyBorder="1"/>
    <xf numFmtId="3" fontId="10" fillId="16" borderId="1" xfId="4" applyNumberFormat="1" applyFont="1" applyFill="1" applyBorder="1"/>
    <xf numFmtId="3" fontId="10" fillId="0" borderId="1" xfId="4" applyNumberFormat="1" applyFont="1" applyFill="1" applyBorder="1"/>
    <xf numFmtId="0" fontId="9" fillId="0" borderId="1" xfId="4" applyFont="1" applyFill="1" applyBorder="1"/>
    <xf numFmtId="3" fontId="9" fillId="6" borderId="1" xfId="9" applyNumberFormat="1" applyFont="1" applyFill="1" applyBorder="1"/>
    <xf numFmtId="3" fontId="10" fillId="17" borderId="55" xfId="9" applyNumberFormat="1" applyFont="1" applyFill="1" applyBorder="1"/>
    <xf numFmtId="3" fontId="9" fillId="0" borderId="29" xfId="4" applyNumberFormat="1" applyFont="1" applyFill="1" applyBorder="1" applyAlignment="1">
      <alignment vertical="center"/>
    </xf>
    <xf numFmtId="3" fontId="9" fillId="24" borderId="29" xfId="4" applyNumberFormat="1" applyFont="1" applyFill="1" applyBorder="1" applyAlignment="1">
      <alignment vertical="center"/>
    </xf>
    <xf numFmtId="3" fontId="9" fillId="24" borderId="30" xfId="4" applyNumberFormat="1" applyFont="1" applyFill="1" applyBorder="1" applyAlignment="1">
      <alignment horizontal="center" vertical="center"/>
    </xf>
    <xf numFmtId="3" fontId="10" fillId="16" borderId="29" xfId="4" applyNumberFormat="1" applyFont="1" applyFill="1" applyBorder="1" applyAlignment="1">
      <alignment vertical="center"/>
    </xf>
    <xf numFmtId="3" fontId="10" fillId="0" borderId="29" xfId="4" applyNumberFormat="1" applyFont="1" applyFill="1" applyBorder="1" applyAlignment="1">
      <alignment vertical="center"/>
    </xf>
    <xf numFmtId="3" fontId="10" fillId="0" borderId="30" xfId="4" applyNumberFormat="1" applyFont="1" applyFill="1" applyBorder="1" applyAlignment="1">
      <alignment horizontal="center" vertical="center"/>
    </xf>
    <xf numFmtId="3" fontId="10" fillId="16" borderId="29" xfId="4" applyNumberFormat="1" applyFont="1" applyFill="1" applyBorder="1"/>
    <xf numFmtId="3" fontId="9" fillId="6" borderId="29" xfId="7" applyNumberFormat="1" applyFont="1" applyFill="1" applyBorder="1" applyAlignment="1">
      <alignment vertical="center"/>
    </xf>
    <xf numFmtId="3" fontId="9" fillId="6" borderId="30" xfId="7" applyNumberFormat="1" applyFont="1" applyFill="1" applyBorder="1" applyAlignment="1">
      <alignment horizontal="center" vertical="center"/>
    </xf>
    <xf numFmtId="3" fontId="10" fillId="17" borderId="31" xfId="7" applyNumberFormat="1" applyFont="1" applyFill="1" applyBorder="1" applyAlignment="1">
      <alignment horizontal="center" vertical="center"/>
    </xf>
    <xf numFmtId="3" fontId="10" fillId="17" borderId="32" xfId="7" applyNumberFormat="1" applyFont="1" applyFill="1" applyBorder="1"/>
    <xf numFmtId="3" fontId="10" fillId="17" borderId="38" xfId="7" applyNumberFormat="1" applyFont="1" applyFill="1" applyBorder="1" applyAlignment="1">
      <alignment horizontal="center" vertical="center"/>
    </xf>
    <xf numFmtId="3" fontId="10" fillId="17" borderId="31" xfId="7" applyNumberFormat="1" applyFont="1" applyFill="1" applyBorder="1" applyAlignment="1">
      <alignment vertical="center"/>
    </xf>
    <xf numFmtId="3" fontId="10" fillId="17" borderId="33" xfId="7" applyNumberFormat="1" applyFont="1" applyFill="1" applyBorder="1" applyAlignment="1">
      <alignment horizontal="center" vertical="center"/>
    </xf>
    <xf numFmtId="0" fontId="10" fillId="17" borderId="36" xfId="7" applyFont="1" applyFill="1" applyBorder="1" applyAlignment="1">
      <alignment horizontal="center"/>
    </xf>
    <xf numFmtId="3" fontId="47" fillId="0" borderId="12" xfId="0" applyNumberFormat="1" applyFont="1" applyFill="1" applyBorder="1" applyAlignment="1">
      <alignment horizontal="right" vertical="center"/>
    </xf>
    <xf numFmtId="3" fontId="47" fillId="3" borderId="12" xfId="0" applyNumberFormat="1" applyFont="1" applyFill="1" applyBorder="1" applyAlignment="1">
      <alignment horizontal="right" vertical="center"/>
    </xf>
    <xf numFmtId="3" fontId="9" fillId="0" borderId="12" xfId="0" applyNumberFormat="1" applyFont="1" applyFill="1" applyBorder="1" applyAlignment="1">
      <alignment horizontal="right"/>
    </xf>
    <xf numFmtId="0" fontId="10" fillId="16" borderId="35" xfId="2" applyFont="1" applyFill="1" applyBorder="1" applyAlignment="1">
      <alignment horizontal="center" vertical="center" wrapText="1"/>
    </xf>
    <xf numFmtId="0" fontId="10" fillId="0" borderId="0" xfId="2" applyFont="1" applyFill="1" applyAlignment="1">
      <alignment vertical="center" wrapText="1"/>
    </xf>
    <xf numFmtId="0" fontId="2" fillId="0" borderId="0" xfId="0" applyFont="1" applyFill="1" applyBorder="1" applyAlignment="1">
      <alignment horizontal="left" wrapText="1"/>
    </xf>
    <xf numFmtId="0" fontId="0" fillId="0" borderId="0" xfId="0" applyAlignment="1">
      <alignment wrapText="1"/>
    </xf>
    <xf numFmtId="0" fontId="3" fillId="16" borderId="26" xfId="0" applyFont="1" applyFill="1" applyBorder="1" applyAlignment="1">
      <alignment horizontal="center" vertical="center" wrapText="1"/>
    </xf>
    <xf numFmtId="0" fontId="3" fillId="16" borderId="27" xfId="0" applyFont="1" applyFill="1" applyBorder="1" applyAlignment="1">
      <alignment horizontal="center" vertical="center"/>
    </xf>
    <xf numFmtId="0" fontId="3" fillId="16" borderId="28" xfId="0" applyFont="1" applyFill="1" applyBorder="1" applyAlignment="1">
      <alignment horizontal="center" vertical="center"/>
    </xf>
    <xf numFmtId="0" fontId="1" fillId="0" borderId="29" xfId="0" applyFont="1" applyFill="1" applyBorder="1" applyAlignment="1">
      <alignment vertical="center" wrapText="1"/>
    </xf>
    <xf numFmtId="167" fontId="1" fillId="0" borderId="30" xfId="5" applyNumberFormat="1" applyFont="1" applyFill="1" applyBorder="1" applyAlignment="1">
      <alignment vertical="center"/>
    </xf>
    <xf numFmtId="0" fontId="3" fillId="16" borderId="31" xfId="0" applyFont="1" applyFill="1" applyBorder="1" applyAlignment="1">
      <alignment horizontal="right" vertical="center" wrapText="1"/>
    </xf>
    <xf numFmtId="167" fontId="3" fillId="16" borderId="32" xfId="0" applyNumberFormat="1" applyFont="1" applyFill="1" applyBorder="1" applyAlignment="1">
      <alignment vertical="center"/>
    </xf>
    <xf numFmtId="167" fontId="3" fillId="16" borderId="33" xfId="0" applyNumberFormat="1" applyFont="1" applyFill="1" applyBorder="1" applyAlignment="1">
      <alignment vertical="center"/>
    </xf>
    <xf numFmtId="0" fontId="1" fillId="0" borderId="29" xfId="0" applyFont="1" applyFill="1" applyBorder="1" applyAlignment="1">
      <alignment horizontal="left" indent="2"/>
    </xf>
    <xf numFmtId="0" fontId="3" fillId="16" borderId="31" xfId="0" applyFont="1" applyFill="1" applyBorder="1" applyAlignment="1">
      <alignment horizontal="right" vertical="center"/>
    </xf>
    <xf numFmtId="167" fontId="3" fillId="16" borderId="32" xfId="5" applyNumberFormat="1" applyFont="1" applyFill="1" applyBorder="1" applyAlignment="1">
      <alignment vertical="center"/>
    </xf>
    <xf numFmtId="167" fontId="3" fillId="16" borderId="33" xfId="5" applyNumberFormat="1" applyFont="1" applyFill="1" applyBorder="1" applyAlignment="1">
      <alignment vertical="center"/>
    </xf>
    <xf numFmtId="0" fontId="49" fillId="0" borderId="0" xfId="0" applyFont="1"/>
    <xf numFmtId="0" fontId="1" fillId="0" borderId="0" xfId="0" applyFont="1"/>
    <xf numFmtId="0" fontId="1" fillId="0" borderId="0" xfId="0" applyFont="1" applyFill="1" applyBorder="1" applyAlignment="1">
      <alignment horizontal="left" indent="2"/>
    </xf>
    <xf numFmtId="0" fontId="19" fillId="0" borderId="0" xfId="0" applyFont="1" applyFill="1" applyAlignment="1">
      <alignment horizontal="left"/>
    </xf>
    <xf numFmtId="0" fontId="1" fillId="0" borderId="0" xfId="0" applyFont="1" applyAlignment="1">
      <alignment wrapText="1"/>
    </xf>
    <xf numFmtId="167" fontId="16" fillId="16" borderId="12" xfId="5" applyNumberFormat="1" applyFont="1" applyFill="1" applyBorder="1" applyAlignment="1">
      <alignment horizontal="center" textRotation="90" wrapText="1"/>
    </xf>
    <xf numFmtId="49" fontId="16" fillId="16" borderId="12" xfId="3" applyFont="1" applyFill="1" applyBorder="1" applyAlignment="1">
      <alignment horizontal="center" textRotation="90" wrapText="1"/>
    </xf>
    <xf numFmtId="49" fontId="6" fillId="16" borderId="30" xfId="3" applyFont="1" applyFill="1" applyBorder="1" applyAlignment="1">
      <alignment horizontal="center" textRotation="90" wrapText="1"/>
    </xf>
    <xf numFmtId="9" fontId="2" fillId="0" borderId="30" xfId="6" applyFont="1" applyBorder="1" applyAlignment="1">
      <alignment horizontal="center" vertical="center"/>
    </xf>
    <xf numFmtId="49" fontId="2" fillId="0" borderId="29" xfId="3" applyFont="1" applyBorder="1" applyAlignment="1">
      <alignment horizontal="left" vertical="center" wrapText="1"/>
    </xf>
    <xf numFmtId="49" fontId="6" fillId="16" borderId="31" xfId="3" applyFont="1" applyFill="1" applyBorder="1" applyAlignment="1">
      <alignment horizontal="center" vertical="center"/>
    </xf>
    <xf numFmtId="167" fontId="6" fillId="16" borderId="32" xfId="5" applyNumberFormat="1" applyFont="1" applyFill="1" applyBorder="1" applyAlignment="1">
      <alignment horizontal="right" vertical="center"/>
    </xf>
    <xf numFmtId="9" fontId="6" fillId="16" borderId="33" xfId="6" applyFont="1" applyFill="1" applyBorder="1" applyAlignment="1">
      <alignment horizontal="center" vertical="center"/>
    </xf>
    <xf numFmtId="49" fontId="2" fillId="0" borderId="1" xfId="3" applyFont="1" applyBorder="1" applyAlignment="1">
      <alignment horizontal="left" vertical="center" wrapText="1"/>
    </xf>
    <xf numFmtId="49" fontId="6" fillId="16" borderId="55" xfId="3" applyFont="1" applyFill="1" applyBorder="1" applyAlignment="1">
      <alignment horizontal="center" vertical="center"/>
    </xf>
    <xf numFmtId="49" fontId="16" fillId="16" borderId="11" xfId="3" applyFont="1" applyFill="1" applyBorder="1" applyAlignment="1">
      <alignment horizontal="center" textRotation="90" wrapText="1"/>
    </xf>
    <xf numFmtId="167" fontId="2" fillId="0" borderId="11" xfId="5" applyNumberFormat="1" applyFont="1" applyBorder="1" applyAlignment="1">
      <alignment vertical="center"/>
    </xf>
    <xf numFmtId="167" fontId="2" fillId="0" borderId="11" xfId="5" applyNumberFormat="1" applyFont="1" applyBorder="1" applyAlignment="1">
      <alignment horizontal="justify" vertical="center"/>
    </xf>
    <xf numFmtId="167" fontId="6" fillId="16" borderId="38" xfId="5" applyNumberFormat="1" applyFont="1" applyFill="1" applyBorder="1" applyAlignment="1">
      <alignment horizontal="right" vertical="center"/>
    </xf>
    <xf numFmtId="167" fontId="16" fillId="16" borderId="29" xfId="5" applyNumberFormat="1" applyFont="1" applyFill="1" applyBorder="1" applyAlignment="1">
      <alignment horizontal="center" textRotation="90" wrapText="1"/>
    </xf>
    <xf numFmtId="167" fontId="16" fillId="16" borderId="30" xfId="5" applyNumberFormat="1" applyFont="1" applyFill="1" applyBorder="1" applyAlignment="1">
      <alignment horizontal="center" textRotation="90" wrapText="1"/>
    </xf>
    <xf numFmtId="167" fontId="6" fillId="0" borderId="29" xfId="5" applyNumberFormat="1" applyFont="1" applyBorder="1" applyAlignment="1">
      <alignment vertical="center"/>
    </xf>
    <xf numFmtId="167" fontId="6" fillId="0" borderId="30" xfId="5" applyNumberFormat="1" applyFont="1" applyBorder="1" applyAlignment="1">
      <alignment vertical="center"/>
    </xf>
    <xf numFmtId="167" fontId="2" fillId="0" borderId="29" xfId="5" applyNumberFormat="1" applyFont="1" applyBorder="1" applyAlignment="1">
      <alignment horizontal="justify" vertical="center"/>
    </xf>
    <xf numFmtId="167" fontId="6" fillId="16" borderId="31" xfId="5" applyNumberFormat="1" applyFont="1" applyFill="1" applyBorder="1" applyAlignment="1">
      <alignment horizontal="right" vertical="center"/>
    </xf>
    <xf numFmtId="167" fontId="6" fillId="16" borderId="33" xfId="5" applyNumberFormat="1" applyFont="1" applyFill="1" applyBorder="1" applyAlignment="1">
      <alignment horizontal="right" vertical="center"/>
    </xf>
    <xf numFmtId="167" fontId="16" fillId="16" borderId="1" xfId="5" applyNumberFormat="1" applyFont="1" applyFill="1" applyBorder="1" applyAlignment="1">
      <alignment horizontal="center" textRotation="90" wrapText="1"/>
    </xf>
    <xf numFmtId="167" fontId="6" fillId="0" borderId="1" xfId="5" applyNumberFormat="1" applyFont="1" applyBorder="1" applyAlignment="1">
      <alignment vertical="center"/>
    </xf>
    <xf numFmtId="167" fontId="6" fillId="16" borderId="55" xfId="5" applyNumberFormat="1" applyFont="1" applyFill="1" applyBorder="1" applyAlignment="1">
      <alignment horizontal="right" vertical="center"/>
    </xf>
    <xf numFmtId="167" fontId="6" fillId="16" borderId="11" xfId="5" applyNumberFormat="1" applyFont="1" applyFill="1" applyBorder="1" applyAlignment="1" applyProtection="1">
      <alignment horizontal="center" textRotation="90" wrapText="1"/>
    </xf>
    <xf numFmtId="167" fontId="6" fillId="0" borderId="11" xfId="5" applyNumberFormat="1" applyFont="1" applyBorder="1" applyAlignment="1">
      <alignment vertical="center"/>
    </xf>
    <xf numFmtId="49" fontId="16" fillId="16" borderId="29" xfId="3" applyFont="1" applyFill="1" applyBorder="1" applyAlignment="1">
      <alignment horizontal="center" textRotation="90" wrapText="1"/>
    </xf>
    <xf numFmtId="49" fontId="16" fillId="16" borderId="30" xfId="3" applyFont="1" applyFill="1" applyBorder="1" applyAlignment="1">
      <alignment horizontal="center" textRotation="90" wrapText="1"/>
    </xf>
    <xf numFmtId="4" fontId="6" fillId="0" borderId="29" xfId="3" applyNumberFormat="1" applyFont="1" applyBorder="1" applyAlignment="1">
      <alignment vertical="center"/>
    </xf>
    <xf numFmtId="4" fontId="6" fillId="0" borderId="30" xfId="3" applyNumberFormat="1" applyFont="1" applyBorder="1" applyAlignment="1">
      <alignment vertical="center"/>
    </xf>
    <xf numFmtId="4" fontId="2" fillId="0" borderId="29" xfId="3" applyNumberFormat="1" applyFont="1" applyBorder="1" applyAlignment="1">
      <alignment horizontal="justify" vertical="center"/>
    </xf>
    <xf numFmtId="4" fontId="2" fillId="0" borderId="30" xfId="3" applyNumberFormat="1" applyFont="1" applyBorder="1" applyAlignment="1">
      <alignment horizontal="right" vertical="center"/>
    </xf>
    <xf numFmtId="0" fontId="2" fillId="0" borderId="0" xfId="0" applyFont="1" applyAlignment="1">
      <alignment vertical="center" wrapText="1"/>
    </xf>
    <xf numFmtId="0" fontId="2" fillId="0" borderId="0" xfId="0" applyFont="1" applyAlignment="1">
      <alignment wrapText="1"/>
    </xf>
    <xf numFmtId="49" fontId="6" fillId="0" borderId="0" xfId="3" applyFont="1" applyBorder="1" applyAlignment="1">
      <alignment horizontal="left" vertical="center"/>
    </xf>
    <xf numFmtId="167" fontId="2" fillId="0" borderId="0" xfId="5" applyNumberFormat="1" applyFont="1" applyBorder="1" applyAlignment="1">
      <alignment vertical="center"/>
    </xf>
    <xf numFmtId="167" fontId="2" fillId="0" borderId="0" xfId="5" applyNumberFormat="1" applyFont="1" applyAlignment="1">
      <alignment vertical="center"/>
    </xf>
    <xf numFmtId="167" fontId="2" fillId="0" borderId="0" xfId="5" applyNumberFormat="1" applyFont="1" applyAlignment="1">
      <alignment horizontal="right" vertical="center"/>
    </xf>
    <xf numFmtId="3" fontId="2" fillId="0" borderId="0" xfId="3" applyNumberFormat="1" applyFont="1" applyAlignment="1">
      <alignment horizontal="right" vertical="center"/>
    </xf>
    <xf numFmtId="167" fontId="2" fillId="0" borderId="0" xfId="5" applyNumberFormat="1" applyFont="1"/>
    <xf numFmtId="0" fontId="9" fillId="0" borderId="0" xfId="0" applyFont="1" applyAlignment="1">
      <alignment vertical="center" wrapText="1"/>
    </xf>
    <xf numFmtId="49" fontId="13" fillId="16" borderId="11" xfId="3" applyFont="1" applyFill="1" applyBorder="1" applyAlignment="1">
      <alignment horizontal="center" textRotation="90" wrapText="1"/>
    </xf>
    <xf numFmtId="49" fontId="13" fillId="16" borderId="12" xfId="3" applyFont="1" applyFill="1" applyBorder="1" applyAlignment="1">
      <alignment horizontal="center" textRotation="90" wrapText="1"/>
    </xf>
    <xf numFmtId="49" fontId="13" fillId="16" borderId="29" xfId="3" applyFont="1" applyFill="1" applyBorder="1" applyAlignment="1">
      <alignment horizontal="center" textRotation="90" wrapText="1"/>
    </xf>
    <xf numFmtId="49" fontId="13" fillId="16" borderId="30" xfId="3" applyFont="1" applyFill="1" applyBorder="1" applyAlignment="1">
      <alignment horizontal="center" textRotation="90" wrapText="1"/>
    </xf>
    <xf numFmtId="49" fontId="10" fillId="16" borderId="30" xfId="3" applyFont="1" applyFill="1" applyBorder="1" applyAlignment="1">
      <alignment horizontal="center" textRotation="90" wrapText="1"/>
    </xf>
    <xf numFmtId="167" fontId="9" fillId="0" borderId="12" xfId="5" applyNumberFormat="1" applyFont="1" applyBorder="1" applyAlignment="1">
      <alignment vertical="center"/>
    </xf>
    <xf numFmtId="167" fontId="10" fillId="0" borderId="30" xfId="5" applyNumberFormat="1" applyFont="1" applyBorder="1" applyAlignment="1">
      <alignment vertical="center"/>
    </xf>
    <xf numFmtId="167" fontId="9" fillId="0" borderId="11" xfId="5" applyNumberFormat="1" applyFont="1" applyBorder="1" applyAlignment="1">
      <alignment vertical="center"/>
    </xf>
    <xf numFmtId="167" fontId="10" fillId="0" borderId="1" xfId="5" applyNumberFormat="1" applyFont="1" applyBorder="1" applyAlignment="1">
      <alignment vertical="center"/>
    </xf>
    <xf numFmtId="49" fontId="10" fillId="0" borderId="0" xfId="3" applyFont="1" applyBorder="1" applyAlignment="1">
      <alignment horizontal="left" vertical="center"/>
    </xf>
    <xf numFmtId="167" fontId="1" fillId="0" borderId="12" xfId="5" applyNumberFormat="1" applyFont="1" applyBorder="1" applyAlignment="1">
      <alignment vertical="center"/>
    </xf>
    <xf numFmtId="167" fontId="1" fillId="0" borderId="12" xfId="5" applyNumberFormat="1" applyFont="1" applyBorder="1" applyAlignment="1">
      <alignment vertical="center" wrapText="1"/>
    </xf>
    <xf numFmtId="0" fontId="1" fillId="0" borderId="0" xfId="0" applyFont="1" applyAlignment="1">
      <alignment vertical="center" wrapText="1"/>
    </xf>
    <xf numFmtId="167" fontId="1" fillId="0" borderId="30" xfId="5" applyNumberFormat="1" applyFont="1" applyBorder="1" applyAlignment="1">
      <alignment vertical="center"/>
    </xf>
    <xf numFmtId="0" fontId="3" fillId="16" borderId="31" xfId="0" applyFont="1" applyFill="1" applyBorder="1" applyAlignment="1">
      <alignment horizontal="right" vertical="center" indent="2"/>
    </xf>
    <xf numFmtId="167" fontId="1" fillId="0" borderId="30" xfId="5" applyNumberFormat="1" applyFont="1" applyBorder="1" applyAlignment="1">
      <alignment vertical="center" wrapText="1"/>
    </xf>
    <xf numFmtId="167" fontId="1" fillId="0" borderId="30" xfId="5" applyNumberFormat="1" applyFont="1" applyFill="1" applyBorder="1" applyAlignment="1">
      <alignment vertical="center" wrapText="1"/>
    </xf>
    <xf numFmtId="0" fontId="3" fillId="0" borderId="0" xfId="0" applyFont="1" applyFill="1"/>
    <xf numFmtId="0" fontId="3" fillId="0" borderId="0" xfId="0" applyFont="1"/>
    <xf numFmtId="0" fontId="3" fillId="0" borderId="0" xfId="0" applyFont="1" applyAlignment="1">
      <alignment horizontal="center" vertical="center" textRotation="90"/>
    </xf>
    <xf numFmtId="0" fontId="19" fillId="0" borderId="0" xfId="0" applyFont="1" applyFill="1" applyAlignment="1"/>
    <xf numFmtId="0" fontId="3" fillId="16" borderId="12" xfId="0" applyFont="1" applyFill="1" applyBorder="1" applyAlignment="1">
      <alignment horizontal="center" vertical="center" textRotation="90" wrapText="1"/>
    </xf>
    <xf numFmtId="0" fontId="3" fillId="16" borderId="30" xfId="0" applyFont="1" applyFill="1" applyBorder="1" applyAlignment="1">
      <alignment horizontal="center" vertical="center" textRotation="90" wrapText="1"/>
    </xf>
    <xf numFmtId="3" fontId="3" fillId="0" borderId="12" xfId="0" applyNumberFormat="1" applyFont="1" applyBorder="1"/>
    <xf numFmtId="3" fontId="3" fillId="0" borderId="30" xfId="0" applyNumberFormat="1" applyFont="1" applyBorder="1"/>
    <xf numFmtId="3" fontId="1" fillId="0" borderId="12" xfId="0" applyNumberFormat="1" applyFont="1" applyBorder="1"/>
    <xf numFmtId="3" fontId="1" fillId="0" borderId="30" xfId="0" applyNumberFormat="1" applyFont="1" applyBorder="1"/>
    <xf numFmtId="3" fontId="3" fillId="16" borderId="12" xfId="0" applyNumberFormat="1" applyFont="1" applyFill="1" applyBorder="1"/>
    <xf numFmtId="3" fontId="3" fillId="16" borderId="30" xfId="0" applyNumberFormat="1" applyFont="1" applyFill="1" applyBorder="1"/>
    <xf numFmtId="3" fontId="3" fillId="16" borderId="32" xfId="0" applyNumberFormat="1" applyFont="1" applyFill="1" applyBorder="1"/>
    <xf numFmtId="3" fontId="3" fillId="16" borderId="33" xfId="0" applyNumberFormat="1" applyFont="1" applyFill="1" applyBorder="1"/>
    <xf numFmtId="0" fontId="50" fillId="0" borderId="35" xfId="0" applyFont="1" applyFill="1" applyBorder="1" applyAlignment="1">
      <alignment wrapText="1"/>
    </xf>
    <xf numFmtId="0" fontId="1" fillId="0" borderId="35" xfId="0" applyFont="1" applyFill="1" applyBorder="1" applyAlignment="1">
      <alignment wrapText="1"/>
    </xf>
    <xf numFmtId="0" fontId="1" fillId="0" borderId="35" xfId="0" applyFont="1" applyFill="1" applyBorder="1" applyAlignment="1">
      <alignment horizontal="left" wrapText="1"/>
    </xf>
    <xf numFmtId="0" fontId="50" fillId="0" borderId="35" xfId="0" applyFont="1" applyFill="1" applyBorder="1" applyAlignment="1">
      <alignment horizontal="left" wrapText="1"/>
    </xf>
    <xf numFmtId="0" fontId="3" fillId="16" borderId="35" xfId="0" applyFont="1" applyFill="1" applyBorder="1" applyAlignment="1">
      <alignment horizontal="center" wrapText="1"/>
    </xf>
    <xf numFmtId="0" fontId="3" fillId="16" borderId="36" xfId="0" applyFont="1" applyFill="1" applyBorder="1" applyAlignment="1">
      <alignment horizontal="center" wrapText="1"/>
    </xf>
    <xf numFmtId="0" fontId="3" fillId="16" borderId="11" xfId="0" applyFont="1" applyFill="1" applyBorder="1" applyAlignment="1">
      <alignment horizontal="center" vertical="center" textRotation="90" wrapText="1"/>
    </xf>
    <xf numFmtId="3" fontId="3" fillId="0" borderId="11" xfId="0" applyNumberFormat="1" applyFont="1" applyBorder="1"/>
    <xf numFmtId="3" fontId="1" fillId="0" borderId="11" xfId="0" applyNumberFormat="1" applyFont="1" applyBorder="1"/>
    <xf numFmtId="3" fontId="3" fillId="16" borderId="11" xfId="0" applyNumberFormat="1" applyFont="1" applyFill="1" applyBorder="1"/>
    <xf numFmtId="3" fontId="3" fillId="16" borderId="38" xfId="0" applyNumberFormat="1" applyFont="1" applyFill="1" applyBorder="1"/>
    <xf numFmtId="0" fontId="3" fillId="16" borderId="29" xfId="0" applyFont="1" applyFill="1" applyBorder="1" applyAlignment="1">
      <alignment horizontal="center" vertical="center" textRotation="90" wrapText="1"/>
    </xf>
    <xf numFmtId="3" fontId="3" fillId="0" borderId="29" xfId="0" applyNumberFormat="1" applyFont="1" applyBorder="1"/>
    <xf numFmtId="3" fontId="1" fillId="0" borderId="29" xfId="0" applyNumberFormat="1" applyFont="1" applyBorder="1"/>
    <xf numFmtId="3" fontId="3" fillId="16" borderId="29" xfId="0" applyNumberFormat="1" applyFont="1" applyFill="1" applyBorder="1"/>
    <xf numFmtId="3" fontId="3" fillId="16" borderId="31" xfId="0" applyNumberFormat="1" applyFont="1" applyFill="1" applyBorder="1"/>
    <xf numFmtId="0" fontId="3" fillId="16" borderId="1" xfId="0" applyFont="1" applyFill="1" applyBorder="1" applyAlignment="1">
      <alignment horizontal="center" vertical="center" textRotation="90" wrapText="1"/>
    </xf>
    <xf numFmtId="3" fontId="3" fillId="0" borderId="1" xfId="0" applyNumberFormat="1" applyFont="1" applyBorder="1"/>
    <xf numFmtId="3" fontId="1" fillId="0" borderId="1" xfId="0" applyNumberFormat="1" applyFont="1" applyBorder="1"/>
    <xf numFmtId="3" fontId="3" fillId="16" borderId="1" xfId="0" applyNumberFormat="1" applyFont="1" applyFill="1" applyBorder="1"/>
    <xf numFmtId="3" fontId="3" fillId="16" borderId="55" xfId="0" applyNumberFormat="1" applyFont="1" applyFill="1" applyBorder="1"/>
    <xf numFmtId="0" fontId="9" fillId="0" borderId="0" xfId="0" applyFont="1" applyFill="1" applyAlignment="1">
      <alignment horizontal="centerContinuous"/>
    </xf>
    <xf numFmtId="0" fontId="10" fillId="0" borderId="0" xfId="0" applyFont="1" applyFill="1" applyAlignment="1">
      <alignment horizontal="center" vertical="center" wrapText="1"/>
    </xf>
    <xf numFmtId="3" fontId="9" fillId="0" borderId="0" xfId="0" applyNumberFormat="1" applyFont="1" applyBorder="1"/>
    <xf numFmtId="0" fontId="10" fillId="16" borderId="12" xfId="0" applyFont="1" applyFill="1" applyBorder="1" applyAlignment="1">
      <alignment horizontal="center" vertical="center" textRotation="90" wrapText="1"/>
    </xf>
    <xf numFmtId="0" fontId="10" fillId="16" borderId="30" xfId="0" applyFont="1" applyFill="1" applyBorder="1" applyAlignment="1">
      <alignment horizontal="center" vertical="center" textRotation="90" wrapText="1"/>
    </xf>
    <xf numFmtId="167" fontId="10" fillId="16" borderId="32" xfId="0" applyNumberFormat="1" applyFont="1" applyFill="1" applyBorder="1" applyAlignment="1">
      <alignment vertical="center"/>
    </xf>
    <xf numFmtId="0" fontId="10" fillId="16" borderId="11" xfId="0" applyFont="1" applyFill="1" applyBorder="1" applyAlignment="1">
      <alignment horizontal="center" vertical="center" textRotation="90" wrapText="1"/>
    </xf>
    <xf numFmtId="167" fontId="9" fillId="0" borderId="11" xfId="5" applyNumberFormat="1" applyFont="1" applyBorder="1"/>
    <xf numFmtId="0" fontId="10" fillId="16" borderId="29" xfId="0" applyFont="1" applyFill="1" applyBorder="1" applyAlignment="1">
      <alignment horizontal="center" vertical="center" textRotation="90" wrapText="1"/>
    </xf>
    <xf numFmtId="167" fontId="10" fillId="16" borderId="31" xfId="0" applyNumberFormat="1" applyFont="1" applyFill="1" applyBorder="1" applyAlignment="1">
      <alignment vertical="center"/>
    </xf>
    <xf numFmtId="167" fontId="10" fillId="16" borderId="33" xfId="0" applyNumberFormat="1" applyFont="1" applyFill="1" applyBorder="1" applyAlignment="1">
      <alignment vertical="center"/>
    </xf>
    <xf numFmtId="0" fontId="10" fillId="16" borderId="1" xfId="0" applyFont="1" applyFill="1" applyBorder="1" applyAlignment="1">
      <alignment horizontal="center" vertical="center" textRotation="90" wrapText="1"/>
    </xf>
    <xf numFmtId="167" fontId="10" fillId="16" borderId="55" xfId="0" applyNumberFormat="1" applyFont="1" applyFill="1" applyBorder="1" applyAlignment="1">
      <alignment vertical="center"/>
    </xf>
    <xf numFmtId="0" fontId="9" fillId="0" borderId="35" xfId="0" applyFont="1" applyBorder="1" applyAlignment="1">
      <alignment vertical="center" wrapText="1"/>
    </xf>
    <xf numFmtId="167" fontId="9" fillId="0" borderId="29" xfId="5" applyNumberFormat="1" applyFont="1" applyBorder="1" applyAlignment="1">
      <alignment vertical="center"/>
    </xf>
    <xf numFmtId="3" fontId="9" fillId="0" borderId="29" xfId="0" applyNumberFormat="1" applyFont="1" applyBorder="1" applyAlignment="1">
      <alignment vertical="center"/>
    </xf>
    <xf numFmtId="3" fontId="10" fillId="0" borderId="30" xfId="0" applyNumberFormat="1" applyFont="1" applyBorder="1" applyAlignment="1">
      <alignment vertical="center"/>
    </xf>
    <xf numFmtId="3" fontId="10" fillId="0" borderId="11" xfId="0" applyNumberFormat="1" applyFont="1" applyBorder="1" applyAlignment="1">
      <alignment vertical="center"/>
    </xf>
    <xf numFmtId="3" fontId="9" fillId="0" borderId="12" xfId="0" applyNumberFormat="1" applyFont="1" applyBorder="1" applyAlignment="1">
      <alignment vertical="center"/>
    </xf>
    <xf numFmtId="3" fontId="9" fillId="0" borderId="11" xfId="0" applyNumberFormat="1" applyFont="1" applyBorder="1" applyAlignment="1">
      <alignment vertical="center"/>
    </xf>
    <xf numFmtId="49" fontId="10" fillId="16" borderId="36" xfId="3" applyFont="1" applyFill="1" applyBorder="1" applyAlignment="1">
      <alignment horizontal="center" vertical="center"/>
    </xf>
    <xf numFmtId="0" fontId="9" fillId="0" borderId="0" xfId="0" applyFont="1" applyAlignment="1">
      <alignment horizontal="center" vertical="center"/>
    </xf>
    <xf numFmtId="9" fontId="9" fillId="16" borderId="32" xfId="6" applyFont="1" applyFill="1" applyBorder="1" applyAlignment="1">
      <alignment horizontal="center" vertical="center"/>
    </xf>
    <xf numFmtId="0" fontId="9" fillId="16" borderId="33" xfId="0" applyNumberFormat="1" applyFont="1" applyFill="1" applyBorder="1" applyAlignment="1">
      <alignment horizontal="center" vertical="center"/>
    </xf>
    <xf numFmtId="0" fontId="10" fillId="0" borderId="0" xfId="2" applyFont="1" applyFill="1" applyAlignment="1">
      <alignment horizontal="center" vertical="center"/>
    </xf>
    <xf numFmtId="9" fontId="9" fillId="0" borderId="30" xfId="6" applyFont="1" applyBorder="1" applyAlignment="1">
      <alignment horizontal="center"/>
    </xf>
    <xf numFmtId="9" fontId="9" fillId="16" borderId="30" xfId="6" applyFont="1" applyFill="1" applyBorder="1" applyAlignment="1">
      <alignment horizontal="center"/>
    </xf>
    <xf numFmtId="9" fontId="9" fillId="16" borderId="38" xfId="6" applyFont="1" applyFill="1" applyBorder="1" applyAlignment="1">
      <alignment horizontal="center" vertical="center"/>
    </xf>
    <xf numFmtId="0" fontId="9" fillId="0" borderId="29" xfId="0" applyNumberFormat="1" applyFont="1" applyBorder="1"/>
    <xf numFmtId="167" fontId="9" fillId="0" borderId="30" xfId="5" applyNumberFormat="1" applyFont="1" applyBorder="1"/>
    <xf numFmtId="0" fontId="9" fillId="16" borderId="31" xfId="0" applyNumberFormat="1" applyFont="1" applyFill="1" applyBorder="1" applyAlignment="1">
      <alignment horizontal="center" vertical="center"/>
    </xf>
    <xf numFmtId="9" fontId="9" fillId="16" borderId="33" xfId="6" applyFont="1" applyFill="1" applyBorder="1" applyAlignment="1">
      <alignment horizontal="center" vertical="center"/>
    </xf>
    <xf numFmtId="49" fontId="13" fillId="16" borderId="1" xfId="3" applyFont="1" applyFill="1" applyBorder="1" applyAlignment="1">
      <alignment horizontal="center" textRotation="90" wrapText="1"/>
    </xf>
    <xf numFmtId="49" fontId="12" fillId="16" borderId="11" xfId="3" applyFont="1" applyFill="1" applyBorder="1" applyAlignment="1">
      <alignment horizontal="center" textRotation="90" wrapText="1"/>
    </xf>
    <xf numFmtId="0" fontId="9" fillId="0" borderId="30" xfId="0" applyNumberFormat="1" applyFont="1" applyBorder="1"/>
    <xf numFmtId="9" fontId="9" fillId="16" borderId="31" xfId="6" applyFont="1" applyFill="1" applyBorder="1" applyAlignment="1">
      <alignment horizontal="center" vertical="center"/>
    </xf>
    <xf numFmtId="0" fontId="9" fillId="16" borderId="58" xfId="0" applyFont="1" applyFill="1" applyBorder="1" applyAlignment="1">
      <alignment horizontal="center" vertical="center" wrapText="1"/>
    </xf>
    <xf numFmtId="0" fontId="9" fillId="3" borderId="78" xfId="0" applyFont="1" applyFill="1" applyBorder="1" applyAlignment="1">
      <alignment horizontal="center" vertical="center" wrapText="1"/>
    </xf>
    <xf numFmtId="0" fontId="9" fillId="3" borderId="72" xfId="0" applyNumberFormat="1" applyFont="1" applyFill="1" applyBorder="1" applyAlignment="1">
      <alignment horizontal="center" vertical="center"/>
    </xf>
    <xf numFmtId="9" fontId="9" fillId="3" borderId="16" xfId="6" applyFont="1" applyFill="1" applyBorder="1" applyAlignment="1">
      <alignment horizontal="center" vertical="center"/>
    </xf>
    <xf numFmtId="9" fontId="9" fillId="3" borderId="79" xfId="6" applyFont="1" applyFill="1" applyBorder="1" applyAlignment="1">
      <alignment horizontal="center" vertical="center"/>
    </xf>
    <xf numFmtId="9" fontId="9" fillId="3" borderId="80" xfId="6" applyFont="1" applyFill="1" applyBorder="1" applyAlignment="1">
      <alignment horizontal="center" vertical="center"/>
    </xf>
    <xf numFmtId="9" fontId="9" fillId="3" borderId="81" xfId="6" applyFont="1" applyFill="1" applyBorder="1" applyAlignment="1">
      <alignment horizontal="center" vertical="center"/>
    </xf>
    <xf numFmtId="9" fontId="9" fillId="3" borderId="72" xfId="6" applyFont="1" applyFill="1" applyBorder="1" applyAlignment="1">
      <alignment horizontal="center" vertical="center"/>
    </xf>
    <xf numFmtId="0" fontId="9" fillId="3" borderId="79" xfId="0" applyNumberFormat="1" applyFont="1" applyFill="1" applyBorder="1" applyAlignment="1">
      <alignment horizontal="center" vertical="center"/>
    </xf>
    <xf numFmtId="0" fontId="9" fillId="0" borderId="74" xfId="0" applyNumberFormat="1" applyFont="1" applyBorder="1"/>
    <xf numFmtId="167" fontId="9" fillId="0" borderId="8" xfId="5" applyNumberFormat="1" applyFont="1" applyBorder="1"/>
    <xf numFmtId="167" fontId="9" fillId="0" borderId="83" xfId="5" applyNumberFormat="1" applyFont="1" applyBorder="1"/>
    <xf numFmtId="167" fontId="9" fillId="0" borderId="19" xfId="5" applyNumberFormat="1" applyFont="1" applyBorder="1"/>
    <xf numFmtId="167" fontId="9" fillId="0" borderId="9" xfId="5" applyNumberFormat="1" applyFont="1" applyBorder="1"/>
    <xf numFmtId="0" fontId="9" fillId="0" borderId="83" xfId="0" applyNumberFormat="1" applyFont="1" applyBorder="1"/>
    <xf numFmtId="9" fontId="9" fillId="0" borderId="83" xfId="6" applyFont="1" applyBorder="1" applyAlignment="1">
      <alignment horizontal="center"/>
    </xf>
    <xf numFmtId="0" fontId="9" fillId="0" borderId="85" xfId="0" applyNumberFormat="1" applyFont="1" applyBorder="1"/>
    <xf numFmtId="167" fontId="9" fillId="0" borderId="86" xfId="5" applyNumberFormat="1" applyFont="1" applyBorder="1"/>
    <xf numFmtId="167" fontId="9" fillId="0" borderId="21" xfId="5" applyNumberFormat="1" applyFont="1" applyBorder="1"/>
    <xf numFmtId="0" fontId="9" fillId="0" borderId="86" xfId="0" applyNumberFormat="1" applyFont="1" applyBorder="1"/>
    <xf numFmtId="0" fontId="9" fillId="3" borderId="87" xfId="0" applyFont="1" applyFill="1" applyBorder="1" applyAlignment="1">
      <alignment horizontal="center" vertical="center" wrapText="1"/>
    </xf>
    <xf numFmtId="0" fontId="9" fillId="3" borderId="88" xfId="0" applyNumberFormat="1" applyFont="1" applyFill="1" applyBorder="1" applyAlignment="1">
      <alignment horizontal="center" vertical="center"/>
    </xf>
    <xf numFmtId="9" fontId="9" fillId="3" borderId="17" xfId="6" applyFont="1" applyFill="1" applyBorder="1" applyAlignment="1">
      <alignment horizontal="center" vertical="center"/>
    </xf>
    <xf numFmtId="9" fontId="9" fillId="3" borderId="89" xfId="6" applyFont="1" applyFill="1" applyBorder="1" applyAlignment="1">
      <alignment horizontal="center" vertical="center"/>
    </xf>
    <xf numFmtId="9" fontId="9" fillId="3" borderId="20" xfId="6" applyFont="1" applyFill="1" applyBorder="1" applyAlignment="1">
      <alignment horizontal="center" vertical="center"/>
    </xf>
    <xf numFmtId="9" fontId="9" fillId="3" borderId="18" xfId="6" applyFont="1" applyFill="1" applyBorder="1" applyAlignment="1">
      <alignment horizontal="center" vertical="center"/>
    </xf>
    <xf numFmtId="9" fontId="9" fillId="3" borderId="88" xfId="6" applyFont="1" applyFill="1" applyBorder="1" applyAlignment="1">
      <alignment horizontal="center" vertical="center"/>
    </xf>
    <xf numFmtId="9" fontId="9" fillId="16" borderId="83" xfId="6" applyFont="1" applyFill="1" applyBorder="1" applyAlignment="1">
      <alignment horizontal="center"/>
    </xf>
    <xf numFmtId="9" fontId="9" fillId="0" borderId="86" xfId="6" applyFont="1" applyBorder="1" applyAlignment="1">
      <alignment horizontal="center"/>
    </xf>
    <xf numFmtId="0" fontId="9" fillId="3" borderId="89" xfId="0" applyNumberFormat="1" applyFont="1" applyFill="1" applyBorder="1" applyAlignment="1">
      <alignment horizontal="center" vertical="center"/>
    </xf>
    <xf numFmtId="0" fontId="9" fillId="0" borderId="57" xfId="0" applyFont="1" applyBorder="1" applyAlignment="1">
      <alignment horizontal="center"/>
    </xf>
    <xf numFmtId="0" fontId="9" fillId="0" borderId="84" xfId="0" applyFont="1" applyBorder="1" applyAlignment="1">
      <alignment horizontal="center"/>
    </xf>
    <xf numFmtId="0" fontId="9" fillId="0" borderId="82" xfId="0" applyFont="1" applyBorder="1" applyAlignment="1">
      <alignment horizontal="center"/>
    </xf>
    <xf numFmtId="0" fontId="9" fillId="16" borderId="82" xfId="0" applyFont="1" applyFill="1" applyBorder="1" applyAlignment="1">
      <alignment horizontal="center"/>
    </xf>
    <xf numFmtId="0" fontId="9" fillId="16" borderId="57" xfId="0" applyFont="1" applyFill="1" applyBorder="1" applyAlignment="1">
      <alignment horizontal="center"/>
    </xf>
    <xf numFmtId="0" fontId="10" fillId="16" borderId="34" xfId="2" applyFont="1" applyFill="1" applyBorder="1" applyAlignment="1">
      <alignment horizontal="center" vertical="center"/>
    </xf>
    <xf numFmtId="3" fontId="9" fillId="16" borderId="29" xfId="2" applyNumberFormat="1" applyFont="1" applyFill="1" applyBorder="1" applyAlignment="1">
      <alignment horizontal="center" vertical="center" textRotation="90" wrapText="1"/>
    </xf>
    <xf numFmtId="3" fontId="9" fillId="16" borderId="12" xfId="2" applyNumberFormat="1" applyFont="1" applyFill="1" applyBorder="1" applyAlignment="1">
      <alignment horizontal="center" vertical="center" textRotation="90" wrapText="1"/>
    </xf>
    <xf numFmtId="3" fontId="10" fillId="16" borderId="12" xfId="2" applyNumberFormat="1" applyFont="1" applyFill="1" applyBorder="1" applyAlignment="1">
      <alignment horizontal="center" vertical="center" textRotation="90" wrapText="1"/>
    </xf>
    <xf numFmtId="3" fontId="10" fillId="16" borderId="30" xfId="2" applyNumberFormat="1" applyFont="1" applyFill="1" applyBorder="1" applyAlignment="1">
      <alignment horizontal="center" vertical="center" textRotation="90" wrapText="1"/>
    </xf>
    <xf numFmtId="3" fontId="9" fillId="16" borderId="11" xfId="2" applyNumberFormat="1" applyFont="1" applyFill="1" applyBorder="1" applyAlignment="1">
      <alignment horizontal="center" vertical="center" textRotation="90" wrapText="1"/>
    </xf>
    <xf numFmtId="3" fontId="3" fillId="0" borderId="0" xfId="2" applyNumberFormat="1" applyFont="1" applyFill="1" applyAlignment="1">
      <alignment horizontal="center" vertical="center"/>
    </xf>
    <xf numFmtId="3" fontId="3" fillId="0" borderId="0" xfId="2" applyNumberFormat="1" applyFont="1" applyFill="1" applyAlignment="1">
      <alignment vertical="center"/>
    </xf>
    <xf numFmtId="3" fontId="3" fillId="0" borderId="0" xfId="2" applyNumberFormat="1" applyFont="1" applyFill="1" applyAlignment="1">
      <alignment horizontal="right" vertical="center"/>
    </xf>
    <xf numFmtId="3" fontId="3" fillId="16" borderId="30" xfId="2" applyNumberFormat="1" applyFont="1" applyFill="1" applyBorder="1" applyAlignment="1">
      <alignment horizontal="center" vertical="center" wrapText="1"/>
    </xf>
    <xf numFmtId="3" fontId="3" fillId="0" borderId="30" xfId="2" applyNumberFormat="1" applyFont="1" applyFill="1" applyBorder="1" applyAlignment="1">
      <alignment vertical="center"/>
    </xf>
    <xf numFmtId="3" fontId="3" fillId="16" borderId="33" xfId="2" applyNumberFormat="1" applyFont="1" applyFill="1" applyBorder="1" applyAlignment="1">
      <alignment vertical="center"/>
    </xf>
    <xf numFmtId="3" fontId="3" fillId="0" borderId="0" xfId="2" applyNumberFormat="1" applyFont="1" applyFill="1" applyBorder="1" applyAlignment="1">
      <alignment vertical="center"/>
    </xf>
    <xf numFmtId="3" fontId="1" fillId="0" borderId="0" xfId="0" applyNumberFormat="1" applyFont="1" applyAlignment="1">
      <alignment horizontal="center"/>
    </xf>
    <xf numFmtId="3" fontId="1" fillId="0" borderId="0" xfId="0" applyNumberFormat="1" applyFont="1"/>
    <xf numFmtId="3" fontId="10" fillId="0" borderId="0" xfId="2" applyNumberFormat="1" applyFont="1" applyFill="1" applyAlignment="1">
      <alignment horizontal="right" vertical="center"/>
    </xf>
    <xf numFmtId="9" fontId="10" fillId="0" borderId="0" xfId="6" applyFont="1" applyFill="1" applyAlignment="1">
      <alignment horizontal="center" vertical="center"/>
    </xf>
    <xf numFmtId="3" fontId="10" fillId="0" borderId="0" xfId="2" applyNumberFormat="1" applyFont="1" applyFill="1" applyAlignment="1">
      <alignment vertical="center"/>
    </xf>
    <xf numFmtId="9" fontId="10" fillId="0" borderId="0" xfId="6" applyFont="1" applyFill="1" applyAlignment="1">
      <alignment horizontal="center"/>
    </xf>
    <xf numFmtId="3" fontId="10" fillId="0" borderId="0" xfId="3" applyNumberFormat="1" applyFont="1" applyAlignment="1">
      <alignment horizontal="right" vertical="center"/>
    </xf>
    <xf numFmtId="3" fontId="10" fillId="0" borderId="0" xfId="0" applyNumberFormat="1" applyFont="1" applyAlignment="1">
      <alignment horizontal="right"/>
    </xf>
    <xf numFmtId="9" fontId="10" fillId="0" borderId="0" xfId="6" applyFont="1" applyAlignment="1">
      <alignment horizontal="center"/>
    </xf>
    <xf numFmtId="3" fontId="10" fillId="0" borderId="0" xfId="0" applyNumberFormat="1" applyFont="1"/>
    <xf numFmtId="0" fontId="26" fillId="0" borderId="35" xfId="0" applyFont="1" applyFill="1" applyBorder="1" applyAlignment="1">
      <alignment horizontal="left" vertical="center" wrapText="1"/>
    </xf>
    <xf numFmtId="3" fontId="26" fillId="0" borderId="29" xfId="0" applyNumberFormat="1" applyFont="1" applyFill="1" applyBorder="1" applyAlignment="1">
      <alignment horizontal="right" vertical="center"/>
    </xf>
    <xf numFmtId="3" fontId="26" fillId="0" borderId="11" xfId="0" applyNumberFormat="1" applyFont="1" applyFill="1" applyBorder="1" applyAlignment="1">
      <alignment horizontal="right" vertical="center"/>
    </xf>
    <xf numFmtId="3" fontId="26" fillId="0" borderId="1" xfId="0" applyNumberFormat="1" applyFont="1" applyFill="1" applyBorder="1" applyAlignment="1">
      <alignment horizontal="right" vertical="center"/>
    </xf>
    <xf numFmtId="3" fontId="26" fillId="0" borderId="57" xfId="0" applyNumberFormat="1" applyFont="1" applyFill="1" applyBorder="1" applyAlignment="1">
      <alignment horizontal="right" vertical="center"/>
    </xf>
    <xf numFmtId="3" fontId="26" fillId="0" borderId="29" xfId="0" applyNumberFormat="1" applyFont="1" applyFill="1" applyBorder="1" applyAlignment="1">
      <alignment vertical="center"/>
    </xf>
    <xf numFmtId="3" fontId="26" fillId="0" borderId="30" xfId="0" applyNumberFormat="1" applyFont="1" applyFill="1" applyBorder="1" applyAlignment="1">
      <alignment vertical="center"/>
    </xf>
    <xf numFmtId="0" fontId="26" fillId="0" borderId="35" xfId="0" applyFont="1" applyFill="1" applyBorder="1" applyAlignment="1">
      <alignment horizontal="left" vertical="center"/>
    </xf>
    <xf numFmtId="3" fontId="9" fillId="6" borderId="30" xfId="4" applyNumberFormat="1" applyFont="1" applyFill="1" applyBorder="1" applyAlignment="1">
      <alignment horizontal="right" wrapText="1"/>
    </xf>
    <xf numFmtId="3" fontId="9" fillId="6" borderId="1" xfId="10" applyNumberFormat="1" applyFont="1" applyFill="1" applyBorder="1" applyAlignment="1">
      <alignment horizontal="right" vertical="center" wrapText="1"/>
    </xf>
    <xf numFmtId="3" fontId="10" fillId="0" borderId="12" xfId="0" applyNumberFormat="1" applyFont="1" applyFill="1" applyBorder="1" applyAlignment="1">
      <alignment vertical="center"/>
    </xf>
    <xf numFmtId="3" fontId="9" fillId="0" borderId="12" xfId="0" applyNumberFormat="1" applyFont="1" applyFill="1" applyBorder="1" applyAlignment="1"/>
    <xf numFmtId="0" fontId="10" fillId="0" borderId="0" xfId="2" applyFont="1" applyAlignment="1">
      <alignment vertical="center"/>
    </xf>
    <xf numFmtId="0" fontId="10" fillId="0" borderId="0" xfId="2" applyFont="1" applyAlignment="1">
      <alignment vertical="center" wrapText="1"/>
    </xf>
    <xf numFmtId="0" fontId="10" fillId="5" borderId="0" xfId="2" applyFont="1" applyFill="1" applyAlignment="1">
      <alignment vertical="center" wrapText="1"/>
    </xf>
    <xf numFmtId="0" fontId="10" fillId="0" borderId="0" xfId="2" applyFont="1" applyFill="1" applyAlignment="1">
      <alignment horizontal="center" vertical="center" wrapText="1"/>
    </xf>
    <xf numFmtId="0" fontId="9" fillId="0" borderId="0" xfId="7" applyFont="1" applyAlignment="1">
      <alignment wrapText="1"/>
    </xf>
    <xf numFmtId="0" fontId="10" fillId="5" borderId="0" xfId="2" applyFont="1" applyFill="1" applyAlignment="1">
      <alignment vertical="center"/>
    </xf>
    <xf numFmtId="0" fontId="3" fillId="0" borderId="0" xfId="4" applyFont="1" applyAlignment="1">
      <alignment vertical="center" wrapText="1"/>
    </xf>
    <xf numFmtId="0" fontId="3" fillId="0" borderId="0" xfId="4" applyFont="1" applyAlignment="1">
      <alignment horizontal="center" vertical="center" wrapText="1"/>
    </xf>
    <xf numFmtId="0" fontId="3" fillId="0" borderId="0" xfId="2" applyFont="1" applyAlignment="1">
      <alignment vertical="center" wrapText="1"/>
    </xf>
    <xf numFmtId="0" fontId="3" fillId="0" borderId="0" xfId="2" applyFont="1" applyAlignment="1">
      <alignment horizontal="center" vertical="center" wrapText="1"/>
    </xf>
    <xf numFmtId="0" fontId="1" fillId="0" borderId="0" xfId="4" applyFont="1" applyAlignment="1">
      <alignment vertical="center" wrapText="1"/>
    </xf>
    <xf numFmtId="3" fontId="1" fillId="0" borderId="0" xfId="4" applyNumberFormat="1" applyFont="1" applyAlignment="1">
      <alignment vertical="center" wrapText="1"/>
    </xf>
    <xf numFmtId="0" fontId="1" fillId="0" borderId="0" xfId="4" applyFont="1" applyAlignment="1">
      <alignment horizontal="center" vertical="center" wrapText="1"/>
    </xf>
    <xf numFmtId="0" fontId="1" fillId="5" borderId="0" xfId="4" applyFont="1" applyFill="1" applyAlignment="1">
      <alignment wrapText="1"/>
    </xf>
    <xf numFmtId="0" fontId="1" fillId="5" borderId="0" xfId="4" applyFont="1" applyFill="1" applyAlignment="1">
      <alignment horizontal="center" vertical="center" wrapText="1"/>
    </xf>
    <xf numFmtId="0" fontId="1" fillId="0" borderId="0" xfId="7" applyFont="1" applyAlignment="1">
      <alignment wrapText="1"/>
    </xf>
    <xf numFmtId="0" fontId="1" fillId="0" borderId="0" xfId="7" applyFont="1" applyAlignment="1">
      <alignment horizontal="center" wrapText="1"/>
    </xf>
    <xf numFmtId="0" fontId="1" fillId="0" borderId="0" xfId="4" applyFont="1" applyAlignment="1">
      <alignment wrapText="1"/>
    </xf>
    <xf numFmtId="0" fontId="3" fillId="0" borderId="0" xfId="2" applyFont="1" applyFill="1" applyAlignment="1">
      <alignment horizontal="center" vertical="center"/>
    </xf>
    <xf numFmtId="0" fontId="1" fillId="0" borderId="0" xfId="4" applyFont="1"/>
    <xf numFmtId="0" fontId="1" fillId="0" borderId="0" xfId="7" applyFont="1"/>
    <xf numFmtId="0" fontId="1" fillId="0" borderId="0" xfId="7" applyFont="1" applyAlignment="1">
      <alignment horizontal="center"/>
    </xf>
    <xf numFmtId="3" fontId="1" fillId="0" borderId="0" xfId="4" applyNumberFormat="1" applyFont="1"/>
    <xf numFmtId="0" fontId="3" fillId="0" borderId="0" xfId="20" applyFont="1" applyAlignment="1">
      <alignment vertical="center"/>
    </xf>
    <xf numFmtId="0" fontId="1" fillId="0" borderId="0" xfId="20" applyFont="1"/>
    <xf numFmtId="3" fontId="1" fillId="0" borderId="0" xfId="20" applyNumberFormat="1" applyFont="1"/>
    <xf numFmtId="0" fontId="1" fillId="0" borderId="0" xfId="20" applyFont="1" applyAlignment="1">
      <alignment horizontal="center"/>
    </xf>
    <xf numFmtId="0" fontId="19" fillId="0" borderId="0" xfId="2" applyFont="1" applyAlignment="1">
      <alignment vertical="center"/>
    </xf>
    <xf numFmtId="0" fontId="8" fillId="0" borderId="0" xfId="4" applyFont="1" applyAlignment="1">
      <alignment vertical="center"/>
    </xf>
    <xf numFmtId="0" fontId="8" fillId="0" borderId="0" xfId="2" applyFont="1" applyAlignment="1">
      <alignment vertical="center"/>
    </xf>
    <xf numFmtId="0" fontId="3" fillId="0" borderId="0" xfId="4" applyFont="1" applyAlignment="1">
      <alignment horizontal="left" vertical="center" wrapText="1"/>
    </xf>
    <xf numFmtId="0" fontId="3" fillId="0" borderId="0" xfId="2" applyFont="1" applyAlignment="1">
      <alignment horizontal="left" vertical="center" wrapText="1"/>
    </xf>
    <xf numFmtId="0" fontId="1" fillId="0" borderId="0" xfId="4" applyFont="1" applyAlignment="1">
      <alignment horizontal="left" vertical="center" wrapText="1"/>
    </xf>
    <xf numFmtId="0" fontId="1" fillId="5" borderId="0" xfId="4" applyFont="1" applyFill="1" applyAlignment="1">
      <alignment horizontal="left" vertical="center" wrapText="1"/>
    </xf>
    <xf numFmtId="0" fontId="3" fillId="0" borderId="0" xfId="2" applyFont="1" applyFill="1" applyAlignment="1">
      <alignment horizontal="left" vertical="center" wrapText="1"/>
    </xf>
    <xf numFmtId="0" fontId="1" fillId="0" borderId="0" xfId="7" applyFont="1" applyAlignment="1">
      <alignment horizontal="left" wrapText="1"/>
    </xf>
    <xf numFmtId="0" fontId="1" fillId="0" borderId="0" xfId="4" applyFont="1" applyAlignment="1">
      <alignment horizontal="left" wrapText="1"/>
    </xf>
    <xf numFmtId="0" fontId="1" fillId="0" borderId="0" xfId="20" applyFont="1" applyAlignment="1">
      <alignment horizontal="left" wrapText="1"/>
    </xf>
    <xf numFmtId="0" fontId="1" fillId="0" borderId="0" xfId="4" applyFont="1" applyAlignment="1">
      <alignment horizontal="center"/>
    </xf>
    <xf numFmtId="3" fontId="3" fillId="0" borderId="0" xfId="4" applyNumberFormat="1" applyFont="1" applyAlignment="1">
      <alignment vertical="center" wrapText="1"/>
    </xf>
    <xf numFmtId="3" fontId="3" fillId="0" borderId="0" xfId="2" applyNumberFormat="1" applyFont="1" applyAlignment="1">
      <alignment vertical="center" wrapText="1"/>
    </xf>
    <xf numFmtId="3" fontId="1" fillId="5" borderId="0" xfId="4" applyNumberFormat="1" applyFont="1" applyFill="1" applyAlignment="1">
      <alignment horizontal="center" vertical="center" wrapText="1"/>
    </xf>
    <xf numFmtId="3" fontId="1" fillId="0" borderId="0" xfId="7" applyNumberFormat="1" applyFont="1" applyAlignment="1">
      <alignment wrapText="1"/>
    </xf>
    <xf numFmtId="3" fontId="1" fillId="0" borderId="0" xfId="7" applyNumberFormat="1" applyFont="1"/>
    <xf numFmtId="0" fontId="3" fillId="16" borderId="12" xfId="4" applyFont="1" applyFill="1" applyBorder="1" applyAlignment="1">
      <alignment horizontal="center" vertical="center" wrapText="1"/>
    </xf>
    <xf numFmtId="3" fontId="3" fillId="16" borderId="12" xfId="4" applyNumberFormat="1" applyFont="1" applyFill="1" applyBorder="1" applyAlignment="1">
      <alignment horizontal="center" vertical="center" wrapText="1"/>
    </xf>
    <xf numFmtId="3" fontId="3" fillId="16" borderId="30" xfId="4" applyNumberFormat="1" applyFont="1" applyFill="1" applyBorder="1" applyAlignment="1">
      <alignment horizontal="center" vertical="center" wrapText="1"/>
    </xf>
    <xf numFmtId="0" fontId="1" fillId="0" borderId="29" xfId="4" applyFont="1" applyBorder="1" applyAlignment="1">
      <alignment vertical="center" wrapText="1"/>
    </xf>
    <xf numFmtId="0" fontId="1" fillId="0" borderId="12" xfId="4" applyFont="1" applyBorder="1" applyAlignment="1">
      <alignment horizontal="left" vertical="center" wrapText="1"/>
    </xf>
    <xf numFmtId="3" fontId="1" fillId="0" borderId="12" xfId="7" applyNumberFormat="1" applyFont="1" applyFill="1" applyBorder="1" applyAlignment="1">
      <alignment horizontal="left" wrapText="1"/>
    </xf>
    <xf numFmtId="3" fontId="1" fillId="0" borderId="12" xfId="4" applyNumberFormat="1" applyFont="1" applyBorder="1" applyAlignment="1">
      <alignment vertical="center" wrapText="1"/>
    </xf>
    <xf numFmtId="3" fontId="1" fillId="0" borderId="12" xfId="4" quotePrefix="1" applyNumberFormat="1" applyFont="1" applyBorder="1" applyAlignment="1">
      <alignment horizontal="center" vertical="center" wrapText="1"/>
    </xf>
    <xf numFmtId="0" fontId="1" fillId="0" borderId="12" xfId="20" applyFont="1" applyBorder="1" applyAlignment="1">
      <alignment horizontal="center"/>
    </xf>
    <xf numFmtId="3" fontId="1" fillId="0" borderId="30" xfId="4" applyNumberFormat="1" applyFont="1" applyBorder="1" applyAlignment="1">
      <alignment vertical="center" wrapText="1"/>
    </xf>
    <xf numFmtId="0" fontId="1" fillId="0" borderId="29" xfId="4" applyFont="1" applyBorder="1" applyAlignment="1">
      <alignment horizontal="left" vertical="center" wrapText="1"/>
    </xf>
    <xf numFmtId="3" fontId="1" fillId="0" borderId="12" xfId="4" applyNumberFormat="1" applyFont="1" applyBorder="1" applyAlignment="1">
      <alignment horizontal="left" vertical="center" wrapText="1"/>
    </xf>
    <xf numFmtId="3" fontId="1" fillId="0" borderId="12" xfId="4" applyNumberFormat="1" applyFont="1" applyBorder="1" applyAlignment="1">
      <alignment horizontal="center" vertical="center" wrapText="1"/>
    </xf>
    <xf numFmtId="0" fontId="3" fillId="16" borderId="12" xfId="4" applyFont="1" applyFill="1" applyBorder="1" applyAlignment="1">
      <alignment horizontal="center" vertical="center"/>
    </xf>
    <xf numFmtId="3" fontId="3" fillId="16" borderId="12" xfId="4" applyNumberFormat="1" applyFont="1" applyFill="1" applyBorder="1" applyAlignment="1">
      <alignment vertical="center"/>
    </xf>
    <xf numFmtId="3" fontId="3" fillId="16" borderId="30" xfId="4" applyNumberFormat="1" applyFont="1" applyFill="1" applyBorder="1" applyAlignment="1">
      <alignment vertical="center"/>
    </xf>
    <xf numFmtId="0" fontId="3" fillId="16" borderId="32" xfId="4" applyFont="1" applyFill="1" applyBorder="1" applyAlignment="1">
      <alignment horizontal="center" vertical="center"/>
    </xf>
    <xf numFmtId="3" fontId="3" fillId="16" borderId="32" xfId="4" applyNumberFormat="1" applyFont="1" applyFill="1" applyBorder="1" applyAlignment="1">
      <alignment vertical="center"/>
    </xf>
    <xf numFmtId="3" fontId="3" fillId="16" borderId="33" xfId="4" applyNumberFormat="1" applyFont="1" applyFill="1" applyBorder="1" applyAlignment="1">
      <alignment vertical="center"/>
    </xf>
    <xf numFmtId="0" fontId="1" fillId="0" borderId="29" xfId="4" applyFont="1" applyBorder="1" applyAlignment="1">
      <alignment wrapText="1"/>
    </xf>
    <xf numFmtId="0" fontId="1" fillId="0" borderId="12" xfId="4" applyFont="1" applyBorder="1" applyAlignment="1">
      <alignment horizontal="left" wrapText="1"/>
    </xf>
    <xf numFmtId="3" fontId="1" fillId="0" borderId="12" xfId="4" applyNumberFormat="1" applyFont="1" applyBorder="1" applyAlignment="1">
      <alignment wrapText="1"/>
    </xf>
    <xf numFmtId="3" fontId="1" fillId="0" borderId="12" xfId="4" quotePrefix="1" applyNumberFormat="1" applyFont="1" applyBorder="1" applyAlignment="1">
      <alignment horizontal="center" wrapText="1"/>
    </xf>
    <xf numFmtId="3" fontId="1" fillId="0" borderId="30" xfId="4" applyNumberFormat="1" applyFont="1" applyBorder="1" applyAlignment="1">
      <alignment wrapText="1"/>
    </xf>
    <xf numFmtId="3" fontId="1" fillId="0" borderId="12" xfId="7" applyNumberFormat="1" applyFont="1" applyFill="1" applyBorder="1" applyAlignment="1">
      <alignment horizontal="left" vertical="center" wrapText="1"/>
    </xf>
    <xf numFmtId="0" fontId="1" fillId="0" borderId="12" xfId="20" applyFont="1" applyBorder="1" applyAlignment="1">
      <alignment horizontal="center" vertical="center"/>
    </xf>
    <xf numFmtId="43" fontId="1" fillId="0" borderId="12" xfId="5" applyFont="1" applyBorder="1" applyAlignment="1">
      <alignment vertical="center" wrapText="1"/>
    </xf>
    <xf numFmtId="43" fontId="1" fillId="0" borderId="30" xfId="5" applyFont="1" applyBorder="1" applyAlignment="1">
      <alignment vertical="center" wrapText="1"/>
    </xf>
    <xf numFmtId="3" fontId="1" fillId="5" borderId="12" xfId="4" applyNumberFormat="1" applyFont="1" applyFill="1" applyBorder="1" applyAlignment="1">
      <alignment horizontal="left" vertical="center" wrapText="1"/>
    </xf>
    <xf numFmtId="0" fontId="1" fillId="5" borderId="12" xfId="4" applyNumberFormat="1" applyFont="1" applyFill="1" applyBorder="1" applyAlignment="1">
      <alignment horizontal="center" vertical="center" wrapText="1"/>
    </xf>
    <xf numFmtId="3" fontId="1" fillId="5" borderId="12" xfId="4" applyNumberFormat="1" applyFont="1" applyFill="1" applyBorder="1" applyAlignment="1">
      <alignment horizontal="right" vertical="center" wrapText="1"/>
    </xf>
    <xf numFmtId="3" fontId="1" fillId="5" borderId="30" xfId="4" applyNumberFormat="1" applyFont="1" applyFill="1" applyBorder="1" applyAlignment="1">
      <alignment horizontal="right" vertical="center" wrapText="1"/>
    </xf>
    <xf numFmtId="0" fontId="1" fillId="5" borderId="29" xfId="4" applyFont="1" applyFill="1" applyBorder="1" applyAlignment="1">
      <alignment vertical="center" wrapText="1"/>
    </xf>
    <xf numFmtId="175" fontId="1" fillId="5" borderId="12" xfId="4" applyNumberFormat="1" applyFont="1" applyFill="1" applyBorder="1" applyAlignment="1">
      <alignment horizontal="left" vertical="center" wrapText="1"/>
    </xf>
    <xf numFmtId="3" fontId="3" fillId="16" borderId="32" xfId="4" applyNumberFormat="1" applyFont="1" applyFill="1" applyBorder="1" applyAlignment="1">
      <alignment wrapText="1"/>
    </xf>
    <xf numFmtId="3" fontId="3" fillId="16" borderId="33" xfId="4" applyNumberFormat="1" applyFont="1" applyFill="1" applyBorder="1" applyAlignment="1">
      <alignment wrapText="1"/>
    </xf>
    <xf numFmtId="177" fontId="1" fillId="0" borderId="12" xfId="4" applyNumberFormat="1" applyFont="1" applyBorder="1" applyAlignment="1">
      <alignment horizontal="center" vertical="center" wrapText="1"/>
    </xf>
    <xf numFmtId="1" fontId="1" fillId="0" borderId="12" xfId="4" applyNumberFormat="1" applyFont="1" applyBorder="1" applyAlignment="1">
      <alignment horizontal="center" wrapText="1"/>
    </xf>
    <xf numFmtId="3" fontId="1" fillId="0" borderId="12" xfId="18" applyNumberFormat="1" applyFont="1" applyBorder="1" applyAlignment="1">
      <alignment vertical="center" wrapText="1"/>
    </xf>
    <xf numFmtId="3" fontId="1" fillId="0" borderId="30" xfId="18" applyNumberFormat="1" applyFont="1" applyBorder="1" applyAlignment="1">
      <alignment vertical="center" wrapText="1"/>
    </xf>
    <xf numFmtId="0" fontId="1" fillId="0" borderId="12" xfId="7" applyFont="1" applyBorder="1" applyAlignment="1">
      <alignment horizontal="left" vertical="center" wrapText="1"/>
    </xf>
    <xf numFmtId="3" fontId="1" fillId="0" borderId="12" xfId="7" applyNumberFormat="1" applyFont="1" applyBorder="1" applyAlignment="1">
      <alignment horizontal="left" vertical="center" wrapText="1"/>
    </xf>
    <xf numFmtId="49" fontId="1" fillId="0" borderId="12" xfId="7" applyNumberFormat="1" applyFont="1" applyBorder="1" applyAlignment="1">
      <alignment horizontal="center" vertical="center" wrapText="1"/>
    </xf>
    <xf numFmtId="3" fontId="1" fillId="0" borderId="12" xfId="18" applyNumberFormat="1" applyFont="1" applyFill="1" applyBorder="1" applyAlignment="1">
      <alignment vertical="center" wrapText="1"/>
    </xf>
    <xf numFmtId="3" fontId="1" fillId="0" borderId="30" xfId="18" applyNumberFormat="1" applyFont="1" applyFill="1" applyBorder="1" applyAlignment="1">
      <alignment vertical="center" wrapText="1"/>
    </xf>
    <xf numFmtId="3" fontId="1" fillId="0" borderId="12" xfId="4" quotePrefix="1" applyNumberFormat="1" applyFont="1" applyBorder="1" applyAlignment="1">
      <alignment horizontal="left" wrapText="1"/>
    </xf>
    <xf numFmtId="0" fontId="8" fillId="5" borderId="0" xfId="4" applyFont="1" applyFill="1" applyAlignment="1">
      <alignment vertical="center"/>
    </xf>
    <xf numFmtId="0" fontId="1" fillId="0" borderId="29" xfId="4" applyFont="1" applyBorder="1"/>
    <xf numFmtId="0" fontId="1" fillId="0" borderId="12" xfId="4" applyFont="1" applyBorder="1"/>
    <xf numFmtId="3" fontId="1" fillId="0" borderId="12" xfId="4" applyNumberFormat="1" applyFont="1" applyBorder="1" applyAlignment="1">
      <alignment horizontal="center"/>
    </xf>
    <xf numFmtId="3" fontId="1" fillId="0" borderId="12" xfId="4" applyNumberFormat="1" applyFont="1" applyBorder="1"/>
    <xf numFmtId="3" fontId="1" fillId="0" borderId="30" xfId="4" applyNumberFormat="1" applyFont="1" applyBorder="1"/>
    <xf numFmtId="0" fontId="1" fillId="0" borderId="29" xfId="7" applyFont="1" applyFill="1" applyBorder="1" applyAlignment="1">
      <alignment horizontal="center" vertical="center"/>
    </xf>
    <xf numFmtId="0" fontId="1" fillId="0" borderId="12" xfId="4" applyFont="1" applyFill="1" applyBorder="1" applyAlignment="1">
      <alignment horizontal="left" vertical="center"/>
    </xf>
    <xf numFmtId="3" fontId="1" fillId="0" borderId="12" xfId="4" applyNumberFormat="1" applyFont="1" applyFill="1" applyBorder="1" applyAlignment="1">
      <alignment horizontal="left" vertical="center" wrapText="1"/>
    </xf>
    <xf numFmtId="1" fontId="1" fillId="0" borderId="12" xfId="4" quotePrefix="1" applyNumberFormat="1" applyFont="1" applyFill="1" applyBorder="1" applyAlignment="1">
      <alignment horizontal="left" vertical="center" wrapText="1"/>
    </xf>
    <xf numFmtId="177" fontId="1" fillId="0" borderId="12" xfId="7" applyNumberFormat="1" applyFont="1" applyFill="1" applyBorder="1" applyAlignment="1">
      <alignment horizontal="center" vertical="center"/>
    </xf>
    <xf numFmtId="3" fontId="1" fillId="0" borderId="12" xfId="4" applyNumberFormat="1" applyFont="1" applyFill="1" applyBorder="1" applyAlignment="1">
      <alignment vertical="center"/>
    </xf>
    <xf numFmtId="3" fontId="1" fillId="0" borderId="30" xfId="4" applyNumberFormat="1" applyFont="1" applyFill="1" applyBorder="1" applyAlignment="1">
      <alignment vertical="center"/>
    </xf>
    <xf numFmtId="0" fontId="1" fillId="0" borderId="12" xfId="4" applyFont="1" applyFill="1" applyBorder="1" applyAlignment="1">
      <alignment vertical="center" wrapText="1"/>
    </xf>
    <xf numFmtId="3" fontId="1" fillId="0" borderId="12" xfId="4" applyNumberFormat="1" applyFont="1" applyFill="1" applyBorder="1" applyAlignment="1">
      <alignment vertical="center" wrapText="1"/>
    </xf>
    <xf numFmtId="1" fontId="1" fillId="0" borderId="12" xfId="4" applyNumberFormat="1" applyFont="1" applyFill="1" applyBorder="1" applyAlignment="1">
      <alignment horizontal="left" vertical="center" wrapText="1"/>
    </xf>
    <xf numFmtId="0" fontId="1" fillId="0" borderId="29" xfId="4" applyFont="1" applyFill="1" applyBorder="1" applyAlignment="1">
      <alignment horizontal="left" vertical="center" wrapText="1"/>
    </xf>
    <xf numFmtId="14" fontId="1" fillId="0" borderId="12" xfId="7" applyNumberFormat="1" applyFont="1" applyFill="1" applyBorder="1" applyAlignment="1">
      <alignment horizontal="center" vertical="center"/>
    </xf>
    <xf numFmtId="0" fontId="15" fillId="0" borderId="0" xfId="7" applyFont="1"/>
    <xf numFmtId="0" fontId="15" fillId="0" borderId="0" xfId="7" applyFont="1" applyAlignment="1">
      <alignment horizontal="left" wrapText="1"/>
    </xf>
    <xf numFmtId="0" fontId="15" fillId="0" borderId="0" xfId="7" applyFont="1" applyAlignment="1">
      <alignment horizontal="center"/>
    </xf>
    <xf numFmtId="3" fontId="15" fillId="0" borderId="0" xfId="7" applyNumberFormat="1" applyFont="1"/>
    <xf numFmtId="0" fontId="15" fillId="0" borderId="0" xfId="4" applyFont="1" applyAlignment="1">
      <alignment vertical="center" wrapText="1"/>
    </xf>
    <xf numFmtId="1" fontId="1" fillId="0" borderId="12" xfId="7" applyNumberFormat="1" applyFont="1" applyFill="1" applyBorder="1" applyAlignment="1">
      <alignment horizontal="left" vertical="center"/>
    </xf>
    <xf numFmtId="49" fontId="48" fillId="0" borderId="12" xfId="19" applyNumberFormat="1" applyFont="1" applyBorder="1" applyAlignment="1">
      <alignment horizontal="left" vertical="center"/>
    </xf>
    <xf numFmtId="3" fontId="3" fillId="16" borderId="32" xfId="4" applyNumberFormat="1" applyFont="1" applyFill="1" applyBorder="1"/>
    <xf numFmtId="3" fontId="3" fillId="16" borderId="33" xfId="4" applyNumberFormat="1" applyFont="1" applyFill="1" applyBorder="1"/>
    <xf numFmtId="0" fontId="1" fillId="0" borderId="12" xfId="4" applyFont="1" applyFill="1" applyBorder="1" applyAlignment="1">
      <alignment vertical="center"/>
    </xf>
    <xf numFmtId="177" fontId="1" fillId="0" borderId="12" xfId="4" applyNumberFormat="1" applyFont="1" applyFill="1" applyBorder="1" applyAlignment="1">
      <alignment horizontal="center" vertical="center"/>
    </xf>
    <xf numFmtId="3" fontId="1" fillId="0" borderId="12" xfId="4" applyNumberFormat="1" applyFont="1" applyFill="1" applyBorder="1" applyAlignment="1">
      <alignment horizontal="center" vertical="center"/>
    </xf>
    <xf numFmtId="0" fontId="1" fillId="0" borderId="29" xfId="4" applyFont="1" applyFill="1" applyBorder="1" applyAlignment="1">
      <alignment vertical="center"/>
    </xf>
    <xf numFmtId="3" fontId="1" fillId="0" borderId="12" xfId="9" applyNumberFormat="1" applyFont="1" applyFill="1" applyBorder="1" applyAlignment="1">
      <alignment vertical="center"/>
    </xf>
    <xf numFmtId="3" fontId="1" fillId="0" borderId="30" xfId="9" applyNumberFormat="1" applyFont="1" applyFill="1" applyBorder="1" applyAlignment="1">
      <alignment vertical="center"/>
    </xf>
    <xf numFmtId="0" fontId="1" fillId="0" borderId="12" xfId="20" applyFont="1" applyBorder="1" applyAlignment="1">
      <alignment horizontal="left" vertical="center" wrapText="1"/>
    </xf>
    <xf numFmtId="0" fontId="1" fillId="0" borderId="29" xfId="4" applyFont="1" applyBorder="1" applyAlignment="1">
      <alignment vertical="center"/>
    </xf>
    <xf numFmtId="0" fontId="1" fillId="0" borderId="12" xfId="4" applyFont="1" applyBorder="1" applyAlignment="1">
      <alignment vertical="center"/>
    </xf>
    <xf numFmtId="3" fontId="1" fillId="0" borderId="12" xfId="4" applyNumberFormat="1" applyFont="1" applyBorder="1" applyAlignment="1">
      <alignment vertical="center"/>
    </xf>
    <xf numFmtId="3" fontId="1" fillId="0" borderId="12" xfId="4" applyNumberFormat="1" applyFont="1" applyBorder="1" applyAlignment="1">
      <alignment horizontal="center" vertical="center"/>
    </xf>
    <xf numFmtId="3" fontId="3" fillId="16" borderId="32" xfId="9" applyNumberFormat="1" applyFont="1" applyFill="1" applyBorder="1" applyAlignment="1">
      <alignment vertical="center"/>
    </xf>
    <xf numFmtId="3" fontId="3" fillId="16" borderId="33" xfId="9" applyNumberFormat="1" applyFont="1" applyFill="1" applyBorder="1" applyAlignment="1">
      <alignment vertical="center"/>
    </xf>
    <xf numFmtId="49" fontId="1" fillId="0" borderId="12" xfId="4" applyNumberFormat="1" applyFont="1" applyFill="1" applyBorder="1" applyAlignment="1">
      <alignment horizontal="left" vertical="center" wrapText="1"/>
    </xf>
    <xf numFmtId="3" fontId="1" fillId="0" borderId="30" xfId="4" applyNumberFormat="1" applyFont="1" applyBorder="1" applyAlignment="1">
      <alignment vertical="center"/>
    </xf>
    <xf numFmtId="3" fontId="3" fillId="16" borderId="32" xfId="4" applyNumberFormat="1" applyFont="1" applyFill="1" applyBorder="1" applyAlignment="1">
      <alignment horizontal="right"/>
    </xf>
    <xf numFmtId="3" fontId="3" fillId="16" borderId="33" xfId="4" applyNumberFormat="1" applyFont="1" applyFill="1" applyBorder="1" applyAlignment="1">
      <alignment horizontal="right"/>
    </xf>
    <xf numFmtId="3" fontId="1" fillId="0" borderId="12" xfId="4" quotePrefix="1" applyNumberFormat="1" applyFont="1" applyBorder="1"/>
    <xf numFmtId="3" fontId="1" fillId="0" borderId="12" xfId="4" applyNumberFormat="1" applyFont="1" applyBorder="1" applyAlignment="1">
      <alignment horizontal="left" vertical="center"/>
    </xf>
    <xf numFmtId="3" fontId="1" fillId="0" borderId="12" xfId="4" applyNumberFormat="1" applyFont="1" applyBorder="1" applyAlignment="1">
      <alignment horizontal="right" vertical="center"/>
    </xf>
    <xf numFmtId="3" fontId="1" fillId="0" borderId="30" xfId="4" applyNumberFormat="1" applyFont="1" applyBorder="1" applyAlignment="1">
      <alignment horizontal="right" vertical="center"/>
    </xf>
    <xf numFmtId="3" fontId="3" fillId="16" borderId="12" xfId="4" applyNumberFormat="1" applyFont="1" applyFill="1" applyBorder="1" applyAlignment="1">
      <alignment horizontal="right" vertical="center"/>
    </xf>
    <xf numFmtId="3" fontId="3" fillId="16" borderId="30" xfId="4" applyNumberFormat="1" applyFont="1" applyFill="1" applyBorder="1" applyAlignment="1">
      <alignment horizontal="right" vertical="center"/>
    </xf>
    <xf numFmtId="3" fontId="3" fillId="16" borderId="32" xfId="4" applyNumberFormat="1" applyFont="1" applyFill="1" applyBorder="1" applyAlignment="1">
      <alignment horizontal="right" vertical="center"/>
    </xf>
    <xf numFmtId="3" fontId="3" fillId="16" borderId="33" xfId="4" applyNumberFormat="1" applyFont="1" applyFill="1" applyBorder="1" applyAlignment="1">
      <alignment horizontal="right" vertical="center"/>
    </xf>
    <xf numFmtId="0" fontId="19" fillId="0" borderId="92" xfId="20" applyFont="1" applyBorder="1"/>
    <xf numFmtId="0" fontId="1" fillId="0" borderId="12" xfId="20" applyFont="1" applyBorder="1" applyAlignment="1">
      <alignment horizontal="left" vertical="center"/>
    </xf>
    <xf numFmtId="177" fontId="1" fillId="0" borderId="12" xfId="20" applyNumberFormat="1" applyFont="1" applyBorder="1" applyAlignment="1">
      <alignment horizontal="center" vertical="center"/>
    </xf>
    <xf numFmtId="3" fontId="1" fillId="0" borderId="12" xfId="20" applyNumberFormat="1" applyFont="1" applyBorder="1" applyAlignment="1">
      <alignment vertical="center"/>
    </xf>
    <xf numFmtId="3" fontId="1" fillId="0" borderId="30" xfId="20" applyNumberFormat="1" applyFont="1" applyBorder="1" applyAlignment="1">
      <alignment vertical="center"/>
    </xf>
    <xf numFmtId="0" fontId="9" fillId="0" borderId="4" xfId="2" applyFont="1" applyFill="1" applyBorder="1" applyAlignment="1">
      <alignment horizontal="left" vertical="center"/>
    </xf>
    <xf numFmtId="43" fontId="9" fillId="0" borderId="2" xfId="18" applyFont="1" applyFill="1" applyBorder="1" applyAlignment="1">
      <alignment horizontal="left" vertical="center"/>
    </xf>
    <xf numFmtId="0" fontId="9" fillId="0" borderId="4" xfId="2" applyFont="1" applyFill="1" applyBorder="1" applyAlignment="1">
      <alignment vertical="center"/>
    </xf>
    <xf numFmtId="0" fontId="9" fillId="0" borderId="4" xfId="2" applyFont="1" applyFill="1" applyBorder="1" applyAlignment="1">
      <alignment horizontal="center" vertical="center"/>
    </xf>
    <xf numFmtId="43" fontId="9" fillId="0" borderId="2" xfId="18" applyFont="1" applyFill="1" applyBorder="1" applyAlignment="1">
      <alignment vertical="center"/>
    </xf>
    <xf numFmtId="0" fontId="9" fillId="0" borderId="4" xfId="2" applyFont="1" applyBorder="1" applyAlignment="1">
      <alignment horizontal="left" vertical="center" wrapText="1"/>
    </xf>
    <xf numFmtId="0" fontId="9" fillId="0" borderId="2" xfId="2" applyFont="1" applyBorder="1" applyAlignment="1">
      <alignment horizontal="center" vertical="center" wrapText="1"/>
    </xf>
    <xf numFmtId="14" fontId="9" fillId="0" borderId="2" xfId="2" applyNumberFormat="1" applyFont="1" applyBorder="1" applyAlignment="1">
      <alignment horizontal="center" vertical="center" wrapText="1"/>
    </xf>
    <xf numFmtId="0" fontId="9" fillId="0" borderId="2" xfId="2" applyFont="1" applyFill="1" applyBorder="1" applyAlignment="1">
      <alignment vertical="center" wrapText="1"/>
    </xf>
    <xf numFmtId="0" fontId="9" fillId="0" borderId="2" xfId="2" applyFont="1" applyFill="1" applyBorder="1" applyAlignment="1">
      <alignment horizontal="center" vertical="center" wrapText="1"/>
    </xf>
    <xf numFmtId="14" fontId="9" fillId="0" borderId="2" xfId="2" applyNumberFormat="1" applyFont="1" applyFill="1" applyBorder="1" applyAlignment="1">
      <alignment horizontal="center" vertical="center" wrapText="1"/>
    </xf>
    <xf numFmtId="14" fontId="9" fillId="0" borderId="4" xfId="2" applyNumberFormat="1" applyFont="1" applyFill="1" applyBorder="1" applyAlignment="1">
      <alignment horizontal="center" vertical="center" wrapText="1"/>
    </xf>
    <xf numFmtId="16" fontId="9" fillId="0" borderId="2" xfId="2" applyNumberFormat="1" applyFont="1" applyFill="1" applyBorder="1" applyAlignment="1">
      <alignment vertical="center" wrapText="1"/>
    </xf>
    <xf numFmtId="0" fontId="10" fillId="16" borderId="3" xfId="2" applyFont="1" applyFill="1" applyBorder="1" applyAlignment="1">
      <alignment horizontal="center" vertical="center"/>
    </xf>
    <xf numFmtId="0" fontId="10" fillId="16" borderId="6" xfId="2" applyFont="1" applyFill="1" applyBorder="1" applyAlignment="1">
      <alignment horizontal="center" vertical="center"/>
    </xf>
    <xf numFmtId="0" fontId="10" fillId="16" borderId="3" xfId="2" applyFont="1" applyFill="1" applyBorder="1" applyAlignment="1">
      <alignment vertical="center"/>
    </xf>
    <xf numFmtId="0" fontId="10" fillId="16" borderId="5" xfId="2" applyFont="1" applyFill="1" applyBorder="1" applyAlignment="1">
      <alignment vertical="center"/>
    </xf>
    <xf numFmtId="0" fontId="10" fillId="16" borderId="27" xfId="2" applyFont="1" applyFill="1" applyBorder="1" applyAlignment="1">
      <alignment horizontal="center" vertical="center" wrapText="1"/>
    </xf>
    <xf numFmtId="0" fontId="10" fillId="16" borderId="28" xfId="2" applyFont="1" applyFill="1" applyBorder="1" applyAlignment="1">
      <alignment horizontal="center" vertical="center" wrapText="1"/>
    </xf>
    <xf numFmtId="0" fontId="10" fillId="0" borderId="29" xfId="2" applyFont="1" applyFill="1" applyBorder="1" applyAlignment="1">
      <alignment horizontal="left" vertical="center"/>
    </xf>
    <xf numFmtId="0" fontId="10" fillId="0" borderId="12" xfId="2" applyFont="1" applyFill="1" applyBorder="1" applyAlignment="1">
      <alignment horizontal="left" vertical="center"/>
    </xf>
    <xf numFmtId="0" fontId="10" fillId="0" borderId="12" xfId="2" applyFont="1" applyFill="1" applyBorder="1" applyAlignment="1">
      <alignment vertical="center"/>
    </xf>
    <xf numFmtId="0" fontId="10" fillId="0" borderId="30" xfId="2" applyFont="1" applyFill="1" applyBorder="1" applyAlignment="1">
      <alignment vertical="center"/>
    </xf>
    <xf numFmtId="0" fontId="9" fillId="0" borderId="29" xfId="2" applyFont="1" applyFill="1" applyBorder="1" applyAlignment="1">
      <alignment horizontal="left" vertical="center" wrapText="1"/>
    </xf>
    <xf numFmtId="0" fontId="9" fillId="0" borderId="12" xfId="2" applyFont="1" applyFill="1" applyBorder="1" applyAlignment="1">
      <alignment horizontal="center" vertical="center" wrapText="1"/>
    </xf>
    <xf numFmtId="0" fontId="9" fillId="0" borderId="12" xfId="2" applyFont="1" applyBorder="1" applyAlignment="1">
      <alignment horizontal="center" vertical="center"/>
    </xf>
    <xf numFmtId="0" fontId="10" fillId="16" borderId="32" xfId="2" applyFont="1" applyFill="1" applyBorder="1" applyAlignment="1">
      <alignment horizontal="center" vertical="center"/>
    </xf>
    <xf numFmtId="0" fontId="10" fillId="16" borderId="32" xfId="2" applyFont="1" applyFill="1" applyBorder="1" applyAlignment="1">
      <alignment vertical="center"/>
    </xf>
    <xf numFmtId="0" fontId="10" fillId="16" borderId="33" xfId="2" applyFont="1" applyFill="1" applyBorder="1" applyAlignment="1">
      <alignment vertical="center"/>
    </xf>
    <xf numFmtId="3" fontId="10" fillId="16" borderId="27" xfId="2" applyNumberFormat="1" applyFont="1" applyFill="1" applyBorder="1" applyAlignment="1">
      <alignment horizontal="center" vertical="center" wrapText="1"/>
    </xf>
    <xf numFmtId="3" fontId="9" fillId="0" borderId="12" xfId="18" applyNumberFormat="1" applyFont="1" applyFill="1" applyBorder="1" applyAlignment="1">
      <alignment vertical="center" wrapText="1"/>
    </xf>
    <xf numFmtId="3" fontId="9" fillId="0" borderId="2" xfId="2" applyNumberFormat="1" applyFont="1" applyBorder="1" applyAlignment="1">
      <alignment horizontal="center" vertical="center" wrapText="1"/>
    </xf>
    <xf numFmtId="3" fontId="10" fillId="16" borderId="5" xfId="18" applyNumberFormat="1" applyFont="1" applyFill="1" applyBorder="1" applyAlignment="1">
      <alignment vertical="center"/>
    </xf>
    <xf numFmtId="49" fontId="49" fillId="0" borderId="0" xfId="3" applyFont="1" applyAlignment="1">
      <alignment vertical="center"/>
    </xf>
    <xf numFmtId="3" fontId="49" fillId="0" borderId="0" xfId="0" applyNumberFormat="1" applyFont="1"/>
    <xf numFmtId="0" fontId="10" fillId="0" borderId="0" xfId="2" applyFont="1" applyFill="1" applyAlignment="1">
      <alignment horizontal="left" vertical="center" wrapText="1"/>
    </xf>
    <xf numFmtId="0" fontId="9" fillId="0" borderId="0" xfId="4" applyFont="1" applyFill="1" applyAlignment="1">
      <alignment vertical="center" wrapText="1"/>
    </xf>
    <xf numFmtId="0" fontId="9" fillId="0" borderId="0" xfId="7" applyFont="1" applyAlignment="1">
      <alignment horizontal="center" vertical="center" wrapText="1"/>
    </xf>
    <xf numFmtId="0" fontId="9" fillId="0" borderId="0" xfId="7" applyFont="1" applyAlignment="1">
      <alignment vertical="center" wrapText="1"/>
    </xf>
    <xf numFmtId="0" fontId="9" fillId="0" borderId="0" xfId="7" applyFont="1" applyAlignment="1">
      <alignment horizontal="left" vertical="center" wrapText="1"/>
    </xf>
    <xf numFmtId="49" fontId="9" fillId="0" borderId="0" xfId="1" applyNumberFormat="1" applyFont="1" applyFill="1" applyAlignment="1">
      <alignment horizontal="left" vertical="center" wrapText="1"/>
    </xf>
    <xf numFmtId="0" fontId="9" fillId="0" borderId="0" xfId="2" applyFont="1" applyFill="1" applyBorder="1" applyAlignment="1">
      <alignment horizontal="left" vertical="center" wrapText="1"/>
    </xf>
    <xf numFmtId="0" fontId="9" fillId="0" borderId="12" xfId="7" applyFont="1" applyBorder="1" applyAlignment="1">
      <alignment horizontal="center" vertical="center" wrapText="1"/>
    </xf>
    <xf numFmtId="0" fontId="10" fillId="0" borderId="12" xfId="2" applyFont="1" applyFill="1" applyBorder="1" applyAlignment="1">
      <alignment horizontal="center" vertical="center" wrapText="1"/>
    </xf>
    <xf numFmtId="0" fontId="47" fillId="0" borderId="12" xfId="7" applyFont="1" applyBorder="1" applyAlignment="1">
      <alignment horizontal="center" vertical="center" wrapText="1"/>
    </xf>
    <xf numFmtId="0" fontId="47" fillId="0" borderId="12" xfId="7" applyFont="1" applyFill="1" applyBorder="1" applyAlignment="1">
      <alignment vertical="center" wrapText="1"/>
    </xf>
    <xf numFmtId="0" fontId="9" fillId="0" borderId="0" xfId="0" applyFont="1" applyAlignment="1">
      <alignment horizontal="left" vertical="center" wrapText="1"/>
    </xf>
    <xf numFmtId="3" fontId="10" fillId="0" borderId="0" xfId="2" applyNumberFormat="1" applyFont="1" applyFill="1" applyBorder="1" applyAlignment="1">
      <alignment vertical="center" wrapText="1"/>
    </xf>
    <xf numFmtId="3" fontId="9" fillId="0" borderId="0" xfId="7" applyNumberFormat="1" applyFont="1" applyAlignment="1">
      <alignment vertical="center" wrapText="1"/>
    </xf>
    <xf numFmtId="0" fontId="9" fillId="0" borderId="0" xfId="7" applyFont="1" applyAlignment="1">
      <alignment horizontal="left" wrapText="1"/>
    </xf>
    <xf numFmtId="0" fontId="9" fillId="0" borderId="0" xfId="21" applyFont="1" applyAlignment="1">
      <alignment wrapText="1"/>
    </xf>
    <xf numFmtId="0" fontId="9" fillId="0" borderId="0" xfId="21" applyFont="1" applyAlignment="1">
      <alignment horizontal="left" wrapText="1"/>
    </xf>
    <xf numFmtId="0" fontId="9" fillId="0" borderId="0" xfId="21" applyFont="1"/>
    <xf numFmtId="0" fontId="9" fillId="0" borderId="0" xfId="0" applyFont="1" applyAlignment="1">
      <alignment horizontal="center" vertical="center" wrapText="1"/>
    </xf>
    <xf numFmtId="3" fontId="10" fillId="0" borderId="0" xfId="2" applyNumberFormat="1" applyFont="1" applyFill="1" applyAlignment="1">
      <alignment vertical="center" wrapText="1"/>
    </xf>
    <xf numFmtId="3" fontId="9" fillId="0" borderId="12" xfId="9" applyNumberFormat="1" applyFont="1" applyFill="1" applyBorder="1" applyAlignment="1">
      <alignment vertical="center" wrapText="1"/>
    </xf>
    <xf numFmtId="3" fontId="9" fillId="0" borderId="12" xfId="7" applyNumberFormat="1" applyFont="1" applyFill="1" applyBorder="1" applyAlignment="1">
      <alignment vertical="center" wrapText="1"/>
    </xf>
    <xf numFmtId="3" fontId="9" fillId="0" borderId="12" xfId="7" applyNumberFormat="1" applyFont="1" applyBorder="1" applyAlignment="1">
      <alignment vertical="center" wrapText="1"/>
    </xf>
    <xf numFmtId="3" fontId="9" fillId="0" borderId="0" xfId="21" applyNumberFormat="1" applyFont="1" applyAlignment="1">
      <alignment wrapText="1"/>
    </xf>
    <xf numFmtId="3" fontId="9" fillId="0" borderId="0" xfId="0" applyNumberFormat="1" applyFont="1" applyAlignment="1">
      <alignment vertical="center" wrapText="1"/>
    </xf>
    <xf numFmtId="3" fontId="9" fillId="0" borderId="12" xfId="8" applyNumberFormat="1" applyFont="1" applyFill="1" applyBorder="1" applyAlignment="1">
      <alignment vertical="center" wrapText="1"/>
    </xf>
    <xf numFmtId="3" fontId="9" fillId="0" borderId="12" xfId="2" applyNumberFormat="1" applyFont="1" applyFill="1" applyBorder="1" applyAlignment="1">
      <alignment vertical="center" wrapText="1"/>
    </xf>
    <xf numFmtId="0" fontId="9" fillId="0" borderId="30" xfId="2" applyFont="1" applyFill="1" applyBorder="1" applyAlignment="1">
      <alignment vertical="center" wrapText="1"/>
    </xf>
    <xf numFmtId="0" fontId="9" fillId="0" borderId="12" xfId="2" quotePrefix="1" applyFont="1" applyFill="1" applyBorder="1" applyAlignment="1">
      <alignment horizontal="center" vertical="center" wrapText="1"/>
    </xf>
    <xf numFmtId="3" fontId="10" fillId="16" borderId="32" xfId="2" applyNumberFormat="1" applyFont="1" applyFill="1" applyBorder="1" applyAlignment="1">
      <alignment vertical="center" wrapText="1"/>
    </xf>
    <xf numFmtId="3" fontId="9" fillId="0" borderId="12" xfId="7" applyNumberFormat="1" applyFont="1" applyBorder="1" applyAlignment="1">
      <alignment horizontal="right" vertical="center" wrapText="1"/>
    </xf>
    <xf numFmtId="3" fontId="10" fillId="0" borderId="12" xfId="2" applyNumberFormat="1" applyFont="1" applyFill="1" applyBorder="1" applyAlignment="1">
      <alignment horizontal="right" vertical="center" wrapText="1"/>
    </xf>
    <xf numFmtId="3" fontId="47" fillId="0" borderId="12" xfId="7" applyNumberFormat="1" applyFont="1" applyFill="1" applyBorder="1" applyAlignment="1">
      <alignment horizontal="right" vertical="center" wrapText="1"/>
    </xf>
    <xf numFmtId="0" fontId="10" fillId="16" borderId="32" xfId="2" applyFont="1" applyFill="1" applyBorder="1" applyAlignment="1">
      <alignment horizontal="center" vertical="center" wrapText="1"/>
    </xf>
    <xf numFmtId="0" fontId="10" fillId="16" borderId="32" xfId="2" applyFont="1" applyFill="1" applyBorder="1" applyAlignment="1">
      <alignment horizontal="left" vertical="center" wrapText="1"/>
    </xf>
    <xf numFmtId="0" fontId="10" fillId="16" borderId="33" xfId="2" applyFont="1" applyFill="1" applyBorder="1" applyAlignment="1">
      <alignment vertical="center" wrapText="1"/>
    </xf>
    <xf numFmtId="0" fontId="47" fillId="0" borderId="29" xfId="7" applyFont="1" applyBorder="1" applyAlignment="1">
      <alignment vertical="center" wrapText="1"/>
    </xf>
    <xf numFmtId="0" fontId="9" fillId="5" borderId="30" xfId="2" applyFont="1" applyFill="1" applyBorder="1" applyAlignment="1">
      <alignment vertical="center" wrapText="1"/>
    </xf>
    <xf numFmtId="0" fontId="9" fillId="0" borderId="29" xfId="7" applyFont="1" applyBorder="1" applyAlignment="1">
      <alignment vertical="center" wrapText="1"/>
    </xf>
    <xf numFmtId="0" fontId="47" fillId="0" borderId="29" xfId="7" applyFont="1" applyFill="1" applyBorder="1" applyAlignment="1">
      <alignment vertical="center" wrapText="1"/>
    </xf>
    <xf numFmtId="0" fontId="9" fillId="0" borderId="29" xfId="7" applyFont="1" applyBorder="1" applyAlignment="1">
      <alignment vertical="center"/>
    </xf>
    <xf numFmtId="0" fontId="10" fillId="16" borderId="31" xfId="2" applyFont="1" applyFill="1" applyBorder="1" applyAlignment="1">
      <alignment horizontal="left" vertical="center"/>
    </xf>
    <xf numFmtId="3" fontId="10" fillId="16" borderId="32" xfId="2" applyNumberFormat="1" applyFont="1" applyFill="1" applyBorder="1" applyAlignment="1">
      <alignment horizontal="right" vertical="center" wrapText="1"/>
    </xf>
    <xf numFmtId="0" fontId="9" fillId="0" borderId="29" xfId="7" applyNumberFormat="1" applyFont="1" applyFill="1" applyBorder="1" applyAlignment="1">
      <alignment horizontal="left" vertical="center" wrapText="1"/>
    </xf>
    <xf numFmtId="1" fontId="9" fillId="0" borderId="29" xfId="7" applyNumberFormat="1" applyFont="1" applyFill="1" applyBorder="1" applyAlignment="1">
      <alignment horizontal="left" vertical="center" wrapText="1"/>
    </xf>
    <xf numFmtId="0" fontId="9" fillId="0" borderId="12" xfId="2" applyNumberFormat="1" applyFont="1" applyFill="1" applyBorder="1" applyAlignment="1">
      <alignment horizontal="left" vertical="center" wrapText="1"/>
    </xf>
    <xf numFmtId="3" fontId="9" fillId="16" borderId="32" xfId="2" applyNumberFormat="1" applyFont="1" applyFill="1" applyBorder="1" applyAlignment="1">
      <alignment vertical="center" wrapText="1"/>
    </xf>
    <xf numFmtId="0" fontId="51" fillId="0" borderId="29" xfId="7" applyNumberFormat="1" applyFont="1" applyFill="1" applyBorder="1" applyAlignment="1">
      <alignment vertical="center" wrapText="1"/>
    </xf>
    <xf numFmtId="0" fontId="51" fillId="0" borderId="12" xfId="7" applyNumberFormat="1" applyFont="1" applyFill="1" applyBorder="1" applyAlignment="1">
      <alignment horizontal="center" vertical="center" wrapText="1"/>
    </xf>
    <xf numFmtId="3" fontId="51" fillId="0" borderId="12" xfId="7" applyNumberFormat="1" applyFont="1" applyFill="1" applyBorder="1" applyAlignment="1">
      <alignment vertical="center" wrapText="1"/>
    </xf>
    <xf numFmtId="0" fontId="51" fillId="0" borderId="12" xfId="7" applyNumberFormat="1" applyFont="1" applyFill="1" applyBorder="1" applyAlignment="1">
      <alignment horizontal="left" vertical="center" wrapText="1"/>
    </xf>
    <xf numFmtId="0" fontId="9" fillId="0" borderId="30" xfId="7" applyFont="1" applyBorder="1" applyAlignment="1">
      <alignment vertical="center" wrapText="1"/>
    </xf>
    <xf numFmtId="1" fontId="9" fillId="0" borderId="12" xfId="7" applyNumberFormat="1" applyFont="1" applyBorder="1" applyAlignment="1">
      <alignment horizontal="center" vertical="center" wrapText="1"/>
    </xf>
    <xf numFmtId="0" fontId="9" fillId="0" borderId="12" xfId="7" applyNumberFormat="1" applyFont="1" applyFill="1" applyBorder="1" applyAlignment="1">
      <alignment horizontal="center" vertical="center" wrapText="1"/>
    </xf>
    <xf numFmtId="49" fontId="51" fillId="0" borderId="12" xfId="7" applyNumberFormat="1" applyFont="1" applyFill="1" applyBorder="1" applyAlignment="1">
      <alignment horizontal="center" vertical="center" wrapText="1"/>
    </xf>
    <xf numFmtId="0" fontId="13" fillId="0" borderId="29" xfId="4" applyFont="1" applyBorder="1" applyAlignment="1">
      <alignment horizontal="left" vertical="center" wrapText="1"/>
    </xf>
    <xf numFmtId="0" fontId="9" fillId="0" borderId="12" xfId="2" applyFont="1" applyBorder="1" applyAlignment="1">
      <alignment horizontal="center" vertical="center" wrapText="1"/>
    </xf>
    <xf numFmtId="3" fontId="9" fillId="0" borderId="12" xfId="2" applyNumberFormat="1" applyFont="1" applyBorder="1" applyAlignment="1">
      <alignment vertical="center" wrapText="1"/>
    </xf>
    <xf numFmtId="0" fontId="9" fillId="0" borderId="30" xfId="13" applyFont="1" applyBorder="1" applyAlignment="1">
      <alignment vertical="center" wrapText="1"/>
    </xf>
    <xf numFmtId="0" fontId="10" fillId="0" borderId="12" xfId="2" applyFont="1" applyBorder="1" applyAlignment="1">
      <alignment horizontal="left" vertical="center" wrapText="1"/>
    </xf>
    <xf numFmtId="3" fontId="10" fillId="0" borderId="12" xfId="2" applyNumberFormat="1" applyFont="1" applyBorder="1" applyAlignment="1">
      <alignment vertical="center" wrapText="1"/>
    </xf>
    <xf numFmtId="0" fontId="9" fillId="0" borderId="12" xfId="2" quotePrefix="1" applyFont="1" applyBorder="1" applyAlignment="1">
      <alignment horizontal="center" vertical="center" wrapText="1"/>
    </xf>
    <xf numFmtId="0" fontId="13" fillId="0" borderId="12" xfId="4" applyFont="1" applyBorder="1" applyAlignment="1">
      <alignment horizontal="left" vertical="center" wrapText="1"/>
    </xf>
    <xf numFmtId="3" fontId="9" fillId="0" borderId="12" xfId="2" applyNumberFormat="1" applyFont="1" applyFill="1" applyBorder="1" applyAlignment="1">
      <alignment horizontal="right" vertical="center" wrapText="1"/>
    </xf>
    <xf numFmtId="3" fontId="9" fillId="0" borderId="12" xfId="2" applyNumberFormat="1" applyFont="1" applyBorder="1" applyAlignment="1">
      <alignment horizontal="right" vertical="center" wrapText="1"/>
    </xf>
    <xf numFmtId="0" fontId="52" fillId="16" borderId="31" xfId="2" applyFont="1" applyFill="1" applyBorder="1" applyAlignment="1">
      <alignment horizontal="center" vertical="center"/>
    </xf>
    <xf numFmtId="0" fontId="52" fillId="16" borderId="32" xfId="2" applyFont="1" applyFill="1" applyBorder="1" applyAlignment="1">
      <alignment horizontal="center" vertical="center" wrapText="1"/>
    </xf>
    <xf numFmtId="3" fontId="52" fillId="16" borderId="32" xfId="2" applyNumberFormat="1" applyFont="1" applyFill="1" applyBorder="1" applyAlignment="1">
      <alignment horizontal="right" vertical="center" wrapText="1"/>
    </xf>
    <xf numFmtId="0" fontId="52" fillId="16" borderId="32" xfId="2" applyFont="1" applyFill="1" applyBorder="1" applyAlignment="1">
      <alignment horizontal="left" vertical="center" wrapText="1"/>
    </xf>
    <xf numFmtId="0" fontId="52" fillId="16" borderId="33" xfId="2" applyFont="1" applyFill="1" applyBorder="1" applyAlignment="1">
      <alignment vertical="center" wrapText="1"/>
    </xf>
    <xf numFmtId="0" fontId="9" fillId="0" borderId="29" xfId="2" applyFont="1" applyBorder="1" applyAlignment="1">
      <alignment horizontal="left" vertical="center" wrapText="1"/>
    </xf>
    <xf numFmtId="3" fontId="9" fillId="0" borderId="12" xfId="8" applyNumberFormat="1" applyFont="1" applyBorder="1" applyAlignment="1">
      <alignment horizontal="right" vertical="center" wrapText="1" indent="1"/>
    </xf>
    <xf numFmtId="0" fontId="9" fillId="0" borderId="12" xfId="2" applyFont="1" applyFill="1" applyBorder="1" applyAlignment="1">
      <alignment horizontal="right" vertical="center" wrapText="1"/>
    </xf>
    <xf numFmtId="3" fontId="9" fillId="0" borderId="12" xfId="2" applyNumberFormat="1" applyFont="1" applyFill="1" applyBorder="1" applyAlignment="1">
      <alignment horizontal="right" vertical="center" wrapText="1" indent="1"/>
    </xf>
    <xf numFmtId="3" fontId="9" fillId="0" borderId="12" xfId="8" applyNumberFormat="1" applyFont="1" applyFill="1" applyBorder="1" applyAlignment="1">
      <alignment horizontal="right" vertical="center" wrapText="1" indent="1"/>
    </xf>
    <xf numFmtId="3" fontId="10" fillId="16" borderId="32" xfId="8" applyNumberFormat="1" applyFont="1" applyFill="1" applyBorder="1" applyAlignment="1">
      <alignment horizontal="right" vertical="center" wrapText="1" indent="1"/>
    </xf>
    <xf numFmtId="0" fontId="9" fillId="0" borderId="29" xfId="21" applyFont="1" applyFill="1" applyBorder="1" applyAlignment="1">
      <alignment horizontal="left" vertical="center" wrapText="1"/>
    </xf>
    <xf numFmtId="0" fontId="9" fillId="0" borderId="12" xfId="21" applyFont="1" applyFill="1" applyBorder="1" applyAlignment="1">
      <alignment horizontal="center" vertical="center" wrapText="1"/>
    </xf>
    <xf numFmtId="3" fontId="9" fillId="0" borderId="12" xfId="21" applyNumberFormat="1" applyFont="1" applyFill="1" applyBorder="1" applyAlignment="1">
      <alignment horizontal="right" vertical="center" wrapText="1"/>
    </xf>
    <xf numFmtId="0" fontId="9" fillId="0" borderId="12" xfId="21" applyFont="1" applyFill="1" applyBorder="1" applyAlignment="1">
      <alignment horizontal="left" vertical="center" wrapText="1"/>
    </xf>
    <xf numFmtId="0" fontId="9" fillId="0" borderId="30" xfId="21" applyFont="1" applyFill="1" applyBorder="1" applyAlignment="1">
      <alignment vertical="center" wrapText="1"/>
    </xf>
    <xf numFmtId="0" fontId="10" fillId="0" borderId="12" xfId="21" applyFont="1" applyFill="1" applyBorder="1" applyAlignment="1">
      <alignment horizontal="center" vertical="center" wrapText="1"/>
    </xf>
    <xf numFmtId="12" fontId="9" fillId="0" borderId="12" xfId="21" applyNumberFormat="1" applyFont="1" applyFill="1" applyBorder="1" applyAlignment="1">
      <alignment horizontal="center" vertical="center" wrapText="1"/>
    </xf>
    <xf numFmtId="49" fontId="9" fillId="0" borderId="12" xfId="21" applyNumberFormat="1" applyFont="1" applyFill="1" applyBorder="1" applyAlignment="1">
      <alignment horizontal="center" vertical="center" wrapText="1"/>
    </xf>
    <xf numFmtId="0" fontId="10" fillId="26" borderId="31" xfId="21" applyFont="1" applyFill="1" applyBorder="1" applyAlignment="1">
      <alignment horizontal="center" vertical="center"/>
    </xf>
    <xf numFmtId="0" fontId="10" fillId="26" borderId="32" xfId="21" applyFont="1" applyFill="1" applyBorder="1" applyAlignment="1">
      <alignment horizontal="center" vertical="center" wrapText="1"/>
    </xf>
    <xf numFmtId="3" fontId="10" fillId="26" borderId="32" xfId="21" applyNumberFormat="1" applyFont="1" applyFill="1" applyBorder="1" applyAlignment="1">
      <alignment horizontal="right" vertical="center" wrapText="1"/>
    </xf>
    <xf numFmtId="0" fontId="10" fillId="26" borderId="32" xfId="21" applyFont="1" applyFill="1" applyBorder="1" applyAlignment="1">
      <alignment horizontal="left" vertical="center" wrapText="1"/>
    </xf>
    <xf numFmtId="0" fontId="10" fillId="26" borderId="33" xfId="21" applyFont="1" applyFill="1" applyBorder="1" applyAlignment="1">
      <alignment vertical="center" wrapText="1"/>
    </xf>
    <xf numFmtId="49" fontId="2" fillId="0" borderId="0" xfId="21" applyNumberFormat="1" applyFont="1" applyAlignment="1">
      <alignment horizontal="left" vertical="center"/>
    </xf>
    <xf numFmtId="49" fontId="2" fillId="0" borderId="0" xfId="21" applyNumberFormat="1" applyFont="1" applyAlignment="1">
      <alignment horizontal="left" vertical="center" wrapText="1"/>
    </xf>
    <xf numFmtId="3" fontId="6" fillId="0" borderId="0" xfId="21" applyNumberFormat="1" applyFont="1" applyAlignment="1">
      <alignment vertical="center" wrapText="1"/>
    </xf>
    <xf numFmtId="0" fontId="2" fillId="0" borderId="0" xfId="21" applyFont="1" applyAlignment="1">
      <alignment horizontal="left" wrapText="1"/>
    </xf>
    <xf numFmtId="0" fontId="2" fillId="0" borderId="0" xfId="21" applyFont="1" applyAlignment="1">
      <alignment wrapText="1"/>
    </xf>
    <xf numFmtId="0" fontId="2" fillId="0" borderId="0" xfId="21" applyFont="1" applyAlignment="1">
      <alignment horizontal="left" vertical="center"/>
    </xf>
    <xf numFmtId="0" fontId="2" fillId="0" borderId="0" xfId="21" applyFont="1" applyAlignment="1">
      <alignment horizontal="left" vertical="center" wrapText="1"/>
    </xf>
    <xf numFmtId="49"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3" fontId="6" fillId="0" borderId="0" xfId="2" applyNumberFormat="1" applyFont="1" applyFill="1" applyBorder="1" applyAlignment="1">
      <alignment vertical="center" wrapText="1"/>
    </xf>
    <xf numFmtId="0" fontId="2" fillId="0" borderId="0" xfId="0" applyFont="1" applyAlignment="1">
      <alignment horizontal="left" vertical="center" wrapText="1"/>
    </xf>
    <xf numFmtId="0" fontId="2" fillId="0" borderId="0" xfId="2" applyFont="1" applyFill="1" applyBorder="1" applyAlignment="1">
      <alignment horizontal="left" vertical="center" wrapText="1"/>
    </xf>
    <xf numFmtId="0" fontId="10" fillId="0" borderId="0" xfId="0" applyFont="1" applyFill="1" applyAlignment="1">
      <alignment vertical="center"/>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9" fillId="0" borderId="0" xfId="0" applyFont="1" applyFill="1" applyAlignment="1">
      <alignment vertical="center" wrapText="1"/>
    </xf>
    <xf numFmtId="166" fontId="9" fillId="0" borderId="0" xfId="0" applyNumberFormat="1" applyFont="1" applyAlignment="1">
      <alignment horizontal="center" vertical="center" wrapText="1"/>
    </xf>
    <xf numFmtId="0" fontId="10" fillId="0" borderId="0" xfId="0" applyFont="1" applyAlignment="1">
      <alignment horizontal="center" vertical="center" textRotation="90" wrapText="1"/>
    </xf>
    <xf numFmtId="0" fontId="8" fillId="0" borderId="0" xfId="0" applyFont="1" applyFill="1" applyAlignment="1">
      <alignment vertical="center"/>
    </xf>
    <xf numFmtId="0" fontId="10" fillId="16" borderId="12" xfId="0" applyFont="1" applyFill="1" applyBorder="1" applyAlignment="1">
      <alignment horizontal="left" vertical="center" wrapText="1"/>
    </xf>
    <xf numFmtId="0" fontId="9" fillId="0" borderId="29"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43" fontId="9" fillId="0" borderId="12" xfId="18" applyFont="1" applyBorder="1" applyAlignment="1">
      <alignment vertical="center" wrapText="1"/>
    </xf>
    <xf numFmtId="176" fontId="9" fillId="0" borderId="12" xfId="0" applyNumberFormat="1" applyFont="1" applyBorder="1" applyAlignment="1">
      <alignment horizontal="left" vertical="center" wrapText="1"/>
    </xf>
    <xf numFmtId="178" fontId="9" fillId="0" borderId="12" xfId="18" applyNumberFormat="1" applyFont="1" applyBorder="1" applyAlignment="1">
      <alignment vertical="center" wrapText="1"/>
    </xf>
    <xf numFmtId="0" fontId="9" fillId="0" borderId="31" xfId="0" applyFont="1" applyBorder="1" applyAlignment="1">
      <alignment vertical="center" wrapText="1"/>
    </xf>
    <xf numFmtId="0" fontId="9" fillId="0" borderId="32" xfId="0" applyFont="1" applyBorder="1" applyAlignment="1">
      <alignment vertical="center" wrapText="1"/>
    </xf>
    <xf numFmtId="0" fontId="9" fillId="0" borderId="32" xfId="0" applyFont="1" applyBorder="1" applyAlignment="1">
      <alignment horizontal="center" vertical="center" wrapText="1"/>
    </xf>
    <xf numFmtId="0" fontId="9" fillId="0" borderId="32" xfId="0" applyFont="1" applyBorder="1" applyAlignment="1">
      <alignment horizontal="left" vertical="center" wrapText="1"/>
    </xf>
    <xf numFmtId="43" fontId="9" fillId="0" borderId="32" xfId="18" applyFont="1" applyBorder="1" applyAlignment="1">
      <alignment vertical="center" wrapText="1"/>
    </xf>
    <xf numFmtId="3" fontId="10" fillId="0" borderId="0" xfId="0" applyNumberFormat="1" applyFont="1" applyFill="1" applyAlignment="1">
      <alignment vertical="center" wrapText="1"/>
    </xf>
    <xf numFmtId="3" fontId="9" fillId="0" borderId="12" xfId="18" applyNumberFormat="1" applyFont="1" applyBorder="1" applyAlignment="1">
      <alignment vertical="center" wrapText="1"/>
    </xf>
    <xf numFmtId="3" fontId="9" fillId="0" borderId="12" xfId="18" applyNumberFormat="1" applyFont="1" applyBorder="1" applyAlignment="1">
      <alignment horizontal="right" vertical="center" wrapText="1"/>
    </xf>
    <xf numFmtId="3" fontId="9" fillId="0" borderId="32" xfId="18" applyNumberFormat="1" applyFont="1" applyBorder="1" applyAlignment="1">
      <alignment vertical="center" wrapText="1"/>
    </xf>
    <xf numFmtId="3" fontId="9" fillId="0" borderId="30" xfId="18" applyNumberFormat="1" applyFont="1" applyBorder="1" applyAlignment="1">
      <alignment vertical="center" wrapText="1"/>
    </xf>
    <xf numFmtId="3" fontId="9" fillId="0" borderId="33" xfId="18" applyNumberFormat="1" applyFont="1" applyBorder="1" applyAlignment="1">
      <alignment vertical="center" wrapText="1"/>
    </xf>
    <xf numFmtId="0" fontId="9" fillId="0" borderId="12" xfId="0" quotePrefix="1" applyFont="1" applyBorder="1" applyAlignment="1">
      <alignment horizontal="left" vertical="center" wrapText="1"/>
    </xf>
    <xf numFmtId="14" fontId="9" fillId="0" borderId="12" xfId="0" applyNumberFormat="1" applyFont="1" applyBorder="1" applyAlignment="1">
      <alignment horizontal="left" vertical="center" wrapText="1"/>
    </xf>
    <xf numFmtId="176" fontId="2" fillId="0" borderId="12" xfId="0" applyNumberFormat="1" applyFont="1" applyBorder="1" applyAlignment="1">
      <alignment horizontal="left" vertical="center" wrapText="1"/>
    </xf>
    <xf numFmtId="0" fontId="2" fillId="0" borderId="12" xfId="0" applyFont="1" applyBorder="1" applyAlignment="1">
      <alignment horizontal="left" vertical="center" wrapText="1"/>
    </xf>
    <xf numFmtId="0" fontId="9" fillId="0" borderId="0" xfId="2" applyFont="1" applyAlignment="1">
      <alignment horizontal="center" vertical="center" wrapText="1"/>
    </xf>
    <xf numFmtId="14" fontId="10" fillId="0" borderId="0" xfId="2" applyNumberFormat="1" applyFont="1" applyAlignment="1">
      <alignment horizontal="center" vertical="center" wrapText="1"/>
    </xf>
    <xf numFmtId="0" fontId="9" fillId="0" borderId="0" xfId="2" applyFont="1" applyAlignment="1">
      <alignment vertical="center" wrapText="1"/>
    </xf>
    <xf numFmtId="14" fontId="9" fillId="0" borderId="0" xfId="0" applyNumberFormat="1" applyFont="1" applyAlignment="1">
      <alignment horizontal="center" vertical="center" wrapText="1"/>
    </xf>
    <xf numFmtId="0" fontId="9" fillId="0" borderId="0" xfId="7" applyFont="1" applyFill="1"/>
    <xf numFmtId="179" fontId="10" fillId="0" borderId="0" xfId="2" applyNumberFormat="1" applyFont="1" applyFill="1" applyAlignment="1">
      <alignment vertical="center"/>
    </xf>
    <xf numFmtId="14" fontId="10" fillId="0" borderId="0" xfId="2" applyNumberFormat="1" applyFont="1" applyFill="1" applyAlignment="1">
      <alignment horizontal="center" vertical="center" wrapText="1"/>
    </xf>
    <xf numFmtId="14" fontId="10" fillId="0" borderId="0" xfId="2" applyNumberFormat="1" applyFont="1" applyFill="1" applyAlignment="1">
      <alignment horizontal="center" vertical="center"/>
    </xf>
    <xf numFmtId="0" fontId="52" fillId="5" borderId="0" xfId="2" applyFont="1" applyFill="1" applyAlignment="1">
      <alignment vertical="center"/>
    </xf>
    <xf numFmtId="0" fontId="52" fillId="5" borderId="0" xfId="2" applyFont="1" applyFill="1" applyAlignment="1">
      <alignment horizontal="center" vertical="center"/>
    </xf>
    <xf numFmtId="14" fontId="52" fillId="5" borderId="0" xfId="2" applyNumberFormat="1" applyFont="1" applyFill="1" applyAlignment="1">
      <alignment horizontal="center" vertical="center"/>
    </xf>
    <xf numFmtId="0" fontId="52" fillId="5" borderId="0" xfId="2" applyFont="1" applyFill="1" applyAlignment="1">
      <alignment vertical="center" wrapText="1"/>
    </xf>
    <xf numFmtId="0" fontId="10" fillId="5" borderId="0" xfId="2" applyFont="1" applyFill="1" applyAlignment="1">
      <alignment horizontal="center" vertical="center"/>
    </xf>
    <xf numFmtId="14" fontId="10" fillId="5" borderId="0" xfId="2" applyNumberFormat="1" applyFont="1" applyFill="1" applyAlignment="1">
      <alignment horizontal="center" vertical="center"/>
    </xf>
    <xf numFmtId="0" fontId="18" fillId="0" borderId="0" xfId="2" applyFont="1" applyFill="1" applyAlignment="1">
      <alignment vertical="center"/>
    </xf>
    <xf numFmtId="0" fontId="10" fillId="16" borderId="12" xfId="2" applyFont="1" applyFill="1" applyBorder="1" applyAlignment="1">
      <alignment horizontal="center" vertical="center" wrapText="1"/>
    </xf>
    <xf numFmtId="0" fontId="53" fillId="5" borderId="0" xfId="2" applyFont="1" applyFill="1" applyAlignment="1">
      <alignment vertical="center"/>
    </xf>
    <xf numFmtId="0" fontId="19" fillId="5" borderId="0" xfId="2" applyFont="1" applyFill="1" applyAlignment="1">
      <alignment vertical="center"/>
    </xf>
    <xf numFmtId="0" fontId="9" fillId="5" borderId="29" xfId="2" applyFont="1" applyFill="1" applyBorder="1" applyAlignment="1">
      <alignment horizontal="left" vertical="center" wrapText="1"/>
    </xf>
    <xf numFmtId="14" fontId="9" fillId="0" borderId="12" xfId="2" applyNumberFormat="1" applyFont="1" applyBorder="1" applyAlignment="1">
      <alignment horizontal="center" vertical="center" wrapText="1"/>
    </xf>
    <xf numFmtId="0" fontId="9" fillId="0" borderId="30" xfId="2" applyFont="1" applyBorder="1" applyAlignment="1">
      <alignment vertical="center" wrapText="1"/>
    </xf>
    <xf numFmtId="0" fontId="9" fillId="0" borderId="12" xfId="2" applyFont="1" applyBorder="1" applyAlignment="1">
      <alignment vertical="center" wrapText="1"/>
    </xf>
    <xf numFmtId="165" fontId="9" fillId="0" borderId="12" xfId="8" applyFont="1" applyFill="1" applyBorder="1" applyAlignment="1">
      <alignment horizontal="right" vertical="center" wrapText="1"/>
    </xf>
    <xf numFmtId="0" fontId="9" fillId="5" borderId="31" xfId="2" applyFont="1" applyFill="1" applyBorder="1" applyAlignment="1">
      <alignment horizontal="left" vertical="center" wrapText="1"/>
    </xf>
    <xf numFmtId="0" fontId="9" fillId="0" borderId="32" xfId="2" applyFont="1" applyBorder="1" applyAlignment="1">
      <alignment horizontal="center" vertical="center" wrapText="1"/>
    </xf>
    <xf numFmtId="0" fontId="9" fillId="0" borderId="32" xfId="2" applyFont="1" applyBorder="1" applyAlignment="1">
      <alignment horizontal="left" vertical="center" wrapText="1"/>
    </xf>
    <xf numFmtId="165" fontId="9" fillId="0" borderId="32" xfId="8" applyFont="1" applyFill="1" applyBorder="1" applyAlignment="1">
      <alignment horizontal="right" vertical="center" wrapText="1"/>
    </xf>
    <xf numFmtId="14" fontId="9" fillId="0" borderId="32" xfId="2" applyNumberFormat="1" applyFont="1" applyBorder="1" applyAlignment="1">
      <alignment horizontal="center" vertical="center" wrapText="1"/>
    </xf>
    <xf numFmtId="0" fontId="9" fillId="0" borderId="33" xfId="2" applyFont="1" applyBorder="1" applyAlignment="1">
      <alignment vertical="center" wrapText="1"/>
    </xf>
    <xf numFmtId="0" fontId="10" fillId="16" borderId="26" xfId="2" applyFont="1" applyFill="1" applyBorder="1" applyAlignment="1">
      <alignment horizontal="center" vertical="center" wrapText="1"/>
    </xf>
    <xf numFmtId="179" fontId="10" fillId="16" borderId="27" xfId="2" applyNumberFormat="1" applyFont="1" applyFill="1" applyBorder="1" applyAlignment="1">
      <alignment horizontal="center" vertical="center" wrapText="1"/>
    </xf>
    <xf numFmtId="14" fontId="10" fillId="16" borderId="27" xfId="2" applyNumberFormat="1" applyFont="1" applyFill="1" applyBorder="1" applyAlignment="1">
      <alignment horizontal="center" vertical="center" wrapText="1"/>
    </xf>
    <xf numFmtId="0" fontId="10" fillId="2" borderId="26" xfId="2" applyFont="1" applyFill="1" applyBorder="1" applyAlignment="1">
      <alignment horizontal="center" vertical="center"/>
    </xf>
    <xf numFmtId="0" fontId="10" fillId="2" borderId="27" xfId="2" applyFont="1" applyFill="1" applyBorder="1" applyAlignment="1">
      <alignment horizontal="center" vertical="center"/>
    </xf>
    <xf numFmtId="0" fontId="10" fillId="2" borderId="28" xfId="2" applyFont="1" applyFill="1" applyBorder="1" applyAlignment="1">
      <alignment horizontal="center" vertical="center"/>
    </xf>
    <xf numFmtId="0" fontId="10" fillId="16" borderId="29" xfId="2" applyFont="1" applyFill="1" applyBorder="1" applyAlignment="1">
      <alignment horizontal="center" vertical="center"/>
    </xf>
    <xf numFmtId="0" fontId="10" fillId="16" borderId="30" xfId="2" applyFont="1" applyFill="1" applyBorder="1" applyAlignment="1">
      <alignment horizontal="center" vertical="center" wrapText="1"/>
    </xf>
    <xf numFmtId="0" fontId="9" fillId="0" borderId="31" xfId="2" applyFont="1" applyFill="1" applyBorder="1" applyAlignment="1">
      <alignment horizontal="left" vertical="center" wrapText="1"/>
    </xf>
    <xf numFmtId="0" fontId="9" fillId="0" borderId="32" xfId="2" applyFont="1" applyFill="1" applyBorder="1" applyAlignment="1">
      <alignment horizontal="center" vertical="center" wrapText="1"/>
    </xf>
    <xf numFmtId="181" fontId="9" fillId="0" borderId="32" xfId="22" applyNumberFormat="1" applyFont="1" applyFill="1" applyBorder="1" applyAlignment="1">
      <alignment horizontal="center" vertical="center"/>
    </xf>
    <xf numFmtId="0" fontId="9" fillId="0" borderId="32" xfId="2" applyFont="1" applyFill="1" applyBorder="1" applyAlignment="1">
      <alignment horizontal="left" vertical="center" wrapText="1"/>
    </xf>
    <xf numFmtId="14" fontId="9" fillId="0" borderId="32" xfId="23" applyNumberFormat="1" applyFont="1" applyFill="1" applyBorder="1" applyAlignment="1" applyProtection="1">
      <alignment horizontal="center" vertical="center" wrapText="1"/>
      <protection locked="0"/>
    </xf>
    <xf numFmtId="14" fontId="9" fillId="0" borderId="32" xfId="2" applyNumberFormat="1" applyFont="1" applyFill="1" applyBorder="1" applyAlignment="1">
      <alignment horizontal="center" vertical="center"/>
    </xf>
    <xf numFmtId="0" fontId="9" fillId="0" borderId="33" xfId="2" applyFont="1" applyFill="1" applyBorder="1" applyAlignment="1">
      <alignment vertical="center" wrapText="1"/>
    </xf>
    <xf numFmtId="2" fontId="9" fillId="0" borderId="12" xfId="2" applyNumberFormat="1" applyFont="1" applyFill="1" applyBorder="1" applyAlignment="1">
      <alignment horizontal="left" vertical="center" wrapText="1"/>
    </xf>
    <xf numFmtId="0" fontId="9" fillId="0" borderId="12" xfId="2" applyFont="1" applyFill="1" applyBorder="1" applyAlignment="1">
      <alignment vertical="center" wrapText="1"/>
    </xf>
    <xf numFmtId="14" fontId="9" fillId="0" borderId="12" xfId="2" applyNumberFormat="1" applyFont="1" applyFill="1" applyBorder="1" applyAlignment="1">
      <alignment horizontal="center" vertical="center" wrapText="1"/>
    </xf>
    <xf numFmtId="0" fontId="9" fillId="0" borderId="32" xfId="2" applyFont="1" applyFill="1" applyBorder="1" applyAlignment="1">
      <alignment vertical="center" wrapText="1"/>
    </xf>
    <xf numFmtId="14" fontId="9" fillId="0" borderId="32" xfId="2" applyNumberFormat="1" applyFont="1" applyFill="1" applyBorder="1" applyAlignment="1">
      <alignment horizontal="center" vertical="center" wrapText="1"/>
    </xf>
    <xf numFmtId="182" fontId="9" fillId="0" borderId="12" xfId="2" applyNumberFormat="1" applyFont="1" applyFill="1" applyBorder="1" applyAlignment="1">
      <alignment vertical="center" wrapText="1"/>
    </xf>
    <xf numFmtId="182" fontId="9" fillId="0" borderId="12" xfId="2" applyNumberFormat="1" applyFont="1" applyFill="1" applyBorder="1" applyAlignment="1">
      <alignment horizontal="center" vertical="center" wrapText="1"/>
    </xf>
    <xf numFmtId="14" fontId="9" fillId="0" borderId="12" xfId="23" applyNumberFormat="1" applyFont="1" applyFill="1" applyBorder="1" applyAlignment="1" applyProtection="1">
      <alignment horizontal="center" vertical="center" wrapText="1"/>
      <protection locked="0"/>
    </xf>
    <xf numFmtId="182" fontId="9" fillId="0" borderId="30" xfId="2" applyNumberFormat="1" applyFont="1" applyFill="1" applyBorder="1" applyAlignment="1">
      <alignment horizontal="center" vertical="center" wrapText="1"/>
    </xf>
    <xf numFmtId="0" fontId="9" fillId="0" borderId="29" xfId="2" applyFont="1" applyFill="1" applyBorder="1" applyAlignment="1">
      <alignment horizontal="left" vertical="center"/>
    </xf>
    <xf numFmtId="0" fontId="9" fillId="0" borderId="12" xfId="2" applyFont="1" applyFill="1" applyBorder="1" applyAlignment="1">
      <alignment horizontal="center" vertical="center"/>
    </xf>
    <xf numFmtId="0" fontId="9" fillId="0" borderId="30" xfId="23" applyFont="1" applyFill="1" applyBorder="1" applyAlignment="1">
      <alignment horizontal="left" vertical="center" wrapText="1"/>
    </xf>
    <xf numFmtId="0" fontId="9" fillId="0" borderId="29" xfId="2" applyFont="1" applyBorder="1" applyAlignment="1">
      <alignment horizontal="left" vertical="center"/>
    </xf>
    <xf numFmtId="0" fontId="9" fillId="0" borderId="30" xfId="23" applyFont="1" applyFill="1" applyBorder="1" applyAlignment="1">
      <alignment horizontal="center" vertical="center" wrapText="1"/>
    </xf>
    <xf numFmtId="14" fontId="9" fillId="0" borderId="12" xfId="2" applyNumberFormat="1" applyFont="1" applyFill="1" applyBorder="1" applyAlignment="1">
      <alignment horizontal="center" vertical="center"/>
    </xf>
    <xf numFmtId="14" fontId="9" fillId="0" borderId="29" xfId="2" applyNumberFormat="1" applyFont="1" applyFill="1" applyBorder="1" applyAlignment="1">
      <alignment horizontal="left" vertical="center" wrapText="1"/>
    </xf>
    <xf numFmtId="164" fontId="9" fillId="0" borderId="29" xfId="9" applyNumberFormat="1" applyFont="1" applyFill="1" applyBorder="1" applyAlignment="1">
      <alignment horizontal="left" vertical="center" wrapText="1"/>
    </xf>
    <xf numFmtId="0" fontId="9" fillId="0" borderId="12" xfId="7" applyFont="1" applyFill="1" applyBorder="1"/>
    <xf numFmtId="182" fontId="9" fillId="0" borderId="32" xfId="2" applyNumberFormat="1" applyFont="1" applyFill="1" applyBorder="1" applyAlignment="1">
      <alignment vertical="center" wrapText="1"/>
    </xf>
    <xf numFmtId="182" fontId="9" fillId="0" borderId="32" xfId="2" applyNumberFormat="1" applyFont="1" applyFill="1" applyBorder="1" applyAlignment="1">
      <alignment horizontal="center" vertical="center" wrapText="1"/>
    </xf>
    <xf numFmtId="182" fontId="9" fillId="0" borderId="33" xfId="2" applyNumberFormat="1" applyFont="1" applyFill="1" applyBorder="1" applyAlignment="1">
      <alignment horizontal="center" vertical="center" wrapText="1"/>
    </xf>
    <xf numFmtId="0" fontId="9" fillId="0" borderId="30" xfId="2" applyFont="1" applyFill="1" applyBorder="1" applyAlignment="1">
      <alignment horizontal="center" vertical="center" wrapText="1"/>
    </xf>
    <xf numFmtId="177" fontId="9" fillId="0" borderId="12" xfId="2" applyNumberFormat="1" applyFont="1" applyFill="1" applyBorder="1" applyAlignment="1">
      <alignment horizontal="center" vertical="center"/>
    </xf>
    <xf numFmtId="0" fontId="9" fillId="0" borderId="30" xfId="2" applyFont="1" applyBorder="1" applyAlignment="1">
      <alignment horizontal="center" vertical="center" wrapText="1"/>
    </xf>
    <xf numFmtId="0" fontId="9" fillId="0" borderId="32" xfId="2" applyFont="1" applyFill="1" applyBorder="1" applyAlignment="1">
      <alignment horizontal="center" vertical="center"/>
    </xf>
    <xf numFmtId="0" fontId="9" fillId="0" borderId="33" xfId="2" applyFont="1" applyFill="1" applyBorder="1" applyAlignment="1">
      <alignment horizontal="center" vertical="center" wrapText="1"/>
    </xf>
    <xf numFmtId="0" fontId="9" fillId="6" borderId="0" xfId="7" applyFont="1" applyFill="1" applyBorder="1" applyAlignment="1">
      <alignment vertical="center"/>
    </xf>
    <xf numFmtId="0" fontId="8" fillId="6" borderId="0" xfId="7" applyFont="1" applyFill="1" applyBorder="1" applyAlignment="1">
      <alignment vertical="center"/>
    </xf>
    <xf numFmtId="0" fontId="10" fillId="16" borderId="36" xfId="2" applyFont="1" applyFill="1" applyBorder="1" applyAlignment="1">
      <alignment horizontal="center" vertical="center" wrapText="1"/>
    </xf>
    <xf numFmtId="0" fontId="9" fillId="0" borderId="76" xfId="2" applyFont="1" applyFill="1" applyBorder="1" applyAlignment="1">
      <alignment horizontal="left" vertical="center"/>
    </xf>
    <xf numFmtId="9" fontId="9" fillId="0" borderId="95" xfId="6" applyFont="1" applyBorder="1" applyAlignment="1">
      <alignment horizontal="center"/>
    </xf>
    <xf numFmtId="0" fontId="9" fillId="0" borderId="76" xfId="0" applyFont="1" applyBorder="1"/>
    <xf numFmtId="3" fontId="9" fillId="0" borderId="0" xfId="0" applyNumberFormat="1" applyFont="1" applyBorder="1" applyAlignment="1">
      <alignment horizontal="right"/>
    </xf>
    <xf numFmtId="9" fontId="9" fillId="0" borderId="0" xfId="6" applyFont="1" applyBorder="1" applyAlignment="1">
      <alignment horizontal="center"/>
    </xf>
    <xf numFmtId="0" fontId="10" fillId="16" borderId="98" xfId="2" applyFont="1" applyFill="1" applyBorder="1" applyAlignment="1">
      <alignment horizontal="center" vertical="center" wrapText="1"/>
    </xf>
    <xf numFmtId="0" fontId="10" fillId="16" borderId="99" xfId="2" applyFont="1" applyFill="1" applyBorder="1" applyAlignment="1">
      <alignment horizontal="center" vertical="center" wrapText="1"/>
    </xf>
    <xf numFmtId="14" fontId="10" fillId="16" borderId="99" xfId="2" applyNumberFormat="1" applyFont="1" applyFill="1" applyBorder="1" applyAlignment="1">
      <alignment horizontal="center" vertical="center" wrapText="1"/>
    </xf>
    <xf numFmtId="0" fontId="10" fillId="16" borderId="100" xfId="2" applyFont="1" applyFill="1" applyBorder="1" applyAlignment="1">
      <alignment horizontal="center" vertical="center" wrapText="1"/>
    </xf>
    <xf numFmtId="0" fontId="1" fillId="0" borderId="29" xfId="7" applyFont="1" applyBorder="1" applyAlignment="1">
      <alignment horizontal="left" vertical="center" wrapText="1"/>
    </xf>
    <xf numFmtId="0" fontId="1" fillId="0" borderId="12" xfId="4" applyFont="1" applyBorder="1" applyAlignment="1">
      <alignment horizontal="left" vertical="center"/>
    </xf>
    <xf numFmtId="49" fontId="9" fillId="0" borderId="12" xfId="12" applyNumberFormat="1" applyFont="1" applyFill="1" applyBorder="1" applyAlignment="1">
      <alignment horizontal="left" vertical="center" wrapText="1"/>
    </xf>
    <xf numFmtId="0" fontId="10" fillId="16" borderId="26" xfId="2" applyFont="1" applyFill="1" applyBorder="1" applyAlignment="1">
      <alignment horizontal="center" vertical="center"/>
    </xf>
    <xf numFmtId="0" fontId="10" fillId="16" borderId="27" xfId="2" applyFont="1" applyFill="1" applyBorder="1" applyAlignment="1">
      <alignment horizontal="center" vertical="center" wrapText="1"/>
    </xf>
    <xf numFmtId="167" fontId="3" fillId="3" borderId="12" xfId="5" applyNumberFormat="1" applyFont="1" applyFill="1" applyBorder="1" applyAlignment="1"/>
    <xf numFmtId="167" fontId="3" fillId="3" borderId="30" xfId="5" applyNumberFormat="1" applyFont="1" applyFill="1" applyBorder="1" applyAlignment="1"/>
    <xf numFmtId="0" fontId="1" fillId="0" borderId="0" xfId="0" applyFont="1" applyFill="1" applyBorder="1" applyAlignment="1"/>
    <xf numFmtId="0" fontId="1" fillId="0" borderId="12" xfId="0" applyFont="1" applyFill="1" applyBorder="1" applyAlignment="1"/>
    <xf numFmtId="167" fontId="1" fillId="0" borderId="12" xfId="5" applyNumberFormat="1" applyFont="1" applyFill="1" applyBorder="1" applyAlignment="1"/>
    <xf numFmtId="0" fontId="1" fillId="0" borderId="30" xfId="0" applyFont="1" applyFill="1" applyBorder="1" applyAlignment="1"/>
    <xf numFmtId="0" fontId="1" fillId="0" borderId="0" xfId="0" applyFont="1" applyFill="1" applyAlignment="1"/>
    <xf numFmtId="167" fontId="1" fillId="0" borderId="30" xfId="5" applyNumberFormat="1" applyFont="1" applyFill="1" applyBorder="1" applyAlignment="1"/>
    <xf numFmtId="43" fontId="1" fillId="0" borderId="12" xfId="5" applyFont="1" applyFill="1" applyBorder="1" applyAlignment="1"/>
    <xf numFmtId="167" fontId="3" fillId="3" borderId="12" xfId="5" applyNumberFormat="1" applyFont="1" applyFill="1" applyBorder="1" applyAlignment="1">
      <alignment vertical="center"/>
    </xf>
    <xf numFmtId="167" fontId="3" fillId="3" borderId="30" xfId="5" applyNumberFormat="1" applyFont="1" applyFill="1" applyBorder="1" applyAlignment="1">
      <alignment vertical="center"/>
    </xf>
    <xf numFmtId="0" fontId="1" fillId="0" borderId="0" xfId="0" applyFont="1" applyFill="1" applyBorder="1" applyAlignment="1">
      <alignment vertical="center"/>
    </xf>
    <xf numFmtId="0" fontId="1" fillId="0" borderId="12" xfId="0" applyFont="1" applyFill="1" applyBorder="1" applyAlignment="1">
      <alignment vertical="center"/>
    </xf>
    <xf numFmtId="0" fontId="1" fillId="0" borderId="30" xfId="0" applyFont="1" applyFill="1" applyBorder="1" applyAlignment="1">
      <alignment vertical="center"/>
    </xf>
    <xf numFmtId="43" fontId="1" fillId="0" borderId="12" xfId="5" applyFont="1" applyFill="1" applyBorder="1" applyAlignment="1">
      <alignment vertical="center"/>
    </xf>
    <xf numFmtId="0" fontId="3" fillId="3" borderId="29" xfId="0" applyFont="1" applyFill="1" applyBorder="1" applyAlignment="1">
      <alignment horizontal="left" vertical="center" indent="1"/>
    </xf>
    <xf numFmtId="0" fontId="1" fillId="0" borderId="29" xfId="0" applyFont="1" applyFill="1" applyBorder="1" applyAlignment="1">
      <alignment horizontal="left" vertical="center" indent="2"/>
    </xf>
    <xf numFmtId="167" fontId="1" fillId="0" borderId="0" xfId="0" applyNumberFormat="1" applyFont="1" applyFill="1" applyAlignment="1">
      <alignment vertical="center"/>
    </xf>
    <xf numFmtId="43" fontId="1" fillId="0" borderId="30" xfId="5" applyFont="1" applyFill="1" applyBorder="1" applyAlignment="1">
      <alignment vertical="center"/>
    </xf>
    <xf numFmtId="167" fontId="3" fillId="3" borderId="12" xfId="0" applyNumberFormat="1" applyFont="1" applyFill="1" applyBorder="1" applyAlignment="1">
      <alignment vertical="center"/>
    </xf>
    <xf numFmtId="167" fontId="3" fillId="3" borderId="30" xfId="0" applyNumberFormat="1" applyFont="1" applyFill="1" applyBorder="1" applyAlignment="1">
      <alignment vertical="center"/>
    </xf>
    <xf numFmtId="43" fontId="3" fillId="3" borderId="12" xfId="5" applyFont="1" applyFill="1" applyBorder="1" applyAlignment="1">
      <alignment vertical="center"/>
    </xf>
    <xf numFmtId="43" fontId="3" fillId="3" borderId="30" xfId="5" applyFont="1" applyFill="1" applyBorder="1" applyAlignment="1">
      <alignment vertical="center"/>
    </xf>
    <xf numFmtId="0" fontId="1" fillId="0" borderId="0" xfId="0" applyFont="1" applyAlignment="1">
      <alignment vertical="center"/>
    </xf>
    <xf numFmtId="167" fontId="3" fillId="3" borderId="12" xfId="5" applyNumberFormat="1" applyFont="1" applyFill="1" applyBorder="1" applyAlignment="1">
      <alignment horizontal="left" vertical="center" indent="1"/>
    </xf>
    <xf numFmtId="167" fontId="3" fillId="3" borderId="30" xfId="5" applyNumberFormat="1" applyFont="1" applyFill="1" applyBorder="1" applyAlignment="1">
      <alignment horizontal="left" vertical="center" indent="1"/>
    </xf>
    <xf numFmtId="0" fontId="1" fillId="0" borderId="0" xfId="0" applyFont="1" applyFill="1" applyBorder="1" applyAlignment="1">
      <alignment horizontal="left" vertical="center" indent="1"/>
    </xf>
    <xf numFmtId="0" fontId="1" fillId="0" borderId="0" xfId="0" applyFont="1" applyFill="1" applyAlignment="1">
      <alignment horizontal="left" vertical="center" indent="1"/>
    </xf>
    <xf numFmtId="43" fontId="1" fillId="0" borderId="12" xfId="5" applyFont="1" applyFill="1" applyBorder="1" applyAlignment="1">
      <alignment horizontal="left" vertical="center" indent="1"/>
    </xf>
    <xf numFmtId="43" fontId="1" fillId="0" borderId="30" xfId="5" applyFont="1" applyFill="1" applyBorder="1" applyAlignment="1">
      <alignment horizontal="left" vertical="center" indent="1"/>
    </xf>
    <xf numFmtId="0" fontId="1" fillId="0" borderId="12" xfId="0" applyFont="1" applyFill="1" applyBorder="1" applyAlignment="1">
      <alignment horizontal="left" vertical="center" indent="2"/>
    </xf>
    <xf numFmtId="167" fontId="1" fillId="0" borderId="12" xfId="5" applyNumberFormat="1" applyFont="1" applyFill="1" applyBorder="1" applyAlignment="1">
      <alignment horizontal="left" vertical="center" indent="2"/>
    </xf>
    <xf numFmtId="0" fontId="1" fillId="0" borderId="30" xfId="0" applyFont="1" applyFill="1" applyBorder="1" applyAlignment="1">
      <alignment horizontal="left" vertical="center" indent="2"/>
    </xf>
    <xf numFmtId="0" fontId="1" fillId="0" borderId="0" xfId="0" applyFont="1" applyFill="1" applyAlignment="1">
      <alignment horizontal="left" vertical="center" indent="2"/>
    </xf>
    <xf numFmtId="167" fontId="1" fillId="0" borderId="30" xfId="5" applyNumberFormat="1" applyFont="1" applyFill="1" applyBorder="1" applyAlignment="1">
      <alignment horizontal="left" vertical="center" indent="2"/>
    </xf>
    <xf numFmtId="168" fontId="1" fillId="0" borderId="12" xfId="0" applyNumberFormat="1" applyFont="1" applyBorder="1" applyAlignment="1">
      <alignment vertical="center"/>
    </xf>
    <xf numFmtId="167" fontId="1" fillId="0" borderId="12" xfId="18" applyNumberFormat="1" applyFont="1" applyFill="1" applyBorder="1"/>
    <xf numFmtId="167" fontId="1" fillId="0" borderId="12" xfId="18" applyNumberFormat="1" applyFont="1" applyFill="1" applyBorder="1" applyAlignment="1">
      <alignment vertical="center"/>
    </xf>
    <xf numFmtId="0" fontId="15" fillId="0" borderId="0" xfId="0" applyFont="1"/>
    <xf numFmtId="0" fontId="8" fillId="0" borderId="0" xfId="2" applyFont="1" applyFill="1" applyAlignment="1">
      <alignment horizontal="left"/>
    </xf>
    <xf numFmtId="0" fontId="3" fillId="3" borderId="29" xfId="0" applyFont="1" applyFill="1" applyBorder="1" applyAlignment="1">
      <alignment horizontal="left" indent="1"/>
    </xf>
    <xf numFmtId="0" fontId="8" fillId="0" borderId="0" xfId="2" applyFont="1" applyFill="1" applyAlignment="1"/>
    <xf numFmtId="0" fontId="8" fillId="0" borderId="0" xfId="2" applyFont="1" applyFill="1" applyAlignment="1">
      <alignment vertical="top"/>
    </xf>
    <xf numFmtId="167" fontId="1" fillId="0" borderId="29" xfId="5" applyNumberFormat="1" applyFont="1" applyFill="1" applyBorder="1" applyAlignment="1">
      <alignment vertical="center" wrapText="1"/>
    </xf>
    <xf numFmtId="9" fontId="9" fillId="0" borderId="30" xfId="6" applyFont="1" applyBorder="1" applyAlignment="1">
      <alignment horizontal="center" vertical="center"/>
    </xf>
    <xf numFmtId="3" fontId="10" fillId="16" borderId="38" xfId="0" applyNumberFormat="1" applyFont="1" applyFill="1" applyBorder="1" applyAlignment="1">
      <alignment vertical="center"/>
    </xf>
    <xf numFmtId="183" fontId="9" fillId="0" borderId="12" xfId="5" applyNumberFormat="1" applyFont="1" applyBorder="1" applyAlignment="1">
      <alignment vertical="center"/>
    </xf>
    <xf numFmtId="183" fontId="10" fillId="16" borderId="32" xfId="0" applyNumberFormat="1" applyFont="1" applyFill="1" applyBorder="1" applyAlignment="1">
      <alignment vertical="center"/>
    </xf>
    <xf numFmtId="43" fontId="9" fillId="0" borderId="12" xfId="5" applyFont="1" applyBorder="1" applyAlignment="1">
      <alignment vertical="center"/>
    </xf>
    <xf numFmtId="3" fontId="9" fillId="0" borderId="12" xfId="5" applyNumberFormat="1" applyFont="1" applyBorder="1" applyAlignment="1">
      <alignment vertical="center"/>
    </xf>
    <xf numFmtId="3" fontId="10" fillId="16" borderId="32" xfId="0" applyNumberFormat="1" applyFont="1" applyFill="1" applyBorder="1" applyAlignment="1">
      <alignment vertical="center"/>
    </xf>
    <xf numFmtId="3" fontId="9" fillId="0" borderId="11" xfId="5" applyNumberFormat="1" applyFont="1" applyBorder="1" applyAlignment="1">
      <alignment vertical="center"/>
    </xf>
    <xf numFmtId="43" fontId="9" fillId="0" borderId="11" xfId="5" applyFont="1" applyBorder="1" applyAlignment="1">
      <alignment vertical="center"/>
    </xf>
    <xf numFmtId="183" fontId="10" fillId="0" borderId="30" xfId="5" applyNumberFormat="1" applyFont="1" applyBorder="1" applyAlignment="1">
      <alignment vertical="center"/>
    </xf>
    <xf numFmtId="3" fontId="10" fillId="0" borderId="30" xfId="5" applyNumberFormat="1" applyFont="1" applyBorder="1" applyAlignment="1">
      <alignment vertical="center"/>
    </xf>
    <xf numFmtId="183" fontId="10" fillId="16" borderId="33" xfId="0" applyNumberFormat="1" applyFont="1" applyFill="1" applyBorder="1" applyAlignment="1">
      <alignment vertical="center"/>
    </xf>
    <xf numFmtId="3" fontId="9" fillId="0" borderId="12" xfId="5" applyNumberFormat="1" applyFont="1" applyBorder="1"/>
    <xf numFmtId="3" fontId="9" fillId="0" borderId="30" xfId="5" applyNumberFormat="1" applyFont="1" applyBorder="1"/>
    <xf numFmtId="3" fontId="9" fillId="0" borderId="11" xfId="5" applyNumberFormat="1" applyFont="1" applyBorder="1"/>
    <xf numFmtId="3" fontId="9" fillId="0" borderId="12" xfId="0" applyNumberFormat="1" applyFont="1" applyBorder="1"/>
    <xf numFmtId="3" fontId="9" fillId="0" borderId="1" xfId="5" applyNumberFormat="1" applyFont="1" applyBorder="1"/>
    <xf numFmtId="3" fontId="9" fillId="0" borderId="29" xfId="0" applyNumberFormat="1" applyFont="1" applyBorder="1"/>
    <xf numFmtId="3" fontId="9" fillId="0" borderId="30" xfId="0" applyNumberFormat="1" applyFont="1" applyBorder="1"/>
    <xf numFmtId="3" fontId="9" fillId="0" borderId="12" xfId="5" applyNumberFormat="1" applyFont="1" applyBorder="1" applyAlignment="1">
      <alignment horizontal="right" vertical="center"/>
    </xf>
    <xf numFmtId="3" fontId="9" fillId="0" borderId="30" xfId="5" applyNumberFormat="1" applyFont="1" applyBorder="1" applyAlignment="1">
      <alignment horizontal="right" vertical="center"/>
    </xf>
    <xf numFmtId="3" fontId="9" fillId="0" borderId="11" xfId="5" applyNumberFormat="1" applyFont="1" applyBorder="1" applyAlignment="1">
      <alignment horizontal="right" vertical="center"/>
    </xf>
    <xf numFmtId="3" fontId="9" fillId="0" borderId="12" xfId="0" applyNumberFormat="1" applyFont="1" applyBorder="1" applyAlignment="1">
      <alignment horizontal="right" vertical="center"/>
    </xf>
    <xf numFmtId="3" fontId="9" fillId="0" borderId="1" xfId="5" applyNumberFormat="1" applyFont="1" applyBorder="1" applyAlignment="1">
      <alignment horizontal="right" vertical="center"/>
    </xf>
    <xf numFmtId="3" fontId="9" fillId="16" borderId="8" xfId="5" applyNumberFormat="1" applyFont="1" applyFill="1" applyBorder="1"/>
    <xf numFmtId="3" fontId="9" fillId="16" borderId="83" xfId="5" applyNumberFormat="1" applyFont="1" applyFill="1" applyBorder="1"/>
    <xf numFmtId="3" fontId="9" fillId="16" borderId="19" xfId="5" applyNumberFormat="1" applyFont="1" applyFill="1" applyBorder="1"/>
    <xf numFmtId="3" fontId="9" fillId="16" borderId="74" xfId="0" applyNumberFormat="1" applyFont="1" applyFill="1" applyBorder="1"/>
    <xf numFmtId="3" fontId="9" fillId="16" borderId="83" xfId="0" applyNumberFormat="1" applyFont="1" applyFill="1" applyBorder="1"/>
    <xf numFmtId="3" fontId="9" fillId="16" borderId="12" xfId="5" applyNumberFormat="1" applyFont="1" applyFill="1" applyBorder="1"/>
    <xf numFmtId="3" fontId="9" fillId="16" borderId="30" xfId="5" applyNumberFormat="1" applyFont="1" applyFill="1" applyBorder="1"/>
    <xf numFmtId="3" fontId="9" fillId="16" borderId="11" xfId="5" applyNumberFormat="1" applyFont="1" applyFill="1" applyBorder="1"/>
    <xf numFmtId="3" fontId="9" fillId="16" borderId="29" xfId="0" applyNumberFormat="1" applyFont="1" applyFill="1" applyBorder="1"/>
    <xf numFmtId="3" fontId="9" fillId="16" borderId="30" xfId="0" applyNumberFormat="1" applyFont="1" applyFill="1" applyBorder="1"/>
    <xf numFmtId="3" fontId="9" fillId="0" borderId="14" xfId="5" applyNumberFormat="1" applyFont="1" applyBorder="1"/>
    <xf numFmtId="3" fontId="9" fillId="0" borderId="86" xfId="5" applyNumberFormat="1" applyFont="1" applyBorder="1"/>
    <xf numFmtId="3" fontId="9" fillId="0" borderId="21" xfId="5" applyNumberFormat="1" applyFont="1" applyBorder="1"/>
    <xf numFmtId="3" fontId="9" fillId="0" borderId="14" xfId="0" applyNumberFormat="1" applyFont="1" applyBorder="1"/>
    <xf numFmtId="3" fontId="9" fillId="0" borderId="15" xfId="5" applyNumberFormat="1" applyFont="1" applyBorder="1"/>
    <xf numFmtId="3" fontId="9" fillId="0" borderId="85" xfId="0" applyNumberFormat="1" applyFont="1" applyBorder="1"/>
    <xf numFmtId="3" fontId="9" fillId="0" borderId="86" xfId="0" applyNumberFormat="1" applyFont="1" applyBorder="1"/>
    <xf numFmtId="3" fontId="9" fillId="0" borderId="8" xfId="5" applyNumberFormat="1" applyFont="1" applyBorder="1"/>
    <xf numFmtId="3" fontId="9" fillId="0" borderId="83" xfId="5" applyNumberFormat="1" applyFont="1" applyBorder="1"/>
    <xf numFmtId="3" fontId="9" fillId="0" borderId="19" xfId="5" applyNumberFormat="1" applyFont="1" applyBorder="1"/>
    <xf numFmtId="3" fontId="9" fillId="0" borderId="8" xfId="0" applyNumberFormat="1" applyFont="1" applyBorder="1"/>
    <xf numFmtId="3" fontId="9" fillId="0" borderId="9" xfId="5" applyNumberFormat="1" applyFont="1" applyBorder="1"/>
    <xf numFmtId="3" fontId="9" fillId="0" borderId="74" xfId="0" applyNumberFormat="1" applyFont="1" applyBorder="1"/>
    <xf numFmtId="3" fontId="9" fillId="0" borderId="83" xfId="0" applyNumberFormat="1" applyFont="1" applyBorder="1"/>
    <xf numFmtId="43" fontId="9" fillId="0" borderId="14" xfId="5" applyFont="1" applyBorder="1"/>
    <xf numFmtId="43" fontId="9" fillId="0" borderId="12" xfId="5" applyFont="1" applyBorder="1"/>
    <xf numFmtId="43" fontId="9" fillId="0" borderId="8" xfId="5" applyFont="1" applyBorder="1"/>
    <xf numFmtId="43" fontId="9" fillId="0" borderId="21" xfId="5" applyFont="1" applyBorder="1"/>
    <xf numFmtId="43" fontId="9" fillId="0" borderId="11" xfId="5" applyFont="1" applyBorder="1"/>
    <xf numFmtId="43" fontId="9" fillId="0" borderId="1" xfId="5" applyFont="1" applyBorder="1"/>
    <xf numFmtId="43" fontId="9" fillId="0" borderId="15" xfId="5" applyFont="1" applyBorder="1"/>
    <xf numFmtId="43" fontId="9" fillId="0" borderId="11" xfId="5" applyFont="1" applyBorder="1" applyAlignment="1">
      <alignment horizontal="right" vertical="center"/>
    </xf>
    <xf numFmtId="43" fontId="9" fillId="0" borderId="12" xfId="5" applyFont="1" applyBorder="1" applyAlignment="1">
      <alignment horizontal="right" vertical="center"/>
    </xf>
    <xf numFmtId="43" fontId="9" fillId="0" borderId="19" xfId="5" applyFont="1" applyBorder="1"/>
    <xf numFmtId="3" fontId="9" fillId="16" borderId="85" xfId="5" applyNumberFormat="1" applyFont="1" applyFill="1" applyBorder="1"/>
    <xf numFmtId="3" fontId="9" fillId="16" borderId="14" xfId="0" applyNumberFormat="1" applyFont="1" applyFill="1" applyBorder="1"/>
    <xf numFmtId="3" fontId="9" fillId="16" borderId="14" xfId="5" applyNumberFormat="1" applyFont="1" applyFill="1" applyBorder="1"/>
    <xf numFmtId="3" fontId="9" fillId="16" borderId="86" xfId="5" applyNumberFormat="1" applyFont="1" applyFill="1" applyBorder="1"/>
    <xf numFmtId="3" fontId="9" fillId="16" borderId="29" xfId="5" applyNumberFormat="1" applyFont="1" applyFill="1" applyBorder="1"/>
    <xf numFmtId="3" fontId="9" fillId="16" borderId="12" xfId="0" applyNumberFormat="1" applyFont="1" applyFill="1" applyBorder="1"/>
    <xf numFmtId="0" fontId="9" fillId="16" borderId="32" xfId="0" applyNumberFormat="1" applyFont="1" applyFill="1" applyBorder="1" applyAlignment="1">
      <alignment horizontal="center" vertical="center"/>
    </xf>
    <xf numFmtId="43" fontId="9" fillId="16" borderId="14" xfId="5" applyFont="1" applyFill="1" applyBorder="1"/>
    <xf numFmtId="0" fontId="3" fillId="16" borderId="34" xfId="2" applyFont="1" applyFill="1" applyBorder="1" applyAlignment="1">
      <alignment horizontal="center" vertical="center"/>
    </xf>
    <xf numFmtId="0" fontId="3" fillId="16" borderId="35" xfId="2" applyFont="1" applyFill="1" applyBorder="1" applyAlignment="1">
      <alignment horizontal="center" vertical="center" wrapText="1"/>
    </xf>
    <xf numFmtId="0" fontId="3" fillId="16" borderId="36" xfId="2" applyFont="1" applyFill="1" applyBorder="1" applyAlignment="1">
      <alignment horizontal="center" vertical="center"/>
    </xf>
    <xf numFmtId="3" fontId="3" fillId="16" borderId="11" xfId="2" applyNumberFormat="1"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16" borderId="38" xfId="2" applyNumberFormat="1" applyFont="1" applyFill="1" applyBorder="1" applyAlignment="1">
      <alignment horizontal="center" vertical="center"/>
    </xf>
    <xf numFmtId="3" fontId="3" fillId="16" borderId="29" xfId="2" applyNumberFormat="1" applyFont="1" applyFill="1" applyBorder="1" applyAlignment="1">
      <alignment horizontal="center" vertical="center" wrapText="1"/>
    </xf>
    <xf numFmtId="3" fontId="3" fillId="0" borderId="29" xfId="2" applyNumberFormat="1" applyFont="1" applyFill="1" applyBorder="1" applyAlignment="1">
      <alignment horizontal="center" vertical="center"/>
    </xf>
    <xf numFmtId="3" fontId="3" fillId="16" borderId="31" xfId="2" applyNumberFormat="1" applyFont="1" applyFill="1" applyBorder="1" applyAlignment="1">
      <alignment horizontal="center" vertical="center"/>
    </xf>
    <xf numFmtId="3" fontId="3" fillId="16" borderId="1" xfId="2" applyNumberFormat="1" applyFont="1" applyFill="1" applyBorder="1" applyAlignment="1">
      <alignment horizontal="center" vertical="center" wrapText="1"/>
    </xf>
    <xf numFmtId="3" fontId="3" fillId="0" borderId="1" xfId="2" applyNumberFormat="1" applyFont="1" applyFill="1" applyBorder="1" applyAlignment="1">
      <alignment vertical="center"/>
    </xf>
    <xf numFmtId="3" fontId="3" fillId="16" borderId="55" xfId="2" applyNumberFormat="1" applyFont="1" applyFill="1" applyBorder="1" applyAlignment="1">
      <alignment vertical="center"/>
    </xf>
    <xf numFmtId="0" fontId="1" fillId="0" borderId="35" xfId="2" applyFont="1" applyFill="1" applyBorder="1" applyAlignment="1">
      <alignment horizontal="left" vertical="center" wrapText="1"/>
    </xf>
    <xf numFmtId="3" fontId="25" fillId="0" borderId="30" xfId="0" applyNumberFormat="1" applyFont="1" applyFill="1" applyBorder="1" applyAlignment="1">
      <alignment vertical="center"/>
    </xf>
    <xf numFmtId="3" fontId="25" fillId="0" borderId="1" xfId="0" applyNumberFormat="1" applyFont="1" applyFill="1" applyBorder="1" applyAlignment="1">
      <alignment vertical="center"/>
    </xf>
    <xf numFmtId="43" fontId="3" fillId="0" borderId="11" xfId="5" applyFont="1" applyFill="1" applyBorder="1" applyAlignment="1">
      <alignment horizontal="center" vertical="center"/>
    </xf>
    <xf numFmtId="43" fontId="3" fillId="0" borderId="30" xfId="5" applyFont="1" applyFill="1" applyBorder="1" applyAlignment="1">
      <alignment vertical="center"/>
    </xf>
    <xf numFmtId="3" fontId="9" fillId="0" borderId="29" xfId="9" applyNumberFormat="1" applyFont="1" applyFill="1" applyBorder="1" applyAlignment="1">
      <alignment horizontal="right"/>
    </xf>
    <xf numFmtId="0" fontId="9" fillId="0" borderId="35" xfId="0" applyFont="1" applyFill="1" applyBorder="1" applyAlignment="1">
      <alignment horizontal="left" wrapText="1"/>
    </xf>
    <xf numFmtId="0" fontId="9" fillId="0" borderId="35" xfId="0" applyFont="1" applyFill="1" applyBorder="1" applyAlignment="1">
      <alignment vertical="center" wrapText="1"/>
    </xf>
    <xf numFmtId="3" fontId="9" fillId="0" borderId="29" xfId="8" applyNumberFormat="1" applyFont="1" applyFill="1" applyBorder="1" applyAlignment="1">
      <alignment horizontal="right"/>
    </xf>
    <xf numFmtId="43" fontId="9" fillId="6" borderId="29" xfId="5" applyFont="1" applyFill="1" applyBorder="1" applyAlignment="1">
      <alignment horizontal="right" vertical="center"/>
    </xf>
    <xf numFmtId="43" fontId="9" fillId="6" borderId="30" xfId="5" applyFont="1" applyFill="1" applyBorder="1" applyAlignment="1">
      <alignment horizontal="center" vertical="center"/>
    </xf>
    <xf numFmtId="43" fontId="10" fillId="16" borderId="30" xfId="5" applyFont="1" applyFill="1" applyBorder="1" applyAlignment="1">
      <alignment horizontal="center" vertical="center"/>
    </xf>
    <xf numFmtId="43" fontId="9" fillId="0" borderId="30" xfId="5" applyFont="1" applyFill="1" applyBorder="1" applyAlignment="1">
      <alignment horizontal="right" vertical="center"/>
    </xf>
    <xf numFmtId="43" fontId="10" fillId="12" borderId="30" xfId="5" applyFont="1" applyFill="1" applyBorder="1" applyAlignment="1">
      <alignment horizontal="center" vertical="center"/>
    </xf>
    <xf numFmtId="43" fontId="10" fillId="12" borderId="29" xfId="5" applyFont="1" applyFill="1" applyBorder="1" applyAlignment="1">
      <alignment horizontal="right" vertical="center"/>
    </xf>
    <xf numFmtId="43" fontId="9" fillId="6" borderId="30" xfId="5" applyFont="1" applyFill="1" applyBorder="1" applyAlignment="1">
      <alignment horizontal="right" vertical="center"/>
    </xf>
    <xf numFmtId="43" fontId="9" fillId="12" borderId="29" xfId="5" applyFont="1" applyFill="1" applyBorder="1" applyAlignment="1">
      <alignment horizontal="right" vertical="center"/>
    </xf>
    <xf numFmtId="43" fontId="9" fillId="0" borderId="29" xfId="5" applyFont="1" applyFill="1" applyBorder="1" applyAlignment="1">
      <alignment horizontal="right" vertical="center"/>
    </xf>
    <xf numFmtId="43" fontId="9" fillId="0" borderId="30" xfId="5" applyFont="1" applyFill="1" applyBorder="1" applyAlignment="1">
      <alignment horizontal="center" vertical="center"/>
    </xf>
    <xf numFmtId="43" fontId="9" fillId="12" borderId="30" xfId="5" applyFont="1" applyFill="1" applyBorder="1" applyAlignment="1">
      <alignment horizontal="center" vertical="center"/>
    </xf>
    <xf numFmtId="43" fontId="10" fillId="16" borderId="31" xfId="5" applyFont="1" applyFill="1" applyBorder="1" applyAlignment="1">
      <alignment horizontal="right" vertical="center"/>
    </xf>
    <xf numFmtId="43" fontId="10" fillId="16" borderId="33" xfId="5" applyFont="1" applyFill="1" applyBorder="1" applyAlignment="1">
      <alignment horizontal="center" vertical="center"/>
    </xf>
    <xf numFmtId="43" fontId="9" fillId="3" borderId="30" xfId="5" applyFont="1" applyFill="1" applyBorder="1" applyAlignment="1">
      <alignment horizontal="center" vertical="center"/>
    </xf>
    <xf numFmtId="43" fontId="9" fillId="16" borderId="30" xfId="5" applyFont="1" applyFill="1" applyBorder="1" applyAlignment="1">
      <alignment horizontal="center" vertical="center"/>
    </xf>
    <xf numFmtId="3" fontId="10" fillId="16" borderId="32" xfId="0" applyNumberFormat="1" applyFont="1" applyFill="1" applyBorder="1" applyAlignment="1">
      <alignment horizontal="center"/>
    </xf>
    <xf numFmtId="3" fontId="10" fillId="16" borderId="32" xfId="0" quotePrefix="1" applyNumberFormat="1" applyFont="1" applyFill="1" applyBorder="1" applyAlignment="1">
      <alignment horizontal="center"/>
    </xf>
    <xf numFmtId="3" fontId="10" fillId="16" borderId="33" xfId="0" quotePrefix="1" applyNumberFormat="1" applyFont="1" applyFill="1" applyBorder="1" applyAlignment="1">
      <alignment horizontal="center"/>
    </xf>
    <xf numFmtId="3" fontId="10" fillId="16" borderId="55" xfId="0" quotePrefix="1" applyNumberFormat="1" applyFont="1" applyFill="1" applyBorder="1" applyAlignment="1">
      <alignment horizontal="center"/>
    </xf>
    <xf numFmtId="0" fontId="9" fillId="0" borderId="34" xfId="4" applyFont="1" applyFill="1" applyBorder="1"/>
    <xf numFmtId="3" fontId="9" fillId="0" borderId="26" xfId="4" applyNumberFormat="1" applyFont="1" applyFill="1" applyBorder="1" applyAlignment="1">
      <alignment horizontal="center" vertical="center"/>
    </xf>
    <xf numFmtId="3" fontId="9" fillId="0" borderId="27" xfId="4" applyNumberFormat="1" applyFont="1" applyFill="1" applyBorder="1"/>
    <xf numFmtId="3" fontId="9" fillId="0" borderId="28" xfId="4" applyNumberFormat="1" applyFont="1" applyFill="1" applyBorder="1"/>
    <xf numFmtId="3" fontId="9" fillId="0" borderId="37" xfId="4" applyNumberFormat="1" applyFont="1" applyFill="1" applyBorder="1" applyAlignment="1">
      <alignment horizontal="center" vertical="center"/>
    </xf>
    <xf numFmtId="3" fontId="9" fillId="0" borderId="54" xfId="4" applyNumberFormat="1" applyFont="1" applyFill="1" applyBorder="1"/>
    <xf numFmtId="3" fontId="9" fillId="0" borderId="26" xfId="4" applyNumberFormat="1" applyFont="1" applyFill="1" applyBorder="1" applyAlignment="1">
      <alignment vertical="center"/>
    </xf>
    <xf numFmtId="3" fontId="9" fillId="0" borderId="28" xfId="4" applyNumberFormat="1" applyFont="1" applyFill="1" applyBorder="1" applyAlignment="1">
      <alignment horizontal="center" vertical="center"/>
    </xf>
    <xf numFmtId="3" fontId="9" fillId="0" borderId="28" xfId="4" applyNumberFormat="1" applyFont="1" applyFill="1" applyBorder="1" applyAlignment="1">
      <alignment vertical="center"/>
    </xf>
    <xf numFmtId="0" fontId="9" fillId="0" borderId="35" xfId="2" applyFont="1" applyFill="1" applyBorder="1" applyAlignment="1">
      <alignment horizontal="left" vertical="center" wrapText="1"/>
    </xf>
    <xf numFmtId="0" fontId="10" fillId="3" borderId="35" xfId="0" applyFont="1" applyFill="1" applyBorder="1" applyAlignment="1">
      <alignment horizontal="left" vertical="center"/>
    </xf>
    <xf numFmtId="0" fontId="26" fillId="0" borderId="34" xfId="0" applyFont="1" applyFill="1" applyBorder="1" applyAlignment="1">
      <alignment horizontal="left" vertical="center" wrapText="1"/>
    </xf>
    <xf numFmtId="3" fontId="26" fillId="0" borderId="26" xfId="0" applyNumberFormat="1" applyFont="1" applyFill="1" applyBorder="1" applyAlignment="1">
      <alignment horizontal="right" vertical="center"/>
    </xf>
    <xf numFmtId="3" fontId="26" fillId="0" borderId="28" xfId="0" applyNumberFormat="1" applyFont="1" applyFill="1" applyBorder="1" applyAlignment="1">
      <alignment horizontal="right" vertical="center"/>
    </xf>
    <xf numFmtId="3" fontId="26" fillId="0" borderId="37" xfId="0" applyNumberFormat="1" applyFont="1" applyFill="1" applyBorder="1" applyAlignment="1">
      <alignment horizontal="right" vertical="center"/>
    </xf>
    <xf numFmtId="3" fontId="26" fillId="0" borderId="54" xfId="0" applyNumberFormat="1" applyFont="1" applyFill="1" applyBorder="1" applyAlignment="1">
      <alignment horizontal="right" vertical="center"/>
    </xf>
    <xf numFmtId="3" fontId="26" fillId="0" borderId="56" xfId="0" applyNumberFormat="1" applyFont="1" applyFill="1" applyBorder="1" applyAlignment="1">
      <alignment horizontal="right" vertical="center"/>
    </xf>
    <xf numFmtId="3" fontId="9" fillId="0" borderId="37" xfId="2" applyNumberFormat="1" applyFont="1" applyFill="1" applyBorder="1" applyAlignment="1">
      <alignment horizontal="right" vertical="center"/>
    </xf>
    <xf numFmtId="9" fontId="9" fillId="0" borderId="54" xfId="6" applyFont="1" applyFill="1" applyBorder="1" applyAlignment="1">
      <alignment horizontal="center" vertical="center"/>
    </xf>
    <xf numFmtId="3" fontId="9" fillId="0" borderId="26" xfId="2" applyNumberFormat="1" applyFont="1" applyFill="1" applyBorder="1" applyAlignment="1">
      <alignment vertical="center"/>
    </xf>
    <xf numFmtId="9" fontId="9" fillId="0" borderId="28" xfId="6" applyFont="1" applyFill="1" applyBorder="1" applyAlignment="1">
      <alignment horizontal="center" vertical="center"/>
    </xf>
    <xf numFmtId="43" fontId="9" fillId="0" borderId="11" xfId="5" applyFont="1" applyFill="1" applyBorder="1" applyAlignment="1">
      <alignment horizontal="right" vertical="center"/>
    </xf>
    <xf numFmtId="43" fontId="9" fillId="0" borderId="29" xfId="5" applyFont="1" applyFill="1" applyBorder="1" applyAlignment="1">
      <alignment vertical="center"/>
    </xf>
    <xf numFmtId="0" fontId="26" fillId="0" borderId="34" xfId="0" applyFont="1" applyFill="1" applyBorder="1" applyAlignment="1">
      <alignment horizontal="left" vertical="center"/>
    </xf>
    <xf numFmtId="43" fontId="26" fillId="0" borderId="28" xfId="5" applyFont="1" applyFill="1" applyBorder="1" applyAlignment="1">
      <alignment horizontal="right" vertical="center"/>
    </xf>
    <xf numFmtId="43" fontId="9" fillId="0" borderId="37" xfId="5" applyFont="1" applyFill="1" applyBorder="1" applyAlignment="1">
      <alignment horizontal="right" vertical="center"/>
    </xf>
    <xf numFmtId="43" fontId="9" fillId="0" borderId="26" xfId="5" applyFont="1" applyFill="1" applyBorder="1" applyAlignment="1">
      <alignment vertical="center"/>
    </xf>
    <xf numFmtId="43" fontId="26" fillId="0" borderId="30" xfId="5" applyFont="1" applyFill="1" applyBorder="1" applyAlignment="1">
      <alignment horizontal="right" vertical="center"/>
    </xf>
    <xf numFmtId="43" fontId="26" fillId="0" borderId="1" xfId="5" applyFont="1" applyFill="1" applyBorder="1" applyAlignment="1">
      <alignment horizontal="right" vertical="center"/>
    </xf>
    <xf numFmtId="3" fontId="9" fillId="0" borderId="32" xfId="2" applyNumberFormat="1" applyFont="1" applyFill="1" applyBorder="1" applyAlignment="1">
      <alignment horizontal="center" vertical="center"/>
    </xf>
    <xf numFmtId="3" fontId="9" fillId="0" borderId="12" xfId="2" applyNumberFormat="1" applyFont="1" applyBorder="1" applyAlignment="1">
      <alignment horizontal="center" vertical="center"/>
    </xf>
    <xf numFmtId="3" fontId="9" fillId="0" borderId="12" xfId="22" applyNumberFormat="1" applyFont="1" applyFill="1" applyBorder="1" applyAlignment="1">
      <alignment horizontal="center" vertical="center"/>
    </xf>
    <xf numFmtId="3" fontId="9" fillId="0" borderId="32" xfId="22" applyNumberFormat="1" applyFont="1" applyFill="1" applyBorder="1" applyAlignment="1">
      <alignment horizontal="center" vertical="center"/>
    </xf>
    <xf numFmtId="3" fontId="9" fillId="0" borderId="12" xfId="2" applyNumberFormat="1" applyFont="1" applyFill="1" applyBorder="1" applyAlignment="1">
      <alignment horizontal="center" vertical="center" wrapText="1"/>
    </xf>
    <xf numFmtId="3" fontId="9" fillId="0" borderId="32" xfId="2" applyNumberFormat="1" applyFont="1" applyFill="1" applyBorder="1" applyAlignment="1">
      <alignment horizontal="center" vertical="center" wrapText="1"/>
    </xf>
    <xf numFmtId="183" fontId="9" fillId="0" borderId="12" xfId="8" applyNumberFormat="1" applyFont="1" applyFill="1" applyBorder="1" applyAlignment="1">
      <alignment horizontal="center" vertical="center" wrapText="1"/>
    </xf>
    <xf numFmtId="183" fontId="9" fillId="0" borderId="32" xfId="8" applyNumberFormat="1" applyFont="1" applyFill="1" applyBorder="1" applyAlignment="1">
      <alignment horizontal="center" vertical="center" wrapText="1"/>
    </xf>
    <xf numFmtId="43" fontId="9" fillId="0" borderId="12" xfId="5" applyFont="1" applyFill="1" applyBorder="1" applyAlignment="1">
      <alignment horizontal="center" vertical="center" wrapText="1"/>
    </xf>
    <xf numFmtId="43" fontId="9" fillId="0" borderId="12" xfId="5" applyFont="1" applyFill="1" applyBorder="1" applyAlignment="1">
      <alignment vertical="center" wrapText="1"/>
    </xf>
    <xf numFmtId="3" fontId="10" fillId="16" borderId="32" xfId="2" applyNumberFormat="1" applyFont="1" applyFill="1" applyBorder="1" applyAlignment="1">
      <alignment horizontal="center" vertical="center" wrapText="1"/>
    </xf>
    <xf numFmtId="0" fontId="9" fillId="0" borderId="29" xfId="13" applyFont="1" applyBorder="1" applyAlignment="1">
      <alignment vertical="center" wrapText="1"/>
    </xf>
    <xf numFmtId="43" fontId="9" fillId="0" borderId="13" xfId="5" applyFont="1" applyFill="1" applyBorder="1" applyAlignment="1">
      <alignment vertical="center"/>
    </xf>
    <xf numFmtId="43" fontId="9" fillId="0" borderId="30" xfId="5" applyFont="1" applyFill="1" applyBorder="1" applyAlignment="1">
      <alignment vertical="center"/>
    </xf>
    <xf numFmtId="43" fontId="26" fillId="0" borderId="30" xfId="5" applyFont="1" applyFill="1" applyBorder="1" applyAlignment="1">
      <alignment vertical="center"/>
    </xf>
    <xf numFmtId="0" fontId="54" fillId="0" borderId="62" xfId="4" applyFont="1" applyBorder="1" applyAlignment="1">
      <alignment horizontal="center" vertical="center" wrapText="1"/>
    </xf>
    <xf numFmtId="0" fontId="55" fillId="0" borderId="62" xfId="4" applyFont="1" applyBorder="1" applyAlignment="1">
      <alignment horizontal="center" vertical="center" wrapText="1"/>
    </xf>
    <xf numFmtId="3" fontId="54" fillId="5" borderId="62" xfId="0" applyNumberFormat="1" applyFont="1" applyFill="1" applyBorder="1" applyAlignment="1">
      <alignment horizontal="center" vertical="center" wrapText="1"/>
    </xf>
    <xf numFmtId="168" fontId="54" fillId="23" borderId="62" xfId="5" applyNumberFormat="1" applyFont="1" applyFill="1" applyBorder="1" applyAlignment="1">
      <alignment horizontal="center" vertical="center" wrapText="1"/>
    </xf>
    <xf numFmtId="0" fontId="54" fillId="5" borderId="62" xfId="0" applyFont="1" applyFill="1" applyBorder="1" applyAlignment="1">
      <alignment horizontal="center" vertical="center" wrapText="1"/>
    </xf>
    <xf numFmtId="9" fontId="54" fillId="0" borderId="62" xfId="0" applyNumberFormat="1" applyFont="1" applyBorder="1" applyAlignment="1">
      <alignment horizontal="center" vertical="center" wrapText="1"/>
    </xf>
    <xf numFmtId="0" fontId="54" fillId="0" borderId="62" xfId="0" applyFont="1" applyBorder="1" applyAlignment="1">
      <alignment horizontal="center" vertical="center" wrapText="1"/>
    </xf>
    <xf numFmtId="0" fontId="1" fillId="5" borderId="1" xfId="0" applyFont="1" applyFill="1" applyBorder="1" applyAlignment="1">
      <alignment horizontal="left" vertical="center" wrapText="1"/>
    </xf>
    <xf numFmtId="0" fontId="1" fillId="5" borderId="24"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35" fillId="5" borderId="62" xfId="4" applyFont="1" applyFill="1" applyBorder="1" applyAlignment="1">
      <alignment horizontal="center" vertical="center" textRotation="90" wrapText="1"/>
    </xf>
    <xf numFmtId="0" fontId="39" fillId="22" borderId="62" xfId="4" applyFont="1" applyFill="1" applyBorder="1" applyAlignment="1">
      <alignment horizontal="center" vertical="center"/>
    </xf>
    <xf numFmtId="0" fontId="35" fillId="0" borderId="62" xfId="4" applyFont="1" applyBorder="1" applyAlignment="1">
      <alignment horizontal="center" vertical="center" wrapText="1"/>
    </xf>
    <xf numFmtId="0" fontId="38" fillId="19" borderId="59" xfId="7" applyFont="1" applyFill="1" applyBorder="1" applyAlignment="1">
      <alignment horizontal="center"/>
    </xf>
    <xf numFmtId="0" fontId="38" fillId="19" borderId="60" xfId="7" applyFont="1" applyFill="1" applyBorder="1" applyAlignment="1">
      <alignment horizontal="center"/>
    </xf>
    <xf numFmtId="0" fontId="38" fillId="19" borderId="61" xfId="7" applyFont="1" applyFill="1" applyBorder="1" applyAlignment="1">
      <alignment horizontal="center"/>
    </xf>
    <xf numFmtId="0" fontId="39" fillId="20" borderId="62" xfId="7" applyFont="1" applyFill="1" applyBorder="1" applyAlignment="1">
      <alignment horizontal="center" vertical="center" wrapText="1"/>
    </xf>
    <xf numFmtId="0" fontId="39" fillId="5" borderId="62" xfId="7" applyFont="1" applyFill="1" applyBorder="1" applyAlignment="1">
      <alignment horizontal="center" vertical="center" textRotation="90" wrapText="1"/>
    </xf>
    <xf numFmtId="0" fontId="35" fillId="5" borderId="62" xfId="7" applyFont="1" applyFill="1" applyBorder="1" applyAlignment="1">
      <alignment horizontal="center" vertical="center" textRotation="90" wrapText="1"/>
    </xf>
    <xf numFmtId="0" fontId="39" fillId="0" borderId="62" xfId="7" applyFont="1" applyBorder="1" applyAlignment="1">
      <alignment horizontal="center" vertical="center" wrapText="1"/>
    </xf>
    <xf numFmtId="0" fontId="41" fillId="0" borderId="62" xfId="7" applyFont="1" applyBorder="1" applyAlignment="1">
      <alignment horizontal="center" vertical="center"/>
    </xf>
    <xf numFmtId="0" fontId="39" fillId="0" borderId="62" xfId="7" applyFont="1" applyBorder="1" applyAlignment="1">
      <alignment horizontal="center" vertical="center"/>
    </xf>
    <xf numFmtId="0" fontId="35" fillId="0" borderId="62" xfId="7" applyFont="1" applyBorder="1" applyAlignment="1">
      <alignment horizontal="center" vertical="center"/>
    </xf>
    <xf numFmtId="0" fontId="39" fillId="0" borderId="62" xfId="4" applyFont="1" applyBorder="1" applyAlignment="1">
      <alignment horizontal="center" vertical="center" wrapText="1"/>
    </xf>
    <xf numFmtId="0" fontId="35" fillId="5" borderId="62" xfId="11" applyFont="1" applyFill="1" applyBorder="1" applyAlignment="1">
      <alignment horizontal="center" vertical="center" textRotation="90" wrapText="1"/>
    </xf>
    <xf numFmtId="0" fontId="39" fillId="0" borderId="62" xfId="11" applyFont="1" applyBorder="1" applyAlignment="1">
      <alignment horizontal="center" vertical="center"/>
    </xf>
    <xf numFmtId="0" fontId="35" fillId="5" borderId="62" xfId="11" applyFont="1" applyFill="1" applyBorder="1" applyAlignment="1">
      <alignment horizontal="center" vertical="center" wrapText="1"/>
    </xf>
    <xf numFmtId="0" fontId="35" fillId="5" borderId="62" xfId="0" applyFont="1" applyFill="1" applyBorder="1" applyAlignment="1">
      <alignment horizontal="center" vertical="center" textRotation="90" wrapText="1"/>
    </xf>
    <xf numFmtId="0" fontId="39" fillId="0" borderId="62" xfId="0" applyFont="1" applyBorder="1" applyAlignment="1">
      <alignment horizontal="center" vertical="center" wrapText="1"/>
    </xf>
    <xf numFmtId="0" fontId="35" fillId="0" borderId="62" xfId="0" applyFont="1" applyBorder="1" applyAlignment="1">
      <alignment horizontal="center" vertical="center" wrapText="1"/>
    </xf>
    <xf numFmtId="0" fontId="39" fillId="23" borderId="62" xfId="0" applyFont="1" applyFill="1" applyBorder="1" applyAlignment="1">
      <alignment horizontal="center" vertical="center" wrapText="1"/>
    </xf>
    <xf numFmtId="0" fontId="35" fillId="23" borderId="62" xfId="0" applyFont="1" applyFill="1" applyBorder="1" applyAlignment="1">
      <alignment horizontal="center" vertical="center" wrapText="1"/>
    </xf>
    <xf numFmtId="0" fontId="39" fillId="22" borderId="63" xfId="4" applyFont="1" applyFill="1" applyBorder="1" applyAlignment="1">
      <alignment horizontal="center" vertical="center"/>
    </xf>
    <xf numFmtId="0" fontId="39" fillId="22" borderId="64" xfId="4" applyFont="1" applyFill="1" applyBorder="1" applyAlignment="1">
      <alignment horizontal="center" vertical="center"/>
    </xf>
    <xf numFmtId="0" fontId="39" fillId="22" borderId="65" xfId="4" applyFont="1" applyFill="1" applyBorder="1" applyAlignment="1">
      <alignment horizontal="center" vertical="center"/>
    </xf>
    <xf numFmtId="0" fontId="39" fillId="5" borderId="62" xfId="4" applyFont="1" applyFill="1" applyBorder="1" applyAlignment="1">
      <alignment horizontal="center" vertical="center" textRotation="90" wrapText="1"/>
    </xf>
    <xf numFmtId="0" fontId="39" fillId="0" borderId="62" xfId="12" applyFont="1" applyBorder="1" applyAlignment="1">
      <alignment horizontal="center" vertical="center"/>
    </xf>
    <xf numFmtId="0" fontId="39" fillId="0" borderId="62" xfId="0" applyFont="1" applyBorder="1" applyAlignment="1">
      <alignment horizontal="center" vertical="center"/>
    </xf>
    <xf numFmtId="0" fontId="35" fillId="0" borderId="63" xfId="0" applyFont="1" applyBorder="1" applyAlignment="1">
      <alignment horizontal="center" vertical="center" wrapText="1"/>
    </xf>
    <xf numFmtId="0" fontId="35" fillId="0" borderId="64" xfId="0" applyFont="1" applyBorder="1" applyAlignment="1">
      <alignment horizontal="center" vertical="center"/>
    </xf>
    <xf numFmtId="0" fontId="35" fillId="0" borderId="65" xfId="0" applyFont="1" applyBorder="1" applyAlignment="1">
      <alignment horizontal="center" vertical="center"/>
    </xf>
    <xf numFmtId="0" fontId="39" fillId="5" borderId="62" xfId="7" applyFont="1" applyFill="1" applyBorder="1" applyAlignment="1">
      <alignment horizontal="center" vertical="center"/>
    </xf>
    <xf numFmtId="0" fontId="39" fillId="5" borderId="63" xfId="0" applyFont="1" applyFill="1" applyBorder="1" applyAlignment="1">
      <alignment horizontal="center" vertical="center" textRotation="90" wrapText="1"/>
    </xf>
    <xf numFmtId="0" fontId="35" fillId="5" borderId="64" xfId="0" applyFont="1" applyFill="1" applyBorder="1" applyAlignment="1">
      <alignment horizontal="center" vertical="center" textRotation="90" wrapText="1"/>
    </xf>
    <xf numFmtId="0" fontId="35" fillId="5" borderId="65" xfId="0" applyFont="1" applyFill="1" applyBorder="1" applyAlignment="1">
      <alignment horizontal="center" vertical="center" textRotation="90" wrapText="1"/>
    </xf>
    <xf numFmtId="0" fontId="19" fillId="0" borderId="0" xfId="0" applyFont="1" applyFill="1" applyAlignment="1">
      <alignment horizontal="justify" wrapText="1"/>
    </xf>
    <xf numFmtId="0" fontId="19" fillId="0" borderId="0" xfId="2" applyFont="1" applyFill="1" applyAlignment="1">
      <alignment horizontal="left" vertical="center" wrapText="1"/>
    </xf>
    <xf numFmtId="0" fontId="19" fillId="0" borderId="0" xfId="0" applyFont="1" applyFill="1" applyAlignment="1">
      <alignment horizontal="justify" vertical="top" wrapText="1"/>
    </xf>
    <xf numFmtId="0" fontId="19" fillId="0" borderId="0" xfId="0" applyFont="1" applyFill="1" applyAlignment="1">
      <alignment horizontal="left" wrapText="1"/>
    </xf>
    <xf numFmtId="0" fontId="8" fillId="0" borderId="0" xfId="0" applyFont="1" applyFill="1" applyAlignment="1">
      <alignment horizontal="justify" wrapText="1"/>
    </xf>
    <xf numFmtId="0" fontId="8" fillId="0" borderId="0" xfId="0" applyFont="1" applyFill="1" applyAlignment="1">
      <alignment horizontal="justify" vertical="center" wrapText="1"/>
    </xf>
    <xf numFmtId="49" fontId="2" fillId="0" borderId="29" xfId="3" applyFont="1" applyBorder="1" applyAlignment="1">
      <alignment horizontal="left" vertical="center" wrapText="1"/>
    </xf>
    <xf numFmtId="49" fontId="6" fillId="16" borderId="26" xfId="3" applyNumberFormat="1" applyFont="1" applyFill="1" applyBorder="1" applyAlignment="1" applyProtection="1">
      <alignment horizontal="center" vertical="center" wrapText="1"/>
    </xf>
    <xf numFmtId="49" fontId="6" fillId="16" borderId="29" xfId="3" applyNumberFormat="1" applyFont="1" applyFill="1" applyBorder="1" applyAlignment="1" applyProtection="1">
      <alignment horizontal="center" vertical="center" wrapText="1"/>
    </xf>
    <xf numFmtId="49" fontId="6" fillId="16" borderId="37" xfId="3" applyFont="1" applyFill="1" applyBorder="1" applyAlignment="1">
      <alignment horizontal="center" vertical="center" wrapText="1"/>
    </xf>
    <xf numFmtId="49" fontId="6" fillId="16" borderId="27" xfId="3" applyFont="1" applyFill="1" applyBorder="1" applyAlignment="1">
      <alignment horizontal="center" vertical="center" wrapText="1"/>
    </xf>
    <xf numFmtId="49" fontId="6" fillId="16" borderId="54" xfId="3" applyFont="1" applyFill="1" applyBorder="1" applyAlignment="1">
      <alignment horizontal="center" vertical="center" wrapText="1"/>
    </xf>
    <xf numFmtId="49" fontId="6" fillId="16" borderId="26" xfId="3" applyFont="1" applyFill="1" applyBorder="1" applyAlignment="1">
      <alignment horizontal="center" vertical="center" wrapText="1"/>
    </xf>
    <xf numFmtId="49" fontId="6" fillId="16" borderId="28" xfId="3" applyFont="1" applyFill="1" applyBorder="1" applyAlignment="1">
      <alignment horizontal="center" vertical="center" wrapText="1"/>
    </xf>
    <xf numFmtId="167" fontId="6" fillId="16" borderId="26" xfId="5" applyNumberFormat="1" applyFont="1" applyFill="1" applyBorder="1" applyAlignment="1">
      <alignment horizontal="center" vertical="center" wrapText="1"/>
    </xf>
    <xf numFmtId="167" fontId="6" fillId="16" borderId="27" xfId="5" applyNumberFormat="1" applyFont="1" applyFill="1" applyBorder="1" applyAlignment="1">
      <alignment horizontal="center" vertical="center" wrapText="1"/>
    </xf>
    <xf numFmtId="167" fontId="6" fillId="16" borderId="28" xfId="5" applyNumberFormat="1" applyFont="1" applyFill="1" applyBorder="1" applyAlignment="1">
      <alignment horizontal="center" vertical="center" wrapText="1"/>
    </xf>
    <xf numFmtId="49" fontId="6" fillId="16" borderId="54" xfId="3" applyNumberFormat="1" applyFont="1" applyFill="1" applyBorder="1" applyAlignment="1" applyProtection="1">
      <alignment horizontal="center" vertical="center" wrapText="1"/>
    </xf>
    <xf numFmtId="49" fontId="6" fillId="16" borderId="1" xfId="3" applyNumberFormat="1" applyFont="1" applyFill="1" applyBorder="1" applyAlignment="1" applyProtection="1">
      <alignment horizontal="center" vertical="center" wrapText="1"/>
    </xf>
    <xf numFmtId="0" fontId="3" fillId="16" borderId="26" xfId="0" applyFont="1" applyFill="1" applyBorder="1" applyAlignment="1">
      <alignment horizontal="center" vertical="center" wrapText="1"/>
    </xf>
    <xf numFmtId="0" fontId="3" fillId="16" borderId="27" xfId="0" applyFont="1" applyFill="1" applyBorder="1" applyAlignment="1">
      <alignment horizontal="center" vertical="center" wrapText="1"/>
    </xf>
    <xf numFmtId="0" fontId="3" fillId="16" borderId="28" xfId="0" applyFont="1" applyFill="1" applyBorder="1" applyAlignment="1">
      <alignment horizontal="center" vertical="center" wrapText="1"/>
    </xf>
    <xf numFmtId="0" fontId="3" fillId="16" borderId="37" xfId="0" applyFont="1" applyFill="1" applyBorder="1" applyAlignment="1">
      <alignment horizontal="center" vertical="center" wrapText="1"/>
    </xf>
    <xf numFmtId="0" fontId="3" fillId="16" borderId="54" xfId="0" applyFont="1" applyFill="1" applyBorder="1" applyAlignment="1">
      <alignment horizontal="center" vertical="center" wrapText="1"/>
    </xf>
    <xf numFmtId="0" fontId="3" fillId="16" borderId="34" xfId="0" applyFont="1" applyFill="1" applyBorder="1" applyAlignment="1">
      <alignment horizontal="center" vertical="center"/>
    </xf>
    <xf numFmtId="0" fontId="3" fillId="16" borderId="35" xfId="0" applyFont="1" applyFill="1" applyBorder="1" applyAlignment="1">
      <alignment horizontal="center" vertical="center"/>
    </xf>
    <xf numFmtId="0" fontId="10" fillId="16" borderId="37" xfId="0" applyFont="1" applyFill="1" applyBorder="1" applyAlignment="1">
      <alignment horizontal="center" vertical="center"/>
    </xf>
    <xf numFmtId="0" fontId="10" fillId="16" borderId="28" xfId="0" applyFont="1" applyFill="1" applyBorder="1" applyAlignment="1">
      <alignment horizontal="center" vertical="center"/>
    </xf>
    <xf numFmtId="0" fontId="10" fillId="16" borderId="26" xfId="0" applyFont="1" applyFill="1" applyBorder="1" applyAlignment="1">
      <alignment horizontal="center" vertical="center"/>
    </xf>
    <xf numFmtId="0" fontId="10" fillId="16" borderId="27" xfId="0" applyFont="1" applyFill="1" applyBorder="1" applyAlignment="1">
      <alignment horizontal="center" vertical="center"/>
    </xf>
    <xf numFmtId="0" fontId="10" fillId="16" borderId="54" xfId="0" applyFont="1" applyFill="1" applyBorder="1" applyAlignment="1">
      <alignment horizontal="center" vertical="center"/>
    </xf>
    <xf numFmtId="0" fontId="10" fillId="16" borderId="34" xfId="0" applyFont="1" applyFill="1" applyBorder="1" applyAlignment="1">
      <alignment horizontal="center" vertical="center" wrapText="1"/>
    </xf>
    <xf numFmtId="0" fontId="10" fillId="16" borderId="35" xfId="0" applyFont="1" applyFill="1" applyBorder="1" applyAlignment="1">
      <alignment horizontal="center" vertical="center"/>
    </xf>
    <xf numFmtId="0" fontId="10" fillId="16" borderId="26" xfId="0" applyFont="1" applyFill="1" applyBorder="1" applyAlignment="1">
      <alignment horizontal="center" vertical="center" wrapText="1"/>
    </xf>
    <xf numFmtId="0" fontId="10" fillId="16" borderId="28" xfId="0" applyFont="1" applyFill="1" applyBorder="1" applyAlignment="1">
      <alignment horizontal="center" vertical="center" wrapText="1"/>
    </xf>
    <xf numFmtId="49" fontId="10" fillId="16" borderId="37" xfId="3" applyFont="1" applyFill="1" applyBorder="1" applyAlignment="1">
      <alignment horizontal="center" vertical="center" wrapText="1"/>
    </xf>
    <xf numFmtId="49" fontId="10" fillId="16" borderId="28" xfId="3" applyFont="1" applyFill="1" applyBorder="1" applyAlignment="1">
      <alignment horizontal="center" vertical="center" wrapText="1"/>
    </xf>
    <xf numFmtId="0" fontId="10" fillId="16" borderId="34" xfId="0" applyFont="1" applyFill="1" applyBorder="1" applyAlignment="1">
      <alignment horizontal="center" vertical="center"/>
    </xf>
    <xf numFmtId="49" fontId="10" fillId="16" borderId="26" xfId="3" applyFont="1" applyFill="1" applyBorder="1" applyAlignment="1">
      <alignment horizontal="center" vertical="center"/>
    </xf>
    <xf numFmtId="49" fontId="10" fillId="16" borderId="27" xfId="3" applyFont="1" applyFill="1" applyBorder="1" applyAlignment="1">
      <alignment horizontal="center" vertical="center"/>
    </xf>
    <xf numFmtId="49" fontId="10" fillId="16" borderId="28" xfId="3" applyFont="1" applyFill="1" applyBorder="1" applyAlignment="1">
      <alignment horizontal="center" vertical="center"/>
    </xf>
    <xf numFmtId="49" fontId="10" fillId="16" borderId="27" xfId="3" applyFont="1" applyFill="1" applyBorder="1" applyAlignment="1">
      <alignment horizontal="center" vertical="center" wrapText="1"/>
    </xf>
    <xf numFmtId="49" fontId="10" fillId="16" borderId="54" xfId="3" applyFont="1" applyFill="1" applyBorder="1" applyAlignment="1">
      <alignment horizontal="center" vertical="center" wrapText="1"/>
    </xf>
    <xf numFmtId="49" fontId="10" fillId="16" borderId="26" xfId="3" applyFont="1" applyFill="1" applyBorder="1" applyAlignment="1">
      <alignment horizontal="center" vertical="center" wrapText="1"/>
    </xf>
    <xf numFmtId="0" fontId="10" fillId="16" borderId="56" xfId="0" applyFont="1" applyFill="1" applyBorder="1" applyAlignment="1">
      <alignment horizontal="center" vertical="center" wrapText="1"/>
    </xf>
    <xf numFmtId="0" fontId="10" fillId="16" borderId="57" xfId="0" applyFont="1" applyFill="1" applyBorder="1" applyAlignment="1">
      <alignment horizontal="center" vertical="center" wrapText="1"/>
    </xf>
    <xf numFmtId="0" fontId="9" fillId="0" borderId="75" xfId="0" applyFont="1" applyBorder="1" applyAlignment="1">
      <alignment horizontal="left" vertical="center" wrapText="1"/>
    </xf>
    <xf numFmtId="0" fontId="9" fillId="0" borderId="76" xfId="0" applyFont="1" applyBorder="1" applyAlignment="1">
      <alignment horizontal="lef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16" borderId="76" xfId="0" applyFont="1" applyFill="1" applyBorder="1" applyAlignment="1">
      <alignment horizontal="center" vertical="center" wrapText="1"/>
    </xf>
    <xf numFmtId="0" fontId="9" fillId="16" borderId="77" xfId="0" applyFont="1" applyFill="1" applyBorder="1" applyAlignment="1">
      <alignment horizontal="center" vertical="center" wrapText="1"/>
    </xf>
    <xf numFmtId="0" fontId="10" fillId="16" borderId="26" xfId="2" applyFont="1" applyFill="1" applyBorder="1" applyAlignment="1">
      <alignment horizontal="center" vertical="center"/>
    </xf>
    <xf numFmtId="0" fontId="10" fillId="16" borderId="27" xfId="2" applyFont="1" applyFill="1" applyBorder="1" applyAlignment="1">
      <alignment horizontal="center" vertical="center"/>
    </xf>
    <xf numFmtId="0" fontId="10" fillId="16" borderId="28" xfId="2" applyFont="1" applyFill="1" applyBorder="1" applyAlignment="1">
      <alignment horizontal="center" vertical="center"/>
    </xf>
    <xf numFmtId="0" fontId="10" fillId="16" borderId="37" xfId="2" applyFont="1" applyFill="1" applyBorder="1" applyAlignment="1">
      <alignment horizontal="center" vertical="center"/>
    </xf>
    <xf numFmtId="0" fontId="10" fillId="10" borderId="26" xfId="2" applyFont="1" applyFill="1" applyBorder="1" applyAlignment="1">
      <alignment horizontal="center" vertical="center"/>
    </xf>
    <xf numFmtId="0" fontId="10" fillId="10" borderId="27" xfId="2" applyFont="1" applyFill="1" applyBorder="1" applyAlignment="1">
      <alignment horizontal="center" vertical="center"/>
    </xf>
    <xf numFmtId="0" fontId="10" fillId="10" borderId="28" xfId="2" applyFont="1" applyFill="1" applyBorder="1" applyAlignment="1">
      <alignment horizontal="center" vertical="center"/>
    </xf>
    <xf numFmtId="0" fontId="10" fillId="10" borderId="37" xfId="2" applyFont="1" applyFill="1" applyBorder="1" applyAlignment="1">
      <alignment horizontal="center" vertical="center"/>
    </xf>
    <xf numFmtId="0" fontId="10" fillId="10" borderId="39" xfId="2" applyFont="1" applyFill="1" applyBorder="1" applyAlignment="1">
      <alignment horizontal="center" vertical="center"/>
    </xf>
    <xf numFmtId="0" fontId="10" fillId="10" borderId="40" xfId="2" applyFont="1" applyFill="1" applyBorder="1" applyAlignment="1">
      <alignment horizontal="center" vertical="center"/>
    </xf>
    <xf numFmtId="0" fontId="10" fillId="10" borderId="41" xfId="2" applyFont="1" applyFill="1" applyBorder="1" applyAlignment="1">
      <alignment horizontal="center" vertical="center"/>
    </xf>
    <xf numFmtId="0" fontId="10" fillId="10" borderId="51" xfId="2" applyFont="1" applyFill="1" applyBorder="1" applyAlignment="1">
      <alignment horizontal="center" vertical="center"/>
    </xf>
    <xf numFmtId="0" fontId="10" fillId="10" borderId="34" xfId="2" applyFont="1" applyFill="1" applyBorder="1" applyAlignment="1">
      <alignment horizontal="center" vertical="center"/>
    </xf>
    <xf numFmtId="0" fontId="10" fillId="10" borderId="96" xfId="2" applyFont="1" applyFill="1" applyBorder="1" applyAlignment="1">
      <alignment horizontal="center" vertical="center"/>
    </xf>
    <xf numFmtId="0" fontId="10" fillId="10" borderId="97" xfId="2" applyFont="1" applyFill="1" applyBorder="1" applyAlignment="1">
      <alignment horizontal="center" vertical="center"/>
    </xf>
    <xf numFmtId="0" fontId="8" fillId="6" borderId="22" xfId="7" applyFont="1" applyFill="1" applyBorder="1" applyAlignment="1">
      <alignment horizontal="center" vertical="center"/>
    </xf>
    <xf numFmtId="0" fontId="8" fillId="6" borderId="24" xfId="7" applyFont="1" applyFill="1" applyBorder="1" applyAlignment="1">
      <alignment horizontal="center" vertical="center"/>
    </xf>
    <xf numFmtId="0" fontId="8" fillId="6" borderId="94" xfId="7" applyFont="1" applyFill="1" applyBorder="1" applyAlignment="1">
      <alignment horizontal="center" vertical="center"/>
    </xf>
    <xf numFmtId="3" fontId="3" fillId="16" borderId="26" xfId="2" applyNumberFormat="1" applyFont="1" applyFill="1" applyBorder="1" applyAlignment="1">
      <alignment horizontal="center" vertical="center"/>
    </xf>
    <xf numFmtId="3" fontId="3" fillId="16" borderId="28" xfId="2" applyNumberFormat="1" applyFont="1" applyFill="1" applyBorder="1" applyAlignment="1">
      <alignment horizontal="center" vertical="center"/>
    </xf>
    <xf numFmtId="3" fontId="3" fillId="16" borderId="37" xfId="2" applyNumberFormat="1" applyFont="1" applyFill="1" applyBorder="1" applyAlignment="1">
      <alignment horizontal="center" vertical="center"/>
    </xf>
    <xf numFmtId="3" fontId="3" fillId="16" borderId="54" xfId="2" applyNumberFormat="1" applyFont="1" applyFill="1" applyBorder="1" applyAlignment="1">
      <alignment horizontal="center" vertical="center"/>
    </xf>
    <xf numFmtId="0" fontId="8" fillId="5" borderId="0" xfId="7" applyFont="1" applyFill="1" applyAlignment="1">
      <alignment horizontal="justify" wrapText="1"/>
    </xf>
    <xf numFmtId="3" fontId="10" fillId="16" borderId="37" xfId="0" applyNumberFormat="1" applyFont="1" applyFill="1" applyBorder="1" applyAlignment="1">
      <alignment horizontal="center" vertical="center" wrapText="1"/>
    </xf>
    <xf numFmtId="3" fontId="10" fillId="16" borderId="28" xfId="0" applyNumberFormat="1"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9" fillId="16" borderId="35" xfId="0" applyFont="1" applyFill="1" applyBorder="1" applyAlignment="1">
      <alignment horizontal="center" vertical="center" wrapText="1"/>
    </xf>
    <xf numFmtId="3" fontId="10" fillId="16" borderId="26" xfId="0" applyNumberFormat="1" applyFont="1" applyFill="1" applyBorder="1" applyAlignment="1">
      <alignment horizontal="center" vertical="center" wrapText="1"/>
    </xf>
    <xf numFmtId="3" fontId="10" fillId="16" borderId="32" xfId="0" applyNumberFormat="1" applyFont="1" applyFill="1" applyBorder="1" applyAlignment="1">
      <alignment horizontal="right" vertical="center"/>
    </xf>
    <xf numFmtId="3" fontId="10" fillId="16" borderId="32" xfId="0" applyNumberFormat="1" applyFont="1" applyFill="1" applyBorder="1" applyAlignment="1">
      <alignment horizontal="right"/>
    </xf>
    <xf numFmtId="0" fontId="9" fillId="16" borderId="36" xfId="0" applyFont="1" applyFill="1" applyBorder="1" applyAlignment="1">
      <alignment horizontal="center" vertical="center" wrapText="1"/>
    </xf>
    <xf numFmtId="0" fontId="8" fillId="6" borderId="0" xfId="7" applyFont="1" applyFill="1" applyBorder="1" applyAlignment="1">
      <alignment horizontal="center"/>
    </xf>
    <xf numFmtId="0" fontId="8" fillId="6" borderId="95" xfId="7" applyFont="1" applyFill="1" applyBorder="1" applyAlignment="1">
      <alignment horizontal="center"/>
    </xf>
    <xf numFmtId="0" fontId="8" fillId="6" borderId="22" xfId="7" applyFont="1" applyFill="1" applyBorder="1" applyAlignment="1">
      <alignment horizontal="center"/>
    </xf>
    <xf numFmtId="0" fontId="8" fillId="6" borderId="0" xfId="7" applyFont="1" applyFill="1" applyBorder="1" applyAlignment="1">
      <alignment horizontal="center" vertical="center"/>
    </xf>
    <xf numFmtId="0" fontId="19" fillId="0" borderId="22" xfId="0" applyFont="1" applyBorder="1" applyAlignment="1">
      <alignment horizontal="left" vertical="center"/>
    </xf>
    <xf numFmtId="0" fontId="10" fillId="16" borderId="34" xfId="2" applyFont="1" applyFill="1" applyBorder="1" applyAlignment="1">
      <alignment horizontal="center" vertical="center" wrapText="1"/>
    </xf>
    <xf numFmtId="0" fontId="10" fillId="16" borderId="36" xfId="2" applyFont="1" applyFill="1" applyBorder="1" applyAlignment="1">
      <alignment horizontal="center" vertical="center" wrapText="1"/>
    </xf>
    <xf numFmtId="3" fontId="10" fillId="16" borderId="37" xfId="2" applyNumberFormat="1" applyFont="1" applyFill="1" applyBorder="1" applyAlignment="1">
      <alignment horizontal="center" vertical="center" wrapText="1"/>
    </xf>
    <xf numFmtId="3" fontId="10" fillId="16" borderId="38" xfId="2" applyNumberFormat="1" applyFont="1" applyFill="1" applyBorder="1" applyAlignment="1">
      <alignment horizontal="center" vertical="center" wrapText="1"/>
    </xf>
    <xf numFmtId="3" fontId="10" fillId="16" borderId="26" xfId="2" applyNumberFormat="1" applyFont="1" applyFill="1" applyBorder="1" applyAlignment="1">
      <alignment horizontal="center" vertical="center" wrapText="1"/>
    </xf>
    <xf numFmtId="3" fontId="10" fillId="16" borderId="31" xfId="2" applyNumberFormat="1" applyFont="1" applyFill="1" applyBorder="1" applyAlignment="1">
      <alignment horizontal="center" vertical="center" wrapText="1"/>
    </xf>
    <xf numFmtId="9" fontId="10" fillId="16" borderId="54" xfId="6" applyFont="1" applyFill="1" applyBorder="1" applyAlignment="1">
      <alignment horizontal="center" vertical="center" wrapText="1"/>
    </xf>
    <xf numFmtId="9" fontId="10" fillId="16" borderId="55" xfId="6" applyFont="1" applyFill="1" applyBorder="1" applyAlignment="1">
      <alignment horizontal="center" vertical="center" wrapText="1"/>
    </xf>
    <xf numFmtId="9" fontId="10" fillId="16" borderId="28" xfId="6" applyFont="1" applyFill="1" applyBorder="1" applyAlignment="1">
      <alignment horizontal="center" vertical="center" wrapText="1"/>
    </xf>
    <xf numFmtId="9" fontId="10" fillId="16" borderId="33" xfId="6" applyFont="1" applyFill="1" applyBorder="1" applyAlignment="1">
      <alignment horizontal="center" vertical="center" wrapText="1"/>
    </xf>
    <xf numFmtId="3" fontId="10" fillId="16" borderId="28" xfId="2" applyNumberFormat="1" applyFont="1" applyFill="1" applyBorder="1" applyAlignment="1">
      <alignment horizontal="center" vertical="center" wrapText="1"/>
    </xf>
    <xf numFmtId="3" fontId="10" fillId="16" borderId="33" xfId="2" applyNumberFormat="1" applyFont="1" applyFill="1" applyBorder="1" applyAlignment="1">
      <alignment horizontal="center" vertical="center" wrapText="1"/>
    </xf>
    <xf numFmtId="3" fontId="10" fillId="16" borderId="54" xfId="2" applyNumberFormat="1" applyFont="1" applyFill="1" applyBorder="1" applyAlignment="1">
      <alignment horizontal="center" vertical="center" wrapText="1"/>
    </xf>
    <xf numFmtId="3" fontId="10" fillId="16" borderId="55" xfId="2" applyNumberFormat="1" applyFont="1" applyFill="1" applyBorder="1" applyAlignment="1">
      <alignment horizontal="center" vertical="center" wrapText="1"/>
    </xf>
    <xf numFmtId="3" fontId="10" fillId="16" borderId="56" xfId="2" applyNumberFormat="1" applyFont="1" applyFill="1" applyBorder="1" applyAlignment="1">
      <alignment horizontal="center" vertical="center" wrapText="1"/>
    </xf>
    <xf numFmtId="3" fontId="10" fillId="16" borderId="58" xfId="2" applyNumberFormat="1" applyFont="1" applyFill="1" applyBorder="1" applyAlignment="1">
      <alignment horizontal="center" vertical="center" wrapText="1"/>
    </xf>
    <xf numFmtId="0" fontId="10" fillId="16" borderId="75" xfId="2" applyFont="1" applyFill="1" applyBorder="1" applyAlignment="1">
      <alignment horizontal="center" vertical="center" wrapText="1"/>
    </xf>
    <xf numFmtId="3" fontId="10" fillId="16" borderId="72" xfId="2" applyNumberFormat="1" applyFont="1" applyFill="1" applyBorder="1" applyAlignment="1">
      <alignment horizontal="center" vertical="center" wrapText="1"/>
    </xf>
    <xf numFmtId="3" fontId="10" fillId="16" borderId="79" xfId="2" applyNumberFormat="1" applyFont="1" applyFill="1" applyBorder="1" applyAlignment="1">
      <alignment horizontal="center" vertical="center" wrapText="1"/>
    </xf>
    <xf numFmtId="3" fontId="10" fillId="16" borderId="80" xfId="2" applyNumberFormat="1" applyFont="1" applyFill="1" applyBorder="1" applyAlignment="1">
      <alignment horizontal="center" vertical="center" wrapText="1"/>
    </xf>
    <xf numFmtId="3" fontId="10" fillId="16" borderId="81" xfId="2" applyNumberFormat="1" applyFont="1" applyFill="1" applyBorder="1" applyAlignment="1">
      <alignment horizontal="center" vertical="center" wrapText="1"/>
    </xf>
    <xf numFmtId="3" fontId="10" fillId="16" borderId="78" xfId="2" applyNumberFormat="1" applyFont="1" applyFill="1" applyBorder="1" applyAlignment="1">
      <alignment horizontal="center" vertical="center" wrapText="1"/>
    </xf>
    <xf numFmtId="9" fontId="10" fillId="16" borderId="81" xfId="6" applyFont="1" applyFill="1" applyBorder="1" applyAlignment="1">
      <alignment horizontal="center" vertical="center" wrapText="1"/>
    </xf>
    <xf numFmtId="9" fontId="10" fillId="16" borderId="79" xfId="6" applyFont="1" applyFill="1" applyBorder="1" applyAlignment="1">
      <alignment horizontal="center" vertical="center" wrapText="1"/>
    </xf>
    <xf numFmtId="0" fontId="19" fillId="0" borderId="93" xfId="0" applyFont="1" applyBorder="1" applyAlignment="1">
      <alignment horizontal="left" vertical="center"/>
    </xf>
    <xf numFmtId="0" fontId="10" fillId="3" borderId="29" xfId="2" applyFont="1" applyFill="1" applyBorder="1" applyAlignment="1">
      <alignment horizontal="center" vertical="center" wrapText="1"/>
    </xf>
    <xf numFmtId="0" fontId="10" fillId="3" borderId="12" xfId="2" applyFont="1" applyFill="1" applyBorder="1" applyAlignment="1">
      <alignment horizontal="center" vertical="center" wrapText="1"/>
    </xf>
    <xf numFmtId="0" fontId="10" fillId="3" borderId="30" xfId="2" applyFont="1" applyFill="1" applyBorder="1" applyAlignment="1">
      <alignment horizontal="center" vertical="center" wrapText="1"/>
    </xf>
    <xf numFmtId="0" fontId="10" fillId="3" borderId="6" xfId="2" applyFont="1" applyFill="1" applyBorder="1" applyAlignment="1">
      <alignment horizontal="center" vertical="center"/>
    </xf>
    <xf numFmtId="0" fontId="10" fillId="3" borderId="7" xfId="2" applyFont="1" applyFill="1" applyBorder="1" applyAlignment="1">
      <alignment horizontal="center" vertical="center"/>
    </xf>
    <xf numFmtId="0" fontId="10" fillId="3" borderId="5" xfId="2" applyFont="1" applyFill="1" applyBorder="1" applyAlignment="1">
      <alignment horizontal="center" vertical="center"/>
    </xf>
    <xf numFmtId="0" fontId="10" fillId="25" borderId="29" xfId="2" applyFont="1" applyFill="1" applyBorder="1" applyAlignment="1">
      <alignment horizontal="center" vertical="center" wrapText="1"/>
    </xf>
    <xf numFmtId="0" fontId="10" fillId="25" borderId="12" xfId="2" applyFont="1" applyFill="1" applyBorder="1" applyAlignment="1">
      <alignment horizontal="center" vertical="center" wrapText="1"/>
    </xf>
    <xf numFmtId="0" fontId="10" fillId="25" borderId="30" xfId="2" applyFont="1" applyFill="1" applyBorder="1" applyAlignment="1">
      <alignment horizontal="center" vertical="center" wrapText="1"/>
    </xf>
    <xf numFmtId="0" fontId="10" fillId="3" borderId="34" xfId="2" applyFont="1" applyFill="1" applyBorder="1" applyAlignment="1">
      <alignment horizontal="center" vertical="center" wrapText="1"/>
    </xf>
    <xf numFmtId="0" fontId="10" fillId="3" borderId="96" xfId="2" applyFont="1" applyFill="1" applyBorder="1" applyAlignment="1">
      <alignment horizontal="center" vertical="center" wrapText="1"/>
    </xf>
    <xf numFmtId="0" fontId="10" fillId="3" borderId="97" xfId="2" applyFont="1" applyFill="1" applyBorder="1" applyAlignment="1">
      <alignment horizontal="center" vertical="center" wrapText="1"/>
    </xf>
    <xf numFmtId="0" fontId="10" fillId="16" borderId="29" xfId="2" applyFont="1" applyFill="1" applyBorder="1" applyAlignment="1">
      <alignment horizontal="center" vertical="center" wrapText="1"/>
    </xf>
    <xf numFmtId="0" fontId="10" fillId="16" borderId="12" xfId="2" applyFont="1" applyFill="1" applyBorder="1" applyAlignment="1">
      <alignment horizontal="center" vertical="center" wrapText="1"/>
    </xf>
    <xf numFmtId="0" fontId="10" fillId="16" borderId="30" xfId="2" applyFont="1" applyFill="1" applyBorder="1" applyAlignment="1">
      <alignment horizontal="center" vertical="center" wrapText="1"/>
    </xf>
    <xf numFmtId="0" fontId="9" fillId="0" borderId="12" xfId="2" applyFont="1" applyBorder="1" applyAlignment="1">
      <alignment horizontal="center" vertical="center" wrapText="1"/>
    </xf>
    <xf numFmtId="0" fontId="9" fillId="0" borderId="29" xfId="2" applyFont="1" applyFill="1" applyBorder="1" applyAlignment="1">
      <alignment horizontal="left" vertical="center" wrapText="1"/>
    </xf>
    <xf numFmtId="0" fontId="9" fillId="0" borderId="12" xfId="2" applyFont="1" applyFill="1" applyBorder="1" applyAlignment="1">
      <alignment horizontal="center" vertical="center" wrapText="1"/>
    </xf>
    <xf numFmtId="3" fontId="9" fillId="0" borderId="12" xfId="22" applyNumberFormat="1" applyFont="1" applyFill="1" applyBorder="1" applyAlignment="1">
      <alignment horizontal="center" vertical="center"/>
    </xf>
    <xf numFmtId="0" fontId="19" fillId="0" borderId="22" xfId="2" applyFont="1" applyFill="1" applyBorder="1" applyAlignment="1">
      <alignment horizontal="center" vertical="center"/>
    </xf>
    <xf numFmtId="0" fontId="10" fillId="25" borderId="29" xfId="2" applyFont="1" applyFill="1" applyBorder="1" applyAlignment="1">
      <alignment horizontal="center" vertical="center"/>
    </xf>
    <xf numFmtId="0" fontId="10" fillId="25" borderId="12" xfId="2" applyFont="1" applyFill="1" applyBorder="1" applyAlignment="1">
      <alignment horizontal="center" vertical="center"/>
    </xf>
    <xf numFmtId="0" fontId="10" fillId="25" borderId="30" xfId="2" applyFont="1" applyFill="1" applyBorder="1" applyAlignment="1">
      <alignment horizontal="center" vertical="center"/>
    </xf>
    <xf numFmtId="0" fontId="19" fillId="0" borderId="22" xfId="7" applyFont="1" applyBorder="1" applyAlignment="1">
      <alignment horizontal="center" vertical="center"/>
    </xf>
    <xf numFmtId="0" fontId="53" fillId="5" borderId="22" xfId="2" applyFont="1" applyFill="1" applyBorder="1" applyAlignment="1">
      <alignment horizontal="center" vertical="center"/>
    </xf>
    <xf numFmtId="0" fontId="19" fillId="5" borderId="22" xfId="7" applyFont="1" applyFill="1" applyBorder="1" applyAlignment="1">
      <alignment horizontal="center" vertical="center"/>
    </xf>
    <xf numFmtId="0" fontId="10" fillId="16" borderId="27" xfId="2" applyFont="1" applyFill="1" applyBorder="1" applyAlignment="1">
      <alignment horizontal="center" vertical="center" wrapText="1"/>
    </xf>
    <xf numFmtId="0" fontId="10" fillId="16" borderId="32" xfId="2" applyFont="1" applyFill="1" applyBorder="1" applyAlignment="1">
      <alignment horizontal="center" vertical="center" wrapText="1"/>
    </xf>
    <xf numFmtId="0" fontId="10" fillId="16" borderId="28" xfId="2" applyFont="1" applyFill="1" applyBorder="1" applyAlignment="1">
      <alignment vertical="center" wrapText="1"/>
    </xf>
    <xf numFmtId="0" fontId="10" fillId="16" borderId="33" xfId="2" applyFont="1" applyFill="1" applyBorder="1" applyAlignment="1">
      <alignment vertical="center" wrapText="1"/>
    </xf>
    <xf numFmtId="0" fontId="10" fillId="16" borderId="26" xfId="2" applyFont="1" applyFill="1" applyBorder="1" applyAlignment="1">
      <alignment horizontal="center" vertical="center" wrapText="1"/>
    </xf>
    <xf numFmtId="0" fontId="10" fillId="16" borderId="31" xfId="2" applyFont="1" applyFill="1" applyBorder="1" applyAlignment="1">
      <alignment horizontal="center" vertical="center" wrapText="1"/>
    </xf>
    <xf numFmtId="0" fontId="10" fillId="3" borderId="29" xfId="2" applyFont="1" applyFill="1" applyBorder="1" applyAlignment="1">
      <alignment horizontal="center" vertical="center"/>
    </xf>
    <xf numFmtId="0" fontId="10" fillId="3" borderId="12" xfId="2" applyFont="1" applyFill="1" applyBorder="1" applyAlignment="1">
      <alignment horizontal="center" vertical="center"/>
    </xf>
    <xf numFmtId="0" fontId="10" fillId="3" borderId="30" xfId="2" applyFont="1" applyFill="1" applyBorder="1" applyAlignment="1">
      <alignment horizontal="center" vertical="center"/>
    </xf>
    <xf numFmtId="0" fontId="19" fillId="3" borderId="29" xfId="2" applyFont="1" applyFill="1" applyBorder="1" applyAlignment="1">
      <alignment horizontal="center" vertical="center"/>
    </xf>
    <xf numFmtId="0" fontId="19" fillId="3" borderId="12" xfId="2" applyFont="1" applyFill="1" applyBorder="1" applyAlignment="1">
      <alignment horizontal="center" vertical="center"/>
    </xf>
    <xf numFmtId="0" fontId="19" fillId="3" borderId="30" xfId="2" applyFont="1" applyFill="1" applyBorder="1" applyAlignment="1">
      <alignment horizontal="center" vertical="center"/>
    </xf>
    <xf numFmtId="0" fontId="10" fillId="16" borderId="33" xfId="2" applyFont="1" applyFill="1" applyBorder="1" applyAlignment="1">
      <alignment horizontal="center" vertical="center" wrapText="1"/>
    </xf>
    <xf numFmtId="0" fontId="10" fillId="16" borderId="30" xfId="2" applyFont="1" applyFill="1" applyBorder="1" applyAlignment="1">
      <alignment vertical="center" wrapText="1"/>
    </xf>
    <xf numFmtId="0" fontId="19" fillId="0" borderId="22" xfId="7" applyFont="1" applyFill="1" applyBorder="1" applyAlignment="1">
      <alignment horizontal="center" vertical="center"/>
    </xf>
    <xf numFmtId="0" fontId="10" fillId="16" borderId="31" xfId="2" applyFont="1" applyFill="1" applyBorder="1" applyAlignment="1">
      <alignment horizontal="right" vertical="center"/>
    </xf>
    <xf numFmtId="0" fontId="10" fillId="16" borderId="32" xfId="2" applyFont="1" applyFill="1" applyBorder="1" applyAlignment="1">
      <alignment horizontal="right" vertical="center"/>
    </xf>
    <xf numFmtId="0" fontId="19" fillId="0" borderId="22" xfId="21" applyFont="1" applyBorder="1" applyAlignment="1">
      <alignment horizontal="center" vertical="center"/>
    </xf>
    <xf numFmtId="0" fontId="19" fillId="0" borderId="101" xfId="2" applyFont="1" applyFill="1" applyBorder="1" applyAlignment="1">
      <alignment horizontal="center" vertical="center"/>
    </xf>
    <xf numFmtId="0" fontId="19" fillId="0" borderId="102" xfId="2" applyFont="1" applyFill="1" applyBorder="1" applyAlignment="1">
      <alignment horizontal="center" vertical="center"/>
    </xf>
    <xf numFmtId="0" fontId="19" fillId="0" borderId="22" xfId="2" applyFont="1" applyBorder="1" applyAlignment="1">
      <alignment horizontal="center" vertical="center"/>
    </xf>
    <xf numFmtId="0" fontId="3" fillId="16" borderId="27" xfId="4" applyFont="1" applyFill="1" applyBorder="1" applyAlignment="1">
      <alignment horizontal="center" vertical="center" wrapText="1"/>
    </xf>
    <xf numFmtId="0" fontId="3" fillId="16" borderId="28" xfId="4" applyFont="1" applyFill="1" applyBorder="1" applyAlignment="1">
      <alignment horizontal="center" vertical="center" wrapText="1"/>
    </xf>
    <xf numFmtId="0" fontId="3" fillId="16" borderId="12" xfId="4" applyFont="1" applyFill="1" applyBorder="1" applyAlignment="1">
      <alignment horizontal="center" vertical="center" wrapText="1"/>
    </xf>
    <xf numFmtId="0" fontId="3" fillId="16" borderId="26" xfId="4" applyFont="1" applyFill="1" applyBorder="1" applyAlignment="1">
      <alignment horizontal="center" vertical="center" wrapText="1"/>
    </xf>
    <xf numFmtId="0" fontId="3" fillId="16" borderId="29" xfId="4" applyFont="1" applyFill="1" applyBorder="1" applyAlignment="1">
      <alignment horizontal="center" vertical="center" wrapText="1"/>
    </xf>
    <xf numFmtId="0" fontId="3" fillId="16" borderId="75" xfId="4" applyFont="1" applyFill="1" applyBorder="1" applyAlignment="1">
      <alignment horizontal="center" vertical="center"/>
    </xf>
    <xf numFmtId="0" fontId="3" fillId="16" borderId="25" xfId="4" applyFont="1" applyFill="1" applyBorder="1" applyAlignment="1">
      <alignment horizontal="center" vertical="center"/>
    </xf>
    <xf numFmtId="0" fontId="3" fillId="16" borderId="80" xfId="4" applyFont="1" applyFill="1" applyBorder="1" applyAlignment="1">
      <alignment horizontal="center" vertical="center"/>
    </xf>
    <xf numFmtId="0" fontId="3" fillId="16" borderId="77" xfId="4" applyFont="1" applyFill="1" applyBorder="1" applyAlignment="1">
      <alignment horizontal="center" vertical="center"/>
    </xf>
    <xf numFmtId="0" fontId="3" fillId="16" borderId="22" xfId="4" applyFont="1" applyFill="1" applyBorder="1" applyAlignment="1">
      <alignment horizontal="center" vertical="center"/>
    </xf>
    <xf numFmtId="0" fontId="3" fillId="16" borderId="23" xfId="4" applyFont="1" applyFill="1" applyBorder="1" applyAlignment="1">
      <alignment horizontal="center" vertical="center"/>
    </xf>
    <xf numFmtId="0" fontId="1" fillId="0" borderId="72" xfId="4" applyFont="1" applyBorder="1" applyAlignment="1">
      <alignment horizontal="left" vertical="center" wrapText="1"/>
    </xf>
    <xf numFmtId="0" fontId="1" fillId="0" borderId="73" xfId="4" applyFont="1" applyBorder="1" applyAlignment="1">
      <alignment horizontal="left" vertical="center" wrapText="1"/>
    </xf>
    <xf numFmtId="0" fontId="1" fillId="0" borderId="74" xfId="4" applyFont="1" applyBorder="1" applyAlignment="1">
      <alignment horizontal="left" vertical="center" wrapText="1"/>
    </xf>
    <xf numFmtId="0" fontId="1" fillId="0" borderId="93" xfId="4" applyFont="1" applyBorder="1" applyAlignment="1">
      <alignment horizontal="left" vertical="center" wrapText="1"/>
    </xf>
    <xf numFmtId="0" fontId="1" fillId="0" borderId="0" xfId="4" applyFont="1" applyAlignment="1">
      <alignment horizontal="left" vertical="center" wrapText="1"/>
    </xf>
    <xf numFmtId="0" fontId="1" fillId="0" borderId="72" xfId="20" applyFont="1" applyBorder="1" applyAlignment="1">
      <alignment horizontal="left" vertical="center" wrapText="1"/>
    </xf>
    <xf numFmtId="0" fontId="1" fillId="0" borderId="73" xfId="20" applyFont="1" applyBorder="1" applyAlignment="1">
      <alignment horizontal="left" vertical="center" wrapText="1"/>
    </xf>
    <xf numFmtId="0" fontId="1" fillId="0" borderId="74" xfId="20" applyFont="1" applyBorder="1" applyAlignment="1">
      <alignment horizontal="left" vertical="center" wrapText="1"/>
    </xf>
    <xf numFmtId="0" fontId="3" fillId="16" borderId="31" xfId="4" applyFont="1" applyFill="1" applyBorder="1" applyAlignment="1">
      <alignment horizontal="center" vertical="center" wrapText="1"/>
    </xf>
    <xf numFmtId="0" fontId="3" fillId="16" borderId="32" xfId="4" applyFont="1" applyFill="1" applyBorder="1" applyAlignment="1">
      <alignment horizontal="center" vertical="center" wrapText="1"/>
    </xf>
    <xf numFmtId="0" fontId="3" fillId="16" borderId="29" xfId="4" applyFont="1" applyFill="1" applyBorder="1" applyAlignment="1">
      <alignment horizontal="center" vertical="center"/>
    </xf>
    <xf numFmtId="0" fontId="3" fillId="16" borderId="12" xfId="4" applyFont="1" applyFill="1" applyBorder="1" applyAlignment="1">
      <alignment horizontal="center" vertical="center"/>
    </xf>
    <xf numFmtId="0" fontId="3" fillId="16" borderId="31" xfId="4" applyFont="1" applyFill="1" applyBorder="1" applyAlignment="1">
      <alignment horizontal="center" vertical="center"/>
    </xf>
    <xf numFmtId="0" fontId="3" fillId="16" borderId="32" xfId="4" applyFont="1" applyFill="1" applyBorder="1" applyAlignment="1">
      <alignment horizontal="center" vertical="center"/>
    </xf>
    <xf numFmtId="0" fontId="3" fillId="16" borderId="31" xfId="4" applyFont="1" applyFill="1" applyBorder="1" applyAlignment="1">
      <alignment horizontal="center" wrapText="1"/>
    </xf>
    <xf numFmtId="0" fontId="3" fillId="16" borderId="32" xfId="4" applyFont="1" applyFill="1" applyBorder="1" applyAlignment="1">
      <alignment horizontal="center" wrapText="1"/>
    </xf>
    <xf numFmtId="0" fontId="1" fillId="0" borderId="29" xfId="4" applyFont="1" applyBorder="1" applyAlignment="1">
      <alignment horizontal="left" vertical="center" wrapText="1"/>
    </xf>
    <xf numFmtId="0" fontId="1" fillId="5" borderId="72" xfId="4" applyFont="1" applyFill="1" applyBorder="1" applyAlignment="1">
      <alignment horizontal="left" vertical="center" wrapText="1"/>
    </xf>
    <xf numFmtId="0" fontId="1" fillId="5" borderId="73" xfId="4" applyFont="1" applyFill="1" applyBorder="1" applyAlignment="1">
      <alignment horizontal="left" vertical="center" wrapText="1"/>
    </xf>
    <xf numFmtId="0" fontId="1" fillId="5" borderId="74" xfId="4" applyFont="1" applyFill="1" applyBorder="1" applyAlignment="1">
      <alignment horizontal="left" vertical="center" wrapText="1"/>
    </xf>
    <xf numFmtId="0" fontId="1" fillId="5" borderId="93" xfId="4" applyFont="1" applyFill="1" applyBorder="1" applyAlignment="1">
      <alignment horizontal="left" wrapText="1"/>
    </xf>
    <xf numFmtId="0" fontId="1" fillId="5" borderId="0" xfId="4" applyFont="1" applyFill="1" applyAlignment="1">
      <alignment horizontal="left" wrapText="1"/>
    </xf>
    <xf numFmtId="0" fontId="1" fillId="0" borderId="0" xfId="4" applyFont="1" applyAlignment="1">
      <alignment horizontal="left" wrapText="1"/>
    </xf>
    <xf numFmtId="0" fontId="8" fillId="5" borderId="22" xfId="2" applyFont="1" applyFill="1" applyBorder="1" applyAlignment="1">
      <alignment horizontal="left" vertical="center"/>
    </xf>
    <xf numFmtId="0" fontId="1" fillId="0" borderId="72" xfId="4" applyFont="1" applyFill="1" applyBorder="1" applyAlignment="1">
      <alignment horizontal="left" vertical="top" wrapText="1"/>
    </xf>
    <xf numFmtId="0" fontId="1" fillId="0" borderId="73" xfId="4" applyFont="1" applyFill="1" applyBorder="1" applyAlignment="1">
      <alignment horizontal="left" vertical="top" wrapText="1"/>
    </xf>
    <xf numFmtId="0" fontId="1" fillId="0" borderId="74" xfId="4" applyFont="1" applyFill="1" applyBorder="1" applyAlignment="1">
      <alignment horizontal="left" vertical="top" wrapText="1"/>
    </xf>
    <xf numFmtId="0" fontId="1" fillId="0" borderId="72" xfId="4" applyFont="1" applyFill="1" applyBorder="1" applyAlignment="1">
      <alignment horizontal="left" vertical="center" wrapText="1"/>
    </xf>
    <xf numFmtId="0" fontId="1" fillId="0" borderId="74" xfId="4" applyFont="1" applyFill="1" applyBorder="1" applyAlignment="1">
      <alignment horizontal="left" vertical="center" wrapText="1"/>
    </xf>
    <xf numFmtId="0" fontId="8" fillId="12" borderId="29" xfId="7" applyFont="1" applyFill="1" applyBorder="1" applyAlignment="1">
      <alignment horizontal="center" vertical="center"/>
    </xf>
    <xf numFmtId="0" fontId="8" fillId="12" borderId="12" xfId="7" applyFont="1" applyFill="1" applyBorder="1" applyAlignment="1">
      <alignment horizontal="center" vertical="center"/>
    </xf>
    <xf numFmtId="0" fontId="8" fillId="12" borderId="30" xfId="7" applyFont="1" applyFill="1" applyBorder="1" applyAlignment="1">
      <alignment horizontal="center" vertical="center"/>
    </xf>
    <xf numFmtId="0" fontId="10" fillId="16" borderId="36" xfId="0" applyFont="1" applyFill="1" applyBorder="1" applyAlignment="1">
      <alignment horizontal="center" vertical="center"/>
    </xf>
    <xf numFmtId="0" fontId="10" fillId="16" borderId="70" xfId="0" applyFont="1" applyFill="1" applyBorder="1" applyAlignment="1">
      <alignment horizontal="center" vertical="center"/>
    </xf>
    <xf numFmtId="0" fontId="10" fillId="16" borderId="71" xfId="0" applyFont="1" applyFill="1" applyBorder="1" applyAlignment="1">
      <alignment horizontal="center" vertical="center"/>
    </xf>
    <xf numFmtId="0" fontId="10" fillId="16" borderId="27" xfId="0" applyFont="1" applyFill="1" applyBorder="1" applyAlignment="1">
      <alignment horizontal="center" vertical="center" wrapText="1"/>
    </xf>
    <xf numFmtId="3" fontId="10" fillId="16" borderId="27" xfId="0" applyNumberFormat="1" applyFont="1" applyFill="1" applyBorder="1" applyAlignment="1">
      <alignment horizontal="right" vertical="center" wrapText="1"/>
    </xf>
    <xf numFmtId="0" fontId="10" fillId="16" borderId="54" xfId="0" applyFont="1" applyFill="1" applyBorder="1" applyAlignment="1">
      <alignment horizontal="center" vertical="center" wrapText="1"/>
    </xf>
    <xf numFmtId="166" fontId="10" fillId="16" borderId="66" xfId="0" applyNumberFormat="1" applyFont="1" applyFill="1" applyBorder="1" applyAlignment="1">
      <alignment horizontal="center" vertical="center" wrapText="1"/>
    </xf>
    <xf numFmtId="166" fontId="10" fillId="16" borderId="27" xfId="0" applyNumberFormat="1" applyFont="1" applyFill="1" applyBorder="1" applyAlignment="1">
      <alignment horizontal="center" vertical="center" wrapText="1"/>
    </xf>
    <xf numFmtId="166" fontId="10" fillId="16" borderId="67" xfId="0" applyNumberFormat="1" applyFont="1" applyFill="1" applyBorder="1" applyAlignment="1">
      <alignment horizontal="center" vertical="center" wrapText="1"/>
    </xf>
    <xf numFmtId="166" fontId="10" fillId="16" borderId="37" xfId="0" applyNumberFormat="1" applyFont="1" applyFill="1" applyBorder="1" applyAlignment="1">
      <alignment horizontal="center" vertical="center" wrapText="1"/>
    </xf>
    <xf numFmtId="166" fontId="10" fillId="16" borderId="28" xfId="0" applyNumberFormat="1" applyFont="1" applyFill="1" applyBorder="1" applyAlignment="1">
      <alignment horizontal="center" vertical="center" wrapText="1"/>
    </xf>
    <xf numFmtId="3" fontId="10" fillId="16" borderId="27" xfId="0" applyNumberFormat="1" applyFont="1" applyFill="1" applyBorder="1" applyAlignment="1">
      <alignment horizontal="center" vertical="center" wrapText="1"/>
    </xf>
    <xf numFmtId="3" fontId="10" fillId="16" borderId="12" xfId="0" applyNumberFormat="1" applyFont="1" applyFill="1" applyBorder="1" applyAlignment="1">
      <alignment horizontal="center" vertical="center" wrapText="1"/>
    </xf>
    <xf numFmtId="3" fontId="10" fillId="16" borderId="30" xfId="0" applyNumberFormat="1" applyFont="1" applyFill="1" applyBorder="1" applyAlignment="1">
      <alignment horizontal="center" vertical="center" wrapText="1"/>
    </xf>
  </cellXfs>
  <cellStyles count="24">
    <cellStyle name="Cancel" xfId="15" xr:uid="{00000000-0005-0000-0000-000000000000}"/>
    <cellStyle name="Millares" xfId="5" builtinId="3"/>
    <cellStyle name="Millares 2" xfId="8" xr:uid="{00000000-0005-0000-0000-000002000000}"/>
    <cellStyle name="Millares 2 2" xfId="18" xr:uid="{00000000-0005-0000-0000-000003000000}"/>
    <cellStyle name="Millares 2 2 2" xfId="10" xr:uid="{00000000-0005-0000-0000-000004000000}"/>
    <cellStyle name="Millares 3" xfId="9" xr:uid="{00000000-0005-0000-0000-000005000000}"/>
    <cellStyle name="Moneda 4" xfId="22" xr:uid="{00000000-0005-0000-0000-000006000000}"/>
    <cellStyle name="Normal" xfId="0" builtinId="0"/>
    <cellStyle name="Normal 10" xfId="7" xr:uid="{00000000-0005-0000-0000-000008000000}"/>
    <cellStyle name="Normal 10 10" xfId="13" xr:uid="{00000000-0005-0000-0000-000009000000}"/>
    <cellStyle name="Normal 2" xfId="4" xr:uid="{00000000-0005-0000-0000-00000A000000}"/>
    <cellStyle name="Normal 2 2" xfId="21" xr:uid="{00000000-0005-0000-0000-00000B000000}"/>
    <cellStyle name="Normal 3" xfId="12" xr:uid="{00000000-0005-0000-0000-00000C000000}"/>
    <cellStyle name="Normal 3 4" xfId="17" xr:uid="{00000000-0005-0000-0000-00000D000000}"/>
    <cellStyle name="Normal 4" xfId="11" xr:uid="{00000000-0005-0000-0000-00000E000000}"/>
    <cellStyle name="Normal 4 2" xfId="14" xr:uid="{00000000-0005-0000-0000-00000F000000}"/>
    <cellStyle name="Normal 4 2 2" xfId="23" xr:uid="{00000000-0005-0000-0000-000010000000}"/>
    <cellStyle name="Normal 4 4" xfId="20" xr:uid="{00000000-0005-0000-0000-000011000000}"/>
    <cellStyle name="Normal_ESTR98" xfId="1" xr:uid="{00000000-0005-0000-0000-000012000000}"/>
    <cellStyle name="Normal_Hoja2" xfId="19" xr:uid="{00000000-0005-0000-0000-000013000000}"/>
    <cellStyle name="Normal_PLAZAS98" xfId="2" xr:uid="{00000000-0005-0000-0000-000014000000}"/>
    <cellStyle name="Normal_SPGG98" xfId="3" xr:uid="{00000000-0005-0000-0000-000015000000}"/>
    <cellStyle name="Porcentaje" xfId="6" builtinId="5"/>
    <cellStyle name="Porcentaje 2" xfId="16" xr:uid="{00000000-0005-0000-0000-00001700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4</xdr:col>
      <xdr:colOff>139246</xdr:colOff>
      <xdr:row>16</xdr:row>
      <xdr:rowOff>370085</xdr:rowOff>
    </xdr:from>
    <xdr:ext cx="5112893" cy="937464"/>
    <xdr:sp macro="" textlink="">
      <xdr:nvSpPr>
        <xdr:cNvPr id="3" name="CuadroTexto 1">
          <a:extLst>
            <a:ext uri="{FF2B5EF4-FFF2-40B4-BE49-F238E27FC236}">
              <a16:creationId xmlns:a16="http://schemas.microsoft.com/office/drawing/2014/main" id="{00000000-0008-0000-0000-000002000000}"/>
            </a:ext>
          </a:extLst>
        </xdr:cNvPr>
        <xdr:cNvSpPr txBox="1"/>
      </xdr:nvSpPr>
      <xdr:spPr>
        <a:xfrm>
          <a:off x="6777113" y="7465152"/>
          <a:ext cx="5112893" cy="937464"/>
        </a:xfrm>
        <a:prstGeom prst="rect">
          <a:avLst/>
        </a:prstGeom>
        <a:solidFill>
          <a:sysClr val="window" lastClr="FFFFFF"/>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E" sz="1100" b="1">
              <a:solidFill>
                <a:sysClr val="windowText" lastClr="000000"/>
              </a:solidFill>
            </a:rPr>
            <a:t>INFORMACIÓN SECRETA DE ACUERDO AL ARTÍCULO 15° NUMERAL 2 INCISO e) DE LA  LEY N° 27806 "LEY DE TRANSPARENCIA Y ACCESO A LA INFORMACIÓN PÚBLICA".</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342900</xdr:colOff>
      <xdr:row>15</xdr:row>
      <xdr:rowOff>15240</xdr:rowOff>
    </xdr:from>
    <xdr:to>
      <xdr:col>10</xdr:col>
      <xdr:colOff>274320</xdr:colOff>
      <xdr:row>18</xdr:row>
      <xdr:rowOff>15240</xdr:rowOff>
    </xdr:to>
    <xdr:sp macro="" textlink="">
      <xdr:nvSpPr>
        <xdr:cNvPr id="2" name="Rectángulo 1">
          <a:extLst>
            <a:ext uri="{FF2B5EF4-FFF2-40B4-BE49-F238E27FC236}">
              <a16:creationId xmlns:a16="http://schemas.microsoft.com/office/drawing/2014/main" id="{26A7EE19-F48F-4EE1-BBD2-142FFED15CE9}"/>
            </a:ext>
          </a:extLst>
        </xdr:cNvPr>
        <xdr:cNvSpPr/>
      </xdr:nvSpPr>
      <xdr:spPr bwMode="auto">
        <a:xfrm>
          <a:off x="3131820" y="3810000"/>
          <a:ext cx="2491740" cy="670560"/>
        </a:xfrm>
        <a:prstGeom prst="rect">
          <a:avLst/>
        </a:prstGeom>
        <a:ln w="31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es-PE" sz="4000" b="0" cap="none" spc="0">
              <a:ln w="0"/>
              <a:solidFill>
                <a:schemeClr val="tx1"/>
              </a:solidFill>
              <a:effectLst>
                <a:outerShdw blurRad="38100" dist="19050" dir="2700000" algn="tl" rotWithShape="0">
                  <a:schemeClr val="dk1">
                    <a:alpha val="40000"/>
                  </a:schemeClr>
                </a:outerShdw>
              </a:effectLst>
            </a:rPr>
            <a:t>NO APLICA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480060</xdr:colOff>
      <xdr:row>369</xdr:row>
      <xdr:rowOff>17145</xdr:rowOff>
    </xdr:from>
    <xdr:to>
      <xdr:col>23</xdr:col>
      <xdr:colOff>94297</xdr:colOff>
      <xdr:row>371</xdr:row>
      <xdr:rowOff>74295</xdr:rowOff>
    </xdr:to>
    <xdr:sp macro="" textlink="">
      <xdr:nvSpPr>
        <xdr:cNvPr id="2" name="1 CuadroTexto">
          <a:extLst>
            <a:ext uri="{FF2B5EF4-FFF2-40B4-BE49-F238E27FC236}">
              <a16:creationId xmlns:a16="http://schemas.microsoft.com/office/drawing/2014/main" id="{00000000-0008-0000-1000-000002000000}"/>
            </a:ext>
          </a:extLst>
        </xdr:cNvPr>
        <xdr:cNvSpPr txBox="1"/>
      </xdr:nvSpPr>
      <xdr:spPr>
        <a:xfrm>
          <a:off x="6941820" y="78244065"/>
          <a:ext cx="2845117" cy="34671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2400" b="1"/>
            <a:t>No aplica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504090</xdr:colOff>
      <xdr:row>15</xdr:row>
      <xdr:rowOff>21631</xdr:rowOff>
    </xdr:from>
    <xdr:ext cx="1869833" cy="377116"/>
    <xdr:sp macro="" textlink="">
      <xdr:nvSpPr>
        <xdr:cNvPr id="2" name="Proceso 1">
          <a:extLst>
            <a:ext uri="{FF2B5EF4-FFF2-40B4-BE49-F238E27FC236}">
              <a16:creationId xmlns:a16="http://schemas.microsoft.com/office/drawing/2014/main" id="{8F39F4BF-5BE4-4216-B39E-720CD76FB263}"/>
            </a:ext>
          </a:extLst>
        </xdr:cNvPr>
        <xdr:cNvSpPr>
          <a:spLocks noChangeAspect="1"/>
        </xdr:cNvSpPr>
      </xdr:nvSpPr>
      <xdr:spPr bwMode="auto">
        <a:xfrm>
          <a:off x="4673109" y="5062554"/>
          <a:ext cx="1869833" cy="377116"/>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231530</xdr:colOff>
      <xdr:row>23</xdr:row>
      <xdr:rowOff>23097</xdr:rowOff>
    </xdr:from>
    <xdr:ext cx="2297725" cy="409192"/>
    <xdr:sp macro="" textlink="">
      <xdr:nvSpPr>
        <xdr:cNvPr id="14" name="Proceso 1">
          <a:extLst>
            <a:ext uri="{FF2B5EF4-FFF2-40B4-BE49-F238E27FC236}">
              <a16:creationId xmlns:a16="http://schemas.microsoft.com/office/drawing/2014/main" id="{D67A67B3-2469-49BE-8E1A-ED26E53CBB2F}"/>
            </a:ext>
          </a:extLst>
        </xdr:cNvPr>
        <xdr:cNvSpPr>
          <a:spLocks noChangeAspect="1"/>
        </xdr:cNvSpPr>
      </xdr:nvSpPr>
      <xdr:spPr bwMode="auto">
        <a:xfrm>
          <a:off x="4400549" y="6822482"/>
          <a:ext cx="2297725" cy="409192"/>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306265</xdr:colOff>
      <xdr:row>31</xdr:row>
      <xdr:rowOff>52405</xdr:rowOff>
    </xdr:from>
    <xdr:ext cx="2239110" cy="372558"/>
    <xdr:sp macro="" textlink="">
      <xdr:nvSpPr>
        <xdr:cNvPr id="15" name="Proceso 1">
          <a:extLst>
            <a:ext uri="{FF2B5EF4-FFF2-40B4-BE49-F238E27FC236}">
              <a16:creationId xmlns:a16="http://schemas.microsoft.com/office/drawing/2014/main" id="{51FA75E2-E19C-45AE-97E2-D29F3ADF07DE}"/>
            </a:ext>
          </a:extLst>
        </xdr:cNvPr>
        <xdr:cNvSpPr>
          <a:spLocks noChangeAspect="1"/>
        </xdr:cNvSpPr>
      </xdr:nvSpPr>
      <xdr:spPr bwMode="auto">
        <a:xfrm>
          <a:off x="4475284" y="8610251"/>
          <a:ext cx="2239110" cy="372558"/>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285749</xdr:colOff>
      <xdr:row>39</xdr:row>
      <xdr:rowOff>83178</xdr:rowOff>
    </xdr:from>
    <xdr:ext cx="2203246" cy="334456"/>
    <xdr:sp macro="" textlink="">
      <xdr:nvSpPr>
        <xdr:cNvPr id="16" name="Proceso 1">
          <a:extLst>
            <a:ext uri="{FF2B5EF4-FFF2-40B4-BE49-F238E27FC236}">
              <a16:creationId xmlns:a16="http://schemas.microsoft.com/office/drawing/2014/main" id="{639D5D8F-BB20-4514-82A0-A2BC332FBD09}"/>
            </a:ext>
          </a:extLst>
        </xdr:cNvPr>
        <xdr:cNvSpPr>
          <a:spLocks noChangeAspect="1"/>
        </xdr:cNvSpPr>
      </xdr:nvSpPr>
      <xdr:spPr bwMode="auto">
        <a:xfrm>
          <a:off x="4454768" y="10399486"/>
          <a:ext cx="2203246" cy="334456"/>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424963</xdr:colOff>
      <xdr:row>47</xdr:row>
      <xdr:rowOff>59732</xdr:rowOff>
    </xdr:from>
    <xdr:ext cx="1992922" cy="375933"/>
    <xdr:sp macro="" textlink="">
      <xdr:nvSpPr>
        <xdr:cNvPr id="17" name="Proceso 1">
          <a:extLst>
            <a:ext uri="{FF2B5EF4-FFF2-40B4-BE49-F238E27FC236}">
              <a16:creationId xmlns:a16="http://schemas.microsoft.com/office/drawing/2014/main" id="{6850800D-3905-4B1A-8CC5-6496F2466C53}"/>
            </a:ext>
          </a:extLst>
        </xdr:cNvPr>
        <xdr:cNvSpPr>
          <a:spLocks noChangeAspect="1"/>
        </xdr:cNvSpPr>
      </xdr:nvSpPr>
      <xdr:spPr bwMode="auto">
        <a:xfrm>
          <a:off x="4593982" y="12075886"/>
          <a:ext cx="1992922" cy="375933"/>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310661</xdr:colOff>
      <xdr:row>55</xdr:row>
      <xdr:rowOff>42145</xdr:rowOff>
    </xdr:from>
    <xdr:ext cx="1894743" cy="382139"/>
    <xdr:sp macro="" textlink="">
      <xdr:nvSpPr>
        <xdr:cNvPr id="18" name="Proceso 1">
          <a:extLst>
            <a:ext uri="{FF2B5EF4-FFF2-40B4-BE49-F238E27FC236}">
              <a16:creationId xmlns:a16="http://schemas.microsoft.com/office/drawing/2014/main" id="{B9A195A6-9FFC-4388-BE75-0DBD76487204}"/>
            </a:ext>
          </a:extLst>
        </xdr:cNvPr>
        <xdr:cNvSpPr>
          <a:spLocks noChangeAspect="1"/>
        </xdr:cNvSpPr>
      </xdr:nvSpPr>
      <xdr:spPr bwMode="auto">
        <a:xfrm>
          <a:off x="4479680" y="13875376"/>
          <a:ext cx="1894743" cy="382139"/>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312126</xdr:colOff>
      <xdr:row>63</xdr:row>
      <xdr:rowOff>43612</xdr:rowOff>
    </xdr:from>
    <xdr:ext cx="1739413" cy="350813"/>
    <xdr:sp macro="" textlink="">
      <xdr:nvSpPr>
        <xdr:cNvPr id="19" name="Proceso 1">
          <a:extLst>
            <a:ext uri="{FF2B5EF4-FFF2-40B4-BE49-F238E27FC236}">
              <a16:creationId xmlns:a16="http://schemas.microsoft.com/office/drawing/2014/main" id="{72614BC4-37C8-4888-8176-FD98BA4AB49E}"/>
            </a:ext>
          </a:extLst>
        </xdr:cNvPr>
        <xdr:cNvSpPr>
          <a:spLocks noChangeAspect="1"/>
        </xdr:cNvSpPr>
      </xdr:nvSpPr>
      <xdr:spPr bwMode="auto">
        <a:xfrm>
          <a:off x="4481145" y="15635304"/>
          <a:ext cx="1739413" cy="350813"/>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197825</xdr:colOff>
      <xdr:row>71</xdr:row>
      <xdr:rowOff>50940</xdr:rowOff>
    </xdr:from>
    <xdr:ext cx="1736483" cy="350221"/>
    <xdr:sp macro="" textlink="">
      <xdr:nvSpPr>
        <xdr:cNvPr id="20" name="Proceso 1">
          <a:extLst>
            <a:ext uri="{FF2B5EF4-FFF2-40B4-BE49-F238E27FC236}">
              <a16:creationId xmlns:a16="http://schemas.microsoft.com/office/drawing/2014/main" id="{ABA9751E-1E85-4154-87AB-17884E75C603}"/>
            </a:ext>
          </a:extLst>
        </xdr:cNvPr>
        <xdr:cNvSpPr>
          <a:spLocks noChangeAspect="1"/>
        </xdr:cNvSpPr>
      </xdr:nvSpPr>
      <xdr:spPr bwMode="auto">
        <a:xfrm>
          <a:off x="4366844" y="17401094"/>
          <a:ext cx="1736483" cy="350221"/>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215410</xdr:colOff>
      <xdr:row>79</xdr:row>
      <xdr:rowOff>58267</xdr:rowOff>
    </xdr:from>
    <xdr:ext cx="1817079" cy="366476"/>
    <xdr:sp macro="" textlink="">
      <xdr:nvSpPr>
        <xdr:cNvPr id="21" name="Proceso 1">
          <a:extLst>
            <a:ext uri="{FF2B5EF4-FFF2-40B4-BE49-F238E27FC236}">
              <a16:creationId xmlns:a16="http://schemas.microsoft.com/office/drawing/2014/main" id="{C7643EB7-73D4-4411-B536-46140CD25A0F}"/>
            </a:ext>
          </a:extLst>
        </xdr:cNvPr>
        <xdr:cNvSpPr>
          <a:spLocks noChangeAspect="1"/>
        </xdr:cNvSpPr>
      </xdr:nvSpPr>
      <xdr:spPr bwMode="auto">
        <a:xfrm>
          <a:off x="4384429" y="19166882"/>
          <a:ext cx="1817079" cy="366476"/>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298938</xdr:colOff>
      <xdr:row>87</xdr:row>
      <xdr:rowOff>26028</xdr:rowOff>
    </xdr:from>
    <xdr:ext cx="1650024" cy="332784"/>
    <xdr:sp macro="" textlink="">
      <xdr:nvSpPr>
        <xdr:cNvPr id="22" name="Proceso 1">
          <a:extLst>
            <a:ext uri="{FF2B5EF4-FFF2-40B4-BE49-F238E27FC236}">
              <a16:creationId xmlns:a16="http://schemas.microsoft.com/office/drawing/2014/main" id="{E8D022F3-E997-4F86-9A1C-8772D2DC96D9}"/>
            </a:ext>
          </a:extLst>
        </xdr:cNvPr>
        <xdr:cNvSpPr>
          <a:spLocks noChangeAspect="1"/>
        </xdr:cNvSpPr>
      </xdr:nvSpPr>
      <xdr:spPr bwMode="auto">
        <a:xfrm>
          <a:off x="4467957" y="20893105"/>
          <a:ext cx="1650024" cy="332784"/>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416168</xdr:colOff>
      <xdr:row>104</xdr:row>
      <xdr:rowOff>48009</xdr:rowOff>
    </xdr:from>
    <xdr:ext cx="1822940" cy="367658"/>
    <xdr:sp macro="" textlink="">
      <xdr:nvSpPr>
        <xdr:cNvPr id="23" name="Proceso 1">
          <a:extLst>
            <a:ext uri="{FF2B5EF4-FFF2-40B4-BE49-F238E27FC236}">
              <a16:creationId xmlns:a16="http://schemas.microsoft.com/office/drawing/2014/main" id="{1210FDA1-718E-4A66-B127-7C42DB67D053}"/>
            </a:ext>
          </a:extLst>
        </xdr:cNvPr>
        <xdr:cNvSpPr>
          <a:spLocks noChangeAspect="1"/>
        </xdr:cNvSpPr>
      </xdr:nvSpPr>
      <xdr:spPr bwMode="auto">
        <a:xfrm>
          <a:off x="4706814" y="27984101"/>
          <a:ext cx="1822940" cy="367658"/>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5</xdr:col>
      <xdr:colOff>468923</xdr:colOff>
      <xdr:row>112</xdr:row>
      <xdr:rowOff>65594</xdr:rowOff>
    </xdr:from>
    <xdr:ext cx="1746740" cy="352290"/>
    <xdr:sp macro="" textlink="">
      <xdr:nvSpPr>
        <xdr:cNvPr id="24" name="Proceso 1">
          <a:extLst>
            <a:ext uri="{FF2B5EF4-FFF2-40B4-BE49-F238E27FC236}">
              <a16:creationId xmlns:a16="http://schemas.microsoft.com/office/drawing/2014/main" id="{030AD965-BC9B-4075-AA76-AA5A88B3BC1F}"/>
            </a:ext>
          </a:extLst>
        </xdr:cNvPr>
        <xdr:cNvSpPr>
          <a:spLocks noChangeAspect="1"/>
        </xdr:cNvSpPr>
      </xdr:nvSpPr>
      <xdr:spPr bwMode="auto">
        <a:xfrm>
          <a:off x="4759569" y="29713256"/>
          <a:ext cx="1746740" cy="352290"/>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301625</xdr:colOff>
      <xdr:row>55</xdr:row>
      <xdr:rowOff>53975</xdr:rowOff>
    </xdr:from>
    <xdr:to>
      <xdr:col>4</xdr:col>
      <xdr:colOff>990600</xdr:colOff>
      <xdr:row>57</xdr:row>
      <xdr:rowOff>37194</xdr:rowOff>
    </xdr:to>
    <xdr:sp macro="" textlink="">
      <xdr:nvSpPr>
        <xdr:cNvPr id="2" name="Proceso 1">
          <a:extLst>
            <a:ext uri="{FF2B5EF4-FFF2-40B4-BE49-F238E27FC236}">
              <a16:creationId xmlns:a16="http://schemas.microsoft.com/office/drawing/2014/main" id="{5D5BF464-C020-4F11-AD50-47FD4182F75B}"/>
            </a:ext>
          </a:extLst>
        </xdr:cNvPr>
        <xdr:cNvSpPr>
          <a:spLocks noChangeAspect="1"/>
        </xdr:cNvSpPr>
      </xdr:nvSpPr>
      <xdr:spPr bwMode="auto">
        <a:xfrm>
          <a:off x="6423025" y="28127325"/>
          <a:ext cx="1863725" cy="281669"/>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0" i="0" u="none" strike="noStrike" kern="0" cap="none" spc="0" normalizeH="0" baseline="0" noProof="0">
              <a:ln>
                <a:noFill/>
              </a:ln>
              <a:solidFill>
                <a:sysClr val="windowText" lastClr="000000"/>
              </a:solidFill>
              <a:effectLst/>
              <a:uLnTx/>
              <a:uFillTx/>
            </a:rPr>
            <a:t>NO APLICA</a:t>
          </a:r>
        </a:p>
      </xdr:txBody>
    </xdr:sp>
    <xdr:clientData/>
  </xdr:twoCellAnchor>
  <xdr:oneCellAnchor>
    <xdr:from>
      <xdr:col>3</xdr:col>
      <xdr:colOff>123825</xdr:colOff>
      <xdr:row>65</xdr:row>
      <xdr:rowOff>53976</xdr:rowOff>
    </xdr:from>
    <xdr:ext cx="2249887" cy="333374"/>
    <xdr:sp macro="" textlink="">
      <xdr:nvSpPr>
        <xdr:cNvPr id="5" name="Proceso 1">
          <a:extLst>
            <a:ext uri="{FF2B5EF4-FFF2-40B4-BE49-F238E27FC236}">
              <a16:creationId xmlns:a16="http://schemas.microsoft.com/office/drawing/2014/main" id="{06939BBF-9A3F-43AF-8435-D6F47ECD388E}"/>
            </a:ext>
          </a:extLst>
        </xdr:cNvPr>
        <xdr:cNvSpPr>
          <a:spLocks noChangeAspect="1"/>
        </xdr:cNvSpPr>
      </xdr:nvSpPr>
      <xdr:spPr bwMode="auto">
        <a:xfrm>
          <a:off x="6245225" y="29606876"/>
          <a:ext cx="2249887" cy="333374"/>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0" i="0" u="none" strike="noStrike" kern="0" cap="none" spc="0" normalizeH="0" baseline="0" noProof="0">
              <a:ln>
                <a:noFill/>
              </a:ln>
              <a:solidFill>
                <a:sysClr val="windowText" lastClr="000000"/>
              </a:solidFill>
              <a:effectLst/>
              <a:uLnTx/>
              <a:uFillTx/>
            </a:rPr>
            <a:t>NO APLICA</a:t>
          </a:r>
        </a:p>
      </xdr:txBody>
    </xdr:sp>
    <xdr:clientData/>
  </xdr:oneCellAnchor>
  <xdr:oneCellAnchor>
    <xdr:from>
      <xdr:col>3</xdr:col>
      <xdr:colOff>530226</xdr:colOff>
      <xdr:row>96</xdr:row>
      <xdr:rowOff>79375</xdr:rowOff>
    </xdr:from>
    <xdr:ext cx="2335602" cy="346075"/>
    <xdr:sp macro="" textlink="">
      <xdr:nvSpPr>
        <xdr:cNvPr id="6" name="Proceso 1">
          <a:extLst>
            <a:ext uri="{FF2B5EF4-FFF2-40B4-BE49-F238E27FC236}">
              <a16:creationId xmlns:a16="http://schemas.microsoft.com/office/drawing/2014/main" id="{6BD17665-AC11-4978-95FA-FE18100D0315}"/>
            </a:ext>
          </a:extLst>
        </xdr:cNvPr>
        <xdr:cNvSpPr>
          <a:spLocks noChangeAspect="1"/>
        </xdr:cNvSpPr>
      </xdr:nvSpPr>
      <xdr:spPr bwMode="auto">
        <a:xfrm>
          <a:off x="6651626" y="34763075"/>
          <a:ext cx="2335602" cy="346075"/>
        </a:xfrm>
        <a:prstGeom prst="flowChartProcess">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400" b="0" i="0" u="none" strike="noStrike" kern="0" cap="none" spc="0" normalizeH="0" baseline="0" noProof="0">
              <a:ln>
                <a:noFill/>
              </a:ln>
              <a:solidFill>
                <a:sysClr val="windowText" lastClr="000000"/>
              </a:solidFill>
              <a:effectLst/>
              <a:uLnTx/>
              <a:uFillTx/>
            </a:rPr>
            <a:t>NO APLICA</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S34"/>
  <sheetViews>
    <sheetView showGridLines="0" topLeftCell="A7" zoomScaleNormal="100" zoomScaleSheetLayoutView="100" workbookViewId="0">
      <selection activeCell="B15" sqref="B15:E15"/>
    </sheetView>
  </sheetViews>
  <sheetFormatPr baseColWidth="10" defaultColWidth="11.42578125" defaultRowHeight="12.75"/>
  <cols>
    <col min="1" max="1" width="19.85546875" style="30" customWidth="1"/>
    <col min="2" max="2" width="69.85546875" style="31" customWidth="1"/>
    <col min="3" max="5" width="8.7109375" style="30" customWidth="1"/>
    <col min="6" max="6" width="6.5703125" style="30" customWidth="1"/>
    <col min="7" max="7" width="19.85546875" style="30" hidden="1" customWidth="1"/>
    <col min="8" max="16384" width="11.42578125" style="30"/>
  </cols>
  <sheetData>
    <row r="1" spans="1:513" s="29" customFormat="1" ht="15.75">
      <c r="A1" s="27" t="s">
        <v>300</v>
      </c>
      <c r="B1" s="28"/>
      <c r="F1" s="34"/>
      <c r="G1" s="57"/>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c r="OX1" s="34"/>
      <c r="OY1" s="34"/>
      <c r="OZ1" s="34"/>
      <c r="PA1" s="34"/>
      <c r="PB1" s="34"/>
      <c r="PC1" s="34"/>
      <c r="PD1" s="34"/>
      <c r="PE1" s="34"/>
      <c r="PF1" s="34"/>
      <c r="PG1" s="34"/>
      <c r="PH1" s="34"/>
      <c r="PI1" s="34"/>
      <c r="PJ1" s="34"/>
      <c r="PK1" s="34"/>
      <c r="PL1" s="34"/>
      <c r="PM1" s="34"/>
      <c r="PN1" s="34"/>
      <c r="PO1" s="34"/>
      <c r="PP1" s="34"/>
      <c r="PQ1" s="34"/>
      <c r="PR1" s="34"/>
      <c r="PS1" s="34"/>
      <c r="PT1" s="34"/>
      <c r="PU1" s="34"/>
      <c r="PV1" s="34"/>
      <c r="PW1" s="34"/>
      <c r="PX1" s="34"/>
      <c r="PY1" s="34"/>
      <c r="PZ1" s="34"/>
      <c r="QA1" s="34"/>
      <c r="QB1" s="34"/>
      <c r="QC1" s="34"/>
      <c r="QD1" s="34"/>
      <c r="QE1" s="34"/>
      <c r="QF1" s="34"/>
      <c r="QG1" s="34"/>
      <c r="QH1" s="34"/>
      <c r="QI1" s="34"/>
      <c r="QJ1" s="34"/>
      <c r="QK1" s="34"/>
      <c r="QL1" s="34"/>
      <c r="QM1" s="34"/>
      <c r="QN1" s="34"/>
      <c r="QO1" s="34"/>
      <c r="QP1" s="34"/>
      <c r="QQ1" s="34"/>
      <c r="QR1" s="34"/>
      <c r="QS1" s="34"/>
      <c r="QT1" s="34"/>
      <c r="QU1" s="34"/>
      <c r="QV1" s="34"/>
      <c r="QW1" s="34"/>
      <c r="QX1" s="34"/>
      <c r="QY1" s="34"/>
      <c r="QZ1" s="34"/>
      <c r="RA1" s="34"/>
      <c r="RB1" s="34"/>
      <c r="RC1" s="34"/>
      <c r="RD1" s="34"/>
      <c r="RE1" s="34"/>
      <c r="RF1" s="34"/>
      <c r="RG1" s="34"/>
      <c r="RH1" s="34"/>
      <c r="RI1" s="34"/>
      <c r="RJ1" s="34"/>
      <c r="RK1" s="34"/>
      <c r="RL1" s="34"/>
      <c r="RM1" s="34"/>
      <c r="RN1" s="34"/>
      <c r="RO1" s="34"/>
      <c r="RP1" s="34"/>
      <c r="RQ1" s="34"/>
      <c r="RR1" s="34"/>
      <c r="RS1" s="34"/>
      <c r="RT1" s="34"/>
      <c r="RU1" s="34"/>
      <c r="RV1" s="34"/>
      <c r="RW1" s="34"/>
      <c r="RX1" s="34"/>
      <c r="RY1" s="34"/>
      <c r="RZ1" s="34"/>
      <c r="SA1" s="34"/>
      <c r="SB1" s="34"/>
      <c r="SC1" s="34"/>
      <c r="SD1" s="34"/>
      <c r="SE1" s="34"/>
      <c r="SF1" s="34"/>
      <c r="SG1" s="34"/>
      <c r="SH1" s="34"/>
      <c r="SI1" s="34"/>
      <c r="SJ1" s="34"/>
      <c r="SK1" s="34"/>
      <c r="SL1" s="34"/>
      <c r="SM1" s="34"/>
      <c r="SN1" s="34"/>
      <c r="SO1" s="34"/>
      <c r="SP1" s="34"/>
      <c r="SQ1" s="34"/>
      <c r="SR1" s="34"/>
      <c r="SS1" s="34"/>
    </row>
    <row r="2" spans="1:513">
      <c r="C2" s="32"/>
      <c r="D2" s="32"/>
      <c r="E2" s="36"/>
      <c r="G2" s="60"/>
    </row>
    <row r="3" spans="1:513">
      <c r="A3" s="33" t="s">
        <v>320</v>
      </c>
      <c r="E3" s="35"/>
      <c r="G3" s="59" t="s">
        <v>392</v>
      </c>
    </row>
    <row r="4" spans="1:513">
      <c r="E4" s="35"/>
      <c r="G4" s="60"/>
    </row>
    <row r="5" spans="1:513" s="53" customFormat="1" ht="27" customHeight="1">
      <c r="A5" s="56" t="s">
        <v>302</v>
      </c>
      <c r="B5" s="1880" t="s">
        <v>301</v>
      </c>
      <c r="C5" s="1881"/>
      <c r="D5" s="1881"/>
      <c r="E5" s="1882"/>
      <c r="G5" s="61" t="s">
        <v>388</v>
      </c>
    </row>
    <row r="6" spans="1:513">
      <c r="A6" s="33"/>
      <c r="B6" s="52"/>
      <c r="C6" s="53"/>
      <c r="D6" s="53"/>
      <c r="E6" s="54"/>
      <c r="G6" s="58"/>
    </row>
    <row r="7" spans="1:513">
      <c r="A7" s="33" t="s">
        <v>321</v>
      </c>
      <c r="B7" s="52"/>
      <c r="C7" s="53"/>
      <c r="D7" s="53"/>
      <c r="E7" s="54"/>
      <c r="G7" s="58"/>
    </row>
    <row r="8" spans="1:513">
      <c r="A8" s="33"/>
      <c r="B8" s="52"/>
      <c r="C8" s="53"/>
      <c r="D8" s="53"/>
      <c r="E8" s="54"/>
      <c r="G8" s="58"/>
    </row>
    <row r="9" spans="1:513" s="53" customFormat="1" ht="27" customHeight="1">
      <c r="A9" s="56" t="s">
        <v>303</v>
      </c>
      <c r="B9" s="1880" t="s">
        <v>366</v>
      </c>
      <c r="C9" s="1881"/>
      <c r="D9" s="1881"/>
      <c r="E9" s="1882"/>
      <c r="G9" s="62" t="s">
        <v>390</v>
      </c>
    </row>
    <row r="10" spans="1:513" s="53" customFormat="1" ht="27" customHeight="1">
      <c r="A10" s="56" t="s">
        <v>304</v>
      </c>
      <c r="B10" s="1880" t="s">
        <v>367</v>
      </c>
      <c r="C10" s="1881"/>
      <c r="D10" s="1881"/>
      <c r="E10" s="1882"/>
      <c r="G10" s="64" t="s">
        <v>390</v>
      </c>
    </row>
    <row r="11" spans="1:513" s="53" customFormat="1" ht="27" customHeight="1">
      <c r="A11" s="56" t="s">
        <v>305</v>
      </c>
      <c r="B11" s="1880" t="s">
        <v>368</v>
      </c>
      <c r="C11" s="1881"/>
      <c r="D11" s="1881"/>
      <c r="E11" s="1882"/>
      <c r="G11" s="64" t="s">
        <v>390</v>
      </c>
    </row>
    <row r="12" spans="1:513" s="53" customFormat="1" ht="27" customHeight="1">
      <c r="A12" s="56" t="s">
        <v>306</v>
      </c>
      <c r="B12" s="1880" t="s">
        <v>369</v>
      </c>
      <c r="C12" s="1881"/>
      <c r="D12" s="1881"/>
      <c r="E12" s="1882"/>
      <c r="G12" s="64" t="s">
        <v>390</v>
      </c>
    </row>
    <row r="13" spans="1:513" s="53" customFormat="1" ht="27" customHeight="1">
      <c r="A13" s="56" t="s">
        <v>307</v>
      </c>
      <c r="B13" s="1880" t="s">
        <v>370</v>
      </c>
      <c r="C13" s="1881"/>
      <c r="D13" s="1881"/>
      <c r="E13" s="1882"/>
      <c r="G13" s="62" t="s">
        <v>389</v>
      </c>
    </row>
    <row r="14" spans="1:513" s="53" customFormat="1" ht="27" customHeight="1">
      <c r="A14" s="56" t="s">
        <v>308</v>
      </c>
      <c r="B14" s="1880" t="s">
        <v>371</v>
      </c>
      <c r="C14" s="1881"/>
      <c r="D14" s="1881"/>
      <c r="E14" s="1882"/>
      <c r="G14" s="64" t="s">
        <v>390</v>
      </c>
    </row>
    <row r="15" spans="1:513" s="53" customFormat="1" ht="27" customHeight="1">
      <c r="A15" s="56" t="s">
        <v>309</v>
      </c>
      <c r="B15" s="1880" t="s">
        <v>372</v>
      </c>
      <c r="C15" s="1881"/>
      <c r="D15" s="1881"/>
      <c r="E15" s="1882"/>
      <c r="G15" s="64" t="s">
        <v>390</v>
      </c>
    </row>
    <row r="16" spans="1:513">
      <c r="A16" s="33"/>
      <c r="B16" s="52"/>
      <c r="C16" s="53"/>
      <c r="D16" s="53"/>
      <c r="E16" s="54"/>
      <c r="G16" s="58"/>
    </row>
    <row r="17" spans="1:7">
      <c r="A17" s="33" t="s">
        <v>322</v>
      </c>
      <c r="B17" s="52"/>
      <c r="C17" s="53"/>
      <c r="D17" s="53"/>
      <c r="E17" s="54"/>
      <c r="G17" s="58"/>
    </row>
    <row r="18" spans="1:7">
      <c r="A18" s="33"/>
      <c r="B18" s="52"/>
      <c r="C18" s="53"/>
      <c r="D18" s="53"/>
      <c r="E18" s="54"/>
      <c r="G18" s="58"/>
    </row>
    <row r="19" spans="1:7" s="53" customFormat="1" ht="27" customHeight="1">
      <c r="A19" s="56" t="s">
        <v>310</v>
      </c>
      <c r="B19" s="1880" t="s">
        <v>373</v>
      </c>
      <c r="C19" s="1881"/>
      <c r="D19" s="1881"/>
      <c r="E19" s="1882"/>
      <c r="G19" s="59" t="s">
        <v>391</v>
      </c>
    </row>
    <row r="20" spans="1:7" s="53" customFormat="1" ht="27" customHeight="1">
      <c r="A20" s="56" t="s">
        <v>311</v>
      </c>
      <c r="B20" s="1880" t="s">
        <v>374</v>
      </c>
      <c r="C20" s="1881"/>
      <c r="D20" s="1881"/>
      <c r="E20" s="1882"/>
      <c r="G20" s="63" t="s">
        <v>391</v>
      </c>
    </row>
    <row r="21" spans="1:7" s="53" customFormat="1" ht="27" customHeight="1">
      <c r="A21" s="56" t="s">
        <v>312</v>
      </c>
      <c r="B21" s="1880" t="s">
        <v>375</v>
      </c>
      <c r="C21" s="1881"/>
      <c r="D21" s="1881"/>
      <c r="E21" s="1882"/>
      <c r="G21" s="63" t="s">
        <v>391</v>
      </c>
    </row>
    <row r="22" spans="1:7">
      <c r="A22" s="33"/>
      <c r="B22" s="52"/>
      <c r="C22" s="53"/>
      <c r="D22" s="53"/>
      <c r="E22" s="54"/>
      <c r="G22" s="58"/>
    </row>
    <row r="23" spans="1:7">
      <c r="A23" s="33" t="s">
        <v>323</v>
      </c>
      <c r="B23" s="52"/>
      <c r="C23" s="53"/>
      <c r="D23" s="53"/>
      <c r="E23" s="54"/>
      <c r="G23" s="58"/>
    </row>
    <row r="24" spans="1:7">
      <c r="A24" s="33"/>
      <c r="B24" s="52"/>
      <c r="C24" s="53"/>
      <c r="D24" s="53"/>
      <c r="E24" s="54"/>
      <c r="G24" s="58"/>
    </row>
    <row r="25" spans="1:7" s="53" customFormat="1" ht="27" customHeight="1">
      <c r="A25" s="56" t="s">
        <v>313</v>
      </c>
      <c r="B25" s="1880" t="s">
        <v>376</v>
      </c>
      <c r="C25" s="1881"/>
      <c r="D25" s="1881"/>
      <c r="E25" s="1882"/>
      <c r="G25" s="64" t="s">
        <v>390</v>
      </c>
    </row>
    <row r="26" spans="1:7" s="53" customFormat="1" ht="27" customHeight="1">
      <c r="A26" s="56" t="s">
        <v>314</v>
      </c>
      <c r="B26" s="1880" t="s">
        <v>377</v>
      </c>
      <c r="C26" s="1881"/>
      <c r="D26" s="1881"/>
      <c r="E26" s="1882"/>
      <c r="G26" s="63" t="s">
        <v>391</v>
      </c>
    </row>
    <row r="27" spans="1:7" s="53" customFormat="1" ht="27" customHeight="1">
      <c r="A27" s="56" t="s">
        <v>315</v>
      </c>
      <c r="B27" s="1880" t="s">
        <v>378</v>
      </c>
      <c r="C27" s="1881"/>
      <c r="D27" s="1881"/>
      <c r="E27" s="1882"/>
      <c r="G27" s="63" t="s">
        <v>391</v>
      </c>
    </row>
    <row r="28" spans="1:7" s="53" customFormat="1" ht="27" customHeight="1">
      <c r="A28" s="56" t="s">
        <v>316</v>
      </c>
      <c r="B28" s="1880" t="s">
        <v>379</v>
      </c>
      <c r="C28" s="1881"/>
      <c r="D28" s="1881"/>
      <c r="E28" s="1882"/>
      <c r="G28" s="63" t="s">
        <v>391</v>
      </c>
    </row>
    <row r="29" spans="1:7" s="53" customFormat="1" ht="27" customHeight="1">
      <c r="A29" s="56" t="s">
        <v>317</v>
      </c>
      <c r="B29" s="1880" t="s">
        <v>380</v>
      </c>
      <c r="C29" s="1881"/>
      <c r="D29" s="1881"/>
      <c r="E29" s="1882"/>
      <c r="G29" s="63" t="s">
        <v>391</v>
      </c>
    </row>
    <row r="30" spans="1:7">
      <c r="A30" s="33"/>
      <c r="B30" s="52"/>
      <c r="C30" s="53"/>
      <c r="D30" s="53"/>
      <c r="E30" s="54"/>
      <c r="G30" s="58"/>
    </row>
    <row r="31" spans="1:7">
      <c r="A31" s="33" t="s">
        <v>21</v>
      </c>
      <c r="B31" s="52"/>
      <c r="C31" s="53"/>
      <c r="D31" s="53"/>
      <c r="E31" s="54"/>
      <c r="G31" s="58"/>
    </row>
    <row r="32" spans="1:7">
      <c r="A32" s="33"/>
      <c r="B32" s="52"/>
      <c r="C32" s="53"/>
      <c r="D32" s="53"/>
      <c r="E32" s="54"/>
      <c r="G32" s="58"/>
    </row>
    <row r="33" spans="1:7" s="53" customFormat="1" ht="27" customHeight="1">
      <c r="A33" s="56" t="s">
        <v>318</v>
      </c>
      <c r="B33" s="1880" t="s">
        <v>381</v>
      </c>
      <c r="C33" s="1881"/>
      <c r="D33" s="1881"/>
      <c r="E33" s="1882"/>
      <c r="G33" s="59" t="s">
        <v>391</v>
      </c>
    </row>
    <row r="34" spans="1:7" s="53" customFormat="1" ht="27" customHeight="1">
      <c r="A34" s="56" t="s">
        <v>319</v>
      </c>
      <c r="B34" s="1880" t="s">
        <v>382</v>
      </c>
      <c r="C34" s="1881"/>
      <c r="D34" s="1881"/>
      <c r="E34" s="1882"/>
      <c r="G34" s="63" t="s">
        <v>391</v>
      </c>
    </row>
  </sheetData>
  <mergeCells count="18">
    <mergeCell ref="B5:E5"/>
    <mergeCell ref="B12:E12"/>
    <mergeCell ref="B13:E13"/>
    <mergeCell ref="B14:E14"/>
    <mergeCell ref="B19:E19"/>
    <mergeCell ref="B33:E33"/>
    <mergeCell ref="B34:E34"/>
    <mergeCell ref="B9:E9"/>
    <mergeCell ref="B10:E10"/>
    <mergeCell ref="B11:E11"/>
    <mergeCell ref="B15:E15"/>
    <mergeCell ref="B21:E21"/>
    <mergeCell ref="B25:E25"/>
    <mergeCell ref="B26:E26"/>
    <mergeCell ref="B27:E27"/>
    <mergeCell ref="B28:E28"/>
    <mergeCell ref="B29:E29"/>
    <mergeCell ref="B20:E20"/>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theme="7" tint="0.59999389629810485"/>
    <pageSetUpPr fitToPage="1"/>
  </sheetPr>
  <dimension ref="A1:W25"/>
  <sheetViews>
    <sheetView zoomScaleNormal="100" zoomScaleSheetLayoutView="100" workbookViewId="0"/>
  </sheetViews>
  <sheetFormatPr baseColWidth="10" defaultColWidth="11.28515625" defaultRowHeight="11.25"/>
  <cols>
    <col min="1" max="1" width="30.28515625" style="20" customWidth="1"/>
    <col min="2" max="2" width="35.42578125" style="20" customWidth="1"/>
    <col min="3" max="3" width="2.7109375" style="1120" customWidth="1"/>
    <col min="4" max="4" width="10.7109375" style="1120" customWidth="1"/>
    <col min="5" max="5" width="9.5703125" style="1120" customWidth="1"/>
    <col min="6" max="6" width="12.140625" style="1120" customWidth="1"/>
    <col min="7" max="7" width="10.42578125" style="1120" customWidth="1"/>
    <col min="8" max="8" width="9.85546875" style="1120" customWidth="1"/>
    <col min="9" max="9" width="11.85546875" style="1120" customWidth="1"/>
    <col min="10" max="10" width="11.7109375" style="20" customWidth="1"/>
    <col min="11" max="11" width="2.85546875" style="20" customWidth="1"/>
    <col min="12" max="12" width="11.7109375" style="20" customWidth="1"/>
    <col min="13" max="13" width="10" style="20" customWidth="1"/>
    <col min="14" max="14" width="11.85546875" style="1120" customWidth="1"/>
    <col min="15" max="16" width="5.7109375" style="20" customWidth="1"/>
    <col min="17" max="17" width="11.7109375" style="1120" customWidth="1"/>
    <col min="18" max="18" width="4.85546875" style="20" bestFit="1" customWidth="1"/>
    <col min="19" max="16384" width="11.28515625" style="20"/>
  </cols>
  <sheetData>
    <row r="1" spans="1:23" s="49" customFormat="1" ht="15">
      <c r="A1" s="1079" t="s">
        <v>330</v>
      </c>
      <c r="B1" s="43"/>
      <c r="C1" s="68"/>
      <c r="D1" s="68"/>
      <c r="E1" s="68"/>
      <c r="F1" s="68"/>
      <c r="G1" s="68"/>
      <c r="H1" s="69"/>
      <c r="I1" s="69"/>
      <c r="N1" s="69"/>
      <c r="Q1" s="69"/>
    </row>
    <row r="2" spans="1:23" s="49" customFormat="1" ht="15.75" thickBot="1">
      <c r="A2" s="1079" t="s">
        <v>393</v>
      </c>
      <c r="B2" s="44"/>
      <c r="C2" s="70"/>
      <c r="D2" s="70"/>
      <c r="E2" s="70"/>
      <c r="F2" s="70"/>
      <c r="G2" s="70"/>
      <c r="H2" s="70"/>
      <c r="I2" s="70"/>
      <c r="J2" s="44"/>
      <c r="K2" s="44"/>
      <c r="L2" s="44"/>
      <c r="M2" s="44"/>
      <c r="N2" s="70"/>
      <c r="O2" s="44"/>
      <c r="P2" s="44"/>
      <c r="Q2" s="70"/>
      <c r="R2" s="44"/>
      <c r="S2" s="44"/>
      <c r="T2" s="44"/>
      <c r="U2" s="44"/>
      <c r="V2" s="44"/>
      <c r="W2" s="44"/>
    </row>
    <row r="3" spans="1:23" s="1113" customFormat="1" ht="28.35" customHeight="1" thickTop="1">
      <c r="A3" s="1925" t="s">
        <v>240</v>
      </c>
      <c r="B3" s="1935" t="s">
        <v>225</v>
      </c>
      <c r="C3" s="1932" t="s">
        <v>93</v>
      </c>
      <c r="D3" s="1933"/>
      <c r="E3" s="1933"/>
      <c r="F3" s="1933"/>
      <c r="G3" s="1933"/>
      <c r="H3" s="1933"/>
      <c r="I3" s="1934"/>
      <c r="J3" s="1927" t="s">
        <v>81</v>
      </c>
      <c r="K3" s="1928"/>
      <c r="L3" s="1928"/>
      <c r="M3" s="1928"/>
      <c r="N3" s="1929"/>
      <c r="O3" s="1930" t="s">
        <v>70</v>
      </c>
      <c r="P3" s="1931"/>
      <c r="Q3" s="1927" t="s">
        <v>0</v>
      </c>
      <c r="R3" s="1931"/>
    </row>
    <row r="4" spans="1:23" s="1114" customFormat="1" ht="109.5" customHeight="1">
      <c r="A4" s="1926"/>
      <c r="B4" s="1936"/>
      <c r="C4" s="1095" t="s">
        <v>82</v>
      </c>
      <c r="D4" s="1081" t="s">
        <v>83</v>
      </c>
      <c r="E4" s="1081" t="s">
        <v>84</v>
      </c>
      <c r="F4" s="1081" t="s">
        <v>85</v>
      </c>
      <c r="G4" s="1081" t="s">
        <v>86</v>
      </c>
      <c r="H4" s="1081" t="s">
        <v>87</v>
      </c>
      <c r="I4" s="1096" t="s">
        <v>78</v>
      </c>
      <c r="J4" s="1091" t="s">
        <v>88</v>
      </c>
      <c r="K4" s="1082" t="s">
        <v>89</v>
      </c>
      <c r="L4" s="1082" t="s">
        <v>90</v>
      </c>
      <c r="M4" s="1082" t="s">
        <v>91</v>
      </c>
      <c r="N4" s="1102" t="s">
        <v>79</v>
      </c>
      <c r="O4" s="1107" t="s">
        <v>92</v>
      </c>
      <c r="P4" s="1108" t="s">
        <v>80</v>
      </c>
      <c r="Q4" s="1105" t="s">
        <v>114</v>
      </c>
      <c r="R4" s="1083" t="s">
        <v>69</v>
      </c>
    </row>
    <row r="5" spans="1:23" ht="13.9" customHeight="1">
      <c r="A5" s="1924" t="s">
        <v>400</v>
      </c>
      <c r="B5" s="1089" t="s">
        <v>414</v>
      </c>
      <c r="C5" s="1097"/>
      <c r="D5" s="67">
        <v>7882943</v>
      </c>
      <c r="E5" s="67">
        <v>4078143</v>
      </c>
      <c r="F5" s="67">
        <v>69178682</v>
      </c>
      <c r="G5" s="67">
        <v>39696412</v>
      </c>
      <c r="H5" s="67">
        <v>70000</v>
      </c>
      <c r="I5" s="1098">
        <f>SUM(C5:H5)</f>
        <v>120906180</v>
      </c>
      <c r="J5" s="1092"/>
      <c r="K5" s="67"/>
      <c r="L5" s="67">
        <v>0</v>
      </c>
      <c r="M5" s="67"/>
      <c r="N5" s="1103">
        <f>SUM(J5:M5)</f>
        <v>0</v>
      </c>
      <c r="O5" s="1109"/>
      <c r="P5" s="1110"/>
      <c r="Q5" s="1106">
        <f>I5+N5+P5</f>
        <v>120906180</v>
      </c>
      <c r="R5" s="1084">
        <f>+Q5/$Q$24</f>
        <v>1.2498260712734287E-2</v>
      </c>
    </row>
    <row r="6" spans="1:23" ht="22.5">
      <c r="A6" s="1924"/>
      <c r="B6" s="1089" t="s">
        <v>415</v>
      </c>
      <c r="C6" s="1097"/>
      <c r="D6" s="67">
        <v>10030170</v>
      </c>
      <c r="E6" s="67"/>
      <c r="F6" s="67">
        <v>246561034</v>
      </c>
      <c r="G6" s="67">
        <v>0</v>
      </c>
      <c r="H6" s="67"/>
      <c r="I6" s="1098">
        <f t="shared" ref="I6:I23" si="0">SUM(C6:H6)</f>
        <v>256591204</v>
      </c>
      <c r="J6" s="1092">
        <v>1559529470</v>
      </c>
      <c r="K6" s="67"/>
      <c r="L6" s="67">
        <v>5826784531</v>
      </c>
      <c r="M6" s="67"/>
      <c r="N6" s="1103">
        <f t="shared" ref="N6:N23" si="1">SUM(J6:M6)</f>
        <v>7386314001</v>
      </c>
      <c r="O6" s="1109"/>
      <c r="P6" s="1110"/>
      <c r="Q6" s="1106">
        <f t="shared" ref="Q6:Q23" si="2">I6+N6+P6</f>
        <v>7642905205</v>
      </c>
      <c r="R6" s="1084">
        <f t="shared" ref="R6:R23" si="3">+Q6/$Q$24</f>
        <v>0.79005905119824227</v>
      </c>
    </row>
    <row r="7" spans="1:23" ht="22.5">
      <c r="A7" s="1924"/>
      <c r="B7" s="1089" t="s">
        <v>416</v>
      </c>
      <c r="C7" s="1097"/>
      <c r="D7" s="67"/>
      <c r="E7" s="67"/>
      <c r="F7" s="67"/>
      <c r="G7" s="67"/>
      <c r="H7" s="67"/>
      <c r="I7" s="1098">
        <f t="shared" si="0"/>
        <v>0</v>
      </c>
      <c r="J7" s="1092"/>
      <c r="K7" s="67"/>
      <c r="L7" s="67">
        <v>64782237</v>
      </c>
      <c r="M7" s="67"/>
      <c r="N7" s="1103">
        <f t="shared" si="1"/>
        <v>64782237</v>
      </c>
      <c r="O7" s="1109"/>
      <c r="P7" s="1110"/>
      <c r="Q7" s="1106">
        <f t="shared" si="2"/>
        <v>64782237</v>
      </c>
      <c r="R7" s="1084">
        <f t="shared" si="3"/>
        <v>6.6966410449833215E-3</v>
      </c>
    </row>
    <row r="8" spans="1:23" ht="23.25" customHeight="1">
      <c r="A8" s="1924"/>
      <c r="B8" s="1089" t="s">
        <v>417</v>
      </c>
      <c r="C8" s="1097"/>
      <c r="D8" s="67"/>
      <c r="E8" s="67"/>
      <c r="F8" s="67">
        <v>9653432</v>
      </c>
      <c r="G8" s="67">
        <v>12246568</v>
      </c>
      <c r="H8" s="67"/>
      <c r="I8" s="1098">
        <f t="shared" si="0"/>
        <v>21900000</v>
      </c>
      <c r="J8" s="1092"/>
      <c r="K8" s="67"/>
      <c r="L8" s="67"/>
      <c r="M8" s="67"/>
      <c r="N8" s="1103">
        <f t="shared" si="1"/>
        <v>0</v>
      </c>
      <c r="O8" s="1109"/>
      <c r="P8" s="1110"/>
      <c r="Q8" s="1106">
        <f t="shared" si="2"/>
        <v>21900000</v>
      </c>
      <c r="R8" s="1084">
        <f t="shared" si="3"/>
        <v>2.2638372133573395E-3</v>
      </c>
    </row>
    <row r="9" spans="1:23" ht="28.15" customHeight="1">
      <c r="A9" s="1085" t="s">
        <v>401</v>
      </c>
      <c r="B9" s="1089" t="s">
        <v>418</v>
      </c>
      <c r="C9" s="1097"/>
      <c r="D9" s="67">
        <v>11576794</v>
      </c>
      <c r="E9" s="67">
        <v>7499489</v>
      </c>
      <c r="F9" s="67">
        <v>151961943</v>
      </c>
      <c r="G9" s="67">
        <v>73829</v>
      </c>
      <c r="H9" s="67">
        <v>146294</v>
      </c>
      <c r="I9" s="1098">
        <f t="shared" si="0"/>
        <v>171258349</v>
      </c>
      <c r="J9" s="1092"/>
      <c r="K9" s="67"/>
      <c r="L9" s="67">
        <v>391000</v>
      </c>
      <c r="M9" s="67"/>
      <c r="N9" s="1103">
        <f t="shared" si="1"/>
        <v>391000</v>
      </c>
      <c r="O9" s="1109"/>
      <c r="P9" s="1110"/>
      <c r="Q9" s="1106">
        <f t="shared" si="2"/>
        <v>171649349</v>
      </c>
      <c r="R9" s="1084">
        <f t="shared" si="3"/>
        <v>1.7743661365970841E-2</v>
      </c>
    </row>
    <row r="10" spans="1:23" ht="24" customHeight="1">
      <c r="A10" s="1085" t="s">
        <v>402</v>
      </c>
      <c r="B10" s="1089" t="s">
        <v>419</v>
      </c>
      <c r="C10" s="1099"/>
      <c r="D10" s="65">
        <v>34731325</v>
      </c>
      <c r="E10" s="66"/>
      <c r="F10" s="66">
        <v>5165077</v>
      </c>
      <c r="G10" s="66">
        <v>40191</v>
      </c>
      <c r="H10" s="66">
        <v>23950298</v>
      </c>
      <c r="I10" s="1098">
        <f t="shared" si="0"/>
        <v>63886891</v>
      </c>
      <c r="J10" s="1093"/>
      <c r="K10" s="65"/>
      <c r="L10" s="65">
        <v>578831</v>
      </c>
      <c r="M10" s="65"/>
      <c r="N10" s="1103">
        <f t="shared" si="1"/>
        <v>578831</v>
      </c>
      <c r="O10" s="1111"/>
      <c r="P10" s="1112"/>
      <c r="Q10" s="1106">
        <f t="shared" si="2"/>
        <v>64465722</v>
      </c>
      <c r="R10" s="1084">
        <f t="shared" si="3"/>
        <v>6.6639223949565727E-3</v>
      </c>
    </row>
    <row r="11" spans="1:23" ht="15" customHeight="1">
      <c r="A11" s="1085" t="s">
        <v>403</v>
      </c>
      <c r="B11" s="1089" t="s">
        <v>420</v>
      </c>
      <c r="C11" s="1099"/>
      <c r="D11" s="65">
        <v>16869702</v>
      </c>
      <c r="E11" s="66">
        <v>122333</v>
      </c>
      <c r="F11" s="66">
        <v>20395533</v>
      </c>
      <c r="G11" s="66"/>
      <c r="H11" s="66">
        <v>155000</v>
      </c>
      <c r="I11" s="1098">
        <f t="shared" si="0"/>
        <v>37542568</v>
      </c>
      <c r="J11" s="1093"/>
      <c r="K11" s="65"/>
      <c r="L11" s="65">
        <v>2550404</v>
      </c>
      <c r="M11" s="65"/>
      <c r="N11" s="1103">
        <f t="shared" si="1"/>
        <v>2550404</v>
      </c>
      <c r="O11" s="1111"/>
      <c r="P11" s="1112"/>
      <c r="Q11" s="1106">
        <f t="shared" si="2"/>
        <v>40092972</v>
      </c>
      <c r="R11" s="1084">
        <f t="shared" si="3"/>
        <v>4.1444731510362487E-3</v>
      </c>
    </row>
    <row r="12" spans="1:23" ht="14.45" customHeight="1">
      <c r="A12" s="1924" t="s">
        <v>404</v>
      </c>
      <c r="B12" s="1089" t="s">
        <v>421</v>
      </c>
      <c r="C12" s="1099"/>
      <c r="D12" s="65">
        <v>18552464</v>
      </c>
      <c r="E12" s="66"/>
      <c r="F12" s="66">
        <v>76618591</v>
      </c>
      <c r="G12" s="66">
        <v>104572120</v>
      </c>
      <c r="H12" s="66">
        <v>28231</v>
      </c>
      <c r="I12" s="1098">
        <f t="shared" si="0"/>
        <v>199771406</v>
      </c>
      <c r="J12" s="1093">
        <v>33679230</v>
      </c>
      <c r="K12" s="65"/>
      <c r="L12" s="65">
        <v>0</v>
      </c>
      <c r="M12" s="65"/>
      <c r="N12" s="1103">
        <f t="shared" si="1"/>
        <v>33679230</v>
      </c>
      <c r="O12" s="1111"/>
      <c r="P12" s="1112"/>
      <c r="Q12" s="1106">
        <f t="shared" si="2"/>
        <v>233450636</v>
      </c>
      <c r="R12" s="1084">
        <f t="shared" si="3"/>
        <v>2.4132156952453819E-2</v>
      </c>
    </row>
    <row r="13" spans="1:23" ht="24" customHeight="1">
      <c r="A13" s="1924"/>
      <c r="B13" s="1089" t="s">
        <v>422</v>
      </c>
      <c r="C13" s="1099"/>
      <c r="D13" s="65"/>
      <c r="E13" s="66"/>
      <c r="F13" s="66">
        <v>49287344</v>
      </c>
      <c r="G13" s="66">
        <v>0</v>
      </c>
      <c r="H13" s="66"/>
      <c r="I13" s="1098">
        <f t="shared" si="0"/>
        <v>49287344</v>
      </c>
      <c r="J13" s="1093">
        <v>1820770</v>
      </c>
      <c r="K13" s="65"/>
      <c r="L13" s="65">
        <v>0</v>
      </c>
      <c r="M13" s="65"/>
      <c r="N13" s="1103">
        <f t="shared" si="1"/>
        <v>1820770</v>
      </c>
      <c r="O13" s="1111"/>
      <c r="P13" s="1112"/>
      <c r="Q13" s="1106">
        <f t="shared" si="2"/>
        <v>51108114</v>
      </c>
      <c r="R13" s="1084">
        <f t="shared" si="3"/>
        <v>5.283125588023253E-3</v>
      </c>
    </row>
    <row r="14" spans="1:23" ht="23.45" customHeight="1">
      <c r="A14" s="1085" t="s">
        <v>405</v>
      </c>
      <c r="B14" s="1089" t="s">
        <v>423</v>
      </c>
      <c r="C14" s="1099"/>
      <c r="D14" s="65">
        <v>2489265</v>
      </c>
      <c r="E14" s="66"/>
      <c r="F14" s="66">
        <v>12626834</v>
      </c>
      <c r="G14" s="66"/>
      <c r="H14" s="66">
        <v>18000</v>
      </c>
      <c r="I14" s="1098">
        <f t="shared" si="0"/>
        <v>15134099</v>
      </c>
      <c r="J14" s="1093"/>
      <c r="K14" s="65"/>
      <c r="L14" s="65"/>
      <c r="M14" s="65"/>
      <c r="N14" s="1103">
        <f t="shared" si="1"/>
        <v>0</v>
      </c>
      <c r="O14" s="1111"/>
      <c r="P14" s="1112"/>
      <c r="Q14" s="1106">
        <f t="shared" si="2"/>
        <v>15134099</v>
      </c>
      <c r="R14" s="1084">
        <f t="shared" si="3"/>
        <v>1.564435456933064E-3</v>
      </c>
    </row>
    <row r="15" spans="1:23" ht="36" customHeight="1">
      <c r="A15" s="1085" t="s">
        <v>406</v>
      </c>
      <c r="B15" s="1089" t="s">
        <v>424</v>
      </c>
      <c r="C15" s="1099"/>
      <c r="D15" s="65">
        <v>40956708</v>
      </c>
      <c r="E15" s="66">
        <v>2308133</v>
      </c>
      <c r="F15" s="66">
        <v>51681482</v>
      </c>
      <c r="G15" s="66">
        <v>125801</v>
      </c>
      <c r="H15" s="66">
        <v>99257</v>
      </c>
      <c r="I15" s="1098">
        <f t="shared" si="0"/>
        <v>95171381</v>
      </c>
      <c r="J15" s="1093"/>
      <c r="K15" s="65"/>
      <c r="L15" s="65">
        <v>3476814</v>
      </c>
      <c r="M15" s="65"/>
      <c r="N15" s="1103">
        <f t="shared" si="1"/>
        <v>3476814</v>
      </c>
      <c r="O15" s="1111"/>
      <c r="P15" s="1112"/>
      <c r="Q15" s="1106">
        <f t="shared" si="2"/>
        <v>98648195</v>
      </c>
      <c r="R15" s="1084">
        <f t="shared" si="3"/>
        <v>1.0197418030663536E-2</v>
      </c>
    </row>
    <row r="16" spans="1:23" ht="24.6" customHeight="1">
      <c r="A16" s="1085" t="s">
        <v>407</v>
      </c>
      <c r="B16" s="1089" t="s">
        <v>425</v>
      </c>
      <c r="C16" s="1099"/>
      <c r="D16" s="65">
        <v>58334361</v>
      </c>
      <c r="E16" s="66">
        <v>6647442</v>
      </c>
      <c r="F16" s="66">
        <v>449567892</v>
      </c>
      <c r="G16" s="66">
        <v>33128</v>
      </c>
      <c r="H16" s="66">
        <v>5353628</v>
      </c>
      <c r="I16" s="1098">
        <f t="shared" si="0"/>
        <v>519936451</v>
      </c>
      <c r="J16" s="1093"/>
      <c r="K16" s="65"/>
      <c r="L16" s="65">
        <v>5000000</v>
      </c>
      <c r="M16" s="65"/>
      <c r="N16" s="1103">
        <f t="shared" si="1"/>
        <v>5000000</v>
      </c>
      <c r="O16" s="1111"/>
      <c r="P16" s="1112"/>
      <c r="Q16" s="1106">
        <f t="shared" si="2"/>
        <v>524936451</v>
      </c>
      <c r="R16" s="1084">
        <f t="shared" si="3"/>
        <v>5.4263501023814227E-2</v>
      </c>
    </row>
    <row r="17" spans="1:18" ht="31.15" customHeight="1">
      <c r="A17" s="1085" t="s">
        <v>408</v>
      </c>
      <c r="B17" s="1089" t="s">
        <v>426</v>
      </c>
      <c r="C17" s="1099"/>
      <c r="D17" s="65">
        <v>16517654</v>
      </c>
      <c r="E17" s="66">
        <v>363872</v>
      </c>
      <c r="F17" s="66">
        <v>67627700</v>
      </c>
      <c r="G17" s="66"/>
      <c r="H17" s="66">
        <v>247122</v>
      </c>
      <c r="I17" s="1098">
        <f t="shared" si="0"/>
        <v>84756348</v>
      </c>
      <c r="J17" s="1093"/>
      <c r="K17" s="65"/>
      <c r="L17" s="65">
        <v>4100000</v>
      </c>
      <c r="M17" s="65"/>
      <c r="N17" s="1103">
        <f t="shared" si="1"/>
        <v>4100000</v>
      </c>
      <c r="O17" s="1111"/>
      <c r="P17" s="1112"/>
      <c r="Q17" s="1106">
        <f t="shared" si="2"/>
        <v>88856348</v>
      </c>
      <c r="R17" s="1084">
        <f t="shared" si="3"/>
        <v>9.1852195089237448E-3</v>
      </c>
    </row>
    <row r="18" spans="1:18" ht="37.9" customHeight="1">
      <c r="A18" s="1085" t="s">
        <v>409</v>
      </c>
      <c r="B18" s="1089" t="s">
        <v>427</v>
      </c>
      <c r="C18" s="1099"/>
      <c r="D18" s="65">
        <v>28115484</v>
      </c>
      <c r="E18" s="66">
        <v>643182</v>
      </c>
      <c r="F18" s="66">
        <v>46739179</v>
      </c>
      <c r="G18" s="66">
        <v>73074</v>
      </c>
      <c r="H18" s="66">
        <v>30000</v>
      </c>
      <c r="I18" s="1098">
        <f t="shared" si="0"/>
        <v>75600919</v>
      </c>
      <c r="J18" s="1093"/>
      <c r="K18" s="65"/>
      <c r="L18" s="65">
        <v>0</v>
      </c>
      <c r="M18" s="65"/>
      <c r="N18" s="1103">
        <f t="shared" si="1"/>
        <v>0</v>
      </c>
      <c r="O18" s="1111"/>
      <c r="P18" s="1112"/>
      <c r="Q18" s="1106">
        <f t="shared" si="2"/>
        <v>75600919</v>
      </c>
      <c r="R18" s="1084">
        <f t="shared" si="3"/>
        <v>7.8149851048499516E-3</v>
      </c>
    </row>
    <row r="19" spans="1:18" ht="23.45" customHeight="1">
      <c r="A19" s="1085" t="s">
        <v>410</v>
      </c>
      <c r="B19" s="1089" t="s">
        <v>428</v>
      </c>
      <c r="C19" s="1099"/>
      <c r="D19" s="65">
        <v>38402162</v>
      </c>
      <c r="E19" s="66"/>
      <c r="F19" s="66">
        <v>43205167</v>
      </c>
      <c r="G19" s="66"/>
      <c r="H19" s="66">
        <v>47500</v>
      </c>
      <c r="I19" s="1098">
        <f t="shared" si="0"/>
        <v>81654829</v>
      </c>
      <c r="J19" s="1093"/>
      <c r="K19" s="65"/>
      <c r="L19" s="65"/>
      <c r="M19" s="65">
        <v>19743123</v>
      </c>
      <c r="N19" s="1103">
        <f t="shared" si="1"/>
        <v>19743123</v>
      </c>
      <c r="O19" s="1111"/>
      <c r="P19" s="1112"/>
      <c r="Q19" s="1106">
        <f t="shared" si="2"/>
        <v>101397952</v>
      </c>
      <c r="R19" s="1084">
        <f t="shared" si="3"/>
        <v>1.0481664707571748E-2</v>
      </c>
    </row>
    <row r="20" spans="1:18" ht="38.450000000000003" customHeight="1">
      <c r="A20" s="1085" t="s">
        <v>411</v>
      </c>
      <c r="B20" s="1089" t="s">
        <v>429</v>
      </c>
      <c r="C20" s="1099"/>
      <c r="D20" s="65">
        <v>270000</v>
      </c>
      <c r="E20" s="66"/>
      <c r="F20" s="66">
        <v>25848395</v>
      </c>
      <c r="G20" s="66"/>
      <c r="H20" s="66">
        <v>20000</v>
      </c>
      <c r="I20" s="1098">
        <f t="shared" si="0"/>
        <v>26138395</v>
      </c>
      <c r="J20" s="1093"/>
      <c r="K20" s="65"/>
      <c r="L20" s="65">
        <v>0</v>
      </c>
      <c r="M20" s="65"/>
      <c r="N20" s="1103">
        <f t="shared" si="1"/>
        <v>0</v>
      </c>
      <c r="O20" s="1111"/>
      <c r="P20" s="1112"/>
      <c r="Q20" s="1106">
        <f t="shared" si="2"/>
        <v>26138395</v>
      </c>
      <c r="R20" s="1084">
        <f t="shared" si="3"/>
        <v>2.7019667259558637E-3</v>
      </c>
    </row>
    <row r="21" spans="1:18" ht="36" customHeight="1">
      <c r="A21" s="1924" t="s">
        <v>412</v>
      </c>
      <c r="B21" s="1089" t="s">
        <v>430</v>
      </c>
      <c r="C21" s="1099"/>
      <c r="D21" s="65">
        <v>3070070</v>
      </c>
      <c r="E21" s="66">
        <v>618978</v>
      </c>
      <c r="F21" s="66">
        <v>25980741</v>
      </c>
      <c r="G21" s="66">
        <v>451241</v>
      </c>
      <c r="H21" s="66">
        <v>662467</v>
      </c>
      <c r="I21" s="1098">
        <f t="shared" si="0"/>
        <v>30783497</v>
      </c>
      <c r="J21" s="1093"/>
      <c r="K21" s="65"/>
      <c r="L21" s="65">
        <v>97895</v>
      </c>
      <c r="M21" s="65"/>
      <c r="N21" s="1103">
        <f t="shared" si="1"/>
        <v>97895</v>
      </c>
      <c r="O21" s="1111"/>
      <c r="P21" s="1112"/>
      <c r="Q21" s="1106">
        <f t="shared" si="2"/>
        <v>30881392</v>
      </c>
      <c r="R21" s="1084">
        <f t="shared" si="3"/>
        <v>3.1922577356107598E-3</v>
      </c>
    </row>
    <row r="22" spans="1:18" ht="36.75" customHeight="1">
      <c r="A22" s="1924"/>
      <c r="B22" s="1089" t="s">
        <v>431</v>
      </c>
      <c r="C22" s="1099"/>
      <c r="D22" s="65">
        <v>753939</v>
      </c>
      <c r="E22" s="66">
        <v>113177</v>
      </c>
      <c r="F22" s="66">
        <v>6764460</v>
      </c>
      <c r="G22" s="66">
        <v>19590545</v>
      </c>
      <c r="H22" s="66">
        <v>30678135</v>
      </c>
      <c r="I22" s="1098">
        <f t="shared" si="0"/>
        <v>57900256</v>
      </c>
      <c r="J22" s="1093"/>
      <c r="K22" s="65"/>
      <c r="L22" s="65">
        <v>77128113</v>
      </c>
      <c r="M22" s="65"/>
      <c r="N22" s="1103">
        <f t="shared" si="1"/>
        <v>77128113</v>
      </c>
      <c r="O22" s="1111"/>
      <c r="P22" s="1112"/>
      <c r="Q22" s="1106">
        <f t="shared" si="2"/>
        <v>135028369</v>
      </c>
      <c r="R22" s="1084">
        <f t="shared" si="3"/>
        <v>1.395809345210715E-2</v>
      </c>
    </row>
    <row r="23" spans="1:18" ht="46.9" customHeight="1">
      <c r="A23" s="1085" t="s">
        <v>413</v>
      </c>
      <c r="B23" s="1089" t="s">
        <v>432</v>
      </c>
      <c r="C23" s="1099"/>
      <c r="D23" s="65">
        <v>82867839</v>
      </c>
      <c r="E23" s="66"/>
      <c r="F23" s="66">
        <v>77837301</v>
      </c>
      <c r="G23" s="66">
        <v>1473650</v>
      </c>
      <c r="H23" s="66">
        <v>779122</v>
      </c>
      <c r="I23" s="1098">
        <f t="shared" si="0"/>
        <v>162957912</v>
      </c>
      <c r="J23" s="1093"/>
      <c r="K23" s="65"/>
      <c r="L23" s="65">
        <v>3000000</v>
      </c>
      <c r="M23" s="65"/>
      <c r="N23" s="1103">
        <f t="shared" si="1"/>
        <v>3000000</v>
      </c>
      <c r="O23" s="1111"/>
      <c r="P23" s="1112"/>
      <c r="Q23" s="1106">
        <f t="shared" si="2"/>
        <v>165957912</v>
      </c>
      <c r="R23" s="1084">
        <f t="shared" si="3"/>
        <v>1.7155328631811989E-2</v>
      </c>
    </row>
    <row r="24" spans="1:18" ht="16.899999999999999" customHeight="1" thickBot="1">
      <c r="A24" s="1086" t="s">
        <v>64</v>
      </c>
      <c r="B24" s="1090" t="s">
        <v>64</v>
      </c>
      <c r="C24" s="1100">
        <f>SUM(C5:C23)</f>
        <v>0</v>
      </c>
      <c r="D24" s="1087">
        <f t="shared" ref="D24:I24" si="4">SUM(D5:D23)</f>
        <v>371420880</v>
      </c>
      <c r="E24" s="1087">
        <f t="shared" si="4"/>
        <v>22394749</v>
      </c>
      <c r="F24" s="1087">
        <f t="shared" si="4"/>
        <v>1436700787</v>
      </c>
      <c r="G24" s="1087">
        <f t="shared" si="4"/>
        <v>178376559</v>
      </c>
      <c r="H24" s="1087">
        <f t="shared" si="4"/>
        <v>62285054</v>
      </c>
      <c r="I24" s="1101">
        <f t="shared" si="4"/>
        <v>2071178029</v>
      </c>
      <c r="J24" s="1094">
        <f t="shared" ref="J24" si="5">SUM(J5:J23)</f>
        <v>1595029470</v>
      </c>
      <c r="K24" s="1087">
        <f t="shared" ref="K24" si="6">SUM(K5:K23)</f>
        <v>0</v>
      </c>
      <c r="L24" s="1087">
        <f t="shared" ref="L24" si="7">SUM(L5:L23)</f>
        <v>5987889825</v>
      </c>
      <c r="M24" s="1087">
        <f t="shared" ref="M24" si="8">SUM(M5:M23)</f>
        <v>19743123</v>
      </c>
      <c r="N24" s="1104">
        <f t="shared" ref="N24" si="9">SUM(N5:N23)</f>
        <v>7602662418</v>
      </c>
      <c r="O24" s="1100">
        <f t="shared" ref="O24" si="10">SUM(O5:O23)</f>
        <v>0</v>
      </c>
      <c r="P24" s="1101">
        <f t="shared" ref="P24" si="11">SUM(P5:P23)</f>
        <v>0</v>
      </c>
      <c r="Q24" s="1094">
        <f t="shared" ref="Q24" si="12">SUM(Q5:Q23)</f>
        <v>9673840447</v>
      </c>
      <c r="R24" s="1088">
        <f>SUM(R5:R23)</f>
        <v>1</v>
      </c>
    </row>
    <row r="25" spans="1:18" ht="12" thickTop="1">
      <c r="A25" s="1115"/>
      <c r="B25" s="1115"/>
      <c r="C25" s="1116"/>
      <c r="D25" s="1117"/>
      <c r="E25" s="1118"/>
      <c r="F25" s="1118"/>
      <c r="G25" s="1118"/>
      <c r="H25" s="1118"/>
      <c r="I25" s="1118"/>
      <c r="J25" s="1119"/>
      <c r="K25" s="1119"/>
      <c r="L25" s="1119"/>
      <c r="M25" s="1119"/>
      <c r="N25" s="1118"/>
      <c r="O25" s="1119"/>
      <c r="P25" s="1119"/>
      <c r="Q25" s="1118"/>
      <c r="R25" s="1119"/>
    </row>
  </sheetData>
  <mergeCells count="9">
    <mergeCell ref="A21:A22"/>
    <mergeCell ref="A3:A4"/>
    <mergeCell ref="J3:N3"/>
    <mergeCell ref="O3:P3"/>
    <mergeCell ref="Q3:R3"/>
    <mergeCell ref="C3:I3"/>
    <mergeCell ref="B3:B4"/>
    <mergeCell ref="A5:A8"/>
    <mergeCell ref="A12:A13"/>
  </mergeCells>
  <phoneticPr fontId="0" type="noConversion"/>
  <printOptions horizontalCentered="1"/>
  <pageMargins left="0.23622047244094491" right="0.23622047244094491" top="0.74803149606299213" bottom="0.74803149606299213" header="0.31496062992125984" footer="0.31496062992125984"/>
  <pageSetup paperSize="9" scale="70"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A1:D45"/>
  <sheetViews>
    <sheetView view="pageBreakPreview" zoomScale="80" zoomScaleNormal="100" zoomScaleSheetLayoutView="80" workbookViewId="0">
      <selection activeCell="F9" sqref="F9"/>
    </sheetView>
  </sheetViews>
  <sheetFormatPr baseColWidth="10" defaultColWidth="11.28515625" defaultRowHeight="12.75"/>
  <cols>
    <col min="1" max="1" width="70.42578125" style="1077" customWidth="1"/>
    <col min="2" max="4" width="13.85546875" style="1077" customWidth="1"/>
    <col min="5" max="16384" width="11.28515625" style="1077"/>
  </cols>
  <sheetData>
    <row r="1" spans="1:4" ht="28.15" customHeight="1">
      <c r="A1" s="1922" t="s">
        <v>331</v>
      </c>
      <c r="B1" s="1922"/>
      <c r="C1" s="1922"/>
      <c r="D1" s="1922"/>
    </row>
    <row r="2" spans="1:4" ht="25.5" customHeight="1" thickBot="1">
      <c r="A2" s="1721" t="s">
        <v>393</v>
      </c>
      <c r="B2" s="1717"/>
      <c r="C2" s="1717"/>
      <c r="D2" s="1717"/>
    </row>
    <row r="3" spans="1:4" s="45" customFormat="1" ht="28.35" customHeight="1" thickTop="1">
      <c r="A3" s="1064" t="s">
        <v>284</v>
      </c>
      <c r="B3" s="1065">
        <v>2019</v>
      </c>
      <c r="C3" s="1065">
        <v>2020</v>
      </c>
      <c r="D3" s="1066">
        <v>2021</v>
      </c>
    </row>
    <row r="4" spans="1:4" ht="15" customHeight="1">
      <c r="A4" s="1722" t="s">
        <v>433</v>
      </c>
      <c r="B4" s="1132">
        <v>14293560</v>
      </c>
      <c r="C4" s="1132">
        <v>18395210</v>
      </c>
      <c r="D4" s="1135">
        <v>2972603</v>
      </c>
    </row>
    <row r="5" spans="1:4" s="46" customFormat="1" ht="26.25" customHeight="1">
      <c r="A5" s="1722" t="s">
        <v>434</v>
      </c>
      <c r="B5" s="71">
        <v>3607861</v>
      </c>
      <c r="C5" s="71">
        <v>1192018</v>
      </c>
      <c r="D5" s="1068">
        <v>688391</v>
      </c>
    </row>
    <row r="6" spans="1:4" s="46" customFormat="1" ht="26.25" customHeight="1">
      <c r="A6" s="1722" t="s">
        <v>435</v>
      </c>
      <c r="B6" s="71">
        <v>110316539</v>
      </c>
      <c r="C6" s="71">
        <v>171442111</v>
      </c>
      <c r="D6" s="1068">
        <v>136756394</v>
      </c>
    </row>
    <row r="7" spans="1:4" s="46" customFormat="1" ht="26.25" customHeight="1">
      <c r="A7" s="1722" t="s">
        <v>436</v>
      </c>
      <c r="B7" s="71">
        <v>118046316</v>
      </c>
      <c r="C7" s="71">
        <v>43018001</v>
      </c>
      <c r="D7" s="1068">
        <v>87539056</v>
      </c>
    </row>
    <row r="8" spans="1:4" s="46" customFormat="1" ht="15" customHeight="1">
      <c r="A8" s="1722" t="s">
        <v>437</v>
      </c>
      <c r="B8" s="71">
        <v>33591255</v>
      </c>
      <c r="C8" s="71">
        <v>34334629</v>
      </c>
      <c r="D8" s="1068">
        <v>32651258</v>
      </c>
    </row>
    <row r="9" spans="1:4" s="46" customFormat="1" ht="26.25" customHeight="1">
      <c r="A9" s="1722" t="s">
        <v>438</v>
      </c>
      <c r="B9" s="71">
        <v>54860590</v>
      </c>
      <c r="C9" s="71">
        <v>53758938</v>
      </c>
      <c r="D9" s="1068">
        <v>56825616</v>
      </c>
    </row>
    <row r="10" spans="1:4" s="46" customFormat="1" ht="26.25" customHeight="1">
      <c r="A10" s="1722" t="s">
        <v>439</v>
      </c>
      <c r="B10" s="71"/>
      <c r="C10" s="71"/>
      <c r="D10" s="1068">
        <v>3144790</v>
      </c>
    </row>
    <row r="11" spans="1:4" s="46" customFormat="1" ht="26.25" customHeight="1">
      <c r="A11" s="1722" t="s">
        <v>440</v>
      </c>
      <c r="B11" s="71">
        <v>57036841</v>
      </c>
      <c r="C11" s="71">
        <v>61742431</v>
      </c>
      <c r="D11" s="1068">
        <v>65418692</v>
      </c>
    </row>
    <row r="12" spans="1:4" s="46" customFormat="1" ht="26.25" customHeight="1">
      <c r="A12" s="1722" t="s">
        <v>441</v>
      </c>
      <c r="B12" s="71"/>
      <c r="C12" s="71">
        <v>337055</v>
      </c>
      <c r="D12" s="1068">
        <v>0</v>
      </c>
    </row>
    <row r="13" spans="1:4" s="46" customFormat="1" ht="13.5" customHeight="1">
      <c r="A13" s="1722" t="s">
        <v>442</v>
      </c>
      <c r="B13" s="71">
        <v>21035281</v>
      </c>
      <c r="C13" s="71">
        <v>22605323</v>
      </c>
      <c r="D13" s="1068">
        <v>19043958</v>
      </c>
    </row>
    <row r="14" spans="1:4" s="46" customFormat="1" ht="13.5" customHeight="1">
      <c r="A14" s="1722" t="s">
        <v>443</v>
      </c>
      <c r="B14" s="71">
        <v>9701618</v>
      </c>
      <c r="C14" s="71">
        <v>9817433</v>
      </c>
      <c r="D14" s="1068">
        <v>8212861</v>
      </c>
    </row>
    <row r="15" spans="1:4" s="48" customFormat="1" ht="22.5" customHeight="1" thickBot="1">
      <c r="A15" s="1136" t="s">
        <v>272</v>
      </c>
      <c r="B15" s="1070">
        <f>SUM(B4:B14)</f>
        <v>422489861</v>
      </c>
      <c r="C15" s="1070">
        <f>SUM(C4:C14)</f>
        <v>416643149</v>
      </c>
      <c r="D15" s="1071">
        <f>SUM(D4:D14)</f>
        <v>413253619</v>
      </c>
    </row>
    <row r="16" spans="1:4" ht="14.25" thickTop="1" thickBot="1"/>
    <row r="17" spans="1:4" s="45" customFormat="1" ht="28.35" customHeight="1" thickTop="1">
      <c r="A17" s="1064" t="s">
        <v>285</v>
      </c>
      <c r="B17" s="1065">
        <v>2019</v>
      </c>
      <c r="C17" s="1065" t="s">
        <v>325</v>
      </c>
      <c r="D17" s="1066" t="s">
        <v>326</v>
      </c>
    </row>
    <row r="18" spans="1:4" s="1134" customFormat="1" ht="16.5" customHeight="1">
      <c r="A18" s="1067" t="s">
        <v>433</v>
      </c>
      <c r="B18" s="1133">
        <v>10696082</v>
      </c>
      <c r="C18" s="72">
        <v>3924487</v>
      </c>
      <c r="D18" s="1137">
        <v>2972603</v>
      </c>
    </row>
    <row r="19" spans="1:4" s="73" customFormat="1" ht="27.75" customHeight="1">
      <c r="A19" s="1067" t="s">
        <v>434</v>
      </c>
      <c r="B19" s="72">
        <v>680492</v>
      </c>
      <c r="C19" s="72">
        <v>1075227</v>
      </c>
      <c r="D19" s="1138">
        <v>688391</v>
      </c>
    </row>
    <row r="20" spans="1:4" s="73" customFormat="1" ht="27.75" customHeight="1">
      <c r="A20" s="1067" t="s">
        <v>435</v>
      </c>
      <c r="B20" s="72">
        <v>156709532</v>
      </c>
      <c r="C20" s="72">
        <v>176693019</v>
      </c>
      <c r="D20" s="1138">
        <v>136756394</v>
      </c>
    </row>
    <row r="21" spans="1:4" s="73" customFormat="1" ht="27.75" customHeight="1">
      <c r="A21" s="1067" t="s">
        <v>436</v>
      </c>
      <c r="B21" s="72">
        <v>116763920</v>
      </c>
      <c r="C21" s="72">
        <v>47959708</v>
      </c>
      <c r="D21" s="1138">
        <v>87539056</v>
      </c>
    </row>
    <row r="22" spans="1:4" s="73" customFormat="1">
      <c r="A22" s="1067" t="s">
        <v>437</v>
      </c>
      <c r="B22" s="72">
        <v>33670512</v>
      </c>
      <c r="C22" s="72">
        <v>34337029</v>
      </c>
      <c r="D22" s="1138">
        <v>32651258</v>
      </c>
    </row>
    <row r="23" spans="1:4" s="73" customFormat="1" ht="25.5">
      <c r="A23" s="1067" t="s">
        <v>438</v>
      </c>
      <c r="B23" s="72">
        <v>59783559</v>
      </c>
      <c r="C23" s="72">
        <v>58558611</v>
      </c>
      <c r="D23" s="1138">
        <v>56825616</v>
      </c>
    </row>
    <row r="24" spans="1:4" s="73" customFormat="1" ht="25.5">
      <c r="A24" s="1067" t="s">
        <v>439</v>
      </c>
      <c r="B24" s="72"/>
      <c r="C24" s="72">
        <v>0</v>
      </c>
      <c r="D24" s="1138">
        <v>3144790</v>
      </c>
    </row>
    <row r="25" spans="1:4" s="73" customFormat="1" ht="25.5">
      <c r="A25" s="1067" t="s">
        <v>440</v>
      </c>
      <c r="B25" s="72">
        <v>78219011</v>
      </c>
      <c r="C25" s="72">
        <v>58403662</v>
      </c>
      <c r="D25" s="1138">
        <v>65418692</v>
      </c>
    </row>
    <row r="26" spans="1:4" s="73" customFormat="1" ht="25.5">
      <c r="A26" s="1067" t="s">
        <v>441</v>
      </c>
      <c r="B26" s="72"/>
      <c r="C26" s="72">
        <v>337055</v>
      </c>
      <c r="D26" s="1138">
        <v>0</v>
      </c>
    </row>
    <row r="27" spans="1:4" s="73" customFormat="1">
      <c r="A27" s="1067" t="s">
        <v>442</v>
      </c>
      <c r="B27" s="72">
        <v>21046626</v>
      </c>
      <c r="C27" s="72">
        <v>22709353</v>
      </c>
      <c r="D27" s="1138">
        <v>19043958</v>
      </c>
    </row>
    <row r="28" spans="1:4" s="73" customFormat="1">
      <c r="A28" s="1067" t="s">
        <v>443</v>
      </c>
      <c r="B28" s="72">
        <v>9701618</v>
      </c>
      <c r="C28" s="72">
        <v>9817433</v>
      </c>
      <c r="D28" s="1138">
        <v>8212861</v>
      </c>
    </row>
    <row r="29" spans="1:4" s="48" customFormat="1" ht="22.5" customHeight="1" thickBot="1">
      <c r="A29" s="1136" t="s">
        <v>273</v>
      </c>
      <c r="B29" s="1070">
        <f>SUM(B18:B28)</f>
        <v>487271352</v>
      </c>
      <c r="C29" s="1070">
        <f t="shared" ref="C29:D29" si="0">SUM(C18:C28)</f>
        <v>413815584</v>
      </c>
      <c r="D29" s="1071">
        <f t="shared" si="0"/>
        <v>413253619</v>
      </c>
    </row>
    <row r="30" spans="1:4" ht="14.25" thickTop="1" thickBot="1"/>
    <row r="31" spans="1:4" s="45" customFormat="1" ht="28.35" customHeight="1" thickTop="1">
      <c r="A31" s="1064" t="s">
        <v>286</v>
      </c>
      <c r="B31" s="1065">
        <v>2019</v>
      </c>
      <c r="C31" s="1065" t="s">
        <v>325</v>
      </c>
      <c r="D31" s="1066" t="s">
        <v>326</v>
      </c>
    </row>
    <row r="32" spans="1:4" s="1134" customFormat="1" ht="15.75" customHeight="1">
      <c r="A32" s="1067" t="s">
        <v>433</v>
      </c>
      <c r="B32" s="1133">
        <v>8978296</v>
      </c>
      <c r="C32" s="72">
        <v>2007756</v>
      </c>
      <c r="D32" s="1137">
        <v>2972603</v>
      </c>
    </row>
    <row r="33" spans="1:4" s="73" customFormat="1" ht="26.25" customHeight="1">
      <c r="A33" s="1067" t="s">
        <v>434</v>
      </c>
      <c r="B33" s="72">
        <v>644078</v>
      </c>
      <c r="C33" s="72">
        <v>742177</v>
      </c>
      <c r="D33" s="1138">
        <v>688391</v>
      </c>
    </row>
    <row r="34" spans="1:4" s="73" customFormat="1" ht="26.25" customHeight="1">
      <c r="A34" s="1067" t="s">
        <v>435</v>
      </c>
      <c r="B34" s="72">
        <v>133417918</v>
      </c>
      <c r="C34" s="72">
        <v>176693019</v>
      </c>
      <c r="D34" s="1138">
        <v>136756394</v>
      </c>
    </row>
    <row r="35" spans="1:4" s="73" customFormat="1" ht="26.25" customHeight="1">
      <c r="A35" s="1067" t="s">
        <v>436</v>
      </c>
      <c r="B35" s="72">
        <v>115929423</v>
      </c>
      <c r="C35" s="72">
        <v>46477977</v>
      </c>
      <c r="D35" s="1138">
        <v>87539056</v>
      </c>
    </row>
    <row r="36" spans="1:4" s="73" customFormat="1">
      <c r="A36" s="1067" t="s">
        <v>437</v>
      </c>
      <c r="B36" s="72">
        <v>31641555</v>
      </c>
      <c r="C36" s="72">
        <v>31870132</v>
      </c>
      <c r="D36" s="1138">
        <v>32651258</v>
      </c>
    </row>
    <row r="37" spans="1:4" s="73" customFormat="1" ht="25.5">
      <c r="A37" s="1067" t="s">
        <v>438</v>
      </c>
      <c r="B37" s="72">
        <v>54632863</v>
      </c>
      <c r="C37" s="72">
        <v>52208311</v>
      </c>
      <c r="D37" s="1138">
        <v>56825616</v>
      </c>
    </row>
    <row r="38" spans="1:4" s="73" customFormat="1" ht="25.5">
      <c r="A38" s="1067" t="s">
        <v>439</v>
      </c>
      <c r="B38" s="72"/>
      <c r="C38" s="72">
        <v>0</v>
      </c>
      <c r="D38" s="1138">
        <v>3144790</v>
      </c>
    </row>
    <row r="39" spans="1:4" s="73" customFormat="1" ht="25.5">
      <c r="A39" s="1067" t="s">
        <v>440</v>
      </c>
      <c r="B39" s="72">
        <v>70431390</v>
      </c>
      <c r="C39" s="72">
        <v>58263776.479999997</v>
      </c>
      <c r="D39" s="1138">
        <v>65418692</v>
      </c>
    </row>
    <row r="40" spans="1:4" s="73" customFormat="1" ht="25.5">
      <c r="A40" s="1067" t="s">
        <v>441</v>
      </c>
      <c r="B40" s="72"/>
      <c r="C40" s="72">
        <v>0</v>
      </c>
      <c r="D40" s="1138">
        <v>0</v>
      </c>
    </row>
    <row r="41" spans="1:4" s="73" customFormat="1">
      <c r="A41" s="1067" t="s">
        <v>442</v>
      </c>
      <c r="B41" s="72">
        <v>20218807</v>
      </c>
      <c r="C41" s="72">
        <v>20659637.25</v>
      </c>
      <c r="D41" s="1138">
        <v>19043958</v>
      </c>
    </row>
    <row r="42" spans="1:4" s="73" customFormat="1">
      <c r="A42" s="1067" t="s">
        <v>443</v>
      </c>
      <c r="B42" s="72">
        <v>1227849</v>
      </c>
      <c r="C42" s="72">
        <v>959752.53</v>
      </c>
      <c r="D42" s="1138">
        <v>8212861</v>
      </c>
    </row>
    <row r="43" spans="1:4" s="48" customFormat="1" ht="22.5" customHeight="1" thickBot="1">
      <c r="A43" s="1136" t="s">
        <v>274</v>
      </c>
      <c r="B43" s="1070">
        <f>SUM(B32:B42)</f>
        <v>437122179</v>
      </c>
      <c r="C43" s="1070">
        <f t="shared" ref="C43:D43" si="1">SUM(C32:C42)</f>
        <v>389882538.25999999</v>
      </c>
      <c r="D43" s="1071">
        <f t="shared" si="1"/>
        <v>413253619</v>
      </c>
    </row>
    <row r="44" spans="1:4" ht="13.5" thickTop="1">
      <c r="A44" s="1078" t="s">
        <v>327</v>
      </c>
    </row>
    <row r="45" spans="1:4">
      <c r="A45" s="1078" t="s">
        <v>328</v>
      </c>
    </row>
  </sheetData>
  <mergeCells count="1">
    <mergeCell ref="A1:D1"/>
  </mergeCells>
  <printOptions horizontalCentered="1"/>
  <pageMargins left="0.47244094488188981" right="0.51181102362204722" top="0.51181102362204722" bottom="0.51181102362204722" header="0.31496062992125984" footer="0.15748031496062992"/>
  <pageSetup paperSize="9" scale="8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7" tint="0.59999389629810485"/>
  </sheetPr>
  <dimension ref="A1:N41"/>
  <sheetViews>
    <sheetView topLeftCell="A19" zoomScaleNormal="100" zoomScaleSheetLayoutView="70" zoomScalePageLayoutView="90" workbookViewId="0">
      <selection activeCell="O44" sqref="O44"/>
    </sheetView>
  </sheetViews>
  <sheetFormatPr baseColWidth="10" defaultColWidth="11.28515625" defaultRowHeight="12.75"/>
  <cols>
    <col min="1" max="1" width="30.7109375" style="1077" customWidth="1"/>
    <col min="2" max="3" width="5" style="1077" customWidth="1"/>
    <col min="4" max="5" width="6.85546875" style="1077" customWidth="1"/>
    <col min="6" max="7" width="3.85546875" style="1077" customWidth="1"/>
    <col min="8" max="8" width="6.85546875" style="1077" customWidth="1"/>
    <col min="9" max="10" width="4.42578125" style="1077" customWidth="1"/>
    <col min="11" max="12" width="6.85546875" style="1077" customWidth="1"/>
    <col min="13" max="13" width="4.85546875" style="1077" customWidth="1"/>
    <col min="14" max="14" width="6.85546875" style="1077" customWidth="1"/>
    <col min="15" max="16384" width="11.28515625" style="1077"/>
  </cols>
  <sheetData>
    <row r="1" spans="1:14" s="1139" customFormat="1" ht="28.9" customHeight="1">
      <c r="A1" s="1922" t="s">
        <v>332</v>
      </c>
      <c r="B1" s="1922"/>
      <c r="C1" s="1922"/>
      <c r="D1" s="1922"/>
      <c r="E1" s="1922"/>
      <c r="F1" s="1922"/>
      <c r="G1" s="1922"/>
      <c r="H1" s="1922"/>
      <c r="I1" s="1922"/>
      <c r="J1" s="1922"/>
      <c r="K1" s="1922"/>
      <c r="L1" s="1922"/>
      <c r="M1" s="1922"/>
      <c r="N1" s="1922"/>
    </row>
    <row r="2" spans="1:14" s="46" customFormat="1" ht="36" customHeight="1" thickBot="1">
      <c r="A2" s="1721" t="s">
        <v>393</v>
      </c>
      <c r="B2" s="40"/>
      <c r="C2" s="40"/>
      <c r="D2" s="40"/>
      <c r="E2" s="40"/>
      <c r="F2" s="40"/>
      <c r="G2" s="40"/>
      <c r="H2" s="40"/>
      <c r="I2" s="40"/>
      <c r="J2" s="40"/>
      <c r="K2" s="40"/>
      <c r="L2" s="40"/>
      <c r="M2" s="40"/>
      <c r="N2" s="40"/>
    </row>
    <row r="3" spans="1:14" s="1140" customFormat="1" ht="33.75" customHeight="1" thickTop="1">
      <c r="A3" s="1942" t="s">
        <v>163</v>
      </c>
      <c r="B3" s="1937" t="s">
        <v>23970</v>
      </c>
      <c r="C3" s="1938"/>
      <c r="D3" s="1938"/>
      <c r="E3" s="1939"/>
      <c r="F3" s="1940" t="s">
        <v>196</v>
      </c>
      <c r="G3" s="1938"/>
      <c r="H3" s="1941"/>
      <c r="I3" s="1937" t="s">
        <v>195</v>
      </c>
      <c r="J3" s="1938"/>
      <c r="K3" s="1938"/>
      <c r="L3" s="1938"/>
      <c r="M3" s="1938"/>
      <c r="N3" s="1939"/>
    </row>
    <row r="4" spans="1:14" s="1141" customFormat="1" ht="104.25" customHeight="1">
      <c r="A4" s="1943"/>
      <c r="B4" s="1164">
        <v>2019</v>
      </c>
      <c r="C4" s="1143">
        <v>2020</v>
      </c>
      <c r="D4" s="1143" t="s">
        <v>333</v>
      </c>
      <c r="E4" s="1144" t="s">
        <v>334</v>
      </c>
      <c r="F4" s="1159">
        <v>2019</v>
      </c>
      <c r="G4" s="1143">
        <v>2020</v>
      </c>
      <c r="H4" s="1169" t="s">
        <v>333</v>
      </c>
      <c r="I4" s="1164">
        <v>2019</v>
      </c>
      <c r="J4" s="1143" t="s">
        <v>325</v>
      </c>
      <c r="K4" s="1143" t="s">
        <v>333</v>
      </c>
      <c r="L4" s="1143" t="s">
        <v>335</v>
      </c>
      <c r="M4" s="1143" t="s">
        <v>334</v>
      </c>
      <c r="N4" s="1144" t="s">
        <v>336</v>
      </c>
    </row>
    <row r="5" spans="1:14" ht="25.5">
      <c r="A5" s="1153" t="s">
        <v>194</v>
      </c>
      <c r="B5" s="1165"/>
      <c r="C5" s="1145"/>
      <c r="D5" s="1145"/>
      <c r="E5" s="1146"/>
      <c r="F5" s="1160"/>
      <c r="G5" s="1145"/>
      <c r="H5" s="1170"/>
      <c r="I5" s="1165"/>
      <c r="J5" s="1145"/>
      <c r="K5" s="1145"/>
      <c r="L5" s="1145"/>
      <c r="M5" s="1145"/>
      <c r="N5" s="1146"/>
    </row>
    <row r="6" spans="1:14">
      <c r="A6" s="1154" t="s">
        <v>164</v>
      </c>
      <c r="B6" s="1166"/>
      <c r="C6" s="1147"/>
      <c r="D6" s="1147"/>
      <c r="E6" s="1148"/>
      <c r="F6" s="1161"/>
      <c r="G6" s="1147"/>
      <c r="H6" s="1171"/>
      <c r="I6" s="1166"/>
      <c r="J6" s="1147"/>
      <c r="K6" s="1147"/>
      <c r="L6" s="1147"/>
      <c r="M6" s="1147"/>
      <c r="N6" s="1148"/>
    </row>
    <row r="7" spans="1:14">
      <c r="A7" s="1153" t="s">
        <v>169</v>
      </c>
      <c r="B7" s="1166"/>
      <c r="C7" s="1147"/>
      <c r="D7" s="1147"/>
      <c r="E7" s="1148"/>
      <c r="F7" s="1161"/>
      <c r="G7" s="1147"/>
      <c r="H7" s="1171"/>
      <c r="I7" s="1166"/>
      <c r="J7" s="1147"/>
      <c r="K7" s="1147"/>
      <c r="L7" s="1147"/>
      <c r="M7" s="1147"/>
      <c r="N7" s="1148"/>
    </row>
    <row r="8" spans="1:14">
      <c r="A8" s="1155" t="s">
        <v>165</v>
      </c>
      <c r="B8" s="1166"/>
      <c r="C8" s="1147"/>
      <c r="D8" s="1147"/>
      <c r="E8" s="1148"/>
      <c r="F8" s="1161"/>
      <c r="G8" s="1147"/>
      <c r="H8" s="1171"/>
      <c r="I8" s="1166"/>
      <c r="J8" s="1147"/>
      <c r="K8" s="1147"/>
      <c r="L8" s="1147"/>
      <c r="M8" s="1147"/>
      <c r="N8" s="1148"/>
    </row>
    <row r="9" spans="1:14">
      <c r="A9" s="1155" t="s">
        <v>166</v>
      </c>
      <c r="B9" s="1166"/>
      <c r="C9" s="1147"/>
      <c r="D9" s="1147"/>
      <c r="E9" s="1148"/>
      <c r="F9" s="1161"/>
      <c r="G9" s="1147"/>
      <c r="H9" s="1171"/>
      <c r="I9" s="1166"/>
      <c r="J9" s="1147"/>
      <c r="K9" s="1147"/>
      <c r="L9" s="1147"/>
      <c r="M9" s="1147"/>
      <c r="N9" s="1148"/>
    </row>
    <row r="10" spans="1:14">
      <c r="A10" s="1155" t="s">
        <v>167</v>
      </c>
      <c r="B10" s="1166"/>
      <c r="C10" s="1147"/>
      <c r="D10" s="1147"/>
      <c r="E10" s="1148"/>
      <c r="F10" s="1161"/>
      <c r="G10" s="1147"/>
      <c r="H10" s="1171"/>
      <c r="I10" s="1166"/>
      <c r="J10" s="1147"/>
      <c r="K10" s="1147"/>
      <c r="L10" s="1147"/>
      <c r="M10" s="1147"/>
      <c r="N10" s="1148"/>
    </row>
    <row r="11" spans="1:14">
      <c r="A11" s="1155" t="s">
        <v>168</v>
      </c>
      <c r="B11" s="1166"/>
      <c r="C11" s="1147"/>
      <c r="D11" s="1147"/>
      <c r="E11" s="1148"/>
      <c r="F11" s="1161"/>
      <c r="G11" s="1147"/>
      <c r="H11" s="1171"/>
      <c r="I11" s="1166"/>
      <c r="J11" s="1147"/>
      <c r="K11" s="1147"/>
      <c r="L11" s="1147"/>
      <c r="M11" s="1147"/>
      <c r="N11" s="1148"/>
    </row>
    <row r="12" spans="1:14">
      <c r="A12" s="1153" t="s">
        <v>188</v>
      </c>
      <c r="B12" s="1166"/>
      <c r="C12" s="1147"/>
      <c r="D12" s="1147"/>
      <c r="E12" s="1148"/>
      <c r="F12" s="1161"/>
      <c r="G12" s="1147"/>
      <c r="H12" s="1171"/>
      <c r="I12" s="1166"/>
      <c r="J12" s="1147"/>
      <c r="K12" s="1147"/>
      <c r="L12" s="1147"/>
      <c r="M12" s="1147"/>
      <c r="N12" s="1148"/>
    </row>
    <row r="13" spans="1:14">
      <c r="A13" s="1155" t="s">
        <v>170</v>
      </c>
      <c r="B13" s="1166"/>
      <c r="C13" s="1147"/>
      <c r="D13" s="1147"/>
      <c r="E13" s="1148"/>
      <c r="F13" s="1161"/>
      <c r="G13" s="1147"/>
      <c r="H13" s="1171"/>
      <c r="I13" s="1166"/>
      <c r="J13" s="1147"/>
      <c r="K13" s="1147"/>
      <c r="L13" s="1147"/>
      <c r="M13" s="1147"/>
      <c r="N13" s="1148"/>
    </row>
    <row r="14" spans="1:14">
      <c r="A14" s="1155" t="s">
        <v>171</v>
      </c>
      <c r="B14" s="1166"/>
      <c r="C14" s="1147"/>
      <c r="D14" s="1147"/>
      <c r="E14" s="1148"/>
      <c r="F14" s="1161"/>
      <c r="G14" s="1147"/>
      <c r="H14" s="1171"/>
      <c r="I14" s="1166"/>
      <c r="J14" s="1147"/>
      <c r="K14" s="1147"/>
      <c r="L14" s="1147"/>
      <c r="M14" s="1147"/>
      <c r="N14" s="1148"/>
    </row>
    <row r="15" spans="1:14">
      <c r="A15" s="1155" t="s">
        <v>172</v>
      </c>
      <c r="B15" s="1166"/>
      <c r="C15" s="1147"/>
      <c r="D15" s="1147"/>
      <c r="E15" s="1148"/>
      <c r="F15" s="1161"/>
      <c r="G15" s="1147"/>
      <c r="H15" s="1171"/>
      <c r="I15" s="1166"/>
      <c r="J15" s="1147"/>
      <c r="K15" s="1147"/>
      <c r="L15" s="1147"/>
      <c r="M15" s="1147"/>
      <c r="N15" s="1148"/>
    </row>
    <row r="16" spans="1:14">
      <c r="A16" s="1155" t="s">
        <v>173</v>
      </c>
      <c r="B16" s="1166"/>
      <c r="C16" s="1147"/>
      <c r="D16" s="1147"/>
      <c r="E16" s="1148"/>
      <c r="F16" s="1161"/>
      <c r="G16" s="1147"/>
      <c r="H16" s="1171"/>
      <c r="I16" s="1166"/>
      <c r="J16" s="1147"/>
      <c r="K16" s="1147"/>
      <c r="L16" s="1147"/>
      <c r="M16" s="1147"/>
      <c r="N16" s="1148"/>
    </row>
    <row r="17" spans="1:14" ht="25.5">
      <c r="A17" s="1155" t="s">
        <v>174</v>
      </c>
      <c r="B17" s="1166"/>
      <c r="C17" s="1147"/>
      <c r="D17" s="1147"/>
      <c r="E17" s="1148"/>
      <c r="F17" s="1161"/>
      <c r="G17" s="1147"/>
      <c r="H17" s="1171"/>
      <c r="I17" s="1166"/>
      <c r="J17" s="1147"/>
      <c r="K17" s="1147"/>
      <c r="L17" s="1147"/>
      <c r="M17" s="1147"/>
      <c r="N17" s="1148"/>
    </row>
    <row r="18" spans="1:14">
      <c r="A18" s="1156" t="s">
        <v>189</v>
      </c>
      <c r="B18" s="1166"/>
      <c r="C18" s="1147"/>
      <c r="D18" s="1147"/>
      <c r="E18" s="1148"/>
      <c r="F18" s="1161"/>
      <c r="G18" s="1147"/>
      <c r="H18" s="1171"/>
      <c r="I18" s="1166"/>
      <c r="J18" s="1147"/>
      <c r="K18" s="1147"/>
      <c r="L18" s="1147"/>
      <c r="M18" s="1147"/>
      <c r="N18" s="1148"/>
    </row>
    <row r="19" spans="1:14">
      <c r="A19" s="1155" t="s">
        <v>175</v>
      </c>
      <c r="B19" s="1166"/>
      <c r="C19" s="1147"/>
      <c r="D19" s="1147"/>
      <c r="E19" s="1148"/>
      <c r="F19" s="1161"/>
      <c r="G19" s="1147"/>
      <c r="H19" s="1171"/>
      <c r="I19" s="1166"/>
      <c r="J19" s="1147"/>
      <c r="K19" s="1147"/>
      <c r="L19" s="1147"/>
      <c r="M19" s="1147"/>
      <c r="N19" s="1148"/>
    </row>
    <row r="20" spans="1:14">
      <c r="A20" s="1155" t="s">
        <v>176</v>
      </c>
      <c r="B20" s="1166"/>
      <c r="C20" s="1147"/>
      <c r="D20" s="1147"/>
      <c r="E20" s="1148"/>
      <c r="F20" s="1161"/>
      <c r="G20" s="1147"/>
      <c r="H20" s="1171"/>
      <c r="I20" s="1166"/>
      <c r="J20" s="1147"/>
      <c r="K20" s="1147"/>
      <c r="L20" s="1147"/>
      <c r="M20" s="1147"/>
      <c r="N20" s="1148"/>
    </row>
    <row r="21" spans="1:14">
      <c r="A21" s="1155" t="s">
        <v>177</v>
      </c>
      <c r="B21" s="1166"/>
      <c r="C21" s="1147"/>
      <c r="D21" s="1147"/>
      <c r="E21" s="1148"/>
      <c r="F21" s="1161"/>
      <c r="G21" s="1147"/>
      <c r="H21" s="1171"/>
      <c r="I21" s="1166"/>
      <c r="J21" s="1147"/>
      <c r="K21" s="1147"/>
      <c r="L21" s="1147"/>
      <c r="M21" s="1147"/>
      <c r="N21" s="1148"/>
    </row>
    <row r="22" spans="1:14">
      <c r="A22" s="1156" t="s">
        <v>190</v>
      </c>
      <c r="B22" s="1166"/>
      <c r="C22" s="1147"/>
      <c r="D22" s="1147"/>
      <c r="E22" s="1148"/>
      <c r="F22" s="1161"/>
      <c r="G22" s="1147"/>
      <c r="H22" s="1171"/>
      <c r="I22" s="1166"/>
      <c r="J22" s="1147"/>
      <c r="K22" s="1147"/>
      <c r="L22" s="1147"/>
      <c r="M22" s="1147"/>
      <c r="N22" s="1148"/>
    </row>
    <row r="23" spans="1:14">
      <c r="A23" s="1155" t="s">
        <v>178</v>
      </c>
      <c r="B23" s="1166"/>
      <c r="C23" s="1147"/>
      <c r="D23" s="1147"/>
      <c r="E23" s="1148"/>
      <c r="F23" s="1161"/>
      <c r="G23" s="1147"/>
      <c r="H23" s="1171"/>
      <c r="I23" s="1166"/>
      <c r="J23" s="1147"/>
      <c r="K23" s="1147"/>
      <c r="L23" s="1147"/>
      <c r="M23" s="1147"/>
      <c r="N23" s="1148"/>
    </row>
    <row r="24" spans="1:14">
      <c r="A24" s="1155" t="s">
        <v>176</v>
      </c>
      <c r="B24" s="1166"/>
      <c r="C24" s="1147"/>
      <c r="D24" s="1147"/>
      <c r="E24" s="1148"/>
      <c r="F24" s="1161"/>
      <c r="G24" s="1147"/>
      <c r="H24" s="1171"/>
      <c r="I24" s="1166"/>
      <c r="J24" s="1147"/>
      <c r="K24" s="1147"/>
      <c r="L24" s="1147"/>
      <c r="M24" s="1147"/>
      <c r="N24" s="1148"/>
    </row>
    <row r="25" spans="1:14">
      <c r="A25" s="1156" t="s">
        <v>191</v>
      </c>
      <c r="B25" s="1166"/>
      <c r="C25" s="1147"/>
      <c r="D25" s="1147"/>
      <c r="E25" s="1148"/>
      <c r="F25" s="1161"/>
      <c r="G25" s="1147"/>
      <c r="H25" s="1171"/>
      <c r="I25" s="1166"/>
      <c r="J25" s="1147"/>
      <c r="K25" s="1147"/>
      <c r="L25" s="1147"/>
      <c r="M25" s="1147"/>
      <c r="N25" s="1148"/>
    </row>
    <row r="26" spans="1:14">
      <c r="A26" s="1155" t="s">
        <v>179</v>
      </c>
      <c r="B26" s="1166"/>
      <c r="C26" s="1147"/>
      <c r="D26" s="1147"/>
      <c r="E26" s="1148"/>
      <c r="F26" s="1161"/>
      <c r="G26" s="1147"/>
      <c r="H26" s="1171"/>
      <c r="I26" s="1166"/>
      <c r="J26" s="1147"/>
      <c r="K26" s="1147"/>
      <c r="L26" s="1147"/>
      <c r="M26" s="1147"/>
      <c r="N26" s="1148"/>
    </row>
    <row r="27" spans="1:14">
      <c r="A27" s="1155" t="s">
        <v>177</v>
      </c>
      <c r="B27" s="1166"/>
      <c r="C27" s="1147"/>
      <c r="D27" s="1147"/>
      <c r="E27" s="1148"/>
      <c r="F27" s="1161"/>
      <c r="G27" s="1147"/>
      <c r="H27" s="1171"/>
      <c r="I27" s="1166"/>
      <c r="J27" s="1147"/>
      <c r="K27" s="1147"/>
      <c r="L27" s="1147"/>
      <c r="M27" s="1147"/>
      <c r="N27" s="1148"/>
    </row>
    <row r="28" spans="1:14">
      <c r="A28" s="1155" t="s">
        <v>180</v>
      </c>
      <c r="B28" s="1166"/>
      <c r="C28" s="1147"/>
      <c r="D28" s="1147"/>
      <c r="E28" s="1148"/>
      <c r="F28" s="1161"/>
      <c r="G28" s="1147"/>
      <c r="H28" s="1171"/>
      <c r="I28" s="1166"/>
      <c r="J28" s="1147"/>
      <c r="K28" s="1147"/>
      <c r="L28" s="1147"/>
      <c r="M28" s="1147"/>
      <c r="N28" s="1148"/>
    </row>
    <row r="29" spans="1:14">
      <c r="A29" s="1155" t="s">
        <v>181</v>
      </c>
      <c r="B29" s="1166"/>
      <c r="C29" s="1147"/>
      <c r="D29" s="1147"/>
      <c r="E29" s="1148"/>
      <c r="F29" s="1161"/>
      <c r="G29" s="1147"/>
      <c r="H29" s="1171"/>
      <c r="I29" s="1166"/>
      <c r="J29" s="1147"/>
      <c r="K29" s="1147"/>
      <c r="L29" s="1147"/>
      <c r="M29" s="1147"/>
      <c r="N29" s="1148"/>
    </row>
    <row r="30" spans="1:14">
      <c r="A30" s="1156" t="s">
        <v>192</v>
      </c>
      <c r="B30" s="1166"/>
      <c r="C30" s="1147"/>
      <c r="D30" s="1147"/>
      <c r="E30" s="1148"/>
      <c r="F30" s="1161"/>
      <c r="G30" s="1147"/>
      <c r="H30" s="1171"/>
      <c r="I30" s="1166"/>
      <c r="J30" s="1147"/>
      <c r="K30" s="1147"/>
      <c r="L30" s="1147"/>
      <c r="M30" s="1147"/>
      <c r="N30" s="1148"/>
    </row>
    <row r="31" spans="1:14">
      <c r="A31" s="1155" t="s">
        <v>182</v>
      </c>
      <c r="B31" s="1166"/>
      <c r="C31" s="1147"/>
      <c r="D31" s="1147"/>
      <c r="E31" s="1148"/>
      <c r="F31" s="1161"/>
      <c r="G31" s="1147"/>
      <c r="H31" s="1171"/>
      <c r="I31" s="1166"/>
      <c r="J31" s="1147"/>
      <c r="K31" s="1147"/>
      <c r="L31" s="1147"/>
      <c r="M31" s="1147"/>
      <c r="N31" s="1148"/>
    </row>
    <row r="32" spans="1:14">
      <c r="A32" s="1155" t="s">
        <v>183</v>
      </c>
      <c r="B32" s="1166"/>
      <c r="C32" s="1147"/>
      <c r="D32" s="1147"/>
      <c r="E32" s="1148"/>
      <c r="F32" s="1161"/>
      <c r="G32" s="1147"/>
      <c r="H32" s="1171"/>
      <c r="I32" s="1166"/>
      <c r="J32" s="1147"/>
      <c r="K32" s="1147"/>
      <c r="L32" s="1147"/>
      <c r="M32" s="1147"/>
      <c r="N32" s="1148"/>
    </row>
    <row r="33" spans="1:14" ht="25.5">
      <c r="A33" s="1155" t="s">
        <v>184</v>
      </c>
      <c r="B33" s="1166"/>
      <c r="C33" s="1147"/>
      <c r="D33" s="1147"/>
      <c r="E33" s="1148"/>
      <c r="F33" s="1161"/>
      <c r="G33" s="1147"/>
      <c r="H33" s="1171"/>
      <c r="I33" s="1166"/>
      <c r="J33" s="1147"/>
      <c r="K33" s="1147"/>
      <c r="L33" s="1147"/>
      <c r="M33" s="1147"/>
      <c r="N33" s="1148"/>
    </row>
    <row r="34" spans="1:14" ht="25.5">
      <c r="A34" s="1155" t="s">
        <v>185</v>
      </c>
      <c r="B34" s="1166"/>
      <c r="C34" s="1147"/>
      <c r="D34" s="1147"/>
      <c r="E34" s="1148"/>
      <c r="F34" s="1161"/>
      <c r="G34" s="1147"/>
      <c r="H34" s="1171"/>
      <c r="I34" s="1166"/>
      <c r="J34" s="1147"/>
      <c r="K34" s="1147"/>
      <c r="L34" s="1147"/>
      <c r="M34" s="1147"/>
      <c r="N34" s="1148"/>
    </row>
    <row r="35" spans="1:14">
      <c r="A35" s="1156" t="s">
        <v>193</v>
      </c>
      <c r="B35" s="1166"/>
      <c r="C35" s="1147"/>
      <c r="D35" s="1147"/>
      <c r="E35" s="1148"/>
      <c r="F35" s="1161"/>
      <c r="G35" s="1147"/>
      <c r="H35" s="1171"/>
      <c r="I35" s="1166"/>
      <c r="J35" s="1147"/>
      <c r="K35" s="1147"/>
      <c r="L35" s="1147"/>
      <c r="M35" s="1147"/>
      <c r="N35" s="1148"/>
    </row>
    <row r="36" spans="1:14">
      <c r="A36" s="1155" t="s">
        <v>186</v>
      </c>
      <c r="B36" s="1166"/>
      <c r="C36" s="1147"/>
      <c r="D36" s="1147"/>
      <c r="E36" s="1148"/>
      <c r="F36" s="1161"/>
      <c r="G36" s="1147"/>
      <c r="H36" s="1171"/>
      <c r="I36" s="1166"/>
      <c r="J36" s="1147"/>
      <c r="K36" s="1147"/>
      <c r="L36" s="1147"/>
      <c r="M36" s="1147"/>
      <c r="N36" s="1148"/>
    </row>
    <row r="37" spans="1:14" s="1140" customFormat="1" ht="25.5">
      <c r="A37" s="1155" t="s">
        <v>187</v>
      </c>
      <c r="B37" s="1166"/>
      <c r="C37" s="1147"/>
      <c r="D37" s="1147"/>
      <c r="E37" s="1148"/>
      <c r="F37" s="1161"/>
      <c r="G37" s="1147"/>
      <c r="H37" s="1171"/>
      <c r="I37" s="1166"/>
      <c r="J37" s="1147"/>
      <c r="K37" s="1147"/>
      <c r="L37" s="1147"/>
      <c r="M37" s="1147"/>
      <c r="N37" s="1148"/>
    </row>
    <row r="38" spans="1:14" s="46" customFormat="1">
      <c r="A38" s="1157" t="s">
        <v>0</v>
      </c>
      <c r="B38" s="1167"/>
      <c r="C38" s="1149"/>
      <c r="D38" s="1149"/>
      <c r="E38" s="1150"/>
      <c r="F38" s="1162"/>
      <c r="G38" s="1149"/>
      <c r="H38" s="1172"/>
      <c r="I38" s="1167"/>
      <c r="J38" s="1149"/>
      <c r="K38" s="1149"/>
      <c r="L38" s="1149"/>
      <c r="M38" s="1149"/>
      <c r="N38" s="1150"/>
    </row>
    <row r="39" spans="1:14" s="46" customFormat="1" ht="13.5" thickBot="1">
      <c r="A39" s="1158" t="s">
        <v>17</v>
      </c>
      <c r="B39" s="1168"/>
      <c r="C39" s="1151"/>
      <c r="D39" s="1151"/>
      <c r="E39" s="1152"/>
      <c r="F39" s="1163"/>
      <c r="G39" s="1151"/>
      <c r="H39" s="1173"/>
      <c r="I39" s="1168"/>
      <c r="J39" s="1151"/>
      <c r="K39" s="1151"/>
      <c r="L39" s="1151"/>
      <c r="M39" s="1151"/>
      <c r="N39" s="1152"/>
    </row>
    <row r="40" spans="1:14" ht="13.5" thickTop="1">
      <c r="A40" s="1077" t="s">
        <v>337</v>
      </c>
    </row>
    <row r="41" spans="1:14">
      <c r="A41" s="1077" t="s">
        <v>338</v>
      </c>
    </row>
  </sheetData>
  <mergeCells count="5">
    <mergeCell ref="I3:N3"/>
    <mergeCell ref="B3:E3"/>
    <mergeCell ref="F3:H3"/>
    <mergeCell ref="A3:A4"/>
    <mergeCell ref="A1:N1"/>
  </mergeCells>
  <printOptions horizontalCentered="1"/>
  <pageMargins left="0.23622047244094491" right="0.23622047244094491" top="0.74803149606299213" bottom="0.74803149606299213" header="0.31496062992125984" footer="0.31496062992125984"/>
  <pageSetup paperSize="9" scale="80"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7" tint="0.59999389629810485"/>
  </sheetPr>
  <dimension ref="A1:V12"/>
  <sheetViews>
    <sheetView topLeftCell="A4" zoomScaleNormal="100" zoomScaleSheetLayoutView="90" workbookViewId="0">
      <selection activeCell="F7" sqref="F7"/>
    </sheetView>
  </sheetViews>
  <sheetFormatPr baseColWidth="10" defaultColWidth="11.28515625" defaultRowHeight="12"/>
  <cols>
    <col min="1" max="1" width="18.140625" style="37" customWidth="1"/>
    <col min="2" max="2" width="6.28515625" style="37" customWidth="1"/>
    <col min="3" max="3" width="12.140625" style="37" customWidth="1"/>
    <col min="4" max="4" width="10.42578125" style="37" customWidth="1"/>
    <col min="5" max="5" width="12.42578125" style="37" customWidth="1"/>
    <col min="6" max="6" width="11.7109375" style="37" customWidth="1"/>
    <col min="7" max="7" width="10.42578125" style="37" customWidth="1"/>
    <col min="8" max="8" width="12.42578125" style="37" customWidth="1"/>
    <col min="9" max="9" width="12.28515625" style="37" customWidth="1"/>
    <col min="10" max="10" width="4.85546875" style="37" customWidth="1"/>
    <col min="11" max="11" width="12.42578125" style="37" customWidth="1"/>
    <col min="12" max="12" width="10.42578125" style="37" customWidth="1"/>
    <col min="13" max="13" width="13.28515625" style="37" customWidth="1"/>
    <col min="14" max="15" width="5.85546875" style="37" customWidth="1"/>
    <col min="16" max="16" width="12.85546875" style="37" customWidth="1"/>
    <col min="17" max="17" width="5.5703125" style="37" customWidth="1"/>
    <col min="18" max="16384" width="11.28515625" style="37"/>
  </cols>
  <sheetData>
    <row r="1" spans="1:22" s="3" customFormat="1" ht="15">
      <c r="A1" s="1142" t="s">
        <v>339</v>
      </c>
      <c r="B1" s="1174"/>
      <c r="C1" s="1174"/>
      <c r="D1" s="1174"/>
      <c r="E1" s="1174"/>
    </row>
    <row r="2" spans="1:22" s="3" customFormat="1" ht="15.75" thickBot="1">
      <c r="A2" s="337" t="s">
        <v>394</v>
      </c>
      <c r="B2" s="38"/>
      <c r="C2" s="38"/>
      <c r="D2" s="38"/>
      <c r="E2" s="38"/>
      <c r="F2" s="38"/>
      <c r="G2" s="38"/>
      <c r="H2" s="38"/>
      <c r="I2" s="38"/>
      <c r="J2" s="38"/>
      <c r="K2" s="38"/>
      <c r="L2" s="38"/>
      <c r="M2" s="38"/>
      <c r="N2" s="38"/>
      <c r="O2" s="38"/>
      <c r="P2" s="38"/>
      <c r="Q2" s="38"/>
      <c r="R2" s="38"/>
      <c r="S2" s="38"/>
      <c r="T2" s="38"/>
      <c r="U2" s="38"/>
      <c r="V2" s="38"/>
    </row>
    <row r="3" spans="1:22" s="770" customFormat="1" ht="31.15" customHeight="1" thickTop="1">
      <c r="A3" s="1949" t="s">
        <v>23971</v>
      </c>
      <c r="B3" s="1946" t="s">
        <v>340</v>
      </c>
      <c r="C3" s="1947"/>
      <c r="D3" s="1947"/>
      <c r="E3" s="1947"/>
      <c r="F3" s="1947"/>
      <c r="G3" s="1947"/>
      <c r="H3" s="1945"/>
      <c r="I3" s="1944" t="s">
        <v>341</v>
      </c>
      <c r="J3" s="1947"/>
      <c r="K3" s="1947"/>
      <c r="L3" s="1947"/>
      <c r="M3" s="1948"/>
      <c r="N3" s="1951" t="s">
        <v>342</v>
      </c>
      <c r="O3" s="1952"/>
      <c r="P3" s="1944" t="s">
        <v>0</v>
      </c>
      <c r="Q3" s="1945"/>
    </row>
    <row r="4" spans="1:22" s="1175" customFormat="1" ht="94.5" customHeight="1">
      <c r="A4" s="1950"/>
      <c r="B4" s="1182" t="s">
        <v>226</v>
      </c>
      <c r="C4" s="1177" t="s">
        <v>227</v>
      </c>
      <c r="D4" s="1177" t="s">
        <v>228</v>
      </c>
      <c r="E4" s="1177" t="s">
        <v>229</v>
      </c>
      <c r="F4" s="1177" t="s">
        <v>230</v>
      </c>
      <c r="G4" s="1177" t="s">
        <v>231</v>
      </c>
      <c r="H4" s="1178" t="s">
        <v>232</v>
      </c>
      <c r="I4" s="1180" t="s">
        <v>233</v>
      </c>
      <c r="J4" s="1177" t="s">
        <v>231</v>
      </c>
      <c r="K4" s="1177" t="s">
        <v>234</v>
      </c>
      <c r="L4" s="1177" t="s">
        <v>235</v>
      </c>
      <c r="M4" s="1185" t="s">
        <v>236</v>
      </c>
      <c r="N4" s="1182" t="s">
        <v>237</v>
      </c>
      <c r="O4" s="1178" t="s">
        <v>238</v>
      </c>
      <c r="P4" s="1180" t="s">
        <v>16</v>
      </c>
      <c r="Q4" s="1178" t="s">
        <v>18</v>
      </c>
    </row>
    <row r="5" spans="1:22" s="770" customFormat="1" ht="29.45" customHeight="1">
      <c r="A5" s="1187" t="s">
        <v>27</v>
      </c>
      <c r="B5" s="1188"/>
      <c r="C5" s="1725">
        <v>144628834</v>
      </c>
      <c r="D5" s="1725">
        <v>12432120</v>
      </c>
      <c r="E5" s="1725">
        <v>787051263</v>
      </c>
      <c r="F5" s="1725">
        <v>176651163</v>
      </c>
      <c r="G5" s="1725">
        <v>55043080</v>
      </c>
      <c r="H5" s="1732">
        <f t="shared" ref="H5:H10" si="0">SUM(B5:G5)</f>
        <v>1175806460</v>
      </c>
      <c r="I5" s="1129">
        <v>35500000</v>
      </c>
      <c r="J5" s="1127"/>
      <c r="K5" s="1728">
        <v>172114249</v>
      </c>
      <c r="L5" s="1725">
        <v>15000000</v>
      </c>
      <c r="M5" s="1130">
        <f t="shared" ref="M5:M10" si="1">SUM(I5:L5)</f>
        <v>222614249</v>
      </c>
      <c r="N5" s="1189"/>
      <c r="O5" s="1190"/>
      <c r="P5" s="1191">
        <f t="shared" ref="P5:P10" si="2">+H5+M5+O5</f>
        <v>1398420709</v>
      </c>
      <c r="Q5" s="1723">
        <f t="shared" ref="Q5:Q11" si="3">+P5/$P$11</f>
        <v>0.14455693337734041</v>
      </c>
    </row>
    <row r="6" spans="1:22" s="770" customFormat="1" ht="32.25" customHeight="1">
      <c r="A6" s="1187" t="s">
        <v>28</v>
      </c>
      <c r="B6" s="1188"/>
      <c r="C6" s="1725">
        <v>226792046</v>
      </c>
      <c r="D6" s="1725">
        <v>9962629</v>
      </c>
      <c r="E6" s="1725">
        <v>490322100</v>
      </c>
      <c r="F6" s="1725">
        <v>1725396</v>
      </c>
      <c r="G6" s="1725">
        <v>6617764</v>
      </c>
      <c r="H6" s="1732">
        <f t="shared" si="0"/>
        <v>735419935</v>
      </c>
      <c r="I6" s="1129">
        <v>0</v>
      </c>
      <c r="J6" s="1127"/>
      <c r="K6" s="1728">
        <v>14146352</v>
      </c>
      <c r="L6" s="1727">
        <v>0</v>
      </c>
      <c r="M6" s="1130">
        <f t="shared" si="1"/>
        <v>14146352</v>
      </c>
      <c r="N6" s="1189"/>
      <c r="O6" s="1190"/>
      <c r="P6" s="1191">
        <f t="shared" si="2"/>
        <v>749566287</v>
      </c>
      <c r="Q6" s="1723">
        <f t="shared" si="3"/>
        <v>7.7483838099940083E-2</v>
      </c>
    </row>
    <row r="7" spans="1:22" s="770" customFormat="1" ht="52.5" customHeight="1">
      <c r="A7" s="1187" t="s">
        <v>19024</v>
      </c>
      <c r="B7" s="1188"/>
      <c r="C7" s="1127">
        <v>0</v>
      </c>
      <c r="D7" s="1127">
        <v>0</v>
      </c>
      <c r="E7" s="1127">
        <v>0</v>
      </c>
      <c r="F7" s="1127">
        <v>0</v>
      </c>
      <c r="G7" s="1127">
        <v>0</v>
      </c>
      <c r="H7" s="1128">
        <f t="shared" si="0"/>
        <v>0</v>
      </c>
      <c r="I7" s="1730">
        <v>1559529470</v>
      </c>
      <c r="J7" s="1127"/>
      <c r="K7" s="1728">
        <v>5801629224</v>
      </c>
      <c r="L7" s="1727">
        <v>0</v>
      </c>
      <c r="M7" s="1130">
        <f t="shared" si="1"/>
        <v>7361158694</v>
      </c>
      <c r="N7" s="1189"/>
      <c r="O7" s="1190"/>
      <c r="P7" s="1191">
        <f t="shared" si="2"/>
        <v>7361158694</v>
      </c>
      <c r="Q7" s="1723">
        <f t="shared" si="3"/>
        <v>0.76093447419662619</v>
      </c>
    </row>
    <row r="8" spans="1:22" s="770" customFormat="1" ht="29.45" customHeight="1">
      <c r="A8" s="1187" t="s">
        <v>30</v>
      </c>
      <c r="B8" s="1188"/>
      <c r="C8" s="1127">
        <v>0</v>
      </c>
      <c r="D8" s="1127">
        <v>0</v>
      </c>
      <c r="E8" s="1725">
        <v>159297301</v>
      </c>
      <c r="F8" s="1127">
        <v>0</v>
      </c>
      <c r="G8" s="1728">
        <v>624210</v>
      </c>
      <c r="H8" s="1733">
        <f t="shared" si="0"/>
        <v>159921511</v>
      </c>
      <c r="I8" s="1731">
        <v>0</v>
      </c>
      <c r="J8" s="1127"/>
      <c r="K8" s="1727">
        <v>0</v>
      </c>
      <c r="L8" s="1727">
        <v>0</v>
      </c>
      <c r="M8" s="1130">
        <f t="shared" si="1"/>
        <v>0</v>
      </c>
      <c r="N8" s="1189"/>
      <c r="O8" s="1190"/>
      <c r="P8" s="1191">
        <f t="shared" si="2"/>
        <v>159921511</v>
      </c>
      <c r="Q8" s="1723">
        <f t="shared" si="3"/>
        <v>1.6531336430051832E-2</v>
      </c>
    </row>
    <row r="9" spans="1:22" s="770" customFormat="1" ht="29.45" customHeight="1">
      <c r="A9" s="1187" t="s">
        <v>31</v>
      </c>
      <c r="B9" s="1188"/>
      <c r="C9" s="1127">
        <v>0</v>
      </c>
      <c r="D9" s="1127">
        <v>0</v>
      </c>
      <c r="E9" s="1725">
        <v>30123</v>
      </c>
      <c r="F9" s="1127">
        <v>0</v>
      </c>
      <c r="G9" s="1727">
        <v>0</v>
      </c>
      <c r="H9" s="1733">
        <f t="shared" si="0"/>
        <v>30123</v>
      </c>
      <c r="I9" s="1731">
        <v>0</v>
      </c>
      <c r="J9" s="1127"/>
      <c r="K9" s="1727">
        <v>0</v>
      </c>
      <c r="L9" s="1725">
        <v>4743123</v>
      </c>
      <c r="M9" s="1130">
        <f t="shared" si="1"/>
        <v>4743123</v>
      </c>
      <c r="N9" s="1189"/>
      <c r="O9" s="1190"/>
      <c r="P9" s="1191">
        <f t="shared" si="2"/>
        <v>4773246</v>
      </c>
      <c r="Q9" s="1723">
        <f t="shared" si="3"/>
        <v>4.9341789604150999E-4</v>
      </c>
    </row>
    <row r="10" spans="1:22" s="770" customFormat="1" ht="56.25" customHeight="1">
      <c r="A10" s="1187" t="s">
        <v>19025</v>
      </c>
      <c r="B10" s="1189"/>
      <c r="C10" s="1192"/>
      <c r="D10" s="1192"/>
      <c r="E10" s="1725">
        <v>30123</v>
      </c>
      <c r="F10" s="1192"/>
      <c r="G10" s="1192"/>
      <c r="H10" s="1733">
        <f t="shared" si="0"/>
        <v>30123</v>
      </c>
      <c r="I10" s="1193"/>
      <c r="J10" s="1192"/>
      <c r="K10" s="1192"/>
      <c r="L10" s="1725">
        <v>4743123</v>
      </c>
      <c r="M10" s="1130">
        <f t="shared" si="1"/>
        <v>4743123</v>
      </c>
      <c r="N10" s="1189"/>
      <c r="O10" s="1190"/>
      <c r="P10" s="1191">
        <f t="shared" si="2"/>
        <v>4773246</v>
      </c>
      <c r="Q10" s="1723">
        <f t="shared" si="3"/>
        <v>4.9341789604150999E-4</v>
      </c>
    </row>
    <row r="11" spans="1:22" ht="17.45" customHeight="1" thickBot="1">
      <c r="A11" s="1194" t="s">
        <v>0</v>
      </c>
      <c r="B11" s="1183">
        <f t="shared" ref="B11:P11" si="4">SUM(B5:B9)</f>
        <v>0</v>
      </c>
      <c r="C11" s="1726">
        <f t="shared" si="4"/>
        <v>371420880</v>
      </c>
      <c r="D11" s="1726">
        <f t="shared" si="4"/>
        <v>22394749</v>
      </c>
      <c r="E11" s="1726">
        <f t="shared" si="4"/>
        <v>1436700787</v>
      </c>
      <c r="F11" s="1726">
        <f t="shared" si="4"/>
        <v>178376559</v>
      </c>
      <c r="G11" s="1726">
        <f t="shared" si="4"/>
        <v>62285054</v>
      </c>
      <c r="H11" s="1734">
        <f t="shared" si="4"/>
        <v>2071178029</v>
      </c>
      <c r="I11" s="1724">
        <f t="shared" si="4"/>
        <v>1595029470</v>
      </c>
      <c r="J11" s="1179">
        <f t="shared" si="4"/>
        <v>0</v>
      </c>
      <c r="K11" s="1729">
        <f t="shared" si="4"/>
        <v>5987889825</v>
      </c>
      <c r="L11" s="1726">
        <f t="shared" si="4"/>
        <v>19743123</v>
      </c>
      <c r="M11" s="1186">
        <f t="shared" si="4"/>
        <v>7602662418</v>
      </c>
      <c r="N11" s="1183">
        <f t="shared" si="4"/>
        <v>0</v>
      </c>
      <c r="O11" s="1184">
        <f t="shared" si="4"/>
        <v>0</v>
      </c>
      <c r="P11" s="1724">
        <f t="shared" si="4"/>
        <v>9673840447</v>
      </c>
      <c r="Q11" s="357">
        <f t="shared" si="3"/>
        <v>1</v>
      </c>
    </row>
    <row r="12" spans="1:22" ht="12.75" thickTop="1">
      <c r="A12" s="1131"/>
      <c r="B12" s="6"/>
      <c r="C12" s="6"/>
      <c r="D12" s="6"/>
      <c r="E12" s="6"/>
      <c r="F12" s="6"/>
      <c r="G12" s="6"/>
      <c r="H12" s="6"/>
      <c r="I12" s="6"/>
      <c r="J12" s="6"/>
      <c r="K12" s="6"/>
      <c r="L12" s="6"/>
      <c r="M12" s="6"/>
      <c r="N12" s="6"/>
      <c r="O12" s="6"/>
      <c r="P12" s="6"/>
      <c r="Q12" s="6"/>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scale="80" fitToHeight="0" orientation="landscape" r:id="rId1"/>
  <headerFooter alignWithMargins="0">
    <oddHeader xml:space="preserve">&amp;C&amp;"Arial,Negrita"&amp;18PROYECTO DEL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theme="7" tint="0.59999389629810485"/>
    <pageSetUpPr fitToPage="1"/>
  </sheetPr>
  <dimension ref="A1:V73"/>
  <sheetViews>
    <sheetView view="pageBreakPreview" topLeftCell="A7" zoomScale="70" zoomScaleNormal="100" zoomScaleSheetLayoutView="70" zoomScalePageLayoutView="90" workbookViewId="0"/>
  </sheetViews>
  <sheetFormatPr baseColWidth="10" defaultColWidth="11.42578125" defaultRowHeight="12"/>
  <cols>
    <col min="1" max="1" width="13.42578125" style="37" customWidth="1"/>
    <col min="2" max="2" width="11.5703125" style="678" customWidth="1"/>
    <col min="3" max="3" width="4.7109375" style="37" customWidth="1"/>
    <col min="4" max="4" width="12" style="37" customWidth="1"/>
    <col min="5" max="5" width="10.7109375" style="37" customWidth="1"/>
    <col min="6" max="7" width="12" style="37" customWidth="1"/>
    <col min="8" max="8" width="12.140625" style="37" customWidth="1"/>
    <col min="9" max="9" width="13.28515625" style="37" customWidth="1"/>
    <col min="10" max="10" width="12.28515625" style="37" customWidth="1"/>
    <col min="11" max="11" width="4.5703125" style="37" customWidth="1"/>
    <col min="12" max="14" width="12.28515625" style="37" customWidth="1"/>
    <col min="15" max="16" width="4.7109375" style="37" customWidth="1"/>
    <col min="17" max="17" width="13.28515625" style="37" customWidth="1"/>
    <col min="18" max="18" width="4.85546875" style="678" customWidth="1"/>
    <col min="19" max="16384" width="11.42578125" style="37"/>
  </cols>
  <sheetData>
    <row r="1" spans="1:22" s="3" customFormat="1" ht="15">
      <c r="A1" s="1079" t="s">
        <v>343</v>
      </c>
      <c r="B1" s="4"/>
      <c r="C1" s="4"/>
      <c r="D1" s="4"/>
      <c r="E1" s="4"/>
      <c r="F1" s="4"/>
      <c r="G1" s="4"/>
      <c r="H1" s="4"/>
      <c r="I1" s="4"/>
      <c r="J1" s="4"/>
      <c r="K1" s="4"/>
      <c r="L1" s="4"/>
      <c r="M1" s="4"/>
      <c r="N1" s="4"/>
      <c r="O1" s="4"/>
      <c r="P1" s="4"/>
      <c r="Q1" s="4"/>
      <c r="R1" s="4"/>
    </row>
    <row r="2" spans="1:22" s="3" customFormat="1" ht="15.75" thickBot="1">
      <c r="A2" s="337" t="s">
        <v>394</v>
      </c>
      <c r="B2" s="1198"/>
      <c r="C2" s="38"/>
      <c r="D2" s="38"/>
      <c r="E2" s="38"/>
      <c r="F2" s="38"/>
      <c r="G2" s="38"/>
      <c r="H2" s="38"/>
      <c r="I2" s="38"/>
      <c r="J2" s="38"/>
      <c r="K2" s="38"/>
      <c r="L2" s="38"/>
      <c r="M2" s="38"/>
      <c r="N2" s="38"/>
      <c r="O2" s="38"/>
      <c r="P2" s="38"/>
      <c r="Q2" s="38"/>
      <c r="R2" s="1198"/>
      <c r="S2" s="38"/>
      <c r="T2" s="38"/>
      <c r="U2" s="38"/>
      <c r="V2" s="38"/>
    </row>
    <row r="3" spans="1:22" ht="28.9" customHeight="1" thickTop="1">
      <c r="A3" s="1955" t="s">
        <v>99</v>
      </c>
      <c r="B3" s="1962" t="s">
        <v>100</v>
      </c>
      <c r="C3" s="1956" t="s">
        <v>19</v>
      </c>
      <c r="D3" s="1957"/>
      <c r="E3" s="1957"/>
      <c r="F3" s="1957"/>
      <c r="G3" s="1957"/>
      <c r="H3" s="1957"/>
      <c r="I3" s="1958"/>
      <c r="J3" s="1953" t="s">
        <v>81</v>
      </c>
      <c r="K3" s="1959"/>
      <c r="L3" s="1959"/>
      <c r="M3" s="1959"/>
      <c r="N3" s="1960"/>
      <c r="O3" s="1961" t="s">
        <v>70</v>
      </c>
      <c r="P3" s="1954"/>
      <c r="Q3" s="1953" t="s">
        <v>0</v>
      </c>
      <c r="R3" s="1954"/>
    </row>
    <row r="4" spans="1:22" ht="90.75" customHeight="1">
      <c r="A4" s="1950"/>
      <c r="B4" s="1963"/>
      <c r="C4" s="1124" t="s">
        <v>197</v>
      </c>
      <c r="D4" s="1123" t="s">
        <v>198</v>
      </c>
      <c r="E4" s="1123" t="s">
        <v>199</v>
      </c>
      <c r="F4" s="1123" t="s">
        <v>200</v>
      </c>
      <c r="G4" s="1123" t="s">
        <v>201</v>
      </c>
      <c r="H4" s="1123" t="s">
        <v>202</v>
      </c>
      <c r="I4" s="1125" t="s">
        <v>78</v>
      </c>
      <c r="J4" s="1122" t="s">
        <v>201</v>
      </c>
      <c r="K4" s="1123" t="s">
        <v>202</v>
      </c>
      <c r="L4" s="1123" t="s">
        <v>203</v>
      </c>
      <c r="M4" s="1123" t="s">
        <v>204</v>
      </c>
      <c r="N4" s="1206" t="s">
        <v>79</v>
      </c>
      <c r="O4" s="1124" t="s">
        <v>205</v>
      </c>
      <c r="P4" s="1125" t="s">
        <v>80</v>
      </c>
      <c r="Q4" s="1207" t="s">
        <v>24</v>
      </c>
      <c r="R4" s="1126" t="s">
        <v>69</v>
      </c>
    </row>
    <row r="5" spans="1:22">
      <c r="A5" s="1964" t="s">
        <v>101</v>
      </c>
      <c r="B5" s="1240">
        <v>2019</v>
      </c>
      <c r="C5" s="1202"/>
      <c r="D5" s="1742">
        <v>159702993</v>
      </c>
      <c r="E5" s="1742">
        <v>5671029</v>
      </c>
      <c r="F5" s="1742">
        <v>522882603</v>
      </c>
      <c r="G5" s="1742">
        <v>67161941</v>
      </c>
      <c r="H5" s="1742">
        <v>30930798</v>
      </c>
      <c r="I5" s="1743">
        <f>SUM(C5:H5)</f>
        <v>786349364</v>
      </c>
      <c r="J5" s="1744">
        <v>514255484</v>
      </c>
      <c r="K5" s="1745"/>
      <c r="L5" s="1742">
        <v>129561867</v>
      </c>
      <c r="M5" s="1779">
        <v>0</v>
      </c>
      <c r="N5" s="1746">
        <f>SUM(J5:M5)</f>
        <v>643817351</v>
      </c>
      <c r="O5" s="961"/>
      <c r="P5" s="963"/>
      <c r="Q5" s="1744">
        <f>+I5+N5</f>
        <v>1430166715</v>
      </c>
      <c r="R5" s="1199">
        <f>+Q5/$Q$61</f>
        <v>0.20020439869377007</v>
      </c>
    </row>
    <row r="6" spans="1:22">
      <c r="A6" s="1965"/>
      <c r="B6" s="1240">
        <v>2020</v>
      </c>
      <c r="C6" s="1202"/>
      <c r="D6" s="1742">
        <v>178590574</v>
      </c>
      <c r="E6" s="1742">
        <v>5537621</v>
      </c>
      <c r="F6" s="1742">
        <v>608663818</v>
      </c>
      <c r="G6" s="1742">
        <v>68161942</v>
      </c>
      <c r="H6" s="1742">
        <v>30773869</v>
      </c>
      <c r="I6" s="1743">
        <f t="shared" ref="I6:I7" si="0">SUM(C6:H6)</f>
        <v>891727824</v>
      </c>
      <c r="J6" s="1744">
        <v>300447607</v>
      </c>
      <c r="K6" s="1745"/>
      <c r="L6" s="1742">
        <v>155706911</v>
      </c>
      <c r="M6" s="1742">
        <v>7042840</v>
      </c>
      <c r="N6" s="1746">
        <f t="shared" ref="N6:N7" si="1">SUM(J6:M6)</f>
        <v>463197358</v>
      </c>
      <c r="O6" s="961"/>
      <c r="P6" s="963"/>
      <c r="Q6" s="1744">
        <f t="shared" ref="Q6:Q7" si="2">+I6+N6</f>
        <v>1354925182</v>
      </c>
      <c r="R6" s="1199">
        <f>+Q6/$Q$62</f>
        <v>0.16769797145770995</v>
      </c>
    </row>
    <row r="7" spans="1:22">
      <c r="A7" s="1965"/>
      <c r="B7" s="1240">
        <v>2021</v>
      </c>
      <c r="C7" s="1202"/>
      <c r="D7" s="1742">
        <v>173942884</v>
      </c>
      <c r="E7" s="1742">
        <v>4588776</v>
      </c>
      <c r="F7" s="1742">
        <v>665859458</v>
      </c>
      <c r="G7" s="1742">
        <v>73532245</v>
      </c>
      <c r="H7" s="1742">
        <v>32556518</v>
      </c>
      <c r="I7" s="1743">
        <f t="shared" si="0"/>
        <v>950479881</v>
      </c>
      <c r="J7" s="1778">
        <v>0</v>
      </c>
      <c r="K7" s="1745"/>
      <c r="L7" s="1742">
        <v>315015306</v>
      </c>
      <c r="M7" s="1742">
        <v>19743123</v>
      </c>
      <c r="N7" s="1746">
        <f t="shared" si="1"/>
        <v>334758429</v>
      </c>
      <c r="O7" s="961"/>
      <c r="P7" s="963"/>
      <c r="Q7" s="1744">
        <f t="shared" si="2"/>
        <v>1285238310</v>
      </c>
      <c r="R7" s="1199">
        <f>+Q7/$Q$63</f>
        <v>0.13285709197308204</v>
      </c>
    </row>
    <row r="8" spans="1:22" s="1195" customFormat="1" ht="24.75" thickBot="1">
      <c r="A8" s="1965"/>
      <c r="B8" s="1211" t="s">
        <v>19026</v>
      </c>
      <c r="C8" s="1212"/>
      <c r="D8" s="1213">
        <f>+IF(D6&gt;0,D7/D6-1,"")</f>
        <v>-2.6024273823096578E-2</v>
      </c>
      <c r="E8" s="1213">
        <f t="shared" ref="E8:I8" si="3">+IF(E6&gt;0,E7/E6-1,"")</f>
        <v>-0.17134524013109598</v>
      </c>
      <c r="F8" s="1213">
        <f t="shared" si="3"/>
        <v>9.3969180208441472E-2</v>
      </c>
      <c r="G8" s="1213">
        <f t="shared" si="3"/>
        <v>7.8787411896216186E-2</v>
      </c>
      <c r="H8" s="1213">
        <f t="shared" si="3"/>
        <v>5.7927360384877113E-2</v>
      </c>
      <c r="I8" s="1214">
        <f t="shared" si="3"/>
        <v>6.5885638441175232E-2</v>
      </c>
      <c r="J8" s="1215">
        <f>+IF(J6&gt;0,J7/J6-1,"")</f>
        <v>-1</v>
      </c>
      <c r="K8" s="1213" t="str">
        <f t="shared" ref="K8:N8" si="4">+IF(K6&gt;0,K7/K6-1,"")</f>
        <v/>
      </c>
      <c r="L8" s="1213">
        <f t="shared" si="4"/>
        <v>1.0231298917746816</v>
      </c>
      <c r="M8" s="1213">
        <f t="shared" si="4"/>
        <v>1.8032900080081329</v>
      </c>
      <c r="N8" s="1216">
        <f t="shared" si="4"/>
        <v>-0.27728769774200657</v>
      </c>
      <c r="O8" s="1217" t="str">
        <f t="shared" ref="O8" si="5">+IF(O6&gt;0,O7/O6-1,"")</f>
        <v/>
      </c>
      <c r="P8" s="1214" t="str">
        <f t="shared" ref="P8" si="6">+IF(P6&gt;0,P7/P6-1,"")</f>
        <v/>
      </c>
      <c r="Q8" s="1215">
        <f t="shared" ref="Q8" si="7">+IF(Q6&gt;0,Q7/Q6-1,"")</f>
        <v>-5.1432265726389037E-2</v>
      </c>
      <c r="R8" s="1218"/>
    </row>
    <row r="9" spans="1:22">
      <c r="A9" s="1966" t="s">
        <v>206</v>
      </c>
      <c r="B9" s="1241">
        <v>2019</v>
      </c>
      <c r="C9" s="1226"/>
      <c r="D9" s="1757">
        <v>34731323</v>
      </c>
      <c r="E9" s="1771">
        <v>0</v>
      </c>
      <c r="F9" s="1757">
        <v>4844847</v>
      </c>
      <c r="G9" s="1771">
        <v>0</v>
      </c>
      <c r="H9" s="1757">
        <v>23950299</v>
      </c>
      <c r="I9" s="1758">
        <f>SUM(C9:H9)</f>
        <v>63526469</v>
      </c>
      <c r="J9" s="1774">
        <v>0</v>
      </c>
      <c r="K9" s="1760"/>
      <c r="L9" s="1757">
        <v>5800000</v>
      </c>
      <c r="M9" s="1771">
        <v>0</v>
      </c>
      <c r="N9" s="1761">
        <f>SUM(J9:M9)</f>
        <v>5800000</v>
      </c>
      <c r="O9" s="1762"/>
      <c r="P9" s="1763"/>
      <c r="Q9" s="1759">
        <f>+I9+N9</f>
        <v>69326469</v>
      </c>
      <c r="R9" s="1238">
        <f>+Q9/$Q$61</f>
        <v>9.7047874867562511E-3</v>
      </c>
    </row>
    <row r="10" spans="1:22">
      <c r="A10" s="1965"/>
      <c r="B10" s="1240">
        <v>2020</v>
      </c>
      <c r="C10" s="1202"/>
      <c r="D10" s="1735">
        <v>34731325</v>
      </c>
      <c r="E10" s="1772">
        <v>0</v>
      </c>
      <c r="F10" s="1735">
        <v>5299522</v>
      </c>
      <c r="G10" s="1772">
        <v>0</v>
      </c>
      <c r="H10" s="1735">
        <v>23950299</v>
      </c>
      <c r="I10" s="1736">
        <f t="shared" ref="I10:I11" si="8">SUM(C10:H10)</f>
        <v>63981146</v>
      </c>
      <c r="J10" s="1737">
        <v>1303908</v>
      </c>
      <c r="K10" s="1738"/>
      <c r="L10" s="1735">
        <v>901346</v>
      </c>
      <c r="M10" s="1772">
        <v>0</v>
      </c>
      <c r="N10" s="1739">
        <f t="shared" ref="N10:N11" si="9">SUM(J10:M10)</f>
        <v>2205254</v>
      </c>
      <c r="O10" s="1740"/>
      <c r="P10" s="1741"/>
      <c r="Q10" s="1737">
        <f t="shared" ref="Q10:Q11" si="10">+I10+N10</f>
        <v>66186400</v>
      </c>
      <c r="R10" s="1199">
        <f>+Q10/$Q$62</f>
        <v>8.1918360995438151E-3</v>
      </c>
    </row>
    <row r="11" spans="1:22">
      <c r="A11" s="1965"/>
      <c r="B11" s="1240">
        <v>2021</v>
      </c>
      <c r="C11" s="1202"/>
      <c r="D11" s="1735">
        <v>34731325</v>
      </c>
      <c r="E11" s="1772">
        <v>0</v>
      </c>
      <c r="F11" s="1735">
        <v>5165077</v>
      </c>
      <c r="G11" s="1735">
        <v>40191</v>
      </c>
      <c r="H11" s="1735">
        <v>23950298</v>
      </c>
      <c r="I11" s="1736">
        <f t="shared" si="8"/>
        <v>63886891</v>
      </c>
      <c r="J11" s="1775">
        <v>0</v>
      </c>
      <c r="K11" s="1738"/>
      <c r="L11" s="1735">
        <v>578831</v>
      </c>
      <c r="M11" s="1772">
        <v>0</v>
      </c>
      <c r="N11" s="1739">
        <f t="shared" si="9"/>
        <v>578831</v>
      </c>
      <c r="O11" s="1740"/>
      <c r="P11" s="1741"/>
      <c r="Q11" s="1737">
        <f t="shared" si="10"/>
        <v>64465722</v>
      </c>
      <c r="R11" s="1199">
        <f>+Q11/$Q$63</f>
        <v>6.6639223949565727E-3</v>
      </c>
    </row>
    <row r="12" spans="1:22" s="1195" customFormat="1" ht="24.75" thickBot="1">
      <c r="A12" s="1967"/>
      <c r="B12" s="1230" t="s">
        <v>19026</v>
      </c>
      <c r="C12" s="1231"/>
      <c r="D12" s="1232">
        <f>+IF(D10&gt;0,D11/D10-1,"")</f>
        <v>0</v>
      </c>
      <c r="E12" s="1232" t="str">
        <f t="shared" ref="E12" si="11">+IF(E10&gt;0,E11/E10-1,"")</f>
        <v/>
      </c>
      <c r="F12" s="1232">
        <f t="shared" ref="F12" si="12">+IF(F10&gt;0,F11/F10-1,"")</f>
        <v>-2.5369269152953788E-2</v>
      </c>
      <c r="G12" s="1232" t="str">
        <f t="shared" ref="G12" si="13">+IF(G10&gt;0,G11/G10-1,"")</f>
        <v/>
      </c>
      <c r="H12" s="1232">
        <f t="shared" ref="H12" si="14">+IF(H10&gt;0,H11/H10-1,"")</f>
        <v>-4.1753132173916185E-8</v>
      </c>
      <c r="I12" s="1233">
        <f t="shared" ref="I12" si="15">+IF(I10&gt;0,I11/I10-1,"")</f>
        <v>-1.4731683611919344E-3</v>
      </c>
      <c r="J12" s="1234">
        <f>+IF(J10&gt;0,J11/J10-1,"")</f>
        <v>-1</v>
      </c>
      <c r="K12" s="1232" t="str">
        <f t="shared" ref="K12" si="16">+IF(K10&gt;0,K11/K10-1,"")</f>
        <v/>
      </c>
      <c r="L12" s="1232">
        <f t="shared" ref="L12" si="17">+IF(L10&gt;0,L11/L10-1,"")</f>
        <v>-0.35781486798632267</v>
      </c>
      <c r="M12" s="1232" t="str">
        <f t="shared" ref="M12" si="18">+IF(M10&gt;0,M11/M10-1,"")</f>
        <v/>
      </c>
      <c r="N12" s="1235">
        <f t="shared" ref="N12" si="19">+IF(N10&gt;0,N11/N10-1,"")</f>
        <v>-0.73752184555611278</v>
      </c>
      <c r="O12" s="1236" t="str">
        <f t="shared" ref="O12" si="20">+IF(O10&gt;0,O11/O10-1,"")</f>
        <v/>
      </c>
      <c r="P12" s="1233" t="str">
        <f t="shared" ref="P12" si="21">+IF(P10&gt;0,P11/P10-1,"")</f>
        <v/>
      </c>
      <c r="Q12" s="1234">
        <f t="shared" ref="Q12" si="22">+IF(Q10&gt;0,Q11/Q10-1,"")</f>
        <v>-2.599745567065137E-2</v>
      </c>
      <c r="R12" s="1239"/>
    </row>
    <row r="13" spans="1:22">
      <c r="A13" s="1965" t="s">
        <v>207</v>
      </c>
      <c r="B13" s="1242">
        <v>2019</v>
      </c>
      <c r="C13" s="1219"/>
      <c r="D13" s="1764">
        <v>18788476</v>
      </c>
      <c r="E13" s="1773">
        <v>0</v>
      </c>
      <c r="F13" s="1764">
        <v>117235171</v>
      </c>
      <c r="G13" s="1764">
        <v>131276877</v>
      </c>
      <c r="H13" s="1764">
        <v>328910</v>
      </c>
      <c r="I13" s="1765">
        <f>SUM(C13:H13)</f>
        <v>267629434</v>
      </c>
      <c r="J13" s="1766">
        <v>35500000</v>
      </c>
      <c r="K13" s="1767"/>
      <c r="L13" s="1764">
        <v>9216706</v>
      </c>
      <c r="M13" s="1773">
        <v>0</v>
      </c>
      <c r="N13" s="1768">
        <f>SUM(J13:M13)</f>
        <v>44716706</v>
      </c>
      <c r="O13" s="1769"/>
      <c r="P13" s="1770"/>
      <c r="Q13" s="1766">
        <f>+I13+N13</f>
        <v>312346140</v>
      </c>
      <c r="R13" s="1225">
        <f>+Q13/$Q$61</f>
        <v>4.3724322826951073E-2</v>
      </c>
    </row>
    <row r="14" spans="1:22">
      <c r="A14" s="1965"/>
      <c r="B14" s="1240">
        <v>2020</v>
      </c>
      <c r="C14" s="1202"/>
      <c r="D14" s="1735">
        <v>18587282</v>
      </c>
      <c r="E14" s="1772">
        <v>0</v>
      </c>
      <c r="F14" s="1735">
        <v>154077663</v>
      </c>
      <c r="G14" s="1735">
        <v>98736877</v>
      </c>
      <c r="H14" s="1735">
        <v>28231</v>
      </c>
      <c r="I14" s="1736">
        <f t="shared" ref="I14:I15" si="23">SUM(C14:H14)</f>
        <v>271430053</v>
      </c>
      <c r="J14" s="1737">
        <v>330056118</v>
      </c>
      <c r="K14" s="1738"/>
      <c r="L14" s="1735">
        <v>3290000</v>
      </c>
      <c r="M14" s="1772">
        <v>0</v>
      </c>
      <c r="N14" s="1739">
        <f t="shared" ref="N14:N15" si="24">SUM(J14:M14)</f>
        <v>333346118</v>
      </c>
      <c r="O14" s="1740"/>
      <c r="P14" s="1741"/>
      <c r="Q14" s="1737">
        <f t="shared" ref="Q14:Q15" si="25">+I14+N14</f>
        <v>604776171</v>
      </c>
      <c r="R14" s="1199">
        <f>+Q14/$Q$62</f>
        <v>7.4852647518851054E-2</v>
      </c>
    </row>
    <row r="15" spans="1:22">
      <c r="A15" s="1965"/>
      <c r="B15" s="1240">
        <v>2021</v>
      </c>
      <c r="C15" s="1202"/>
      <c r="D15" s="1735">
        <v>18552464</v>
      </c>
      <c r="E15" s="1772">
        <v>0</v>
      </c>
      <c r="F15" s="1735">
        <v>122571623</v>
      </c>
      <c r="G15" s="1735">
        <v>104572120</v>
      </c>
      <c r="H15" s="1735">
        <v>28231</v>
      </c>
      <c r="I15" s="1736">
        <f t="shared" si="23"/>
        <v>245724438</v>
      </c>
      <c r="J15" s="1737">
        <v>35500000</v>
      </c>
      <c r="K15" s="1738"/>
      <c r="L15" s="1735">
        <v>0</v>
      </c>
      <c r="M15" s="1772">
        <v>0</v>
      </c>
      <c r="N15" s="1739">
        <f t="shared" si="24"/>
        <v>35500000</v>
      </c>
      <c r="O15" s="1740"/>
      <c r="P15" s="1741"/>
      <c r="Q15" s="1737">
        <f t="shared" si="25"/>
        <v>281224438</v>
      </c>
      <c r="R15" s="1199">
        <f>+Q15/$Q$63</f>
        <v>2.9070609499995612E-2</v>
      </c>
    </row>
    <row r="16" spans="1:22" s="1195" customFormat="1" ht="24.75" thickBot="1">
      <c r="A16" s="1965"/>
      <c r="B16" s="1211" t="s">
        <v>19026</v>
      </c>
      <c r="C16" s="1212"/>
      <c r="D16" s="1213">
        <f>+IF(D14&gt;0,D15/D14-1,"")</f>
        <v>-1.8732163207079155E-3</v>
      </c>
      <c r="E16" s="1213" t="str">
        <f t="shared" ref="E16" si="26">+IF(E14&gt;0,E15/E14-1,"")</f>
        <v/>
      </c>
      <c r="F16" s="1213">
        <f t="shared" ref="F16" si="27">+IF(F14&gt;0,F15/F14-1,"")</f>
        <v>-0.20448155421464309</v>
      </c>
      <c r="G16" s="1213">
        <f t="shared" ref="G16" si="28">+IF(G14&gt;0,G15/G14-1,"")</f>
        <v>5.9098922077513105E-2</v>
      </c>
      <c r="H16" s="1213">
        <f t="shared" ref="H16" si="29">+IF(H14&gt;0,H15/H14-1,"")</f>
        <v>0</v>
      </c>
      <c r="I16" s="1214">
        <f t="shared" ref="I16" si="30">+IF(I14&gt;0,I15/I14-1,"")</f>
        <v>-9.4704380432037105E-2</v>
      </c>
      <c r="J16" s="1215">
        <f>+IF(J14&gt;0,J15/J14-1,"")</f>
        <v>-0.89244253306039312</v>
      </c>
      <c r="K16" s="1213" t="str">
        <f t="shared" ref="K16" si="31">+IF(K14&gt;0,K15/K14-1,"")</f>
        <v/>
      </c>
      <c r="L16" s="1213">
        <f t="shared" ref="L16" si="32">+IF(L14&gt;0,L15/L14-1,"")</f>
        <v>-1</v>
      </c>
      <c r="M16" s="1213" t="str">
        <f t="shared" ref="M16" si="33">+IF(M14&gt;0,M15/M14-1,"")</f>
        <v/>
      </c>
      <c r="N16" s="1216">
        <f t="shared" ref="N16" si="34">+IF(N14&gt;0,N15/N14-1,"")</f>
        <v>-0.89350408454434138</v>
      </c>
      <c r="O16" s="1217" t="str">
        <f t="shared" ref="O16" si="35">+IF(O14&gt;0,O15/O14-1,"")</f>
        <v/>
      </c>
      <c r="P16" s="1214" t="str">
        <f t="shared" ref="P16" si="36">+IF(P14&gt;0,P15/P14-1,"")</f>
        <v/>
      </c>
      <c r="Q16" s="1215">
        <f t="shared" ref="Q16" si="37">+IF(Q14&gt;0,Q15/Q14-1,"")</f>
        <v>-0.5349941821699189</v>
      </c>
      <c r="R16" s="1218"/>
    </row>
    <row r="17" spans="1:18">
      <c r="A17" s="1966" t="s">
        <v>208</v>
      </c>
      <c r="B17" s="1241">
        <v>2019</v>
      </c>
      <c r="C17" s="1226"/>
      <c r="D17" s="1771">
        <v>0</v>
      </c>
      <c r="E17" s="1771">
        <v>0</v>
      </c>
      <c r="F17" s="1771">
        <v>0</v>
      </c>
      <c r="G17" s="1771">
        <v>0</v>
      </c>
      <c r="H17" s="1771">
        <v>0</v>
      </c>
      <c r="I17" s="1758">
        <f>SUM(C17:H17)</f>
        <v>0</v>
      </c>
      <c r="J17" s="1759">
        <v>808521379</v>
      </c>
      <c r="K17" s="1760"/>
      <c r="L17" s="1771">
        <v>0</v>
      </c>
      <c r="M17" s="1771">
        <v>0</v>
      </c>
      <c r="N17" s="1761">
        <f>SUM(J17:M17)</f>
        <v>808521379</v>
      </c>
      <c r="O17" s="1762"/>
      <c r="P17" s="1763"/>
      <c r="Q17" s="1759">
        <f>+I17+N17</f>
        <v>808521379</v>
      </c>
      <c r="R17" s="1238">
        <f>+Q17/$Q$61</f>
        <v>0.11318228484554879</v>
      </c>
    </row>
    <row r="18" spans="1:18">
      <c r="A18" s="1965"/>
      <c r="B18" s="1240">
        <v>2020</v>
      </c>
      <c r="C18" s="1202"/>
      <c r="D18" s="1772">
        <v>0</v>
      </c>
      <c r="E18" s="1772">
        <v>0</v>
      </c>
      <c r="F18" s="1735">
        <v>35606229</v>
      </c>
      <c r="G18" s="1772">
        <v>0</v>
      </c>
      <c r="H18" s="1772">
        <v>0</v>
      </c>
      <c r="I18" s="1736">
        <f t="shared" ref="I18:I19" si="38">SUM(C18:H18)</f>
        <v>35606229</v>
      </c>
      <c r="J18" s="1737">
        <v>659126318</v>
      </c>
      <c r="K18" s="1738"/>
      <c r="L18" s="1772">
        <v>0</v>
      </c>
      <c r="M18" s="1772">
        <v>0</v>
      </c>
      <c r="N18" s="1739">
        <f t="shared" ref="N18:N19" si="39">SUM(J18:M18)</f>
        <v>659126318</v>
      </c>
      <c r="O18" s="1740"/>
      <c r="P18" s="1741"/>
      <c r="Q18" s="1737">
        <f t="shared" ref="Q18:Q19" si="40">+I18+N18</f>
        <v>694732547</v>
      </c>
      <c r="R18" s="1199">
        <f>+Q18/$Q$62</f>
        <v>8.598647392882254E-2</v>
      </c>
    </row>
    <row r="19" spans="1:18">
      <c r="A19" s="1965"/>
      <c r="B19" s="1240">
        <v>2021</v>
      </c>
      <c r="C19" s="1202"/>
      <c r="D19" s="1772">
        <v>0</v>
      </c>
      <c r="E19" s="1772">
        <v>0</v>
      </c>
      <c r="F19" s="1735">
        <v>4784771</v>
      </c>
      <c r="G19" s="1772">
        <v>0</v>
      </c>
      <c r="H19" s="1772">
        <v>0</v>
      </c>
      <c r="I19" s="1736">
        <f t="shared" si="38"/>
        <v>4784771</v>
      </c>
      <c r="J19" s="1775">
        <v>0</v>
      </c>
      <c r="K19" s="1738"/>
      <c r="L19" s="1735">
        <v>4578625644</v>
      </c>
      <c r="M19" s="1772">
        <v>0</v>
      </c>
      <c r="N19" s="1739">
        <f t="shared" si="39"/>
        <v>4578625644</v>
      </c>
      <c r="O19" s="1740"/>
      <c r="P19" s="1741"/>
      <c r="Q19" s="1737">
        <f t="shared" si="40"/>
        <v>4583410415</v>
      </c>
      <c r="R19" s="1199">
        <f>+Q19/$Q$63</f>
        <v>0.47379429504870352</v>
      </c>
    </row>
    <row r="20" spans="1:18" s="1195" customFormat="1" ht="24.75" thickBot="1">
      <c r="A20" s="1967"/>
      <c r="B20" s="1230" t="s">
        <v>19026</v>
      </c>
      <c r="C20" s="1231"/>
      <c r="D20" s="1232" t="str">
        <f>+IF(D18&gt;0,D19/D18-1,"")</f>
        <v/>
      </c>
      <c r="E20" s="1232" t="str">
        <f t="shared" ref="E20" si="41">+IF(E18&gt;0,E19/E18-1,"")</f>
        <v/>
      </c>
      <c r="F20" s="1232">
        <f t="shared" ref="F20" si="42">+IF(F18&gt;0,F19/F18-1,"")</f>
        <v>-0.86561983297922396</v>
      </c>
      <c r="G20" s="1232" t="str">
        <f t="shared" ref="G20" si="43">+IF(G18&gt;0,G19/G18-1,"")</f>
        <v/>
      </c>
      <c r="H20" s="1232" t="str">
        <f t="shared" ref="H20" si="44">+IF(H18&gt;0,H19/H18-1,"")</f>
        <v/>
      </c>
      <c r="I20" s="1233">
        <f t="shared" ref="I20" si="45">+IF(I18&gt;0,I19/I18-1,"")</f>
        <v>-0.86561983297922396</v>
      </c>
      <c r="J20" s="1234">
        <f>+IF(J18&gt;0,J19/J18-1,"")</f>
        <v>-1</v>
      </c>
      <c r="K20" s="1232" t="str">
        <f t="shared" ref="K20" si="46">+IF(K18&gt;0,K19/K18-1,"")</f>
        <v/>
      </c>
      <c r="L20" s="1232" t="str">
        <f t="shared" ref="L20" si="47">+IF(L18&gt;0,L19/L18-1,"")</f>
        <v/>
      </c>
      <c r="M20" s="1232" t="str">
        <f t="shared" ref="M20" si="48">+IF(M18&gt;0,M19/M18-1,"")</f>
        <v/>
      </c>
      <c r="N20" s="1235">
        <f t="shared" ref="N20" si="49">+IF(N18&gt;0,N19/N18-1,"")</f>
        <v>5.9465070942592826</v>
      </c>
      <c r="O20" s="1236" t="str">
        <f t="shared" ref="O20" si="50">+IF(O18&gt;0,O19/O18-1,"")</f>
        <v/>
      </c>
      <c r="P20" s="1233" t="str">
        <f t="shared" ref="P20" si="51">+IF(P18&gt;0,P19/P18-1,"")</f>
        <v/>
      </c>
      <c r="Q20" s="1234">
        <f t="shared" ref="Q20" si="52">+IF(Q18&gt;0,Q19/Q18-1,"")</f>
        <v>5.5973739603709687</v>
      </c>
      <c r="R20" s="1239"/>
    </row>
    <row r="21" spans="1:18">
      <c r="A21" s="1965" t="s">
        <v>209</v>
      </c>
      <c r="B21" s="1242">
        <v>2019</v>
      </c>
      <c r="C21" s="1219"/>
      <c r="D21" s="1764">
        <v>54700929</v>
      </c>
      <c r="E21" s="1764">
        <v>5310000</v>
      </c>
      <c r="F21" s="1764">
        <v>295458829</v>
      </c>
      <c r="G21" s="1773">
        <v>0</v>
      </c>
      <c r="H21" s="1764">
        <v>513697</v>
      </c>
      <c r="I21" s="1765">
        <f>SUM(C21:H21)</f>
        <v>355983455</v>
      </c>
      <c r="J21" s="1780">
        <v>0</v>
      </c>
      <c r="K21" s="1767"/>
      <c r="L21" s="1764">
        <v>7084561</v>
      </c>
      <c r="M21" s="1773">
        <v>0</v>
      </c>
      <c r="N21" s="1768">
        <f>SUM(J21:M21)</f>
        <v>7084561</v>
      </c>
      <c r="O21" s="1769"/>
      <c r="P21" s="1770"/>
      <c r="Q21" s="1766">
        <f>+I21+N21</f>
        <v>363068016</v>
      </c>
      <c r="R21" s="1225">
        <f>+Q21/$Q$61</f>
        <v>5.0824713696556764E-2</v>
      </c>
    </row>
    <row r="22" spans="1:18">
      <c r="A22" s="1965"/>
      <c r="B22" s="1240">
        <v>2020</v>
      </c>
      <c r="C22" s="1202"/>
      <c r="D22" s="1735">
        <v>55267635</v>
      </c>
      <c r="E22" s="1735">
        <v>6647442</v>
      </c>
      <c r="F22" s="1735">
        <v>418737414</v>
      </c>
      <c r="G22" s="1735">
        <v>47326</v>
      </c>
      <c r="H22" s="1735">
        <v>5353628</v>
      </c>
      <c r="I22" s="1736">
        <f t="shared" ref="I22:I23" si="53">SUM(C22:H22)</f>
        <v>486053445</v>
      </c>
      <c r="J22" s="1775">
        <v>0</v>
      </c>
      <c r="K22" s="1738"/>
      <c r="L22" s="1735">
        <v>8234561</v>
      </c>
      <c r="M22" s="1772">
        <v>0</v>
      </c>
      <c r="N22" s="1739">
        <f t="shared" ref="N22:N23" si="54">SUM(J22:M22)</f>
        <v>8234561</v>
      </c>
      <c r="O22" s="1740"/>
      <c r="P22" s="1741"/>
      <c r="Q22" s="1737">
        <f t="shared" ref="Q22:Q23" si="55">+I22+N22</f>
        <v>494288006</v>
      </c>
      <c r="R22" s="1199">
        <f>+Q22/$Q$62</f>
        <v>6.1177618530730331E-2</v>
      </c>
    </row>
    <row r="23" spans="1:18">
      <c r="A23" s="1965"/>
      <c r="B23" s="1240">
        <v>2021</v>
      </c>
      <c r="C23" s="1202"/>
      <c r="D23" s="1735">
        <v>54062311</v>
      </c>
      <c r="E23" s="1735">
        <v>6647442</v>
      </c>
      <c r="F23" s="1735">
        <v>426536006</v>
      </c>
      <c r="G23" s="1735">
        <v>33128</v>
      </c>
      <c r="H23" s="1735">
        <v>5353628</v>
      </c>
      <c r="I23" s="1736">
        <f t="shared" si="53"/>
        <v>492632515</v>
      </c>
      <c r="J23" s="1775">
        <v>0</v>
      </c>
      <c r="K23" s="1738"/>
      <c r="L23" s="1735">
        <v>5000000</v>
      </c>
      <c r="M23" s="1772">
        <v>0</v>
      </c>
      <c r="N23" s="1739">
        <f t="shared" si="54"/>
        <v>5000000</v>
      </c>
      <c r="O23" s="1740"/>
      <c r="P23" s="1741"/>
      <c r="Q23" s="1737">
        <f t="shared" si="55"/>
        <v>497632515</v>
      </c>
      <c r="R23" s="1199">
        <f>+Q23/$Q$63</f>
        <v>5.1441050503817559E-2</v>
      </c>
    </row>
    <row r="24" spans="1:18" s="1195" customFormat="1" ht="24.75" thickBot="1">
      <c r="A24" s="1965"/>
      <c r="B24" s="1211" t="s">
        <v>19026</v>
      </c>
      <c r="C24" s="1212"/>
      <c r="D24" s="1213">
        <f>+IF(D22&gt;0,D23/D22-1,"")</f>
        <v>-2.180885793285714E-2</v>
      </c>
      <c r="E24" s="1213">
        <f t="shared" ref="E24" si="56">+IF(E22&gt;0,E23/E22-1,"")</f>
        <v>0</v>
      </c>
      <c r="F24" s="1213">
        <f t="shared" ref="F24" si="57">+IF(F22&gt;0,F23/F22-1,"")</f>
        <v>1.8624063050644901E-2</v>
      </c>
      <c r="G24" s="1213">
        <f t="shared" ref="G24" si="58">+IF(G22&gt;0,G23/G22-1,"")</f>
        <v>-0.30000422600684618</v>
      </c>
      <c r="H24" s="1213">
        <f t="shared" ref="H24" si="59">+IF(H22&gt;0,H23/H22-1,"")</f>
        <v>0</v>
      </c>
      <c r="I24" s="1214">
        <f t="shared" ref="I24" si="60">+IF(I22&gt;0,I23/I22-1,"")</f>
        <v>1.3535692561545298E-2</v>
      </c>
      <c r="J24" s="1215" t="str">
        <f>+IF(J22&gt;0,J23/J22-1,"")</f>
        <v/>
      </c>
      <c r="K24" s="1213" t="str">
        <f t="shared" ref="K24" si="61">+IF(K22&gt;0,K23/K22-1,"")</f>
        <v/>
      </c>
      <c r="L24" s="1213">
        <f t="shared" ref="L24" si="62">+IF(L22&gt;0,L23/L22-1,"")</f>
        <v>-0.39280308932073005</v>
      </c>
      <c r="M24" s="1213" t="str">
        <f t="shared" ref="M24" si="63">+IF(M22&gt;0,M23/M22-1,"")</f>
        <v/>
      </c>
      <c r="N24" s="1216">
        <f t="shared" ref="N24" si="64">+IF(N22&gt;0,N23/N22-1,"")</f>
        <v>-0.39280308932073005</v>
      </c>
      <c r="O24" s="1217" t="str">
        <f t="shared" ref="O24" si="65">+IF(O22&gt;0,O23/O22-1,"")</f>
        <v/>
      </c>
      <c r="P24" s="1214" t="str">
        <f t="shared" ref="P24" si="66">+IF(P22&gt;0,P23/P22-1,"")</f>
        <v/>
      </c>
      <c r="Q24" s="1215">
        <f t="shared" ref="Q24" si="67">+IF(Q22&gt;0,Q23/Q22-1,"")</f>
        <v>6.7663163164028983E-3</v>
      </c>
      <c r="R24" s="1218"/>
    </row>
    <row r="25" spans="1:18">
      <c r="A25" s="1966" t="s">
        <v>210</v>
      </c>
      <c r="B25" s="1241">
        <v>2019</v>
      </c>
      <c r="C25" s="1226"/>
      <c r="D25" s="1757">
        <v>4329199</v>
      </c>
      <c r="E25" s="1771">
        <v>0</v>
      </c>
      <c r="F25" s="1757">
        <v>27364613</v>
      </c>
      <c r="G25" s="1771">
        <v>0</v>
      </c>
      <c r="H25" s="1771">
        <v>0</v>
      </c>
      <c r="I25" s="1758">
        <f>SUM(C25:H25)</f>
        <v>31693812</v>
      </c>
      <c r="J25" s="1774">
        <v>0</v>
      </c>
      <c r="K25" s="1760"/>
      <c r="L25" s="1771">
        <v>0</v>
      </c>
      <c r="M25" s="1771">
        <v>0</v>
      </c>
      <c r="N25" s="1777">
        <f>SUM(J25:M25)</f>
        <v>0</v>
      </c>
      <c r="O25" s="1762"/>
      <c r="P25" s="1763"/>
      <c r="Q25" s="1759">
        <f>+I25+N25</f>
        <v>31693812</v>
      </c>
      <c r="R25" s="1238">
        <f>+Q25/$Q$61</f>
        <v>4.4367139209874522E-3</v>
      </c>
    </row>
    <row r="26" spans="1:18">
      <c r="A26" s="1965"/>
      <c r="B26" s="1240">
        <v>2020</v>
      </c>
      <c r="C26" s="1202"/>
      <c r="D26" s="1735">
        <v>4240495</v>
      </c>
      <c r="E26" s="1772">
        <v>0</v>
      </c>
      <c r="F26" s="1735">
        <v>23947577</v>
      </c>
      <c r="G26" s="1772">
        <v>0</v>
      </c>
      <c r="H26" s="1772">
        <v>0</v>
      </c>
      <c r="I26" s="1736">
        <f t="shared" ref="I26:I27" si="68">SUM(C26:H26)</f>
        <v>28188072</v>
      </c>
      <c r="J26" s="1775">
        <v>0</v>
      </c>
      <c r="K26" s="1738"/>
      <c r="L26" s="1772">
        <v>0</v>
      </c>
      <c r="M26" s="1772">
        <v>0</v>
      </c>
      <c r="N26" s="1776">
        <f t="shared" ref="N26:N27" si="69">SUM(J26:M26)</f>
        <v>0</v>
      </c>
      <c r="O26" s="1740"/>
      <c r="P26" s="1741"/>
      <c r="Q26" s="1737">
        <f t="shared" ref="Q26:Q27" si="70">+I26+N26</f>
        <v>28188072</v>
      </c>
      <c r="R26" s="1199">
        <f>+Q26/$Q$62</f>
        <v>3.4888144057712797E-3</v>
      </c>
    </row>
    <row r="27" spans="1:18">
      <c r="A27" s="1965"/>
      <c r="B27" s="1240">
        <v>2021</v>
      </c>
      <c r="C27" s="1202"/>
      <c r="D27" s="1735">
        <v>4272050</v>
      </c>
      <c r="E27" s="1772">
        <v>0</v>
      </c>
      <c r="F27" s="1735">
        <v>23031886</v>
      </c>
      <c r="G27" s="1772">
        <v>0</v>
      </c>
      <c r="H27" s="1772">
        <v>0</v>
      </c>
      <c r="I27" s="1736">
        <f t="shared" si="68"/>
        <v>27303936</v>
      </c>
      <c r="J27" s="1775">
        <v>0</v>
      </c>
      <c r="K27" s="1738"/>
      <c r="L27" s="1772">
        <v>0</v>
      </c>
      <c r="M27" s="1772">
        <v>0</v>
      </c>
      <c r="N27" s="1776">
        <f t="shared" si="69"/>
        <v>0</v>
      </c>
      <c r="O27" s="1740"/>
      <c r="P27" s="1741"/>
      <c r="Q27" s="1737">
        <f t="shared" si="70"/>
        <v>27303936</v>
      </c>
      <c r="R27" s="1199">
        <f>+Q27/$Q$63</f>
        <v>2.8224505199966731E-3</v>
      </c>
    </row>
    <row r="28" spans="1:18" s="1195" customFormat="1" ht="24.75" thickBot="1">
      <c r="A28" s="1967"/>
      <c r="B28" s="1230" t="s">
        <v>19026</v>
      </c>
      <c r="C28" s="1231"/>
      <c r="D28" s="1232">
        <f>+IF(D26&gt;0,D27/D26-1,"")</f>
        <v>7.4413482388258068E-3</v>
      </c>
      <c r="E28" s="1232" t="str">
        <f t="shared" ref="E28" si="71">+IF(E26&gt;0,E27/E26-1,"")</f>
        <v/>
      </c>
      <c r="F28" s="1232">
        <f t="shared" ref="F28" si="72">+IF(F26&gt;0,F27/F26-1,"")</f>
        <v>-3.823731311105083E-2</v>
      </c>
      <c r="G28" s="1232" t="str">
        <f t="shared" ref="G28" si="73">+IF(G26&gt;0,G27/G26-1,"")</f>
        <v/>
      </c>
      <c r="H28" s="1232" t="str">
        <f t="shared" ref="H28" si="74">+IF(H26&gt;0,H27/H26-1,"")</f>
        <v/>
      </c>
      <c r="I28" s="1233">
        <f t="shared" ref="I28" si="75">+IF(I26&gt;0,I27/I26-1,"")</f>
        <v>-3.1365607410113072E-2</v>
      </c>
      <c r="J28" s="1234" t="str">
        <f>+IF(J26&gt;0,J27/J26-1,"")</f>
        <v/>
      </c>
      <c r="K28" s="1232" t="str">
        <f t="shared" ref="K28" si="76">+IF(K26&gt;0,K27/K26-1,"")</f>
        <v/>
      </c>
      <c r="L28" s="1232" t="str">
        <f t="shared" ref="L28" si="77">+IF(L26&gt;0,L27/L26-1,"")</f>
        <v/>
      </c>
      <c r="M28" s="1232" t="str">
        <f t="shared" ref="M28" si="78">+IF(M26&gt;0,M27/M26-1,"")</f>
        <v/>
      </c>
      <c r="N28" s="1235" t="str">
        <f t="shared" ref="N28" si="79">+IF(N26&gt;0,N27/N26-1,"")</f>
        <v/>
      </c>
      <c r="O28" s="1236" t="str">
        <f t="shared" ref="O28" si="80">+IF(O26&gt;0,O27/O26-1,"")</f>
        <v/>
      </c>
      <c r="P28" s="1233" t="str">
        <f t="shared" ref="P28" si="81">+IF(P26&gt;0,P27/P26-1,"")</f>
        <v/>
      </c>
      <c r="Q28" s="1234">
        <f t="shared" ref="Q28" si="82">+IF(Q26&gt;0,Q27/Q26-1,"")</f>
        <v>-3.1365607410113072E-2</v>
      </c>
      <c r="R28" s="1239"/>
    </row>
    <row r="29" spans="1:18">
      <c r="A29" s="1965" t="s">
        <v>211</v>
      </c>
      <c r="B29" s="1242">
        <v>2019</v>
      </c>
      <c r="C29" s="1219"/>
      <c r="D29" s="1220">
        <v>28484045</v>
      </c>
      <c r="E29" s="1220">
        <v>666050</v>
      </c>
      <c r="F29" s="1220">
        <v>54176519</v>
      </c>
      <c r="G29" s="1220">
        <v>147447245</v>
      </c>
      <c r="H29" s="1220">
        <v>30000</v>
      </c>
      <c r="I29" s="1221">
        <f>SUM(C29:H29)</f>
        <v>230803859</v>
      </c>
      <c r="J29" s="1222">
        <v>1759305757</v>
      </c>
      <c r="K29" s="23"/>
      <c r="L29" s="1220">
        <v>845997</v>
      </c>
      <c r="M29" s="1220">
        <v>0</v>
      </c>
      <c r="N29" s="1223">
        <f>SUM(J29:M29)</f>
        <v>1760151754</v>
      </c>
      <c r="O29" s="1219"/>
      <c r="P29" s="1224"/>
      <c r="Q29" s="1222">
        <f>+I29+N29</f>
        <v>1990955613</v>
      </c>
      <c r="R29" s="1225">
        <f>+Q29/$Q$61</f>
        <v>0.27870741721649661</v>
      </c>
    </row>
    <row r="30" spans="1:18">
      <c r="A30" s="1965"/>
      <c r="B30" s="1240">
        <v>2020</v>
      </c>
      <c r="C30" s="1202"/>
      <c r="D30" s="75">
        <v>27770269</v>
      </c>
      <c r="E30" s="75">
        <v>643182</v>
      </c>
      <c r="F30" s="75">
        <v>71514286</v>
      </c>
      <c r="G30" s="75">
        <v>125000</v>
      </c>
      <c r="H30" s="75">
        <v>30000</v>
      </c>
      <c r="I30" s="1203">
        <f t="shared" ref="I30:I31" si="83">SUM(C30:H30)</f>
        <v>100082737</v>
      </c>
      <c r="J30" s="1181">
        <v>1513584798</v>
      </c>
      <c r="K30" s="22"/>
      <c r="L30" s="75">
        <v>1615132</v>
      </c>
      <c r="M30" s="75">
        <v>0</v>
      </c>
      <c r="N30" s="78">
        <f t="shared" ref="N30:N31" si="84">SUM(J30:M30)</f>
        <v>1515199930</v>
      </c>
      <c r="O30" s="1202"/>
      <c r="P30" s="1208"/>
      <c r="Q30" s="1181">
        <f t="shared" ref="Q30:Q31" si="85">+I30+N30</f>
        <v>1615282667</v>
      </c>
      <c r="R30" s="1199">
        <f>+Q30/$Q$62</f>
        <v>0.19992220248416612</v>
      </c>
    </row>
    <row r="31" spans="1:18">
      <c r="A31" s="1965"/>
      <c r="B31" s="1240">
        <v>2021</v>
      </c>
      <c r="C31" s="1202"/>
      <c r="D31" s="75">
        <v>28115484</v>
      </c>
      <c r="E31" s="75">
        <v>643182</v>
      </c>
      <c r="F31" s="75">
        <v>46739179</v>
      </c>
      <c r="G31" s="75">
        <v>73074</v>
      </c>
      <c r="H31" s="75">
        <v>30000</v>
      </c>
      <c r="I31" s="1203">
        <f t="shared" si="83"/>
        <v>75600919</v>
      </c>
      <c r="J31" s="1181">
        <v>636997344</v>
      </c>
      <c r="K31" s="22"/>
      <c r="L31" s="75">
        <v>0</v>
      </c>
      <c r="M31" s="75">
        <v>0</v>
      </c>
      <c r="N31" s="78">
        <f t="shared" si="84"/>
        <v>636997344</v>
      </c>
      <c r="O31" s="1202"/>
      <c r="P31" s="1208"/>
      <c r="Q31" s="1181">
        <f t="shared" si="85"/>
        <v>712598263</v>
      </c>
      <c r="R31" s="1199">
        <f>+Q31/$Q$63</f>
        <v>7.3662395705625591E-2</v>
      </c>
    </row>
    <row r="32" spans="1:18" s="1195" customFormat="1" ht="24.75" thickBot="1">
      <c r="A32" s="1965"/>
      <c r="B32" s="1211" t="s">
        <v>19026</v>
      </c>
      <c r="C32" s="1212"/>
      <c r="D32" s="1213">
        <f>+IF(D30&gt;0,D31/D30-1,"")</f>
        <v>1.2431100325315469E-2</v>
      </c>
      <c r="E32" s="1213">
        <f t="shared" ref="E32" si="86">+IF(E30&gt;0,E31/E30-1,"")</f>
        <v>0</v>
      </c>
      <c r="F32" s="1213">
        <f t="shared" ref="F32" si="87">+IF(F30&gt;0,F31/F30-1,"")</f>
        <v>-0.34643577368583389</v>
      </c>
      <c r="G32" s="1213">
        <f t="shared" ref="G32" si="88">+IF(G30&gt;0,G31/G30-1,"")</f>
        <v>-0.415408</v>
      </c>
      <c r="H32" s="1213">
        <f t="shared" ref="H32" si="89">+IF(H30&gt;0,H31/H30-1,"")</f>
        <v>0</v>
      </c>
      <c r="I32" s="1214">
        <f t="shared" ref="I32" si="90">+IF(I30&gt;0,I31/I30-1,"")</f>
        <v>-0.24461579223198104</v>
      </c>
      <c r="J32" s="1215">
        <f>+IF(J30&gt;0,J31/J30-1,"")</f>
        <v>-0.57914657649726209</v>
      </c>
      <c r="K32" s="1213" t="str">
        <f t="shared" ref="K32" si="91">+IF(K30&gt;0,K31/K30-1,"")</f>
        <v/>
      </c>
      <c r="L32" s="1213">
        <f t="shared" ref="L32" si="92">+IF(L30&gt;0,L31/L30-1,"")</f>
        <v>-1</v>
      </c>
      <c r="M32" s="1213" t="str">
        <f t="shared" ref="M32" si="93">+IF(M30&gt;0,M31/M30-1,"")</f>
        <v/>
      </c>
      <c r="N32" s="1216">
        <f t="shared" ref="N32" si="94">+IF(N30&gt;0,N31/N30-1,"")</f>
        <v>-0.57959518649132991</v>
      </c>
      <c r="O32" s="1217" t="str">
        <f t="shared" ref="O32" si="95">+IF(O30&gt;0,O31/O30-1,"")</f>
        <v/>
      </c>
      <c r="P32" s="1214" t="str">
        <f t="shared" ref="P32" si="96">+IF(P30&gt;0,P31/P30-1,"")</f>
        <v/>
      </c>
      <c r="Q32" s="1215">
        <f t="shared" ref="Q32" si="97">+IF(Q30&gt;0,Q31/Q30-1,"")</f>
        <v>-0.55883989993932126</v>
      </c>
      <c r="R32" s="1218"/>
    </row>
    <row r="33" spans="1:18">
      <c r="A33" s="1966" t="s">
        <v>212</v>
      </c>
      <c r="B33" s="1241">
        <v>2019</v>
      </c>
      <c r="C33" s="1226"/>
      <c r="D33" s="74">
        <v>40150985</v>
      </c>
      <c r="E33" s="74">
        <v>2135200</v>
      </c>
      <c r="F33" s="74">
        <v>41621283</v>
      </c>
      <c r="G33" s="74">
        <v>86115</v>
      </c>
      <c r="H33" s="74">
        <v>99257</v>
      </c>
      <c r="I33" s="1227">
        <f>SUM(C33:H33)</f>
        <v>84092840</v>
      </c>
      <c r="J33" s="1228">
        <v>0</v>
      </c>
      <c r="K33" s="21"/>
      <c r="L33" s="74">
        <v>261052</v>
      </c>
      <c r="M33" s="74">
        <v>0</v>
      </c>
      <c r="N33" s="77">
        <f>SUM(J33:M33)</f>
        <v>261052</v>
      </c>
      <c r="O33" s="1226"/>
      <c r="P33" s="1229"/>
      <c r="Q33" s="1228">
        <f>+I33+N33</f>
        <v>84353892</v>
      </c>
      <c r="R33" s="1238">
        <f>+Q33/$Q$61</f>
        <v>1.180842768064227E-2</v>
      </c>
    </row>
    <row r="34" spans="1:18">
      <c r="A34" s="1965"/>
      <c r="B34" s="1240">
        <v>2020</v>
      </c>
      <c r="C34" s="1202"/>
      <c r="D34" s="75">
        <v>40956707</v>
      </c>
      <c r="E34" s="75">
        <v>1837824</v>
      </c>
      <c r="F34" s="75">
        <v>46363346</v>
      </c>
      <c r="G34" s="75">
        <v>200698</v>
      </c>
      <c r="H34" s="75">
        <v>99257</v>
      </c>
      <c r="I34" s="1203">
        <f t="shared" ref="I34:I35" si="98">SUM(C34:H34)</f>
        <v>89457832</v>
      </c>
      <c r="J34" s="1181">
        <v>0</v>
      </c>
      <c r="K34" s="22"/>
      <c r="L34" s="75">
        <v>600000</v>
      </c>
      <c r="M34" s="75">
        <v>0</v>
      </c>
      <c r="N34" s="78">
        <f t="shared" ref="N34:N35" si="99">SUM(J34:M34)</f>
        <v>600000</v>
      </c>
      <c r="O34" s="1202"/>
      <c r="P34" s="1208"/>
      <c r="Q34" s="1181">
        <f t="shared" ref="Q34:Q35" si="100">+I34+N34</f>
        <v>90057832</v>
      </c>
      <c r="R34" s="1199">
        <f>+Q34/$Q$62</f>
        <v>1.1146383535352461E-2</v>
      </c>
    </row>
    <row r="35" spans="1:18">
      <c r="A35" s="1965"/>
      <c r="B35" s="1240">
        <v>2021</v>
      </c>
      <c r="C35" s="1202"/>
      <c r="D35" s="75">
        <v>40956708</v>
      </c>
      <c r="E35" s="75">
        <v>2308133</v>
      </c>
      <c r="F35" s="75">
        <v>51681482</v>
      </c>
      <c r="G35" s="75">
        <v>125801</v>
      </c>
      <c r="H35" s="75">
        <v>99257</v>
      </c>
      <c r="I35" s="1203">
        <f t="shared" si="98"/>
        <v>95171381</v>
      </c>
      <c r="J35" s="1181">
        <v>0</v>
      </c>
      <c r="K35" s="22"/>
      <c r="L35" s="75">
        <v>3476814</v>
      </c>
      <c r="M35" s="75">
        <v>0</v>
      </c>
      <c r="N35" s="78">
        <f t="shared" si="99"/>
        <v>3476814</v>
      </c>
      <c r="O35" s="1202"/>
      <c r="P35" s="1208"/>
      <c r="Q35" s="1181">
        <f t="shared" si="100"/>
        <v>98648195</v>
      </c>
      <c r="R35" s="1199">
        <f>+Q35/$Q$63</f>
        <v>1.0197418030663536E-2</v>
      </c>
    </row>
    <row r="36" spans="1:18" s="1195" customFormat="1" ht="24.75" thickBot="1">
      <c r="A36" s="1967"/>
      <c r="B36" s="1230" t="s">
        <v>19026</v>
      </c>
      <c r="C36" s="1231"/>
      <c r="D36" s="1232">
        <f>+IF(D34&gt;0,D35/D34-1,"")</f>
        <v>2.4416025423690257E-8</v>
      </c>
      <c r="E36" s="1232">
        <f t="shared" ref="E36" si="101">+IF(E34&gt;0,E35/E34-1,"")</f>
        <v>0.25590535328736586</v>
      </c>
      <c r="F36" s="1232">
        <f t="shared" ref="F36" si="102">+IF(F34&gt;0,F35/F34-1,"")</f>
        <v>0.11470561248965949</v>
      </c>
      <c r="G36" s="1232">
        <f t="shared" ref="G36" si="103">+IF(G34&gt;0,G35/G34-1,"")</f>
        <v>-0.37318259275129795</v>
      </c>
      <c r="H36" s="1232">
        <f t="shared" ref="H36" si="104">+IF(H34&gt;0,H35/H34-1,"")</f>
        <v>0</v>
      </c>
      <c r="I36" s="1233">
        <f t="shared" ref="I36" si="105">+IF(I34&gt;0,I35/I34-1,"")</f>
        <v>6.3868628070485878E-2</v>
      </c>
      <c r="J36" s="1234" t="str">
        <f>+IF(J34&gt;0,J35/J34-1,"")</f>
        <v/>
      </c>
      <c r="K36" s="1232" t="str">
        <f t="shared" ref="K36" si="106">+IF(K34&gt;0,K35/K34-1,"")</f>
        <v/>
      </c>
      <c r="L36" s="1232">
        <f t="shared" ref="L36" si="107">+IF(L34&gt;0,L35/L34-1,"")</f>
        <v>4.7946900000000001</v>
      </c>
      <c r="M36" s="1232" t="str">
        <f t="shared" ref="M36" si="108">+IF(M34&gt;0,M35/M34-1,"")</f>
        <v/>
      </c>
      <c r="N36" s="1235">
        <f t="shared" ref="N36" si="109">+IF(N34&gt;0,N35/N34-1,"")</f>
        <v>4.7946900000000001</v>
      </c>
      <c r="O36" s="1236" t="str">
        <f t="shared" ref="O36" si="110">+IF(O34&gt;0,O35/O34-1,"")</f>
        <v/>
      </c>
      <c r="P36" s="1233" t="str">
        <f t="shared" ref="P36" si="111">+IF(P34&gt;0,P35/P34-1,"")</f>
        <v/>
      </c>
      <c r="Q36" s="1234">
        <f>+IF(Q34&gt;0,Q35/Q34-1,"")</f>
        <v>9.5387184092994737E-2</v>
      </c>
      <c r="R36" s="1239"/>
    </row>
    <row r="37" spans="1:18">
      <c r="A37" s="1965" t="s">
        <v>213</v>
      </c>
      <c r="B37" s="1242">
        <v>2019</v>
      </c>
      <c r="C37" s="1219"/>
      <c r="D37" s="1220">
        <v>270000</v>
      </c>
      <c r="E37" s="1220">
        <v>0</v>
      </c>
      <c r="F37" s="1220">
        <v>23925252</v>
      </c>
      <c r="G37" s="1220">
        <v>0</v>
      </c>
      <c r="H37" s="1220">
        <v>20000</v>
      </c>
      <c r="I37" s="1221">
        <f>SUM(C37:H37)</f>
        <v>24215252</v>
      </c>
      <c r="J37" s="1222">
        <v>0</v>
      </c>
      <c r="K37" s="23"/>
      <c r="L37" s="1220">
        <v>3684878</v>
      </c>
      <c r="M37" s="1220">
        <v>0</v>
      </c>
      <c r="N37" s="1223">
        <f>SUM(J37:M37)</f>
        <v>3684878</v>
      </c>
      <c r="O37" s="1219"/>
      <c r="P37" s="1224"/>
      <c r="Q37" s="1222">
        <f>+I37+N37</f>
        <v>27900130</v>
      </c>
      <c r="R37" s="1225">
        <f>+Q37/$Q$61</f>
        <v>3.9056486852499682E-3</v>
      </c>
    </row>
    <row r="38" spans="1:18">
      <c r="A38" s="1965"/>
      <c r="B38" s="1240">
        <v>2020</v>
      </c>
      <c r="C38" s="1202"/>
      <c r="D38" s="75">
        <v>270000</v>
      </c>
      <c r="E38" s="75">
        <v>0</v>
      </c>
      <c r="F38" s="75">
        <v>28097494</v>
      </c>
      <c r="G38" s="75">
        <v>0</v>
      </c>
      <c r="H38" s="75">
        <v>20000</v>
      </c>
      <c r="I38" s="1203">
        <f t="shared" ref="I38:I39" si="112">SUM(C38:H38)</f>
        <v>28387494</v>
      </c>
      <c r="J38" s="1181">
        <v>1028169</v>
      </c>
      <c r="K38" s="22"/>
      <c r="L38" s="75">
        <v>424628</v>
      </c>
      <c r="M38" s="75">
        <v>0</v>
      </c>
      <c r="N38" s="78">
        <f t="shared" ref="N38:N39" si="113">SUM(J38:M38)</f>
        <v>1452797</v>
      </c>
      <c r="O38" s="1202"/>
      <c r="P38" s="1208"/>
      <c r="Q38" s="1181">
        <f t="shared" ref="Q38:Q39" si="114">+I38+N38</f>
        <v>29840291</v>
      </c>
      <c r="R38" s="1199">
        <f>+Q38/$Q$62</f>
        <v>3.6933081877046103E-3</v>
      </c>
    </row>
    <row r="39" spans="1:18">
      <c r="A39" s="1965"/>
      <c r="B39" s="1240">
        <v>2021</v>
      </c>
      <c r="C39" s="1202"/>
      <c r="D39" s="75">
        <v>270000</v>
      </c>
      <c r="E39" s="75">
        <v>0</v>
      </c>
      <c r="F39" s="75">
        <v>22703605</v>
      </c>
      <c r="G39" s="75">
        <v>0</v>
      </c>
      <c r="H39" s="75">
        <v>20000</v>
      </c>
      <c r="I39" s="1203">
        <f t="shared" si="112"/>
        <v>22993605</v>
      </c>
      <c r="J39" s="1181">
        <v>0</v>
      </c>
      <c r="K39" s="22"/>
      <c r="L39" s="75">
        <v>0</v>
      </c>
      <c r="M39" s="75">
        <v>0</v>
      </c>
      <c r="N39" s="78">
        <f t="shared" si="113"/>
        <v>0</v>
      </c>
      <c r="O39" s="1202"/>
      <c r="P39" s="1208"/>
      <c r="Q39" s="1181">
        <f t="shared" si="114"/>
        <v>22993605</v>
      </c>
      <c r="R39" s="1199">
        <f>+Q39/$Q$63</f>
        <v>2.3768848706958627E-3</v>
      </c>
    </row>
    <row r="40" spans="1:18" s="1195" customFormat="1" ht="24.75" thickBot="1">
      <c r="A40" s="1965"/>
      <c r="B40" s="1211" t="s">
        <v>19026</v>
      </c>
      <c r="C40" s="1212"/>
      <c r="D40" s="1213">
        <f>+IF(D38&gt;0,D39/D38-1,"")</f>
        <v>0</v>
      </c>
      <c r="E40" s="1213" t="str">
        <f t="shared" ref="E40" si="115">+IF(E38&gt;0,E39/E38-1,"")</f>
        <v/>
      </c>
      <c r="F40" s="1213">
        <f t="shared" ref="F40" si="116">+IF(F38&gt;0,F39/F38-1,"")</f>
        <v>-0.19197046540876561</v>
      </c>
      <c r="G40" s="1213" t="str">
        <f t="shared" ref="G40" si="117">+IF(G38&gt;0,G39/G38-1,"")</f>
        <v/>
      </c>
      <c r="H40" s="1213">
        <f t="shared" ref="H40" si="118">+IF(H38&gt;0,H39/H38-1,"")</f>
        <v>0</v>
      </c>
      <c r="I40" s="1214">
        <f t="shared" ref="I40" si="119">+IF(I38&gt;0,I39/I38-1,"")</f>
        <v>-0.1900093400283942</v>
      </c>
      <c r="J40" s="1215">
        <f>+IF(J38&gt;0,J39/J38-1,"")</f>
        <v>-1</v>
      </c>
      <c r="K40" s="1213" t="str">
        <f t="shared" ref="K40" si="120">+IF(K38&gt;0,K39/K38-1,"")</f>
        <v/>
      </c>
      <c r="L40" s="1213">
        <f t="shared" ref="L40" si="121">+IF(L38&gt;0,L39/L38-1,"")</f>
        <v>-1</v>
      </c>
      <c r="M40" s="1213" t="str">
        <f t="shared" ref="M40" si="122">+IF(M38&gt;0,M39/M38-1,"")</f>
        <v/>
      </c>
      <c r="N40" s="1216">
        <f t="shared" ref="N40" si="123">+IF(N38&gt;0,N39/N38-1,"")</f>
        <v>-1</v>
      </c>
      <c r="O40" s="1217" t="str">
        <f t="shared" ref="O40" si="124">+IF(O38&gt;0,O39/O38-1,"")</f>
        <v/>
      </c>
      <c r="P40" s="1214" t="str">
        <f t="shared" ref="P40" si="125">+IF(P38&gt;0,P39/P38-1,"")</f>
        <v/>
      </c>
      <c r="Q40" s="1215">
        <f>+IF(Q38&gt;0,Q39/Q38-1,"")</f>
        <v>-0.22944434422573157</v>
      </c>
      <c r="R40" s="1218"/>
    </row>
    <row r="41" spans="1:18">
      <c r="A41" s="1966" t="s">
        <v>444</v>
      </c>
      <c r="B41" s="1241">
        <v>2019</v>
      </c>
      <c r="C41" s="1226"/>
      <c r="D41" s="74">
        <v>16308681</v>
      </c>
      <c r="E41" s="74">
        <v>458295</v>
      </c>
      <c r="F41" s="74">
        <v>10911259</v>
      </c>
      <c r="G41" s="74">
        <v>157606605</v>
      </c>
      <c r="H41" s="74">
        <v>200000</v>
      </c>
      <c r="I41" s="1227">
        <f>SUM(C41:H41)</f>
        <v>185484840</v>
      </c>
      <c r="J41" s="1228">
        <v>476655328</v>
      </c>
      <c r="K41" s="21"/>
      <c r="L41" s="74">
        <v>699774</v>
      </c>
      <c r="M41" s="74">
        <v>0</v>
      </c>
      <c r="N41" s="77">
        <f>SUM(J41:M41)</f>
        <v>477355102</v>
      </c>
      <c r="O41" s="1226"/>
      <c r="P41" s="1229"/>
      <c r="Q41" s="1228">
        <f>+I41+N41</f>
        <v>662839942</v>
      </c>
      <c r="R41" s="1238">
        <f>+Q41/$Q$61</f>
        <v>9.2788813098844528E-2</v>
      </c>
    </row>
    <row r="42" spans="1:18">
      <c r="A42" s="1965"/>
      <c r="B42" s="1240">
        <v>2020</v>
      </c>
      <c r="C42" s="1202"/>
      <c r="D42" s="75">
        <v>16517650</v>
      </c>
      <c r="E42" s="75">
        <v>363872</v>
      </c>
      <c r="F42" s="75">
        <v>77092548</v>
      </c>
      <c r="G42" s="75">
        <v>0</v>
      </c>
      <c r="H42" s="75">
        <v>247122</v>
      </c>
      <c r="I42" s="1203">
        <f t="shared" ref="I42:I43" si="126">SUM(C42:H42)</f>
        <v>94221192</v>
      </c>
      <c r="J42" s="1181">
        <v>1342101017</v>
      </c>
      <c r="K42" s="22"/>
      <c r="L42" s="75">
        <v>9794869</v>
      </c>
      <c r="M42" s="75">
        <v>0</v>
      </c>
      <c r="N42" s="78">
        <f t="shared" ref="N42:N43" si="127">SUM(J42:M42)</f>
        <v>1351895886</v>
      </c>
      <c r="O42" s="1202"/>
      <c r="P42" s="1208"/>
      <c r="Q42" s="1181">
        <f t="shared" ref="Q42:Q43" si="128">+I42+N42</f>
        <v>1446117078</v>
      </c>
      <c r="R42" s="1199">
        <f>+Q42/$Q$62</f>
        <v>0.17898471715831679</v>
      </c>
    </row>
    <row r="43" spans="1:18">
      <c r="A43" s="1965"/>
      <c r="B43" s="1240">
        <v>2021</v>
      </c>
      <c r="C43" s="1202"/>
      <c r="D43" s="75">
        <v>16517654</v>
      </c>
      <c r="E43" s="75">
        <v>363872</v>
      </c>
      <c r="F43" s="75">
        <v>67627700</v>
      </c>
      <c r="G43" s="75">
        <v>0</v>
      </c>
      <c r="H43" s="75">
        <v>247122</v>
      </c>
      <c r="I43" s="1203">
        <f t="shared" si="126"/>
        <v>84756348</v>
      </c>
      <c r="J43" s="1181">
        <v>595646495</v>
      </c>
      <c r="K43" s="22"/>
      <c r="L43" s="75">
        <v>4100000</v>
      </c>
      <c r="M43" s="75">
        <v>0</v>
      </c>
      <c r="N43" s="78">
        <f t="shared" si="127"/>
        <v>599746495</v>
      </c>
      <c r="O43" s="1202"/>
      <c r="P43" s="1208"/>
      <c r="Q43" s="1181">
        <f t="shared" si="128"/>
        <v>684502843</v>
      </c>
      <c r="R43" s="1199">
        <f>+Q43/$Q$63</f>
        <v>7.075812824805007E-2</v>
      </c>
    </row>
    <row r="44" spans="1:18" s="1195" customFormat="1" ht="24.75" thickBot="1">
      <c r="A44" s="1967"/>
      <c r="B44" s="1230" t="s">
        <v>19026</v>
      </c>
      <c r="C44" s="1231"/>
      <c r="D44" s="1232">
        <f>+IF(D42&gt;0,D43/D42-1,"")</f>
        <v>2.4216519900477351E-7</v>
      </c>
      <c r="E44" s="1232">
        <f t="shared" ref="E44" si="129">+IF(E42&gt;0,E43/E42-1,"")</f>
        <v>0</v>
      </c>
      <c r="F44" s="1232">
        <f t="shared" ref="F44" si="130">+IF(F42&gt;0,F43/F42-1,"")</f>
        <v>-0.12277254086867129</v>
      </c>
      <c r="G44" s="1232" t="str">
        <f t="shared" ref="G44" si="131">+IF(G42&gt;0,G43/G42-1,"")</f>
        <v/>
      </c>
      <c r="H44" s="1232">
        <f t="shared" ref="H44" si="132">+IF(H42&gt;0,H43/H42-1,"")</f>
        <v>0</v>
      </c>
      <c r="I44" s="1233">
        <f t="shared" ref="I44" si="133">+IF(I42&gt;0,I43/I42-1,"")</f>
        <v>-0.10045345212783974</v>
      </c>
      <c r="J44" s="1234">
        <f>+IF(J42&gt;0,J43/J42-1,"")</f>
        <v>-0.55618356036161176</v>
      </c>
      <c r="K44" s="1232" t="str">
        <f t="shared" ref="K44" si="134">+IF(K42&gt;0,K43/K42-1,"")</f>
        <v/>
      </c>
      <c r="L44" s="1232">
        <f t="shared" ref="L44" si="135">+IF(L42&gt;0,L43/L42-1,"")</f>
        <v>-0.58141349312583968</v>
      </c>
      <c r="M44" s="1232" t="str">
        <f t="shared" ref="M44" si="136">+IF(M42&gt;0,M43/M42-1,"")</f>
        <v/>
      </c>
      <c r="N44" s="1235">
        <f t="shared" ref="N44" si="137">+IF(N42&gt;0,N43/N42-1,"")</f>
        <v>-0.55636635837798532</v>
      </c>
      <c r="O44" s="1236" t="str">
        <f t="shared" ref="O44" si="138">+IF(O42&gt;0,O43/O42-1,"")</f>
        <v/>
      </c>
      <c r="P44" s="1233" t="str">
        <f t="shared" ref="P44" si="139">+IF(P42&gt;0,P43/P42-1,"")</f>
        <v/>
      </c>
      <c r="Q44" s="1234">
        <f>+IF(Q42&gt;0,Q43/Q42-1,"")</f>
        <v>-0.52666153148078654</v>
      </c>
      <c r="R44" s="1239"/>
    </row>
    <row r="45" spans="1:18">
      <c r="A45" s="1965" t="s">
        <v>214</v>
      </c>
      <c r="B45" s="1242">
        <v>2019</v>
      </c>
      <c r="C45" s="1219"/>
      <c r="D45" s="1220">
        <v>0</v>
      </c>
      <c r="E45" s="1220">
        <v>0</v>
      </c>
      <c r="F45" s="1220">
        <v>0</v>
      </c>
      <c r="G45" s="1220">
        <v>0</v>
      </c>
      <c r="H45" s="1220">
        <v>0</v>
      </c>
      <c r="I45" s="1221">
        <f>SUM(C45:H45)</f>
        <v>0</v>
      </c>
      <c r="J45" s="1222">
        <v>250489585</v>
      </c>
      <c r="K45" s="23"/>
      <c r="L45" s="1220">
        <v>0</v>
      </c>
      <c r="M45" s="1220">
        <v>0</v>
      </c>
      <c r="N45" s="1223">
        <f>SUM(J45:M45)</f>
        <v>250489585</v>
      </c>
      <c r="O45" s="1219"/>
      <c r="P45" s="1224"/>
      <c r="Q45" s="1222">
        <f>+I45+N45</f>
        <v>250489585</v>
      </c>
      <c r="R45" s="1225">
        <f>+Q45/$Q$61</f>
        <v>3.5065224367200443E-2</v>
      </c>
    </row>
    <row r="46" spans="1:18">
      <c r="A46" s="1965"/>
      <c r="B46" s="1240">
        <v>2020</v>
      </c>
      <c r="C46" s="1202"/>
      <c r="D46" s="75">
        <v>0</v>
      </c>
      <c r="E46" s="75">
        <v>0</v>
      </c>
      <c r="F46" s="75">
        <v>0</v>
      </c>
      <c r="G46" s="75">
        <v>0</v>
      </c>
      <c r="H46" s="75">
        <v>0</v>
      </c>
      <c r="I46" s="1203">
        <f t="shared" ref="I46:I47" si="140">SUM(C46:H46)</f>
        <v>0</v>
      </c>
      <c r="J46" s="1181">
        <v>619170013</v>
      </c>
      <c r="K46" s="22"/>
      <c r="L46" s="75">
        <v>0</v>
      </c>
      <c r="M46" s="75">
        <v>0</v>
      </c>
      <c r="N46" s="78">
        <f t="shared" ref="N46:N47" si="141">SUM(J46:M46)</f>
        <v>619170013</v>
      </c>
      <c r="O46" s="1202"/>
      <c r="P46" s="1208"/>
      <c r="Q46" s="1181">
        <f t="shared" ref="Q46:Q47" si="142">+I46+N46</f>
        <v>619170013</v>
      </c>
      <c r="R46" s="1199">
        <f>+Q46/$Q$62</f>
        <v>7.6634161462904971E-2</v>
      </c>
    </row>
    <row r="47" spans="1:18">
      <c r="A47" s="1965"/>
      <c r="B47" s="1240">
        <v>2021</v>
      </c>
      <c r="C47" s="1202"/>
      <c r="D47" s="75">
        <v>0</v>
      </c>
      <c r="E47" s="75">
        <v>0</v>
      </c>
      <c r="F47" s="75">
        <v>0</v>
      </c>
      <c r="G47" s="75">
        <v>0</v>
      </c>
      <c r="H47" s="75">
        <v>0</v>
      </c>
      <c r="I47" s="1203">
        <f t="shared" si="140"/>
        <v>0</v>
      </c>
      <c r="J47" s="1181">
        <v>0</v>
      </c>
      <c r="K47" s="22"/>
      <c r="L47" s="75">
        <v>0</v>
      </c>
      <c r="M47" s="75">
        <v>0</v>
      </c>
      <c r="N47" s="78">
        <f t="shared" si="141"/>
        <v>0</v>
      </c>
      <c r="O47" s="1202"/>
      <c r="P47" s="1208"/>
      <c r="Q47" s="1181">
        <f t="shared" si="142"/>
        <v>0</v>
      </c>
      <c r="R47" s="1199">
        <f>+Q47/$Q$63</f>
        <v>0</v>
      </c>
    </row>
    <row r="48" spans="1:18" s="1195" customFormat="1" ht="24.75" thickBot="1">
      <c r="A48" s="1965"/>
      <c r="B48" s="1211" t="s">
        <v>19026</v>
      </c>
      <c r="C48" s="1212"/>
      <c r="D48" s="1213" t="str">
        <f>+IF(D46&gt;0,D47/D46-1,"")</f>
        <v/>
      </c>
      <c r="E48" s="1213" t="str">
        <f t="shared" ref="E48" si="143">+IF(E46&gt;0,E47/E46-1,"")</f>
        <v/>
      </c>
      <c r="F48" s="1213" t="str">
        <f t="shared" ref="F48" si="144">+IF(F46&gt;0,F47/F46-1,"")</f>
        <v/>
      </c>
      <c r="G48" s="1213" t="str">
        <f t="shared" ref="G48" si="145">+IF(G46&gt;0,G47/G46-1,"")</f>
        <v/>
      </c>
      <c r="H48" s="1213" t="str">
        <f t="shared" ref="H48" si="146">+IF(H46&gt;0,H47/H46-1,"")</f>
        <v/>
      </c>
      <c r="I48" s="1214" t="str">
        <f t="shared" ref="I48" si="147">+IF(I46&gt;0,I47/I46-1,"")</f>
        <v/>
      </c>
      <c r="J48" s="1215">
        <f>+IF(J46&gt;0,J47/J46-1,"")</f>
        <v>-1</v>
      </c>
      <c r="K48" s="1213" t="str">
        <f t="shared" ref="K48" si="148">+IF(K46&gt;0,K47/K46-1,"")</f>
        <v/>
      </c>
      <c r="L48" s="1213" t="str">
        <f t="shared" ref="L48" si="149">+IF(L46&gt;0,L47/L46-1,"")</f>
        <v/>
      </c>
      <c r="M48" s="1213" t="str">
        <f t="shared" ref="M48" si="150">+IF(M46&gt;0,M47/M46-1,"")</f>
        <v/>
      </c>
      <c r="N48" s="1216">
        <f t="shared" ref="N48" si="151">+IF(N46&gt;0,N47/N46-1,"")</f>
        <v>-1</v>
      </c>
      <c r="O48" s="1217" t="str">
        <f t="shared" ref="O48" si="152">+IF(O46&gt;0,O47/O46-1,"")</f>
        <v/>
      </c>
      <c r="P48" s="1214" t="str">
        <f t="shared" ref="P48" si="153">+IF(P46&gt;0,P47/P46-1,"")</f>
        <v/>
      </c>
      <c r="Q48" s="1215">
        <f>+IF(Q46&gt;0,Q47/Q46-1,"")</f>
        <v>-1</v>
      </c>
      <c r="R48" s="1218"/>
    </row>
    <row r="49" spans="1:18">
      <c r="A49" s="1966" t="s">
        <v>215</v>
      </c>
      <c r="B49" s="1241">
        <v>2019</v>
      </c>
      <c r="C49" s="1226"/>
      <c r="D49" s="74">
        <v>0</v>
      </c>
      <c r="E49" s="74">
        <v>0</v>
      </c>
      <c r="F49" s="74">
        <v>0</v>
      </c>
      <c r="G49" s="74">
        <v>0</v>
      </c>
      <c r="H49" s="74">
        <v>0</v>
      </c>
      <c r="I49" s="1227">
        <f>SUM(C49:H49)</f>
        <v>0</v>
      </c>
      <c r="J49" s="1228">
        <v>473881772</v>
      </c>
      <c r="K49" s="21"/>
      <c r="L49" s="74">
        <v>0</v>
      </c>
      <c r="M49" s="74">
        <v>0</v>
      </c>
      <c r="N49" s="77">
        <f>SUM(J49:M49)</f>
        <v>473881772</v>
      </c>
      <c r="O49" s="1226"/>
      <c r="P49" s="1229"/>
      <c r="Q49" s="1228">
        <f>+I49+N49</f>
        <v>473881772</v>
      </c>
      <c r="R49" s="1238">
        <f>+Q49/$Q$61</f>
        <v>6.6337171897612124E-2</v>
      </c>
    </row>
    <row r="50" spans="1:18">
      <c r="A50" s="1965"/>
      <c r="B50" s="1240">
        <v>2020</v>
      </c>
      <c r="C50" s="1202"/>
      <c r="D50" s="75">
        <v>0</v>
      </c>
      <c r="E50" s="75">
        <v>0</v>
      </c>
      <c r="F50" s="75">
        <v>0</v>
      </c>
      <c r="G50" s="75">
        <v>0</v>
      </c>
      <c r="H50" s="75">
        <v>0</v>
      </c>
      <c r="I50" s="1203">
        <f t="shared" ref="I50:I51" si="154">SUM(C50:H50)</f>
        <v>0</v>
      </c>
      <c r="J50" s="1181">
        <v>711516372</v>
      </c>
      <c r="K50" s="22"/>
      <c r="L50" s="75">
        <v>0</v>
      </c>
      <c r="M50" s="75">
        <v>0</v>
      </c>
      <c r="N50" s="78">
        <f t="shared" ref="N50:N51" si="155">SUM(J50:M50)</f>
        <v>711516372</v>
      </c>
      <c r="O50" s="1202"/>
      <c r="P50" s="1208"/>
      <c r="Q50" s="1181">
        <f t="shared" ref="Q50:Q51" si="156">+I50+N50</f>
        <v>711516372</v>
      </c>
      <c r="R50" s="1199">
        <f>+Q50/$Q$62</f>
        <v>8.8063794096159428E-2</v>
      </c>
    </row>
    <row r="51" spans="1:18">
      <c r="A51" s="1965"/>
      <c r="B51" s="1240">
        <v>2021</v>
      </c>
      <c r="C51" s="1202"/>
      <c r="D51" s="75">
        <v>0</v>
      </c>
      <c r="E51" s="75">
        <v>0</v>
      </c>
      <c r="F51" s="75">
        <v>0</v>
      </c>
      <c r="G51" s="75">
        <v>0</v>
      </c>
      <c r="H51" s="75">
        <v>0</v>
      </c>
      <c r="I51" s="1203">
        <f t="shared" si="154"/>
        <v>0</v>
      </c>
      <c r="J51" s="1181">
        <v>10030500</v>
      </c>
      <c r="K51" s="22"/>
      <c r="L51" s="75">
        <v>736292000</v>
      </c>
      <c r="M51" s="75">
        <v>0</v>
      </c>
      <c r="N51" s="78">
        <f t="shared" si="155"/>
        <v>746322500</v>
      </c>
      <c r="O51" s="1202"/>
      <c r="P51" s="1208"/>
      <c r="Q51" s="1181">
        <f t="shared" si="156"/>
        <v>746322500</v>
      </c>
      <c r="R51" s="1199">
        <f>+Q51/$Q$63</f>
        <v>7.714852277013165E-2</v>
      </c>
    </row>
    <row r="52" spans="1:18" s="1195" customFormat="1" ht="24.75" thickBot="1">
      <c r="A52" s="1967"/>
      <c r="B52" s="1230" t="s">
        <v>19026</v>
      </c>
      <c r="C52" s="1231"/>
      <c r="D52" s="1232" t="str">
        <f>+IF(D50&gt;0,D51/D50-1,"")</f>
        <v/>
      </c>
      <c r="E52" s="1232" t="str">
        <f t="shared" ref="E52" si="157">+IF(E50&gt;0,E51/E50-1,"")</f>
        <v/>
      </c>
      <c r="F52" s="1232" t="str">
        <f t="shared" ref="F52" si="158">+IF(F50&gt;0,F51/F50-1,"")</f>
        <v/>
      </c>
      <c r="G52" s="1232" t="str">
        <f t="shared" ref="G52" si="159">+IF(G50&gt;0,G51/G50-1,"")</f>
        <v/>
      </c>
      <c r="H52" s="1232" t="str">
        <f t="shared" ref="H52" si="160">+IF(H50&gt;0,H51/H50-1,"")</f>
        <v/>
      </c>
      <c r="I52" s="1233" t="str">
        <f t="shared" ref="I52" si="161">+IF(I50&gt;0,I51/I50-1,"")</f>
        <v/>
      </c>
      <c r="J52" s="1234">
        <f>+IF(J50&gt;0,J51/J50-1,"")</f>
        <v>-0.98590264343207556</v>
      </c>
      <c r="K52" s="1232" t="str">
        <f t="shared" ref="K52" si="162">+IF(K50&gt;0,K51/K50-1,"")</f>
        <v/>
      </c>
      <c r="L52" s="1232" t="str">
        <f t="shared" ref="L52" si="163">+IF(L50&gt;0,L51/L50-1,"")</f>
        <v/>
      </c>
      <c r="M52" s="1232" t="str">
        <f t="shared" ref="M52" si="164">+IF(M50&gt;0,M51/M50-1,"")</f>
        <v/>
      </c>
      <c r="N52" s="1235">
        <f t="shared" ref="N52" si="165">+IF(N50&gt;0,N51/N50-1,"")</f>
        <v>4.891823908726578E-2</v>
      </c>
      <c r="O52" s="1236" t="str">
        <f t="shared" ref="O52" si="166">+IF(O50&gt;0,O51/O50-1,"")</f>
        <v/>
      </c>
      <c r="P52" s="1233" t="str">
        <f t="shared" ref="P52" si="167">+IF(P50&gt;0,P51/P50-1,"")</f>
        <v/>
      </c>
      <c r="Q52" s="1234">
        <f>+IF(Q50&gt;0,Q51/Q50-1,"")</f>
        <v>4.891823908726578E-2</v>
      </c>
      <c r="R52" s="1239"/>
    </row>
    <row r="53" spans="1:18">
      <c r="A53" s="1965" t="s">
        <v>216</v>
      </c>
      <c r="B53" s="1242">
        <v>2019</v>
      </c>
      <c r="C53" s="1219"/>
      <c r="D53" s="1220">
        <v>0</v>
      </c>
      <c r="E53" s="1220">
        <v>0</v>
      </c>
      <c r="F53" s="1220">
        <v>0</v>
      </c>
      <c r="G53" s="1220">
        <v>0</v>
      </c>
      <c r="H53" s="1220">
        <v>0</v>
      </c>
      <c r="I53" s="1221">
        <f>SUM(C53:H53)</f>
        <v>0</v>
      </c>
      <c r="J53" s="1222">
        <v>629290605</v>
      </c>
      <c r="K53" s="23"/>
      <c r="L53" s="1220">
        <v>0</v>
      </c>
      <c r="M53" s="1220">
        <v>0</v>
      </c>
      <c r="N53" s="1223">
        <f>SUM(J53:M53)</f>
        <v>629290605</v>
      </c>
      <c r="O53" s="1219"/>
      <c r="P53" s="1224"/>
      <c r="Q53" s="1222">
        <f>+I53+N53</f>
        <v>629290605</v>
      </c>
      <c r="R53" s="1225">
        <f>+Q53/$Q$61</f>
        <v>8.8092350252791191E-2</v>
      </c>
    </row>
    <row r="54" spans="1:18">
      <c r="A54" s="1965"/>
      <c r="B54" s="1240">
        <v>2020</v>
      </c>
      <c r="C54" s="1202"/>
      <c r="D54" s="75">
        <v>0</v>
      </c>
      <c r="E54" s="75">
        <v>0</v>
      </c>
      <c r="F54" s="75">
        <v>777804</v>
      </c>
      <c r="G54" s="75">
        <v>0</v>
      </c>
      <c r="H54" s="75">
        <v>0</v>
      </c>
      <c r="I54" s="1203">
        <f t="shared" ref="I54:I55" si="168">SUM(C54:H54)</f>
        <v>777804</v>
      </c>
      <c r="J54" s="1181">
        <v>315631843</v>
      </c>
      <c r="K54" s="22"/>
      <c r="L54" s="75">
        <v>0</v>
      </c>
      <c r="M54" s="75">
        <v>0</v>
      </c>
      <c r="N54" s="78">
        <f t="shared" ref="N54:N55" si="169">SUM(J54:M54)</f>
        <v>315631843</v>
      </c>
      <c r="O54" s="1202"/>
      <c r="P54" s="1208"/>
      <c r="Q54" s="1181">
        <f t="shared" ref="Q54:Q55" si="170">+I54+N54</f>
        <v>316409647</v>
      </c>
      <c r="R54" s="1199">
        <f>+Q54/$Q$62</f>
        <v>3.916176085326465E-2</v>
      </c>
    </row>
    <row r="55" spans="1:18">
      <c r="A55" s="1965"/>
      <c r="B55" s="1240">
        <v>2021</v>
      </c>
      <c r="C55" s="1202"/>
      <c r="D55" s="75">
        <v>0</v>
      </c>
      <c r="E55" s="75">
        <v>0</v>
      </c>
      <c r="F55" s="75">
        <v>0</v>
      </c>
      <c r="G55" s="75">
        <v>0</v>
      </c>
      <c r="H55" s="75">
        <v>0</v>
      </c>
      <c r="I55" s="1203">
        <f t="shared" si="168"/>
        <v>0</v>
      </c>
      <c r="J55" s="1181">
        <v>316855131</v>
      </c>
      <c r="K55" s="22"/>
      <c r="L55" s="75">
        <v>344801230</v>
      </c>
      <c r="M55" s="75">
        <v>0</v>
      </c>
      <c r="N55" s="78">
        <f t="shared" si="169"/>
        <v>661656361</v>
      </c>
      <c r="O55" s="1202"/>
      <c r="P55" s="1208"/>
      <c r="Q55" s="1181">
        <f t="shared" si="170"/>
        <v>661656361</v>
      </c>
      <c r="R55" s="1199">
        <f>+Q55/$Q$63</f>
        <v>6.8396451711707662E-2</v>
      </c>
    </row>
    <row r="56" spans="1:18" s="1195" customFormat="1" ht="24.75" thickBot="1">
      <c r="A56" s="1965"/>
      <c r="B56" s="1211" t="s">
        <v>19026</v>
      </c>
      <c r="C56" s="1212"/>
      <c r="D56" s="1213" t="str">
        <f>+IF(D54&gt;0,D55/D54-1,"")</f>
        <v/>
      </c>
      <c r="E56" s="1213" t="str">
        <f t="shared" ref="E56" si="171">+IF(E54&gt;0,E55/E54-1,"")</f>
        <v/>
      </c>
      <c r="F56" s="1213">
        <f t="shared" ref="F56" si="172">+IF(F54&gt;0,F55/F54-1,"")</f>
        <v>-1</v>
      </c>
      <c r="G56" s="1213" t="str">
        <f t="shared" ref="G56" si="173">+IF(G54&gt;0,G55/G54-1,"")</f>
        <v/>
      </c>
      <c r="H56" s="1213" t="str">
        <f t="shared" ref="H56" si="174">+IF(H54&gt;0,H55/H54-1,"")</f>
        <v/>
      </c>
      <c r="I56" s="1214">
        <f t="shared" ref="I56" si="175">+IF(I54&gt;0,I55/I54-1,"")</f>
        <v>-1</v>
      </c>
      <c r="J56" s="1215">
        <f>+IF(J54&gt;0,J55/J54-1,"")</f>
        <v>3.8756799325851965E-3</v>
      </c>
      <c r="K56" s="1213" t="str">
        <f t="shared" ref="K56" si="176">+IF(K54&gt;0,K55/K54-1,"")</f>
        <v/>
      </c>
      <c r="L56" s="1213" t="str">
        <f t="shared" ref="L56" si="177">+IF(L54&gt;0,L55/L54-1,"")</f>
        <v/>
      </c>
      <c r="M56" s="1213" t="str">
        <f t="shared" ref="M56" si="178">+IF(M54&gt;0,M55/M54-1,"")</f>
        <v/>
      </c>
      <c r="N56" s="1216">
        <f t="shared" ref="N56" si="179">+IF(N54&gt;0,N55/N54-1,"")</f>
        <v>1.0962915360856034</v>
      </c>
      <c r="O56" s="1217" t="str">
        <f t="shared" ref="O56" si="180">+IF(O54&gt;0,O55/O54-1,"")</f>
        <v/>
      </c>
      <c r="P56" s="1214" t="str">
        <f t="shared" ref="P56" si="181">+IF(P54&gt;0,P55/P54-1,"")</f>
        <v/>
      </c>
      <c r="Q56" s="1215">
        <f>+IF(Q54&gt;0,Q55/Q54-1,"")</f>
        <v>1.0911383937671153</v>
      </c>
      <c r="R56" s="1218"/>
    </row>
    <row r="57" spans="1:18">
      <c r="A57" s="1966" t="s">
        <v>217</v>
      </c>
      <c r="B57" s="1241">
        <v>2019</v>
      </c>
      <c r="C57" s="1226"/>
      <c r="D57" s="74">
        <v>0</v>
      </c>
      <c r="E57" s="74">
        <v>8698861</v>
      </c>
      <c r="F57" s="74">
        <v>0</v>
      </c>
      <c r="G57" s="74">
        <v>0</v>
      </c>
      <c r="H57" s="74">
        <v>0</v>
      </c>
      <c r="I57" s="1227">
        <f>SUM(C57:H57)</f>
        <v>8698861</v>
      </c>
      <c r="J57" s="1228">
        <v>0</v>
      </c>
      <c r="K57" s="21"/>
      <c r="L57" s="74">
        <v>0</v>
      </c>
      <c r="M57" s="74">
        <v>0</v>
      </c>
      <c r="N57" s="77">
        <f>SUM(J57:M57)</f>
        <v>0</v>
      </c>
      <c r="O57" s="1226"/>
      <c r="P57" s="1229"/>
      <c r="Q57" s="1228">
        <f>+I57+N57</f>
        <v>8698861</v>
      </c>
      <c r="R57" s="1238">
        <f>+Q57/$Q$61</f>
        <v>1.217725330592446E-3</v>
      </c>
    </row>
    <row r="58" spans="1:18">
      <c r="A58" s="1965"/>
      <c r="B58" s="1240">
        <v>2020</v>
      </c>
      <c r="C58" s="1202"/>
      <c r="D58" s="75">
        <v>0</v>
      </c>
      <c r="E58" s="75">
        <v>8065904</v>
      </c>
      <c r="F58" s="75">
        <v>0</v>
      </c>
      <c r="G58" s="75">
        <v>0</v>
      </c>
      <c r="H58" s="75">
        <v>0</v>
      </c>
      <c r="I58" s="1203">
        <f t="shared" ref="I58:I59" si="182">SUM(C58:H58)</f>
        <v>8065904</v>
      </c>
      <c r="J58" s="1181">
        <v>0</v>
      </c>
      <c r="K58" s="22"/>
      <c r="L58" s="75">
        <v>0</v>
      </c>
      <c r="M58" s="75">
        <v>0</v>
      </c>
      <c r="N58" s="78">
        <f t="shared" ref="N58:N59" si="183">SUM(J58:M58)</f>
        <v>0</v>
      </c>
      <c r="O58" s="1202"/>
      <c r="P58" s="1208"/>
      <c r="Q58" s="1181">
        <f t="shared" ref="Q58:Q59" si="184">+I58+N58</f>
        <v>8065904</v>
      </c>
      <c r="R58" s="1199">
        <f>+Q58/$Q$62</f>
        <v>9.9831028070200014E-4</v>
      </c>
    </row>
    <row r="59" spans="1:18">
      <c r="A59" s="1965"/>
      <c r="B59" s="1240">
        <v>2021</v>
      </c>
      <c r="C59" s="1202"/>
      <c r="D59" s="75">
        <v>0</v>
      </c>
      <c r="E59" s="75">
        <v>7843344</v>
      </c>
      <c r="F59" s="75">
        <v>0</v>
      </c>
      <c r="G59" s="75">
        <v>0</v>
      </c>
      <c r="H59" s="75">
        <v>0</v>
      </c>
      <c r="I59" s="1203">
        <f t="shared" si="182"/>
        <v>7843344</v>
      </c>
      <c r="J59" s="1181">
        <v>0</v>
      </c>
      <c r="K59" s="22"/>
      <c r="L59" s="75">
        <v>0</v>
      </c>
      <c r="M59" s="75">
        <v>0</v>
      </c>
      <c r="N59" s="78">
        <f t="shared" si="183"/>
        <v>0</v>
      </c>
      <c r="O59" s="1202"/>
      <c r="P59" s="1208"/>
      <c r="Q59" s="1181">
        <f t="shared" si="184"/>
        <v>7843344</v>
      </c>
      <c r="R59" s="1199">
        <f>+Q59/$Q$63</f>
        <v>8.1077872257365343E-4</v>
      </c>
    </row>
    <row r="60" spans="1:18" s="1195" customFormat="1" ht="24.75" thickBot="1">
      <c r="A60" s="1967"/>
      <c r="B60" s="1230" t="s">
        <v>19026</v>
      </c>
      <c r="C60" s="1231"/>
      <c r="D60" s="1232" t="str">
        <f>+IF(D58&gt;0,D59/D58-1,"")</f>
        <v/>
      </c>
      <c r="E60" s="1232">
        <f t="shared" ref="E60" si="185">+IF(E58&gt;0,E59/E58-1,"")</f>
        <v>-2.7592691408179437E-2</v>
      </c>
      <c r="F60" s="1232" t="str">
        <f t="shared" ref="F60" si="186">+IF(F58&gt;0,F59/F58-1,"")</f>
        <v/>
      </c>
      <c r="G60" s="1232" t="str">
        <f t="shared" ref="G60" si="187">+IF(G58&gt;0,G59/G58-1,"")</f>
        <v/>
      </c>
      <c r="H60" s="1232" t="str">
        <f t="shared" ref="H60" si="188">+IF(H58&gt;0,H59/H58-1,"")</f>
        <v/>
      </c>
      <c r="I60" s="1233">
        <f t="shared" ref="I60" si="189">+IF(I58&gt;0,I59/I58-1,"")</f>
        <v>-2.7592691408179437E-2</v>
      </c>
      <c r="J60" s="1234" t="str">
        <f>+IF(J58&gt;0,J59/J58-1,"")</f>
        <v/>
      </c>
      <c r="K60" s="1232" t="str">
        <f t="shared" ref="K60" si="190">+IF(K58&gt;0,K59/K58-1,"")</f>
        <v/>
      </c>
      <c r="L60" s="1232" t="str">
        <f t="shared" ref="L60" si="191">+IF(L58&gt;0,L59/L58-1,"")</f>
        <v/>
      </c>
      <c r="M60" s="1232" t="str">
        <f t="shared" ref="M60" si="192">+IF(M58&gt;0,M59/M58-1,"")</f>
        <v/>
      </c>
      <c r="N60" s="1235" t="str">
        <f t="shared" ref="N60" si="193">+IF(N58&gt;0,N59/N58-1,"")</f>
        <v/>
      </c>
      <c r="O60" s="1236" t="str">
        <f t="shared" ref="O60" si="194">+IF(O58&gt;0,O59/O58-1,"")</f>
        <v/>
      </c>
      <c r="P60" s="1233" t="str">
        <f t="shared" ref="P60" si="195">+IF(P58&gt;0,P59/P58-1,"")</f>
        <v/>
      </c>
      <c r="Q60" s="1234">
        <f>+IF(Q58&gt;0,Q59/Q58-1,"")</f>
        <v>-2.7592691408179437E-2</v>
      </c>
      <c r="R60" s="1239"/>
    </row>
    <row r="61" spans="1:18">
      <c r="A61" s="1968" t="s">
        <v>0</v>
      </c>
      <c r="B61" s="1243">
        <v>2019</v>
      </c>
      <c r="C61" s="1750"/>
      <c r="D61" s="1747">
        <f t="shared" ref="D61:H61" si="196">+D5+D9+D13+D17+D21+D25+D29+D33+D37+D41+D45+D49+D53+D57</f>
        <v>357466631</v>
      </c>
      <c r="E61" s="1747">
        <f t="shared" si="196"/>
        <v>22939435</v>
      </c>
      <c r="F61" s="1747">
        <f t="shared" si="196"/>
        <v>1098420376</v>
      </c>
      <c r="G61" s="1747">
        <f t="shared" si="196"/>
        <v>503578783</v>
      </c>
      <c r="H61" s="1747">
        <f t="shared" si="196"/>
        <v>56072961</v>
      </c>
      <c r="I61" s="1748">
        <f>SUM(C61:H61)</f>
        <v>2038478186</v>
      </c>
      <c r="J61" s="1781">
        <f t="shared" ref="J61:M61" si="197">+J5+J9+J13+J17+J21+J25+J29+J33+J37+J41+J45+J49+J53+J57</f>
        <v>4947899910</v>
      </c>
      <c r="K61" s="1782"/>
      <c r="L61" s="1783">
        <f t="shared" si="197"/>
        <v>157154835</v>
      </c>
      <c r="M61" s="1788">
        <f t="shared" si="197"/>
        <v>0</v>
      </c>
      <c r="N61" s="1784">
        <f>SUM(J61:M61)</f>
        <v>5105054745</v>
      </c>
      <c r="O61" s="1750"/>
      <c r="P61" s="1751"/>
      <c r="Q61" s="1749">
        <f>+I61+N61</f>
        <v>7143532931</v>
      </c>
      <c r="R61" s="1237">
        <f>+Q61/$Q$61</f>
        <v>1</v>
      </c>
    </row>
    <row r="62" spans="1:18" ht="13.15" customHeight="1">
      <c r="A62" s="1968"/>
      <c r="B62" s="1244">
        <v>2020</v>
      </c>
      <c r="C62" s="1755"/>
      <c r="D62" s="1752">
        <f t="shared" ref="D62:H62" si="198">+D6+D10+D14+D18+D22+D26+D30+D34+D38+D42+D46+D50+D54+D58</f>
        <v>376931937</v>
      </c>
      <c r="E62" s="1752">
        <f t="shared" si="198"/>
        <v>23095845</v>
      </c>
      <c r="F62" s="1752">
        <f t="shared" si="198"/>
        <v>1470177701</v>
      </c>
      <c r="G62" s="1752">
        <f t="shared" si="198"/>
        <v>167271843</v>
      </c>
      <c r="H62" s="1752">
        <f t="shared" si="198"/>
        <v>60502406</v>
      </c>
      <c r="I62" s="1753">
        <f t="shared" ref="I62:I63" si="199">SUM(C62:H62)</f>
        <v>2097979732</v>
      </c>
      <c r="J62" s="1785">
        <f t="shared" ref="J62:M62" si="200">+J6+J10+J14+J18+J22+J26+J30+J34+J38+J42+J46+J50+J54+J58</f>
        <v>5793966163</v>
      </c>
      <c r="K62" s="1786"/>
      <c r="L62" s="1752">
        <f t="shared" si="200"/>
        <v>180567447</v>
      </c>
      <c r="M62" s="1752">
        <f t="shared" si="200"/>
        <v>7042840</v>
      </c>
      <c r="N62" s="1753">
        <f t="shared" ref="N62:N63" si="201">SUM(J62:M62)</f>
        <v>5981576450</v>
      </c>
      <c r="O62" s="1755"/>
      <c r="P62" s="1756"/>
      <c r="Q62" s="1754">
        <f t="shared" ref="Q62:Q63" si="202">+I62+N62</f>
        <v>8079556182</v>
      </c>
      <c r="R62" s="1200">
        <f>+Q62/$Q$62</f>
        <v>1</v>
      </c>
    </row>
    <row r="63" spans="1:18" ht="13.15" customHeight="1">
      <c r="A63" s="1968"/>
      <c r="B63" s="1244">
        <v>2021</v>
      </c>
      <c r="C63" s="1755"/>
      <c r="D63" s="1752">
        <f t="shared" ref="D63:H63" si="203">+D7+D11+D15+D19+D23+D27+D31+D35+D39+D43+D47+D51+D55+D59</f>
        <v>371420880</v>
      </c>
      <c r="E63" s="1752">
        <f t="shared" si="203"/>
        <v>22394749</v>
      </c>
      <c r="F63" s="1752">
        <f t="shared" si="203"/>
        <v>1436700787</v>
      </c>
      <c r="G63" s="1752">
        <f t="shared" si="203"/>
        <v>178376559</v>
      </c>
      <c r="H63" s="1752">
        <f t="shared" si="203"/>
        <v>62285054</v>
      </c>
      <c r="I63" s="1753">
        <f t="shared" si="199"/>
        <v>2071178029</v>
      </c>
      <c r="J63" s="1785">
        <f t="shared" ref="J63:M63" si="204">+J7+J11+J15+J19+J23+J27+J31+J35+J39+J43+J47+J51+J55+J59</f>
        <v>1595029470</v>
      </c>
      <c r="K63" s="1786"/>
      <c r="L63" s="1752">
        <f t="shared" si="204"/>
        <v>5987889825</v>
      </c>
      <c r="M63" s="1752">
        <f t="shared" si="204"/>
        <v>19743123</v>
      </c>
      <c r="N63" s="1753">
        <f t="shared" si="201"/>
        <v>7602662418</v>
      </c>
      <c r="O63" s="1755"/>
      <c r="P63" s="1756"/>
      <c r="Q63" s="1754">
        <f t="shared" si="202"/>
        <v>9673840447</v>
      </c>
      <c r="R63" s="1200">
        <f>+Q63/$Q$63</f>
        <v>1</v>
      </c>
    </row>
    <row r="64" spans="1:18" s="1195" customFormat="1" ht="24.75" thickBot="1">
      <c r="A64" s="1969"/>
      <c r="B64" s="1210" t="s">
        <v>19027</v>
      </c>
      <c r="C64" s="1204"/>
      <c r="D64" s="1196">
        <f>+IF(D62&gt;0,D63/D62-1,"")</f>
        <v>-1.462082795069708E-2</v>
      </c>
      <c r="E64" s="1196">
        <f t="shared" ref="E64" si="205">+IF(E62&gt;0,E63/E62-1,"")</f>
        <v>-3.0355936316683763E-2</v>
      </c>
      <c r="F64" s="1196">
        <f t="shared" ref="F64" si="206">+IF(F62&gt;0,F63/F62-1,"")</f>
        <v>-2.2770658252556419E-2</v>
      </c>
      <c r="G64" s="1196">
        <f t="shared" ref="G64" si="207">+IF(G62&gt;0,G63/G62-1,"")</f>
        <v>6.6387240080806764E-2</v>
      </c>
      <c r="H64" s="1196">
        <f t="shared" ref="H64" si="208">+IF(H62&gt;0,H63/H62-1,"")</f>
        <v>2.9464084453104222E-2</v>
      </c>
      <c r="I64" s="1205">
        <f t="shared" ref="I64" si="209">+IF(I62&gt;0,I63/I62-1,"")</f>
        <v>-1.2775005683420049E-2</v>
      </c>
      <c r="J64" s="1209">
        <f>+IF(J62&gt;0,J63/J62-1,"")</f>
        <v>-0.72470852864385282</v>
      </c>
      <c r="K64" s="1787"/>
      <c r="L64" s="1196">
        <f t="shared" ref="L64" si="210">+IF(L62&gt;0,L63/L62-1,"")</f>
        <v>32.161513464827358</v>
      </c>
      <c r="M64" s="1196">
        <f t="shared" ref="M64" si="211">+IF(M62&gt;0,M63/M62-1,"")</f>
        <v>1.8032900080081329</v>
      </c>
      <c r="N64" s="1205">
        <f t="shared" ref="N64" si="212">+IF(N62&gt;0,N63/N62-1,"")</f>
        <v>0.27101316543400533</v>
      </c>
      <c r="O64" s="1209" t="str">
        <f t="shared" ref="O64" si="213">+IF(O62&gt;0,O63/O62-1,"")</f>
        <v/>
      </c>
      <c r="P64" s="1205" t="str">
        <f t="shared" ref="P64" si="214">+IF(P62&gt;0,P63/P62-1,"")</f>
        <v/>
      </c>
      <c r="Q64" s="1201">
        <f>+IF(Q62&gt;0,Q63/Q62-1,"")</f>
        <v>0.19732324760013653</v>
      </c>
      <c r="R64" s="1197"/>
    </row>
    <row r="65" spans="4:13" ht="12.75" thickTop="1"/>
    <row r="67" spans="4:13">
      <c r="D67" s="76">
        <v>357466631</v>
      </c>
      <c r="E67" s="76">
        <v>22939435</v>
      </c>
      <c r="F67" s="76">
        <v>1098420376</v>
      </c>
      <c r="G67" s="76">
        <v>503578783</v>
      </c>
      <c r="H67" s="76">
        <v>56072961</v>
      </c>
      <c r="J67" s="37">
        <v>4947899910</v>
      </c>
      <c r="L67" s="37">
        <v>157154835</v>
      </c>
      <c r="M67" s="37">
        <v>0</v>
      </c>
    </row>
    <row r="68" spans="4:13">
      <c r="D68" s="76">
        <v>376931937</v>
      </c>
      <c r="E68" s="76">
        <v>23095845</v>
      </c>
      <c r="F68" s="76">
        <v>1470177701</v>
      </c>
      <c r="G68" s="76">
        <v>167271843</v>
      </c>
      <c r="H68" s="76">
        <v>60502406</v>
      </c>
      <c r="J68" s="37">
        <v>5793966163</v>
      </c>
      <c r="L68" s="37">
        <v>180567447</v>
      </c>
      <c r="M68" s="37">
        <v>7042840</v>
      </c>
    </row>
    <row r="69" spans="4:13">
      <c r="D69" s="76">
        <v>371420880</v>
      </c>
      <c r="E69" s="76">
        <v>22394749</v>
      </c>
      <c r="F69" s="76">
        <v>1436700787</v>
      </c>
      <c r="G69" s="76">
        <v>178376559</v>
      </c>
      <c r="H69" s="76">
        <v>62285054</v>
      </c>
      <c r="J69" s="37">
        <v>1595029470</v>
      </c>
      <c r="L69" s="37">
        <v>5987889825</v>
      </c>
      <c r="M69" s="37">
        <v>19743123</v>
      </c>
    </row>
    <row r="71" spans="4:13">
      <c r="D71" s="79">
        <f>D61-D67</f>
        <v>0</v>
      </c>
      <c r="E71" s="79">
        <f t="shared" ref="E71:H71" si="215">E61-E67</f>
        <v>0</v>
      </c>
      <c r="F71" s="79">
        <f t="shared" si="215"/>
        <v>0</v>
      </c>
      <c r="G71" s="79">
        <f t="shared" si="215"/>
        <v>0</v>
      </c>
      <c r="H71" s="79">
        <f t="shared" si="215"/>
        <v>0</v>
      </c>
      <c r="J71" s="79">
        <f>J61-J67</f>
        <v>0</v>
      </c>
      <c r="L71" s="79">
        <f t="shared" ref="L71:M71" si="216">L61-L67</f>
        <v>0</v>
      </c>
      <c r="M71" s="79">
        <f t="shared" si="216"/>
        <v>0</v>
      </c>
    </row>
    <row r="72" spans="4:13">
      <c r="D72" s="79">
        <f t="shared" ref="D72:H73" si="217">D62-D68</f>
        <v>0</v>
      </c>
      <c r="E72" s="79">
        <f t="shared" si="217"/>
        <v>0</v>
      </c>
      <c r="F72" s="79">
        <f t="shared" si="217"/>
        <v>0</v>
      </c>
      <c r="G72" s="79">
        <f t="shared" si="217"/>
        <v>0</v>
      </c>
      <c r="H72" s="79">
        <f t="shared" si="217"/>
        <v>0</v>
      </c>
      <c r="J72" s="79">
        <f t="shared" ref="J72" si="218">J62-J68</f>
        <v>0</v>
      </c>
      <c r="L72" s="79">
        <f t="shared" ref="L72:M72" si="219">L62-L68</f>
        <v>0</v>
      </c>
      <c r="M72" s="79">
        <f t="shared" si="219"/>
        <v>0</v>
      </c>
    </row>
    <row r="73" spans="4:13">
      <c r="D73" s="79">
        <f t="shared" si="217"/>
        <v>0</v>
      </c>
      <c r="E73" s="79">
        <f t="shared" si="217"/>
        <v>0</v>
      </c>
      <c r="F73" s="79">
        <f t="shared" si="217"/>
        <v>0</v>
      </c>
      <c r="G73" s="79">
        <f t="shared" si="217"/>
        <v>0</v>
      </c>
      <c r="H73" s="79">
        <f t="shared" si="217"/>
        <v>0</v>
      </c>
      <c r="J73" s="79">
        <f t="shared" ref="J73" si="220">J63-J69</f>
        <v>0</v>
      </c>
      <c r="L73" s="79">
        <f t="shared" ref="L73:M73" si="221">L63-L69</f>
        <v>0</v>
      </c>
      <c r="M73" s="79">
        <f t="shared" si="221"/>
        <v>0</v>
      </c>
    </row>
  </sheetData>
  <mergeCells count="21">
    <mergeCell ref="A61:A64"/>
    <mergeCell ref="A45:A48"/>
    <mergeCell ref="A49:A52"/>
    <mergeCell ref="A53:A56"/>
    <mergeCell ref="A57:A60"/>
    <mergeCell ref="A25:A28"/>
    <mergeCell ref="A29:A32"/>
    <mergeCell ref="A33:A36"/>
    <mergeCell ref="A37:A40"/>
    <mergeCell ref="A41:A44"/>
    <mergeCell ref="A5:A8"/>
    <mergeCell ref="A9:A12"/>
    <mergeCell ref="A13:A16"/>
    <mergeCell ref="A17:A20"/>
    <mergeCell ref="A21:A24"/>
    <mergeCell ref="Q3:R3"/>
    <mergeCell ref="A3:A4"/>
    <mergeCell ref="C3:I3"/>
    <mergeCell ref="J3:N3"/>
    <mergeCell ref="O3:P3"/>
    <mergeCell ref="B3:B4"/>
  </mergeCells>
  <phoneticPr fontId="0" type="noConversion"/>
  <printOptions horizontalCentered="1"/>
  <pageMargins left="0.23622047244094491" right="0.23622047244094491" top="0.74803149606299213" bottom="0.64" header="0.31496062992125984" footer="0.31496062992125984"/>
  <pageSetup paperSize="9" scale="79"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rowBreaks count="1" manualBreakCount="1">
    <brk id="36"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pageSetUpPr fitToPage="1"/>
  </sheetPr>
  <dimension ref="A1:XFD504"/>
  <sheetViews>
    <sheetView showGridLines="0" view="pageBreakPreview" zoomScale="80" zoomScaleNormal="70" zoomScaleSheetLayoutView="80" zoomScalePageLayoutView="85" workbookViewId="0">
      <selection activeCell="D1" sqref="D1"/>
    </sheetView>
  </sheetViews>
  <sheetFormatPr baseColWidth="10" defaultColWidth="11.42578125" defaultRowHeight="12"/>
  <cols>
    <col min="1" max="1" width="42.7109375" style="10" customWidth="1"/>
    <col min="2" max="11" width="7" style="158" customWidth="1"/>
    <col min="12" max="12" width="13.7109375" style="147" customWidth="1"/>
    <col min="13" max="22" width="7" style="158" customWidth="1"/>
    <col min="23" max="23" width="14.42578125" style="147" customWidth="1"/>
    <col min="24" max="24" width="1.7109375" style="25" customWidth="1"/>
    <col min="25" max="28" width="10.7109375" style="37" customWidth="1"/>
    <col min="29" max="16384" width="11.42578125" style="37"/>
  </cols>
  <sheetData>
    <row r="1" spans="1:26" s="41" customFormat="1" ht="15.75">
      <c r="A1" s="40" t="s">
        <v>346</v>
      </c>
      <c r="B1" s="151"/>
      <c r="C1" s="151"/>
      <c r="D1" s="151"/>
      <c r="E1" s="151"/>
      <c r="F1" s="151"/>
      <c r="G1" s="151"/>
      <c r="H1" s="151"/>
      <c r="I1" s="151"/>
      <c r="J1" s="151"/>
      <c r="K1" s="151"/>
      <c r="L1" s="137"/>
      <c r="M1" s="151"/>
      <c r="N1" s="151"/>
      <c r="O1" s="151"/>
      <c r="P1" s="151"/>
      <c r="Q1" s="151"/>
      <c r="R1" s="151"/>
      <c r="S1" s="151"/>
      <c r="T1" s="151"/>
      <c r="U1" s="151"/>
      <c r="V1" s="151"/>
      <c r="W1" s="137"/>
      <c r="X1" s="42"/>
    </row>
    <row r="2" spans="1:26" s="41" customFormat="1" ht="16.5" thickBot="1">
      <c r="A2" s="40" t="s">
        <v>23962</v>
      </c>
      <c r="B2" s="151"/>
      <c r="C2" s="151"/>
      <c r="D2" s="151"/>
      <c r="E2" s="151"/>
      <c r="F2" s="151"/>
      <c r="G2" s="151"/>
      <c r="H2" s="151"/>
      <c r="I2" s="151"/>
      <c r="J2" s="151"/>
      <c r="K2" s="151"/>
      <c r="L2" s="137"/>
      <c r="M2" s="151"/>
      <c r="N2" s="151"/>
      <c r="O2" s="151"/>
      <c r="P2" s="151"/>
      <c r="Q2" s="151"/>
      <c r="R2" s="151"/>
      <c r="S2" s="151"/>
      <c r="T2" s="151"/>
      <c r="U2" s="151"/>
      <c r="V2" s="151"/>
      <c r="W2" s="137"/>
      <c r="X2" s="42"/>
    </row>
    <row r="3" spans="1:26" s="87" customFormat="1" ht="26.25" customHeight="1" thickTop="1">
      <c r="A3" s="1245" t="s">
        <v>8</v>
      </c>
      <c r="B3" s="1970" t="s">
        <v>344</v>
      </c>
      <c r="C3" s="1971"/>
      <c r="D3" s="1971"/>
      <c r="E3" s="1971"/>
      <c r="F3" s="1971"/>
      <c r="G3" s="1971"/>
      <c r="H3" s="1971"/>
      <c r="I3" s="1971"/>
      <c r="J3" s="1971"/>
      <c r="K3" s="1971"/>
      <c r="L3" s="1972"/>
      <c r="M3" s="1973" t="s">
        <v>345</v>
      </c>
      <c r="N3" s="1971"/>
      <c r="O3" s="1971"/>
      <c r="P3" s="1971"/>
      <c r="Q3" s="1971"/>
      <c r="R3" s="1971"/>
      <c r="S3" s="1971"/>
      <c r="T3" s="1971"/>
      <c r="U3" s="1971"/>
      <c r="V3" s="1971"/>
      <c r="W3" s="1972"/>
      <c r="X3" s="92"/>
      <c r="Y3" s="37"/>
      <c r="Z3" s="84"/>
    </row>
    <row r="4" spans="1:26" s="88" customFormat="1" ht="99.95" customHeight="1">
      <c r="A4" s="1060" t="s">
        <v>7</v>
      </c>
      <c r="B4" s="1246" t="s">
        <v>288</v>
      </c>
      <c r="C4" s="1247" t="s">
        <v>102</v>
      </c>
      <c r="D4" s="1247" t="s">
        <v>246</v>
      </c>
      <c r="E4" s="1247" t="s">
        <v>239</v>
      </c>
      <c r="F4" s="1247" t="s">
        <v>248</v>
      </c>
      <c r="G4" s="1247" t="s">
        <v>249</v>
      </c>
      <c r="H4" s="1247" t="s">
        <v>250</v>
      </c>
      <c r="I4" s="1247" t="s">
        <v>257</v>
      </c>
      <c r="J4" s="1248" t="s">
        <v>252</v>
      </c>
      <c r="K4" s="1248" t="s">
        <v>254</v>
      </c>
      <c r="L4" s="1249" t="s">
        <v>256</v>
      </c>
      <c r="M4" s="1250" t="s">
        <v>288</v>
      </c>
      <c r="N4" s="1247" t="s">
        <v>102</v>
      </c>
      <c r="O4" s="1247" t="s">
        <v>246</v>
      </c>
      <c r="P4" s="1247" t="s">
        <v>239</v>
      </c>
      <c r="Q4" s="1247" t="s">
        <v>248</v>
      </c>
      <c r="R4" s="1247" t="s">
        <v>249</v>
      </c>
      <c r="S4" s="1247" t="s">
        <v>250</v>
      </c>
      <c r="T4" s="1247" t="s">
        <v>257</v>
      </c>
      <c r="U4" s="1248" t="s">
        <v>252</v>
      </c>
      <c r="V4" s="1248" t="s">
        <v>254</v>
      </c>
      <c r="W4" s="1249" t="s">
        <v>255</v>
      </c>
      <c r="X4" s="93"/>
      <c r="Y4" s="16"/>
      <c r="Z4" s="84"/>
    </row>
    <row r="5" spans="1:26" s="88" customFormat="1" ht="30" customHeight="1">
      <c r="A5" s="1986" t="s">
        <v>18786</v>
      </c>
      <c r="B5" s="1986"/>
      <c r="C5" s="1986"/>
      <c r="D5" s="1986"/>
      <c r="E5" s="1986"/>
      <c r="F5" s="1986"/>
      <c r="G5" s="1986"/>
      <c r="H5" s="1986"/>
      <c r="I5" s="1986"/>
      <c r="J5" s="1986"/>
      <c r="K5" s="1986"/>
      <c r="L5" s="1986"/>
      <c r="M5" s="1986"/>
      <c r="N5" s="1986"/>
      <c r="O5" s="1986"/>
      <c r="P5" s="1986"/>
      <c r="Q5" s="1986"/>
      <c r="R5" s="1986"/>
      <c r="S5" s="1986"/>
      <c r="T5" s="1986"/>
      <c r="U5" s="1986"/>
      <c r="V5" s="1986"/>
      <c r="W5" s="1987"/>
      <c r="X5" s="93"/>
      <c r="Y5" s="16"/>
      <c r="Z5" s="84"/>
    </row>
    <row r="6" spans="1:26" s="95" customFormat="1" ht="12.75">
      <c r="A6" s="182" t="s">
        <v>5</v>
      </c>
      <c r="B6" s="189">
        <f t="shared" ref="B6:W6" si="0">SUM(B7:B25)</f>
        <v>12</v>
      </c>
      <c r="C6" s="161">
        <f t="shared" si="0"/>
        <v>20</v>
      </c>
      <c r="D6" s="161">
        <f t="shared" si="0"/>
        <v>20</v>
      </c>
      <c r="E6" s="161">
        <f t="shared" si="0"/>
        <v>4</v>
      </c>
      <c r="F6" s="161">
        <f t="shared" si="0"/>
        <v>0</v>
      </c>
      <c r="G6" s="161">
        <f t="shared" si="0"/>
        <v>0</v>
      </c>
      <c r="H6" s="161">
        <f t="shared" si="0"/>
        <v>25</v>
      </c>
      <c r="I6" s="161">
        <f t="shared" si="0"/>
        <v>0</v>
      </c>
      <c r="J6" s="161">
        <f t="shared" si="0"/>
        <v>0</v>
      </c>
      <c r="K6" s="161">
        <f t="shared" si="0"/>
        <v>81</v>
      </c>
      <c r="L6" s="793">
        <f t="shared" si="0"/>
        <v>16687322.92</v>
      </c>
      <c r="M6" s="185">
        <f t="shared" si="0"/>
        <v>12</v>
      </c>
      <c r="N6" s="161">
        <f t="shared" si="0"/>
        <v>24</v>
      </c>
      <c r="O6" s="161">
        <f t="shared" si="0"/>
        <v>67</v>
      </c>
      <c r="P6" s="161">
        <f t="shared" si="0"/>
        <v>4</v>
      </c>
      <c r="Q6" s="161">
        <f t="shared" si="0"/>
        <v>0</v>
      </c>
      <c r="R6" s="161">
        <f t="shared" si="0"/>
        <v>0</v>
      </c>
      <c r="S6" s="161">
        <f t="shared" si="0"/>
        <v>19</v>
      </c>
      <c r="T6" s="161">
        <f t="shared" si="0"/>
        <v>0</v>
      </c>
      <c r="U6" s="161">
        <f t="shared" si="0"/>
        <v>0</v>
      </c>
      <c r="V6" s="161">
        <f t="shared" si="0"/>
        <v>126</v>
      </c>
      <c r="W6" s="793">
        <f t="shared" si="0"/>
        <v>24070936.920000002</v>
      </c>
      <c r="X6" s="81"/>
      <c r="Y6" s="98"/>
      <c r="Z6" s="98"/>
    </row>
    <row r="7" spans="1:26" s="95" customFormat="1" ht="12.75">
      <c r="A7" s="183" t="s">
        <v>18788</v>
      </c>
      <c r="B7" s="191"/>
      <c r="C7" s="159"/>
      <c r="D7" s="159"/>
      <c r="E7" s="159">
        <v>1</v>
      </c>
      <c r="F7" s="159"/>
      <c r="G7" s="159"/>
      <c r="H7" s="159"/>
      <c r="I7" s="159"/>
      <c r="J7" s="159"/>
      <c r="K7" s="159">
        <v>1</v>
      </c>
      <c r="L7" s="779">
        <v>420000</v>
      </c>
      <c r="M7" s="186"/>
      <c r="N7" s="159"/>
      <c r="O7" s="159"/>
      <c r="P7" s="159">
        <v>1</v>
      </c>
      <c r="Q7" s="159"/>
      <c r="R7" s="159"/>
      <c r="S7" s="159"/>
      <c r="T7" s="159"/>
      <c r="U7" s="159"/>
      <c r="V7" s="159">
        <v>1</v>
      </c>
      <c r="W7" s="779">
        <v>420000</v>
      </c>
      <c r="X7" s="97"/>
      <c r="Y7" s="777"/>
      <c r="Z7" s="778"/>
    </row>
    <row r="8" spans="1:26" s="95" customFormat="1" ht="12.75">
      <c r="A8" s="183" t="s">
        <v>461</v>
      </c>
      <c r="B8" s="191"/>
      <c r="C8" s="159"/>
      <c r="D8" s="159"/>
      <c r="E8" s="159">
        <v>2</v>
      </c>
      <c r="F8" s="159"/>
      <c r="G8" s="159"/>
      <c r="H8" s="159"/>
      <c r="I8" s="159"/>
      <c r="J8" s="159"/>
      <c r="K8" s="159">
        <v>2</v>
      </c>
      <c r="L8" s="779">
        <v>784000</v>
      </c>
      <c r="M8" s="186"/>
      <c r="N8" s="159"/>
      <c r="O8" s="159"/>
      <c r="P8" s="159">
        <v>2</v>
      </c>
      <c r="Q8" s="159"/>
      <c r="R8" s="159"/>
      <c r="S8" s="159"/>
      <c r="T8" s="159"/>
      <c r="U8" s="159"/>
      <c r="V8" s="159">
        <v>2</v>
      </c>
      <c r="W8" s="779">
        <v>784000</v>
      </c>
      <c r="X8" s="97"/>
      <c r="Y8" s="777"/>
      <c r="Z8" s="778"/>
    </row>
    <row r="9" spans="1:26" s="95" customFormat="1" ht="12.75">
      <c r="A9" s="183" t="s">
        <v>462</v>
      </c>
      <c r="B9" s="191">
        <v>1</v>
      </c>
      <c r="C9" s="159"/>
      <c r="D9" s="159"/>
      <c r="E9" s="159"/>
      <c r="F9" s="159"/>
      <c r="G9" s="159"/>
      <c r="H9" s="159"/>
      <c r="I9" s="159"/>
      <c r="J9" s="159"/>
      <c r="K9" s="159">
        <v>1</v>
      </c>
      <c r="L9" s="779">
        <v>117808</v>
      </c>
      <c r="M9" s="186">
        <v>1</v>
      </c>
      <c r="N9" s="159"/>
      <c r="O9" s="159"/>
      <c r="P9" s="159"/>
      <c r="Q9" s="159"/>
      <c r="R9" s="159"/>
      <c r="S9" s="159"/>
      <c r="T9" s="159"/>
      <c r="U9" s="159"/>
      <c r="V9" s="159">
        <v>1</v>
      </c>
      <c r="W9" s="779">
        <v>117808</v>
      </c>
      <c r="X9" s="97"/>
      <c r="Y9" s="777"/>
      <c r="Z9" s="778"/>
    </row>
    <row r="10" spans="1:26" s="95" customFormat="1" ht="12.75">
      <c r="A10" s="430" t="s">
        <v>464</v>
      </c>
      <c r="B10" s="191">
        <v>1</v>
      </c>
      <c r="C10" s="159"/>
      <c r="D10" s="159"/>
      <c r="E10" s="159"/>
      <c r="F10" s="159"/>
      <c r="G10" s="159"/>
      <c r="H10" s="159"/>
      <c r="I10" s="159"/>
      <c r="J10" s="159"/>
      <c r="K10" s="159">
        <v>1</v>
      </c>
      <c r="L10" s="779">
        <v>84688</v>
      </c>
      <c r="M10" s="186">
        <v>1</v>
      </c>
      <c r="N10" s="159"/>
      <c r="O10" s="159"/>
      <c r="P10" s="159"/>
      <c r="Q10" s="159"/>
      <c r="R10" s="159"/>
      <c r="S10" s="159"/>
      <c r="T10" s="159"/>
      <c r="U10" s="159"/>
      <c r="V10" s="159">
        <v>1</v>
      </c>
      <c r="W10" s="779">
        <v>84688</v>
      </c>
      <c r="X10" s="97"/>
      <c r="Y10" s="777"/>
      <c r="Z10" s="778"/>
    </row>
    <row r="11" spans="1:26" s="95" customFormat="1" ht="12.75">
      <c r="A11" s="183" t="s">
        <v>18789</v>
      </c>
      <c r="B11" s="191">
        <v>7</v>
      </c>
      <c r="C11" s="159"/>
      <c r="D11" s="159"/>
      <c r="E11" s="159"/>
      <c r="F11" s="159"/>
      <c r="G11" s="159"/>
      <c r="H11" s="159"/>
      <c r="I11" s="159"/>
      <c r="J11" s="159"/>
      <c r="K11" s="159">
        <v>7</v>
      </c>
      <c r="L11" s="779">
        <v>577300.24</v>
      </c>
      <c r="M11" s="186">
        <v>7</v>
      </c>
      <c r="N11" s="159"/>
      <c r="O11" s="159"/>
      <c r="P11" s="159"/>
      <c r="Q11" s="159"/>
      <c r="R11" s="159"/>
      <c r="S11" s="159"/>
      <c r="T11" s="159"/>
      <c r="U11" s="159"/>
      <c r="V11" s="159">
        <v>7</v>
      </c>
      <c r="W11" s="779">
        <v>577300.24</v>
      </c>
      <c r="X11" s="97"/>
      <c r="Y11" s="777"/>
      <c r="Z11" s="778"/>
    </row>
    <row r="12" spans="1:26" s="95" customFormat="1" ht="12.75">
      <c r="A12" s="183" t="s">
        <v>466</v>
      </c>
      <c r="B12" s="191">
        <v>2</v>
      </c>
      <c r="C12" s="159"/>
      <c r="D12" s="159"/>
      <c r="E12" s="159"/>
      <c r="F12" s="159"/>
      <c r="G12" s="159"/>
      <c r="H12" s="159"/>
      <c r="I12" s="159"/>
      <c r="J12" s="159"/>
      <c r="K12" s="159">
        <v>2</v>
      </c>
      <c r="L12" s="779">
        <v>140082.68</v>
      </c>
      <c r="M12" s="186">
        <v>2</v>
      </c>
      <c r="N12" s="159"/>
      <c r="O12" s="159"/>
      <c r="P12" s="159"/>
      <c r="Q12" s="159"/>
      <c r="R12" s="159"/>
      <c r="S12" s="159"/>
      <c r="T12" s="159"/>
      <c r="U12" s="159"/>
      <c r="V12" s="159">
        <v>2</v>
      </c>
      <c r="W12" s="779">
        <v>140082.68</v>
      </c>
      <c r="X12" s="97"/>
      <c r="Y12" s="777"/>
      <c r="Z12" s="778"/>
    </row>
    <row r="13" spans="1:26" s="95" customFormat="1" ht="12.75">
      <c r="A13" s="183" t="s">
        <v>10</v>
      </c>
      <c r="B13" s="191">
        <v>1</v>
      </c>
      <c r="C13" s="159"/>
      <c r="D13" s="159"/>
      <c r="E13" s="159"/>
      <c r="F13" s="159"/>
      <c r="G13" s="159"/>
      <c r="H13" s="159"/>
      <c r="I13" s="159"/>
      <c r="J13" s="159"/>
      <c r="K13" s="159">
        <v>1</v>
      </c>
      <c r="L13" s="779">
        <v>68044</v>
      </c>
      <c r="M13" s="186">
        <v>1</v>
      </c>
      <c r="N13" s="159"/>
      <c r="O13" s="159"/>
      <c r="P13" s="159"/>
      <c r="Q13" s="159"/>
      <c r="R13" s="159"/>
      <c r="S13" s="159"/>
      <c r="T13" s="159"/>
      <c r="U13" s="159"/>
      <c r="V13" s="159">
        <v>1</v>
      </c>
      <c r="W13" s="779">
        <v>68044</v>
      </c>
      <c r="X13" s="97"/>
      <c r="Y13" s="777"/>
      <c r="Z13" s="778"/>
    </row>
    <row r="14" spans="1:26" s="95" customFormat="1" ht="12.75">
      <c r="A14" s="183" t="s">
        <v>18796</v>
      </c>
      <c r="B14" s="191"/>
      <c r="C14" s="159"/>
      <c r="D14" s="159"/>
      <c r="E14" s="159">
        <v>1</v>
      </c>
      <c r="F14" s="159"/>
      <c r="G14" s="159"/>
      <c r="H14" s="159"/>
      <c r="I14" s="159"/>
      <c r="J14" s="159"/>
      <c r="K14" s="159">
        <v>1</v>
      </c>
      <c r="L14" s="779">
        <v>360000</v>
      </c>
      <c r="M14" s="186"/>
      <c r="N14" s="159"/>
      <c r="O14" s="159"/>
      <c r="P14" s="159">
        <v>1</v>
      </c>
      <c r="Q14" s="159"/>
      <c r="R14" s="159"/>
      <c r="S14" s="159"/>
      <c r="T14" s="159"/>
      <c r="U14" s="159"/>
      <c r="V14" s="159">
        <v>1</v>
      </c>
      <c r="W14" s="779">
        <v>360000</v>
      </c>
      <c r="X14" s="97"/>
      <c r="Y14" s="777"/>
      <c r="Z14" s="778"/>
    </row>
    <row r="15" spans="1:26" s="95" customFormat="1" ht="12.75">
      <c r="A15" s="183" t="s">
        <v>18797</v>
      </c>
      <c r="B15" s="191"/>
      <c r="C15" s="159">
        <v>1</v>
      </c>
      <c r="D15" s="159"/>
      <c r="E15" s="159"/>
      <c r="F15" s="159"/>
      <c r="G15" s="159"/>
      <c r="H15" s="159"/>
      <c r="I15" s="159"/>
      <c r="J15" s="159"/>
      <c r="K15" s="159">
        <v>1</v>
      </c>
      <c r="L15" s="779">
        <v>187200</v>
      </c>
      <c r="M15" s="186"/>
      <c r="N15" s="159">
        <v>1</v>
      </c>
      <c r="O15" s="159"/>
      <c r="P15" s="159"/>
      <c r="Q15" s="159"/>
      <c r="R15" s="159"/>
      <c r="S15" s="159"/>
      <c r="T15" s="159"/>
      <c r="U15" s="159"/>
      <c r="V15" s="159">
        <v>1</v>
      </c>
      <c r="W15" s="779">
        <v>188316</v>
      </c>
      <c r="X15" s="97"/>
      <c r="Y15" s="777"/>
      <c r="Z15" s="778"/>
    </row>
    <row r="16" spans="1:26" s="95" customFormat="1" ht="12.75">
      <c r="A16" s="183" t="s">
        <v>18798</v>
      </c>
      <c r="B16" s="191"/>
      <c r="C16" s="159">
        <v>1</v>
      </c>
      <c r="D16" s="159"/>
      <c r="E16" s="159"/>
      <c r="F16" s="159"/>
      <c r="G16" s="159"/>
      <c r="H16" s="159"/>
      <c r="I16" s="159"/>
      <c r="J16" s="159"/>
      <c r="K16" s="159">
        <v>1</v>
      </c>
      <c r="L16" s="779">
        <v>187200</v>
      </c>
      <c r="M16" s="186"/>
      <c r="N16" s="159">
        <v>1</v>
      </c>
      <c r="O16" s="159"/>
      <c r="P16" s="159"/>
      <c r="Q16" s="159"/>
      <c r="R16" s="159"/>
      <c r="S16" s="159"/>
      <c r="T16" s="159"/>
      <c r="U16" s="159"/>
      <c r="V16" s="159">
        <v>1</v>
      </c>
      <c r="W16" s="779">
        <v>188316</v>
      </c>
      <c r="X16" s="97"/>
      <c r="Y16" s="777"/>
      <c r="Z16" s="778"/>
    </row>
    <row r="17" spans="1:26" s="95" customFormat="1" ht="12.75">
      <c r="A17" s="183" t="s">
        <v>18799</v>
      </c>
      <c r="B17" s="191"/>
      <c r="C17" s="159">
        <v>5</v>
      </c>
      <c r="D17" s="159"/>
      <c r="E17" s="159"/>
      <c r="F17" s="159"/>
      <c r="G17" s="159"/>
      <c r="H17" s="159"/>
      <c r="I17" s="159"/>
      <c r="J17" s="159"/>
      <c r="K17" s="159">
        <v>5</v>
      </c>
      <c r="L17" s="779">
        <v>930000</v>
      </c>
      <c r="M17" s="186"/>
      <c r="N17" s="159">
        <v>6</v>
      </c>
      <c r="O17" s="159"/>
      <c r="P17" s="159"/>
      <c r="Q17" s="159"/>
      <c r="R17" s="159"/>
      <c r="S17" s="159"/>
      <c r="T17" s="159"/>
      <c r="U17" s="159"/>
      <c r="V17" s="159">
        <v>6</v>
      </c>
      <c r="W17" s="779">
        <v>1122696</v>
      </c>
      <c r="X17" s="97"/>
      <c r="Y17" s="777"/>
      <c r="Z17" s="778"/>
    </row>
    <row r="18" spans="1:26" s="95" customFormat="1" ht="12.75">
      <c r="A18" s="183" t="s">
        <v>18800</v>
      </c>
      <c r="B18" s="191"/>
      <c r="C18" s="159">
        <v>1</v>
      </c>
      <c r="D18" s="159"/>
      <c r="E18" s="159"/>
      <c r="F18" s="159"/>
      <c r="G18" s="159"/>
      <c r="H18" s="159"/>
      <c r="I18" s="159"/>
      <c r="J18" s="159"/>
      <c r="K18" s="159">
        <v>1</v>
      </c>
      <c r="L18" s="779">
        <v>186000</v>
      </c>
      <c r="M18" s="186"/>
      <c r="N18" s="159">
        <v>1</v>
      </c>
      <c r="O18" s="159"/>
      <c r="P18" s="159"/>
      <c r="Q18" s="159"/>
      <c r="R18" s="159"/>
      <c r="S18" s="159"/>
      <c r="T18" s="159"/>
      <c r="U18" s="159"/>
      <c r="V18" s="159">
        <v>1</v>
      </c>
      <c r="W18" s="779">
        <v>187116</v>
      </c>
      <c r="X18" s="97"/>
      <c r="Y18" s="777"/>
      <c r="Z18" s="778"/>
    </row>
    <row r="19" spans="1:26" s="95" customFormat="1" ht="12.75">
      <c r="A19" s="183" t="s">
        <v>18801</v>
      </c>
      <c r="B19" s="191"/>
      <c r="C19" s="159">
        <v>6</v>
      </c>
      <c r="D19" s="159"/>
      <c r="E19" s="159"/>
      <c r="F19" s="159"/>
      <c r="G19" s="159"/>
      <c r="H19" s="159"/>
      <c r="I19" s="159"/>
      <c r="J19" s="159"/>
      <c r="K19" s="159">
        <v>6</v>
      </c>
      <c r="L19" s="779">
        <v>1116000</v>
      </c>
      <c r="M19" s="186"/>
      <c r="N19" s="159">
        <v>6</v>
      </c>
      <c r="O19" s="159"/>
      <c r="P19" s="159"/>
      <c r="Q19" s="159"/>
      <c r="R19" s="159"/>
      <c r="S19" s="159"/>
      <c r="T19" s="159"/>
      <c r="U19" s="159"/>
      <c r="V19" s="159">
        <v>6</v>
      </c>
      <c r="W19" s="779">
        <v>1122696</v>
      </c>
      <c r="X19" s="97"/>
      <c r="Y19" s="777"/>
      <c r="Z19" s="778"/>
    </row>
    <row r="20" spans="1:26" s="95" customFormat="1" ht="12.75">
      <c r="A20" s="183" t="s">
        <v>18802</v>
      </c>
      <c r="B20" s="191"/>
      <c r="C20" s="159">
        <v>3</v>
      </c>
      <c r="D20" s="159"/>
      <c r="E20" s="159"/>
      <c r="F20" s="159"/>
      <c r="G20" s="159"/>
      <c r="H20" s="159"/>
      <c r="I20" s="159"/>
      <c r="J20" s="159"/>
      <c r="K20" s="159">
        <v>3</v>
      </c>
      <c r="L20" s="779">
        <v>540000</v>
      </c>
      <c r="M20" s="186"/>
      <c r="N20" s="159">
        <v>5</v>
      </c>
      <c r="O20" s="159"/>
      <c r="P20" s="159"/>
      <c r="Q20" s="159"/>
      <c r="R20" s="159"/>
      <c r="S20" s="159"/>
      <c r="T20" s="159"/>
      <c r="U20" s="159"/>
      <c r="V20" s="159">
        <v>5</v>
      </c>
      <c r="W20" s="779">
        <v>905580</v>
      </c>
      <c r="X20" s="97"/>
      <c r="Y20" s="777"/>
      <c r="Z20" s="778"/>
    </row>
    <row r="21" spans="1:26" s="95" customFormat="1" ht="12.75">
      <c r="A21" s="183" t="s">
        <v>18803</v>
      </c>
      <c r="B21" s="191"/>
      <c r="C21" s="159">
        <v>3</v>
      </c>
      <c r="D21" s="159"/>
      <c r="E21" s="159"/>
      <c r="F21" s="159"/>
      <c r="G21" s="159"/>
      <c r="H21" s="159"/>
      <c r="I21" s="159"/>
      <c r="J21" s="159"/>
      <c r="K21" s="159">
        <v>3</v>
      </c>
      <c r="L21" s="779">
        <v>504000</v>
      </c>
      <c r="M21" s="186"/>
      <c r="N21" s="159">
        <v>4</v>
      </c>
      <c r="O21" s="159"/>
      <c r="P21" s="159"/>
      <c r="Q21" s="159"/>
      <c r="R21" s="159"/>
      <c r="S21" s="159"/>
      <c r="T21" s="159"/>
      <c r="U21" s="159"/>
      <c r="V21" s="159">
        <v>4</v>
      </c>
      <c r="W21" s="779">
        <v>676464</v>
      </c>
      <c r="X21" s="97"/>
      <c r="Y21" s="777"/>
      <c r="Z21" s="778"/>
    </row>
    <row r="22" spans="1:26" s="95" customFormat="1" ht="12.75">
      <c r="A22" s="183" t="s">
        <v>18814</v>
      </c>
      <c r="B22" s="191"/>
      <c r="C22" s="159"/>
      <c r="D22" s="159">
        <v>16</v>
      </c>
      <c r="E22" s="159"/>
      <c r="F22" s="159"/>
      <c r="G22" s="159"/>
      <c r="H22" s="159"/>
      <c r="I22" s="159"/>
      <c r="J22" s="159"/>
      <c r="K22" s="159">
        <v>16</v>
      </c>
      <c r="L22" s="779">
        <v>2910000</v>
      </c>
      <c r="M22" s="186"/>
      <c r="N22" s="159"/>
      <c r="O22" s="159">
        <v>16</v>
      </c>
      <c r="P22" s="159"/>
      <c r="Q22" s="159"/>
      <c r="R22" s="159"/>
      <c r="S22" s="159"/>
      <c r="T22" s="159"/>
      <c r="U22" s="159"/>
      <c r="V22" s="159">
        <v>16</v>
      </c>
      <c r="W22" s="779">
        <v>2910000</v>
      </c>
      <c r="X22" s="97"/>
      <c r="Y22" s="777"/>
      <c r="Z22" s="778"/>
    </row>
    <row r="23" spans="1:26" s="95" customFormat="1" ht="12.75">
      <c r="A23" s="183" t="s">
        <v>18815</v>
      </c>
      <c r="B23" s="191"/>
      <c r="C23" s="159"/>
      <c r="D23" s="159">
        <v>4</v>
      </c>
      <c r="E23" s="159"/>
      <c r="F23" s="159"/>
      <c r="G23" s="159"/>
      <c r="H23" s="159"/>
      <c r="I23" s="159"/>
      <c r="J23" s="159"/>
      <c r="K23" s="159">
        <v>4</v>
      </c>
      <c r="L23" s="779">
        <v>696000</v>
      </c>
      <c r="M23" s="186"/>
      <c r="N23" s="159"/>
      <c r="O23" s="159">
        <v>44</v>
      </c>
      <c r="P23" s="159"/>
      <c r="Q23" s="159"/>
      <c r="R23" s="159"/>
      <c r="S23" s="159"/>
      <c r="T23" s="159"/>
      <c r="U23" s="159"/>
      <c r="V23" s="159">
        <v>44</v>
      </c>
      <c r="W23" s="779">
        <v>7806000</v>
      </c>
      <c r="X23" s="97"/>
      <c r="Y23" s="777"/>
      <c r="Z23" s="778"/>
    </row>
    <row r="24" spans="1:26" s="95" customFormat="1" ht="12.75">
      <c r="A24" s="183" t="s">
        <v>18816</v>
      </c>
      <c r="B24" s="191"/>
      <c r="C24" s="159"/>
      <c r="D24" s="159"/>
      <c r="E24" s="159"/>
      <c r="F24" s="159"/>
      <c r="G24" s="159"/>
      <c r="H24" s="159"/>
      <c r="I24" s="159"/>
      <c r="J24" s="159"/>
      <c r="K24" s="159"/>
      <c r="L24" s="779"/>
      <c r="M24" s="186"/>
      <c r="N24" s="159"/>
      <c r="O24" s="159">
        <v>7</v>
      </c>
      <c r="P24" s="159"/>
      <c r="Q24" s="159"/>
      <c r="R24" s="159"/>
      <c r="S24" s="159"/>
      <c r="T24" s="159"/>
      <c r="U24" s="159"/>
      <c r="V24" s="159">
        <v>7</v>
      </c>
      <c r="W24" s="779">
        <v>1170830</v>
      </c>
      <c r="X24" s="97"/>
      <c r="Y24" s="777"/>
      <c r="Z24" s="778"/>
    </row>
    <row r="25" spans="1:26" s="95" customFormat="1" ht="12.75">
      <c r="A25" s="183" t="s">
        <v>18828</v>
      </c>
      <c r="B25" s="191"/>
      <c r="C25" s="159"/>
      <c r="D25" s="159"/>
      <c r="E25" s="159"/>
      <c r="F25" s="159"/>
      <c r="G25" s="159"/>
      <c r="H25" s="159">
        <v>25</v>
      </c>
      <c r="I25" s="159"/>
      <c r="J25" s="159"/>
      <c r="K25" s="159">
        <v>25</v>
      </c>
      <c r="L25" s="779">
        <v>6879000</v>
      </c>
      <c r="M25" s="186"/>
      <c r="N25" s="159"/>
      <c r="O25" s="159"/>
      <c r="P25" s="159"/>
      <c r="Q25" s="159"/>
      <c r="R25" s="159"/>
      <c r="S25" s="159">
        <v>19</v>
      </c>
      <c r="T25" s="159"/>
      <c r="U25" s="159"/>
      <c r="V25" s="159">
        <v>19</v>
      </c>
      <c r="W25" s="779">
        <v>5241000</v>
      </c>
      <c r="X25" s="97"/>
      <c r="Y25" s="777"/>
      <c r="Z25" s="778"/>
    </row>
    <row r="26" spans="1:26" s="95" customFormat="1" ht="12.75">
      <c r="A26" s="182" t="s">
        <v>2</v>
      </c>
      <c r="B26" s="189">
        <f t="shared" ref="B26:W26" si="1">SUM(B27:B37)</f>
        <v>22</v>
      </c>
      <c r="C26" s="161">
        <f t="shared" si="1"/>
        <v>9</v>
      </c>
      <c r="D26" s="161">
        <f t="shared" si="1"/>
        <v>391</v>
      </c>
      <c r="E26" s="161">
        <f t="shared" si="1"/>
        <v>0</v>
      </c>
      <c r="F26" s="161">
        <f t="shared" si="1"/>
        <v>0</v>
      </c>
      <c r="G26" s="161">
        <f t="shared" si="1"/>
        <v>26</v>
      </c>
      <c r="H26" s="161">
        <f t="shared" si="1"/>
        <v>0</v>
      </c>
      <c r="I26" s="161">
        <f t="shared" si="1"/>
        <v>0</v>
      </c>
      <c r="J26" s="161">
        <f t="shared" si="1"/>
        <v>0</v>
      </c>
      <c r="K26" s="161">
        <f t="shared" si="1"/>
        <v>448</v>
      </c>
      <c r="L26" s="793">
        <f t="shared" si="1"/>
        <v>50098983.600000001</v>
      </c>
      <c r="M26" s="185">
        <f t="shared" si="1"/>
        <v>22</v>
      </c>
      <c r="N26" s="161">
        <f t="shared" si="1"/>
        <v>12</v>
      </c>
      <c r="O26" s="161">
        <f t="shared" si="1"/>
        <v>748</v>
      </c>
      <c r="P26" s="161">
        <f t="shared" si="1"/>
        <v>0</v>
      </c>
      <c r="Q26" s="161">
        <f t="shared" si="1"/>
        <v>0</v>
      </c>
      <c r="R26" s="161">
        <f t="shared" si="1"/>
        <v>26</v>
      </c>
      <c r="S26" s="161">
        <f t="shared" si="1"/>
        <v>0</v>
      </c>
      <c r="T26" s="161">
        <f t="shared" si="1"/>
        <v>0</v>
      </c>
      <c r="U26" s="161">
        <f t="shared" si="1"/>
        <v>0</v>
      </c>
      <c r="V26" s="161">
        <f t="shared" si="1"/>
        <v>808</v>
      </c>
      <c r="W26" s="793">
        <f t="shared" si="1"/>
        <v>88268481.719999999</v>
      </c>
      <c r="X26" s="81"/>
      <c r="Y26" s="98"/>
      <c r="Z26" s="98"/>
    </row>
    <row r="27" spans="1:26" s="95" customFormat="1" ht="12.75">
      <c r="A27" s="430" t="s">
        <v>11</v>
      </c>
      <c r="B27" s="191">
        <v>14</v>
      </c>
      <c r="C27" s="159"/>
      <c r="D27" s="159"/>
      <c r="E27" s="159"/>
      <c r="F27" s="159"/>
      <c r="G27" s="159"/>
      <c r="H27" s="159"/>
      <c r="I27" s="159"/>
      <c r="J27" s="159"/>
      <c r="K27" s="159">
        <v>14</v>
      </c>
      <c r="L27" s="779">
        <v>940390.75999999989</v>
      </c>
      <c r="M27" s="186">
        <v>14</v>
      </c>
      <c r="N27" s="159"/>
      <c r="O27" s="159"/>
      <c r="P27" s="159"/>
      <c r="Q27" s="159"/>
      <c r="R27" s="159"/>
      <c r="S27" s="159"/>
      <c r="T27" s="159"/>
      <c r="U27" s="159"/>
      <c r="V27" s="159">
        <v>14</v>
      </c>
      <c r="W27" s="779">
        <v>941043.67999999993</v>
      </c>
      <c r="X27" s="97"/>
      <c r="Y27" s="98"/>
      <c r="Z27" s="98"/>
    </row>
    <row r="28" spans="1:26" s="95" customFormat="1" ht="12.75">
      <c r="A28" s="183" t="s">
        <v>18790</v>
      </c>
      <c r="B28" s="191">
        <v>3</v>
      </c>
      <c r="C28" s="159"/>
      <c r="D28" s="159"/>
      <c r="E28" s="159"/>
      <c r="F28" s="159"/>
      <c r="G28" s="159"/>
      <c r="H28" s="159"/>
      <c r="I28" s="159"/>
      <c r="J28" s="159"/>
      <c r="K28" s="159">
        <v>3</v>
      </c>
      <c r="L28" s="779">
        <v>198075.59999999998</v>
      </c>
      <c r="M28" s="186">
        <v>3</v>
      </c>
      <c r="N28" s="159"/>
      <c r="O28" s="159"/>
      <c r="P28" s="159"/>
      <c r="Q28" s="159"/>
      <c r="R28" s="159"/>
      <c r="S28" s="159"/>
      <c r="T28" s="159"/>
      <c r="U28" s="159"/>
      <c r="V28" s="159">
        <v>3</v>
      </c>
      <c r="W28" s="779">
        <v>198799.8</v>
      </c>
      <c r="X28" s="97"/>
      <c r="Y28" s="98"/>
      <c r="Z28" s="98"/>
    </row>
    <row r="29" spans="1:26" s="95" customFormat="1" ht="12.75">
      <c r="A29" s="183" t="s">
        <v>18791</v>
      </c>
      <c r="B29" s="191">
        <v>4</v>
      </c>
      <c r="C29" s="159"/>
      <c r="D29" s="159"/>
      <c r="E29" s="159"/>
      <c r="F29" s="159"/>
      <c r="G29" s="159"/>
      <c r="H29" s="159"/>
      <c r="I29" s="159"/>
      <c r="J29" s="159"/>
      <c r="K29" s="159">
        <v>4</v>
      </c>
      <c r="L29" s="779">
        <v>264697.24</v>
      </c>
      <c r="M29" s="186">
        <v>4</v>
      </c>
      <c r="N29" s="159"/>
      <c r="O29" s="159"/>
      <c r="P29" s="159"/>
      <c r="Q29" s="159"/>
      <c r="R29" s="159"/>
      <c r="S29" s="159"/>
      <c r="T29" s="159"/>
      <c r="U29" s="159"/>
      <c r="V29" s="159">
        <v>4</v>
      </c>
      <c r="W29" s="779">
        <v>264697.24</v>
      </c>
      <c r="X29" s="97"/>
      <c r="Y29" s="98"/>
      <c r="Z29" s="98"/>
    </row>
    <row r="30" spans="1:26" s="95" customFormat="1" ht="12.75">
      <c r="A30" s="183" t="s">
        <v>18787</v>
      </c>
      <c r="B30" s="191">
        <v>1</v>
      </c>
      <c r="C30" s="159"/>
      <c r="D30" s="159"/>
      <c r="E30" s="159"/>
      <c r="F30" s="159"/>
      <c r="G30" s="159"/>
      <c r="H30" s="159"/>
      <c r="I30" s="159"/>
      <c r="J30" s="159"/>
      <c r="K30" s="159">
        <v>1</v>
      </c>
      <c r="L30" s="779">
        <v>64924</v>
      </c>
      <c r="M30" s="186">
        <v>1</v>
      </c>
      <c r="N30" s="159"/>
      <c r="O30" s="159"/>
      <c r="P30" s="159"/>
      <c r="Q30" s="159"/>
      <c r="R30" s="159"/>
      <c r="S30" s="159"/>
      <c r="T30" s="159"/>
      <c r="U30" s="159"/>
      <c r="V30" s="159">
        <v>1</v>
      </c>
      <c r="W30" s="779">
        <v>64924</v>
      </c>
      <c r="X30" s="97"/>
      <c r="Y30" s="98"/>
      <c r="Z30" s="98"/>
    </row>
    <row r="31" spans="1:26" s="95" customFormat="1" ht="12.75">
      <c r="A31" s="183" t="s">
        <v>18804</v>
      </c>
      <c r="B31" s="191"/>
      <c r="C31" s="159">
        <v>1</v>
      </c>
      <c r="D31" s="159"/>
      <c r="E31" s="159"/>
      <c r="F31" s="159"/>
      <c r="G31" s="159"/>
      <c r="H31" s="159"/>
      <c r="I31" s="159"/>
      <c r="J31" s="159"/>
      <c r="K31" s="159">
        <v>1</v>
      </c>
      <c r="L31" s="779">
        <v>156000</v>
      </c>
      <c r="M31" s="186"/>
      <c r="N31" s="159">
        <v>1</v>
      </c>
      <c r="O31" s="159"/>
      <c r="P31" s="159"/>
      <c r="Q31" s="159"/>
      <c r="R31" s="159"/>
      <c r="S31" s="159"/>
      <c r="T31" s="159"/>
      <c r="U31" s="159"/>
      <c r="V31" s="159">
        <v>1</v>
      </c>
      <c r="W31" s="779">
        <v>157116</v>
      </c>
      <c r="X31" s="97"/>
      <c r="Y31" s="98"/>
      <c r="Z31" s="98"/>
    </row>
    <row r="32" spans="1:26" s="95" customFormat="1" ht="12.75">
      <c r="A32" s="183" t="s">
        <v>18805</v>
      </c>
      <c r="B32" s="191"/>
      <c r="C32" s="159">
        <v>3</v>
      </c>
      <c r="D32" s="159"/>
      <c r="E32" s="159"/>
      <c r="F32" s="159"/>
      <c r="G32" s="159"/>
      <c r="H32" s="159"/>
      <c r="I32" s="159"/>
      <c r="J32" s="159"/>
      <c r="K32" s="159">
        <v>3</v>
      </c>
      <c r="L32" s="779">
        <v>540000</v>
      </c>
      <c r="M32" s="186"/>
      <c r="N32" s="159">
        <v>5</v>
      </c>
      <c r="O32" s="159"/>
      <c r="P32" s="159"/>
      <c r="Q32" s="159"/>
      <c r="R32" s="159"/>
      <c r="S32" s="159"/>
      <c r="T32" s="159"/>
      <c r="U32" s="159"/>
      <c r="V32" s="159">
        <v>5</v>
      </c>
      <c r="W32" s="779">
        <v>905580</v>
      </c>
      <c r="X32" s="97"/>
      <c r="Y32" s="98"/>
      <c r="Z32" s="98"/>
    </row>
    <row r="33" spans="1:26" s="95" customFormat="1" ht="12.75">
      <c r="A33" s="183" t="s">
        <v>18806</v>
      </c>
      <c r="B33" s="191"/>
      <c r="C33" s="159">
        <v>5</v>
      </c>
      <c r="D33" s="159"/>
      <c r="E33" s="159"/>
      <c r="F33" s="159"/>
      <c r="G33" s="159"/>
      <c r="H33" s="159"/>
      <c r="I33" s="159"/>
      <c r="J33" s="159"/>
      <c r="K33" s="159">
        <v>5</v>
      </c>
      <c r="L33" s="779">
        <v>720000</v>
      </c>
      <c r="M33" s="186"/>
      <c r="N33" s="159">
        <v>6</v>
      </c>
      <c r="O33" s="159"/>
      <c r="P33" s="159"/>
      <c r="Q33" s="159"/>
      <c r="R33" s="159"/>
      <c r="S33" s="159"/>
      <c r="T33" s="159"/>
      <c r="U33" s="159"/>
      <c r="V33" s="159">
        <v>6</v>
      </c>
      <c r="W33" s="779">
        <v>1086696</v>
      </c>
      <c r="X33" s="97"/>
      <c r="Y33" s="98"/>
      <c r="Z33" s="98"/>
    </row>
    <row r="34" spans="1:26" s="95" customFormat="1" ht="12.75">
      <c r="A34" s="183" t="s">
        <v>18814</v>
      </c>
      <c r="B34" s="191"/>
      <c r="C34" s="159"/>
      <c r="D34" s="159">
        <v>274</v>
      </c>
      <c r="E34" s="159"/>
      <c r="F34" s="159"/>
      <c r="G34" s="159"/>
      <c r="H34" s="159"/>
      <c r="I34" s="159"/>
      <c r="J34" s="159"/>
      <c r="K34" s="159">
        <v>274</v>
      </c>
      <c r="L34" s="779">
        <v>27307200</v>
      </c>
      <c r="M34" s="186"/>
      <c r="N34" s="159"/>
      <c r="O34" s="159">
        <v>274</v>
      </c>
      <c r="P34" s="159"/>
      <c r="Q34" s="159"/>
      <c r="R34" s="159"/>
      <c r="S34" s="159"/>
      <c r="T34" s="159"/>
      <c r="U34" s="159"/>
      <c r="V34" s="159">
        <v>274</v>
      </c>
      <c r="W34" s="779">
        <v>27307200</v>
      </c>
      <c r="X34" s="97"/>
      <c r="Y34" s="98"/>
      <c r="Z34" s="98"/>
    </row>
    <row r="35" spans="1:26" s="95" customFormat="1" ht="12.75">
      <c r="A35" s="183" t="s">
        <v>18815</v>
      </c>
      <c r="B35" s="191"/>
      <c r="C35" s="159"/>
      <c r="D35" s="159">
        <v>89</v>
      </c>
      <c r="E35" s="159"/>
      <c r="F35" s="159"/>
      <c r="G35" s="159"/>
      <c r="H35" s="159"/>
      <c r="I35" s="159"/>
      <c r="J35" s="159"/>
      <c r="K35" s="159">
        <v>89</v>
      </c>
      <c r="L35" s="779">
        <v>10728000</v>
      </c>
      <c r="M35" s="186"/>
      <c r="N35" s="159"/>
      <c r="O35" s="159">
        <v>438</v>
      </c>
      <c r="P35" s="159"/>
      <c r="Q35" s="159"/>
      <c r="R35" s="159"/>
      <c r="S35" s="159"/>
      <c r="T35" s="159"/>
      <c r="U35" s="159"/>
      <c r="V35" s="159">
        <v>438</v>
      </c>
      <c r="W35" s="779">
        <v>47625507</v>
      </c>
      <c r="X35" s="97"/>
      <c r="Y35" s="98"/>
      <c r="Z35" s="98"/>
    </row>
    <row r="36" spans="1:26" s="95" customFormat="1" ht="12.75">
      <c r="A36" s="183" t="s">
        <v>18816</v>
      </c>
      <c r="B36" s="191"/>
      <c r="C36" s="159"/>
      <c r="D36" s="159">
        <v>28</v>
      </c>
      <c r="E36" s="159"/>
      <c r="F36" s="159"/>
      <c r="G36" s="159"/>
      <c r="H36" s="159"/>
      <c r="I36" s="159"/>
      <c r="J36" s="159"/>
      <c r="K36" s="159">
        <v>28</v>
      </c>
      <c r="L36" s="779">
        <v>4619696</v>
      </c>
      <c r="M36" s="186"/>
      <c r="N36" s="159"/>
      <c r="O36" s="159">
        <v>36</v>
      </c>
      <c r="P36" s="159"/>
      <c r="Q36" s="159"/>
      <c r="R36" s="159"/>
      <c r="S36" s="159"/>
      <c r="T36" s="159"/>
      <c r="U36" s="159"/>
      <c r="V36" s="159">
        <v>36</v>
      </c>
      <c r="W36" s="779">
        <v>5177318</v>
      </c>
      <c r="X36" s="97"/>
      <c r="Y36" s="98"/>
      <c r="Z36" s="98"/>
    </row>
    <row r="37" spans="1:26" s="95" customFormat="1" ht="12.75">
      <c r="A37" s="183" t="s">
        <v>18829</v>
      </c>
      <c r="B37" s="191"/>
      <c r="C37" s="159"/>
      <c r="D37" s="159"/>
      <c r="E37" s="159"/>
      <c r="F37" s="159"/>
      <c r="G37" s="159">
        <v>26</v>
      </c>
      <c r="H37" s="159"/>
      <c r="I37" s="159"/>
      <c r="J37" s="159"/>
      <c r="K37" s="159">
        <v>26</v>
      </c>
      <c r="L37" s="779">
        <v>4560000</v>
      </c>
      <c r="M37" s="186"/>
      <c r="N37" s="159"/>
      <c r="O37" s="159"/>
      <c r="P37" s="159"/>
      <c r="Q37" s="159"/>
      <c r="R37" s="159">
        <v>26</v>
      </c>
      <c r="S37" s="159"/>
      <c r="T37" s="159"/>
      <c r="U37" s="159"/>
      <c r="V37" s="159">
        <v>26</v>
      </c>
      <c r="W37" s="779">
        <v>4539600</v>
      </c>
      <c r="X37" s="97"/>
      <c r="Y37" s="98"/>
      <c r="Z37" s="98"/>
    </row>
    <row r="38" spans="1:26" s="95" customFormat="1" ht="12.75">
      <c r="A38" s="182" t="s">
        <v>3</v>
      </c>
      <c r="B38" s="189">
        <f t="shared" ref="B38:W38" si="2">SUM(B39:B45)</f>
        <v>48</v>
      </c>
      <c r="C38" s="161">
        <f t="shared" si="2"/>
        <v>0</v>
      </c>
      <c r="D38" s="161">
        <f t="shared" si="2"/>
        <v>90</v>
      </c>
      <c r="E38" s="161">
        <f t="shared" si="2"/>
        <v>0</v>
      </c>
      <c r="F38" s="161">
        <f t="shared" si="2"/>
        <v>0</v>
      </c>
      <c r="G38" s="161">
        <f t="shared" si="2"/>
        <v>0</v>
      </c>
      <c r="H38" s="161">
        <f t="shared" si="2"/>
        <v>0</v>
      </c>
      <c r="I38" s="161">
        <f t="shared" si="2"/>
        <v>0</v>
      </c>
      <c r="J38" s="161">
        <f t="shared" si="2"/>
        <v>0</v>
      </c>
      <c r="K38" s="161">
        <f t="shared" si="2"/>
        <v>138</v>
      </c>
      <c r="L38" s="793">
        <f t="shared" si="2"/>
        <v>6446580.6399999997</v>
      </c>
      <c r="M38" s="185">
        <f t="shared" si="2"/>
        <v>48</v>
      </c>
      <c r="N38" s="161">
        <f t="shared" si="2"/>
        <v>0</v>
      </c>
      <c r="O38" s="161">
        <f t="shared" si="2"/>
        <v>111</v>
      </c>
      <c r="P38" s="161">
        <f t="shared" si="2"/>
        <v>0</v>
      </c>
      <c r="Q38" s="161">
        <f t="shared" si="2"/>
        <v>0</v>
      </c>
      <c r="R38" s="161">
        <f t="shared" si="2"/>
        <v>0</v>
      </c>
      <c r="S38" s="161">
        <f t="shared" si="2"/>
        <v>0</v>
      </c>
      <c r="T38" s="161">
        <f t="shared" si="2"/>
        <v>0</v>
      </c>
      <c r="U38" s="161">
        <f t="shared" si="2"/>
        <v>0</v>
      </c>
      <c r="V38" s="161">
        <f t="shared" si="2"/>
        <v>159</v>
      </c>
      <c r="W38" s="793">
        <f t="shared" si="2"/>
        <v>7811336.3200000003</v>
      </c>
      <c r="X38" s="81"/>
      <c r="Y38" s="98"/>
      <c r="Z38" s="98"/>
    </row>
    <row r="39" spans="1:26" s="95" customFormat="1" ht="12.75">
      <c r="A39" s="430" t="s">
        <v>13</v>
      </c>
      <c r="B39" s="191">
        <v>29</v>
      </c>
      <c r="C39" s="159"/>
      <c r="D39" s="159"/>
      <c r="E39" s="159"/>
      <c r="F39" s="159"/>
      <c r="G39" s="159"/>
      <c r="H39" s="159"/>
      <c r="I39" s="159"/>
      <c r="J39" s="159"/>
      <c r="K39" s="159">
        <v>29</v>
      </c>
      <c r="L39" s="779">
        <v>1493872.8799999997</v>
      </c>
      <c r="M39" s="186">
        <v>29</v>
      </c>
      <c r="N39" s="159"/>
      <c r="O39" s="159"/>
      <c r="P39" s="159"/>
      <c r="Q39" s="159"/>
      <c r="R39" s="159"/>
      <c r="S39" s="159"/>
      <c r="T39" s="159"/>
      <c r="U39" s="159"/>
      <c r="V39" s="159">
        <v>29</v>
      </c>
      <c r="W39" s="779">
        <v>1494018.5599999998</v>
      </c>
      <c r="X39" s="97"/>
      <c r="Y39" s="98"/>
      <c r="Z39" s="98"/>
    </row>
    <row r="40" spans="1:26" s="95" customFormat="1" ht="12.75">
      <c r="A40" s="183" t="s">
        <v>18792</v>
      </c>
      <c r="B40" s="191">
        <v>10</v>
      </c>
      <c r="C40" s="159"/>
      <c r="D40" s="159"/>
      <c r="E40" s="159"/>
      <c r="F40" s="159"/>
      <c r="G40" s="159"/>
      <c r="H40" s="159"/>
      <c r="I40" s="159"/>
      <c r="J40" s="159"/>
      <c r="K40" s="159">
        <v>10</v>
      </c>
      <c r="L40" s="779">
        <v>503122.12</v>
      </c>
      <c r="M40" s="186">
        <v>10</v>
      </c>
      <c r="N40" s="159"/>
      <c r="O40" s="159"/>
      <c r="P40" s="159"/>
      <c r="Q40" s="159"/>
      <c r="R40" s="159"/>
      <c r="S40" s="159"/>
      <c r="T40" s="159"/>
      <c r="U40" s="159"/>
      <c r="V40" s="159">
        <v>10</v>
      </c>
      <c r="W40" s="779">
        <v>503122.12</v>
      </c>
      <c r="X40" s="97"/>
      <c r="Y40" s="98"/>
      <c r="Z40" s="98"/>
    </row>
    <row r="41" spans="1:26" s="95" customFormat="1" ht="12.75">
      <c r="A41" s="183" t="s">
        <v>18793</v>
      </c>
      <c r="B41" s="191">
        <v>2</v>
      </c>
      <c r="C41" s="159"/>
      <c r="D41" s="159"/>
      <c r="E41" s="159"/>
      <c r="F41" s="159"/>
      <c r="G41" s="159"/>
      <c r="H41" s="159"/>
      <c r="I41" s="159"/>
      <c r="J41" s="159"/>
      <c r="K41" s="159">
        <v>2</v>
      </c>
      <c r="L41" s="779">
        <v>100356.56</v>
      </c>
      <c r="M41" s="186">
        <v>2</v>
      </c>
      <c r="N41" s="159"/>
      <c r="O41" s="159"/>
      <c r="P41" s="159"/>
      <c r="Q41" s="159"/>
      <c r="R41" s="159"/>
      <c r="S41" s="159"/>
      <c r="T41" s="159"/>
      <c r="U41" s="159"/>
      <c r="V41" s="159">
        <v>2</v>
      </c>
      <c r="W41" s="779">
        <v>100356.56</v>
      </c>
      <c r="X41" s="97"/>
      <c r="Y41" s="98"/>
      <c r="Z41" s="98"/>
    </row>
    <row r="42" spans="1:26" s="95" customFormat="1" ht="12.75">
      <c r="A42" s="183" t="s">
        <v>18794</v>
      </c>
      <c r="B42" s="191">
        <v>7</v>
      </c>
      <c r="C42" s="159"/>
      <c r="D42" s="784"/>
      <c r="E42" s="159"/>
      <c r="F42" s="159"/>
      <c r="G42" s="159"/>
      <c r="H42" s="159"/>
      <c r="I42" s="159"/>
      <c r="J42" s="159"/>
      <c r="K42" s="159">
        <v>7</v>
      </c>
      <c r="L42" s="779">
        <v>349649.08000000007</v>
      </c>
      <c r="M42" s="186">
        <v>7</v>
      </c>
      <c r="N42" s="159"/>
      <c r="O42" s="159"/>
      <c r="P42" s="159"/>
      <c r="Q42" s="159"/>
      <c r="R42" s="159"/>
      <c r="S42" s="159"/>
      <c r="T42" s="159"/>
      <c r="U42" s="159"/>
      <c r="V42" s="159">
        <v>7</v>
      </c>
      <c r="W42" s="779">
        <v>349649.08000000007</v>
      </c>
      <c r="X42" s="97"/>
      <c r="Y42" s="98"/>
      <c r="Z42" s="98"/>
    </row>
    <row r="43" spans="1:26" s="95" customFormat="1" ht="12.75">
      <c r="A43" s="183" t="s">
        <v>18823</v>
      </c>
      <c r="B43" s="191"/>
      <c r="C43" s="159"/>
      <c r="D43" s="159">
        <v>77</v>
      </c>
      <c r="E43" s="159"/>
      <c r="F43" s="159"/>
      <c r="G43" s="159"/>
      <c r="H43" s="159"/>
      <c r="I43" s="159"/>
      <c r="J43" s="159"/>
      <c r="K43" s="159">
        <v>77</v>
      </c>
      <c r="L43" s="779">
        <v>3251400</v>
      </c>
      <c r="M43" s="186"/>
      <c r="N43" s="159"/>
      <c r="O43" s="159">
        <v>77</v>
      </c>
      <c r="P43" s="159"/>
      <c r="Q43" s="159"/>
      <c r="R43" s="159"/>
      <c r="S43" s="159"/>
      <c r="T43" s="159"/>
      <c r="U43" s="159"/>
      <c r="V43" s="159">
        <v>77</v>
      </c>
      <c r="W43" s="779">
        <v>3251400</v>
      </c>
      <c r="X43" s="97"/>
      <c r="Y43" s="98"/>
      <c r="Z43" s="98"/>
    </row>
    <row r="44" spans="1:26" s="95" customFormat="1" ht="12.75">
      <c r="A44" s="183" t="s">
        <v>18824</v>
      </c>
      <c r="B44" s="785"/>
      <c r="C44" s="786"/>
      <c r="D44" s="786">
        <v>11</v>
      </c>
      <c r="E44" s="786"/>
      <c r="F44" s="786"/>
      <c r="G44" s="786"/>
      <c r="H44" s="786"/>
      <c r="I44" s="786"/>
      <c r="J44" s="786"/>
      <c r="K44" s="786">
        <v>11</v>
      </c>
      <c r="L44" s="781">
        <v>622800</v>
      </c>
      <c r="M44" s="792"/>
      <c r="N44" s="786"/>
      <c r="O44" s="786">
        <v>23</v>
      </c>
      <c r="P44" s="786"/>
      <c r="Q44" s="786"/>
      <c r="R44" s="786"/>
      <c r="S44" s="786"/>
      <c r="T44" s="786"/>
      <c r="U44" s="786"/>
      <c r="V44" s="786">
        <v>23</v>
      </c>
      <c r="W44" s="781">
        <v>1370400</v>
      </c>
      <c r="X44" s="97"/>
      <c r="Y44" s="98"/>
      <c r="Z44" s="98"/>
    </row>
    <row r="45" spans="1:26" s="95" customFormat="1" ht="12.75">
      <c r="A45" s="183" t="s">
        <v>18825</v>
      </c>
      <c r="B45" s="785"/>
      <c r="C45" s="786"/>
      <c r="D45" s="786">
        <v>2</v>
      </c>
      <c r="E45" s="786"/>
      <c r="F45" s="786"/>
      <c r="G45" s="786"/>
      <c r="H45" s="786"/>
      <c r="I45" s="786"/>
      <c r="J45" s="786"/>
      <c r="K45" s="786">
        <v>2</v>
      </c>
      <c r="L45" s="781">
        <v>125380</v>
      </c>
      <c r="M45" s="792"/>
      <c r="N45" s="786"/>
      <c r="O45" s="786">
        <v>11</v>
      </c>
      <c r="P45" s="786"/>
      <c r="Q45" s="786"/>
      <c r="R45" s="786"/>
      <c r="S45" s="786"/>
      <c r="T45" s="786"/>
      <c r="U45" s="786"/>
      <c r="V45" s="786">
        <v>11</v>
      </c>
      <c r="W45" s="781">
        <v>742390</v>
      </c>
      <c r="X45" s="97"/>
      <c r="Y45" s="98"/>
      <c r="Z45" s="98"/>
    </row>
    <row r="46" spans="1:26" s="95" customFormat="1" ht="12.75">
      <c r="A46" s="182" t="s">
        <v>4</v>
      </c>
      <c r="B46" s="189">
        <f t="shared" ref="B46:W46" si="3">SUM(B47:B51)</f>
        <v>15</v>
      </c>
      <c r="C46" s="161">
        <f t="shared" si="3"/>
        <v>0</v>
      </c>
      <c r="D46" s="161">
        <f t="shared" si="3"/>
        <v>22</v>
      </c>
      <c r="E46" s="161">
        <f t="shared" si="3"/>
        <v>0</v>
      </c>
      <c r="F46" s="161">
        <f t="shared" si="3"/>
        <v>0</v>
      </c>
      <c r="G46" s="161">
        <f t="shared" si="3"/>
        <v>0</v>
      </c>
      <c r="H46" s="161">
        <f t="shared" si="3"/>
        <v>0</v>
      </c>
      <c r="I46" s="161">
        <f t="shared" si="3"/>
        <v>0</v>
      </c>
      <c r="J46" s="161">
        <f t="shared" si="3"/>
        <v>0</v>
      </c>
      <c r="K46" s="161">
        <f t="shared" si="3"/>
        <v>37</v>
      </c>
      <c r="L46" s="793">
        <f t="shared" si="3"/>
        <v>1513311.3599999999</v>
      </c>
      <c r="M46" s="185">
        <f t="shared" si="3"/>
        <v>15</v>
      </c>
      <c r="N46" s="161">
        <f t="shared" si="3"/>
        <v>0</v>
      </c>
      <c r="O46" s="161">
        <f t="shared" si="3"/>
        <v>24</v>
      </c>
      <c r="P46" s="161">
        <f t="shared" si="3"/>
        <v>0</v>
      </c>
      <c r="Q46" s="161">
        <f t="shared" si="3"/>
        <v>0</v>
      </c>
      <c r="R46" s="161">
        <f t="shared" si="3"/>
        <v>0</v>
      </c>
      <c r="S46" s="161">
        <f t="shared" si="3"/>
        <v>0</v>
      </c>
      <c r="T46" s="161">
        <f t="shared" si="3"/>
        <v>0</v>
      </c>
      <c r="U46" s="161">
        <f t="shared" si="3"/>
        <v>0</v>
      </c>
      <c r="V46" s="161">
        <f t="shared" si="3"/>
        <v>39</v>
      </c>
      <c r="W46" s="793">
        <f t="shared" si="3"/>
        <v>1639588.56</v>
      </c>
      <c r="X46" s="81"/>
      <c r="Y46" s="98"/>
      <c r="Z46" s="98"/>
    </row>
    <row r="47" spans="1:26" s="95" customFormat="1" ht="12.75">
      <c r="A47" s="183" t="s">
        <v>15</v>
      </c>
      <c r="B47" s="191">
        <v>2</v>
      </c>
      <c r="C47" s="159"/>
      <c r="D47" s="159"/>
      <c r="E47" s="159"/>
      <c r="F47" s="159"/>
      <c r="G47" s="159"/>
      <c r="H47" s="159"/>
      <c r="I47" s="159"/>
      <c r="J47" s="159"/>
      <c r="K47" s="159">
        <v>2</v>
      </c>
      <c r="L47" s="779">
        <v>95168</v>
      </c>
      <c r="M47" s="186">
        <v>2</v>
      </c>
      <c r="N47" s="159"/>
      <c r="O47" s="159"/>
      <c r="P47" s="159"/>
      <c r="Q47" s="159"/>
      <c r="R47" s="159"/>
      <c r="S47" s="159"/>
      <c r="T47" s="159"/>
      <c r="U47" s="159"/>
      <c r="V47" s="159">
        <v>2</v>
      </c>
      <c r="W47" s="779">
        <v>95168</v>
      </c>
      <c r="X47" s="97"/>
      <c r="Y47" s="98"/>
      <c r="Z47" s="98"/>
    </row>
    <row r="48" spans="1:26" s="95" customFormat="1" ht="12.75">
      <c r="A48" s="183" t="s">
        <v>473</v>
      </c>
      <c r="B48" s="191">
        <v>8</v>
      </c>
      <c r="C48" s="159"/>
      <c r="D48" s="159"/>
      <c r="E48" s="159"/>
      <c r="F48" s="159"/>
      <c r="G48" s="159"/>
      <c r="H48" s="159"/>
      <c r="I48" s="159"/>
      <c r="J48" s="159"/>
      <c r="K48" s="159">
        <v>8</v>
      </c>
      <c r="L48" s="779">
        <v>384076.16</v>
      </c>
      <c r="M48" s="186">
        <v>8</v>
      </c>
      <c r="N48" s="159"/>
      <c r="O48" s="159"/>
      <c r="P48" s="159"/>
      <c r="Q48" s="159"/>
      <c r="R48" s="159"/>
      <c r="S48" s="159"/>
      <c r="T48" s="159"/>
      <c r="U48" s="159"/>
      <c r="V48" s="159">
        <v>8</v>
      </c>
      <c r="W48" s="779">
        <v>384353.36</v>
      </c>
      <c r="X48" s="97"/>
      <c r="Y48" s="98"/>
      <c r="Z48" s="98"/>
    </row>
    <row r="49" spans="1:26" s="95" customFormat="1" ht="12.75">
      <c r="A49" s="183" t="s">
        <v>18795</v>
      </c>
      <c r="B49" s="191">
        <v>5</v>
      </c>
      <c r="C49" s="159"/>
      <c r="D49" s="159"/>
      <c r="E49" s="159"/>
      <c r="F49" s="159"/>
      <c r="G49" s="159"/>
      <c r="H49" s="159"/>
      <c r="I49" s="159"/>
      <c r="J49" s="159"/>
      <c r="K49" s="159">
        <v>5</v>
      </c>
      <c r="L49" s="779">
        <v>236667.2</v>
      </c>
      <c r="M49" s="186">
        <v>5</v>
      </c>
      <c r="N49" s="159"/>
      <c r="O49" s="159"/>
      <c r="P49" s="159"/>
      <c r="Q49" s="159"/>
      <c r="R49" s="159"/>
      <c r="S49" s="159"/>
      <c r="T49" s="159"/>
      <c r="U49" s="159"/>
      <c r="V49" s="159">
        <v>5</v>
      </c>
      <c r="W49" s="779">
        <v>236667.2</v>
      </c>
      <c r="X49" s="97"/>
      <c r="Y49" s="98"/>
      <c r="Z49" s="98"/>
    </row>
    <row r="50" spans="1:26" s="95" customFormat="1" ht="12.75">
      <c r="A50" s="183" t="s">
        <v>18826</v>
      </c>
      <c r="B50" s="191"/>
      <c r="C50" s="159"/>
      <c r="D50" s="159">
        <v>15</v>
      </c>
      <c r="E50" s="159"/>
      <c r="F50" s="159"/>
      <c r="G50" s="159"/>
      <c r="H50" s="159"/>
      <c r="I50" s="159"/>
      <c r="J50" s="159"/>
      <c r="K50" s="159">
        <v>15</v>
      </c>
      <c r="L50" s="779">
        <v>527400</v>
      </c>
      <c r="M50" s="186"/>
      <c r="N50" s="159"/>
      <c r="O50" s="159">
        <v>15</v>
      </c>
      <c r="P50" s="159"/>
      <c r="Q50" s="159"/>
      <c r="R50" s="159"/>
      <c r="S50" s="159"/>
      <c r="T50" s="159"/>
      <c r="U50" s="159"/>
      <c r="V50" s="159">
        <v>15</v>
      </c>
      <c r="W50" s="779">
        <v>527400</v>
      </c>
      <c r="X50" s="97"/>
      <c r="Y50" s="98"/>
      <c r="Z50" s="98"/>
    </row>
    <row r="51" spans="1:26" s="95" customFormat="1" ht="12.75">
      <c r="A51" s="183" t="s">
        <v>18827</v>
      </c>
      <c r="B51" s="785"/>
      <c r="C51" s="786"/>
      <c r="D51" s="786">
        <v>7</v>
      </c>
      <c r="E51" s="786"/>
      <c r="F51" s="786"/>
      <c r="G51" s="786"/>
      <c r="H51" s="786"/>
      <c r="I51" s="786"/>
      <c r="J51" s="786"/>
      <c r="K51" s="786">
        <v>7</v>
      </c>
      <c r="L51" s="781">
        <v>270000</v>
      </c>
      <c r="M51" s="792"/>
      <c r="N51" s="786"/>
      <c r="O51" s="786">
        <v>9</v>
      </c>
      <c r="P51" s="786"/>
      <c r="Q51" s="786"/>
      <c r="R51" s="786"/>
      <c r="S51" s="786"/>
      <c r="T51" s="786"/>
      <c r="U51" s="786"/>
      <c r="V51" s="786">
        <v>9</v>
      </c>
      <c r="W51" s="781">
        <v>396000</v>
      </c>
      <c r="X51" s="97"/>
      <c r="Y51" s="98"/>
      <c r="Z51" s="98"/>
    </row>
    <row r="52" spans="1:26" s="95" customFormat="1" ht="12.75">
      <c r="A52" s="182" t="s">
        <v>20</v>
      </c>
      <c r="B52" s="189">
        <f t="shared" ref="B52:W52" si="4">+B6+B26+B38+B46</f>
        <v>97</v>
      </c>
      <c r="C52" s="161">
        <f t="shared" si="4"/>
        <v>29</v>
      </c>
      <c r="D52" s="161">
        <f t="shared" si="4"/>
        <v>523</v>
      </c>
      <c r="E52" s="161">
        <f t="shared" si="4"/>
        <v>4</v>
      </c>
      <c r="F52" s="161">
        <f t="shared" si="4"/>
        <v>0</v>
      </c>
      <c r="G52" s="161">
        <f t="shared" si="4"/>
        <v>26</v>
      </c>
      <c r="H52" s="161">
        <f t="shared" si="4"/>
        <v>25</v>
      </c>
      <c r="I52" s="161">
        <f t="shared" si="4"/>
        <v>0</v>
      </c>
      <c r="J52" s="161">
        <f t="shared" si="4"/>
        <v>0</v>
      </c>
      <c r="K52" s="161">
        <f t="shared" si="4"/>
        <v>704</v>
      </c>
      <c r="L52" s="793">
        <f t="shared" si="4"/>
        <v>74746198.519999996</v>
      </c>
      <c r="M52" s="185">
        <f t="shared" si="4"/>
        <v>97</v>
      </c>
      <c r="N52" s="161">
        <f t="shared" si="4"/>
        <v>36</v>
      </c>
      <c r="O52" s="161">
        <f t="shared" si="4"/>
        <v>950</v>
      </c>
      <c r="P52" s="161">
        <f t="shared" si="4"/>
        <v>4</v>
      </c>
      <c r="Q52" s="161">
        <f t="shared" si="4"/>
        <v>0</v>
      </c>
      <c r="R52" s="161">
        <f t="shared" si="4"/>
        <v>26</v>
      </c>
      <c r="S52" s="161">
        <f t="shared" si="4"/>
        <v>19</v>
      </c>
      <c r="T52" s="161">
        <f t="shared" si="4"/>
        <v>0</v>
      </c>
      <c r="U52" s="161">
        <f t="shared" si="4"/>
        <v>0</v>
      </c>
      <c r="V52" s="161">
        <f t="shared" si="4"/>
        <v>1132</v>
      </c>
      <c r="W52" s="793">
        <f t="shared" si="4"/>
        <v>121790343.52000001</v>
      </c>
      <c r="X52" s="81"/>
      <c r="Y52" s="98"/>
      <c r="Z52" s="98"/>
    </row>
    <row r="53" spans="1:26" s="95" customFormat="1" ht="12.75">
      <c r="A53" s="183" t="s">
        <v>18811</v>
      </c>
      <c r="B53" s="191">
        <v>97</v>
      </c>
      <c r="C53" s="159"/>
      <c r="D53" s="159"/>
      <c r="E53" s="159">
        <v>3</v>
      </c>
      <c r="F53" s="159"/>
      <c r="G53" s="159"/>
      <c r="H53" s="159"/>
      <c r="I53" s="159"/>
      <c r="J53" s="159"/>
      <c r="K53" s="159">
        <v>100</v>
      </c>
      <c r="L53" s="779">
        <v>190873.79999999996</v>
      </c>
      <c r="M53" s="186">
        <v>97</v>
      </c>
      <c r="N53" s="159"/>
      <c r="O53" s="159"/>
      <c r="P53" s="159">
        <v>3</v>
      </c>
      <c r="Q53" s="159"/>
      <c r="R53" s="159"/>
      <c r="S53" s="159"/>
      <c r="T53" s="159"/>
      <c r="U53" s="159"/>
      <c r="V53" s="159">
        <v>100</v>
      </c>
      <c r="W53" s="779">
        <v>190873.79999999996</v>
      </c>
      <c r="X53" s="97"/>
      <c r="Y53" s="98"/>
      <c r="Z53" s="98"/>
    </row>
    <row r="54" spans="1:26" s="95" customFormat="1" ht="12.75">
      <c r="A54" s="183" t="s">
        <v>18812</v>
      </c>
      <c r="B54" s="191"/>
      <c r="C54" s="159"/>
      <c r="D54" s="159">
        <v>447</v>
      </c>
      <c r="E54" s="159"/>
      <c r="F54" s="159"/>
      <c r="G54" s="159"/>
      <c r="H54" s="159"/>
      <c r="I54" s="159"/>
      <c r="J54" s="159"/>
      <c r="K54" s="159">
        <v>447</v>
      </c>
      <c r="L54" s="779">
        <v>796570.19999999902</v>
      </c>
      <c r="M54" s="186"/>
      <c r="N54" s="159"/>
      <c r="O54" s="159">
        <v>447</v>
      </c>
      <c r="P54" s="159"/>
      <c r="Q54" s="159"/>
      <c r="R54" s="159"/>
      <c r="S54" s="159"/>
      <c r="T54" s="159"/>
      <c r="U54" s="159"/>
      <c r="V54" s="159">
        <v>447</v>
      </c>
      <c r="W54" s="779">
        <v>993232.79999999667</v>
      </c>
      <c r="X54" s="97"/>
      <c r="Y54" s="98"/>
      <c r="Z54" s="98"/>
    </row>
    <row r="55" spans="1:26" s="95" customFormat="1" ht="12.75">
      <c r="A55" s="183" t="s">
        <v>18813</v>
      </c>
      <c r="B55" s="191"/>
      <c r="C55" s="159"/>
      <c r="D55" s="159"/>
      <c r="E55" s="159"/>
      <c r="F55" s="159"/>
      <c r="G55" s="159"/>
      <c r="H55" s="159"/>
      <c r="I55" s="159"/>
      <c r="J55" s="159"/>
      <c r="K55" s="159">
        <v>0</v>
      </c>
      <c r="L55" s="779">
        <v>683755</v>
      </c>
      <c r="M55" s="186"/>
      <c r="N55" s="159"/>
      <c r="O55" s="159"/>
      <c r="P55" s="159"/>
      <c r="Q55" s="159"/>
      <c r="R55" s="159"/>
      <c r="S55" s="159"/>
      <c r="T55" s="159"/>
      <c r="U55" s="159"/>
      <c r="V55" s="159">
        <v>0</v>
      </c>
      <c r="W55" s="192">
        <v>298333</v>
      </c>
      <c r="X55" s="97"/>
      <c r="Y55" s="98"/>
      <c r="Z55" s="98"/>
    </row>
    <row r="56" spans="1:26" s="95" customFormat="1" ht="12.75">
      <c r="A56" s="430" t="s">
        <v>18817</v>
      </c>
      <c r="B56" s="191"/>
      <c r="C56" s="159"/>
      <c r="D56" s="159"/>
      <c r="E56" s="159"/>
      <c r="F56" s="159"/>
      <c r="G56" s="159"/>
      <c r="H56" s="159"/>
      <c r="I56" s="159"/>
      <c r="J56" s="159"/>
      <c r="K56" s="159"/>
      <c r="L56" s="192">
        <v>687834</v>
      </c>
      <c r="M56" s="186"/>
      <c r="N56" s="159"/>
      <c r="O56" s="159"/>
      <c r="P56" s="159"/>
      <c r="Q56" s="159"/>
      <c r="R56" s="159"/>
      <c r="S56" s="159"/>
      <c r="T56" s="159"/>
      <c r="U56" s="159"/>
      <c r="V56" s="159"/>
      <c r="W56" s="779">
        <v>670891</v>
      </c>
      <c r="X56" s="97"/>
      <c r="Y56" s="98"/>
      <c r="Z56" s="98"/>
    </row>
    <row r="57" spans="1:26" s="95" customFormat="1" ht="12.75">
      <c r="A57" s="430" t="s">
        <v>18818</v>
      </c>
      <c r="B57" s="191"/>
      <c r="C57" s="159"/>
      <c r="D57" s="159"/>
      <c r="E57" s="159"/>
      <c r="F57" s="159"/>
      <c r="G57" s="159"/>
      <c r="H57" s="159"/>
      <c r="I57" s="159"/>
      <c r="J57" s="159"/>
      <c r="K57" s="159"/>
      <c r="L57" s="192">
        <v>1083400</v>
      </c>
      <c r="M57" s="186"/>
      <c r="N57" s="159"/>
      <c r="O57" s="159"/>
      <c r="P57" s="159"/>
      <c r="Q57" s="159"/>
      <c r="R57" s="159"/>
      <c r="S57" s="159"/>
      <c r="T57" s="159"/>
      <c r="U57" s="159"/>
      <c r="V57" s="159"/>
      <c r="W57" s="779">
        <v>1090096</v>
      </c>
      <c r="X57" s="97"/>
      <c r="Y57" s="98"/>
      <c r="Z57" s="98"/>
    </row>
    <row r="58" spans="1:26" s="95" customFormat="1" ht="12.75">
      <c r="A58" s="430" t="s">
        <v>18807</v>
      </c>
      <c r="B58" s="191"/>
      <c r="C58" s="159"/>
      <c r="D58" s="159"/>
      <c r="E58" s="159"/>
      <c r="F58" s="159"/>
      <c r="G58" s="159"/>
      <c r="H58" s="159"/>
      <c r="I58" s="159"/>
      <c r="J58" s="159"/>
      <c r="K58" s="159"/>
      <c r="L58" s="779">
        <v>60000</v>
      </c>
      <c r="M58" s="186"/>
      <c r="N58" s="159"/>
      <c r="O58" s="159"/>
      <c r="P58" s="159"/>
      <c r="Q58" s="159"/>
      <c r="R58" s="159"/>
      <c r="S58" s="159"/>
      <c r="T58" s="159"/>
      <c r="U58" s="159"/>
      <c r="V58" s="159"/>
      <c r="W58" s="779">
        <v>60000</v>
      </c>
      <c r="X58" s="97"/>
      <c r="Y58" s="98"/>
      <c r="Z58" s="98"/>
    </row>
    <row r="59" spans="1:26" s="95" customFormat="1" ht="12.75">
      <c r="A59" s="430" t="s">
        <v>18819</v>
      </c>
      <c r="B59" s="191"/>
      <c r="C59" s="159"/>
      <c r="D59" s="159"/>
      <c r="E59" s="159"/>
      <c r="F59" s="159"/>
      <c r="G59" s="159"/>
      <c r="H59" s="159"/>
      <c r="I59" s="159"/>
      <c r="J59" s="159"/>
      <c r="K59" s="159"/>
      <c r="L59" s="779">
        <v>1600</v>
      </c>
      <c r="M59" s="186"/>
      <c r="N59" s="159"/>
      <c r="O59" s="159"/>
      <c r="P59" s="159"/>
      <c r="Q59" s="159"/>
      <c r="R59" s="159"/>
      <c r="S59" s="159"/>
      <c r="T59" s="159"/>
      <c r="U59" s="159"/>
      <c r="V59" s="159"/>
      <c r="W59" s="779">
        <v>14400</v>
      </c>
      <c r="X59" s="97"/>
      <c r="Y59" s="98"/>
      <c r="Z59" s="98"/>
    </row>
    <row r="60" spans="1:26" s="95" customFormat="1" ht="24">
      <c r="A60" s="430" t="s">
        <v>18822</v>
      </c>
      <c r="B60" s="191"/>
      <c r="C60" s="159"/>
      <c r="D60" s="159"/>
      <c r="E60" s="159"/>
      <c r="F60" s="159"/>
      <c r="G60" s="159"/>
      <c r="H60" s="159"/>
      <c r="I60" s="159"/>
      <c r="J60" s="159"/>
      <c r="K60" s="159"/>
      <c r="L60" s="779">
        <v>666911</v>
      </c>
      <c r="M60" s="186"/>
      <c r="N60" s="159"/>
      <c r="O60" s="159"/>
      <c r="P60" s="159"/>
      <c r="Q60" s="159"/>
      <c r="R60" s="159"/>
      <c r="S60" s="159"/>
      <c r="T60" s="159"/>
      <c r="U60" s="159"/>
      <c r="V60" s="159"/>
      <c r="W60" s="779">
        <v>575048</v>
      </c>
      <c r="X60" s="97"/>
      <c r="Y60" s="98"/>
      <c r="Z60" s="98"/>
    </row>
    <row r="61" spans="1:26" s="95" customFormat="1" ht="12.75">
      <c r="A61" s="430" t="s">
        <v>18820</v>
      </c>
      <c r="B61" s="191"/>
      <c r="C61" s="159"/>
      <c r="D61" s="159"/>
      <c r="E61" s="159"/>
      <c r="F61" s="159"/>
      <c r="G61" s="159"/>
      <c r="H61" s="159"/>
      <c r="I61" s="159"/>
      <c r="J61" s="159"/>
      <c r="K61" s="159"/>
      <c r="L61" s="779">
        <v>97168</v>
      </c>
      <c r="M61" s="186"/>
      <c r="N61" s="159"/>
      <c r="O61" s="159"/>
      <c r="P61" s="159"/>
      <c r="Q61" s="159"/>
      <c r="R61" s="159"/>
      <c r="S61" s="159"/>
      <c r="T61" s="159"/>
      <c r="U61" s="159"/>
      <c r="V61" s="159"/>
      <c r="W61" s="779">
        <v>98112</v>
      </c>
      <c r="X61" s="97"/>
      <c r="Y61" s="98"/>
      <c r="Z61" s="98"/>
    </row>
    <row r="62" spans="1:26" s="95" customFormat="1" ht="12.75">
      <c r="A62" s="430" t="s">
        <v>18821</v>
      </c>
      <c r="B62" s="191"/>
      <c r="C62" s="159"/>
      <c r="D62" s="159"/>
      <c r="E62" s="159"/>
      <c r="F62" s="159"/>
      <c r="G62" s="159"/>
      <c r="H62" s="159"/>
      <c r="I62" s="159"/>
      <c r="J62" s="159"/>
      <c r="K62" s="159"/>
      <c r="L62" s="779">
        <v>570664</v>
      </c>
      <c r="M62" s="186"/>
      <c r="N62" s="159"/>
      <c r="O62" s="159"/>
      <c r="P62" s="159"/>
      <c r="Q62" s="159"/>
      <c r="R62" s="159"/>
      <c r="S62" s="159"/>
      <c r="T62" s="159"/>
      <c r="U62" s="159"/>
      <c r="V62" s="159"/>
      <c r="W62" s="779">
        <v>621047</v>
      </c>
      <c r="X62" s="97"/>
      <c r="Y62" s="98"/>
      <c r="Z62" s="98"/>
    </row>
    <row r="63" spans="1:26" s="95" customFormat="1" ht="12.75">
      <c r="A63" s="183" t="s">
        <v>18808</v>
      </c>
      <c r="B63" s="191"/>
      <c r="C63" s="159"/>
      <c r="D63" s="159"/>
      <c r="E63" s="159"/>
      <c r="F63" s="159"/>
      <c r="G63" s="159"/>
      <c r="H63" s="159"/>
      <c r="I63" s="159"/>
      <c r="J63" s="159"/>
      <c r="K63" s="159"/>
      <c r="L63" s="779">
        <v>169023</v>
      </c>
      <c r="M63" s="186"/>
      <c r="N63" s="159"/>
      <c r="O63" s="159"/>
      <c r="P63" s="159"/>
      <c r="Q63" s="159"/>
      <c r="R63" s="159"/>
      <c r="S63" s="159"/>
      <c r="T63" s="159"/>
      <c r="U63" s="159"/>
      <c r="V63" s="159"/>
      <c r="W63" s="779">
        <v>386400</v>
      </c>
      <c r="X63" s="97"/>
      <c r="Y63" s="98"/>
      <c r="Z63" s="98"/>
    </row>
    <row r="64" spans="1:26" s="95" customFormat="1" ht="12.75">
      <c r="A64" s="183" t="s">
        <v>18809</v>
      </c>
      <c r="B64" s="191"/>
      <c r="C64" s="159"/>
      <c r="D64" s="159"/>
      <c r="E64" s="159"/>
      <c r="F64" s="159"/>
      <c r="G64" s="159"/>
      <c r="H64" s="159"/>
      <c r="I64" s="159"/>
      <c r="J64" s="159"/>
      <c r="K64" s="159"/>
      <c r="L64" s="779">
        <v>375449</v>
      </c>
      <c r="M64" s="186"/>
      <c r="N64" s="159"/>
      <c r="O64" s="159"/>
      <c r="P64" s="159"/>
      <c r="Q64" s="159"/>
      <c r="R64" s="159"/>
      <c r="S64" s="159"/>
      <c r="T64" s="159"/>
      <c r="U64" s="159"/>
      <c r="V64" s="159"/>
      <c r="W64" s="779">
        <v>5251400</v>
      </c>
      <c r="X64" s="97"/>
      <c r="Y64" s="98"/>
      <c r="Z64" s="98"/>
    </row>
    <row r="65" spans="1:26" s="95" customFormat="1" ht="12.75">
      <c r="A65" s="183" t="s">
        <v>18810</v>
      </c>
      <c r="B65" s="191"/>
      <c r="C65" s="159"/>
      <c r="D65" s="159"/>
      <c r="E65" s="159"/>
      <c r="F65" s="159"/>
      <c r="G65" s="159"/>
      <c r="H65" s="159"/>
      <c r="I65" s="159"/>
      <c r="J65" s="159"/>
      <c r="K65" s="159"/>
      <c r="L65" s="779">
        <v>445098</v>
      </c>
      <c r="M65" s="186"/>
      <c r="N65" s="159"/>
      <c r="O65" s="159"/>
      <c r="P65" s="159"/>
      <c r="Q65" s="159"/>
      <c r="R65" s="159"/>
      <c r="S65" s="159"/>
      <c r="T65" s="159"/>
      <c r="U65" s="159"/>
      <c r="V65" s="159"/>
      <c r="W65" s="779">
        <v>1343390</v>
      </c>
      <c r="X65" s="97"/>
      <c r="Y65" s="98"/>
      <c r="Z65" s="98"/>
    </row>
    <row r="66" spans="1:26" s="95" customFormat="1" ht="13.5" thickBot="1">
      <c r="A66" s="379" t="s">
        <v>514</v>
      </c>
      <c r="B66" s="380">
        <f>+B52</f>
        <v>97</v>
      </c>
      <c r="C66" s="790">
        <f t="shared" ref="C66:K66" si="5">+C52</f>
        <v>29</v>
      </c>
      <c r="D66" s="790">
        <f t="shared" si="5"/>
        <v>523</v>
      </c>
      <c r="E66" s="790">
        <f t="shared" si="5"/>
        <v>4</v>
      </c>
      <c r="F66" s="790">
        <f t="shared" si="5"/>
        <v>0</v>
      </c>
      <c r="G66" s="790">
        <f t="shared" si="5"/>
        <v>26</v>
      </c>
      <c r="H66" s="790">
        <f t="shared" si="5"/>
        <v>25</v>
      </c>
      <c r="I66" s="790">
        <f t="shared" si="5"/>
        <v>0</v>
      </c>
      <c r="J66" s="790">
        <f t="shared" si="5"/>
        <v>0</v>
      </c>
      <c r="K66" s="790">
        <f t="shared" si="5"/>
        <v>704</v>
      </c>
      <c r="L66" s="783">
        <f>SUM(L52:L65)</f>
        <v>80574544.519999996</v>
      </c>
      <c r="M66" s="791">
        <f>+M52</f>
        <v>97</v>
      </c>
      <c r="N66" s="790">
        <f t="shared" ref="N66:V66" si="6">+N52</f>
        <v>36</v>
      </c>
      <c r="O66" s="790">
        <f t="shared" si="6"/>
        <v>950</v>
      </c>
      <c r="P66" s="790">
        <f t="shared" si="6"/>
        <v>4</v>
      </c>
      <c r="Q66" s="790">
        <f t="shared" si="6"/>
        <v>0</v>
      </c>
      <c r="R66" s="790">
        <f t="shared" si="6"/>
        <v>26</v>
      </c>
      <c r="S66" s="790">
        <f t="shared" si="6"/>
        <v>19</v>
      </c>
      <c r="T66" s="790">
        <f t="shared" si="6"/>
        <v>0</v>
      </c>
      <c r="U66" s="790">
        <f t="shared" si="6"/>
        <v>0</v>
      </c>
      <c r="V66" s="790">
        <f t="shared" si="6"/>
        <v>1132</v>
      </c>
      <c r="W66" s="783">
        <f>SUM(W52:W65)</f>
        <v>133383567.12</v>
      </c>
      <c r="X66" s="81"/>
      <c r="Y66" s="98"/>
      <c r="Z66" s="98"/>
    </row>
    <row r="67" spans="1:26" s="41" customFormat="1" ht="16.5" hidden="1" thickTop="1">
      <c r="A67" s="85" t="s">
        <v>253</v>
      </c>
      <c r="B67" s="788"/>
      <c r="C67" s="788"/>
      <c r="D67" s="788"/>
      <c r="E67" s="788"/>
      <c r="F67" s="788"/>
      <c r="G67" s="788"/>
      <c r="H67" s="788"/>
      <c r="I67" s="788"/>
      <c r="J67" s="788"/>
      <c r="K67" s="788"/>
      <c r="L67" s="789"/>
      <c r="M67" s="788"/>
      <c r="N67" s="788"/>
      <c r="O67" s="788"/>
      <c r="P67" s="788"/>
      <c r="Q67" s="788"/>
      <c r="R67" s="788"/>
      <c r="S67" s="788"/>
      <c r="T67" s="788"/>
      <c r="U67" s="788"/>
      <c r="V67" s="788"/>
      <c r="W67" s="789"/>
      <c r="X67" s="42"/>
      <c r="Y67" s="42"/>
    </row>
    <row r="68" spans="1:26" s="41" customFormat="1" ht="15.75" hidden="1">
      <c r="A68" s="82" t="s">
        <v>247</v>
      </c>
      <c r="B68" s="788"/>
      <c r="C68" s="788"/>
      <c r="D68" s="788"/>
      <c r="E68" s="788"/>
      <c r="F68" s="788"/>
      <c r="G68" s="788"/>
      <c r="H68" s="788"/>
      <c r="I68" s="788"/>
      <c r="J68" s="788"/>
      <c r="K68" s="788"/>
      <c r="L68" s="789"/>
      <c r="M68" s="788"/>
      <c r="N68" s="788"/>
      <c r="O68" s="788"/>
      <c r="P68" s="788"/>
      <c r="Q68" s="788"/>
      <c r="R68" s="788"/>
      <c r="S68" s="788"/>
      <c r="T68" s="788"/>
      <c r="U68" s="788"/>
      <c r="V68" s="788"/>
      <c r="W68" s="789"/>
      <c r="X68" s="42"/>
      <c r="Y68" s="42"/>
    </row>
    <row r="69" spans="1:26" s="41" customFormat="1" ht="15.75" hidden="1">
      <c r="A69" s="82" t="s">
        <v>251</v>
      </c>
      <c r="B69" s="788"/>
      <c r="C69" s="788"/>
      <c r="D69" s="788"/>
      <c r="E69" s="788"/>
      <c r="F69" s="788"/>
      <c r="G69" s="788"/>
      <c r="H69" s="788"/>
      <c r="I69" s="788"/>
      <c r="J69" s="788"/>
      <c r="K69" s="788"/>
      <c r="L69" s="789"/>
      <c r="M69" s="788"/>
      <c r="N69" s="788"/>
      <c r="O69" s="788"/>
      <c r="P69" s="788"/>
      <c r="Q69" s="788"/>
      <c r="R69" s="788"/>
      <c r="S69" s="788"/>
      <c r="T69" s="788"/>
      <c r="U69" s="788"/>
      <c r="V69" s="788"/>
      <c r="W69" s="789"/>
      <c r="X69" s="42"/>
      <c r="Y69" s="42"/>
    </row>
    <row r="70" spans="1:26" s="41" customFormat="1" ht="15.75" hidden="1">
      <c r="A70" s="82" t="s">
        <v>258</v>
      </c>
      <c r="B70" s="788"/>
      <c r="C70" s="788"/>
      <c r="D70" s="788"/>
      <c r="E70" s="788"/>
      <c r="F70" s="788"/>
      <c r="G70" s="788"/>
      <c r="H70" s="788"/>
      <c r="I70" s="788"/>
      <c r="J70" s="788"/>
      <c r="K70" s="788"/>
      <c r="L70" s="789"/>
      <c r="M70" s="788"/>
      <c r="N70" s="788"/>
      <c r="O70" s="788"/>
      <c r="P70" s="788"/>
      <c r="Q70" s="788"/>
      <c r="R70" s="788"/>
      <c r="S70" s="788"/>
      <c r="T70" s="788"/>
      <c r="U70" s="788"/>
      <c r="V70" s="788"/>
      <c r="W70" s="789"/>
      <c r="X70" s="42"/>
      <c r="Y70" s="42"/>
    </row>
    <row r="71" spans="1:26" s="41" customFormat="1" ht="15.75" hidden="1">
      <c r="A71" s="82" t="s">
        <v>18832</v>
      </c>
      <c r="B71" s="788"/>
      <c r="C71" s="788"/>
      <c r="D71" s="788"/>
      <c r="E71" s="788"/>
      <c r="F71" s="788"/>
      <c r="G71" s="788"/>
      <c r="H71" s="788"/>
      <c r="I71" s="788"/>
      <c r="J71" s="788"/>
      <c r="K71" s="788"/>
      <c r="L71" s="789"/>
      <c r="M71" s="788"/>
      <c r="N71" s="788"/>
      <c r="O71" s="788"/>
      <c r="P71" s="788"/>
      <c r="Q71" s="788"/>
      <c r="R71" s="788"/>
      <c r="S71" s="788"/>
      <c r="T71" s="788"/>
      <c r="U71" s="788"/>
      <c r="V71" s="788"/>
      <c r="W71" s="789"/>
      <c r="X71" s="42"/>
      <c r="Y71" s="42"/>
    </row>
    <row r="72" spans="1:26" s="41" customFormat="1" ht="15.75" hidden="1">
      <c r="A72" s="787"/>
      <c r="B72" s="788"/>
      <c r="C72" s="788"/>
      <c r="D72" s="788"/>
      <c r="E72" s="788"/>
      <c r="F72" s="788"/>
      <c r="G72" s="788"/>
      <c r="H72" s="788"/>
      <c r="I72" s="788"/>
      <c r="J72" s="788"/>
      <c r="K72" s="788"/>
      <c r="L72" s="789"/>
      <c r="M72" s="788"/>
      <c r="N72" s="788"/>
      <c r="O72" s="788"/>
      <c r="P72" s="788"/>
      <c r="Q72" s="788"/>
      <c r="R72" s="788"/>
      <c r="S72" s="788"/>
      <c r="T72" s="788"/>
      <c r="U72" s="788"/>
      <c r="V72" s="788"/>
      <c r="W72" s="789"/>
      <c r="X72" s="42"/>
      <c r="Y72" s="42"/>
    </row>
    <row r="73" spans="1:26" s="41" customFormat="1" ht="15.75" hidden="1">
      <c r="A73" s="787"/>
      <c r="B73" s="788"/>
      <c r="C73" s="788"/>
      <c r="D73" s="788"/>
      <c r="E73" s="788"/>
      <c r="F73" s="788"/>
      <c r="G73" s="788"/>
      <c r="H73" s="788"/>
      <c r="I73" s="788"/>
      <c r="J73" s="788"/>
      <c r="K73" s="788"/>
      <c r="L73" s="789"/>
      <c r="M73" s="788"/>
      <c r="N73" s="788"/>
      <c r="O73" s="788"/>
      <c r="P73" s="788"/>
      <c r="Q73" s="788"/>
      <c r="R73" s="788"/>
      <c r="S73" s="788"/>
      <c r="T73" s="788"/>
      <c r="U73" s="788"/>
      <c r="V73" s="788"/>
      <c r="W73" s="789"/>
      <c r="X73" s="42"/>
      <c r="Y73" s="42"/>
    </row>
    <row r="74" spans="1:26" s="1663" customFormat="1" ht="29.45" customHeight="1" thickTop="1" thickBot="1">
      <c r="A74" s="1985" t="s">
        <v>460</v>
      </c>
      <c r="B74" s="1985"/>
      <c r="C74" s="1985"/>
      <c r="D74" s="1985"/>
      <c r="E74" s="1985"/>
      <c r="F74" s="1985"/>
      <c r="G74" s="1985"/>
      <c r="H74" s="1985"/>
      <c r="I74" s="1985"/>
      <c r="J74" s="1985"/>
      <c r="K74" s="1985"/>
      <c r="L74" s="1985"/>
      <c r="M74" s="1985"/>
      <c r="N74" s="1985"/>
      <c r="O74" s="1985"/>
      <c r="P74" s="1985"/>
      <c r="Q74" s="1985"/>
      <c r="R74" s="1985"/>
      <c r="S74" s="1985"/>
      <c r="T74" s="1985"/>
      <c r="U74" s="1985"/>
      <c r="V74" s="1985"/>
      <c r="W74" s="1985"/>
    </row>
    <row r="75" spans="1:26" s="87" customFormat="1" ht="22.15" hidden="1" customHeight="1" thickTop="1">
      <c r="A75" s="180" t="s">
        <v>8</v>
      </c>
      <c r="B75" s="1974" t="s">
        <v>344</v>
      </c>
      <c r="C75" s="1975"/>
      <c r="D75" s="1975"/>
      <c r="E75" s="1975"/>
      <c r="F75" s="1975"/>
      <c r="G75" s="1975"/>
      <c r="H75" s="1975"/>
      <c r="I75" s="1975"/>
      <c r="J75" s="1975"/>
      <c r="K75" s="1975"/>
      <c r="L75" s="1976"/>
      <c r="M75" s="1977" t="s">
        <v>345</v>
      </c>
      <c r="N75" s="1975"/>
      <c r="O75" s="1975"/>
      <c r="P75" s="1975"/>
      <c r="Q75" s="1975"/>
      <c r="R75" s="1975"/>
      <c r="S75" s="1975"/>
      <c r="T75" s="1975"/>
      <c r="U75" s="1975"/>
      <c r="V75" s="1975"/>
      <c r="W75" s="1976"/>
      <c r="X75" s="92"/>
      <c r="Y75" s="37"/>
      <c r="Z75" s="84"/>
    </row>
    <row r="76" spans="1:26" s="88" customFormat="1" ht="99.95" hidden="1" customHeight="1">
      <c r="A76" s="181" t="s">
        <v>7</v>
      </c>
      <c r="B76" s="188" t="s">
        <v>288</v>
      </c>
      <c r="C76" s="149" t="s">
        <v>102</v>
      </c>
      <c r="D76" s="149" t="s">
        <v>246</v>
      </c>
      <c r="E76" s="149" t="s">
        <v>239</v>
      </c>
      <c r="F76" s="149" t="s">
        <v>248</v>
      </c>
      <c r="G76" s="149" t="s">
        <v>249</v>
      </c>
      <c r="H76" s="149" t="s">
        <v>250</v>
      </c>
      <c r="I76" s="149" t="s">
        <v>257</v>
      </c>
      <c r="J76" s="150" t="s">
        <v>252</v>
      </c>
      <c r="K76" s="150" t="s">
        <v>254</v>
      </c>
      <c r="L76" s="169" t="s">
        <v>256</v>
      </c>
      <c r="M76" s="148" t="s">
        <v>288</v>
      </c>
      <c r="N76" s="149" t="s">
        <v>102</v>
      </c>
      <c r="O76" s="149" t="s">
        <v>246</v>
      </c>
      <c r="P76" s="149" t="s">
        <v>239</v>
      </c>
      <c r="Q76" s="149" t="s">
        <v>248</v>
      </c>
      <c r="R76" s="149" t="s">
        <v>249</v>
      </c>
      <c r="S76" s="149" t="s">
        <v>250</v>
      </c>
      <c r="T76" s="149" t="s">
        <v>257</v>
      </c>
      <c r="U76" s="150" t="s">
        <v>252</v>
      </c>
      <c r="V76" s="150" t="s">
        <v>254</v>
      </c>
      <c r="W76" s="169" t="s">
        <v>255</v>
      </c>
      <c r="X76" s="93"/>
      <c r="Y76" s="16"/>
      <c r="Z76" s="84"/>
    </row>
    <row r="77" spans="1:26" s="80" customFormat="1" ht="12.75" thickTop="1">
      <c r="A77" s="182" t="s">
        <v>5</v>
      </c>
      <c r="B77" s="189">
        <v>126</v>
      </c>
      <c r="C77" s="782"/>
      <c r="D77" s="161">
        <v>1</v>
      </c>
      <c r="E77" s="782"/>
      <c r="F77" s="161">
        <v>2</v>
      </c>
      <c r="G77" s="782"/>
      <c r="H77" s="782"/>
      <c r="I77" s="782"/>
      <c r="J77" s="782"/>
      <c r="K77" s="161">
        <v>129</v>
      </c>
      <c r="L77" s="190">
        <v>6051435.1600000001</v>
      </c>
      <c r="M77" s="185">
        <v>140</v>
      </c>
      <c r="N77" s="196"/>
      <c r="O77" s="161">
        <v>1</v>
      </c>
      <c r="P77" s="196"/>
      <c r="Q77" s="161">
        <v>1</v>
      </c>
      <c r="R77" s="196"/>
      <c r="S77" s="196"/>
      <c r="T77" s="196"/>
      <c r="U77" s="196"/>
      <c r="V77" s="161">
        <v>142</v>
      </c>
      <c r="W77" s="170">
        <v>6051435.1600000001</v>
      </c>
      <c r="X77" s="81"/>
    </row>
    <row r="78" spans="1:26" s="80" customFormat="1">
      <c r="A78" s="183" t="s">
        <v>461</v>
      </c>
      <c r="B78" s="191">
        <v>1</v>
      </c>
      <c r="C78" s="159"/>
      <c r="D78" s="159"/>
      <c r="E78" s="159"/>
      <c r="F78" s="159"/>
      <c r="G78" s="159"/>
      <c r="H78" s="159"/>
      <c r="I78" s="159"/>
      <c r="J78" s="159"/>
      <c r="K78" s="159">
        <v>1</v>
      </c>
      <c r="L78" s="192">
        <v>132310.81</v>
      </c>
      <c r="M78" s="186">
        <v>1</v>
      </c>
      <c r="N78" s="159"/>
      <c r="O78" s="159"/>
      <c r="P78" s="159"/>
      <c r="Q78" s="159"/>
      <c r="R78" s="159"/>
      <c r="S78" s="159"/>
      <c r="T78" s="159"/>
      <c r="U78" s="159"/>
      <c r="V78" s="159">
        <v>1</v>
      </c>
      <c r="W78" s="171">
        <v>132310.81</v>
      </c>
      <c r="X78" s="84"/>
    </row>
    <row r="79" spans="1:26" s="80" customFormat="1">
      <c r="A79" s="183" t="s">
        <v>462</v>
      </c>
      <c r="B79" s="191">
        <v>11</v>
      </c>
      <c r="C79" s="159"/>
      <c r="D79" s="159"/>
      <c r="E79" s="159"/>
      <c r="F79" s="159">
        <v>1</v>
      </c>
      <c r="G79" s="159"/>
      <c r="H79" s="159"/>
      <c r="I79" s="159"/>
      <c r="J79" s="159"/>
      <c r="K79" s="159">
        <v>12</v>
      </c>
      <c r="L79" s="192">
        <v>713652.37</v>
      </c>
      <c r="M79" s="186">
        <v>14</v>
      </c>
      <c r="N79" s="159"/>
      <c r="O79" s="159"/>
      <c r="P79" s="159"/>
      <c r="Q79" s="159">
        <v>1</v>
      </c>
      <c r="R79" s="159"/>
      <c r="S79" s="159"/>
      <c r="T79" s="159"/>
      <c r="U79" s="159"/>
      <c r="V79" s="159">
        <v>15</v>
      </c>
      <c r="W79" s="171">
        <v>713652.37</v>
      </c>
      <c r="X79" s="84"/>
    </row>
    <row r="80" spans="1:26" s="80" customFormat="1">
      <c r="A80" s="183" t="s">
        <v>463</v>
      </c>
      <c r="B80" s="191">
        <v>20</v>
      </c>
      <c r="C80" s="159"/>
      <c r="D80" s="159"/>
      <c r="E80" s="159"/>
      <c r="F80" s="159"/>
      <c r="G80" s="159"/>
      <c r="H80" s="159"/>
      <c r="I80" s="159"/>
      <c r="J80" s="159"/>
      <c r="K80" s="159">
        <v>20</v>
      </c>
      <c r="L80" s="192">
        <v>889086.31</v>
      </c>
      <c r="M80" s="186">
        <v>21</v>
      </c>
      <c r="N80" s="159"/>
      <c r="O80" s="159"/>
      <c r="P80" s="159"/>
      <c r="Q80" s="159"/>
      <c r="R80" s="159"/>
      <c r="S80" s="159"/>
      <c r="T80" s="159"/>
      <c r="U80" s="159"/>
      <c r="V80" s="159">
        <v>21</v>
      </c>
      <c r="W80" s="171">
        <v>889086.31</v>
      </c>
      <c r="X80" s="84"/>
    </row>
    <row r="81" spans="1:25" s="80" customFormat="1">
      <c r="A81" s="183" t="s">
        <v>464</v>
      </c>
      <c r="B81" s="191">
        <v>24</v>
      </c>
      <c r="C81" s="159"/>
      <c r="D81" s="159"/>
      <c r="E81" s="159"/>
      <c r="F81" s="159">
        <v>1</v>
      </c>
      <c r="G81" s="159"/>
      <c r="H81" s="159"/>
      <c r="I81" s="159"/>
      <c r="J81" s="159"/>
      <c r="K81" s="159">
        <v>25</v>
      </c>
      <c r="L81" s="192">
        <v>1024533.41</v>
      </c>
      <c r="M81" s="186">
        <v>28</v>
      </c>
      <c r="N81" s="159"/>
      <c r="O81" s="159"/>
      <c r="P81" s="159"/>
      <c r="Q81" s="159"/>
      <c r="R81" s="159"/>
      <c r="S81" s="159"/>
      <c r="T81" s="159"/>
      <c r="U81" s="159"/>
      <c r="V81" s="159">
        <v>28</v>
      </c>
      <c r="W81" s="171">
        <v>1024533.41</v>
      </c>
      <c r="X81" s="84"/>
    </row>
    <row r="82" spans="1:25" s="80" customFormat="1">
      <c r="A82" s="183" t="s">
        <v>465</v>
      </c>
      <c r="B82" s="191">
        <v>67</v>
      </c>
      <c r="C82" s="159"/>
      <c r="D82" s="159"/>
      <c r="E82" s="159"/>
      <c r="F82" s="159"/>
      <c r="G82" s="159"/>
      <c r="H82" s="159"/>
      <c r="I82" s="159"/>
      <c r="J82" s="159"/>
      <c r="K82" s="159">
        <v>67</v>
      </c>
      <c r="L82" s="192">
        <v>3129813.58</v>
      </c>
      <c r="M82" s="186">
        <v>73</v>
      </c>
      <c r="N82" s="159"/>
      <c r="O82" s="159"/>
      <c r="P82" s="159"/>
      <c r="Q82" s="159"/>
      <c r="R82" s="159"/>
      <c r="S82" s="159"/>
      <c r="T82" s="159"/>
      <c r="U82" s="159"/>
      <c r="V82" s="159">
        <v>73</v>
      </c>
      <c r="W82" s="171">
        <v>3129813.58</v>
      </c>
      <c r="X82" s="84"/>
    </row>
    <row r="83" spans="1:25" s="80" customFormat="1">
      <c r="A83" s="183" t="s">
        <v>466</v>
      </c>
      <c r="B83" s="191">
        <v>3</v>
      </c>
      <c r="C83" s="159"/>
      <c r="D83" s="159"/>
      <c r="E83" s="159"/>
      <c r="F83" s="159"/>
      <c r="G83" s="159"/>
      <c r="H83" s="159"/>
      <c r="I83" s="159"/>
      <c r="J83" s="159"/>
      <c r="K83" s="159">
        <v>3</v>
      </c>
      <c r="L83" s="192">
        <v>76077.88</v>
      </c>
      <c r="M83" s="186">
        <v>3</v>
      </c>
      <c r="N83" s="159"/>
      <c r="O83" s="159"/>
      <c r="P83" s="159"/>
      <c r="Q83" s="159"/>
      <c r="R83" s="159"/>
      <c r="S83" s="159"/>
      <c r="T83" s="159"/>
      <c r="U83" s="159"/>
      <c r="V83" s="159">
        <v>3</v>
      </c>
      <c r="W83" s="171">
        <v>76077.88</v>
      </c>
      <c r="X83" s="84"/>
    </row>
    <row r="84" spans="1:25" s="80" customFormat="1">
      <c r="A84" s="183" t="s">
        <v>10</v>
      </c>
      <c r="B84" s="191"/>
      <c r="C84" s="159"/>
      <c r="D84" s="159"/>
      <c r="E84" s="159"/>
      <c r="F84" s="159"/>
      <c r="G84" s="159"/>
      <c r="H84" s="159"/>
      <c r="I84" s="159"/>
      <c r="J84" s="159"/>
      <c r="K84" s="159"/>
      <c r="L84" s="193"/>
      <c r="M84" s="186"/>
      <c r="N84" s="159"/>
      <c r="O84" s="159"/>
      <c r="P84" s="159"/>
      <c r="Q84" s="159"/>
      <c r="R84" s="159"/>
      <c r="S84" s="159"/>
      <c r="T84" s="159"/>
      <c r="U84" s="159"/>
      <c r="V84" s="159"/>
      <c r="W84" s="192"/>
      <c r="X84" s="84"/>
      <c r="Y84" s="89"/>
    </row>
    <row r="85" spans="1:25" s="80" customFormat="1">
      <c r="A85" s="183" t="s">
        <v>73</v>
      </c>
      <c r="B85" s="191"/>
      <c r="C85" s="159"/>
      <c r="D85" s="159">
        <v>1</v>
      </c>
      <c r="E85" s="159"/>
      <c r="F85" s="159"/>
      <c r="G85" s="159"/>
      <c r="H85" s="159"/>
      <c r="I85" s="159"/>
      <c r="J85" s="159"/>
      <c r="K85" s="159">
        <v>1</v>
      </c>
      <c r="L85" s="192">
        <v>85960.8</v>
      </c>
      <c r="M85" s="186"/>
      <c r="N85" s="159"/>
      <c r="O85" s="159">
        <v>1</v>
      </c>
      <c r="P85" s="159"/>
      <c r="Q85" s="159"/>
      <c r="R85" s="159"/>
      <c r="S85" s="159"/>
      <c r="T85" s="159"/>
      <c r="U85" s="159"/>
      <c r="V85" s="159">
        <v>1</v>
      </c>
      <c r="W85" s="171">
        <v>85960.8</v>
      </c>
      <c r="Y85" s="90"/>
    </row>
    <row r="86" spans="1:25" s="80" customFormat="1">
      <c r="A86" s="182" t="s">
        <v>2</v>
      </c>
      <c r="B86" s="189">
        <v>64</v>
      </c>
      <c r="C86" s="782"/>
      <c r="D86" s="161">
        <v>801</v>
      </c>
      <c r="E86" s="782"/>
      <c r="F86" s="782"/>
      <c r="G86" s="782"/>
      <c r="H86" s="782"/>
      <c r="I86" s="782"/>
      <c r="J86" s="782"/>
      <c r="K86" s="161">
        <v>865</v>
      </c>
      <c r="L86" s="190">
        <v>28133922.489999998</v>
      </c>
      <c r="M86" s="185">
        <v>68</v>
      </c>
      <c r="N86" s="196"/>
      <c r="O86" s="161">
        <v>778</v>
      </c>
      <c r="P86" s="196"/>
      <c r="Q86" s="196"/>
      <c r="R86" s="196"/>
      <c r="S86" s="196"/>
      <c r="T86" s="196"/>
      <c r="U86" s="196"/>
      <c r="V86" s="161">
        <v>846</v>
      </c>
      <c r="W86" s="170">
        <v>27395222.52</v>
      </c>
      <c r="X86" s="81"/>
    </row>
    <row r="87" spans="1:25" s="80" customFormat="1">
      <c r="A87" s="183" t="s">
        <v>11</v>
      </c>
      <c r="B87" s="191">
        <v>21</v>
      </c>
      <c r="C87" s="159"/>
      <c r="D87" s="159"/>
      <c r="E87" s="159"/>
      <c r="F87" s="159"/>
      <c r="G87" s="159"/>
      <c r="H87" s="159"/>
      <c r="I87" s="159"/>
      <c r="J87" s="159"/>
      <c r="K87" s="159">
        <v>21</v>
      </c>
      <c r="L87" s="192">
        <v>1402722.17</v>
      </c>
      <c r="M87" s="186">
        <v>22</v>
      </c>
      <c r="N87" s="159"/>
      <c r="O87" s="159"/>
      <c r="P87" s="159"/>
      <c r="Q87" s="159"/>
      <c r="R87" s="159"/>
      <c r="S87" s="159"/>
      <c r="T87" s="159"/>
      <c r="U87" s="159"/>
      <c r="V87" s="159">
        <v>22</v>
      </c>
      <c r="W87" s="171">
        <v>1402722.17</v>
      </c>
      <c r="X87" s="84"/>
    </row>
    <row r="88" spans="1:25" s="80" customFormat="1">
      <c r="A88" s="183" t="s">
        <v>467</v>
      </c>
      <c r="B88" s="191"/>
      <c r="C88" s="159"/>
      <c r="D88" s="159"/>
      <c r="E88" s="159"/>
      <c r="F88" s="159"/>
      <c r="G88" s="159"/>
      <c r="H88" s="159"/>
      <c r="I88" s="159"/>
      <c r="J88" s="159"/>
      <c r="K88" s="159"/>
      <c r="L88" s="193"/>
      <c r="M88" s="186"/>
      <c r="N88" s="159"/>
      <c r="O88" s="159"/>
      <c r="P88" s="159"/>
      <c r="Q88" s="159"/>
      <c r="R88" s="159"/>
      <c r="S88" s="159"/>
      <c r="T88" s="159"/>
      <c r="U88" s="159"/>
      <c r="V88" s="159"/>
      <c r="W88" s="192"/>
      <c r="X88" s="84"/>
    </row>
    <row r="89" spans="1:25" s="80" customFormat="1">
      <c r="A89" s="183" t="s">
        <v>468</v>
      </c>
      <c r="B89" s="191">
        <v>31</v>
      </c>
      <c r="C89" s="159"/>
      <c r="D89" s="159"/>
      <c r="E89" s="159"/>
      <c r="F89" s="159"/>
      <c r="G89" s="159"/>
      <c r="H89" s="159"/>
      <c r="I89" s="159"/>
      <c r="J89" s="159"/>
      <c r="K89" s="159">
        <v>31</v>
      </c>
      <c r="L89" s="192">
        <v>729617.79</v>
      </c>
      <c r="M89" s="186">
        <v>33</v>
      </c>
      <c r="N89" s="159"/>
      <c r="O89" s="159"/>
      <c r="P89" s="159"/>
      <c r="Q89" s="159"/>
      <c r="R89" s="159"/>
      <c r="S89" s="159"/>
      <c r="T89" s="159"/>
      <c r="U89" s="159"/>
      <c r="V89" s="159">
        <v>33</v>
      </c>
      <c r="W89" s="171">
        <v>729617.79</v>
      </c>
      <c r="X89" s="84"/>
    </row>
    <row r="90" spans="1:25" s="80" customFormat="1">
      <c r="A90" s="183" t="s">
        <v>469</v>
      </c>
      <c r="B90" s="191">
        <v>0</v>
      </c>
      <c r="C90" s="159"/>
      <c r="D90" s="159"/>
      <c r="E90" s="159"/>
      <c r="F90" s="159"/>
      <c r="G90" s="159"/>
      <c r="H90" s="159"/>
      <c r="I90" s="159"/>
      <c r="J90" s="159"/>
      <c r="K90" s="159"/>
      <c r="L90" s="193"/>
      <c r="M90" s="186"/>
      <c r="N90" s="159"/>
      <c r="O90" s="159"/>
      <c r="P90" s="159"/>
      <c r="Q90" s="159"/>
      <c r="R90" s="159"/>
      <c r="S90" s="159"/>
      <c r="T90" s="159"/>
      <c r="U90" s="159"/>
      <c r="V90" s="159"/>
      <c r="W90" s="192"/>
      <c r="X90" s="84"/>
    </row>
    <row r="91" spans="1:25" s="80" customFormat="1" ht="10.5" customHeight="1">
      <c r="A91" s="183" t="s">
        <v>12</v>
      </c>
      <c r="B91" s="191">
        <v>12</v>
      </c>
      <c r="C91" s="159"/>
      <c r="D91" s="159"/>
      <c r="E91" s="159"/>
      <c r="F91" s="159"/>
      <c r="G91" s="159"/>
      <c r="H91" s="159"/>
      <c r="I91" s="159"/>
      <c r="J91" s="159"/>
      <c r="K91" s="159">
        <v>12</v>
      </c>
      <c r="L91" s="192">
        <v>275554.15000000002</v>
      </c>
      <c r="M91" s="186">
        <v>13</v>
      </c>
      <c r="N91" s="159"/>
      <c r="O91" s="159"/>
      <c r="P91" s="159"/>
      <c r="Q91" s="159"/>
      <c r="R91" s="159"/>
      <c r="S91" s="159"/>
      <c r="T91" s="159"/>
      <c r="U91" s="159"/>
      <c r="V91" s="159">
        <v>13</v>
      </c>
      <c r="W91" s="171">
        <v>275554.15000000002</v>
      </c>
      <c r="X91" s="84"/>
    </row>
    <row r="92" spans="1:25" s="80" customFormat="1">
      <c r="A92" s="183" t="s">
        <v>73</v>
      </c>
      <c r="B92" s="191"/>
      <c r="C92" s="159"/>
      <c r="D92" s="159">
        <v>801</v>
      </c>
      <c r="E92" s="159"/>
      <c r="F92" s="159"/>
      <c r="G92" s="159"/>
      <c r="H92" s="159"/>
      <c r="I92" s="159"/>
      <c r="J92" s="159"/>
      <c r="K92" s="159">
        <v>801</v>
      </c>
      <c r="L92" s="192">
        <v>25726028.379999999</v>
      </c>
      <c r="M92" s="186"/>
      <c r="N92" s="159"/>
      <c r="O92" s="159">
        <v>778</v>
      </c>
      <c r="P92" s="159"/>
      <c r="Q92" s="159"/>
      <c r="R92" s="159"/>
      <c r="S92" s="159"/>
      <c r="T92" s="159"/>
      <c r="U92" s="159"/>
      <c r="V92" s="159">
        <v>778</v>
      </c>
      <c r="W92" s="171">
        <v>24987328.41</v>
      </c>
      <c r="Y92" s="90"/>
    </row>
    <row r="93" spans="1:25" s="80" customFormat="1">
      <c r="A93" s="182" t="s">
        <v>3</v>
      </c>
      <c r="B93" s="189">
        <v>136</v>
      </c>
      <c r="C93" s="782"/>
      <c r="D93" s="161">
        <v>251</v>
      </c>
      <c r="E93" s="782"/>
      <c r="F93" s="782"/>
      <c r="G93" s="782"/>
      <c r="H93" s="782"/>
      <c r="I93" s="782"/>
      <c r="J93" s="782"/>
      <c r="K93" s="161">
        <v>387</v>
      </c>
      <c r="L93" s="190">
        <v>9674639.9069999997</v>
      </c>
      <c r="M93" s="185">
        <v>137</v>
      </c>
      <c r="N93" s="196"/>
      <c r="O93" s="161">
        <v>230</v>
      </c>
      <c r="P93" s="196"/>
      <c r="Q93" s="196"/>
      <c r="R93" s="196"/>
      <c r="S93" s="196"/>
      <c r="T93" s="196"/>
      <c r="U93" s="196"/>
      <c r="V93" s="161">
        <v>367</v>
      </c>
      <c r="W93" s="170">
        <v>8564869.2909999993</v>
      </c>
      <c r="X93" s="81"/>
    </row>
    <row r="94" spans="1:25" s="80" customFormat="1">
      <c r="A94" s="183" t="s">
        <v>13</v>
      </c>
      <c r="B94" s="191">
        <v>136</v>
      </c>
      <c r="C94" s="159"/>
      <c r="D94" s="159"/>
      <c r="E94" s="159"/>
      <c r="F94" s="159"/>
      <c r="G94" s="159"/>
      <c r="H94" s="159"/>
      <c r="I94" s="159"/>
      <c r="J94" s="159"/>
      <c r="K94" s="159">
        <v>136</v>
      </c>
      <c r="L94" s="192">
        <v>3743894.69</v>
      </c>
      <c r="M94" s="186">
        <v>137</v>
      </c>
      <c r="N94" s="159"/>
      <c r="O94" s="159"/>
      <c r="P94" s="159"/>
      <c r="Q94" s="159"/>
      <c r="R94" s="159"/>
      <c r="S94" s="159"/>
      <c r="T94" s="159"/>
      <c r="U94" s="159"/>
      <c r="V94" s="159">
        <v>137</v>
      </c>
      <c r="W94" s="171">
        <v>3130321.8899999997</v>
      </c>
      <c r="X94" s="84"/>
    </row>
    <row r="95" spans="1:25" s="80" customFormat="1">
      <c r="A95" s="183" t="s">
        <v>470</v>
      </c>
      <c r="B95" s="191"/>
      <c r="C95" s="159"/>
      <c r="D95" s="159"/>
      <c r="E95" s="159"/>
      <c r="F95" s="159"/>
      <c r="G95" s="159"/>
      <c r="H95" s="159"/>
      <c r="I95" s="159"/>
      <c r="J95" s="159"/>
      <c r="K95" s="159"/>
      <c r="L95" s="193"/>
      <c r="M95" s="186">
        <v>0</v>
      </c>
      <c r="N95" s="159"/>
      <c r="O95" s="159"/>
      <c r="P95" s="159"/>
      <c r="Q95" s="159"/>
      <c r="R95" s="159"/>
      <c r="S95" s="159"/>
      <c r="T95" s="159"/>
      <c r="U95" s="159"/>
      <c r="V95" s="159"/>
      <c r="W95" s="192"/>
      <c r="X95" s="84"/>
    </row>
    <row r="96" spans="1:25" s="80" customFormat="1">
      <c r="A96" s="183" t="s">
        <v>471</v>
      </c>
      <c r="B96" s="191"/>
      <c r="C96" s="159"/>
      <c r="D96" s="159"/>
      <c r="E96" s="159"/>
      <c r="F96" s="159"/>
      <c r="G96" s="159"/>
      <c r="H96" s="159"/>
      <c r="I96" s="159"/>
      <c r="J96" s="159"/>
      <c r="K96" s="159"/>
      <c r="L96" s="193"/>
      <c r="M96" s="186">
        <v>0</v>
      </c>
      <c r="N96" s="159"/>
      <c r="O96" s="159"/>
      <c r="P96" s="159"/>
      <c r="Q96" s="159"/>
      <c r="R96" s="159"/>
      <c r="S96" s="159"/>
      <c r="T96" s="159"/>
      <c r="U96" s="159"/>
      <c r="V96" s="159"/>
      <c r="W96" s="192"/>
      <c r="X96" s="84"/>
    </row>
    <row r="97" spans="1:25" s="80" customFormat="1">
      <c r="A97" s="183" t="s">
        <v>472</v>
      </c>
      <c r="B97" s="191"/>
      <c r="C97" s="159"/>
      <c r="D97" s="159"/>
      <c r="E97" s="159"/>
      <c r="F97" s="159"/>
      <c r="G97" s="159"/>
      <c r="H97" s="159"/>
      <c r="I97" s="159"/>
      <c r="J97" s="159"/>
      <c r="K97" s="159"/>
      <c r="L97" s="193"/>
      <c r="M97" s="186">
        <v>0</v>
      </c>
      <c r="N97" s="159"/>
      <c r="O97" s="159"/>
      <c r="P97" s="159"/>
      <c r="Q97" s="159"/>
      <c r="R97" s="159"/>
      <c r="S97" s="159"/>
      <c r="T97" s="159"/>
      <c r="U97" s="159"/>
      <c r="V97" s="159"/>
      <c r="W97" s="192"/>
      <c r="X97" s="84"/>
    </row>
    <row r="98" spans="1:25" s="80" customFormat="1">
      <c r="A98" s="183" t="s">
        <v>14</v>
      </c>
      <c r="B98" s="191"/>
      <c r="C98" s="159"/>
      <c r="D98" s="159"/>
      <c r="E98" s="159"/>
      <c r="F98" s="159"/>
      <c r="G98" s="159"/>
      <c r="H98" s="159"/>
      <c r="I98" s="159"/>
      <c r="J98" s="159"/>
      <c r="K98" s="159"/>
      <c r="L98" s="193"/>
      <c r="M98" s="186">
        <v>0</v>
      </c>
      <c r="N98" s="159"/>
      <c r="O98" s="159"/>
      <c r="P98" s="159"/>
      <c r="Q98" s="159"/>
      <c r="R98" s="159"/>
      <c r="S98" s="159"/>
      <c r="T98" s="159"/>
      <c r="U98" s="159"/>
      <c r="V98" s="159"/>
      <c r="W98" s="192"/>
      <c r="X98" s="84"/>
    </row>
    <row r="99" spans="1:25" s="80" customFormat="1">
      <c r="A99" s="183" t="s">
        <v>73</v>
      </c>
      <c r="B99" s="191"/>
      <c r="C99" s="159"/>
      <c r="D99" s="159">
        <v>251</v>
      </c>
      <c r="E99" s="159"/>
      <c r="F99" s="159"/>
      <c r="G99" s="159"/>
      <c r="H99" s="159"/>
      <c r="I99" s="159"/>
      <c r="J99" s="159"/>
      <c r="K99" s="159">
        <v>251</v>
      </c>
      <c r="L99" s="192">
        <v>5930745.2170000002</v>
      </c>
      <c r="M99" s="186">
        <v>0</v>
      </c>
      <c r="N99" s="159"/>
      <c r="O99" s="159">
        <v>230</v>
      </c>
      <c r="P99" s="159"/>
      <c r="Q99" s="159"/>
      <c r="R99" s="159"/>
      <c r="S99" s="159"/>
      <c r="T99" s="159"/>
      <c r="U99" s="159"/>
      <c r="V99" s="159">
        <v>230</v>
      </c>
      <c r="W99" s="171">
        <v>5434547.4009999996</v>
      </c>
      <c r="Y99" s="90"/>
    </row>
    <row r="100" spans="1:25" s="80" customFormat="1">
      <c r="A100" s="182" t="s">
        <v>4</v>
      </c>
      <c r="B100" s="189">
        <v>2</v>
      </c>
      <c r="C100" s="782"/>
      <c r="D100" s="161">
        <v>68</v>
      </c>
      <c r="E100" s="782"/>
      <c r="F100" s="782"/>
      <c r="G100" s="782"/>
      <c r="H100" s="782"/>
      <c r="I100" s="782"/>
      <c r="J100" s="782"/>
      <c r="K100" s="161">
        <v>70</v>
      </c>
      <c r="L100" s="190">
        <v>1401795.7830000001</v>
      </c>
      <c r="M100" s="185">
        <v>2</v>
      </c>
      <c r="N100" s="196"/>
      <c r="O100" s="161">
        <v>58</v>
      </c>
      <c r="P100" s="196"/>
      <c r="Q100" s="196"/>
      <c r="R100" s="196"/>
      <c r="S100" s="196"/>
      <c r="T100" s="196"/>
      <c r="U100" s="196"/>
      <c r="V100" s="161">
        <v>60</v>
      </c>
      <c r="W100" s="170">
        <v>1198359.1040000001</v>
      </c>
      <c r="X100" s="81"/>
    </row>
    <row r="101" spans="1:25" s="80" customFormat="1">
      <c r="A101" s="183" t="s">
        <v>15</v>
      </c>
      <c r="B101" s="191">
        <v>2</v>
      </c>
      <c r="C101" s="159"/>
      <c r="D101" s="159"/>
      <c r="E101" s="159"/>
      <c r="F101" s="159"/>
      <c r="G101" s="159"/>
      <c r="H101" s="159"/>
      <c r="I101" s="159"/>
      <c r="J101" s="159"/>
      <c r="K101" s="159">
        <v>2</v>
      </c>
      <c r="L101" s="192">
        <v>19021.72</v>
      </c>
      <c r="M101" s="186">
        <v>2</v>
      </c>
      <c r="N101" s="159"/>
      <c r="O101" s="159"/>
      <c r="P101" s="159"/>
      <c r="Q101" s="159"/>
      <c r="R101" s="159"/>
      <c r="S101" s="159"/>
      <c r="T101" s="159"/>
      <c r="U101" s="159"/>
      <c r="V101" s="159">
        <v>2</v>
      </c>
      <c r="W101" s="171">
        <v>19021.72</v>
      </c>
      <c r="X101" s="84"/>
    </row>
    <row r="102" spans="1:25" s="80" customFormat="1">
      <c r="A102" s="183" t="s">
        <v>473</v>
      </c>
      <c r="B102" s="191"/>
      <c r="C102" s="159"/>
      <c r="D102" s="159"/>
      <c r="E102" s="159"/>
      <c r="F102" s="159"/>
      <c r="G102" s="159"/>
      <c r="H102" s="159"/>
      <c r="I102" s="159"/>
      <c r="J102" s="159"/>
      <c r="K102" s="159"/>
      <c r="L102" s="193"/>
      <c r="M102" s="186">
        <v>0</v>
      </c>
      <c r="N102" s="159"/>
      <c r="O102" s="159"/>
      <c r="P102" s="159"/>
      <c r="Q102" s="159"/>
      <c r="R102" s="159"/>
      <c r="S102" s="159"/>
      <c r="T102" s="159"/>
      <c r="U102" s="159"/>
      <c r="V102" s="159"/>
      <c r="W102" s="171">
        <v>0</v>
      </c>
      <c r="X102" s="84"/>
    </row>
    <row r="103" spans="1:25" s="80" customFormat="1">
      <c r="A103" s="183" t="s">
        <v>474</v>
      </c>
      <c r="B103" s="191"/>
      <c r="C103" s="159"/>
      <c r="D103" s="159"/>
      <c r="E103" s="159"/>
      <c r="F103" s="159"/>
      <c r="G103" s="159"/>
      <c r="H103" s="159"/>
      <c r="I103" s="159"/>
      <c r="J103" s="159"/>
      <c r="K103" s="159"/>
      <c r="L103" s="193"/>
      <c r="M103" s="186">
        <v>0</v>
      </c>
      <c r="N103" s="159"/>
      <c r="O103" s="159"/>
      <c r="P103" s="159"/>
      <c r="Q103" s="159"/>
      <c r="R103" s="159"/>
      <c r="S103" s="159"/>
      <c r="T103" s="159"/>
      <c r="U103" s="159"/>
      <c r="V103" s="159"/>
      <c r="W103" s="171">
        <v>0</v>
      </c>
      <c r="X103" s="84"/>
    </row>
    <row r="104" spans="1:25" s="80" customFormat="1">
      <c r="A104" s="183" t="s">
        <v>73</v>
      </c>
      <c r="B104" s="191"/>
      <c r="C104" s="159"/>
      <c r="D104" s="159">
        <v>68</v>
      </c>
      <c r="E104" s="159"/>
      <c r="F104" s="159"/>
      <c r="G104" s="159"/>
      <c r="H104" s="159"/>
      <c r="I104" s="159"/>
      <c r="J104" s="159"/>
      <c r="K104" s="159">
        <v>68</v>
      </c>
      <c r="L104" s="192">
        <v>1382774.0630000001</v>
      </c>
      <c r="M104" s="186">
        <v>0</v>
      </c>
      <c r="N104" s="159"/>
      <c r="O104" s="159">
        <v>58</v>
      </c>
      <c r="P104" s="159"/>
      <c r="Q104" s="159"/>
      <c r="R104" s="159"/>
      <c r="S104" s="159"/>
      <c r="T104" s="159"/>
      <c r="U104" s="159"/>
      <c r="V104" s="159">
        <v>58</v>
      </c>
      <c r="W104" s="171">
        <v>1179337.3840000001</v>
      </c>
      <c r="Y104" s="90"/>
    </row>
    <row r="105" spans="1:25" s="80" customFormat="1">
      <c r="A105" s="182" t="s">
        <v>475</v>
      </c>
      <c r="B105" s="189">
        <v>2</v>
      </c>
      <c r="C105" s="782"/>
      <c r="D105" s="782"/>
      <c r="E105" s="782"/>
      <c r="F105" s="782"/>
      <c r="G105" s="782"/>
      <c r="H105" s="782"/>
      <c r="I105" s="782"/>
      <c r="J105" s="782"/>
      <c r="K105" s="161">
        <v>2</v>
      </c>
      <c r="L105" s="190">
        <v>52073.120000000003</v>
      </c>
      <c r="M105" s="185">
        <v>2</v>
      </c>
      <c r="N105" s="196"/>
      <c r="O105" s="196"/>
      <c r="P105" s="196"/>
      <c r="Q105" s="196"/>
      <c r="R105" s="196"/>
      <c r="S105" s="196"/>
      <c r="T105" s="196"/>
      <c r="U105" s="196"/>
      <c r="V105" s="161">
        <v>2</v>
      </c>
      <c r="W105" s="170">
        <v>54081.919999999998</v>
      </c>
      <c r="X105" s="81"/>
    </row>
    <row r="106" spans="1:25" s="80" customFormat="1">
      <c r="A106" s="183" t="s">
        <v>476</v>
      </c>
      <c r="B106" s="191">
        <v>2</v>
      </c>
      <c r="C106" s="159"/>
      <c r="D106" s="159"/>
      <c r="E106" s="159"/>
      <c r="F106" s="159"/>
      <c r="G106" s="159"/>
      <c r="H106" s="159"/>
      <c r="I106" s="159"/>
      <c r="J106" s="159"/>
      <c r="K106" s="159">
        <v>2</v>
      </c>
      <c r="L106" s="192">
        <v>52073.120000000003</v>
      </c>
      <c r="M106" s="186">
        <v>2</v>
      </c>
      <c r="N106" s="159"/>
      <c r="O106" s="159"/>
      <c r="P106" s="159"/>
      <c r="Q106" s="159"/>
      <c r="R106" s="159"/>
      <c r="S106" s="159"/>
      <c r="T106" s="159"/>
      <c r="U106" s="159"/>
      <c r="V106" s="159">
        <v>2</v>
      </c>
      <c r="W106" s="171">
        <v>54081.919999999998</v>
      </c>
      <c r="X106" s="84"/>
    </row>
    <row r="107" spans="1:25" s="80" customFormat="1" ht="12.75" thickBot="1">
      <c r="A107" s="184" t="s">
        <v>20</v>
      </c>
      <c r="B107" s="194">
        <v>330</v>
      </c>
      <c r="C107" s="197"/>
      <c r="D107" s="160">
        <v>1121</v>
      </c>
      <c r="E107" s="197"/>
      <c r="F107" s="160">
        <v>2</v>
      </c>
      <c r="G107" s="197"/>
      <c r="H107" s="197"/>
      <c r="I107" s="197"/>
      <c r="J107" s="197"/>
      <c r="K107" s="160">
        <v>1453</v>
      </c>
      <c r="L107" s="195">
        <v>45313866.459999993</v>
      </c>
      <c r="M107" s="187">
        <v>349</v>
      </c>
      <c r="N107" s="197"/>
      <c r="O107" s="160">
        <v>1067</v>
      </c>
      <c r="P107" s="197"/>
      <c r="Q107" s="160">
        <v>1</v>
      </c>
      <c r="R107" s="197"/>
      <c r="S107" s="197"/>
      <c r="T107" s="197"/>
      <c r="U107" s="197"/>
      <c r="V107" s="160">
        <v>1417</v>
      </c>
      <c r="W107" s="172">
        <v>43263967.995000005</v>
      </c>
      <c r="X107" s="81"/>
      <c r="Y107" s="91"/>
    </row>
    <row r="108" spans="1:25" s="84" customFormat="1" ht="12.75" hidden="1" thickTop="1">
      <c r="A108" s="85" t="s">
        <v>253</v>
      </c>
      <c r="B108" s="83"/>
      <c r="C108" s="83"/>
      <c r="D108" s="83"/>
      <c r="E108" s="83"/>
      <c r="F108" s="83"/>
      <c r="G108" s="83"/>
      <c r="H108" s="83"/>
      <c r="I108" s="83"/>
      <c r="J108" s="83"/>
      <c r="K108" s="83"/>
      <c r="L108" s="138"/>
      <c r="M108" s="83"/>
      <c r="N108" s="83"/>
      <c r="O108" s="83"/>
      <c r="P108" s="162"/>
      <c r="Q108" s="162"/>
      <c r="R108" s="162"/>
      <c r="S108" s="162"/>
      <c r="T108" s="162"/>
      <c r="U108" s="162"/>
      <c r="V108" s="162"/>
      <c r="W108" s="173"/>
    </row>
    <row r="109" spans="1:25" s="84" customFormat="1" hidden="1">
      <c r="A109" s="82" t="s">
        <v>247</v>
      </c>
      <c r="B109" s="152"/>
      <c r="C109" s="152"/>
      <c r="D109" s="152"/>
      <c r="E109" s="152"/>
      <c r="F109" s="152"/>
      <c r="G109" s="152"/>
      <c r="H109" s="152"/>
      <c r="I109" s="152"/>
      <c r="J109" s="152"/>
      <c r="K109" s="152"/>
      <c r="L109" s="139"/>
      <c r="M109" s="152"/>
      <c r="N109" s="152"/>
      <c r="O109" s="152"/>
      <c r="P109" s="162"/>
      <c r="Q109" s="162"/>
      <c r="R109" s="162"/>
      <c r="S109" s="162"/>
      <c r="T109" s="162"/>
      <c r="U109" s="162"/>
      <c r="V109" s="162"/>
      <c r="W109" s="173"/>
    </row>
    <row r="110" spans="1:25" s="84" customFormat="1" hidden="1">
      <c r="A110" s="82" t="s">
        <v>251</v>
      </c>
      <c r="B110" s="152"/>
      <c r="C110" s="152"/>
      <c r="D110" s="152"/>
      <c r="E110" s="152"/>
      <c r="F110" s="152"/>
      <c r="G110" s="152"/>
      <c r="H110" s="152"/>
      <c r="I110" s="152"/>
      <c r="J110" s="152"/>
      <c r="K110" s="152"/>
      <c r="L110" s="139"/>
      <c r="M110" s="152"/>
      <c r="N110" s="152"/>
      <c r="O110" s="152"/>
      <c r="P110" s="162"/>
      <c r="Q110" s="162"/>
      <c r="R110" s="162"/>
      <c r="S110" s="162"/>
      <c r="T110" s="162"/>
      <c r="U110" s="162"/>
      <c r="V110" s="162"/>
      <c r="W110" s="173"/>
    </row>
    <row r="111" spans="1:25" s="84" customFormat="1" hidden="1">
      <c r="A111" s="82" t="s">
        <v>258</v>
      </c>
      <c r="B111" s="83"/>
      <c r="C111" s="83"/>
      <c r="D111" s="83"/>
      <c r="E111" s="83"/>
      <c r="F111" s="83"/>
      <c r="G111" s="83"/>
      <c r="H111" s="83"/>
      <c r="I111" s="83"/>
      <c r="J111" s="83"/>
      <c r="K111" s="83"/>
      <c r="L111" s="138"/>
      <c r="M111" s="83"/>
      <c r="N111" s="83"/>
      <c r="O111" s="83"/>
      <c r="P111" s="152"/>
      <c r="Q111" s="152"/>
      <c r="R111" s="152"/>
      <c r="S111" s="152"/>
      <c r="T111" s="152"/>
      <c r="U111" s="152"/>
      <c r="V111" s="152"/>
      <c r="W111" s="138"/>
    </row>
    <row r="112" spans="1:25" s="84" customFormat="1" hidden="1">
      <c r="A112" s="82"/>
      <c r="B112" s="83"/>
      <c r="C112" s="83"/>
      <c r="D112" s="83"/>
      <c r="E112" s="83"/>
      <c r="F112" s="83"/>
      <c r="G112" s="83"/>
      <c r="H112" s="83"/>
      <c r="I112" s="83"/>
      <c r="J112" s="83"/>
      <c r="K112" s="83"/>
      <c r="L112" s="138"/>
      <c r="M112" s="83"/>
      <c r="N112" s="83"/>
      <c r="O112" s="83"/>
      <c r="P112" s="152"/>
      <c r="Q112" s="152"/>
      <c r="R112" s="152"/>
      <c r="S112" s="152"/>
      <c r="T112" s="152"/>
      <c r="U112" s="152"/>
      <c r="V112" s="152"/>
      <c r="W112" s="138"/>
    </row>
    <row r="113" spans="1:25" s="1662" customFormat="1" ht="28.9" customHeight="1" thickTop="1" thickBot="1">
      <c r="A113" s="1985" t="s">
        <v>488</v>
      </c>
      <c r="B113" s="1985"/>
      <c r="C113" s="1985"/>
      <c r="D113" s="1985"/>
      <c r="E113" s="1985"/>
      <c r="F113" s="1985"/>
      <c r="G113" s="1985"/>
      <c r="H113" s="1985"/>
      <c r="I113" s="1985"/>
      <c r="J113" s="1985"/>
      <c r="K113" s="1985"/>
      <c r="L113" s="1985"/>
      <c r="M113" s="1985"/>
      <c r="N113" s="1985"/>
      <c r="O113" s="1985"/>
      <c r="P113" s="1985"/>
      <c r="Q113" s="1985"/>
      <c r="R113" s="1985"/>
      <c r="S113" s="1985"/>
      <c r="T113" s="1985"/>
      <c r="U113" s="1985"/>
      <c r="V113" s="1985"/>
      <c r="W113" s="1985"/>
    </row>
    <row r="114" spans="1:25" s="84" customFormat="1" ht="12.75" hidden="1" thickTop="1">
      <c r="A114" s="180" t="s">
        <v>8</v>
      </c>
      <c r="B114" s="1974" t="s">
        <v>344</v>
      </c>
      <c r="C114" s="1975"/>
      <c r="D114" s="1975"/>
      <c r="E114" s="1975"/>
      <c r="F114" s="1975"/>
      <c r="G114" s="1975"/>
      <c r="H114" s="1975"/>
      <c r="I114" s="1975"/>
      <c r="J114" s="1975"/>
      <c r="K114" s="1975"/>
      <c r="L114" s="1976"/>
      <c r="M114" s="1977" t="s">
        <v>345</v>
      </c>
      <c r="N114" s="1975"/>
      <c r="O114" s="1975"/>
      <c r="P114" s="1975"/>
      <c r="Q114" s="1975"/>
      <c r="R114" s="1975"/>
      <c r="S114" s="1975"/>
      <c r="T114" s="1975"/>
      <c r="U114" s="1975"/>
      <c r="V114" s="1975"/>
      <c r="W114" s="1976"/>
      <c r="X114" s="92"/>
      <c r="Y114" s="37"/>
    </row>
    <row r="115" spans="1:25" s="84" customFormat="1" ht="153" hidden="1">
      <c r="A115" s="181" t="s">
        <v>7</v>
      </c>
      <c r="B115" s="188" t="s">
        <v>288</v>
      </c>
      <c r="C115" s="149" t="s">
        <v>102</v>
      </c>
      <c r="D115" s="149" t="s">
        <v>246</v>
      </c>
      <c r="E115" s="149" t="s">
        <v>239</v>
      </c>
      <c r="F115" s="149" t="s">
        <v>248</v>
      </c>
      <c r="G115" s="149" t="s">
        <v>249</v>
      </c>
      <c r="H115" s="149" t="s">
        <v>250</v>
      </c>
      <c r="I115" s="149" t="s">
        <v>257</v>
      </c>
      <c r="J115" s="150" t="s">
        <v>252</v>
      </c>
      <c r="K115" s="150" t="s">
        <v>254</v>
      </c>
      <c r="L115" s="169" t="s">
        <v>256</v>
      </c>
      <c r="M115" s="148" t="s">
        <v>288</v>
      </c>
      <c r="N115" s="149" t="s">
        <v>102</v>
      </c>
      <c r="O115" s="149" t="s">
        <v>246</v>
      </c>
      <c r="P115" s="149" t="s">
        <v>239</v>
      </c>
      <c r="Q115" s="149" t="s">
        <v>248</v>
      </c>
      <c r="R115" s="149" t="s">
        <v>249</v>
      </c>
      <c r="S115" s="149" t="s">
        <v>250</v>
      </c>
      <c r="T115" s="149" t="s">
        <v>257</v>
      </c>
      <c r="U115" s="150" t="s">
        <v>252</v>
      </c>
      <c r="V115" s="150" t="s">
        <v>254</v>
      </c>
      <c r="W115" s="169" t="s">
        <v>255</v>
      </c>
      <c r="X115" s="93"/>
      <c r="Y115" s="16"/>
    </row>
    <row r="116" spans="1:25" s="5" customFormat="1" ht="12.75" thickTop="1">
      <c r="A116" s="182" t="s">
        <v>5</v>
      </c>
      <c r="B116" s="189"/>
      <c r="C116" s="161">
        <v>34</v>
      </c>
      <c r="D116" s="161"/>
      <c r="E116" s="161"/>
      <c r="F116" s="161"/>
      <c r="G116" s="161"/>
      <c r="H116" s="161"/>
      <c r="I116" s="161"/>
      <c r="J116" s="161"/>
      <c r="K116" s="161">
        <v>34</v>
      </c>
      <c r="L116" s="190">
        <v>6637193</v>
      </c>
      <c r="M116" s="185"/>
      <c r="N116" s="161">
        <v>34</v>
      </c>
      <c r="O116" s="161"/>
      <c r="P116" s="161"/>
      <c r="Q116" s="161"/>
      <c r="R116" s="161"/>
      <c r="S116" s="161"/>
      <c r="T116" s="161"/>
      <c r="U116" s="161"/>
      <c r="V116" s="161">
        <v>34</v>
      </c>
      <c r="W116" s="190">
        <v>6637193</v>
      </c>
      <c r="X116" s="81"/>
    </row>
    <row r="117" spans="1:25" s="5" customFormat="1">
      <c r="A117" s="183" t="s">
        <v>477</v>
      </c>
      <c r="B117" s="191"/>
      <c r="C117" s="159">
        <v>1</v>
      </c>
      <c r="D117" s="159"/>
      <c r="E117" s="159"/>
      <c r="F117" s="159"/>
      <c r="G117" s="159"/>
      <c r="H117" s="159"/>
      <c r="I117" s="159"/>
      <c r="J117" s="159"/>
      <c r="K117" s="159">
        <v>1</v>
      </c>
      <c r="L117" s="198">
        <v>259266</v>
      </c>
      <c r="M117" s="186"/>
      <c r="N117" s="159">
        <v>1</v>
      </c>
      <c r="O117" s="159"/>
      <c r="P117" s="159"/>
      <c r="Q117" s="159"/>
      <c r="R117" s="159"/>
      <c r="S117" s="159"/>
      <c r="T117" s="159"/>
      <c r="U117" s="159"/>
      <c r="V117" s="159">
        <v>1</v>
      </c>
      <c r="W117" s="198">
        <v>259266</v>
      </c>
      <c r="X117" s="86"/>
    </row>
    <row r="118" spans="1:25" s="5" customFormat="1">
      <c r="A118" s="183" t="s">
        <v>478</v>
      </c>
      <c r="B118" s="191"/>
      <c r="C118" s="159">
        <v>1</v>
      </c>
      <c r="D118" s="159"/>
      <c r="E118" s="159"/>
      <c r="F118" s="159"/>
      <c r="G118" s="159"/>
      <c r="H118" s="159"/>
      <c r="I118" s="159"/>
      <c r="J118" s="159"/>
      <c r="K118" s="159">
        <v>1</v>
      </c>
      <c r="L118" s="198">
        <v>257620</v>
      </c>
      <c r="M118" s="186"/>
      <c r="N118" s="159">
        <v>1</v>
      </c>
      <c r="O118" s="159"/>
      <c r="P118" s="159"/>
      <c r="Q118" s="159"/>
      <c r="R118" s="159"/>
      <c r="S118" s="159"/>
      <c r="T118" s="159"/>
      <c r="U118" s="159"/>
      <c r="V118" s="159">
        <v>1</v>
      </c>
      <c r="W118" s="198">
        <v>257620</v>
      </c>
      <c r="X118" s="86"/>
    </row>
    <row r="119" spans="1:25" s="5" customFormat="1">
      <c r="A119" s="183" t="s">
        <v>479</v>
      </c>
      <c r="B119" s="191"/>
      <c r="C119" s="159">
        <v>3</v>
      </c>
      <c r="D119" s="159"/>
      <c r="E119" s="159"/>
      <c r="F119" s="159"/>
      <c r="G119" s="159"/>
      <c r="H119" s="159"/>
      <c r="I119" s="159"/>
      <c r="J119" s="159"/>
      <c r="K119" s="159">
        <v>3</v>
      </c>
      <c r="L119" s="198">
        <v>732121</v>
      </c>
      <c r="M119" s="186"/>
      <c r="N119" s="159">
        <v>3</v>
      </c>
      <c r="O119" s="159"/>
      <c r="P119" s="159"/>
      <c r="Q119" s="159"/>
      <c r="R119" s="159"/>
      <c r="S119" s="159"/>
      <c r="T119" s="159"/>
      <c r="U119" s="159"/>
      <c r="V119" s="159">
        <v>3</v>
      </c>
      <c r="W119" s="198">
        <v>732121</v>
      </c>
      <c r="X119" s="86"/>
    </row>
    <row r="120" spans="1:25" s="5" customFormat="1">
      <c r="A120" s="183" t="s">
        <v>480</v>
      </c>
      <c r="B120" s="191"/>
      <c r="C120" s="159">
        <v>5</v>
      </c>
      <c r="D120" s="159"/>
      <c r="E120" s="159"/>
      <c r="F120" s="159"/>
      <c r="G120" s="159"/>
      <c r="H120" s="159"/>
      <c r="I120" s="159"/>
      <c r="J120" s="159"/>
      <c r="K120" s="159">
        <v>5</v>
      </c>
      <c r="L120" s="198">
        <v>1131792</v>
      </c>
      <c r="M120" s="186"/>
      <c r="N120" s="159">
        <v>5</v>
      </c>
      <c r="O120" s="159"/>
      <c r="P120" s="159"/>
      <c r="Q120" s="159"/>
      <c r="R120" s="159"/>
      <c r="S120" s="159"/>
      <c r="T120" s="159"/>
      <c r="U120" s="159"/>
      <c r="V120" s="159">
        <v>5</v>
      </c>
      <c r="W120" s="198">
        <v>1131792</v>
      </c>
      <c r="X120" s="86"/>
    </row>
    <row r="121" spans="1:25" s="5" customFormat="1">
      <c r="A121" s="183" t="s">
        <v>481</v>
      </c>
      <c r="B121" s="191"/>
      <c r="C121" s="159">
        <v>24</v>
      </c>
      <c r="D121" s="159"/>
      <c r="E121" s="159"/>
      <c r="F121" s="159"/>
      <c r="G121" s="159"/>
      <c r="H121" s="159"/>
      <c r="I121" s="159"/>
      <c r="J121" s="159"/>
      <c r="K121" s="159">
        <v>24</v>
      </c>
      <c r="L121" s="198">
        <v>4256394</v>
      </c>
      <c r="M121" s="186"/>
      <c r="N121" s="159">
        <v>24</v>
      </c>
      <c r="O121" s="159"/>
      <c r="P121" s="159"/>
      <c r="Q121" s="159"/>
      <c r="R121" s="159"/>
      <c r="S121" s="159"/>
      <c r="T121" s="159"/>
      <c r="U121" s="159"/>
      <c r="V121" s="159">
        <v>24</v>
      </c>
      <c r="W121" s="198">
        <v>4256394</v>
      </c>
      <c r="X121" s="86"/>
    </row>
    <row r="122" spans="1:25" s="5" customFormat="1">
      <c r="A122" s="182" t="s">
        <v>2</v>
      </c>
      <c r="B122" s="189"/>
      <c r="C122" s="161">
        <v>121</v>
      </c>
      <c r="D122" s="161"/>
      <c r="E122" s="161"/>
      <c r="F122" s="161"/>
      <c r="G122" s="161"/>
      <c r="H122" s="161"/>
      <c r="I122" s="161"/>
      <c r="J122" s="161"/>
      <c r="K122" s="161">
        <v>121</v>
      </c>
      <c r="L122" s="190">
        <v>13294724</v>
      </c>
      <c r="M122" s="185"/>
      <c r="N122" s="161">
        <v>121</v>
      </c>
      <c r="O122" s="161"/>
      <c r="P122" s="161"/>
      <c r="Q122" s="161"/>
      <c r="R122" s="161"/>
      <c r="S122" s="161"/>
      <c r="T122" s="161"/>
      <c r="U122" s="161"/>
      <c r="V122" s="161">
        <v>121</v>
      </c>
      <c r="W122" s="190">
        <v>13294724</v>
      </c>
      <c r="X122" s="81"/>
    </row>
    <row r="123" spans="1:25" s="5" customFormat="1">
      <c r="A123" s="183" t="s">
        <v>482</v>
      </c>
      <c r="B123" s="191"/>
      <c r="C123" s="159">
        <v>19</v>
      </c>
      <c r="D123" s="159"/>
      <c r="E123" s="159"/>
      <c r="F123" s="159"/>
      <c r="G123" s="159"/>
      <c r="H123" s="159"/>
      <c r="I123" s="159"/>
      <c r="J123" s="159"/>
      <c r="K123" s="159">
        <v>19</v>
      </c>
      <c r="L123" s="198">
        <v>2866306</v>
      </c>
      <c r="M123" s="186"/>
      <c r="N123" s="159">
        <v>19</v>
      </c>
      <c r="O123" s="159"/>
      <c r="P123" s="159"/>
      <c r="Q123" s="159"/>
      <c r="R123" s="159"/>
      <c r="S123" s="159"/>
      <c r="T123" s="159"/>
      <c r="U123" s="159"/>
      <c r="V123" s="159">
        <v>19</v>
      </c>
      <c r="W123" s="198">
        <v>2866306</v>
      </c>
      <c r="X123" s="86"/>
    </row>
    <row r="124" spans="1:25" s="5" customFormat="1">
      <c r="A124" s="183" t="s">
        <v>483</v>
      </c>
      <c r="B124" s="191"/>
      <c r="C124" s="159">
        <v>53</v>
      </c>
      <c r="D124" s="159"/>
      <c r="E124" s="159"/>
      <c r="F124" s="159"/>
      <c r="G124" s="159"/>
      <c r="H124" s="159"/>
      <c r="I124" s="159"/>
      <c r="J124" s="159"/>
      <c r="K124" s="159">
        <v>53</v>
      </c>
      <c r="L124" s="198">
        <v>6229477</v>
      </c>
      <c r="M124" s="186"/>
      <c r="N124" s="159">
        <v>53</v>
      </c>
      <c r="O124" s="159"/>
      <c r="P124" s="159"/>
      <c r="Q124" s="159"/>
      <c r="R124" s="159"/>
      <c r="S124" s="159"/>
      <c r="T124" s="159"/>
      <c r="U124" s="159"/>
      <c r="V124" s="159">
        <v>53</v>
      </c>
      <c r="W124" s="198">
        <v>6229477</v>
      </c>
      <c r="X124" s="86"/>
    </row>
    <row r="125" spans="1:25" s="5" customFormat="1">
      <c r="A125" s="183" t="s">
        <v>484</v>
      </c>
      <c r="B125" s="191"/>
      <c r="C125" s="159">
        <v>49</v>
      </c>
      <c r="D125" s="159"/>
      <c r="E125" s="159"/>
      <c r="F125" s="159"/>
      <c r="G125" s="159"/>
      <c r="H125" s="159"/>
      <c r="I125" s="159"/>
      <c r="J125" s="159"/>
      <c r="K125" s="159">
        <v>49</v>
      </c>
      <c r="L125" s="198">
        <v>4198941</v>
      </c>
      <c r="M125" s="186"/>
      <c r="N125" s="159">
        <v>49</v>
      </c>
      <c r="O125" s="159"/>
      <c r="P125" s="159"/>
      <c r="Q125" s="159"/>
      <c r="R125" s="159"/>
      <c r="S125" s="159"/>
      <c r="T125" s="159"/>
      <c r="U125" s="159"/>
      <c r="V125" s="159">
        <v>49</v>
      </c>
      <c r="W125" s="198">
        <v>4198941</v>
      </c>
      <c r="X125" s="86"/>
    </row>
    <row r="126" spans="1:25" s="5" customFormat="1">
      <c r="A126" s="182" t="s">
        <v>3</v>
      </c>
      <c r="B126" s="189"/>
      <c r="C126" s="161">
        <v>199</v>
      </c>
      <c r="D126" s="161"/>
      <c r="E126" s="161"/>
      <c r="F126" s="161"/>
      <c r="G126" s="161"/>
      <c r="H126" s="161"/>
      <c r="I126" s="161"/>
      <c r="J126" s="161"/>
      <c r="K126" s="161">
        <v>199</v>
      </c>
      <c r="L126" s="190">
        <v>13546537</v>
      </c>
      <c r="M126" s="185"/>
      <c r="N126" s="161">
        <v>199</v>
      </c>
      <c r="O126" s="161"/>
      <c r="P126" s="161"/>
      <c r="Q126" s="161"/>
      <c r="R126" s="161"/>
      <c r="S126" s="161"/>
      <c r="T126" s="161"/>
      <c r="U126" s="161"/>
      <c r="V126" s="161">
        <v>199</v>
      </c>
      <c r="W126" s="190">
        <v>13546537</v>
      </c>
      <c r="X126" s="81"/>
    </row>
    <row r="127" spans="1:25" s="5" customFormat="1">
      <c r="A127" s="183" t="s">
        <v>485</v>
      </c>
      <c r="B127" s="191"/>
      <c r="C127" s="159">
        <v>78</v>
      </c>
      <c r="D127" s="159"/>
      <c r="E127" s="159"/>
      <c r="F127" s="159"/>
      <c r="G127" s="159"/>
      <c r="H127" s="159"/>
      <c r="I127" s="159"/>
      <c r="J127" s="159"/>
      <c r="K127" s="159">
        <v>78</v>
      </c>
      <c r="L127" s="198">
        <v>5942485</v>
      </c>
      <c r="M127" s="186"/>
      <c r="N127" s="159">
        <v>78</v>
      </c>
      <c r="O127" s="159"/>
      <c r="P127" s="159"/>
      <c r="Q127" s="159"/>
      <c r="R127" s="159"/>
      <c r="S127" s="159"/>
      <c r="T127" s="159"/>
      <c r="U127" s="159"/>
      <c r="V127" s="159">
        <v>78</v>
      </c>
      <c r="W127" s="198">
        <v>5942485</v>
      </c>
      <c r="X127" s="86"/>
    </row>
    <row r="128" spans="1:25" s="5" customFormat="1">
      <c r="A128" s="183" t="s">
        <v>486</v>
      </c>
      <c r="B128" s="191"/>
      <c r="C128" s="159">
        <v>121</v>
      </c>
      <c r="D128" s="159"/>
      <c r="E128" s="159"/>
      <c r="F128" s="159"/>
      <c r="G128" s="159"/>
      <c r="H128" s="159"/>
      <c r="I128" s="159"/>
      <c r="J128" s="159"/>
      <c r="K128" s="159">
        <v>121</v>
      </c>
      <c r="L128" s="198">
        <v>7604052</v>
      </c>
      <c r="M128" s="186"/>
      <c r="N128" s="159">
        <v>121</v>
      </c>
      <c r="O128" s="159"/>
      <c r="P128" s="159"/>
      <c r="Q128" s="159"/>
      <c r="R128" s="159"/>
      <c r="S128" s="159"/>
      <c r="T128" s="159"/>
      <c r="U128" s="159"/>
      <c r="V128" s="159">
        <v>121</v>
      </c>
      <c r="W128" s="198">
        <v>7604052</v>
      </c>
      <c r="X128" s="86"/>
    </row>
    <row r="129" spans="1:27" s="5" customFormat="1">
      <c r="A129" s="182" t="s">
        <v>4</v>
      </c>
      <c r="B129" s="189"/>
      <c r="C129" s="161">
        <v>30</v>
      </c>
      <c r="D129" s="161"/>
      <c r="E129" s="161"/>
      <c r="F129" s="161"/>
      <c r="G129" s="161"/>
      <c r="H129" s="161"/>
      <c r="I129" s="161"/>
      <c r="J129" s="161"/>
      <c r="K129" s="161">
        <v>30</v>
      </c>
      <c r="L129" s="190">
        <v>1252871</v>
      </c>
      <c r="M129" s="185"/>
      <c r="N129" s="161">
        <v>30</v>
      </c>
      <c r="O129" s="161"/>
      <c r="P129" s="161"/>
      <c r="Q129" s="161"/>
      <c r="R129" s="161"/>
      <c r="S129" s="161"/>
      <c r="T129" s="161"/>
      <c r="U129" s="161"/>
      <c r="V129" s="161">
        <v>30</v>
      </c>
      <c r="W129" s="190">
        <v>1252871</v>
      </c>
      <c r="X129" s="81"/>
    </row>
    <row r="130" spans="1:27" s="5" customFormat="1">
      <c r="A130" s="183" t="s">
        <v>487</v>
      </c>
      <c r="B130" s="191"/>
      <c r="C130" s="159">
        <v>30</v>
      </c>
      <c r="D130" s="159"/>
      <c r="E130" s="159"/>
      <c r="F130" s="159"/>
      <c r="G130" s="159"/>
      <c r="H130" s="159"/>
      <c r="I130" s="159"/>
      <c r="J130" s="159"/>
      <c r="K130" s="159">
        <v>30</v>
      </c>
      <c r="L130" s="198">
        <v>1252871</v>
      </c>
      <c r="M130" s="186"/>
      <c r="N130" s="159">
        <v>30</v>
      </c>
      <c r="O130" s="159"/>
      <c r="P130" s="159"/>
      <c r="Q130" s="159"/>
      <c r="R130" s="159"/>
      <c r="S130" s="159"/>
      <c r="T130" s="159"/>
      <c r="U130" s="159"/>
      <c r="V130" s="159">
        <v>30</v>
      </c>
      <c r="W130" s="198">
        <v>1252871</v>
      </c>
      <c r="X130" s="86"/>
    </row>
    <row r="131" spans="1:27" s="5" customFormat="1" ht="12.75" thickBot="1">
      <c r="A131" s="184" t="s">
        <v>20</v>
      </c>
      <c r="B131" s="194"/>
      <c r="C131" s="160">
        <v>384</v>
      </c>
      <c r="D131" s="160"/>
      <c r="E131" s="160"/>
      <c r="F131" s="160"/>
      <c r="G131" s="160"/>
      <c r="H131" s="160"/>
      <c r="I131" s="160"/>
      <c r="J131" s="160"/>
      <c r="K131" s="160">
        <v>384</v>
      </c>
      <c r="L131" s="195">
        <v>34731325</v>
      </c>
      <c r="M131" s="187"/>
      <c r="N131" s="160">
        <v>384</v>
      </c>
      <c r="O131" s="160"/>
      <c r="P131" s="160"/>
      <c r="Q131" s="160"/>
      <c r="R131" s="160"/>
      <c r="S131" s="160"/>
      <c r="T131" s="160"/>
      <c r="U131" s="160"/>
      <c r="V131" s="160">
        <v>384</v>
      </c>
      <c r="W131" s="195">
        <v>34731325</v>
      </c>
      <c r="X131" s="81"/>
    </row>
    <row r="132" spans="1:27" s="5" customFormat="1" ht="12.75" hidden="1" thickTop="1">
      <c r="A132" s="1" t="s">
        <v>253</v>
      </c>
      <c r="B132" s="133"/>
      <c r="C132" s="133"/>
      <c r="D132" s="133"/>
      <c r="E132" s="133"/>
      <c r="F132" s="133"/>
      <c r="G132" s="133"/>
      <c r="H132" s="133"/>
      <c r="I132" s="133"/>
      <c r="J132" s="133"/>
      <c r="K132" s="133"/>
      <c r="L132" s="140"/>
      <c r="M132" s="133"/>
      <c r="N132" s="133"/>
      <c r="O132" s="133"/>
      <c r="P132" s="134"/>
      <c r="Q132" s="163"/>
      <c r="R132" s="134"/>
      <c r="S132" s="134"/>
      <c r="T132" s="134"/>
      <c r="U132" s="134"/>
      <c r="V132" s="134"/>
      <c r="W132" s="174"/>
    </row>
    <row r="133" spans="1:27" s="5" customFormat="1" hidden="1">
      <c r="A133" s="17" t="s">
        <v>247</v>
      </c>
      <c r="B133" s="130"/>
      <c r="C133" s="130"/>
      <c r="D133" s="130"/>
      <c r="E133" s="130"/>
      <c r="F133" s="130"/>
      <c r="G133" s="130"/>
      <c r="H133" s="130"/>
      <c r="I133" s="130"/>
      <c r="J133" s="130"/>
      <c r="K133" s="130"/>
      <c r="L133" s="135"/>
      <c r="M133" s="130"/>
      <c r="N133" s="130"/>
      <c r="O133" s="130"/>
      <c r="P133" s="134"/>
      <c r="Q133" s="163"/>
      <c r="R133" s="134"/>
      <c r="S133" s="134"/>
      <c r="T133" s="134"/>
      <c r="U133" s="134"/>
      <c r="V133" s="134"/>
      <c r="W133" s="174"/>
    </row>
    <row r="134" spans="1:27" s="5" customFormat="1" hidden="1">
      <c r="A134" s="17" t="s">
        <v>251</v>
      </c>
      <c r="B134" s="130"/>
      <c r="C134" s="130"/>
      <c r="D134" s="130"/>
      <c r="E134" s="130"/>
      <c r="F134" s="130"/>
      <c r="G134" s="130"/>
      <c r="H134" s="130"/>
      <c r="I134" s="130"/>
      <c r="J134" s="130"/>
      <c r="K134" s="130"/>
      <c r="L134" s="135"/>
      <c r="M134" s="130"/>
      <c r="N134" s="130"/>
      <c r="O134" s="130"/>
      <c r="P134" s="134"/>
      <c r="Q134" s="163"/>
      <c r="R134" s="134"/>
      <c r="S134" s="134"/>
      <c r="T134" s="134"/>
      <c r="U134" s="134"/>
      <c r="V134" s="134"/>
      <c r="W134" s="174"/>
    </row>
    <row r="135" spans="1:27" s="5" customFormat="1" hidden="1">
      <c r="A135" s="17" t="s">
        <v>258</v>
      </c>
      <c r="B135" s="130"/>
      <c r="C135" s="130"/>
      <c r="D135" s="130"/>
      <c r="E135" s="130"/>
      <c r="F135" s="130"/>
      <c r="G135" s="130"/>
      <c r="H135" s="130"/>
      <c r="I135" s="130"/>
      <c r="J135" s="130"/>
      <c r="K135" s="130"/>
      <c r="L135" s="135"/>
      <c r="M135" s="130"/>
      <c r="N135" s="130"/>
      <c r="O135" s="130"/>
      <c r="P135" s="130"/>
      <c r="Q135" s="130"/>
      <c r="R135" s="130"/>
      <c r="S135" s="130"/>
      <c r="T135" s="130"/>
      <c r="U135" s="130"/>
      <c r="V135" s="130"/>
      <c r="W135" s="135"/>
      <c r="X135" s="86"/>
    </row>
    <row r="136" spans="1:27" s="84" customFormat="1" hidden="1">
      <c r="A136" s="82"/>
      <c r="B136" s="83"/>
      <c r="C136" s="83"/>
      <c r="D136" s="83"/>
      <c r="E136" s="83"/>
      <c r="F136" s="83"/>
      <c r="G136" s="83"/>
      <c r="H136" s="83"/>
      <c r="I136" s="83"/>
      <c r="J136" s="83"/>
      <c r="K136" s="83"/>
      <c r="L136" s="138"/>
      <c r="M136" s="83"/>
      <c r="N136" s="83"/>
      <c r="O136" s="83"/>
      <c r="P136" s="152"/>
      <c r="Q136" s="152"/>
      <c r="R136" s="152"/>
      <c r="S136" s="152"/>
      <c r="T136" s="152"/>
      <c r="U136" s="152"/>
      <c r="V136" s="152"/>
      <c r="W136" s="138"/>
    </row>
    <row r="137" spans="1:27" s="1662" customFormat="1" ht="22.5" customHeight="1" thickTop="1" thickBot="1">
      <c r="A137" s="1985" t="s">
        <v>489</v>
      </c>
      <c r="B137" s="1985"/>
      <c r="C137" s="1985"/>
      <c r="D137" s="1985"/>
      <c r="E137" s="1985"/>
      <c r="F137" s="1985"/>
      <c r="G137" s="1985"/>
      <c r="H137" s="1985"/>
      <c r="I137" s="1985"/>
      <c r="J137" s="1985"/>
      <c r="K137" s="1985"/>
      <c r="L137" s="1985"/>
      <c r="M137" s="1985"/>
      <c r="N137" s="1985"/>
      <c r="O137" s="1985"/>
      <c r="P137" s="1985"/>
      <c r="Q137" s="1985"/>
      <c r="R137" s="1985"/>
      <c r="S137" s="1985"/>
      <c r="T137" s="1985"/>
      <c r="U137" s="1985"/>
      <c r="V137" s="1985"/>
      <c r="W137" s="1985"/>
    </row>
    <row r="138" spans="1:27" s="84" customFormat="1" ht="12.75" hidden="1" thickTop="1">
      <c r="A138" s="180" t="s">
        <v>8</v>
      </c>
      <c r="B138" s="1974" t="s">
        <v>344</v>
      </c>
      <c r="C138" s="1975"/>
      <c r="D138" s="1975"/>
      <c r="E138" s="1975"/>
      <c r="F138" s="1975"/>
      <c r="G138" s="1975"/>
      <c r="H138" s="1975"/>
      <c r="I138" s="1975"/>
      <c r="J138" s="1975"/>
      <c r="K138" s="1975"/>
      <c r="L138" s="1976"/>
      <c r="M138" s="1977" t="s">
        <v>345</v>
      </c>
      <c r="N138" s="1975"/>
      <c r="O138" s="1975"/>
      <c r="P138" s="1975"/>
      <c r="Q138" s="1975"/>
      <c r="R138" s="1975"/>
      <c r="S138" s="1975"/>
      <c r="T138" s="1975"/>
      <c r="U138" s="1975"/>
      <c r="V138" s="1975"/>
      <c r="W138" s="1976"/>
      <c r="X138" s="92"/>
      <c r="Y138" s="37"/>
    </row>
    <row r="139" spans="1:27" s="84" customFormat="1" ht="153" hidden="1">
      <c r="A139" s="181" t="s">
        <v>7</v>
      </c>
      <c r="B139" s="188" t="s">
        <v>288</v>
      </c>
      <c r="C139" s="149" t="s">
        <v>102</v>
      </c>
      <c r="D139" s="149" t="s">
        <v>246</v>
      </c>
      <c r="E139" s="149" t="s">
        <v>239</v>
      </c>
      <c r="F139" s="149" t="s">
        <v>248</v>
      </c>
      <c r="G139" s="149" t="s">
        <v>249</v>
      </c>
      <c r="H139" s="149" t="s">
        <v>250</v>
      </c>
      <c r="I139" s="149" t="s">
        <v>257</v>
      </c>
      <c r="J139" s="150" t="s">
        <v>252</v>
      </c>
      <c r="K139" s="150" t="s">
        <v>254</v>
      </c>
      <c r="L139" s="169" t="s">
        <v>256</v>
      </c>
      <c r="M139" s="148" t="s">
        <v>288</v>
      </c>
      <c r="N139" s="149" t="s">
        <v>102</v>
      </c>
      <c r="O139" s="149" t="s">
        <v>246</v>
      </c>
      <c r="P139" s="149" t="s">
        <v>239</v>
      </c>
      <c r="Q139" s="149" t="s">
        <v>248</v>
      </c>
      <c r="R139" s="149" t="s">
        <v>249</v>
      </c>
      <c r="S139" s="149" t="s">
        <v>250</v>
      </c>
      <c r="T139" s="149" t="s">
        <v>257</v>
      </c>
      <c r="U139" s="150" t="s">
        <v>252</v>
      </c>
      <c r="V139" s="150" t="s">
        <v>254</v>
      </c>
      <c r="W139" s="169" t="s">
        <v>255</v>
      </c>
      <c r="X139" s="93"/>
      <c r="Y139" s="16"/>
    </row>
    <row r="140" spans="1:27" s="95" customFormat="1" ht="13.5" thickTop="1">
      <c r="A140" s="182" t="s">
        <v>5</v>
      </c>
      <c r="B140" s="189">
        <v>1</v>
      </c>
      <c r="C140" s="161">
        <v>12</v>
      </c>
      <c r="D140" s="204"/>
      <c r="E140" s="161">
        <v>1</v>
      </c>
      <c r="F140" s="204"/>
      <c r="G140" s="204"/>
      <c r="H140" s="204"/>
      <c r="I140" s="204"/>
      <c r="J140" s="204"/>
      <c r="K140" s="161">
        <v>14</v>
      </c>
      <c r="L140" s="205">
        <v>2324103.0300000003</v>
      </c>
      <c r="M140" s="185">
        <v>1</v>
      </c>
      <c r="N140" s="161">
        <v>18</v>
      </c>
      <c r="O140" s="204"/>
      <c r="P140" s="161">
        <v>1</v>
      </c>
      <c r="Q140" s="204"/>
      <c r="R140" s="204"/>
      <c r="S140" s="204"/>
      <c r="T140" s="204"/>
      <c r="U140" s="204"/>
      <c r="V140" s="161">
        <v>20</v>
      </c>
      <c r="W140" s="190">
        <v>3365412</v>
      </c>
      <c r="X140" s="81"/>
      <c r="Y140" s="94"/>
      <c r="AA140" s="96"/>
    </row>
    <row r="141" spans="1:27" s="95" customFormat="1" ht="12.75">
      <c r="A141" s="183" t="s">
        <v>490</v>
      </c>
      <c r="B141" s="191">
        <v>1</v>
      </c>
      <c r="C141" s="159"/>
      <c r="D141" s="159"/>
      <c r="E141" s="159"/>
      <c r="F141" s="159"/>
      <c r="G141" s="159"/>
      <c r="H141" s="159"/>
      <c r="I141" s="159"/>
      <c r="J141" s="159"/>
      <c r="K141" s="159">
        <v>1</v>
      </c>
      <c r="L141" s="199">
        <v>10775.699999999999</v>
      </c>
      <c r="M141" s="186">
        <v>1</v>
      </c>
      <c r="N141" s="159"/>
      <c r="O141" s="159"/>
      <c r="P141" s="159"/>
      <c r="Q141" s="159"/>
      <c r="R141" s="159"/>
      <c r="S141" s="159"/>
      <c r="T141" s="159"/>
      <c r="U141" s="159"/>
      <c r="V141" s="159">
        <v>1</v>
      </c>
      <c r="W141" s="192">
        <v>11052</v>
      </c>
      <c r="X141" s="97"/>
      <c r="Y141" s="94"/>
      <c r="AA141" s="96"/>
    </row>
    <row r="142" spans="1:27" s="95" customFormat="1" ht="12.75">
      <c r="A142" s="183" t="s">
        <v>465</v>
      </c>
      <c r="B142" s="191"/>
      <c r="C142" s="159"/>
      <c r="D142" s="159"/>
      <c r="E142" s="159"/>
      <c r="F142" s="159"/>
      <c r="G142" s="159"/>
      <c r="H142" s="159"/>
      <c r="I142" s="159"/>
      <c r="J142" s="159"/>
      <c r="K142" s="159"/>
      <c r="L142" s="199"/>
      <c r="M142" s="186"/>
      <c r="N142" s="159"/>
      <c r="O142" s="159"/>
      <c r="P142" s="159"/>
      <c r="Q142" s="159"/>
      <c r="R142" s="159"/>
      <c r="S142" s="159"/>
      <c r="T142" s="159"/>
      <c r="U142" s="159"/>
      <c r="V142" s="159"/>
      <c r="W142" s="192"/>
      <c r="X142" s="97"/>
      <c r="Y142" s="94"/>
      <c r="AA142" s="96"/>
    </row>
    <row r="143" spans="1:27" s="95" customFormat="1" ht="12.75">
      <c r="A143" s="183" t="s">
        <v>491</v>
      </c>
      <c r="B143" s="191"/>
      <c r="C143" s="159"/>
      <c r="D143" s="159"/>
      <c r="E143" s="159">
        <v>1</v>
      </c>
      <c r="F143" s="159"/>
      <c r="G143" s="159"/>
      <c r="H143" s="159"/>
      <c r="I143" s="159"/>
      <c r="J143" s="159"/>
      <c r="K143" s="159">
        <v>1</v>
      </c>
      <c r="L143" s="199">
        <v>341750</v>
      </c>
      <c r="M143" s="186"/>
      <c r="N143" s="159"/>
      <c r="O143" s="159"/>
      <c r="P143" s="159">
        <v>1</v>
      </c>
      <c r="Q143" s="159"/>
      <c r="R143" s="159"/>
      <c r="S143" s="159"/>
      <c r="T143" s="159"/>
      <c r="U143" s="159"/>
      <c r="V143" s="159">
        <v>1</v>
      </c>
      <c r="W143" s="192">
        <v>300000</v>
      </c>
      <c r="X143" s="97"/>
      <c r="Y143" s="94"/>
      <c r="AA143" s="96"/>
    </row>
    <row r="144" spans="1:27" s="95" customFormat="1" ht="12.75">
      <c r="A144" s="183" t="s">
        <v>492</v>
      </c>
      <c r="B144" s="191"/>
      <c r="C144" s="159"/>
      <c r="D144" s="159"/>
      <c r="E144" s="159"/>
      <c r="F144" s="159"/>
      <c r="G144" s="159"/>
      <c r="H144" s="159"/>
      <c r="I144" s="159"/>
      <c r="J144" s="159"/>
      <c r="K144" s="159"/>
      <c r="L144" s="199"/>
      <c r="M144" s="186"/>
      <c r="N144" s="159">
        <v>3</v>
      </c>
      <c r="O144" s="159"/>
      <c r="P144" s="159"/>
      <c r="Q144" s="159"/>
      <c r="R144" s="159"/>
      <c r="S144" s="159"/>
      <c r="T144" s="159"/>
      <c r="U144" s="159"/>
      <c r="V144" s="159">
        <v>3</v>
      </c>
      <c r="W144" s="199">
        <v>540000</v>
      </c>
      <c r="X144" s="97"/>
      <c r="Y144" s="94"/>
      <c r="AA144" s="96"/>
    </row>
    <row r="145" spans="1:27" s="95" customFormat="1" ht="12.75">
      <c r="A145" s="183" t="s">
        <v>493</v>
      </c>
      <c r="B145" s="191"/>
      <c r="C145" s="159">
        <v>2</v>
      </c>
      <c r="D145" s="159"/>
      <c r="E145" s="159"/>
      <c r="F145" s="159"/>
      <c r="G145" s="159"/>
      <c r="H145" s="159"/>
      <c r="I145" s="159"/>
      <c r="J145" s="159"/>
      <c r="K145" s="159">
        <v>2</v>
      </c>
      <c r="L145" s="199">
        <v>348093</v>
      </c>
      <c r="M145" s="186"/>
      <c r="N145" s="159">
        <v>2</v>
      </c>
      <c r="O145" s="159"/>
      <c r="P145" s="159"/>
      <c r="Q145" s="159"/>
      <c r="R145" s="159"/>
      <c r="S145" s="159"/>
      <c r="T145" s="159"/>
      <c r="U145" s="159"/>
      <c r="V145" s="159">
        <v>2</v>
      </c>
      <c r="W145" s="192">
        <v>349116</v>
      </c>
      <c r="X145" s="97"/>
      <c r="Y145" s="94"/>
      <c r="AA145" s="96"/>
    </row>
    <row r="146" spans="1:27" s="95" customFormat="1" ht="12.75">
      <c r="A146" s="183" t="s">
        <v>494</v>
      </c>
      <c r="B146" s="191"/>
      <c r="C146" s="159">
        <v>3</v>
      </c>
      <c r="D146" s="159"/>
      <c r="E146" s="159"/>
      <c r="F146" s="159"/>
      <c r="G146" s="159"/>
      <c r="H146" s="159"/>
      <c r="I146" s="159"/>
      <c r="J146" s="159"/>
      <c r="K146" s="159">
        <v>3</v>
      </c>
      <c r="L146" s="199">
        <v>504186</v>
      </c>
      <c r="M146" s="186"/>
      <c r="N146" s="159">
        <v>5</v>
      </c>
      <c r="O146" s="159"/>
      <c r="P146" s="159"/>
      <c r="Q146" s="159"/>
      <c r="R146" s="159"/>
      <c r="S146" s="159"/>
      <c r="T146" s="159"/>
      <c r="U146" s="159"/>
      <c r="V146" s="159">
        <v>5</v>
      </c>
      <c r="W146" s="192">
        <v>844464</v>
      </c>
      <c r="X146" s="97"/>
      <c r="Y146" s="94"/>
      <c r="AA146" s="96"/>
    </row>
    <row r="147" spans="1:27" s="95" customFormat="1" ht="12.75">
      <c r="A147" s="200" t="s">
        <v>495</v>
      </c>
      <c r="B147" s="191"/>
      <c r="C147" s="159">
        <v>7</v>
      </c>
      <c r="D147" s="159"/>
      <c r="E147" s="159"/>
      <c r="F147" s="159"/>
      <c r="G147" s="159"/>
      <c r="H147" s="159"/>
      <c r="I147" s="159"/>
      <c r="J147" s="159"/>
      <c r="K147" s="159">
        <v>7</v>
      </c>
      <c r="L147" s="199">
        <v>1119298.33</v>
      </c>
      <c r="M147" s="186"/>
      <c r="N147" s="159">
        <v>8</v>
      </c>
      <c r="O147" s="159"/>
      <c r="P147" s="159"/>
      <c r="Q147" s="159"/>
      <c r="R147" s="159"/>
      <c r="S147" s="159"/>
      <c r="T147" s="159"/>
      <c r="U147" s="159"/>
      <c r="V147" s="159">
        <v>8</v>
      </c>
      <c r="W147" s="192">
        <v>1320780</v>
      </c>
      <c r="X147" s="97"/>
      <c r="Y147" s="94"/>
      <c r="AA147" s="96"/>
    </row>
    <row r="148" spans="1:27" s="95" customFormat="1" ht="12.75">
      <c r="A148" s="182" t="s">
        <v>2</v>
      </c>
      <c r="B148" s="189">
        <v>2</v>
      </c>
      <c r="C148" s="161">
        <v>30</v>
      </c>
      <c r="D148" s="204"/>
      <c r="E148" s="204"/>
      <c r="F148" s="204"/>
      <c r="G148" s="204"/>
      <c r="H148" s="204"/>
      <c r="I148" s="204"/>
      <c r="J148" s="204"/>
      <c r="K148" s="161">
        <v>32</v>
      </c>
      <c r="L148" s="205">
        <v>2512698.6500000004</v>
      </c>
      <c r="M148" s="185">
        <v>2</v>
      </c>
      <c r="N148" s="161">
        <v>30</v>
      </c>
      <c r="O148" s="204"/>
      <c r="P148" s="204"/>
      <c r="Q148" s="204"/>
      <c r="R148" s="204"/>
      <c r="S148" s="204"/>
      <c r="T148" s="204"/>
      <c r="U148" s="204"/>
      <c r="V148" s="161">
        <v>32</v>
      </c>
      <c r="W148" s="190">
        <v>2634814.3200000003</v>
      </c>
      <c r="X148" s="81"/>
      <c r="Y148" s="94"/>
      <c r="AA148" s="96"/>
    </row>
    <row r="149" spans="1:27" s="95" customFormat="1" ht="12.75">
      <c r="A149" s="183" t="s">
        <v>469</v>
      </c>
      <c r="B149" s="191">
        <v>1</v>
      </c>
      <c r="C149" s="159"/>
      <c r="D149" s="159"/>
      <c r="E149" s="159"/>
      <c r="F149" s="159"/>
      <c r="G149" s="159"/>
      <c r="H149" s="159"/>
      <c r="I149" s="159"/>
      <c r="J149" s="159"/>
      <c r="K149" s="159">
        <v>1</v>
      </c>
      <c r="L149" s="199">
        <v>33946.559999999998</v>
      </c>
      <c r="M149" s="186">
        <v>1</v>
      </c>
      <c r="N149" s="159"/>
      <c r="O149" s="159"/>
      <c r="P149" s="159"/>
      <c r="Q149" s="159"/>
      <c r="R149" s="159"/>
      <c r="S149" s="159"/>
      <c r="T149" s="159"/>
      <c r="U149" s="159"/>
      <c r="V149" s="159">
        <v>1</v>
      </c>
      <c r="W149" s="192">
        <v>40678.559999999998</v>
      </c>
      <c r="X149" s="97"/>
      <c r="Y149" s="94"/>
      <c r="AA149" s="96"/>
    </row>
    <row r="150" spans="1:27" s="95" customFormat="1" ht="12.75">
      <c r="A150" s="183" t="s">
        <v>12</v>
      </c>
      <c r="B150" s="191">
        <v>1</v>
      </c>
      <c r="C150" s="159"/>
      <c r="D150" s="159"/>
      <c r="E150" s="159"/>
      <c r="F150" s="159"/>
      <c r="G150" s="159"/>
      <c r="H150" s="159"/>
      <c r="I150" s="159"/>
      <c r="J150" s="159"/>
      <c r="K150" s="159">
        <v>1</v>
      </c>
      <c r="L150" s="199">
        <v>33668.759999999995</v>
      </c>
      <c r="M150" s="186">
        <v>1</v>
      </c>
      <c r="N150" s="159"/>
      <c r="O150" s="159"/>
      <c r="P150" s="159"/>
      <c r="Q150" s="159"/>
      <c r="R150" s="159"/>
      <c r="S150" s="159"/>
      <c r="T150" s="159"/>
      <c r="U150" s="159"/>
      <c r="V150" s="159">
        <v>1</v>
      </c>
      <c r="W150" s="192">
        <v>40415.760000000002</v>
      </c>
      <c r="X150" s="97"/>
      <c r="Y150" s="94"/>
      <c r="AA150" s="96"/>
    </row>
    <row r="151" spans="1:27" s="95" customFormat="1" ht="12.75">
      <c r="A151" s="183" t="s">
        <v>496</v>
      </c>
      <c r="B151" s="191"/>
      <c r="C151" s="159">
        <v>4</v>
      </c>
      <c r="D151" s="159"/>
      <c r="E151" s="159"/>
      <c r="F151" s="159"/>
      <c r="G151" s="159"/>
      <c r="H151" s="159"/>
      <c r="I151" s="159"/>
      <c r="J151" s="159"/>
      <c r="K151" s="159">
        <v>4</v>
      </c>
      <c r="L151" s="199">
        <v>411879</v>
      </c>
      <c r="M151" s="186"/>
      <c r="N151" s="159">
        <v>4</v>
      </c>
      <c r="O151" s="159"/>
      <c r="P151" s="159"/>
      <c r="Q151" s="159"/>
      <c r="R151" s="159"/>
      <c r="S151" s="159"/>
      <c r="T151" s="159"/>
      <c r="U151" s="159"/>
      <c r="V151" s="159">
        <v>4</v>
      </c>
      <c r="W151" s="192">
        <v>422232</v>
      </c>
      <c r="X151" s="97"/>
      <c r="Y151" s="94"/>
      <c r="AA151" s="96"/>
    </row>
    <row r="152" spans="1:27" s="95" customFormat="1" ht="12.75">
      <c r="A152" s="183" t="s">
        <v>497</v>
      </c>
      <c r="B152" s="191"/>
      <c r="C152" s="159">
        <v>2</v>
      </c>
      <c r="D152" s="159"/>
      <c r="E152" s="159"/>
      <c r="F152" s="159"/>
      <c r="G152" s="159"/>
      <c r="H152" s="159"/>
      <c r="I152" s="159"/>
      <c r="J152" s="159"/>
      <c r="K152" s="159">
        <v>2</v>
      </c>
      <c r="L152" s="199">
        <v>194586</v>
      </c>
      <c r="M152" s="186"/>
      <c r="N152" s="159">
        <v>2</v>
      </c>
      <c r="O152" s="159"/>
      <c r="P152" s="159"/>
      <c r="Q152" s="159"/>
      <c r="R152" s="159"/>
      <c r="S152" s="159"/>
      <c r="T152" s="159"/>
      <c r="U152" s="159"/>
      <c r="V152" s="159">
        <v>2</v>
      </c>
      <c r="W152" s="192">
        <v>196632</v>
      </c>
      <c r="X152" s="97"/>
      <c r="Y152" s="94"/>
      <c r="AA152" s="96"/>
    </row>
    <row r="153" spans="1:27" s="95" customFormat="1" ht="12.75">
      <c r="A153" s="183" t="s">
        <v>498</v>
      </c>
      <c r="B153" s="191"/>
      <c r="C153" s="159">
        <v>4</v>
      </c>
      <c r="D153" s="159"/>
      <c r="E153" s="159"/>
      <c r="F153" s="159"/>
      <c r="G153" s="159"/>
      <c r="H153" s="159"/>
      <c r="I153" s="159"/>
      <c r="J153" s="159"/>
      <c r="K153" s="159">
        <v>4</v>
      </c>
      <c r="L153" s="199">
        <v>369186</v>
      </c>
      <c r="M153" s="186"/>
      <c r="N153" s="159">
        <v>4</v>
      </c>
      <c r="O153" s="159"/>
      <c r="P153" s="159"/>
      <c r="Q153" s="159"/>
      <c r="R153" s="159"/>
      <c r="S153" s="159"/>
      <c r="T153" s="159"/>
      <c r="U153" s="159"/>
      <c r="V153" s="159">
        <v>4</v>
      </c>
      <c r="W153" s="192">
        <v>371232</v>
      </c>
      <c r="X153" s="97"/>
      <c r="Y153" s="94"/>
      <c r="AA153" s="96"/>
    </row>
    <row r="154" spans="1:27" s="95" customFormat="1" ht="12.75">
      <c r="A154" s="183" t="s">
        <v>499</v>
      </c>
      <c r="B154" s="191"/>
      <c r="C154" s="159">
        <v>10</v>
      </c>
      <c r="D154" s="159"/>
      <c r="E154" s="159"/>
      <c r="F154" s="159"/>
      <c r="G154" s="159"/>
      <c r="H154" s="159"/>
      <c r="I154" s="159"/>
      <c r="J154" s="159"/>
      <c r="K154" s="159">
        <v>10</v>
      </c>
      <c r="L154" s="199">
        <v>758091</v>
      </c>
      <c r="M154" s="186"/>
      <c r="N154" s="159">
        <v>10</v>
      </c>
      <c r="O154" s="159"/>
      <c r="P154" s="159"/>
      <c r="Q154" s="159"/>
      <c r="R154" s="159"/>
      <c r="S154" s="159"/>
      <c r="T154" s="159"/>
      <c r="U154" s="159"/>
      <c r="V154" s="159">
        <v>10</v>
      </c>
      <c r="W154" s="192">
        <v>843012</v>
      </c>
      <c r="X154" s="97"/>
      <c r="Y154" s="94"/>
      <c r="AA154" s="96"/>
    </row>
    <row r="155" spans="1:27" s="95" customFormat="1" ht="12.75">
      <c r="A155" s="183" t="s">
        <v>500</v>
      </c>
      <c r="B155" s="191"/>
      <c r="C155" s="159">
        <v>4</v>
      </c>
      <c r="D155" s="159"/>
      <c r="E155" s="159"/>
      <c r="F155" s="159"/>
      <c r="G155" s="159"/>
      <c r="H155" s="159"/>
      <c r="I155" s="159"/>
      <c r="J155" s="159"/>
      <c r="K155" s="159">
        <v>4</v>
      </c>
      <c r="L155" s="199">
        <v>302586</v>
      </c>
      <c r="M155" s="186"/>
      <c r="N155" s="159">
        <v>4</v>
      </c>
      <c r="O155" s="159"/>
      <c r="P155" s="159"/>
      <c r="Q155" s="159"/>
      <c r="R155" s="159"/>
      <c r="S155" s="159"/>
      <c r="T155" s="159"/>
      <c r="U155" s="159"/>
      <c r="V155" s="159">
        <v>4</v>
      </c>
      <c r="W155" s="192">
        <v>304632</v>
      </c>
      <c r="X155" s="97"/>
      <c r="Y155" s="94"/>
      <c r="AA155" s="96"/>
    </row>
    <row r="156" spans="1:27" s="95" customFormat="1" ht="12.75">
      <c r="A156" s="183" t="s">
        <v>501</v>
      </c>
      <c r="B156" s="191"/>
      <c r="C156" s="159">
        <v>2</v>
      </c>
      <c r="D156" s="159"/>
      <c r="E156" s="159"/>
      <c r="F156" s="159"/>
      <c r="G156" s="159"/>
      <c r="H156" s="159"/>
      <c r="I156" s="159"/>
      <c r="J156" s="159"/>
      <c r="K156" s="159">
        <v>2</v>
      </c>
      <c r="L156" s="199">
        <v>146493</v>
      </c>
      <c r="M156" s="186"/>
      <c r="N156" s="159">
        <v>2</v>
      </c>
      <c r="O156" s="159"/>
      <c r="P156" s="159"/>
      <c r="Q156" s="159"/>
      <c r="R156" s="159"/>
      <c r="S156" s="159"/>
      <c r="T156" s="159"/>
      <c r="U156" s="159"/>
      <c r="V156" s="159">
        <v>2</v>
      </c>
      <c r="W156" s="192">
        <v>148632</v>
      </c>
      <c r="X156" s="97"/>
      <c r="Y156" s="94"/>
      <c r="AA156" s="96"/>
    </row>
    <row r="157" spans="1:27" s="95" customFormat="1" ht="12.75">
      <c r="A157" s="183" t="s">
        <v>502</v>
      </c>
      <c r="B157" s="191"/>
      <c r="C157" s="159">
        <v>4</v>
      </c>
      <c r="D157" s="159"/>
      <c r="E157" s="159"/>
      <c r="F157" s="159"/>
      <c r="G157" s="159"/>
      <c r="H157" s="159"/>
      <c r="I157" s="159"/>
      <c r="J157" s="159"/>
      <c r="K157" s="159">
        <v>4</v>
      </c>
      <c r="L157" s="199">
        <v>262262.33</v>
      </c>
      <c r="M157" s="186"/>
      <c r="N157" s="159">
        <v>4</v>
      </c>
      <c r="O157" s="159"/>
      <c r="P157" s="159"/>
      <c r="Q157" s="159"/>
      <c r="R157" s="159"/>
      <c r="S157" s="159"/>
      <c r="T157" s="159"/>
      <c r="U157" s="159"/>
      <c r="V157" s="159">
        <v>4</v>
      </c>
      <c r="W157" s="192">
        <v>267348</v>
      </c>
      <c r="X157" s="97"/>
      <c r="Y157" s="94"/>
      <c r="AA157" s="96"/>
    </row>
    <row r="158" spans="1:27" s="95" customFormat="1" ht="12.75">
      <c r="A158" s="182" t="s">
        <v>3</v>
      </c>
      <c r="B158" s="189">
        <v>38</v>
      </c>
      <c r="C158" s="161">
        <v>78</v>
      </c>
      <c r="D158" s="204"/>
      <c r="E158" s="204"/>
      <c r="F158" s="204"/>
      <c r="G158" s="204"/>
      <c r="H158" s="204"/>
      <c r="I158" s="204"/>
      <c r="J158" s="204"/>
      <c r="K158" s="161">
        <v>116</v>
      </c>
      <c r="L158" s="205">
        <v>4595542.01</v>
      </c>
      <c r="M158" s="185">
        <v>38</v>
      </c>
      <c r="N158" s="161">
        <v>81</v>
      </c>
      <c r="O158" s="204"/>
      <c r="P158" s="204"/>
      <c r="Q158" s="204"/>
      <c r="R158" s="204"/>
      <c r="S158" s="204"/>
      <c r="T158" s="204"/>
      <c r="U158" s="204"/>
      <c r="V158" s="161">
        <v>119</v>
      </c>
      <c r="W158" s="190">
        <v>5180398.8</v>
      </c>
      <c r="X158" s="81"/>
      <c r="Y158" s="94"/>
      <c r="AA158" s="96"/>
    </row>
    <row r="159" spans="1:27" s="95" customFormat="1" ht="12.75">
      <c r="A159" s="183" t="s">
        <v>13</v>
      </c>
      <c r="B159" s="191">
        <v>15</v>
      </c>
      <c r="C159" s="159"/>
      <c r="D159" s="159"/>
      <c r="E159" s="159"/>
      <c r="F159" s="159"/>
      <c r="G159" s="159"/>
      <c r="H159" s="159"/>
      <c r="I159" s="159"/>
      <c r="J159" s="159"/>
      <c r="K159" s="159">
        <v>15</v>
      </c>
      <c r="L159" s="199">
        <v>508796.45</v>
      </c>
      <c r="M159" s="186">
        <v>15</v>
      </c>
      <c r="N159" s="159"/>
      <c r="O159" s="159"/>
      <c r="P159" s="159"/>
      <c r="Q159" s="159"/>
      <c r="R159" s="159"/>
      <c r="S159" s="159"/>
      <c r="T159" s="159"/>
      <c r="U159" s="159"/>
      <c r="V159" s="159">
        <v>15</v>
      </c>
      <c r="W159" s="192">
        <v>564765.12</v>
      </c>
      <c r="X159" s="97"/>
      <c r="Y159" s="94"/>
      <c r="AA159" s="96"/>
    </row>
    <row r="160" spans="1:27" s="95" customFormat="1" ht="12.75">
      <c r="A160" s="183" t="s">
        <v>470</v>
      </c>
      <c r="B160" s="191">
        <v>16</v>
      </c>
      <c r="C160" s="159"/>
      <c r="D160" s="159"/>
      <c r="E160" s="159"/>
      <c r="F160" s="159"/>
      <c r="G160" s="159"/>
      <c r="H160" s="159"/>
      <c r="I160" s="159"/>
      <c r="J160" s="159"/>
      <c r="K160" s="159">
        <v>16</v>
      </c>
      <c r="L160" s="199">
        <v>441345.47</v>
      </c>
      <c r="M160" s="186">
        <v>16</v>
      </c>
      <c r="N160" s="159"/>
      <c r="O160" s="159"/>
      <c r="P160" s="159"/>
      <c r="Q160" s="159"/>
      <c r="R160" s="159"/>
      <c r="S160" s="159"/>
      <c r="T160" s="159"/>
      <c r="U160" s="159"/>
      <c r="V160" s="159">
        <v>16</v>
      </c>
      <c r="W160" s="192">
        <v>601240.92000000004</v>
      </c>
      <c r="X160" s="97"/>
      <c r="Y160" s="94"/>
      <c r="AA160" s="96"/>
    </row>
    <row r="161" spans="1:27" s="95" customFormat="1" ht="12.75">
      <c r="A161" s="183" t="s">
        <v>471</v>
      </c>
      <c r="B161" s="191">
        <v>7</v>
      </c>
      <c r="C161" s="159"/>
      <c r="D161" s="159"/>
      <c r="E161" s="159"/>
      <c r="F161" s="159"/>
      <c r="G161" s="159"/>
      <c r="H161" s="159"/>
      <c r="I161" s="159"/>
      <c r="J161" s="159"/>
      <c r="K161" s="159">
        <v>7</v>
      </c>
      <c r="L161" s="199">
        <v>271835.76</v>
      </c>
      <c r="M161" s="186">
        <v>7</v>
      </c>
      <c r="N161" s="159"/>
      <c r="O161" s="159"/>
      <c r="P161" s="159"/>
      <c r="Q161" s="159"/>
      <c r="R161" s="159"/>
      <c r="S161" s="159"/>
      <c r="T161" s="159"/>
      <c r="U161" s="159"/>
      <c r="V161" s="159">
        <v>7</v>
      </c>
      <c r="W161" s="192">
        <v>267920.76</v>
      </c>
      <c r="X161" s="97"/>
      <c r="Y161" s="94"/>
      <c r="AA161" s="96"/>
    </row>
    <row r="162" spans="1:27" s="95" customFormat="1" ht="12.75">
      <c r="A162" s="183" t="s">
        <v>503</v>
      </c>
      <c r="B162" s="191"/>
      <c r="C162" s="159"/>
      <c r="D162" s="159"/>
      <c r="E162" s="159"/>
      <c r="F162" s="159"/>
      <c r="G162" s="159"/>
      <c r="H162" s="159"/>
      <c r="I162" s="159"/>
      <c r="J162" s="159"/>
      <c r="K162" s="159">
        <v>0</v>
      </c>
      <c r="L162" s="199"/>
      <c r="M162" s="186"/>
      <c r="N162" s="159"/>
      <c r="O162" s="159"/>
      <c r="P162" s="159"/>
      <c r="Q162" s="159"/>
      <c r="R162" s="159"/>
      <c r="S162" s="159"/>
      <c r="T162" s="159"/>
      <c r="U162" s="159"/>
      <c r="V162" s="159">
        <v>0</v>
      </c>
      <c r="W162" s="192"/>
      <c r="X162" s="97"/>
      <c r="Y162" s="94"/>
      <c r="AA162" s="96"/>
    </row>
    <row r="163" spans="1:27" s="95" customFormat="1" ht="12.75">
      <c r="A163" s="183" t="s">
        <v>504</v>
      </c>
      <c r="B163" s="191"/>
      <c r="C163" s="159">
        <v>11</v>
      </c>
      <c r="D163" s="159"/>
      <c r="E163" s="159"/>
      <c r="F163" s="159"/>
      <c r="G163" s="159"/>
      <c r="H163" s="159"/>
      <c r="I163" s="159"/>
      <c r="J163" s="159"/>
      <c r="K163" s="159">
        <v>11</v>
      </c>
      <c r="L163" s="199">
        <v>620958</v>
      </c>
      <c r="M163" s="186"/>
      <c r="N163" s="159">
        <v>11</v>
      </c>
      <c r="O163" s="159"/>
      <c r="P163" s="159"/>
      <c r="Q163" s="159"/>
      <c r="R163" s="159"/>
      <c r="S163" s="159"/>
      <c r="T163" s="159"/>
      <c r="U163" s="159"/>
      <c r="V163" s="159">
        <v>11</v>
      </c>
      <c r="W163" s="192">
        <v>628212</v>
      </c>
      <c r="X163" s="97"/>
      <c r="Y163" s="94"/>
      <c r="AA163" s="96"/>
    </row>
    <row r="164" spans="1:27" s="95" customFormat="1" ht="12.75">
      <c r="A164" s="183" t="s">
        <v>505</v>
      </c>
      <c r="B164" s="191"/>
      <c r="C164" s="159">
        <v>3</v>
      </c>
      <c r="D164" s="159"/>
      <c r="E164" s="159"/>
      <c r="F164" s="159"/>
      <c r="G164" s="159"/>
      <c r="H164" s="159"/>
      <c r="I164" s="159"/>
      <c r="J164" s="159"/>
      <c r="K164" s="159">
        <v>3</v>
      </c>
      <c r="L164" s="199">
        <v>154986</v>
      </c>
      <c r="M164" s="186"/>
      <c r="N164" s="159">
        <v>4</v>
      </c>
      <c r="O164" s="159"/>
      <c r="P164" s="159"/>
      <c r="Q164" s="159"/>
      <c r="R164" s="159"/>
      <c r="S164" s="159"/>
      <c r="T164" s="159"/>
      <c r="U164" s="159"/>
      <c r="V164" s="159">
        <v>4</v>
      </c>
      <c r="W164" s="192">
        <v>209748</v>
      </c>
      <c r="X164" s="97"/>
      <c r="Y164" s="94"/>
      <c r="AA164" s="96"/>
    </row>
    <row r="165" spans="1:27" s="95" customFormat="1" ht="12.75">
      <c r="A165" s="183" t="s">
        <v>506</v>
      </c>
      <c r="B165" s="191"/>
      <c r="C165" s="159">
        <v>17</v>
      </c>
      <c r="D165" s="159"/>
      <c r="E165" s="159"/>
      <c r="F165" s="159"/>
      <c r="G165" s="159"/>
      <c r="H165" s="159"/>
      <c r="I165" s="159"/>
      <c r="J165" s="159"/>
      <c r="K165" s="159">
        <v>17</v>
      </c>
      <c r="L165" s="199">
        <v>796065</v>
      </c>
      <c r="M165" s="186"/>
      <c r="N165" s="159">
        <v>17</v>
      </c>
      <c r="O165" s="159"/>
      <c r="P165" s="159"/>
      <c r="Q165" s="159"/>
      <c r="R165" s="159"/>
      <c r="S165" s="159"/>
      <c r="T165" s="159"/>
      <c r="U165" s="159"/>
      <c r="V165" s="159">
        <v>17</v>
      </c>
      <c r="W165" s="192">
        <v>801180</v>
      </c>
      <c r="X165" s="97"/>
      <c r="Y165" s="94"/>
      <c r="AA165" s="96"/>
    </row>
    <row r="166" spans="1:27" s="95" customFormat="1" ht="12.75">
      <c r="A166" s="183" t="s">
        <v>507</v>
      </c>
      <c r="B166" s="191"/>
      <c r="C166" s="159">
        <v>13</v>
      </c>
      <c r="D166" s="159"/>
      <c r="E166" s="159"/>
      <c r="F166" s="159"/>
      <c r="G166" s="159"/>
      <c r="H166" s="159"/>
      <c r="I166" s="159"/>
      <c r="J166" s="159"/>
      <c r="K166" s="159">
        <v>13</v>
      </c>
      <c r="L166" s="199">
        <v>504045.66000000003</v>
      </c>
      <c r="M166" s="186"/>
      <c r="N166" s="159">
        <v>14</v>
      </c>
      <c r="O166" s="159"/>
      <c r="P166" s="159"/>
      <c r="Q166" s="159"/>
      <c r="R166" s="159"/>
      <c r="S166" s="159"/>
      <c r="T166" s="159"/>
      <c r="U166" s="159"/>
      <c r="V166" s="159">
        <v>14</v>
      </c>
      <c r="W166" s="192">
        <v>718212</v>
      </c>
      <c r="X166" s="97"/>
      <c r="Y166" s="94"/>
      <c r="AA166" s="96"/>
    </row>
    <row r="167" spans="1:27" s="95" customFormat="1" ht="12.75">
      <c r="A167" s="183" t="s">
        <v>508</v>
      </c>
      <c r="B167" s="191"/>
      <c r="C167" s="159">
        <v>34</v>
      </c>
      <c r="D167" s="159"/>
      <c r="E167" s="159"/>
      <c r="F167" s="159"/>
      <c r="G167" s="159"/>
      <c r="H167" s="159"/>
      <c r="I167" s="159"/>
      <c r="J167" s="159"/>
      <c r="K167" s="159">
        <v>34</v>
      </c>
      <c r="L167" s="199">
        <v>1297509.67</v>
      </c>
      <c r="M167" s="186"/>
      <c r="N167" s="159">
        <v>35</v>
      </c>
      <c r="O167" s="159"/>
      <c r="P167" s="159"/>
      <c r="Q167" s="159"/>
      <c r="R167" s="159"/>
      <c r="S167" s="159"/>
      <c r="T167" s="159"/>
      <c r="U167" s="159"/>
      <c r="V167" s="159">
        <v>35</v>
      </c>
      <c r="W167" s="192">
        <v>1389120</v>
      </c>
      <c r="X167" s="97"/>
      <c r="Y167" s="94"/>
      <c r="AA167" s="96"/>
    </row>
    <row r="168" spans="1:27" s="95" customFormat="1" ht="12.75">
      <c r="A168" s="182" t="s">
        <v>4</v>
      </c>
      <c r="B168" s="189">
        <v>6</v>
      </c>
      <c r="C168" s="161">
        <v>35</v>
      </c>
      <c r="D168" s="204"/>
      <c r="E168" s="204"/>
      <c r="F168" s="204"/>
      <c r="G168" s="204"/>
      <c r="H168" s="204"/>
      <c r="I168" s="204"/>
      <c r="J168" s="204"/>
      <c r="K168" s="161">
        <v>41</v>
      </c>
      <c r="L168" s="205">
        <v>1106865.8799999999</v>
      </c>
      <c r="M168" s="185">
        <v>6</v>
      </c>
      <c r="N168" s="161">
        <v>36</v>
      </c>
      <c r="O168" s="204"/>
      <c r="P168" s="204"/>
      <c r="Q168" s="204"/>
      <c r="R168" s="204"/>
      <c r="S168" s="204"/>
      <c r="T168" s="204"/>
      <c r="U168" s="204"/>
      <c r="V168" s="161">
        <v>42</v>
      </c>
      <c r="W168" s="190">
        <v>1283732.8799999999</v>
      </c>
      <c r="X168" s="81"/>
      <c r="Y168" s="94"/>
      <c r="AA168" s="96"/>
    </row>
    <row r="169" spans="1:27" s="95" customFormat="1" ht="12.75">
      <c r="A169" s="183" t="s">
        <v>15</v>
      </c>
      <c r="B169" s="191">
        <v>3</v>
      </c>
      <c r="C169" s="159"/>
      <c r="D169" s="159"/>
      <c r="E169" s="159"/>
      <c r="F169" s="159"/>
      <c r="G169" s="159"/>
      <c r="H169" s="159"/>
      <c r="I169" s="159"/>
      <c r="J169" s="159"/>
      <c r="K169" s="159">
        <v>3</v>
      </c>
      <c r="L169" s="199">
        <v>43914.48</v>
      </c>
      <c r="M169" s="186">
        <v>3</v>
      </c>
      <c r="N169" s="159"/>
      <c r="O169" s="159"/>
      <c r="P169" s="159"/>
      <c r="Q169" s="159"/>
      <c r="R169" s="159"/>
      <c r="S169" s="159"/>
      <c r="T169" s="159"/>
      <c r="U169" s="159"/>
      <c r="V169" s="159">
        <v>3</v>
      </c>
      <c r="W169" s="192">
        <v>100668.48</v>
      </c>
      <c r="X169" s="97"/>
      <c r="Y169" s="94"/>
      <c r="AA169" s="96"/>
    </row>
    <row r="170" spans="1:27" s="95" customFormat="1" ht="12.75">
      <c r="A170" s="183" t="s">
        <v>473</v>
      </c>
      <c r="B170" s="191">
        <v>3</v>
      </c>
      <c r="C170" s="159"/>
      <c r="D170" s="159"/>
      <c r="E170" s="159"/>
      <c r="F170" s="159"/>
      <c r="G170" s="159"/>
      <c r="H170" s="159"/>
      <c r="I170" s="159"/>
      <c r="J170" s="159"/>
      <c r="K170" s="159">
        <v>3</v>
      </c>
      <c r="L170" s="199">
        <v>91664.4</v>
      </c>
      <c r="M170" s="186">
        <v>3</v>
      </c>
      <c r="N170" s="159"/>
      <c r="O170" s="159"/>
      <c r="P170" s="159"/>
      <c r="Q170" s="159"/>
      <c r="R170" s="159"/>
      <c r="S170" s="159"/>
      <c r="T170" s="159"/>
      <c r="U170" s="159"/>
      <c r="V170" s="159">
        <v>3</v>
      </c>
      <c r="W170" s="192">
        <v>110660.4</v>
      </c>
      <c r="X170" s="97"/>
      <c r="Y170" s="94"/>
      <c r="AA170" s="96"/>
    </row>
    <row r="171" spans="1:27" s="95" customFormat="1" ht="12.75">
      <c r="A171" s="183" t="s">
        <v>509</v>
      </c>
      <c r="B171" s="191"/>
      <c r="C171" s="159">
        <v>2</v>
      </c>
      <c r="D171" s="159"/>
      <c r="E171" s="159"/>
      <c r="F171" s="159"/>
      <c r="G171" s="159"/>
      <c r="H171" s="159"/>
      <c r="I171" s="159"/>
      <c r="J171" s="159"/>
      <c r="K171" s="159">
        <v>2</v>
      </c>
      <c r="L171" s="199">
        <v>67293</v>
      </c>
      <c r="M171" s="186"/>
      <c r="N171" s="159">
        <v>2</v>
      </c>
      <c r="O171" s="159"/>
      <c r="P171" s="159"/>
      <c r="Q171" s="159"/>
      <c r="R171" s="159"/>
      <c r="S171" s="159"/>
      <c r="T171" s="159"/>
      <c r="U171" s="159"/>
      <c r="V171" s="159">
        <v>2</v>
      </c>
      <c r="W171" s="192">
        <v>68316</v>
      </c>
      <c r="X171" s="97"/>
      <c r="Y171" s="94"/>
      <c r="AA171" s="96"/>
    </row>
    <row r="172" spans="1:27" s="95" customFormat="1" ht="12.75">
      <c r="A172" s="183" t="s">
        <v>510</v>
      </c>
      <c r="B172" s="191"/>
      <c r="C172" s="159">
        <v>2</v>
      </c>
      <c r="D172" s="159"/>
      <c r="E172" s="159"/>
      <c r="F172" s="159"/>
      <c r="G172" s="159"/>
      <c r="H172" s="159"/>
      <c r="I172" s="159"/>
      <c r="J172" s="159"/>
      <c r="K172" s="159">
        <v>2</v>
      </c>
      <c r="L172" s="199">
        <v>62400</v>
      </c>
      <c r="M172" s="186"/>
      <c r="N172" s="159">
        <v>2</v>
      </c>
      <c r="O172" s="159"/>
      <c r="P172" s="159"/>
      <c r="Q172" s="159"/>
      <c r="R172" s="159"/>
      <c r="S172" s="159"/>
      <c r="T172" s="159"/>
      <c r="U172" s="159"/>
      <c r="V172" s="159">
        <v>2</v>
      </c>
      <c r="W172" s="192">
        <v>62400</v>
      </c>
      <c r="X172" s="97"/>
      <c r="Y172" s="94"/>
      <c r="AA172" s="96"/>
    </row>
    <row r="173" spans="1:27" s="95" customFormat="1" ht="12.75">
      <c r="A173" s="183" t="s">
        <v>511</v>
      </c>
      <c r="B173" s="191"/>
      <c r="C173" s="159">
        <v>31</v>
      </c>
      <c r="D173" s="159"/>
      <c r="E173" s="159"/>
      <c r="F173" s="159"/>
      <c r="G173" s="159"/>
      <c r="H173" s="159"/>
      <c r="I173" s="159"/>
      <c r="J173" s="159"/>
      <c r="K173" s="159">
        <v>31</v>
      </c>
      <c r="L173" s="199">
        <v>841594</v>
      </c>
      <c r="M173" s="186"/>
      <c r="N173" s="159">
        <v>32</v>
      </c>
      <c r="O173" s="159"/>
      <c r="P173" s="159"/>
      <c r="Q173" s="159"/>
      <c r="R173" s="159"/>
      <c r="S173" s="159"/>
      <c r="T173" s="159"/>
      <c r="U173" s="159"/>
      <c r="V173" s="159">
        <v>32</v>
      </c>
      <c r="W173" s="192">
        <v>941688</v>
      </c>
      <c r="X173" s="97"/>
      <c r="Y173" s="94"/>
      <c r="AA173" s="96"/>
    </row>
    <row r="174" spans="1:27" s="95" customFormat="1" ht="12.75">
      <c r="A174" s="182" t="s">
        <v>20</v>
      </c>
      <c r="B174" s="189">
        <v>47</v>
      </c>
      <c r="C174" s="161">
        <v>155</v>
      </c>
      <c r="D174" s="204"/>
      <c r="E174" s="161">
        <v>1</v>
      </c>
      <c r="F174" s="204"/>
      <c r="G174" s="204"/>
      <c r="H174" s="204"/>
      <c r="I174" s="204"/>
      <c r="J174" s="204"/>
      <c r="K174" s="161">
        <v>203</v>
      </c>
      <c r="L174" s="205">
        <v>10539209.57</v>
      </c>
      <c r="M174" s="185">
        <v>47</v>
      </c>
      <c r="N174" s="161">
        <v>165</v>
      </c>
      <c r="O174" s="161"/>
      <c r="P174" s="161">
        <v>1</v>
      </c>
      <c r="Q174" s="161"/>
      <c r="R174" s="161"/>
      <c r="S174" s="161"/>
      <c r="T174" s="161"/>
      <c r="U174" s="161"/>
      <c r="V174" s="161">
        <v>213</v>
      </c>
      <c r="W174" s="190">
        <v>12464358</v>
      </c>
      <c r="X174" s="81"/>
      <c r="Y174" s="94"/>
      <c r="AA174" s="96"/>
    </row>
    <row r="175" spans="1:27" s="95" customFormat="1" ht="12.75">
      <c r="A175" s="201" t="s">
        <v>621</v>
      </c>
      <c r="B175" s="191"/>
      <c r="C175" s="159"/>
      <c r="D175" s="159"/>
      <c r="E175" s="159"/>
      <c r="F175" s="159"/>
      <c r="G175" s="159"/>
      <c r="H175" s="159"/>
      <c r="I175" s="159"/>
      <c r="J175" s="159"/>
      <c r="K175" s="159"/>
      <c r="L175" s="199">
        <v>0</v>
      </c>
      <c r="M175" s="186"/>
      <c r="N175" s="159"/>
      <c r="O175" s="159"/>
      <c r="P175" s="159"/>
      <c r="Q175" s="159"/>
      <c r="R175" s="159"/>
      <c r="S175" s="159"/>
      <c r="T175" s="159"/>
      <c r="U175" s="159"/>
      <c r="V175" s="159"/>
      <c r="W175" s="192">
        <v>0</v>
      </c>
      <c r="X175" s="97"/>
      <c r="Y175" s="94"/>
      <c r="AA175" s="96"/>
    </row>
    <row r="176" spans="1:27" s="95" customFormat="1" ht="12.75">
      <c r="A176" s="201" t="s">
        <v>622</v>
      </c>
      <c r="B176" s="191"/>
      <c r="C176" s="159"/>
      <c r="D176" s="159"/>
      <c r="E176" s="159"/>
      <c r="F176" s="159"/>
      <c r="G176" s="159"/>
      <c r="H176" s="159"/>
      <c r="I176" s="159"/>
      <c r="J176" s="159"/>
      <c r="K176" s="159"/>
      <c r="L176" s="199">
        <v>1580532.86</v>
      </c>
      <c r="M176" s="202"/>
      <c r="N176" s="159"/>
      <c r="O176" s="159"/>
      <c r="P176" s="159"/>
      <c r="Q176" s="159"/>
      <c r="R176" s="159"/>
      <c r="S176" s="159"/>
      <c r="T176" s="159"/>
      <c r="U176" s="159"/>
      <c r="V176" s="159"/>
      <c r="W176" s="192">
        <v>1737826</v>
      </c>
      <c r="Y176" s="94"/>
      <c r="AA176" s="96"/>
    </row>
    <row r="177" spans="1:27" s="95" customFormat="1" ht="12.75">
      <c r="A177" s="201" t="s">
        <v>623</v>
      </c>
      <c r="B177" s="191"/>
      <c r="C177" s="159"/>
      <c r="D177" s="159"/>
      <c r="E177" s="159"/>
      <c r="F177" s="159"/>
      <c r="G177" s="159"/>
      <c r="H177" s="159"/>
      <c r="I177" s="159"/>
      <c r="J177" s="159"/>
      <c r="K177" s="159"/>
      <c r="L177" s="199">
        <v>27000</v>
      </c>
      <c r="M177" s="186"/>
      <c r="N177" s="159"/>
      <c r="O177" s="159"/>
      <c r="P177" s="159"/>
      <c r="Q177" s="159"/>
      <c r="R177" s="159"/>
      <c r="S177" s="159"/>
      <c r="T177" s="159"/>
      <c r="U177" s="159"/>
      <c r="V177" s="159"/>
      <c r="W177" s="192">
        <v>78200</v>
      </c>
      <c r="Y177" s="94"/>
      <c r="AA177" s="96"/>
    </row>
    <row r="178" spans="1:27" s="95" customFormat="1" ht="12.75">
      <c r="A178" s="201" t="s">
        <v>624</v>
      </c>
      <c r="B178" s="191"/>
      <c r="C178" s="159"/>
      <c r="D178" s="159"/>
      <c r="E178" s="159"/>
      <c r="F178" s="159"/>
      <c r="G178" s="159"/>
      <c r="H178" s="159"/>
      <c r="I178" s="159"/>
      <c r="J178" s="159"/>
      <c r="K178" s="159"/>
      <c r="L178" s="199">
        <v>78400</v>
      </c>
      <c r="M178" s="186"/>
      <c r="N178" s="159"/>
      <c r="O178" s="159"/>
      <c r="P178" s="159"/>
      <c r="Q178" s="159"/>
      <c r="R178" s="159"/>
      <c r="S178" s="159"/>
      <c r="T178" s="159"/>
      <c r="U178" s="159"/>
      <c r="V178" s="159"/>
      <c r="W178" s="192">
        <v>80000</v>
      </c>
      <c r="Y178" s="94"/>
      <c r="AA178" s="96"/>
    </row>
    <row r="179" spans="1:27" s="95" customFormat="1" ht="12.75">
      <c r="A179" s="201" t="s">
        <v>625</v>
      </c>
      <c r="B179" s="191"/>
      <c r="C179" s="159"/>
      <c r="D179" s="159"/>
      <c r="E179" s="159"/>
      <c r="F179" s="159"/>
      <c r="G179" s="159"/>
      <c r="H179" s="159"/>
      <c r="I179" s="159"/>
      <c r="J179" s="159"/>
      <c r="K179" s="159"/>
      <c r="L179" s="199">
        <v>957918.49</v>
      </c>
      <c r="M179" s="186"/>
      <c r="N179" s="159"/>
      <c r="O179" s="159"/>
      <c r="P179" s="159"/>
      <c r="Q179" s="159"/>
      <c r="R179" s="159"/>
      <c r="S179" s="159"/>
      <c r="T179" s="159"/>
      <c r="U179" s="159"/>
      <c r="V179" s="159"/>
      <c r="W179" s="192">
        <v>1057350</v>
      </c>
      <c r="Y179" s="94"/>
      <c r="AA179" s="96"/>
    </row>
    <row r="180" spans="1:27" s="95" customFormat="1" ht="12.75">
      <c r="A180" s="201" t="s">
        <v>626</v>
      </c>
      <c r="B180" s="191"/>
      <c r="C180" s="159"/>
      <c r="D180" s="159"/>
      <c r="E180" s="159"/>
      <c r="F180" s="159"/>
      <c r="G180" s="159"/>
      <c r="H180" s="159"/>
      <c r="I180" s="159"/>
      <c r="J180" s="159"/>
      <c r="K180" s="159"/>
      <c r="L180" s="199">
        <v>0</v>
      </c>
      <c r="M180" s="186"/>
      <c r="N180" s="159"/>
      <c r="O180" s="159"/>
      <c r="P180" s="159"/>
      <c r="Q180" s="159"/>
      <c r="R180" s="159"/>
      <c r="S180" s="159"/>
      <c r="T180" s="159"/>
      <c r="U180" s="159"/>
      <c r="V180" s="159"/>
      <c r="W180" s="192">
        <v>0</v>
      </c>
      <c r="Y180" s="94"/>
      <c r="AA180" s="96"/>
    </row>
    <row r="181" spans="1:27" s="95" customFormat="1" ht="12.75">
      <c r="A181" s="201" t="s">
        <v>627</v>
      </c>
      <c r="B181" s="191"/>
      <c r="C181" s="159"/>
      <c r="D181" s="159"/>
      <c r="E181" s="159"/>
      <c r="F181" s="159"/>
      <c r="G181" s="159"/>
      <c r="H181" s="159"/>
      <c r="I181" s="159"/>
      <c r="J181" s="159"/>
      <c r="K181" s="159"/>
      <c r="L181" s="199">
        <v>16755</v>
      </c>
      <c r="M181" s="186"/>
      <c r="N181" s="159"/>
      <c r="O181" s="159"/>
      <c r="P181" s="159"/>
      <c r="Q181" s="159"/>
      <c r="R181" s="159"/>
      <c r="S181" s="159"/>
      <c r="T181" s="159"/>
      <c r="U181" s="159"/>
      <c r="V181" s="159"/>
      <c r="W181" s="192">
        <v>0</v>
      </c>
      <c r="Y181" s="94"/>
      <c r="AA181" s="96"/>
    </row>
    <row r="182" spans="1:27" s="95" customFormat="1" ht="12.75">
      <c r="A182" s="201" t="s">
        <v>628</v>
      </c>
      <c r="B182" s="191"/>
      <c r="C182" s="159"/>
      <c r="D182" s="159"/>
      <c r="E182" s="159"/>
      <c r="F182" s="159"/>
      <c r="G182" s="159"/>
      <c r="H182" s="159"/>
      <c r="I182" s="159"/>
      <c r="J182" s="159"/>
      <c r="K182" s="159"/>
      <c r="L182" s="199">
        <v>306864.72000000003</v>
      </c>
      <c r="M182" s="186"/>
      <c r="N182" s="159"/>
      <c r="O182" s="159"/>
      <c r="P182" s="159"/>
      <c r="Q182" s="159"/>
      <c r="R182" s="159"/>
      <c r="S182" s="159"/>
      <c r="T182" s="159"/>
      <c r="U182" s="159"/>
      <c r="V182" s="159"/>
      <c r="W182" s="192">
        <v>144976</v>
      </c>
      <c r="Y182" s="94"/>
      <c r="AA182" s="96"/>
    </row>
    <row r="183" spans="1:27" s="95" customFormat="1" ht="12.75">
      <c r="A183" s="201" t="s">
        <v>629</v>
      </c>
      <c r="B183" s="191"/>
      <c r="C183" s="159"/>
      <c r="D183" s="159"/>
      <c r="E183" s="159"/>
      <c r="F183" s="159"/>
      <c r="G183" s="159"/>
      <c r="H183" s="159"/>
      <c r="I183" s="159"/>
      <c r="J183" s="159"/>
      <c r="K183" s="159"/>
      <c r="L183" s="199">
        <v>202584</v>
      </c>
      <c r="M183" s="186"/>
      <c r="N183" s="159"/>
      <c r="O183" s="159"/>
      <c r="P183" s="159"/>
      <c r="Q183" s="159"/>
      <c r="R183" s="159"/>
      <c r="S183" s="159"/>
      <c r="T183" s="159"/>
      <c r="U183" s="159"/>
      <c r="V183" s="159"/>
      <c r="W183" s="192">
        <v>150000</v>
      </c>
      <c r="Y183" s="94"/>
      <c r="AA183" s="96"/>
    </row>
    <row r="184" spans="1:27" s="95" customFormat="1" ht="12.75">
      <c r="A184" s="201" t="s">
        <v>630</v>
      </c>
      <c r="B184" s="191"/>
      <c r="C184" s="159"/>
      <c r="D184" s="159"/>
      <c r="E184" s="159"/>
      <c r="F184" s="159"/>
      <c r="G184" s="159"/>
      <c r="H184" s="159"/>
      <c r="I184" s="159"/>
      <c r="J184" s="159"/>
      <c r="K184" s="159"/>
      <c r="L184" s="199">
        <v>66472.23</v>
      </c>
      <c r="M184" s="186"/>
      <c r="N184" s="159"/>
      <c r="O184" s="159"/>
      <c r="P184" s="159"/>
      <c r="Q184" s="159"/>
      <c r="R184" s="159"/>
      <c r="S184" s="159"/>
      <c r="T184" s="159"/>
      <c r="U184" s="159"/>
      <c r="V184" s="159"/>
      <c r="W184" s="192">
        <v>69073</v>
      </c>
      <c r="Y184" s="94"/>
      <c r="AA184" s="96"/>
    </row>
    <row r="185" spans="1:27" s="95" customFormat="1" ht="12.75">
      <c r="A185" s="201" t="s">
        <v>631</v>
      </c>
      <c r="B185" s="191"/>
      <c r="C185" s="159"/>
      <c r="D185" s="159"/>
      <c r="E185" s="159"/>
      <c r="F185" s="159"/>
      <c r="G185" s="159"/>
      <c r="H185" s="159"/>
      <c r="I185" s="159"/>
      <c r="J185" s="159"/>
      <c r="K185" s="159"/>
      <c r="L185" s="199">
        <v>804702.9</v>
      </c>
      <c r="M185" s="186"/>
      <c r="N185" s="159"/>
      <c r="O185" s="159"/>
      <c r="P185" s="159"/>
      <c r="Q185" s="159"/>
      <c r="R185" s="159"/>
      <c r="S185" s="159"/>
      <c r="T185" s="159"/>
      <c r="U185" s="159"/>
      <c r="V185" s="159"/>
      <c r="W185" s="192">
        <v>943557</v>
      </c>
      <c r="Y185" s="94"/>
      <c r="AA185" s="96"/>
    </row>
    <row r="186" spans="1:27" s="95" customFormat="1" ht="12.75">
      <c r="A186" s="201" t="s">
        <v>632</v>
      </c>
      <c r="B186" s="191"/>
      <c r="C186" s="159"/>
      <c r="D186" s="159"/>
      <c r="E186" s="159"/>
      <c r="F186" s="159"/>
      <c r="G186" s="159"/>
      <c r="H186" s="159"/>
      <c r="I186" s="159"/>
      <c r="J186" s="159"/>
      <c r="K186" s="159"/>
      <c r="L186" s="199">
        <v>199490</v>
      </c>
      <c r="M186" s="186"/>
      <c r="N186" s="159"/>
      <c r="O186" s="159"/>
      <c r="P186" s="159"/>
      <c r="Q186" s="159"/>
      <c r="R186" s="159"/>
      <c r="S186" s="159"/>
      <c r="T186" s="159"/>
      <c r="U186" s="159"/>
      <c r="V186" s="159"/>
      <c r="W186" s="192">
        <v>144362</v>
      </c>
      <c r="Y186" s="94"/>
      <c r="AA186" s="96"/>
    </row>
    <row r="187" spans="1:27" s="95" customFormat="1" ht="12.75">
      <c r="A187" s="182"/>
      <c r="B187" s="189"/>
      <c r="C187" s="161"/>
      <c r="D187" s="161"/>
      <c r="E187" s="161"/>
      <c r="F187" s="161"/>
      <c r="G187" s="161"/>
      <c r="H187" s="161"/>
      <c r="I187" s="161"/>
      <c r="J187" s="161"/>
      <c r="K187" s="161"/>
      <c r="L187" s="205">
        <v>4240720.2</v>
      </c>
      <c r="M187" s="185"/>
      <c r="N187" s="161"/>
      <c r="O187" s="161"/>
      <c r="P187" s="161"/>
      <c r="Q187" s="161"/>
      <c r="R187" s="161"/>
      <c r="S187" s="161"/>
      <c r="T187" s="161"/>
      <c r="U187" s="161"/>
      <c r="V187" s="161"/>
      <c r="W187" s="190">
        <v>4405344</v>
      </c>
      <c r="X187" s="81"/>
      <c r="Y187" s="94"/>
      <c r="AA187" s="96"/>
    </row>
    <row r="188" spans="1:27" s="95" customFormat="1" ht="12.75">
      <c r="A188" s="182" t="s">
        <v>72</v>
      </c>
      <c r="B188" s="189"/>
      <c r="C188" s="161"/>
      <c r="D188" s="161"/>
      <c r="E188" s="161"/>
      <c r="F188" s="161"/>
      <c r="G188" s="161">
        <v>44</v>
      </c>
      <c r="H188" s="161"/>
      <c r="I188" s="161"/>
      <c r="J188" s="161"/>
      <c r="K188" s="161">
        <v>44</v>
      </c>
      <c r="L188" s="205">
        <v>1141580</v>
      </c>
      <c r="M188" s="185"/>
      <c r="N188" s="161"/>
      <c r="O188" s="161"/>
      <c r="P188" s="161"/>
      <c r="Q188" s="161"/>
      <c r="R188" s="161">
        <v>44</v>
      </c>
      <c r="S188" s="161"/>
      <c r="T188" s="161"/>
      <c r="U188" s="161"/>
      <c r="V188" s="161">
        <v>44</v>
      </c>
      <c r="W188" s="190">
        <v>1141580</v>
      </c>
      <c r="X188" s="81"/>
      <c r="Y188" s="94"/>
      <c r="AA188" s="96"/>
    </row>
    <row r="189" spans="1:27" s="95" customFormat="1" ht="12.75">
      <c r="A189" s="183" t="s">
        <v>18830</v>
      </c>
      <c r="B189" s="191"/>
      <c r="C189" s="159"/>
      <c r="D189" s="159"/>
      <c r="E189" s="159"/>
      <c r="F189" s="159"/>
      <c r="G189" s="159">
        <v>44</v>
      </c>
      <c r="H189" s="159"/>
      <c r="I189" s="159"/>
      <c r="J189" s="159"/>
      <c r="K189" s="159">
        <v>44</v>
      </c>
      <c r="L189" s="199">
        <v>1141580</v>
      </c>
      <c r="M189" s="186"/>
      <c r="N189" s="159"/>
      <c r="O189" s="159"/>
      <c r="P189" s="159"/>
      <c r="Q189" s="159"/>
      <c r="R189" s="159">
        <v>44</v>
      </c>
      <c r="S189" s="159"/>
      <c r="T189" s="159"/>
      <c r="U189" s="159"/>
      <c r="V189" s="159">
        <v>44</v>
      </c>
      <c r="W189" s="192">
        <v>1141580</v>
      </c>
      <c r="Y189" s="94"/>
      <c r="AA189" s="96"/>
    </row>
    <row r="190" spans="1:27" s="95" customFormat="1" ht="12.75">
      <c r="A190" s="182" t="s">
        <v>73</v>
      </c>
      <c r="B190" s="189"/>
      <c r="C190" s="161"/>
      <c r="D190" s="161">
        <v>129</v>
      </c>
      <c r="E190" s="161"/>
      <c r="F190" s="161"/>
      <c r="G190" s="161"/>
      <c r="H190" s="161"/>
      <c r="I190" s="161"/>
      <c r="J190" s="161"/>
      <c r="K190" s="161">
        <v>129</v>
      </c>
      <c r="L190" s="205">
        <v>7467513</v>
      </c>
      <c r="M190" s="185"/>
      <c r="N190" s="161"/>
      <c r="O190" s="161">
        <v>144</v>
      </c>
      <c r="P190" s="161"/>
      <c r="Q190" s="161"/>
      <c r="R190" s="161"/>
      <c r="S190" s="161"/>
      <c r="T190" s="161"/>
      <c r="U190" s="161"/>
      <c r="V190" s="161">
        <v>144</v>
      </c>
      <c r="W190" s="190">
        <v>7770918</v>
      </c>
      <c r="X190" s="81"/>
      <c r="Y190" s="94"/>
      <c r="AA190" s="96"/>
    </row>
    <row r="191" spans="1:27" s="95" customFormat="1" ht="12.75">
      <c r="A191" s="183" t="s">
        <v>73</v>
      </c>
      <c r="B191" s="191"/>
      <c r="C191" s="159"/>
      <c r="D191" s="159">
        <v>129</v>
      </c>
      <c r="E191" s="159"/>
      <c r="F191" s="159"/>
      <c r="G191" s="159"/>
      <c r="H191" s="159"/>
      <c r="I191" s="159"/>
      <c r="J191" s="159"/>
      <c r="K191" s="159">
        <v>129</v>
      </c>
      <c r="L191" s="199">
        <v>7467513</v>
      </c>
      <c r="M191" s="186"/>
      <c r="N191" s="159"/>
      <c r="O191" s="159">
        <v>144</v>
      </c>
      <c r="P191" s="159"/>
      <c r="Q191" s="159"/>
      <c r="R191" s="159"/>
      <c r="S191" s="159"/>
      <c r="T191" s="159"/>
      <c r="U191" s="159"/>
      <c r="V191" s="159">
        <v>144</v>
      </c>
      <c r="W191" s="192">
        <v>7770918</v>
      </c>
      <c r="Y191" s="94"/>
      <c r="AA191" s="96"/>
    </row>
    <row r="192" spans="1:27" s="95" customFormat="1" ht="12.75">
      <c r="A192" s="182" t="s">
        <v>512</v>
      </c>
      <c r="B192" s="189"/>
      <c r="C192" s="161"/>
      <c r="D192" s="161"/>
      <c r="E192" s="161"/>
      <c r="F192" s="161"/>
      <c r="G192" s="161"/>
      <c r="H192" s="161"/>
      <c r="I192" s="161">
        <v>2</v>
      </c>
      <c r="J192" s="161"/>
      <c r="K192" s="161">
        <v>2</v>
      </c>
      <c r="L192" s="205">
        <v>21453.33</v>
      </c>
      <c r="M192" s="185"/>
      <c r="N192" s="161"/>
      <c r="O192" s="161"/>
      <c r="P192" s="161"/>
      <c r="Q192" s="161"/>
      <c r="R192" s="161"/>
      <c r="S192" s="161"/>
      <c r="T192" s="161">
        <v>6</v>
      </c>
      <c r="U192" s="161"/>
      <c r="V192" s="161">
        <v>6</v>
      </c>
      <c r="W192" s="190">
        <v>61478</v>
      </c>
      <c r="X192" s="81"/>
      <c r="Y192" s="94"/>
      <c r="AA192" s="96"/>
    </row>
    <row r="193" spans="1:28" s="95" customFormat="1" ht="12.75">
      <c r="A193" s="183" t="s">
        <v>513</v>
      </c>
      <c r="B193" s="191"/>
      <c r="C193" s="159"/>
      <c r="D193" s="159"/>
      <c r="E193" s="159"/>
      <c r="F193" s="159"/>
      <c r="G193" s="159"/>
      <c r="H193" s="159"/>
      <c r="I193" s="159">
        <v>2</v>
      </c>
      <c r="J193" s="159"/>
      <c r="K193" s="159">
        <v>2</v>
      </c>
      <c r="L193" s="199">
        <v>21453.33</v>
      </c>
      <c r="M193" s="186"/>
      <c r="N193" s="159"/>
      <c r="O193" s="159"/>
      <c r="P193" s="159"/>
      <c r="Q193" s="159"/>
      <c r="R193" s="159"/>
      <c r="S193" s="159"/>
      <c r="T193" s="159">
        <v>6</v>
      </c>
      <c r="U193" s="159"/>
      <c r="V193" s="159">
        <v>6</v>
      </c>
      <c r="W193" s="192">
        <v>61478</v>
      </c>
      <c r="Y193" s="94"/>
      <c r="AA193" s="96"/>
    </row>
    <row r="194" spans="1:28" s="95" customFormat="1" ht="12.75">
      <c r="A194" s="182" t="s">
        <v>514</v>
      </c>
      <c r="B194" s="189"/>
      <c r="C194" s="161"/>
      <c r="D194" s="161">
        <v>129</v>
      </c>
      <c r="E194" s="161"/>
      <c r="F194" s="161"/>
      <c r="G194" s="161">
        <v>44</v>
      </c>
      <c r="H194" s="161"/>
      <c r="I194" s="161">
        <v>2</v>
      </c>
      <c r="J194" s="161"/>
      <c r="K194" s="161">
        <v>175</v>
      </c>
      <c r="L194" s="205">
        <v>12871266.530000001</v>
      </c>
      <c r="M194" s="185"/>
      <c r="N194" s="161"/>
      <c r="O194" s="161">
        <v>144</v>
      </c>
      <c r="P194" s="161"/>
      <c r="Q194" s="161">
        <v>0</v>
      </c>
      <c r="R194" s="161"/>
      <c r="S194" s="161"/>
      <c r="T194" s="161">
        <v>6</v>
      </c>
      <c r="U194" s="161"/>
      <c r="V194" s="161">
        <v>194</v>
      </c>
      <c r="W194" s="190">
        <v>13379320</v>
      </c>
      <c r="X194" s="81"/>
      <c r="Y194" s="94"/>
      <c r="AA194" s="96"/>
    </row>
    <row r="195" spans="1:28" s="95" customFormat="1" ht="13.5" thickBot="1">
      <c r="A195" s="184" t="s">
        <v>515</v>
      </c>
      <c r="B195" s="194">
        <v>47</v>
      </c>
      <c r="C195" s="160">
        <v>155</v>
      </c>
      <c r="D195" s="160">
        <v>129</v>
      </c>
      <c r="E195" s="160">
        <v>1</v>
      </c>
      <c r="F195" s="160">
        <v>0</v>
      </c>
      <c r="G195" s="160">
        <v>44</v>
      </c>
      <c r="H195" s="160">
        <v>0</v>
      </c>
      <c r="I195" s="160">
        <v>2</v>
      </c>
      <c r="J195" s="160">
        <v>0</v>
      </c>
      <c r="K195" s="160">
        <v>378</v>
      </c>
      <c r="L195" s="203">
        <v>23410476.100000001</v>
      </c>
      <c r="M195" s="187">
        <v>47</v>
      </c>
      <c r="N195" s="160">
        <v>165</v>
      </c>
      <c r="O195" s="160">
        <v>144</v>
      </c>
      <c r="P195" s="160">
        <v>1</v>
      </c>
      <c r="Q195" s="160">
        <v>0</v>
      </c>
      <c r="R195" s="160">
        <v>0</v>
      </c>
      <c r="S195" s="160">
        <v>0</v>
      </c>
      <c r="T195" s="160">
        <v>6</v>
      </c>
      <c r="U195" s="160">
        <v>0</v>
      </c>
      <c r="V195" s="160">
        <v>407</v>
      </c>
      <c r="W195" s="195">
        <v>25843678</v>
      </c>
      <c r="X195" s="81"/>
      <c r="Y195" s="94"/>
      <c r="AA195" s="96"/>
    </row>
    <row r="196" spans="1:28" s="95" customFormat="1" ht="12.75" hidden="1" thickTop="1">
      <c r="A196" s="1" t="s">
        <v>253</v>
      </c>
      <c r="B196" s="133"/>
      <c r="C196" s="133"/>
      <c r="D196" s="133"/>
      <c r="E196" s="133"/>
      <c r="F196" s="133"/>
      <c r="G196" s="133"/>
      <c r="H196" s="133"/>
      <c r="I196" s="133"/>
      <c r="J196" s="130"/>
      <c r="K196" s="130"/>
      <c r="L196" s="135"/>
      <c r="M196" s="130"/>
      <c r="N196" s="130"/>
      <c r="O196" s="130"/>
      <c r="P196" s="130"/>
      <c r="Q196" s="130"/>
      <c r="R196" s="130"/>
      <c r="S196" s="130"/>
      <c r="T196" s="130"/>
      <c r="U196" s="130"/>
      <c r="V196" s="130"/>
      <c r="W196" s="179"/>
      <c r="X196" s="97"/>
      <c r="Y196" s="17"/>
      <c r="AA196" s="96"/>
    </row>
    <row r="197" spans="1:28" s="95" customFormat="1" hidden="1">
      <c r="A197" s="17" t="s">
        <v>247</v>
      </c>
      <c r="B197" s="130"/>
      <c r="C197" s="130"/>
      <c r="D197" s="130"/>
      <c r="E197" s="130"/>
      <c r="F197" s="130"/>
      <c r="G197" s="130"/>
      <c r="H197" s="130"/>
      <c r="I197" s="130"/>
      <c r="J197" s="130"/>
      <c r="K197" s="130"/>
      <c r="L197" s="135"/>
      <c r="M197" s="130"/>
      <c r="N197" s="130"/>
      <c r="O197" s="130"/>
      <c r="P197" s="130"/>
      <c r="Q197" s="130"/>
      <c r="R197" s="130"/>
      <c r="S197" s="130"/>
      <c r="T197" s="130"/>
      <c r="U197" s="130"/>
      <c r="V197" s="130"/>
      <c r="W197" s="135"/>
      <c r="X197" s="97"/>
      <c r="Y197" s="17"/>
      <c r="AA197" s="96"/>
    </row>
    <row r="198" spans="1:28" s="95" customFormat="1" ht="12.75" hidden="1">
      <c r="A198" s="17" t="s">
        <v>251</v>
      </c>
      <c r="B198" s="130"/>
      <c r="C198" s="130"/>
      <c r="D198" s="130"/>
      <c r="E198" s="130"/>
      <c r="F198" s="130"/>
      <c r="G198" s="130"/>
      <c r="H198" s="130"/>
      <c r="I198" s="130"/>
      <c r="J198" s="130"/>
      <c r="K198" s="130"/>
      <c r="L198" s="135"/>
      <c r="M198" s="130"/>
      <c r="N198" s="130"/>
      <c r="O198" s="130"/>
      <c r="P198" s="130"/>
      <c r="Q198" s="130"/>
      <c r="R198" s="130"/>
      <c r="S198" s="130"/>
      <c r="T198" s="130"/>
      <c r="U198" s="130"/>
      <c r="V198" s="130"/>
      <c r="W198" s="135"/>
      <c r="X198" s="97"/>
      <c r="Y198" s="98"/>
      <c r="AA198" s="96"/>
    </row>
    <row r="199" spans="1:28" s="95" customFormat="1" ht="12.75" hidden="1">
      <c r="A199" s="17" t="s">
        <v>258</v>
      </c>
      <c r="B199" s="130"/>
      <c r="C199" s="130"/>
      <c r="D199" s="130"/>
      <c r="E199" s="130"/>
      <c r="F199" s="130"/>
      <c r="G199" s="130"/>
      <c r="H199" s="130"/>
      <c r="I199" s="130"/>
      <c r="J199" s="130"/>
      <c r="K199" s="130"/>
      <c r="L199" s="135"/>
      <c r="M199" s="130"/>
      <c r="N199" s="130"/>
      <c r="O199" s="130"/>
      <c r="P199" s="130"/>
      <c r="Q199" s="130"/>
      <c r="R199" s="130"/>
      <c r="S199" s="130"/>
      <c r="T199" s="130"/>
      <c r="U199" s="130"/>
      <c r="V199" s="130"/>
      <c r="W199" s="135"/>
      <c r="X199" s="97"/>
      <c r="Y199" s="98"/>
      <c r="Z199" s="98"/>
      <c r="AA199" s="94"/>
      <c r="AB199" s="98"/>
    </row>
    <row r="200" spans="1:28" s="95" customFormat="1" ht="12.75" hidden="1">
      <c r="A200" s="82" t="s">
        <v>18831</v>
      </c>
      <c r="B200" s="130"/>
      <c r="C200" s="130"/>
      <c r="D200" s="130"/>
      <c r="E200" s="130"/>
      <c r="F200" s="130"/>
      <c r="G200" s="130"/>
      <c r="H200" s="130"/>
      <c r="I200" s="130"/>
      <c r="J200" s="130"/>
      <c r="K200" s="130"/>
      <c r="L200" s="135"/>
      <c r="M200" s="130"/>
      <c r="N200" s="130"/>
      <c r="O200" s="130"/>
      <c r="P200" s="130"/>
      <c r="Q200" s="130"/>
      <c r="R200" s="130"/>
      <c r="S200" s="130"/>
      <c r="T200" s="130"/>
      <c r="U200" s="130"/>
      <c r="V200" s="130"/>
      <c r="W200" s="135"/>
      <c r="X200" s="97"/>
      <c r="Y200" s="98"/>
      <c r="Z200" s="98"/>
      <c r="AA200" s="94"/>
      <c r="AB200" s="98"/>
    </row>
    <row r="201" spans="1:28" s="84" customFormat="1" hidden="1">
      <c r="A201" s="82"/>
      <c r="B201" s="83"/>
      <c r="C201" s="83"/>
      <c r="D201" s="83"/>
      <c r="E201" s="83"/>
      <c r="F201" s="83"/>
      <c r="G201" s="83"/>
      <c r="H201" s="83"/>
      <c r="I201" s="83"/>
      <c r="J201" s="83"/>
      <c r="K201" s="83"/>
      <c r="L201" s="138"/>
      <c r="M201" s="83"/>
      <c r="N201" s="83"/>
      <c r="O201" s="83"/>
      <c r="P201" s="152"/>
      <c r="Q201" s="152"/>
      <c r="R201" s="152"/>
      <c r="S201" s="152"/>
      <c r="T201" s="152"/>
      <c r="U201" s="152"/>
      <c r="V201" s="152"/>
      <c r="W201" s="138"/>
    </row>
    <row r="202" spans="1:28" s="84" customFormat="1" ht="30" customHeight="1" thickTop="1" thickBot="1">
      <c r="A202" s="1985" t="s">
        <v>516</v>
      </c>
      <c r="B202" s="1985"/>
      <c r="C202" s="1985"/>
      <c r="D202" s="1985"/>
      <c r="E202" s="1985"/>
      <c r="F202" s="1985"/>
      <c r="G202" s="1985"/>
      <c r="H202" s="1985"/>
      <c r="I202" s="1985"/>
      <c r="J202" s="1985"/>
      <c r="K202" s="1985"/>
      <c r="L202" s="1985"/>
      <c r="M202" s="1985"/>
      <c r="N202" s="1985"/>
      <c r="O202" s="1985"/>
      <c r="P202" s="1985"/>
      <c r="Q202" s="1985"/>
      <c r="R202" s="1985"/>
      <c r="S202" s="1985"/>
      <c r="T202" s="1985"/>
      <c r="U202" s="1985"/>
      <c r="V202" s="1985"/>
      <c r="W202" s="1985"/>
    </row>
    <row r="203" spans="1:28" s="84" customFormat="1" ht="12.75" hidden="1" thickTop="1">
      <c r="A203" s="180" t="s">
        <v>8</v>
      </c>
      <c r="B203" s="1974" t="s">
        <v>344</v>
      </c>
      <c r="C203" s="1975"/>
      <c r="D203" s="1975"/>
      <c r="E203" s="1975"/>
      <c r="F203" s="1975"/>
      <c r="G203" s="1975"/>
      <c r="H203" s="1975"/>
      <c r="I203" s="1975"/>
      <c r="J203" s="1975"/>
      <c r="K203" s="1975"/>
      <c r="L203" s="1976"/>
      <c r="M203" s="1977" t="s">
        <v>345</v>
      </c>
      <c r="N203" s="1975"/>
      <c r="O203" s="1975"/>
      <c r="P203" s="1975"/>
      <c r="Q203" s="1975"/>
      <c r="R203" s="1975"/>
      <c r="S203" s="1975"/>
      <c r="T203" s="1975"/>
      <c r="U203" s="1975"/>
      <c r="V203" s="1975"/>
      <c r="W203" s="1976"/>
      <c r="X203" s="92"/>
      <c r="Y203" s="37"/>
    </row>
    <row r="204" spans="1:28" s="84" customFormat="1" ht="13.15" hidden="1" customHeight="1" thickTop="1">
      <c r="A204" s="181" t="s">
        <v>7</v>
      </c>
      <c r="B204" s="188" t="s">
        <v>288</v>
      </c>
      <c r="C204" s="149" t="s">
        <v>102</v>
      </c>
      <c r="D204" s="149" t="s">
        <v>246</v>
      </c>
      <c r="E204" s="149" t="s">
        <v>239</v>
      </c>
      <c r="F204" s="149" t="s">
        <v>248</v>
      </c>
      <c r="G204" s="149" t="s">
        <v>249</v>
      </c>
      <c r="H204" s="149" t="s">
        <v>250</v>
      </c>
      <c r="I204" s="149" t="s">
        <v>257</v>
      </c>
      <c r="J204" s="150" t="s">
        <v>252</v>
      </c>
      <c r="K204" s="150" t="s">
        <v>254</v>
      </c>
      <c r="L204" s="169" t="s">
        <v>256</v>
      </c>
      <c r="M204" s="148" t="s">
        <v>288</v>
      </c>
      <c r="N204" s="149" t="s">
        <v>102</v>
      </c>
      <c r="O204" s="149" t="s">
        <v>246</v>
      </c>
      <c r="P204" s="149" t="s">
        <v>239</v>
      </c>
      <c r="Q204" s="149" t="s">
        <v>248</v>
      </c>
      <c r="R204" s="149" t="s">
        <v>249</v>
      </c>
      <c r="S204" s="149" t="s">
        <v>250</v>
      </c>
      <c r="T204" s="149" t="s">
        <v>257</v>
      </c>
      <c r="U204" s="150" t="s">
        <v>252</v>
      </c>
      <c r="V204" s="150" t="s">
        <v>254</v>
      </c>
      <c r="W204" s="169" t="s">
        <v>255</v>
      </c>
      <c r="X204" s="93"/>
      <c r="Y204" s="16"/>
    </row>
    <row r="205" spans="1:28" s="100" customFormat="1" thickTop="1">
      <c r="A205" s="290" t="s">
        <v>5</v>
      </c>
      <c r="B205" s="299"/>
      <c r="C205" s="206">
        <v>44</v>
      </c>
      <c r="D205" s="206"/>
      <c r="E205" s="206"/>
      <c r="F205" s="206"/>
      <c r="G205" s="206"/>
      <c r="H205" s="206"/>
      <c r="I205" s="206"/>
      <c r="J205" s="206"/>
      <c r="K205" s="206">
        <v>44</v>
      </c>
      <c r="L205" s="281">
        <v>7016717.9400000004</v>
      </c>
      <c r="M205" s="295"/>
      <c r="N205" s="206">
        <v>44</v>
      </c>
      <c r="O205" s="206"/>
      <c r="P205" s="206"/>
      <c r="Q205" s="206"/>
      <c r="R205" s="206"/>
      <c r="S205" s="206"/>
      <c r="T205" s="206"/>
      <c r="U205" s="206"/>
      <c r="V205" s="206">
        <v>44</v>
      </c>
      <c r="W205" s="281">
        <v>7016717.9400000004</v>
      </c>
      <c r="X205" s="99"/>
    </row>
    <row r="206" spans="1:28" s="100" customFormat="1" ht="11.25">
      <c r="A206" s="291" t="s">
        <v>517</v>
      </c>
      <c r="B206" s="300"/>
      <c r="C206" s="131">
        <v>1</v>
      </c>
      <c r="D206" s="132"/>
      <c r="E206" s="132"/>
      <c r="F206" s="132"/>
      <c r="G206" s="132"/>
      <c r="H206" s="132"/>
      <c r="I206" s="132"/>
      <c r="J206" s="132"/>
      <c r="K206" s="131">
        <v>1</v>
      </c>
      <c r="L206" s="282">
        <v>230719.18</v>
      </c>
      <c r="M206" s="296"/>
      <c r="N206" s="131">
        <v>1</v>
      </c>
      <c r="O206" s="132"/>
      <c r="P206" s="132"/>
      <c r="Q206" s="132"/>
      <c r="R206" s="132"/>
      <c r="S206" s="132"/>
      <c r="T206" s="132"/>
      <c r="U206" s="132"/>
      <c r="V206" s="131">
        <v>1</v>
      </c>
      <c r="W206" s="282">
        <v>230719.18</v>
      </c>
      <c r="X206" s="101"/>
    </row>
    <row r="207" spans="1:28" s="100" customFormat="1" ht="11.25">
      <c r="A207" s="291" t="s">
        <v>518</v>
      </c>
      <c r="B207" s="300"/>
      <c r="C207" s="131">
        <v>2</v>
      </c>
      <c r="D207" s="132"/>
      <c r="E207" s="132"/>
      <c r="F207" s="132"/>
      <c r="G207" s="132"/>
      <c r="H207" s="132"/>
      <c r="I207" s="132"/>
      <c r="J207" s="132"/>
      <c r="K207" s="131">
        <v>2</v>
      </c>
      <c r="L207" s="282">
        <v>445778.36</v>
      </c>
      <c r="M207" s="296"/>
      <c r="N207" s="131">
        <v>2</v>
      </c>
      <c r="O207" s="132"/>
      <c r="P207" s="132"/>
      <c r="Q207" s="132"/>
      <c r="R207" s="132"/>
      <c r="S207" s="132"/>
      <c r="T207" s="132"/>
      <c r="U207" s="132"/>
      <c r="V207" s="131">
        <v>2</v>
      </c>
      <c r="W207" s="282">
        <v>445778.36</v>
      </c>
      <c r="X207" s="101"/>
    </row>
    <row r="208" spans="1:28" s="100" customFormat="1" ht="11.25">
      <c r="A208" s="291" t="s">
        <v>519</v>
      </c>
      <c r="B208" s="300"/>
      <c r="C208" s="132">
        <v>7</v>
      </c>
      <c r="D208" s="132"/>
      <c r="E208" s="132"/>
      <c r="F208" s="132"/>
      <c r="G208" s="132"/>
      <c r="H208" s="132"/>
      <c r="I208" s="132"/>
      <c r="J208" s="132"/>
      <c r="K208" s="132">
        <v>7</v>
      </c>
      <c r="L208" s="282">
        <v>1262949.26</v>
      </c>
      <c r="M208" s="296"/>
      <c r="N208" s="132">
        <v>7</v>
      </c>
      <c r="O208" s="132"/>
      <c r="P208" s="132"/>
      <c r="Q208" s="132"/>
      <c r="R208" s="132"/>
      <c r="S208" s="132"/>
      <c r="T208" s="132"/>
      <c r="U208" s="132"/>
      <c r="V208" s="132">
        <v>7</v>
      </c>
      <c r="W208" s="282">
        <v>1262949.26</v>
      </c>
      <c r="X208" s="101"/>
    </row>
    <row r="209" spans="1:24" s="100" customFormat="1" ht="22.5">
      <c r="A209" s="291" t="s">
        <v>520</v>
      </c>
      <c r="B209" s="300"/>
      <c r="C209" s="132">
        <v>10</v>
      </c>
      <c r="D209" s="132"/>
      <c r="E209" s="132"/>
      <c r="F209" s="132"/>
      <c r="G209" s="132"/>
      <c r="H209" s="132"/>
      <c r="I209" s="132"/>
      <c r="J209" s="132"/>
      <c r="K209" s="132">
        <v>10</v>
      </c>
      <c r="L209" s="282">
        <v>1510071.8</v>
      </c>
      <c r="M209" s="296"/>
      <c r="N209" s="132">
        <v>10</v>
      </c>
      <c r="O209" s="132"/>
      <c r="P209" s="132"/>
      <c r="Q209" s="132"/>
      <c r="R209" s="132"/>
      <c r="S209" s="132"/>
      <c r="T209" s="132"/>
      <c r="U209" s="132"/>
      <c r="V209" s="132">
        <v>10</v>
      </c>
      <c r="W209" s="282">
        <v>1510071.8</v>
      </c>
      <c r="X209" s="101"/>
    </row>
    <row r="210" spans="1:24" s="100" customFormat="1" ht="11.25">
      <c r="A210" s="291" t="s">
        <v>521</v>
      </c>
      <c r="B210" s="300"/>
      <c r="C210" s="132">
        <v>5</v>
      </c>
      <c r="D210" s="132"/>
      <c r="E210" s="132"/>
      <c r="F210" s="132"/>
      <c r="G210" s="132"/>
      <c r="H210" s="132"/>
      <c r="I210" s="132"/>
      <c r="J210" s="132"/>
      <c r="K210" s="132">
        <v>5</v>
      </c>
      <c r="L210" s="282">
        <v>1003622.92</v>
      </c>
      <c r="M210" s="296"/>
      <c r="N210" s="132">
        <v>5</v>
      </c>
      <c r="O210" s="132"/>
      <c r="P210" s="132"/>
      <c r="Q210" s="132"/>
      <c r="R210" s="132"/>
      <c r="S210" s="132"/>
      <c r="T210" s="132"/>
      <c r="U210" s="132"/>
      <c r="V210" s="132">
        <v>5</v>
      </c>
      <c r="W210" s="282">
        <v>1003622.92</v>
      </c>
      <c r="X210" s="101"/>
    </row>
    <row r="211" spans="1:24" s="100" customFormat="1" ht="22.5">
      <c r="A211" s="291" t="s">
        <v>522</v>
      </c>
      <c r="B211" s="300"/>
      <c r="C211" s="132">
        <v>19</v>
      </c>
      <c r="D211" s="132"/>
      <c r="E211" s="132"/>
      <c r="F211" s="132"/>
      <c r="G211" s="132"/>
      <c r="H211" s="132"/>
      <c r="I211" s="132"/>
      <c r="J211" s="132"/>
      <c r="K211" s="132">
        <v>19</v>
      </c>
      <c r="L211" s="282">
        <v>2563576.42</v>
      </c>
      <c r="M211" s="296"/>
      <c r="N211" s="132">
        <v>19</v>
      </c>
      <c r="O211" s="132"/>
      <c r="P211" s="132"/>
      <c r="Q211" s="132"/>
      <c r="R211" s="132"/>
      <c r="S211" s="132"/>
      <c r="T211" s="132"/>
      <c r="U211" s="132"/>
      <c r="V211" s="132">
        <v>19</v>
      </c>
      <c r="W211" s="282">
        <v>2563576.42</v>
      </c>
      <c r="X211" s="101"/>
    </row>
    <row r="212" spans="1:24" s="100" customFormat="1" ht="11.25">
      <c r="A212" s="290" t="s">
        <v>2</v>
      </c>
      <c r="B212" s="299"/>
      <c r="C212" s="206">
        <v>60</v>
      </c>
      <c r="D212" s="206"/>
      <c r="E212" s="206"/>
      <c r="F212" s="206"/>
      <c r="G212" s="206"/>
      <c r="H212" s="206"/>
      <c r="I212" s="206"/>
      <c r="J212" s="206"/>
      <c r="K212" s="206">
        <v>60</v>
      </c>
      <c r="L212" s="281">
        <v>5388074.8000000007</v>
      </c>
      <c r="M212" s="295"/>
      <c r="N212" s="206">
        <v>60</v>
      </c>
      <c r="O212" s="206"/>
      <c r="P212" s="206"/>
      <c r="Q212" s="206"/>
      <c r="R212" s="206"/>
      <c r="S212" s="206"/>
      <c r="T212" s="206"/>
      <c r="U212" s="206"/>
      <c r="V212" s="206">
        <v>60</v>
      </c>
      <c r="W212" s="281">
        <v>5388074.8000000007</v>
      </c>
      <c r="X212" s="99"/>
    </row>
    <row r="213" spans="1:24" s="100" customFormat="1" ht="11.25">
      <c r="A213" s="292" t="s">
        <v>523</v>
      </c>
      <c r="B213" s="300"/>
      <c r="C213" s="132">
        <v>22</v>
      </c>
      <c r="D213" s="132"/>
      <c r="E213" s="132"/>
      <c r="F213" s="132"/>
      <c r="G213" s="132"/>
      <c r="H213" s="132"/>
      <c r="I213" s="132"/>
      <c r="J213" s="132"/>
      <c r="K213" s="132">
        <v>22</v>
      </c>
      <c r="L213" s="282">
        <v>1672071.96</v>
      </c>
      <c r="M213" s="296"/>
      <c r="N213" s="132">
        <v>22</v>
      </c>
      <c r="O213" s="132"/>
      <c r="P213" s="132"/>
      <c r="Q213" s="132"/>
      <c r="R213" s="132"/>
      <c r="S213" s="132"/>
      <c r="T213" s="132"/>
      <c r="U213" s="132"/>
      <c r="V213" s="132">
        <v>22</v>
      </c>
      <c r="W213" s="282">
        <v>1672071.96</v>
      </c>
      <c r="X213" s="101"/>
    </row>
    <row r="214" spans="1:24" s="100" customFormat="1" ht="11.25">
      <c r="A214" s="292" t="s">
        <v>524</v>
      </c>
      <c r="B214" s="300"/>
      <c r="C214" s="132">
        <v>17</v>
      </c>
      <c r="D214" s="132"/>
      <c r="E214" s="132"/>
      <c r="F214" s="132"/>
      <c r="G214" s="132"/>
      <c r="H214" s="132"/>
      <c r="I214" s="132"/>
      <c r="J214" s="132"/>
      <c r="K214" s="132">
        <v>17</v>
      </c>
      <c r="L214" s="282">
        <v>1497116.06</v>
      </c>
      <c r="M214" s="296"/>
      <c r="N214" s="132">
        <v>17</v>
      </c>
      <c r="O214" s="132"/>
      <c r="P214" s="132"/>
      <c r="Q214" s="132"/>
      <c r="R214" s="132"/>
      <c r="S214" s="132"/>
      <c r="T214" s="132"/>
      <c r="U214" s="132"/>
      <c r="V214" s="132">
        <v>17</v>
      </c>
      <c r="W214" s="282">
        <v>1497116.06</v>
      </c>
      <c r="X214" s="101"/>
    </row>
    <row r="215" spans="1:24" s="100" customFormat="1" ht="11.25">
      <c r="A215" s="292" t="s">
        <v>525</v>
      </c>
      <c r="B215" s="300"/>
      <c r="C215" s="132">
        <v>4</v>
      </c>
      <c r="D215" s="132"/>
      <c r="E215" s="132"/>
      <c r="F215" s="132"/>
      <c r="G215" s="132"/>
      <c r="H215" s="132"/>
      <c r="I215" s="132"/>
      <c r="J215" s="132"/>
      <c r="K215" s="132">
        <v>4</v>
      </c>
      <c r="L215" s="282">
        <v>378420.72</v>
      </c>
      <c r="M215" s="296"/>
      <c r="N215" s="132">
        <v>4</v>
      </c>
      <c r="O215" s="132"/>
      <c r="P215" s="132"/>
      <c r="Q215" s="132"/>
      <c r="R215" s="132"/>
      <c r="S215" s="132"/>
      <c r="T215" s="132"/>
      <c r="U215" s="132"/>
      <c r="V215" s="132">
        <v>4</v>
      </c>
      <c r="W215" s="282">
        <v>378420.72</v>
      </c>
      <c r="X215" s="101"/>
    </row>
    <row r="216" spans="1:24" s="100" customFormat="1" ht="11.25">
      <c r="A216" s="292" t="s">
        <v>526</v>
      </c>
      <c r="B216" s="300"/>
      <c r="C216" s="132">
        <v>17</v>
      </c>
      <c r="D216" s="132"/>
      <c r="E216" s="132"/>
      <c r="F216" s="132"/>
      <c r="G216" s="132"/>
      <c r="H216" s="132"/>
      <c r="I216" s="132"/>
      <c r="J216" s="132"/>
      <c r="K216" s="132">
        <v>17</v>
      </c>
      <c r="L216" s="282">
        <v>1840466.06</v>
      </c>
      <c r="M216" s="296"/>
      <c r="N216" s="132">
        <v>17</v>
      </c>
      <c r="O216" s="132"/>
      <c r="P216" s="132"/>
      <c r="Q216" s="132"/>
      <c r="R216" s="132"/>
      <c r="S216" s="132"/>
      <c r="T216" s="132"/>
      <c r="U216" s="132"/>
      <c r="V216" s="132">
        <v>17</v>
      </c>
      <c r="W216" s="282">
        <v>1840466.06</v>
      </c>
      <c r="X216" s="101"/>
    </row>
    <row r="217" spans="1:24" s="100" customFormat="1" ht="11.25">
      <c r="A217" s="290" t="s">
        <v>3</v>
      </c>
      <c r="B217" s="299"/>
      <c r="C217" s="206">
        <v>34</v>
      </c>
      <c r="D217" s="206"/>
      <c r="E217" s="206"/>
      <c r="F217" s="206"/>
      <c r="G217" s="206"/>
      <c r="H217" s="206"/>
      <c r="I217" s="206"/>
      <c r="J217" s="206"/>
      <c r="K217" s="206">
        <v>34</v>
      </c>
      <c r="L217" s="281">
        <v>1743276.12</v>
      </c>
      <c r="M217" s="295"/>
      <c r="N217" s="206">
        <v>34</v>
      </c>
      <c r="O217" s="206"/>
      <c r="P217" s="206"/>
      <c r="Q217" s="206"/>
      <c r="R217" s="206"/>
      <c r="S217" s="206"/>
      <c r="T217" s="206"/>
      <c r="U217" s="206"/>
      <c r="V217" s="206">
        <v>34</v>
      </c>
      <c r="W217" s="281">
        <v>1743276.12</v>
      </c>
      <c r="X217" s="99"/>
    </row>
    <row r="218" spans="1:24" s="100" customFormat="1" ht="11.25">
      <c r="A218" s="292" t="s">
        <v>527</v>
      </c>
      <c r="B218" s="300"/>
      <c r="C218" s="132">
        <v>13</v>
      </c>
      <c r="D218" s="132"/>
      <c r="E218" s="132"/>
      <c r="F218" s="132"/>
      <c r="G218" s="132"/>
      <c r="H218" s="132"/>
      <c r="I218" s="132"/>
      <c r="J218" s="132"/>
      <c r="K218" s="132">
        <v>13</v>
      </c>
      <c r="L218" s="282">
        <v>543793.34</v>
      </c>
      <c r="M218" s="296"/>
      <c r="N218" s="132">
        <v>13</v>
      </c>
      <c r="O218" s="132"/>
      <c r="P218" s="132"/>
      <c r="Q218" s="132"/>
      <c r="R218" s="132"/>
      <c r="S218" s="132"/>
      <c r="T218" s="132"/>
      <c r="U218" s="132"/>
      <c r="V218" s="132">
        <v>13</v>
      </c>
      <c r="W218" s="282">
        <v>543793.34</v>
      </c>
      <c r="X218" s="101"/>
    </row>
    <row r="219" spans="1:24" s="100" customFormat="1" ht="11.25">
      <c r="A219" s="292" t="s">
        <v>528</v>
      </c>
      <c r="B219" s="300"/>
      <c r="C219" s="132">
        <v>9</v>
      </c>
      <c r="D219" s="132"/>
      <c r="E219" s="132"/>
      <c r="F219" s="132"/>
      <c r="G219" s="132"/>
      <c r="H219" s="132"/>
      <c r="I219" s="132"/>
      <c r="J219" s="132"/>
      <c r="K219" s="132">
        <v>9</v>
      </c>
      <c r="L219" s="282">
        <v>489284.62</v>
      </c>
      <c r="M219" s="296"/>
      <c r="N219" s="132">
        <v>9</v>
      </c>
      <c r="O219" s="132"/>
      <c r="P219" s="132"/>
      <c r="Q219" s="132"/>
      <c r="R219" s="132"/>
      <c r="S219" s="132"/>
      <c r="T219" s="132"/>
      <c r="U219" s="132"/>
      <c r="V219" s="132">
        <v>9</v>
      </c>
      <c r="W219" s="282">
        <v>489284.62</v>
      </c>
      <c r="X219" s="101"/>
    </row>
    <row r="220" spans="1:24" s="100" customFormat="1" ht="11.25">
      <c r="A220" s="292" t="s">
        <v>529</v>
      </c>
      <c r="B220" s="300"/>
      <c r="C220" s="132">
        <v>12</v>
      </c>
      <c r="D220" s="132"/>
      <c r="E220" s="132"/>
      <c r="F220" s="132"/>
      <c r="G220" s="132"/>
      <c r="H220" s="132"/>
      <c r="I220" s="132"/>
      <c r="J220" s="132"/>
      <c r="K220" s="132">
        <v>12</v>
      </c>
      <c r="L220" s="282">
        <v>710198.16</v>
      </c>
      <c r="M220" s="296"/>
      <c r="N220" s="132">
        <v>12</v>
      </c>
      <c r="O220" s="132"/>
      <c r="P220" s="132"/>
      <c r="Q220" s="132"/>
      <c r="R220" s="132"/>
      <c r="S220" s="132"/>
      <c r="T220" s="132"/>
      <c r="U220" s="132"/>
      <c r="V220" s="132">
        <v>12</v>
      </c>
      <c r="W220" s="282">
        <v>710198.16</v>
      </c>
      <c r="X220" s="101"/>
    </row>
    <row r="221" spans="1:24" s="102" customFormat="1" ht="11.25">
      <c r="A221" s="290" t="s">
        <v>4</v>
      </c>
      <c r="B221" s="299"/>
      <c r="C221" s="206">
        <v>2</v>
      </c>
      <c r="D221" s="206"/>
      <c r="E221" s="206"/>
      <c r="F221" s="206"/>
      <c r="G221" s="206"/>
      <c r="H221" s="206"/>
      <c r="I221" s="206"/>
      <c r="J221" s="206"/>
      <c r="K221" s="206">
        <v>2</v>
      </c>
      <c r="L221" s="281">
        <v>710234.16</v>
      </c>
      <c r="M221" s="295"/>
      <c r="N221" s="206">
        <v>2</v>
      </c>
      <c r="O221" s="206"/>
      <c r="P221" s="206"/>
      <c r="Q221" s="206"/>
      <c r="R221" s="206"/>
      <c r="S221" s="206"/>
      <c r="T221" s="206"/>
      <c r="U221" s="206"/>
      <c r="V221" s="206">
        <v>2</v>
      </c>
      <c r="W221" s="281">
        <v>710234.16</v>
      </c>
      <c r="X221" s="99"/>
    </row>
    <row r="222" spans="1:24" s="100" customFormat="1" ht="11.25">
      <c r="A222" s="292" t="s">
        <v>530</v>
      </c>
      <c r="B222" s="300"/>
      <c r="C222" s="132">
        <v>2</v>
      </c>
      <c r="D222" s="132"/>
      <c r="E222" s="132"/>
      <c r="F222" s="132"/>
      <c r="G222" s="132"/>
      <c r="H222" s="132"/>
      <c r="I222" s="132"/>
      <c r="J222" s="132"/>
      <c r="K222" s="132">
        <v>2</v>
      </c>
      <c r="L222" s="282">
        <v>710234.16</v>
      </c>
      <c r="M222" s="296"/>
      <c r="N222" s="132">
        <v>2</v>
      </c>
      <c r="O222" s="132"/>
      <c r="P222" s="132"/>
      <c r="Q222" s="132"/>
      <c r="R222" s="132"/>
      <c r="S222" s="132"/>
      <c r="T222" s="132"/>
      <c r="U222" s="132"/>
      <c r="V222" s="132">
        <v>2</v>
      </c>
      <c r="W222" s="282">
        <v>710234.16</v>
      </c>
      <c r="X222" s="101"/>
    </row>
    <row r="223" spans="1:24" s="102" customFormat="1" ht="11.25">
      <c r="A223" s="290" t="s">
        <v>531</v>
      </c>
      <c r="B223" s="299"/>
      <c r="C223" s="206"/>
      <c r="D223" s="206"/>
      <c r="E223" s="206"/>
      <c r="F223" s="206">
        <v>2</v>
      </c>
      <c r="G223" s="206"/>
      <c r="H223" s="206"/>
      <c r="I223" s="206"/>
      <c r="J223" s="206"/>
      <c r="K223" s="206">
        <v>2</v>
      </c>
      <c r="L223" s="283">
        <v>393772.28</v>
      </c>
      <c r="M223" s="295"/>
      <c r="N223" s="206">
        <v>0</v>
      </c>
      <c r="O223" s="206"/>
      <c r="P223" s="206"/>
      <c r="Q223" s="206">
        <v>2</v>
      </c>
      <c r="R223" s="206"/>
      <c r="S223" s="206"/>
      <c r="T223" s="206"/>
      <c r="U223" s="206"/>
      <c r="V223" s="206">
        <v>2</v>
      </c>
      <c r="W223" s="283">
        <v>393772.28</v>
      </c>
      <c r="X223" s="99"/>
    </row>
    <row r="224" spans="1:24" s="102" customFormat="1" ht="11.25">
      <c r="A224" s="290" t="s">
        <v>532</v>
      </c>
      <c r="B224" s="299"/>
      <c r="C224" s="206"/>
      <c r="D224" s="206"/>
      <c r="E224" s="206">
        <v>15</v>
      </c>
      <c r="F224" s="206"/>
      <c r="G224" s="206"/>
      <c r="H224" s="206"/>
      <c r="I224" s="206"/>
      <c r="J224" s="206"/>
      <c r="K224" s="206">
        <v>15</v>
      </c>
      <c r="L224" s="281">
        <v>503436.48333333328</v>
      </c>
      <c r="M224" s="295"/>
      <c r="N224" s="206"/>
      <c r="O224" s="206"/>
      <c r="P224" s="206">
        <v>15</v>
      </c>
      <c r="Q224" s="206"/>
      <c r="R224" s="206"/>
      <c r="S224" s="206"/>
      <c r="T224" s="206"/>
      <c r="U224" s="206"/>
      <c r="V224" s="206">
        <v>15</v>
      </c>
      <c r="W224" s="281">
        <v>1894354</v>
      </c>
      <c r="X224" s="103"/>
    </row>
    <row r="225" spans="1:27" s="102" customFormat="1" ht="11.25">
      <c r="A225" s="290" t="s">
        <v>533</v>
      </c>
      <c r="B225" s="299"/>
      <c r="C225" s="206"/>
      <c r="D225" s="206"/>
      <c r="E225" s="206"/>
      <c r="F225" s="206"/>
      <c r="G225" s="206"/>
      <c r="H225" s="206"/>
      <c r="I225" s="206"/>
      <c r="J225" s="206"/>
      <c r="K225" s="206"/>
      <c r="L225" s="281">
        <v>380000</v>
      </c>
      <c r="M225" s="295"/>
      <c r="N225" s="206"/>
      <c r="O225" s="206"/>
      <c r="P225" s="206"/>
      <c r="Q225" s="206"/>
      <c r="R225" s="206"/>
      <c r="S225" s="206"/>
      <c r="T225" s="206"/>
      <c r="U225" s="206"/>
      <c r="V225" s="206"/>
      <c r="W225" s="281">
        <v>0</v>
      </c>
      <c r="X225" s="99"/>
    </row>
    <row r="226" spans="1:27" s="102" customFormat="1" ht="11.25">
      <c r="A226" s="290" t="s">
        <v>534</v>
      </c>
      <c r="B226" s="299"/>
      <c r="C226" s="206"/>
      <c r="D226" s="206"/>
      <c r="E226" s="206"/>
      <c r="F226" s="206"/>
      <c r="G226" s="206"/>
      <c r="H226" s="206"/>
      <c r="I226" s="206"/>
      <c r="J226" s="206"/>
      <c r="K226" s="206"/>
      <c r="L226" s="281">
        <v>902386</v>
      </c>
      <c r="M226" s="295"/>
      <c r="N226" s="206"/>
      <c r="O226" s="206"/>
      <c r="P226" s="206"/>
      <c r="Q226" s="206"/>
      <c r="R226" s="206"/>
      <c r="S226" s="206"/>
      <c r="T226" s="206"/>
      <c r="U226" s="206"/>
      <c r="V226" s="206"/>
      <c r="W226" s="284">
        <v>1406035</v>
      </c>
      <c r="X226" s="99"/>
    </row>
    <row r="227" spans="1:27" s="102" customFormat="1" ht="11.25">
      <c r="A227" s="290" t="s">
        <v>535</v>
      </c>
      <c r="B227" s="299"/>
      <c r="C227" s="206"/>
      <c r="D227" s="206">
        <v>353</v>
      </c>
      <c r="E227" s="206"/>
      <c r="F227" s="206"/>
      <c r="G227" s="206"/>
      <c r="H227" s="206"/>
      <c r="I227" s="206"/>
      <c r="J227" s="206"/>
      <c r="K227" s="206">
        <v>353</v>
      </c>
      <c r="L227" s="281">
        <v>28564653</v>
      </c>
      <c r="M227" s="295"/>
      <c r="N227" s="206"/>
      <c r="O227" s="206">
        <v>445</v>
      </c>
      <c r="P227" s="206"/>
      <c r="Q227" s="206"/>
      <c r="R227" s="206"/>
      <c r="S227" s="206"/>
      <c r="T227" s="206"/>
      <c r="U227" s="206"/>
      <c r="V227" s="206">
        <v>445</v>
      </c>
      <c r="W227" s="284">
        <v>24424252</v>
      </c>
      <c r="X227" s="99"/>
    </row>
    <row r="228" spans="1:27" s="100" customFormat="1" ht="11.25">
      <c r="A228" s="292" t="s">
        <v>536</v>
      </c>
      <c r="B228" s="300"/>
      <c r="C228" s="132"/>
      <c r="D228" s="132">
        <v>353</v>
      </c>
      <c r="E228" s="132"/>
      <c r="F228" s="132"/>
      <c r="G228" s="132"/>
      <c r="H228" s="132"/>
      <c r="I228" s="132"/>
      <c r="J228" s="132"/>
      <c r="K228" s="132">
        <v>353</v>
      </c>
      <c r="L228" s="282">
        <v>28564653</v>
      </c>
      <c r="M228" s="296"/>
      <c r="N228" s="132"/>
      <c r="O228" s="132">
        <v>445</v>
      </c>
      <c r="P228" s="132"/>
      <c r="Q228" s="132"/>
      <c r="R228" s="132"/>
      <c r="S228" s="132"/>
      <c r="T228" s="132"/>
      <c r="U228" s="132"/>
      <c r="V228" s="132">
        <v>445</v>
      </c>
      <c r="W228" s="285">
        <v>24424252</v>
      </c>
      <c r="X228" s="101"/>
    </row>
    <row r="229" spans="1:27" s="100" customFormat="1" ht="11.25">
      <c r="A229" s="293" t="s">
        <v>513</v>
      </c>
      <c r="B229" s="301"/>
      <c r="C229" s="286"/>
      <c r="D229" s="286"/>
      <c r="E229" s="286"/>
      <c r="F229" s="286"/>
      <c r="G229" s="286"/>
      <c r="H229" s="286"/>
      <c r="I229" s="286"/>
      <c r="J229" s="286"/>
      <c r="K229" s="286"/>
      <c r="L229" s="302"/>
      <c r="M229" s="297"/>
      <c r="N229" s="286"/>
      <c r="O229" s="286"/>
      <c r="P229" s="286"/>
      <c r="Q229" s="286"/>
      <c r="R229" s="286"/>
      <c r="S229" s="286"/>
      <c r="T229" s="286">
        <v>2</v>
      </c>
      <c r="U229" s="286"/>
      <c r="V229" s="286">
        <v>2</v>
      </c>
      <c r="W229" s="287">
        <v>27439</v>
      </c>
      <c r="X229" s="101"/>
    </row>
    <row r="230" spans="1:27" s="100" customFormat="1" thickBot="1">
      <c r="A230" s="294" t="s">
        <v>20</v>
      </c>
      <c r="B230" s="303"/>
      <c r="C230" s="288">
        <v>140</v>
      </c>
      <c r="D230" s="288">
        <v>353</v>
      </c>
      <c r="E230" s="288">
        <v>15</v>
      </c>
      <c r="F230" s="288">
        <v>2</v>
      </c>
      <c r="G230" s="288">
        <v>0</v>
      </c>
      <c r="H230" s="288">
        <v>0</v>
      </c>
      <c r="I230" s="288">
        <v>0</v>
      </c>
      <c r="J230" s="288">
        <v>0</v>
      </c>
      <c r="K230" s="288">
        <v>510</v>
      </c>
      <c r="L230" s="289">
        <v>45602550.783333331</v>
      </c>
      <c r="M230" s="298"/>
      <c r="N230" s="288">
        <v>140</v>
      </c>
      <c r="O230" s="288">
        <v>445</v>
      </c>
      <c r="P230" s="288">
        <v>15</v>
      </c>
      <c r="Q230" s="288">
        <v>2</v>
      </c>
      <c r="R230" s="288"/>
      <c r="S230" s="288"/>
      <c r="T230" s="288">
        <v>2</v>
      </c>
      <c r="U230" s="288"/>
      <c r="V230" s="288">
        <v>604</v>
      </c>
      <c r="W230" s="289">
        <v>43004155.300000004</v>
      </c>
      <c r="X230" s="99"/>
    </row>
    <row r="231" spans="1:27" s="100" customFormat="1" hidden="1" thickTop="1">
      <c r="A231" s="104" t="s">
        <v>253</v>
      </c>
      <c r="B231" s="153"/>
      <c r="C231" s="153"/>
      <c r="D231" s="153"/>
      <c r="E231" s="153"/>
      <c r="F231" s="153"/>
      <c r="G231" s="153"/>
      <c r="H231" s="153"/>
      <c r="I231" s="153"/>
      <c r="J231" s="153"/>
      <c r="K231" s="153"/>
      <c r="L231" s="141"/>
      <c r="M231" s="153"/>
      <c r="N231" s="153"/>
      <c r="O231" s="153"/>
      <c r="P231" s="164"/>
      <c r="Q231" s="165"/>
      <c r="R231" s="164"/>
      <c r="S231" s="164"/>
      <c r="T231" s="164"/>
      <c r="U231" s="164"/>
      <c r="V231" s="164"/>
      <c r="W231" s="175"/>
    </row>
    <row r="232" spans="1:27" s="100" customFormat="1" ht="11.25" hidden="1">
      <c r="A232" s="105" t="s">
        <v>247</v>
      </c>
      <c r="B232" s="154"/>
      <c r="C232" s="154"/>
      <c r="D232" s="154"/>
      <c r="E232" s="154"/>
      <c r="F232" s="154"/>
      <c r="G232" s="154"/>
      <c r="H232" s="154"/>
      <c r="I232" s="154"/>
      <c r="J232" s="154"/>
      <c r="K232" s="154"/>
      <c r="L232" s="142"/>
      <c r="M232" s="154"/>
      <c r="N232" s="154"/>
      <c r="O232" s="154"/>
      <c r="P232" s="164"/>
      <c r="Q232" s="165"/>
      <c r="R232" s="164"/>
      <c r="S232" s="164"/>
      <c r="T232" s="164"/>
      <c r="U232" s="164"/>
      <c r="V232" s="164"/>
      <c r="W232" s="175"/>
    </row>
    <row r="233" spans="1:27" s="100" customFormat="1" ht="11.25" hidden="1">
      <c r="A233" s="105" t="s">
        <v>251</v>
      </c>
      <c r="B233" s="154"/>
      <c r="C233" s="154"/>
      <c r="D233" s="154"/>
      <c r="E233" s="154"/>
      <c r="F233" s="154"/>
      <c r="G233" s="154"/>
      <c r="H233" s="154"/>
      <c r="I233" s="154"/>
      <c r="J233" s="154"/>
      <c r="K233" s="154"/>
      <c r="L233" s="142"/>
      <c r="M233" s="154"/>
      <c r="N233" s="154"/>
      <c r="O233" s="154"/>
      <c r="P233" s="164"/>
      <c r="Q233" s="165"/>
      <c r="R233" s="164"/>
      <c r="S233" s="164"/>
      <c r="T233" s="164"/>
      <c r="U233" s="164"/>
      <c r="V233" s="164"/>
      <c r="W233" s="176"/>
    </row>
    <row r="234" spans="1:27" s="100" customFormat="1" ht="12.75" hidden="1">
      <c r="A234" s="105" t="s">
        <v>258</v>
      </c>
      <c r="B234" s="154"/>
      <c r="C234" s="154"/>
      <c r="D234" s="154"/>
      <c r="E234" s="154"/>
      <c r="F234" s="154"/>
      <c r="G234" s="154"/>
      <c r="H234" s="154"/>
      <c r="I234" s="154"/>
      <c r="J234" s="154"/>
      <c r="K234" s="154"/>
      <c r="L234" s="143">
        <v>15755511.783333335</v>
      </c>
      <c r="M234" s="154"/>
      <c r="N234" s="154"/>
      <c r="O234" s="154"/>
      <c r="P234" s="154"/>
      <c r="Q234" s="154"/>
      <c r="R234" s="154"/>
      <c r="S234" s="154"/>
      <c r="T234" s="154"/>
      <c r="U234" s="154"/>
      <c r="V234" s="154"/>
      <c r="W234" s="176"/>
      <c r="X234" s="101"/>
    </row>
    <row r="235" spans="1:27" s="100" customFormat="1" ht="12.75" hidden="1">
      <c r="A235" s="105" t="s">
        <v>537</v>
      </c>
      <c r="B235" s="154"/>
      <c r="C235" s="154"/>
      <c r="D235" s="154"/>
      <c r="E235" s="154"/>
      <c r="F235" s="154"/>
      <c r="G235" s="154"/>
      <c r="H235" s="154"/>
      <c r="I235" s="154"/>
      <c r="J235" s="154"/>
      <c r="K235" s="154"/>
      <c r="L235" s="144">
        <v>17304896</v>
      </c>
      <c r="M235" s="154"/>
      <c r="N235" s="154"/>
      <c r="O235" s="154"/>
      <c r="P235" s="154"/>
      <c r="Q235" s="154"/>
      <c r="R235" s="154"/>
      <c r="S235" s="154"/>
      <c r="T235" s="154"/>
      <c r="U235" s="154"/>
      <c r="V235" s="154"/>
      <c r="W235" s="176"/>
      <c r="X235" s="101"/>
    </row>
    <row r="236" spans="1:27" s="84" customFormat="1" hidden="1">
      <c r="A236" s="82"/>
      <c r="B236" s="83"/>
      <c r="C236" s="83"/>
      <c r="D236" s="83"/>
      <c r="E236" s="83"/>
      <c r="F236" s="83"/>
      <c r="G236" s="83"/>
      <c r="H236" s="83"/>
      <c r="I236" s="83"/>
      <c r="J236" s="83"/>
      <c r="K236" s="83"/>
      <c r="L236" s="138"/>
      <c r="M236" s="83"/>
      <c r="N236" s="83"/>
      <c r="O236" s="83"/>
      <c r="P236" s="152"/>
      <c r="Q236" s="152"/>
      <c r="R236" s="152"/>
      <c r="S236" s="152"/>
      <c r="T236" s="152"/>
      <c r="U236" s="152"/>
      <c r="V236" s="152"/>
      <c r="W236" s="138"/>
    </row>
    <row r="237" spans="1:27" s="84" customFormat="1" ht="27" customHeight="1" thickTop="1" thickBot="1">
      <c r="A237" s="1985" t="s">
        <v>538</v>
      </c>
      <c r="B237" s="1985"/>
      <c r="C237" s="1985"/>
      <c r="D237" s="1985"/>
      <c r="E237" s="1985"/>
      <c r="F237" s="1985"/>
      <c r="G237" s="1985"/>
      <c r="H237" s="1985"/>
      <c r="I237" s="1985"/>
      <c r="J237" s="1985"/>
      <c r="K237" s="1985"/>
      <c r="L237" s="1985"/>
      <c r="M237" s="1985"/>
      <c r="N237" s="1985"/>
      <c r="O237" s="1985"/>
      <c r="P237" s="1985"/>
      <c r="Q237" s="1985"/>
      <c r="R237" s="1985"/>
      <c r="S237" s="1985"/>
      <c r="T237" s="1985"/>
      <c r="U237" s="1985"/>
      <c r="V237" s="1985"/>
      <c r="W237" s="1985"/>
    </row>
    <row r="238" spans="1:27" s="84" customFormat="1" ht="12.75" hidden="1" thickTop="1">
      <c r="A238" s="180" t="s">
        <v>8</v>
      </c>
      <c r="B238" s="1974" t="s">
        <v>344</v>
      </c>
      <c r="C238" s="1975"/>
      <c r="D238" s="1975"/>
      <c r="E238" s="1975"/>
      <c r="F238" s="1975"/>
      <c r="G238" s="1975"/>
      <c r="H238" s="1975"/>
      <c r="I238" s="1975"/>
      <c r="J238" s="1975"/>
      <c r="K238" s="1975"/>
      <c r="L238" s="1976"/>
      <c r="M238" s="1977" t="s">
        <v>345</v>
      </c>
      <c r="N238" s="1975"/>
      <c r="O238" s="1975"/>
      <c r="P238" s="1975"/>
      <c r="Q238" s="1975"/>
      <c r="R238" s="1975"/>
      <c r="S238" s="1975"/>
      <c r="T238" s="1975"/>
      <c r="U238" s="1975"/>
      <c r="V238" s="1975"/>
      <c r="W238" s="1976"/>
      <c r="X238" s="92"/>
      <c r="Y238" s="37"/>
    </row>
    <row r="239" spans="1:27" s="84" customFormat="1" ht="153" hidden="1">
      <c r="A239" s="181" t="s">
        <v>7</v>
      </c>
      <c r="B239" s="188" t="s">
        <v>288</v>
      </c>
      <c r="C239" s="149" t="s">
        <v>102</v>
      </c>
      <c r="D239" s="149" t="s">
        <v>246</v>
      </c>
      <c r="E239" s="149" t="s">
        <v>239</v>
      </c>
      <c r="F239" s="149" t="s">
        <v>248</v>
      </c>
      <c r="G239" s="149" t="s">
        <v>249</v>
      </c>
      <c r="H239" s="149" t="s">
        <v>250</v>
      </c>
      <c r="I239" s="149" t="s">
        <v>257</v>
      </c>
      <c r="J239" s="150" t="s">
        <v>252</v>
      </c>
      <c r="K239" s="150" t="s">
        <v>254</v>
      </c>
      <c r="L239" s="169" t="s">
        <v>256</v>
      </c>
      <c r="M239" s="148" t="s">
        <v>288</v>
      </c>
      <c r="N239" s="149" t="s">
        <v>102</v>
      </c>
      <c r="O239" s="149" t="s">
        <v>246</v>
      </c>
      <c r="P239" s="149" t="s">
        <v>239</v>
      </c>
      <c r="Q239" s="149" t="s">
        <v>248</v>
      </c>
      <c r="R239" s="149" t="s">
        <v>249</v>
      </c>
      <c r="S239" s="149" t="s">
        <v>250</v>
      </c>
      <c r="T239" s="149" t="s">
        <v>257</v>
      </c>
      <c r="U239" s="150" t="s">
        <v>252</v>
      </c>
      <c r="V239" s="150" t="s">
        <v>254</v>
      </c>
      <c r="W239" s="169" t="s">
        <v>255</v>
      </c>
      <c r="X239" s="93"/>
      <c r="Y239" s="16"/>
    </row>
    <row r="240" spans="1:27" s="86" customFormat="1" ht="13.5" thickTop="1">
      <c r="A240" s="182" t="s">
        <v>5</v>
      </c>
      <c r="B240" s="189"/>
      <c r="C240" s="161">
        <v>11</v>
      </c>
      <c r="D240" s="161"/>
      <c r="E240" s="161"/>
      <c r="F240" s="161"/>
      <c r="G240" s="161"/>
      <c r="H240" s="161"/>
      <c r="I240" s="161"/>
      <c r="J240" s="161"/>
      <c r="K240" s="161">
        <v>11</v>
      </c>
      <c r="L240" s="190">
        <v>2369809</v>
      </c>
      <c r="M240" s="185"/>
      <c r="N240" s="161">
        <v>11</v>
      </c>
      <c r="O240" s="161"/>
      <c r="P240" s="161"/>
      <c r="Q240" s="161"/>
      <c r="R240" s="161"/>
      <c r="S240" s="161"/>
      <c r="T240" s="161"/>
      <c r="U240" s="161"/>
      <c r="V240" s="161">
        <v>11</v>
      </c>
      <c r="W240" s="190">
        <v>2099090</v>
      </c>
      <c r="X240" s="81"/>
      <c r="Y240" s="110"/>
      <c r="Z240" s="110"/>
      <c r="AA240" s="110"/>
    </row>
    <row r="241" spans="1:28" s="86" customFormat="1" ht="12.75">
      <c r="A241" s="183" t="s">
        <v>549</v>
      </c>
      <c r="B241" s="191"/>
      <c r="C241" s="159">
        <v>1</v>
      </c>
      <c r="D241" s="159"/>
      <c r="E241" s="159"/>
      <c r="F241" s="159"/>
      <c r="G241" s="159"/>
      <c r="H241" s="159"/>
      <c r="I241" s="159"/>
      <c r="J241" s="159"/>
      <c r="K241" s="159">
        <v>1</v>
      </c>
      <c r="L241" s="192">
        <v>229300</v>
      </c>
      <c r="M241" s="186"/>
      <c r="N241" s="159">
        <v>1</v>
      </c>
      <c r="O241" s="159"/>
      <c r="P241" s="159"/>
      <c r="Q241" s="159"/>
      <c r="R241" s="159"/>
      <c r="S241" s="159"/>
      <c r="T241" s="159"/>
      <c r="U241" s="159"/>
      <c r="V241" s="159">
        <v>1</v>
      </c>
      <c r="W241" s="192">
        <v>229300</v>
      </c>
      <c r="Y241" s="110"/>
      <c r="Z241" s="110"/>
      <c r="AA241" s="110"/>
    </row>
    <row r="242" spans="1:28" s="86" customFormat="1" ht="12.75">
      <c r="A242" s="183" t="s">
        <v>550</v>
      </c>
      <c r="B242" s="191"/>
      <c r="C242" s="159">
        <v>1</v>
      </c>
      <c r="D242" s="159"/>
      <c r="E242" s="159"/>
      <c r="F242" s="159"/>
      <c r="G242" s="159"/>
      <c r="H242" s="159"/>
      <c r="I242" s="159"/>
      <c r="J242" s="159"/>
      <c r="K242" s="159">
        <v>1</v>
      </c>
      <c r="L242" s="192">
        <v>221670</v>
      </c>
      <c r="M242" s="186"/>
      <c r="N242" s="159">
        <v>1</v>
      </c>
      <c r="O242" s="159"/>
      <c r="P242" s="159"/>
      <c r="Q242" s="159"/>
      <c r="R242" s="159"/>
      <c r="S242" s="159"/>
      <c r="T242" s="159"/>
      <c r="U242" s="159"/>
      <c r="V242" s="159">
        <v>1</v>
      </c>
      <c r="W242" s="192">
        <v>224406</v>
      </c>
      <c r="Y242" s="110"/>
      <c r="Z242" s="110"/>
      <c r="AA242" s="110"/>
    </row>
    <row r="243" spans="1:28" s="86" customFormat="1" ht="12.75">
      <c r="A243" s="183" t="s">
        <v>477</v>
      </c>
      <c r="B243" s="191"/>
      <c r="C243" s="159">
        <v>7</v>
      </c>
      <c r="D243" s="159"/>
      <c r="E243" s="159"/>
      <c r="F243" s="159"/>
      <c r="G243" s="159"/>
      <c r="H243" s="159"/>
      <c r="I243" s="159"/>
      <c r="J243" s="159"/>
      <c r="K243" s="159">
        <v>7</v>
      </c>
      <c r="L243" s="192">
        <v>1536539</v>
      </c>
      <c r="M243" s="186"/>
      <c r="N243" s="159">
        <v>7</v>
      </c>
      <c r="O243" s="159"/>
      <c r="P243" s="159"/>
      <c r="Q243" s="159"/>
      <c r="R243" s="159"/>
      <c r="S243" s="159"/>
      <c r="T243" s="159"/>
      <c r="U243" s="159"/>
      <c r="V243" s="159">
        <v>7</v>
      </c>
      <c r="W243" s="192">
        <v>1254876</v>
      </c>
      <c r="Y243" s="110"/>
      <c r="Z243" s="110"/>
      <c r="AA243" s="110"/>
    </row>
    <row r="244" spans="1:28" s="86" customFormat="1" ht="12.75">
      <c r="A244" s="183" t="s">
        <v>479</v>
      </c>
      <c r="B244" s="191"/>
      <c r="C244" s="159">
        <v>2</v>
      </c>
      <c r="D244" s="159"/>
      <c r="E244" s="159"/>
      <c r="F244" s="159"/>
      <c r="G244" s="159"/>
      <c r="H244" s="159"/>
      <c r="I244" s="159"/>
      <c r="J244" s="159"/>
      <c r="K244" s="159">
        <v>2</v>
      </c>
      <c r="L244" s="192">
        <v>382300</v>
      </c>
      <c r="M244" s="186"/>
      <c r="N244" s="159">
        <v>2</v>
      </c>
      <c r="O244" s="159"/>
      <c r="P244" s="159"/>
      <c r="Q244" s="159"/>
      <c r="R244" s="159"/>
      <c r="S244" s="159"/>
      <c r="T244" s="159"/>
      <c r="U244" s="159"/>
      <c r="V244" s="159">
        <v>2</v>
      </c>
      <c r="W244" s="192">
        <v>390508</v>
      </c>
      <c r="Y244" s="110"/>
      <c r="Z244" s="110"/>
      <c r="AA244" s="110"/>
    </row>
    <row r="245" spans="1:28" s="86" customFormat="1" ht="12.75">
      <c r="A245" s="183"/>
      <c r="B245" s="191"/>
      <c r="C245" s="159"/>
      <c r="D245" s="159"/>
      <c r="E245" s="159"/>
      <c r="F245" s="159"/>
      <c r="G245" s="159"/>
      <c r="H245" s="159"/>
      <c r="I245" s="159"/>
      <c r="J245" s="159"/>
      <c r="K245" s="159"/>
      <c r="L245" s="192"/>
      <c r="M245" s="186"/>
      <c r="N245" s="159"/>
      <c r="O245" s="159"/>
      <c r="P245" s="159"/>
      <c r="Q245" s="159"/>
      <c r="R245" s="159"/>
      <c r="S245" s="159"/>
      <c r="T245" s="159"/>
      <c r="U245" s="159"/>
      <c r="V245" s="159"/>
      <c r="W245" s="192"/>
      <c r="Y245" s="110"/>
      <c r="Z245" s="110"/>
      <c r="AA245" s="110"/>
    </row>
    <row r="246" spans="1:28" s="86" customFormat="1" ht="12.75">
      <c r="A246" s="183"/>
      <c r="B246" s="191"/>
      <c r="C246" s="159"/>
      <c r="D246" s="159"/>
      <c r="E246" s="159"/>
      <c r="F246" s="159"/>
      <c r="G246" s="159"/>
      <c r="H246" s="159"/>
      <c r="I246" s="159"/>
      <c r="J246" s="159"/>
      <c r="K246" s="159"/>
      <c r="L246" s="192"/>
      <c r="M246" s="186"/>
      <c r="N246" s="159"/>
      <c r="O246" s="159"/>
      <c r="P246" s="159"/>
      <c r="Q246" s="159"/>
      <c r="R246" s="159"/>
      <c r="S246" s="159"/>
      <c r="T246" s="159"/>
      <c r="U246" s="159"/>
      <c r="V246" s="159"/>
      <c r="W246" s="192"/>
      <c r="Y246" s="110"/>
      <c r="Z246" s="110"/>
      <c r="AA246" s="110"/>
    </row>
    <row r="247" spans="1:28" s="86" customFormat="1" ht="12.75">
      <c r="A247" s="182" t="s">
        <v>534</v>
      </c>
      <c r="B247" s="189"/>
      <c r="C247" s="207">
        <v>11</v>
      </c>
      <c r="D247" s="207"/>
      <c r="E247" s="207"/>
      <c r="F247" s="207"/>
      <c r="G247" s="207"/>
      <c r="H247" s="207"/>
      <c r="I247" s="207"/>
      <c r="J247" s="207"/>
      <c r="K247" s="207">
        <v>11</v>
      </c>
      <c r="L247" s="190">
        <v>180668</v>
      </c>
      <c r="M247" s="185"/>
      <c r="N247" s="207">
        <v>11</v>
      </c>
      <c r="O247" s="207"/>
      <c r="P247" s="207"/>
      <c r="Q247" s="207"/>
      <c r="R247" s="207"/>
      <c r="S247" s="207"/>
      <c r="T247" s="207"/>
      <c r="U247" s="207"/>
      <c r="V247" s="207">
        <v>11</v>
      </c>
      <c r="W247" s="190">
        <v>167168</v>
      </c>
      <c r="Y247" s="110"/>
      <c r="Z247" s="110"/>
      <c r="AA247" s="110"/>
    </row>
    <row r="248" spans="1:28" s="86" customFormat="1" ht="12.75">
      <c r="A248" s="182" t="s">
        <v>139</v>
      </c>
      <c r="B248" s="189"/>
      <c r="C248" s="207"/>
      <c r="D248" s="207"/>
      <c r="E248" s="207"/>
      <c r="F248" s="207"/>
      <c r="G248" s="207"/>
      <c r="H248" s="207"/>
      <c r="I248" s="207"/>
      <c r="J248" s="207">
        <v>7</v>
      </c>
      <c r="K248" s="207">
        <v>7</v>
      </c>
      <c r="L248" s="190">
        <v>253004</v>
      </c>
      <c r="M248" s="185"/>
      <c r="N248" s="207"/>
      <c r="O248" s="207"/>
      <c r="P248" s="207"/>
      <c r="Q248" s="207"/>
      <c r="R248" s="207"/>
      <c r="S248" s="207"/>
      <c r="T248" s="207"/>
      <c r="U248" s="207">
        <v>7</v>
      </c>
      <c r="V248" s="207">
        <v>7</v>
      </c>
      <c r="W248" s="190">
        <v>223007</v>
      </c>
      <c r="X248" s="81"/>
      <c r="Y248" s="110"/>
      <c r="Z248" s="110"/>
      <c r="AA248" s="110"/>
    </row>
    <row r="249" spans="1:28" s="86" customFormat="1" ht="12.75">
      <c r="A249" s="182" t="s">
        <v>73</v>
      </c>
      <c r="B249" s="209"/>
      <c r="C249" s="207"/>
      <c r="D249" s="207">
        <v>67</v>
      </c>
      <c r="E249" s="207"/>
      <c r="F249" s="207"/>
      <c r="G249" s="207"/>
      <c r="H249" s="207"/>
      <c r="I249" s="207"/>
      <c r="J249" s="207"/>
      <c r="K249" s="207">
        <v>67</v>
      </c>
      <c r="L249" s="190">
        <v>4696570</v>
      </c>
      <c r="M249" s="185"/>
      <c r="N249" s="207"/>
      <c r="O249" s="207">
        <v>67</v>
      </c>
      <c r="P249" s="207"/>
      <c r="Q249" s="207"/>
      <c r="R249" s="207"/>
      <c r="S249" s="207"/>
      <c r="T249" s="207"/>
      <c r="U249" s="207"/>
      <c r="V249" s="207">
        <v>67</v>
      </c>
      <c r="W249" s="190">
        <v>5001046</v>
      </c>
      <c r="Y249" s="110"/>
      <c r="Z249" s="110"/>
      <c r="AA249" s="110"/>
    </row>
    <row r="250" spans="1:28" s="86" customFormat="1" ht="12.75">
      <c r="A250" s="182" t="s">
        <v>512</v>
      </c>
      <c r="B250" s="209"/>
      <c r="C250" s="207"/>
      <c r="D250" s="207"/>
      <c r="E250" s="207"/>
      <c r="F250" s="207"/>
      <c r="G250" s="207"/>
      <c r="H250" s="207"/>
      <c r="I250" s="207">
        <v>7</v>
      </c>
      <c r="J250" s="207"/>
      <c r="K250" s="207">
        <v>7</v>
      </c>
      <c r="L250" s="190">
        <v>127027</v>
      </c>
      <c r="M250" s="185"/>
      <c r="N250" s="207"/>
      <c r="O250" s="207"/>
      <c r="P250" s="207"/>
      <c r="Q250" s="207"/>
      <c r="R250" s="207"/>
      <c r="S250" s="207"/>
      <c r="T250" s="207">
        <v>7</v>
      </c>
      <c r="U250" s="207"/>
      <c r="V250" s="207">
        <v>7</v>
      </c>
      <c r="W250" s="190">
        <v>88329</v>
      </c>
      <c r="Y250" s="110"/>
      <c r="Z250" s="110"/>
      <c r="AA250" s="110"/>
    </row>
    <row r="251" spans="1:28" s="86" customFormat="1" ht="13.5" thickBot="1">
      <c r="A251" s="184" t="s">
        <v>20</v>
      </c>
      <c r="B251" s="194"/>
      <c r="C251" s="160">
        <v>11</v>
      </c>
      <c r="D251" s="160">
        <v>67</v>
      </c>
      <c r="E251" s="160"/>
      <c r="F251" s="160"/>
      <c r="G251" s="160"/>
      <c r="H251" s="160"/>
      <c r="I251" s="208">
        <v>7</v>
      </c>
      <c r="J251" s="160">
        <v>7</v>
      </c>
      <c r="K251" s="160">
        <v>92</v>
      </c>
      <c r="L251" s="195">
        <v>7627078</v>
      </c>
      <c r="M251" s="187"/>
      <c r="N251" s="160">
        <v>11</v>
      </c>
      <c r="O251" s="160">
        <v>67</v>
      </c>
      <c r="P251" s="160"/>
      <c r="Q251" s="160"/>
      <c r="R251" s="160"/>
      <c r="S251" s="160"/>
      <c r="T251" s="160">
        <v>7</v>
      </c>
      <c r="U251" s="160">
        <v>7</v>
      </c>
      <c r="V251" s="160">
        <v>92</v>
      </c>
      <c r="W251" s="195">
        <v>7578640</v>
      </c>
      <c r="X251" s="81"/>
      <c r="Y251" s="108"/>
      <c r="Z251" s="108"/>
    </row>
    <row r="252" spans="1:28" s="86" customFormat="1" ht="13.5" hidden="1" thickTop="1">
      <c r="A252" s="85" t="s">
        <v>253</v>
      </c>
      <c r="B252" s="83"/>
      <c r="C252" s="83"/>
      <c r="D252" s="83"/>
      <c r="E252" s="83"/>
      <c r="F252" s="83"/>
      <c r="G252" s="83"/>
      <c r="H252" s="83"/>
      <c r="I252" s="83"/>
      <c r="J252" s="83"/>
      <c r="K252" s="83"/>
      <c r="L252" s="138"/>
      <c r="M252" s="83"/>
      <c r="N252" s="83"/>
      <c r="O252" s="83"/>
      <c r="P252" s="163"/>
      <c r="Q252" s="163"/>
      <c r="R252" s="166"/>
      <c r="S252" s="166"/>
      <c r="T252" s="163"/>
      <c r="U252" s="163"/>
      <c r="V252" s="163"/>
      <c r="W252" s="177"/>
    </row>
    <row r="253" spans="1:28" s="86" customFormat="1" ht="12.75" hidden="1">
      <c r="A253" s="82" t="s">
        <v>247</v>
      </c>
      <c r="B253" s="152"/>
      <c r="C253" s="152"/>
      <c r="D253" s="152"/>
      <c r="E253" s="152"/>
      <c r="F253" s="152"/>
      <c r="G253" s="152"/>
      <c r="H253" s="152"/>
      <c r="I253" s="152"/>
      <c r="J253" s="152"/>
      <c r="K253" s="152"/>
      <c r="L253" s="139"/>
      <c r="M253" s="152"/>
      <c r="N253" s="152"/>
      <c r="O253" s="152"/>
      <c r="P253" s="163"/>
      <c r="Q253" s="163"/>
      <c r="R253" s="166"/>
      <c r="S253" s="166"/>
      <c r="T253" s="166"/>
      <c r="U253" s="166"/>
      <c r="V253" s="163"/>
      <c r="W253" s="177"/>
    </row>
    <row r="254" spans="1:28" s="86" customFormat="1" ht="12.75" hidden="1">
      <c r="A254" s="82" t="s">
        <v>251</v>
      </c>
      <c r="B254" s="152"/>
      <c r="C254" s="152"/>
      <c r="D254" s="152"/>
      <c r="E254" s="152"/>
      <c r="F254" s="152"/>
      <c r="G254" s="152"/>
      <c r="H254" s="152"/>
      <c r="I254" s="152"/>
      <c r="J254" s="152"/>
      <c r="K254" s="152"/>
      <c r="L254" s="139"/>
      <c r="M254" s="152"/>
      <c r="N254" s="152"/>
      <c r="O254" s="152"/>
      <c r="P254" s="163"/>
      <c r="Q254" s="163"/>
      <c r="R254" s="166"/>
      <c r="S254" s="166"/>
      <c r="T254" s="166"/>
      <c r="U254" s="166"/>
      <c r="V254" s="163"/>
      <c r="W254" s="177"/>
    </row>
    <row r="255" spans="1:28" s="86" customFormat="1" ht="12.75" hidden="1">
      <c r="A255" s="82" t="s">
        <v>258</v>
      </c>
      <c r="B255" s="152"/>
      <c r="C255" s="152"/>
      <c r="D255" s="152"/>
      <c r="E255" s="152"/>
      <c r="F255" s="152"/>
      <c r="G255" s="152"/>
      <c r="H255" s="152"/>
      <c r="I255" s="152"/>
      <c r="J255" s="152"/>
      <c r="K255" s="152"/>
      <c r="L255" s="139"/>
      <c r="M255" s="152"/>
      <c r="N255" s="152"/>
      <c r="O255" s="152"/>
      <c r="P255" s="152"/>
      <c r="Q255" s="152"/>
      <c r="R255" s="152"/>
      <c r="S255" s="152"/>
      <c r="T255" s="152"/>
      <c r="U255" s="152"/>
      <c r="V255" s="152"/>
      <c r="W255" s="139"/>
      <c r="Y255" s="108"/>
      <c r="Z255" s="108"/>
      <c r="AA255" s="108"/>
      <c r="AB255" s="108"/>
    </row>
    <row r="256" spans="1:28" s="84" customFormat="1" hidden="1">
      <c r="A256" s="82"/>
      <c r="B256" s="83"/>
      <c r="C256" s="83"/>
      <c r="D256" s="83"/>
      <c r="E256" s="83"/>
      <c r="F256" s="83"/>
      <c r="G256" s="83"/>
      <c r="H256" s="83"/>
      <c r="I256" s="83"/>
      <c r="J256" s="83"/>
      <c r="K256" s="83"/>
      <c r="L256" s="138"/>
      <c r="M256" s="83"/>
      <c r="N256" s="83"/>
      <c r="O256" s="83"/>
      <c r="P256" s="152"/>
      <c r="Q256" s="152"/>
      <c r="R256" s="152"/>
      <c r="S256" s="152"/>
      <c r="T256" s="152"/>
      <c r="U256" s="152"/>
      <c r="V256" s="152"/>
      <c r="W256" s="138"/>
    </row>
    <row r="257" spans="1:25" s="84" customFormat="1" ht="25.15" customHeight="1" thickTop="1" thickBot="1">
      <c r="A257" s="1985" t="s">
        <v>539</v>
      </c>
      <c r="B257" s="1985"/>
      <c r="C257" s="1985"/>
      <c r="D257" s="1985"/>
      <c r="E257" s="1985"/>
      <c r="F257" s="1985"/>
      <c r="G257" s="1985"/>
      <c r="H257" s="1985"/>
      <c r="I257" s="1985"/>
      <c r="J257" s="1985"/>
      <c r="K257" s="1985"/>
      <c r="L257" s="1985"/>
      <c r="M257" s="1985"/>
      <c r="N257" s="1985"/>
      <c r="O257" s="1985"/>
      <c r="P257" s="1985"/>
      <c r="Q257" s="1985"/>
      <c r="R257" s="1985"/>
      <c r="S257" s="1985"/>
      <c r="T257" s="1985"/>
      <c r="U257" s="1985"/>
      <c r="V257" s="1985"/>
      <c r="W257" s="1985"/>
    </row>
    <row r="258" spans="1:25" s="84" customFormat="1" ht="12.75" hidden="1" thickTop="1">
      <c r="A258" s="180" t="s">
        <v>8</v>
      </c>
      <c r="B258" s="1974" t="s">
        <v>344</v>
      </c>
      <c r="C258" s="1975"/>
      <c r="D258" s="1975"/>
      <c r="E258" s="1975"/>
      <c r="F258" s="1975"/>
      <c r="G258" s="1975"/>
      <c r="H258" s="1975"/>
      <c r="I258" s="1975"/>
      <c r="J258" s="1975"/>
      <c r="K258" s="1975"/>
      <c r="L258" s="1976"/>
      <c r="M258" s="1977" t="s">
        <v>345</v>
      </c>
      <c r="N258" s="1975"/>
      <c r="O258" s="1975"/>
      <c r="P258" s="1975"/>
      <c r="Q258" s="1975"/>
      <c r="R258" s="1975"/>
      <c r="S258" s="1975"/>
      <c r="T258" s="1975"/>
      <c r="U258" s="1975"/>
      <c r="V258" s="1975"/>
      <c r="W258" s="1976"/>
      <c r="X258" s="92"/>
      <c r="Y258" s="37"/>
    </row>
    <row r="259" spans="1:25" s="84" customFormat="1" ht="153" hidden="1">
      <c r="A259" s="181" t="s">
        <v>7</v>
      </c>
      <c r="B259" s="188" t="s">
        <v>288</v>
      </c>
      <c r="C259" s="149" t="s">
        <v>102</v>
      </c>
      <c r="D259" s="149" t="s">
        <v>246</v>
      </c>
      <c r="E259" s="149" t="s">
        <v>239</v>
      </c>
      <c r="F259" s="149" t="s">
        <v>248</v>
      </c>
      <c r="G259" s="149" t="s">
        <v>249</v>
      </c>
      <c r="H259" s="149" t="s">
        <v>250</v>
      </c>
      <c r="I259" s="149" t="s">
        <v>257</v>
      </c>
      <c r="J259" s="150" t="s">
        <v>252</v>
      </c>
      <c r="K259" s="150" t="s">
        <v>254</v>
      </c>
      <c r="L259" s="169" t="s">
        <v>256</v>
      </c>
      <c r="M259" s="148" t="s">
        <v>288</v>
      </c>
      <c r="N259" s="149" t="s">
        <v>102</v>
      </c>
      <c r="O259" s="149" t="s">
        <v>246</v>
      </c>
      <c r="P259" s="149" t="s">
        <v>239</v>
      </c>
      <c r="Q259" s="149" t="s">
        <v>248</v>
      </c>
      <c r="R259" s="149" t="s">
        <v>249</v>
      </c>
      <c r="S259" s="149" t="s">
        <v>250</v>
      </c>
      <c r="T259" s="149" t="s">
        <v>257</v>
      </c>
      <c r="U259" s="150" t="s">
        <v>252</v>
      </c>
      <c r="V259" s="150" t="s">
        <v>254</v>
      </c>
      <c r="W259" s="169" t="s">
        <v>255</v>
      </c>
      <c r="X259" s="93"/>
      <c r="Y259" s="16"/>
    </row>
    <row r="260" spans="1:25" s="47" customFormat="1" ht="14.1" customHeight="1" thickTop="1">
      <c r="A260" s="217" t="s">
        <v>5</v>
      </c>
      <c r="B260" s="223"/>
      <c r="C260" s="211">
        <v>21</v>
      </c>
      <c r="D260" s="210"/>
      <c r="E260" s="211">
        <v>1</v>
      </c>
      <c r="F260" s="210"/>
      <c r="G260" s="210"/>
      <c r="H260" s="210"/>
      <c r="I260" s="210"/>
      <c r="J260" s="210"/>
      <c r="K260" s="211">
        <v>22</v>
      </c>
      <c r="L260" s="212">
        <v>5699389.1799999997</v>
      </c>
      <c r="M260" s="220"/>
      <c r="N260" s="211">
        <v>26</v>
      </c>
      <c r="O260" s="210"/>
      <c r="P260" s="211">
        <v>1</v>
      </c>
      <c r="Q260" s="210"/>
      <c r="R260" s="210"/>
      <c r="S260" s="210"/>
      <c r="T260" s="210"/>
      <c r="U260" s="210"/>
      <c r="V260" s="211">
        <v>27</v>
      </c>
      <c r="W260" s="212">
        <v>6871028.2999999998</v>
      </c>
      <c r="X260" s="106"/>
    </row>
    <row r="261" spans="1:25" s="47" customFormat="1" ht="14.1" customHeight="1">
      <c r="A261" s="218" t="s">
        <v>540</v>
      </c>
      <c r="B261" s="224"/>
      <c r="C261" s="213"/>
      <c r="D261" s="213"/>
      <c r="E261" s="213">
        <v>1</v>
      </c>
      <c r="F261" s="213"/>
      <c r="G261" s="213"/>
      <c r="H261" s="213"/>
      <c r="I261" s="213"/>
      <c r="J261" s="213"/>
      <c r="K261" s="213"/>
      <c r="L261" s="214">
        <v>425154.94</v>
      </c>
      <c r="M261" s="221"/>
      <c r="N261" s="213"/>
      <c r="O261" s="213"/>
      <c r="P261" s="213">
        <v>1</v>
      </c>
      <c r="Q261" s="213"/>
      <c r="R261" s="213"/>
      <c r="S261" s="213"/>
      <c r="T261" s="213"/>
      <c r="U261" s="213"/>
      <c r="V261" s="213"/>
      <c r="W261" s="214">
        <v>462770.92</v>
      </c>
      <c r="X261" s="108"/>
    </row>
    <row r="262" spans="1:25" s="47" customFormat="1" ht="14.1" customHeight="1">
      <c r="A262" s="218" t="s">
        <v>541</v>
      </c>
      <c r="B262" s="224"/>
      <c r="C262" s="213">
        <v>1</v>
      </c>
      <c r="D262" s="213"/>
      <c r="E262" s="213"/>
      <c r="F262" s="213"/>
      <c r="G262" s="213"/>
      <c r="H262" s="213"/>
      <c r="I262" s="213"/>
      <c r="J262" s="213"/>
      <c r="K262" s="213"/>
      <c r="L262" s="214">
        <v>256085.06000000006</v>
      </c>
      <c r="M262" s="221"/>
      <c r="N262" s="213">
        <v>1</v>
      </c>
      <c r="O262" s="213"/>
      <c r="P262" s="213"/>
      <c r="Q262" s="213"/>
      <c r="R262" s="213"/>
      <c r="S262" s="213"/>
      <c r="T262" s="213"/>
      <c r="U262" s="213"/>
      <c r="V262" s="213"/>
      <c r="W262" s="214">
        <v>258254.07</v>
      </c>
      <c r="X262" s="108"/>
    </row>
    <row r="263" spans="1:25" s="47" customFormat="1" ht="14.1" customHeight="1">
      <c r="A263" s="218" t="s">
        <v>542</v>
      </c>
      <c r="B263" s="224"/>
      <c r="C263" s="213">
        <v>20</v>
      </c>
      <c r="D263" s="213"/>
      <c r="E263" s="213"/>
      <c r="F263" s="213"/>
      <c r="G263" s="213"/>
      <c r="H263" s="213"/>
      <c r="I263" s="213"/>
      <c r="J263" s="213"/>
      <c r="K263" s="213"/>
      <c r="L263" s="214">
        <v>5018149.18</v>
      </c>
      <c r="M263" s="221"/>
      <c r="N263" s="213">
        <v>25</v>
      </c>
      <c r="O263" s="213"/>
      <c r="P263" s="213"/>
      <c r="Q263" s="213"/>
      <c r="R263" s="213"/>
      <c r="S263" s="213"/>
      <c r="T263" s="213"/>
      <c r="U263" s="213"/>
      <c r="V263" s="213"/>
      <c r="W263" s="214">
        <v>6150003.3099999996</v>
      </c>
      <c r="X263" s="108"/>
    </row>
    <row r="264" spans="1:25" s="47" customFormat="1" ht="14.1" customHeight="1">
      <c r="A264" s="217" t="s">
        <v>2</v>
      </c>
      <c r="B264" s="223"/>
      <c r="C264" s="211">
        <v>202</v>
      </c>
      <c r="D264" s="210"/>
      <c r="E264" s="210"/>
      <c r="F264" s="210"/>
      <c r="G264" s="210"/>
      <c r="H264" s="210"/>
      <c r="I264" s="210"/>
      <c r="J264" s="210"/>
      <c r="K264" s="211">
        <v>202</v>
      </c>
      <c r="L264" s="212">
        <v>27850512.210000001</v>
      </c>
      <c r="M264" s="220"/>
      <c r="N264" s="211">
        <v>217</v>
      </c>
      <c r="O264" s="210"/>
      <c r="P264" s="210"/>
      <c r="Q264" s="210"/>
      <c r="R264" s="210"/>
      <c r="S264" s="210"/>
      <c r="T264" s="210"/>
      <c r="U264" s="210"/>
      <c r="V264" s="211">
        <v>217</v>
      </c>
      <c r="W264" s="212">
        <v>30802525.210000001</v>
      </c>
      <c r="X264" s="108"/>
    </row>
    <row r="265" spans="1:25" s="47" customFormat="1" ht="14.1" customHeight="1">
      <c r="A265" s="218" t="s">
        <v>543</v>
      </c>
      <c r="B265" s="224"/>
      <c r="C265" s="213">
        <v>39</v>
      </c>
      <c r="D265" s="213"/>
      <c r="E265" s="213"/>
      <c r="F265" s="213"/>
      <c r="G265" s="213"/>
      <c r="H265" s="213"/>
      <c r="I265" s="213"/>
      <c r="J265" s="213"/>
      <c r="K265" s="213"/>
      <c r="L265" s="214">
        <v>8240850.9699999997</v>
      </c>
      <c r="M265" s="221"/>
      <c r="N265" s="213">
        <v>47</v>
      </c>
      <c r="O265" s="213"/>
      <c r="P265" s="213"/>
      <c r="Q265" s="213"/>
      <c r="R265" s="213"/>
      <c r="S265" s="213"/>
      <c r="T265" s="213"/>
      <c r="U265" s="213"/>
      <c r="V265" s="213"/>
      <c r="W265" s="214">
        <v>9398462.2100000009</v>
      </c>
      <c r="X265" s="108"/>
    </row>
    <row r="266" spans="1:25" s="47" customFormat="1" ht="14.1" customHeight="1">
      <c r="A266" s="218" t="s">
        <v>544</v>
      </c>
      <c r="B266" s="224"/>
      <c r="C266" s="213">
        <v>80</v>
      </c>
      <c r="D266" s="213"/>
      <c r="E266" s="213"/>
      <c r="F266" s="213"/>
      <c r="G266" s="213"/>
      <c r="H266" s="213"/>
      <c r="I266" s="213"/>
      <c r="J266" s="213"/>
      <c r="K266" s="213"/>
      <c r="L266" s="214">
        <v>10487393.130000001</v>
      </c>
      <c r="M266" s="221"/>
      <c r="N266" s="213">
        <v>84</v>
      </c>
      <c r="O266" s="213"/>
      <c r="P266" s="213"/>
      <c r="Q266" s="213"/>
      <c r="R266" s="213"/>
      <c r="S266" s="213"/>
      <c r="T266" s="213"/>
      <c r="U266" s="213"/>
      <c r="V266" s="213"/>
      <c r="W266" s="214">
        <v>12023813.59</v>
      </c>
      <c r="X266" s="108"/>
    </row>
    <row r="267" spans="1:25" s="47" customFormat="1" ht="14.1" customHeight="1">
      <c r="A267" s="218" t="s">
        <v>545</v>
      </c>
      <c r="B267" s="224"/>
      <c r="C267" s="213">
        <v>83</v>
      </c>
      <c r="D267" s="213"/>
      <c r="E267" s="213"/>
      <c r="F267" s="213"/>
      <c r="G267" s="213"/>
      <c r="H267" s="213"/>
      <c r="I267" s="213"/>
      <c r="J267" s="213"/>
      <c r="K267" s="213"/>
      <c r="L267" s="214">
        <v>9122268.1100000013</v>
      </c>
      <c r="M267" s="221"/>
      <c r="N267" s="213">
        <v>86</v>
      </c>
      <c r="O267" s="213"/>
      <c r="P267" s="213"/>
      <c r="Q267" s="213"/>
      <c r="R267" s="213"/>
      <c r="S267" s="213"/>
      <c r="T267" s="213"/>
      <c r="U267" s="213"/>
      <c r="V267" s="213"/>
      <c r="W267" s="214">
        <v>9380249.4100000001</v>
      </c>
      <c r="X267" s="108"/>
    </row>
    <row r="268" spans="1:25" s="47" customFormat="1" ht="14.1" customHeight="1">
      <c r="A268" s="217" t="s">
        <v>3</v>
      </c>
      <c r="B268" s="223"/>
      <c r="C268" s="211">
        <v>24</v>
      </c>
      <c r="D268" s="210"/>
      <c r="E268" s="210"/>
      <c r="F268" s="210"/>
      <c r="G268" s="210"/>
      <c r="H268" s="210"/>
      <c r="I268" s="210"/>
      <c r="J268" s="210"/>
      <c r="K268" s="211">
        <v>24</v>
      </c>
      <c r="L268" s="212">
        <v>1844381.33</v>
      </c>
      <c r="M268" s="220"/>
      <c r="N268" s="211">
        <v>25</v>
      </c>
      <c r="O268" s="210"/>
      <c r="P268" s="210"/>
      <c r="Q268" s="210"/>
      <c r="R268" s="210"/>
      <c r="S268" s="210"/>
      <c r="T268" s="210"/>
      <c r="U268" s="210"/>
      <c r="V268" s="211">
        <v>25</v>
      </c>
      <c r="W268" s="212">
        <v>1862354.49</v>
      </c>
      <c r="X268" s="106"/>
    </row>
    <row r="269" spans="1:25" s="47" customFormat="1" ht="14.1" customHeight="1">
      <c r="A269" s="218" t="s">
        <v>546</v>
      </c>
      <c r="B269" s="224"/>
      <c r="C269" s="213">
        <v>24</v>
      </c>
      <c r="D269" s="213"/>
      <c r="E269" s="213"/>
      <c r="F269" s="213"/>
      <c r="G269" s="213"/>
      <c r="H269" s="213"/>
      <c r="I269" s="213"/>
      <c r="J269" s="213"/>
      <c r="K269" s="213"/>
      <c r="L269" s="214">
        <v>1844381.33</v>
      </c>
      <c r="M269" s="221"/>
      <c r="N269" s="213">
        <v>25</v>
      </c>
      <c r="O269" s="213"/>
      <c r="P269" s="213"/>
      <c r="Q269" s="213"/>
      <c r="R269" s="213"/>
      <c r="S269" s="213"/>
      <c r="T269" s="213"/>
      <c r="U269" s="213"/>
      <c r="V269" s="213"/>
      <c r="W269" s="214">
        <v>1862354.49</v>
      </c>
      <c r="X269" s="108"/>
    </row>
    <row r="270" spans="1:25" s="47" customFormat="1" ht="14.1" customHeight="1">
      <c r="A270" s="217"/>
      <c r="B270" s="223"/>
      <c r="C270" s="210"/>
      <c r="D270" s="211">
        <v>197</v>
      </c>
      <c r="E270" s="210"/>
      <c r="F270" s="210"/>
      <c r="G270" s="210"/>
      <c r="H270" s="210"/>
      <c r="I270" s="211">
        <v>149</v>
      </c>
      <c r="J270" s="211">
        <v>28</v>
      </c>
      <c r="K270" s="211">
        <v>374</v>
      </c>
      <c r="L270" s="212">
        <v>15742611.280000001</v>
      </c>
      <c r="M270" s="220"/>
      <c r="N270" s="210"/>
      <c r="O270" s="211">
        <v>227</v>
      </c>
      <c r="P270" s="210"/>
      <c r="Q270" s="210"/>
      <c r="R270" s="210"/>
      <c r="S270" s="210"/>
      <c r="T270" s="211">
        <v>212</v>
      </c>
      <c r="U270" s="211">
        <v>28</v>
      </c>
      <c r="V270" s="211">
        <v>467</v>
      </c>
      <c r="W270" s="212">
        <v>17513534</v>
      </c>
      <c r="X270" s="108"/>
    </row>
    <row r="271" spans="1:25" s="47" customFormat="1" ht="14.1" customHeight="1">
      <c r="A271" s="218" t="s">
        <v>73</v>
      </c>
      <c r="B271" s="224"/>
      <c r="C271" s="213"/>
      <c r="D271" s="213">
        <v>197</v>
      </c>
      <c r="E271" s="213"/>
      <c r="F271" s="213"/>
      <c r="G271" s="213"/>
      <c r="H271" s="213"/>
      <c r="I271" s="213"/>
      <c r="J271" s="213"/>
      <c r="K271" s="213"/>
      <c r="L271" s="214">
        <v>12244579.550000001</v>
      </c>
      <c r="M271" s="221"/>
      <c r="N271" s="213"/>
      <c r="O271" s="213">
        <v>227</v>
      </c>
      <c r="P271" s="213"/>
      <c r="Q271" s="213"/>
      <c r="R271" s="213"/>
      <c r="S271" s="213"/>
      <c r="T271" s="213"/>
      <c r="U271" s="213"/>
      <c r="V271" s="213"/>
      <c r="W271" s="214">
        <v>12686292</v>
      </c>
      <c r="X271" s="108"/>
    </row>
    <row r="272" spans="1:25" s="47" customFormat="1" ht="14.1" customHeight="1">
      <c r="A272" s="218" t="s">
        <v>513</v>
      </c>
      <c r="B272" s="224"/>
      <c r="C272" s="213"/>
      <c r="D272" s="213"/>
      <c r="E272" s="213"/>
      <c r="F272" s="213"/>
      <c r="G272" s="213"/>
      <c r="H272" s="213"/>
      <c r="I272" s="213">
        <v>149</v>
      </c>
      <c r="J272" s="213"/>
      <c r="K272" s="213"/>
      <c r="L272" s="214">
        <v>1901531.73</v>
      </c>
      <c r="M272" s="221"/>
      <c r="N272" s="213"/>
      <c r="O272" s="213"/>
      <c r="P272" s="213"/>
      <c r="Q272" s="213"/>
      <c r="R272" s="213"/>
      <c r="S272" s="213"/>
      <c r="T272" s="213">
        <v>212</v>
      </c>
      <c r="U272" s="213"/>
      <c r="V272" s="213"/>
      <c r="W272" s="214">
        <v>3406442</v>
      </c>
      <c r="X272" s="108"/>
    </row>
    <row r="273" spans="1:26" s="47" customFormat="1" ht="14.1" customHeight="1">
      <c r="A273" s="218" t="s">
        <v>547</v>
      </c>
      <c r="B273" s="224"/>
      <c r="C273" s="213"/>
      <c r="D273" s="213"/>
      <c r="E273" s="213"/>
      <c r="F273" s="213"/>
      <c r="G273" s="213"/>
      <c r="H273" s="213"/>
      <c r="I273" s="213"/>
      <c r="J273" s="213">
        <v>4</v>
      </c>
      <c r="K273" s="213"/>
      <c r="L273" s="214">
        <v>144000</v>
      </c>
      <c r="M273" s="221"/>
      <c r="N273" s="213"/>
      <c r="O273" s="213"/>
      <c r="P273" s="213"/>
      <c r="Q273" s="213"/>
      <c r="R273" s="213"/>
      <c r="S273" s="213"/>
      <c r="T273" s="213"/>
      <c r="U273" s="213">
        <v>4</v>
      </c>
      <c r="V273" s="213"/>
      <c r="W273" s="214">
        <v>144000</v>
      </c>
      <c r="X273" s="106"/>
    </row>
    <row r="274" spans="1:26" s="47" customFormat="1" ht="14.1" customHeight="1">
      <c r="A274" s="218" t="s">
        <v>548</v>
      </c>
      <c r="B274" s="224"/>
      <c r="C274" s="213"/>
      <c r="D274" s="213"/>
      <c r="E274" s="213"/>
      <c r="F274" s="213"/>
      <c r="G274" s="213"/>
      <c r="H274" s="213"/>
      <c r="I274" s="213"/>
      <c r="J274" s="213">
        <v>24</v>
      </c>
      <c r="K274" s="213"/>
      <c r="L274" s="214">
        <v>1452500</v>
      </c>
      <c r="M274" s="221"/>
      <c r="N274" s="213"/>
      <c r="O274" s="213"/>
      <c r="P274" s="213"/>
      <c r="Q274" s="213"/>
      <c r="R274" s="213"/>
      <c r="S274" s="213"/>
      <c r="T274" s="213"/>
      <c r="U274" s="213">
        <v>24</v>
      </c>
      <c r="V274" s="213"/>
      <c r="W274" s="214">
        <v>1276800</v>
      </c>
      <c r="X274" s="108"/>
    </row>
    <row r="275" spans="1:26" s="47" customFormat="1" ht="22.5" customHeight="1" thickBot="1">
      <c r="A275" s="219" t="s">
        <v>20</v>
      </c>
      <c r="B275" s="225">
        <v>0</v>
      </c>
      <c r="C275" s="215">
        <v>247</v>
      </c>
      <c r="D275" s="215">
        <v>197</v>
      </c>
      <c r="E275" s="215">
        <v>1</v>
      </c>
      <c r="F275" s="215">
        <v>0</v>
      </c>
      <c r="G275" s="215">
        <v>0</v>
      </c>
      <c r="H275" s="215">
        <v>0</v>
      </c>
      <c r="I275" s="215">
        <v>149</v>
      </c>
      <c r="J275" s="215">
        <v>28</v>
      </c>
      <c r="K275" s="215">
        <v>622</v>
      </c>
      <c r="L275" s="216">
        <v>51136894</v>
      </c>
      <c r="M275" s="222">
        <v>0</v>
      </c>
      <c r="N275" s="215">
        <v>268</v>
      </c>
      <c r="O275" s="215">
        <v>227</v>
      </c>
      <c r="P275" s="215">
        <v>1</v>
      </c>
      <c r="Q275" s="215">
        <v>0</v>
      </c>
      <c r="R275" s="215">
        <v>0</v>
      </c>
      <c r="S275" s="215">
        <v>0</v>
      </c>
      <c r="T275" s="215">
        <v>212</v>
      </c>
      <c r="U275" s="215">
        <v>28</v>
      </c>
      <c r="V275" s="215">
        <v>736</v>
      </c>
      <c r="W275" s="216">
        <v>57049442</v>
      </c>
      <c r="X275" s="106"/>
    </row>
    <row r="276" spans="1:26" s="47" customFormat="1" ht="13.5" hidden="1" thickTop="1">
      <c r="A276" s="109" t="s">
        <v>253</v>
      </c>
      <c r="B276" s="156"/>
      <c r="C276" s="156"/>
      <c r="D276" s="156"/>
      <c r="E276" s="156"/>
      <c r="F276" s="156"/>
      <c r="G276" s="156"/>
      <c r="H276" s="156"/>
      <c r="I276" s="156"/>
      <c r="J276" s="156"/>
      <c r="K276" s="156"/>
      <c r="L276" s="145"/>
      <c r="M276" s="156"/>
      <c r="N276" s="156"/>
      <c r="O276" s="156"/>
      <c r="P276" s="167"/>
      <c r="Q276" s="166"/>
      <c r="R276" s="167"/>
      <c r="S276" s="167"/>
      <c r="T276" s="167"/>
      <c r="U276" s="167"/>
      <c r="V276" s="167"/>
      <c r="W276" s="178"/>
    </row>
    <row r="277" spans="1:26" s="47" customFormat="1" ht="12.75" hidden="1">
      <c r="A277" s="107" t="s">
        <v>247</v>
      </c>
      <c r="B277" s="155"/>
      <c r="C277" s="155"/>
      <c r="D277" s="155"/>
      <c r="E277" s="155"/>
      <c r="F277" s="155"/>
      <c r="G277" s="155"/>
      <c r="H277" s="155"/>
      <c r="I277" s="155"/>
      <c r="J277" s="155"/>
      <c r="K277" s="155"/>
      <c r="L277" s="145"/>
      <c r="M277" s="155"/>
      <c r="N277" s="155"/>
      <c r="O277" s="155"/>
      <c r="P277" s="167"/>
      <c r="Q277" s="166"/>
      <c r="R277" s="167"/>
      <c r="S277" s="167"/>
      <c r="T277" s="167"/>
      <c r="U277" s="167"/>
      <c r="V277" s="167"/>
      <c r="W277" s="178"/>
    </row>
    <row r="278" spans="1:26" s="47" customFormat="1" ht="12.75" hidden="1">
      <c r="A278" s="107" t="s">
        <v>251</v>
      </c>
      <c r="B278" s="155"/>
      <c r="C278" s="155"/>
      <c r="D278" s="155"/>
      <c r="E278" s="155"/>
      <c r="F278" s="155"/>
      <c r="G278" s="155"/>
      <c r="H278" s="155"/>
      <c r="I278" s="155"/>
      <c r="J278" s="155"/>
      <c r="K278" s="155"/>
      <c r="L278" s="145"/>
      <c r="M278" s="155"/>
      <c r="N278" s="155"/>
      <c r="O278" s="155"/>
      <c r="P278" s="155"/>
      <c r="Q278" s="155"/>
      <c r="R278" s="155"/>
      <c r="S278" s="155"/>
      <c r="T278" s="155"/>
      <c r="U278" s="155"/>
      <c r="V278" s="155"/>
      <c r="W278" s="178"/>
    </row>
    <row r="279" spans="1:26" s="47" customFormat="1" ht="12.75" hidden="1">
      <c r="A279" s="107" t="s">
        <v>258</v>
      </c>
      <c r="B279" s="155"/>
      <c r="C279" s="155"/>
      <c r="D279" s="155"/>
      <c r="E279" s="155"/>
      <c r="F279" s="155"/>
      <c r="G279" s="155"/>
      <c r="H279" s="155"/>
      <c r="I279" s="155"/>
      <c r="J279" s="155"/>
      <c r="K279" s="155"/>
      <c r="L279" s="145"/>
      <c r="M279" s="155"/>
      <c r="N279" s="155"/>
      <c r="O279" s="155"/>
      <c r="P279" s="155"/>
      <c r="Q279" s="155"/>
      <c r="R279" s="155"/>
      <c r="S279" s="155"/>
      <c r="T279" s="155"/>
      <c r="U279" s="155"/>
      <c r="V279" s="155"/>
      <c r="W279" s="178"/>
      <c r="X279" s="108"/>
    </row>
    <row r="280" spans="1:26" s="84" customFormat="1" hidden="1">
      <c r="A280" s="82"/>
      <c r="B280" s="83"/>
      <c r="C280" s="83"/>
      <c r="D280" s="83"/>
      <c r="E280" s="83"/>
      <c r="F280" s="83"/>
      <c r="G280" s="83"/>
      <c r="H280" s="83"/>
      <c r="I280" s="83"/>
      <c r="J280" s="83"/>
      <c r="K280" s="83"/>
      <c r="L280" s="138"/>
      <c r="M280" s="83"/>
      <c r="N280" s="83"/>
      <c r="O280" s="83"/>
      <c r="P280" s="152"/>
      <c r="Q280" s="152"/>
      <c r="R280" s="152"/>
      <c r="S280" s="152"/>
      <c r="T280" s="152"/>
      <c r="U280" s="152"/>
      <c r="V280" s="152"/>
      <c r="W280" s="138"/>
    </row>
    <row r="281" spans="1:26" s="84" customFormat="1" ht="22.9" customHeight="1" thickTop="1" thickBot="1">
      <c r="A281" s="1985" t="s">
        <v>551</v>
      </c>
      <c r="B281" s="1985"/>
      <c r="C281" s="1985"/>
      <c r="D281" s="1985"/>
      <c r="E281" s="1985"/>
      <c r="F281" s="1985"/>
      <c r="G281" s="1985"/>
      <c r="H281" s="1985"/>
      <c r="I281" s="1985"/>
      <c r="J281" s="1985"/>
      <c r="K281" s="1985"/>
      <c r="L281" s="1985"/>
      <c r="M281" s="1985"/>
      <c r="N281" s="1985"/>
      <c r="O281" s="1985"/>
      <c r="P281" s="1985"/>
      <c r="Q281" s="1985"/>
      <c r="R281" s="1985"/>
      <c r="S281" s="1985"/>
      <c r="T281" s="1985"/>
      <c r="U281" s="1985"/>
      <c r="V281" s="1985"/>
      <c r="W281" s="1985"/>
    </row>
    <row r="282" spans="1:26" s="84" customFormat="1" ht="12.75" hidden="1" thickTop="1">
      <c r="A282" s="237" t="s">
        <v>8</v>
      </c>
      <c r="B282" s="1978" t="s">
        <v>344</v>
      </c>
      <c r="C282" s="1979"/>
      <c r="D282" s="1979"/>
      <c r="E282" s="1979"/>
      <c r="F282" s="1979"/>
      <c r="G282" s="1979"/>
      <c r="H282" s="1979"/>
      <c r="I282" s="1979"/>
      <c r="J282" s="1979"/>
      <c r="K282" s="1979"/>
      <c r="L282" s="1980"/>
      <c r="M282" s="1981" t="s">
        <v>345</v>
      </c>
      <c r="N282" s="1979"/>
      <c r="O282" s="1979"/>
      <c r="P282" s="1979"/>
      <c r="Q282" s="1979"/>
      <c r="R282" s="1979"/>
      <c r="S282" s="1979"/>
      <c r="T282" s="1979"/>
      <c r="U282" s="1979"/>
      <c r="V282" s="1979"/>
      <c r="W282" s="1980"/>
      <c r="X282" s="92"/>
      <c r="Y282" s="37"/>
    </row>
    <row r="283" spans="1:26" s="84" customFormat="1" ht="153" hidden="1">
      <c r="A283" s="238" t="s">
        <v>7</v>
      </c>
      <c r="B283" s="249" t="s">
        <v>288</v>
      </c>
      <c r="C283" s="226" t="s">
        <v>102</v>
      </c>
      <c r="D283" s="226" t="s">
        <v>246</v>
      </c>
      <c r="E283" s="226" t="s">
        <v>239</v>
      </c>
      <c r="F283" s="226" t="s">
        <v>248</v>
      </c>
      <c r="G283" s="226" t="s">
        <v>249</v>
      </c>
      <c r="H283" s="226" t="s">
        <v>250</v>
      </c>
      <c r="I283" s="226" t="s">
        <v>257</v>
      </c>
      <c r="J283" s="227" t="s">
        <v>252</v>
      </c>
      <c r="K283" s="227" t="s">
        <v>254</v>
      </c>
      <c r="L283" s="228" t="s">
        <v>256</v>
      </c>
      <c r="M283" s="244" t="s">
        <v>288</v>
      </c>
      <c r="N283" s="226" t="s">
        <v>102</v>
      </c>
      <c r="O283" s="226" t="s">
        <v>246</v>
      </c>
      <c r="P283" s="226" t="s">
        <v>239</v>
      </c>
      <c r="Q283" s="226" t="s">
        <v>248</v>
      </c>
      <c r="R283" s="226" t="s">
        <v>249</v>
      </c>
      <c r="S283" s="226" t="s">
        <v>250</v>
      </c>
      <c r="T283" s="226" t="s">
        <v>257</v>
      </c>
      <c r="U283" s="227" t="s">
        <v>252</v>
      </c>
      <c r="V283" s="227" t="s">
        <v>254</v>
      </c>
      <c r="W283" s="228" t="s">
        <v>255</v>
      </c>
      <c r="X283" s="93"/>
      <c r="Y283" s="16"/>
    </row>
    <row r="284" spans="1:26" s="5" customFormat="1" ht="13.5" thickTop="1">
      <c r="A284" s="239" t="s">
        <v>5</v>
      </c>
      <c r="B284" s="250"/>
      <c r="C284" s="229">
        <v>34</v>
      </c>
      <c r="D284" s="230"/>
      <c r="E284" s="229">
        <v>1</v>
      </c>
      <c r="F284" s="229"/>
      <c r="G284" s="229"/>
      <c r="H284" s="229"/>
      <c r="I284" s="229"/>
      <c r="J284" s="229"/>
      <c r="K284" s="229">
        <v>35</v>
      </c>
      <c r="L284" s="231">
        <f>SUM(L285:L290)</f>
        <v>9228486</v>
      </c>
      <c r="M284" s="245"/>
      <c r="N284" s="229">
        <v>34</v>
      </c>
      <c r="O284" s="230"/>
      <c r="P284" s="229">
        <v>1</v>
      </c>
      <c r="Q284" s="229"/>
      <c r="R284" s="229"/>
      <c r="S284" s="229"/>
      <c r="T284" s="229"/>
      <c r="U284" s="229"/>
      <c r="V284" s="229">
        <v>35</v>
      </c>
      <c r="W284" s="231">
        <v>9228486</v>
      </c>
      <c r="X284" s="81"/>
      <c r="Y284" s="47"/>
      <c r="Z284" s="47"/>
    </row>
    <row r="285" spans="1:26" s="5" customFormat="1" ht="12.75">
      <c r="A285" s="240" t="s">
        <v>552</v>
      </c>
      <c r="B285" s="251"/>
      <c r="C285" s="232">
        <v>0</v>
      </c>
      <c r="D285" s="232"/>
      <c r="E285" s="232">
        <v>1</v>
      </c>
      <c r="F285" s="232"/>
      <c r="G285" s="232"/>
      <c r="H285" s="232"/>
      <c r="I285" s="232"/>
      <c r="J285" s="232"/>
      <c r="K285" s="232">
        <v>1</v>
      </c>
      <c r="L285" s="233">
        <v>450240</v>
      </c>
      <c r="M285" s="246"/>
      <c r="N285" s="232">
        <v>0</v>
      </c>
      <c r="O285" s="232"/>
      <c r="P285" s="232">
        <v>1</v>
      </c>
      <c r="Q285" s="232"/>
      <c r="R285" s="232"/>
      <c r="S285" s="232"/>
      <c r="T285" s="232"/>
      <c r="U285" s="232"/>
      <c r="V285" s="232">
        <v>1</v>
      </c>
      <c r="W285" s="233">
        <v>450240</v>
      </c>
      <c r="X285" s="86"/>
      <c r="Y285" s="47"/>
      <c r="Z285" s="47"/>
    </row>
    <row r="286" spans="1:26" s="5" customFormat="1" ht="12.75">
      <c r="A286" s="241" t="s">
        <v>553</v>
      </c>
      <c r="B286" s="251"/>
      <c r="C286" s="232">
        <v>1</v>
      </c>
      <c r="D286" s="232"/>
      <c r="E286" s="232"/>
      <c r="F286" s="232"/>
      <c r="G286" s="232"/>
      <c r="H286" s="232"/>
      <c r="I286" s="232"/>
      <c r="J286" s="232"/>
      <c r="K286" s="232">
        <v>1</v>
      </c>
      <c r="L286" s="233">
        <v>258184</v>
      </c>
      <c r="M286" s="246"/>
      <c r="N286" s="232">
        <v>1</v>
      </c>
      <c r="O286" s="232"/>
      <c r="P286" s="232"/>
      <c r="Q286" s="232"/>
      <c r="R286" s="232"/>
      <c r="S286" s="232"/>
      <c r="T286" s="232"/>
      <c r="U286" s="232"/>
      <c r="V286" s="232">
        <v>1</v>
      </c>
      <c r="W286" s="233">
        <v>258184</v>
      </c>
      <c r="X286" s="86"/>
      <c r="Y286" s="47"/>
      <c r="Z286" s="47"/>
    </row>
    <row r="287" spans="1:26" s="5" customFormat="1" ht="12.75">
      <c r="A287" s="241" t="s">
        <v>554</v>
      </c>
      <c r="B287" s="251"/>
      <c r="C287" s="232">
        <v>1</v>
      </c>
      <c r="D287" s="232"/>
      <c r="E287" s="232"/>
      <c r="F287" s="232"/>
      <c r="G287" s="232"/>
      <c r="H287" s="232"/>
      <c r="I287" s="232"/>
      <c r="J287" s="232"/>
      <c r="K287" s="232">
        <v>1</v>
      </c>
      <c r="L287" s="233">
        <v>258184</v>
      </c>
      <c r="M287" s="246"/>
      <c r="N287" s="232">
        <v>1</v>
      </c>
      <c r="O287" s="232"/>
      <c r="P287" s="232"/>
      <c r="Q287" s="232"/>
      <c r="R287" s="232"/>
      <c r="S287" s="232"/>
      <c r="T287" s="232"/>
      <c r="U287" s="232"/>
      <c r="V287" s="232">
        <v>1</v>
      </c>
      <c r="W287" s="233">
        <v>258184</v>
      </c>
      <c r="X287" s="86"/>
      <c r="Y287" s="47"/>
      <c r="Z287" s="47"/>
    </row>
    <row r="288" spans="1:26" s="5" customFormat="1" ht="12.75">
      <c r="A288" s="241" t="s">
        <v>555</v>
      </c>
      <c r="B288" s="251"/>
      <c r="C288" s="232">
        <v>12</v>
      </c>
      <c r="D288" s="232"/>
      <c r="E288" s="232"/>
      <c r="F288" s="232"/>
      <c r="G288" s="232"/>
      <c r="H288" s="232"/>
      <c r="I288" s="232"/>
      <c r="J288" s="232"/>
      <c r="K288" s="232">
        <v>12</v>
      </c>
      <c r="L288" s="233">
        <v>3098204</v>
      </c>
      <c r="M288" s="246"/>
      <c r="N288" s="232">
        <v>12</v>
      </c>
      <c r="O288" s="232"/>
      <c r="P288" s="232"/>
      <c r="Q288" s="232"/>
      <c r="R288" s="232"/>
      <c r="S288" s="232"/>
      <c r="T288" s="232"/>
      <c r="U288" s="232"/>
      <c r="V288" s="232">
        <v>12</v>
      </c>
      <c r="W288" s="233">
        <v>3098204</v>
      </c>
      <c r="X288" s="86"/>
      <c r="Y288" s="47"/>
      <c r="Z288" s="47"/>
    </row>
    <row r="289" spans="1:26" s="5" customFormat="1" ht="12.75">
      <c r="A289" s="241" t="s">
        <v>556</v>
      </c>
      <c r="B289" s="251"/>
      <c r="C289" s="232">
        <v>5</v>
      </c>
      <c r="D289" s="232"/>
      <c r="E289" s="232"/>
      <c r="F289" s="232"/>
      <c r="G289" s="232"/>
      <c r="H289" s="232"/>
      <c r="I289" s="232"/>
      <c r="J289" s="232"/>
      <c r="K289" s="232">
        <v>5</v>
      </c>
      <c r="L289" s="233">
        <v>1290919</v>
      </c>
      <c r="M289" s="246"/>
      <c r="N289" s="232">
        <v>5</v>
      </c>
      <c r="O289" s="232"/>
      <c r="P289" s="232"/>
      <c r="Q289" s="232"/>
      <c r="R289" s="232"/>
      <c r="S289" s="232"/>
      <c r="T289" s="232"/>
      <c r="U289" s="232"/>
      <c r="V289" s="232">
        <v>5</v>
      </c>
      <c r="W289" s="233">
        <v>1290919</v>
      </c>
      <c r="X289" s="86"/>
      <c r="Y289" s="47"/>
      <c r="Z289" s="47"/>
    </row>
    <row r="290" spans="1:26" s="5" customFormat="1" ht="12.75">
      <c r="A290" s="241" t="s">
        <v>557</v>
      </c>
      <c r="B290" s="251"/>
      <c r="C290" s="232">
        <v>15</v>
      </c>
      <c r="D290" s="232"/>
      <c r="E290" s="232"/>
      <c r="F290" s="232"/>
      <c r="G290" s="232"/>
      <c r="H290" s="232"/>
      <c r="I290" s="232"/>
      <c r="J290" s="232"/>
      <c r="K290" s="232">
        <v>15</v>
      </c>
      <c r="L290" s="233">
        <v>3872755</v>
      </c>
      <c r="M290" s="246"/>
      <c r="N290" s="232">
        <v>15</v>
      </c>
      <c r="O290" s="232"/>
      <c r="P290" s="232"/>
      <c r="Q290" s="232"/>
      <c r="R290" s="232"/>
      <c r="S290" s="232"/>
      <c r="T290" s="232"/>
      <c r="U290" s="232"/>
      <c r="V290" s="232">
        <v>15</v>
      </c>
      <c r="W290" s="233">
        <v>3872755</v>
      </c>
      <c r="X290" s="86"/>
      <c r="Y290" s="47"/>
      <c r="Z290" s="47"/>
    </row>
    <row r="291" spans="1:26" s="5" customFormat="1" ht="12.75">
      <c r="A291" s="239" t="s">
        <v>2</v>
      </c>
      <c r="B291" s="250"/>
      <c r="C291" s="229">
        <v>232</v>
      </c>
      <c r="D291" s="229">
        <v>429</v>
      </c>
      <c r="E291" s="229"/>
      <c r="F291" s="229"/>
      <c r="G291" s="229"/>
      <c r="H291" s="229"/>
      <c r="I291" s="229"/>
      <c r="J291" s="229"/>
      <c r="K291" s="229">
        <v>661</v>
      </c>
      <c r="L291" s="231">
        <f>SUM(L292:L299)</f>
        <v>93712820</v>
      </c>
      <c r="M291" s="245"/>
      <c r="N291" s="229">
        <v>232</v>
      </c>
      <c r="O291" s="229">
        <v>486</v>
      </c>
      <c r="P291" s="229"/>
      <c r="Q291" s="229"/>
      <c r="R291" s="229"/>
      <c r="S291" s="229"/>
      <c r="T291" s="229"/>
      <c r="U291" s="229"/>
      <c r="V291" s="229">
        <v>718</v>
      </c>
      <c r="W291" s="231">
        <v>90298832</v>
      </c>
      <c r="X291" s="81"/>
      <c r="Y291" s="47"/>
      <c r="Z291" s="47"/>
    </row>
    <row r="292" spans="1:26" s="5" customFormat="1" ht="12.75">
      <c r="A292" s="241" t="s">
        <v>558</v>
      </c>
      <c r="B292" s="251"/>
      <c r="C292" s="232">
        <v>38</v>
      </c>
      <c r="D292" s="232"/>
      <c r="E292" s="232"/>
      <c r="F292" s="232"/>
      <c r="G292" s="232"/>
      <c r="H292" s="232"/>
      <c r="I292" s="232"/>
      <c r="J292" s="232"/>
      <c r="K292" s="232">
        <v>38</v>
      </c>
      <c r="L292" s="233">
        <v>9293539</v>
      </c>
      <c r="M292" s="246"/>
      <c r="N292" s="232">
        <v>38</v>
      </c>
      <c r="O292" s="232"/>
      <c r="P292" s="232"/>
      <c r="Q292" s="232"/>
      <c r="R292" s="232"/>
      <c r="S292" s="232"/>
      <c r="T292" s="232"/>
      <c r="U292" s="232"/>
      <c r="V292" s="232">
        <v>38</v>
      </c>
      <c r="W292" s="233">
        <v>9293539</v>
      </c>
      <c r="X292" s="86"/>
      <c r="Y292" s="47"/>
      <c r="Z292" s="47"/>
    </row>
    <row r="293" spans="1:26" s="5" customFormat="1" ht="12.75">
      <c r="A293" s="241" t="s">
        <v>559</v>
      </c>
      <c r="B293" s="251"/>
      <c r="C293" s="232">
        <v>40</v>
      </c>
      <c r="D293" s="232"/>
      <c r="E293" s="232"/>
      <c r="F293" s="232"/>
      <c r="G293" s="232"/>
      <c r="H293" s="232"/>
      <c r="I293" s="232"/>
      <c r="J293" s="232"/>
      <c r="K293" s="232">
        <v>40</v>
      </c>
      <c r="L293" s="233">
        <v>8886728</v>
      </c>
      <c r="M293" s="246"/>
      <c r="N293" s="232">
        <v>40</v>
      </c>
      <c r="O293" s="232"/>
      <c r="P293" s="232"/>
      <c r="Q293" s="232"/>
      <c r="R293" s="232"/>
      <c r="S293" s="232"/>
      <c r="T293" s="232"/>
      <c r="U293" s="232"/>
      <c r="V293" s="232">
        <v>40</v>
      </c>
      <c r="W293" s="233">
        <v>8886728</v>
      </c>
      <c r="X293" s="86"/>
      <c r="Y293" s="47"/>
      <c r="Z293" s="47"/>
    </row>
    <row r="294" spans="1:26" s="5" customFormat="1" ht="12.75">
      <c r="A294" s="241" t="s">
        <v>560</v>
      </c>
      <c r="B294" s="251"/>
      <c r="C294" s="232">
        <v>46</v>
      </c>
      <c r="D294" s="232"/>
      <c r="E294" s="232"/>
      <c r="F294" s="232"/>
      <c r="G294" s="232"/>
      <c r="H294" s="232"/>
      <c r="I294" s="232"/>
      <c r="J294" s="232"/>
      <c r="K294" s="232">
        <v>46</v>
      </c>
      <c r="L294" s="233">
        <v>9423947</v>
      </c>
      <c r="M294" s="246"/>
      <c r="N294" s="232">
        <v>46</v>
      </c>
      <c r="O294" s="232"/>
      <c r="P294" s="232"/>
      <c r="Q294" s="232"/>
      <c r="R294" s="232"/>
      <c r="S294" s="232"/>
      <c r="T294" s="232"/>
      <c r="U294" s="232"/>
      <c r="V294" s="232">
        <v>46</v>
      </c>
      <c r="W294" s="233">
        <v>9423947</v>
      </c>
      <c r="X294" s="86"/>
      <c r="Y294" s="47"/>
      <c r="Z294" s="47"/>
    </row>
    <row r="295" spans="1:26" s="5" customFormat="1" ht="12.75">
      <c r="A295" s="241" t="s">
        <v>561</v>
      </c>
      <c r="B295" s="251"/>
      <c r="C295" s="232">
        <v>59</v>
      </c>
      <c r="D295" s="232"/>
      <c r="E295" s="232"/>
      <c r="F295" s="232"/>
      <c r="G295" s="232"/>
      <c r="H295" s="232"/>
      <c r="I295" s="232"/>
      <c r="J295" s="232"/>
      <c r="K295" s="232">
        <v>59</v>
      </c>
      <c r="L295" s="233">
        <v>10893897</v>
      </c>
      <c r="M295" s="246"/>
      <c r="N295" s="232">
        <v>59</v>
      </c>
      <c r="O295" s="232"/>
      <c r="P295" s="232"/>
      <c r="Q295" s="232"/>
      <c r="R295" s="232"/>
      <c r="S295" s="232"/>
      <c r="T295" s="232"/>
      <c r="U295" s="232"/>
      <c r="V295" s="232">
        <v>59</v>
      </c>
      <c r="W295" s="233">
        <v>10893897</v>
      </c>
      <c r="X295" s="86"/>
      <c r="Y295" s="47"/>
      <c r="Z295" s="47"/>
    </row>
    <row r="296" spans="1:26" s="5" customFormat="1" ht="12.75">
      <c r="A296" s="241" t="s">
        <v>562</v>
      </c>
      <c r="B296" s="251"/>
      <c r="C296" s="232">
        <v>3</v>
      </c>
      <c r="D296" s="232"/>
      <c r="E296" s="232"/>
      <c r="F296" s="232"/>
      <c r="G296" s="232"/>
      <c r="H296" s="232"/>
      <c r="I296" s="232"/>
      <c r="J296" s="232"/>
      <c r="K296" s="232">
        <v>3</v>
      </c>
      <c r="L296" s="233">
        <v>355671</v>
      </c>
      <c r="M296" s="246"/>
      <c r="N296" s="232">
        <v>3</v>
      </c>
      <c r="O296" s="232"/>
      <c r="P296" s="232"/>
      <c r="Q296" s="232"/>
      <c r="R296" s="232"/>
      <c r="S296" s="232"/>
      <c r="T296" s="232"/>
      <c r="U296" s="232"/>
      <c r="V296" s="232">
        <v>3</v>
      </c>
      <c r="W296" s="233">
        <v>355671</v>
      </c>
      <c r="X296" s="86"/>
      <c r="Y296" s="47"/>
      <c r="Z296" s="47"/>
    </row>
    <row r="297" spans="1:26" s="5" customFormat="1" ht="12.75">
      <c r="A297" s="241" t="s">
        <v>563</v>
      </c>
      <c r="B297" s="251"/>
      <c r="C297" s="232">
        <v>14</v>
      </c>
      <c r="D297" s="232"/>
      <c r="E297" s="232"/>
      <c r="F297" s="232"/>
      <c r="G297" s="232"/>
      <c r="H297" s="232"/>
      <c r="I297" s="232"/>
      <c r="J297" s="232"/>
      <c r="K297" s="232">
        <v>14</v>
      </c>
      <c r="L297" s="233">
        <v>2114531</v>
      </c>
      <c r="M297" s="246"/>
      <c r="N297" s="232">
        <v>14</v>
      </c>
      <c r="O297" s="232"/>
      <c r="P297" s="232"/>
      <c r="Q297" s="232"/>
      <c r="R297" s="232"/>
      <c r="S297" s="232"/>
      <c r="T297" s="232"/>
      <c r="U297" s="232"/>
      <c r="V297" s="232">
        <v>14</v>
      </c>
      <c r="W297" s="233">
        <v>2114531</v>
      </c>
      <c r="X297" s="86"/>
      <c r="Y297" s="47"/>
      <c r="Z297" s="47"/>
    </row>
    <row r="298" spans="1:26" s="5" customFormat="1" ht="12.75">
      <c r="A298" s="241" t="s">
        <v>564</v>
      </c>
      <c r="B298" s="251"/>
      <c r="C298" s="232">
        <v>32</v>
      </c>
      <c r="D298" s="232"/>
      <c r="E298" s="232"/>
      <c r="F298" s="232"/>
      <c r="G298" s="232"/>
      <c r="H298" s="232"/>
      <c r="I298" s="232"/>
      <c r="J298" s="232"/>
      <c r="K298" s="232">
        <v>32</v>
      </c>
      <c r="L298" s="233">
        <v>4280785</v>
      </c>
      <c r="M298" s="246"/>
      <c r="N298" s="232">
        <v>32</v>
      </c>
      <c r="O298" s="232"/>
      <c r="P298" s="232"/>
      <c r="Q298" s="232"/>
      <c r="R298" s="232"/>
      <c r="S298" s="232"/>
      <c r="T298" s="232"/>
      <c r="U298" s="232"/>
      <c r="V298" s="232">
        <v>32</v>
      </c>
      <c r="W298" s="233">
        <v>4280785</v>
      </c>
      <c r="X298" s="86"/>
      <c r="Y298" s="47"/>
      <c r="Z298" s="47"/>
    </row>
    <row r="299" spans="1:26" s="5" customFormat="1" ht="12.75">
      <c r="A299" s="241" t="s">
        <v>73</v>
      </c>
      <c r="B299" s="251"/>
      <c r="C299" s="232"/>
      <c r="D299" s="232">
        <v>429</v>
      </c>
      <c r="E299" s="232"/>
      <c r="F299" s="232"/>
      <c r="G299" s="232"/>
      <c r="H299" s="232"/>
      <c r="I299" s="232"/>
      <c r="J299" s="232"/>
      <c r="K299" s="232">
        <v>429</v>
      </c>
      <c r="L299" s="233">
        <v>48463722</v>
      </c>
      <c r="M299" s="246"/>
      <c r="N299" s="232"/>
      <c r="O299" s="232">
        <v>486</v>
      </c>
      <c r="P299" s="232"/>
      <c r="Q299" s="232"/>
      <c r="R299" s="232"/>
      <c r="S299" s="232"/>
      <c r="T299" s="232"/>
      <c r="U299" s="232"/>
      <c r="V299" s="232">
        <v>486</v>
      </c>
      <c r="W299" s="233">
        <v>45049734</v>
      </c>
      <c r="X299" s="86"/>
      <c r="Y299" s="47"/>
      <c r="Z299" s="47"/>
    </row>
    <row r="300" spans="1:26" s="5" customFormat="1" ht="12.75">
      <c r="A300" s="239" t="s">
        <v>3</v>
      </c>
      <c r="B300" s="250"/>
      <c r="C300" s="229">
        <v>27</v>
      </c>
      <c r="D300" s="229">
        <v>118</v>
      </c>
      <c r="E300" s="229"/>
      <c r="F300" s="229"/>
      <c r="G300" s="229"/>
      <c r="H300" s="229"/>
      <c r="I300" s="229"/>
      <c r="J300" s="229"/>
      <c r="K300" s="229">
        <v>145</v>
      </c>
      <c r="L300" s="231">
        <f>SUM(L301:L304)</f>
        <v>7928939</v>
      </c>
      <c r="M300" s="245"/>
      <c r="N300" s="229">
        <v>27</v>
      </c>
      <c r="O300" s="229">
        <v>83</v>
      </c>
      <c r="P300" s="229"/>
      <c r="Q300" s="229"/>
      <c r="R300" s="229"/>
      <c r="S300" s="229"/>
      <c r="T300" s="229"/>
      <c r="U300" s="229"/>
      <c r="V300" s="229">
        <v>110</v>
      </c>
      <c r="W300" s="231">
        <v>5364631</v>
      </c>
      <c r="X300" s="81"/>
      <c r="Y300" s="47"/>
      <c r="Z300" s="47"/>
    </row>
    <row r="301" spans="1:26" s="5" customFormat="1" ht="12.75">
      <c r="A301" s="241" t="s">
        <v>565</v>
      </c>
      <c r="B301" s="251"/>
      <c r="C301" s="232">
        <v>7</v>
      </c>
      <c r="D301" s="232"/>
      <c r="E301" s="232"/>
      <c r="F301" s="232"/>
      <c r="G301" s="232"/>
      <c r="H301" s="232"/>
      <c r="I301" s="232"/>
      <c r="J301" s="232"/>
      <c r="K301" s="232">
        <v>7</v>
      </c>
      <c r="L301" s="233">
        <v>634421</v>
      </c>
      <c r="M301" s="246"/>
      <c r="N301" s="232">
        <v>7</v>
      </c>
      <c r="O301" s="232"/>
      <c r="P301" s="232"/>
      <c r="Q301" s="232"/>
      <c r="R301" s="232"/>
      <c r="S301" s="232"/>
      <c r="T301" s="232"/>
      <c r="U301" s="232"/>
      <c r="V301" s="232">
        <v>7</v>
      </c>
      <c r="W301" s="233">
        <v>634421</v>
      </c>
      <c r="X301" s="86"/>
      <c r="Y301" s="47"/>
      <c r="Z301" s="47"/>
    </row>
    <row r="302" spans="1:26" s="5" customFormat="1" ht="12.75">
      <c r="A302" s="241" t="s">
        <v>566</v>
      </c>
      <c r="B302" s="251"/>
      <c r="C302" s="232">
        <v>15</v>
      </c>
      <c r="D302" s="232"/>
      <c r="E302" s="232"/>
      <c r="F302" s="232"/>
      <c r="G302" s="232"/>
      <c r="H302" s="232"/>
      <c r="I302" s="232"/>
      <c r="J302" s="232"/>
      <c r="K302" s="232">
        <v>15</v>
      </c>
      <c r="L302" s="233">
        <v>1176854</v>
      </c>
      <c r="M302" s="246"/>
      <c r="N302" s="232">
        <v>15</v>
      </c>
      <c r="O302" s="232"/>
      <c r="P302" s="232"/>
      <c r="Q302" s="232"/>
      <c r="R302" s="232"/>
      <c r="S302" s="232"/>
      <c r="T302" s="232"/>
      <c r="U302" s="232"/>
      <c r="V302" s="232">
        <v>15</v>
      </c>
      <c r="W302" s="233">
        <v>1176854</v>
      </c>
      <c r="X302" s="86"/>
      <c r="Y302" s="47"/>
      <c r="Z302" s="47"/>
    </row>
    <row r="303" spans="1:26" s="5" customFormat="1" ht="12.75">
      <c r="A303" s="241" t="s">
        <v>567</v>
      </c>
      <c r="B303" s="251"/>
      <c r="C303" s="232">
        <v>5</v>
      </c>
      <c r="D303" s="232"/>
      <c r="E303" s="232"/>
      <c r="F303" s="232"/>
      <c r="G303" s="232"/>
      <c r="H303" s="232"/>
      <c r="I303" s="232"/>
      <c r="J303" s="232"/>
      <c r="K303" s="232">
        <v>5</v>
      </c>
      <c r="L303" s="233">
        <v>329958</v>
      </c>
      <c r="M303" s="246"/>
      <c r="N303" s="232">
        <v>5</v>
      </c>
      <c r="O303" s="232"/>
      <c r="P303" s="232"/>
      <c r="Q303" s="232"/>
      <c r="R303" s="232"/>
      <c r="S303" s="232"/>
      <c r="T303" s="232"/>
      <c r="U303" s="232"/>
      <c r="V303" s="232">
        <v>5</v>
      </c>
      <c r="W303" s="233">
        <v>329958</v>
      </c>
      <c r="X303" s="86"/>
      <c r="Y303" s="47"/>
      <c r="Z303" s="47"/>
    </row>
    <row r="304" spans="1:26" s="5" customFormat="1" ht="12.75">
      <c r="A304" s="241" t="s">
        <v>73</v>
      </c>
      <c r="B304" s="251"/>
      <c r="C304" s="232"/>
      <c r="D304" s="232">
        <v>118</v>
      </c>
      <c r="E304" s="232"/>
      <c r="F304" s="232"/>
      <c r="G304" s="232"/>
      <c r="H304" s="232"/>
      <c r="I304" s="232"/>
      <c r="J304" s="232"/>
      <c r="K304" s="232">
        <v>118</v>
      </c>
      <c r="L304" s="233">
        <v>5787706</v>
      </c>
      <c r="M304" s="246"/>
      <c r="N304" s="232"/>
      <c r="O304" s="232">
        <v>83</v>
      </c>
      <c r="P304" s="232"/>
      <c r="Q304" s="232"/>
      <c r="R304" s="232"/>
      <c r="S304" s="232"/>
      <c r="T304" s="232"/>
      <c r="U304" s="232"/>
      <c r="V304" s="232">
        <v>83</v>
      </c>
      <c r="W304" s="233">
        <v>3223398</v>
      </c>
      <c r="X304" s="86"/>
      <c r="Y304" s="47"/>
      <c r="Z304" s="47"/>
    </row>
    <row r="305" spans="1:28" s="5" customFormat="1" ht="12.75">
      <c r="A305" s="239" t="s">
        <v>4</v>
      </c>
      <c r="B305" s="250"/>
      <c r="C305" s="229"/>
      <c r="D305" s="229">
        <v>7</v>
      </c>
      <c r="E305" s="229"/>
      <c r="F305" s="229"/>
      <c r="G305" s="229"/>
      <c r="H305" s="229"/>
      <c r="I305" s="229"/>
      <c r="J305" s="229"/>
      <c r="K305" s="229">
        <v>7</v>
      </c>
      <c r="L305" s="231">
        <v>212047</v>
      </c>
      <c r="M305" s="245"/>
      <c r="N305" s="229"/>
      <c r="O305" s="229">
        <v>10</v>
      </c>
      <c r="P305" s="229"/>
      <c r="Q305" s="229"/>
      <c r="R305" s="229"/>
      <c r="S305" s="229"/>
      <c r="T305" s="229"/>
      <c r="U305" s="229"/>
      <c r="V305" s="229">
        <v>10</v>
      </c>
      <c r="W305" s="231">
        <v>247542.00000000006</v>
      </c>
      <c r="X305" s="81"/>
      <c r="Y305" s="47"/>
      <c r="Z305" s="47"/>
    </row>
    <row r="306" spans="1:28" s="5" customFormat="1" ht="12.75">
      <c r="A306" s="242" t="s">
        <v>73</v>
      </c>
      <c r="B306" s="252"/>
      <c r="C306" s="230"/>
      <c r="D306" s="230">
        <v>7</v>
      </c>
      <c r="E306" s="230"/>
      <c r="F306" s="230"/>
      <c r="G306" s="230"/>
      <c r="H306" s="230"/>
      <c r="I306" s="230"/>
      <c r="J306" s="230"/>
      <c r="K306" s="230">
        <v>7</v>
      </c>
      <c r="L306" s="234">
        <v>212047</v>
      </c>
      <c r="M306" s="247"/>
      <c r="N306" s="230"/>
      <c r="O306" s="230">
        <v>10</v>
      </c>
      <c r="P306" s="230"/>
      <c r="Q306" s="230"/>
      <c r="R306" s="230"/>
      <c r="S306" s="230"/>
      <c r="T306" s="230"/>
      <c r="U306" s="230"/>
      <c r="V306" s="230">
        <v>10</v>
      </c>
      <c r="W306" s="234">
        <v>247542.00000000006</v>
      </c>
      <c r="X306" s="86"/>
      <c r="Y306" s="47"/>
      <c r="Z306" s="47"/>
    </row>
    <row r="307" spans="1:28" s="5" customFormat="1" ht="12.75">
      <c r="A307" s="239" t="s">
        <v>568</v>
      </c>
      <c r="B307" s="250"/>
      <c r="C307" s="229">
        <v>0</v>
      </c>
      <c r="D307" s="229">
        <v>0</v>
      </c>
      <c r="E307" s="229"/>
      <c r="F307" s="229"/>
      <c r="G307" s="229"/>
      <c r="H307" s="229"/>
      <c r="I307" s="229">
        <v>183</v>
      </c>
      <c r="J307" s="229"/>
      <c r="K307" s="229">
        <v>183</v>
      </c>
      <c r="L307" s="231">
        <v>3893299</v>
      </c>
      <c r="M307" s="245"/>
      <c r="N307" s="229">
        <v>0</v>
      </c>
      <c r="O307" s="229">
        <v>0</v>
      </c>
      <c r="P307" s="229"/>
      <c r="Q307" s="229"/>
      <c r="R307" s="229"/>
      <c r="S307" s="229"/>
      <c r="T307" s="229">
        <v>265</v>
      </c>
      <c r="U307" s="229"/>
      <c r="V307" s="229">
        <v>265</v>
      </c>
      <c r="W307" s="231">
        <v>3893299</v>
      </c>
      <c r="X307" s="86"/>
      <c r="Y307" s="47"/>
      <c r="Z307" s="47"/>
    </row>
    <row r="308" spans="1:28" s="5" customFormat="1" ht="12.75">
      <c r="A308" s="239" t="s">
        <v>139</v>
      </c>
      <c r="B308" s="250"/>
      <c r="C308" s="229">
        <v>0</v>
      </c>
      <c r="D308" s="229">
        <v>0</v>
      </c>
      <c r="E308" s="229"/>
      <c r="F308" s="229"/>
      <c r="G308" s="229"/>
      <c r="H308" s="229"/>
      <c r="I308" s="229">
        <v>0</v>
      </c>
      <c r="J308" s="229">
        <v>0</v>
      </c>
      <c r="K308" s="229">
        <v>0</v>
      </c>
      <c r="L308" s="231">
        <v>1638744</v>
      </c>
      <c r="M308" s="245"/>
      <c r="N308" s="229">
        <v>0</v>
      </c>
      <c r="O308" s="229">
        <v>0</v>
      </c>
      <c r="P308" s="229"/>
      <c r="Q308" s="229"/>
      <c r="R308" s="229"/>
      <c r="S308" s="229"/>
      <c r="T308" s="229">
        <v>0</v>
      </c>
      <c r="U308" s="229">
        <v>0</v>
      </c>
      <c r="V308" s="229">
        <v>0</v>
      </c>
      <c r="W308" s="231">
        <v>1715544</v>
      </c>
      <c r="X308" s="86"/>
      <c r="Y308" s="47"/>
      <c r="Z308" s="47"/>
    </row>
    <row r="309" spans="1:28" s="5" customFormat="1" ht="13.5" thickBot="1">
      <c r="A309" s="243" t="s">
        <v>20</v>
      </c>
      <c r="B309" s="253"/>
      <c r="C309" s="235">
        <v>293</v>
      </c>
      <c r="D309" s="235">
        <v>554</v>
      </c>
      <c r="E309" s="235">
        <v>1</v>
      </c>
      <c r="F309" s="235">
        <v>0</v>
      </c>
      <c r="G309" s="235">
        <v>0</v>
      </c>
      <c r="H309" s="235">
        <v>0</v>
      </c>
      <c r="I309" s="235">
        <v>183</v>
      </c>
      <c r="J309" s="235">
        <v>0</v>
      </c>
      <c r="K309" s="235">
        <v>1031</v>
      </c>
      <c r="L309" s="236">
        <f>+L284+L291+L300+L305+L307+L308</f>
        <v>116614335</v>
      </c>
      <c r="M309" s="248"/>
      <c r="N309" s="235">
        <v>293</v>
      </c>
      <c r="O309" s="235">
        <v>579</v>
      </c>
      <c r="P309" s="235">
        <v>1</v>
      </c>
      <c r="Q309" s="235">
        <v>0</v>
      </c>
      <c r="R309" s="235">
        <v>0</v>
      </c>
      <c r="S309" s="235">
        <v>0</v>
      </c>
      <c r="T309" s="235">
        <v>265</v>
      </c>
      <c r="U309" s="235">
        <v>0</v>
      </c>
      <c r="V309" s="235">
        <v>1138</v>
      </c>
      <c r="W309" s="236">
        <v>110748334</v>
      </c>
      <c r="X309" s="81"/>
      <c r="Y309" s="47"/>
      <c r="Z309" s="47"/>
    </row>
    <row r="310" spans="1:28" s="5" customFormat="1" ht="13.5" hidden="1" thickTop="1">
      <c r="A310" s="1" t="s">
        <v>253</v>
      </c>
      <c r="B310" s="133"/>
      <c r="C310" s="133"/>
      <c r="D310" s="133"/>
      <c r="E310" s="133"/>
      <c r="F310" s="133"/>
      <c r="G310" s="133"/>
      <c r="H310" s="133"/>
      <c r="I310" s="133"/>
      <c r="J310" s="133"/>
      <c r="K310" s="133"/>
      <c r="L310" s="133"/>
      <c r="M310" s="133"/>
      <c r="N310" s="133"/>
      <c r="O310" s="133"/>
      <c r="P310" s="134"/>
      <c r="Q310" s="163"/>
      <c r="R310" s="167"/>
      <c r="S310" s="167"/>
      <c r="T310" s="134"/>
      <c r="U310" s="134"/>
      <c r="V310" s="134"/>
      <c r="W310" s="174"/>
    </row>
    <row r="311" spans="1:28" s="5" customFormat="1" ht="12.75" hidden="1">
      <c r="A311" s="17" t="s">
        <v>247</v>
      </c>
      <c r="B311" s="130"/>
      <c r="C311" s="130"/>
      <c r="D311" s="130"/>
      <c r="E311" s="130"/>
      <c r="F311" s="130"/>
      <c r="G311" s="130"/>
      <c r="H311" s="130"/>
      <c r="I311" s="130"/>
      <c r="J311" s="130"/>
      <c r="K311" s="130"/>
      <c r="L311" s="135"/>
      <c r="M311" s="130"/>
      <c r="N311" s="130"/>
      <c r="O311" s="130"/>
      <c r="P311" s="134"/>
      <c r="Q311" s="163"/>
      <c r="R311" s="167"/>
      <c r="S311" s="167"/>
      <c r="T311" s="167"/>
      <c r="U311" s="167"/>
      <c r="V311" s="134"/>
      <c r="W311" s="174"/>
    </row>
    <row r="312" spans="1:28" s="5" customFormat="1" ht="12.75" hidden="1">
      <c r="A312" s="17" t="s">
        <v>251</v>
      </c>
      <c r="B312" s="130"/>
      <c r="C312" s="130"/>
      <c r="D312" s="130"/>
      <c r="E312" s="130"/>
      <c r="F312" s="130"/>
      <c r="G312" s="130"/>
      <c r="H312" s="130"/>
      <c r="I312" s="130"/>
      <c r="J312" s="130"/>
      <c r="K312" s="130"/>
      <c r="L312" s="135"/>
      <c r="M312" s="130"/>
      <c r="N312" s="130"/>
      <c r="O312" s="130"/>
      <c r="P312" s="134"/>
      <c r="Q312" s="134"/>
      <c r="R312" s="167"/>
      <c r="S312" s="167"/>
      <c r="T312" s="167"/>
      <c r="U312" s="167"/>
      <c r="V312" s="130"/>
      <c r="W312" s="135"/>
    </row>
    <row r="313" spans="1:28" s="5" customFormat="1" ht="12.75" hidden="1">
      <c r="A313" s="17" t="s">
        <v>258</v>
      </c>
      <c r="B313" s="130"/>
      <c r="C313" s="130"/>
      <c r="D313" s="130"/>
      <c r="E313" s="130"/>
      <c r="F313" s="130"/>
      <c r="G313" s="130"/>
      <c r="H313" s="130"/>
      <c r="I313" s="130"/>
      <c r="J313" s="130"/>
      <c r="K313" s="130"/>
      <c r="L313" s="135"/>
      <c r="M313" s="130"/>
      <c r="N313" s="130"/>
      <c r="O313" s="130"/>
      <c r="P313" s="130"/>
      <c r="Q313" s="130"/>
      <c r="R313" s="130"/>
      <c r="S313" s="130"/>
      <c r="T313" s="130"/>
      <c r="U313" s="130"/>
      <c r="V313" s="130"/>
      <c r="W313" s="179"/>
      <c r="X313" s="86"/>
      <c r="Y313" s="47"/>
      <c r="Z313" s="47"/>
      <c r="AA313" s="47"/>
      <c r="AB313" s="47"/>
    </row>
    <row r="314" spans="1:28" s="84" customFormat="1" hidden="1">
      <c r="A314" s="82"/>
      <c r="B314" s="83"/>
      <c r="C314" s="83"/>
      <c r="D314" s="83"/>
      <c r="E314" s="83"/>
      <c r="F314" s="83"/>
      <c r="G314" s="83"/>
      <c r="H314" s="83"/>
      <c r="I314" s="83"/>
      <c r="J314" s="83"/>
      <c r="K314" s="83"/>
      <c r="L314" s="138"/>
      <c r="M314" s="83"/>
      <c r="N314" s="83"/>
      <c r="O314" s="83"/>
      <c r="P314" s="152"/>
      <c r="Q314" s="152"/>
      <c r="R314" s="152"/>
      <c r="S314" s="152"/>
      <c r="T314" s="152"/>
      <c r="U314" s="152"/>
      <c r="V314" s="152"/>
      <c r="W314" s="138"/>
    </row>
    <row r="315" spans="1:28" s="84" customFormat="1" ht="24.6" customHeight="1" thickTop="1" thickBot="1">
      <c r="A315" s="1985" t="s">
        <v>569</v>
      </c>
      <c r="B315" s="1985"/>
      <c r="C315" s="1985"/>
      <c r="D315" s="1985"/>
      <c r="E315" s="1985"/>
      <c r="F315" s="1985"/>
      <c r="G315" s="1985"/>
      <c r="H315" s="1985"/>
      <c r="I315" s="1985"/>
      <c r="J315" s="1985"/>
      <c r="K315" s="1985"/>
      <c r="L315" s="1985"/>
      <c r="M315" s="1985"/>
      <c r="N315" s="1985"/>
      <c r="O315" s="1985"/>
      <c r="P315" s="1985"/>
      <c r="Q315" s="1985"/>
      <c r="R315" s="1985"/>
      <c r="S315" s="1985"/>
      <c r="T315" s="1985"/>
      <c r="U315" s="1985"/>
      <c r="V315" s="1985"/>
      <c r="W315" s="1985"/>
    </row>
    <row r="316" spans="1:28" s="84" customFormat="1" ht="12.75" hidden="1" thickTop="1">
      <c r="A316" s="180" t="s">
        <v>8</v>
      </c>
      <c r="B316" s="1974" t="s">
        <v>344</v>
      </c>
      <c r="C316" s="1975"/>
      <c r="D316" s="1975"/>
      <c r="E316" s="1975"/>
      <c r="F316" s="1975"/>
      <c r="G316" s="1975"/>
      <c r="H316" s="1975"/>
      <c r="I316" s="1975"/>
      <c r="J316" s="1975"/>
      <c r="K316" s="1975"/>
      <c r="L316" s="1976"/>
      <c r="M316" s="1977" t="s">
        <v>345</v>
      </c>
      <c r="N316" s="1975"/>
      <c r="O316" s="1975"/>
      <c r="P316" s="1975"/>
      <c r="Q316" s="1975"/>
      <c r="R316" s="1975"/>
      <c r="S316" s="1975"/>
      <c r="T316" s="1975"/>
      <c r="U316" s="1975"/>
      <c r="V316" s="1975"/>
      <c r="W316" s="1976"/>
      <c r="X316" s="92"/>
      <c r="Y316" s="37"/>
    </row>
    <row r="317" spans="1:28" s="84" customFormat="1" ht="153" hidden="1">
      <c r="A317" s="181" t="s">
        <v>7</v>
      </c>
      <c r="B317" s="188" t="s">
        <v>288</v>
      </c>
      <c r="C317" s="149" t="s">
        <v>102</v>
      </c>
      <c r="D317" s="149" t="s">
        <v>246</v>
      </c>
      <c r="E317" s="149" t="s">
        <v>239</v>
      </c>
      <c r="F317" s="149" t="s">
        <v>248</v>
      </c>
      <c r="G317" s="149" t="s">
        <v>249</v>
      </c>
      <c r="H317" s="149" t="s">
        <v>250</v>
      </c>
      <c r="I317" s="149" t="s">
        <v>257</v>
      </c>
      <c r="J317" s="150" t="s">
        <v>252</v>
      </c>
      <c r="K317" s="150" t="s">
        <v>254</v>
      </c>
      <c r="L317" s="169" t="s">
        <v>256</v>
      </c>
      <c r="M317" s="148" t="s">
        <v>288</v>
      </c>
      <c r="N317" s="149" t="s">
        <v>102</v>
      </c>
      <c r="O317" s="149" t="s">
        <v>246</v>
      </c>
      <c r="P317" s="149" t="s">
        <v>239</v>
      </c>
      <c r="Q317" s="149" t="s">
        <v>248</v>
      </c>
      <c r="R317" s="149" t="s">
        <v>249</v>
      </c>
      <c r="S317" s="149" t="s">
        <v>250</v>
      </c>
      <c r="T317" s="149" t="s">
        <v>257</v>
      </c>
      <c r="U317" s="150" t="s">
        <v>252</v>
      </c>
      <c r="V317" s="150" t="s">
        <v>254</v>
      </c>
      <c r="W317" s="169" t="s">
        <v>255</v>
      </c>
      <c r="X317" s="93"/>
      <c r="Y317" s="16"/>
    </row>
    <row r="318" spans="1:28" s="5" customFormat="1" ht="13.5" thickTop="1">
      <c r="A318" s="182" t="s">
        <v>5</v>
      </c>
      <c r="B318" s="189"/>
      <c r="C318" s="161">
        <v>14</v>
      </c>
      <c r="D318" s="161"/>
      <c r="E318" s="161">
        <v>1</v>
      </c>
      <c r="F318" s="161"/>
      <c r="G318" s="161"/>
      <c r="H318" s="161"/>
      <c r="I318" s="161"/>
      <c r="J318" s="161"/>
      <c r="K318" s="161">
        <v>15</v>
      </c>
      <c r="L318" s="170">
        <v>3689140.6473458549</v>
      </c>
      <c r="M318" s="185"/>
      <c r="N318" s="161">
        <v>14</v>
      </c>
      <c r="O318" s="161"/>
      <c r="P318" s="161">
        <v>1</v>
      </c>
      <c r="Q318" s="161"/>
      <c r="R318" s="161"/>
      <c r="S318" s="161"/>
      <c r="T318" s="161"/>
      <c r="U318" s="161"/>
      <c r="V318" s="161">
        <v>15</v>
      </c>
      <c r="W318" s="170">
        <v>3712949.3599999994</v>
      </c>
      <c r="X318" s="81"/>
      <c r="Y318" s="47"/>
      <c r="Z318" s="47"/>
    </row>
    <row r="319" spans="1:28" s="5" customFormat="1" ht="12.75">
      <c r="A319" s="183" t="s">
        <v>573</v>
      </c>
      <c r="B319" s="191"/>
      <c r="C319" s="159"/>
      <c r="D319" s="159"/>
      <c r="E319" s="159">
        <v>1</v>
      </c>
      <c r="F319" s="159"/>
      <c r="G319" s="159"/>
      <c r="H319" s="159"/>
      <c r="I319" s="159"/>
      <c r="J319" s="159"/>
      <c r="K319" s="159">
        <v>1</v>
      </c>
      <c r="L319" s="171">
        <v>423656.66666666669</v>
      </c>
      <c r="M319" s="186"/>
      <c r="N319" s="159"/>
      <c r="O319" s="159"/>
      <c r="P319" s="159">
        <v>1</v>
      </c>
      <c r="Q319" s="159"/>
      <c r="R319" s="159"/>
      <c r="S319" s="159"/>
      <c r="T319" s="159"/>
      <c r="U319" s="159"/>
      <c r="V319" s="159">
        <v>1</v>
      </c>
      <c r="W319" s="171">
        <v>424666.66666666669</v>
      </c>
      <c r="X319" s="86"/>
      <c r="Y319" s="47"/>
      <c r="Z319" s="47"/>
    </row>
    <row r="320" spans="1:28" s="5" customFormat="1" ht="12.75">
      <c r="A320" s="183" t="s">
        <v>582</v>
      </c>
      <c r="B320" s="191"/>
      <c r="C320" s="159">
        <v>3</v>
      </c>
      <c r="D320" s="159"/>
      <c r="E320" s="159"/>
      <c r="F320" s="159"/>
      <c r="G320" s="159"/>
      <c r="H320" s="159"/>
      <c r="I320" s="159"/>
      <c r="J320" s="159"/>
      <c r="K320" s="159">
        <v>3</v>
      </c>
      <c r="L320" s="171">
        <v>689347.45267545409</v>
      </c>
      <c r="M320" s="186"/>
      <c r="N320" s="159">
        <v>3</v>
      </c>
      <c r="O320" s="159"/>
      <c r="P320" s="159"/>
      <c r="Q320" s="159"/>
      <c r="R320" s="159"/>
      <c r="S320" s="159"/>
      <c r="T320" s="159"/>
      <c r="U320" s="159"/>
      <c r="V320" s="159">
        <v>3</v>
      </c>
      <c r="W320" s="171">
        <v>696081.72</v>
      </c>
      <c r="X320" s="86"/>
      <c r="Y320" s="47"/>
      <c r="Z320" s="47"/>
    </row>
    <row r="321" spans="1:26" s="5" customFormat="1" ht="12.75">
      <c r="A321" s="183" t="s">
        <v>541</v>
      </c>
      <c r="B321" s="191"/>
      <c r="C321" s="159">
        <v>1</v>
      </c>
      <c r="D321" s="159"/>
      <c r="E321" s="159"/>
      <c r="F321" s="159"/>
      <c r="G321" s="159"/>
      <c r="H321" s="159"/>
      <c r="I321" s="159"/>
      <c r="J321" s="159"/>
      <c r="K321" s="159">
        <v>1</v>
      </c>
      <c r="L321" s="171">
        <v>237266.07572868216</v>
      </c>
      <c r="M321" s="186"/>
      <c r="N321" s="159">
        <v>1</v>
      </c>
      <c r="O321" s="159"/>
      <c r="P321" s="159"/>
      <c r="Q321" s="159"/>
      <c r="R321" s="159"/>
      <c r="S321" s="159"/>
      <c r="T321" s="159"/>
      <c r="U321" s="159"/>
      <c r="V321" s="159">
        <v>1</v>
      </c>
      <c r="W321" s="171">
        <v>241235.24</v>
      </c>
      <c r="X321" s="86"/>
      <c r="Y321" s="47"/>
      <c r="Z321" s="47"/>
    </row>
    <row r="322" spans="1:26" s="5" customFormat="1" ht="12.75">
      <c r="A322" s="183" t="s">
        <v>576</v>
      </c>
      <c r="B322" s="191"/>
      <c r="C322" s="159">
        <v>7</v>
      </c>
      <c r="D322" s="159"/>
      <c r="E322" s="159"/>
      <c r="F322" s="159"/>
      <c r="G322" s="159"/>
      <c r="H322" s="159"/>
      <c r="I322" s="159"/>
      <c r="J322" s="159"/>
      <c r="K322" s="159">
        <v>7</v>
      </c>
      <c r="L322" s="171">
        <v>1669281.2463301783</v>
      </c>
      <c r="M322" s="186"/>
      <c r="N322" s="159">
        <v>7</v>
      </c>
      <c r="O322" s="159"/>
      <c r="P322" s="159"/>
      <c r="Q322" s="159"/>
      <c r="R322" s="159"/>
      <c r="S322" s="159"/>
      <c r="T322" s="159"/>
      <c r="U322" s="159"/>
      <c r="V322" s="159">
        <v>7</v>
      </c>
      <c r="W322" s="171">
        <v>1677904.0133333332</v>
      </c>
      <c r="X322" s="86"/>
      <c r="Y322" s="47"/>
      <c r="Z322" s="47"/>
    </row>
    <row r="323" spans="1:26" s="5" customFormat="1" ht="12.75">
      <c r="A323" s="183" t="s">
        <v>578</v>
      </c>
      <c r="B323" s="191"/>
      <c r="C323" s="159">
        <v>3</v>
      </c>
      <c r="D323" s="159"/>
      <c r="E323" s="159"/>
      <c r="F323" s="159"/>
      <c r="G323" s="159"/>
      <c r="H323" s="159"/>
      <c r="I323" s="159"/>
      <c r="J323" s="159"/>
      <c r="K323" s="159">
        <v>3</v>
      </c>
      <c r="L323" s="171">
        <v>669589.20594487363</v>
      </c>
      <c r="M323" s="186"/>
      <c r="N323" s="159">
        <v>3</v>
      </c>
      <c r="O323" s="159"/>
      <c r="P323" s="159"/>
      <c r="Q323" s="159"/>
      <c r="R323" s="159"/>
      <c r="S323" s="159"/>
      <c r="T323" s="159"/>
      <c r="U323" s="159"/>
      <c r="V323" s="159">
        <v>3</v>
      </c>
      <c r="W323" s="171">
        <v>673061.72</v>
      </c>
      <c r="X323" s="86"/>
      <c r="Y323" s="47"/>
      <c r="Z323" s="47"/>
    </row>
    <row r="324" spans="1:26" s="5" customFormat="1" ht="12.75">
      <c r="A324" s="182" t="s">
        <v>2</v>
      </c>
      <c r="B324" s="189"/>
      <c r="C324" s="161">
        <v>59</v>
      </c>
      <c r="D324" s="161"/>
      <c r="E324" s="161">
        <v>0</v>
      </c>
      <c r="F324" s="161"/>
      <c r="G324" s="161"/>
      <c r="H324" s="161"/>
      <c r="I324" s="161"/>
      <c r="J324" s="161"/>
      <c r="K324" s="161">
        <v>59</v>
      </c>
      <c r="L324" s="170">
        <v>7730796.6461131601</v>
      </c>
      <c r="M324" s="185"/>
      <c r="N324" s="161">
        <v>69</v>
      </c>
      <c r="O324" s="161"/>
      <c r="P324" s="161">
        <v>0</v>
      </c>
      <c r="Q324" s="161"/>
      <c r="R324" s="161"/>
      <c r="S324" s="161"/>
      <c r="T324" s="161"/>
      <c r="U324" s="161"/>
      <c r="V324" s="161">
        <v>69</v>
      </c>
      <c r="W324" s="170">
        <v>9361979.4412000012</v>
      </c>
      <c r="X324" s="81"/>
      <c r="Y324" s="47"/>
      <c r="Z324" s="47"/>
    </row>
    <row r="325" spans="1:26" s="5" customFormat="1" ht="12.75">
      <c r="A325" s="183" t="s">
        <v>543</v>
      </c>
      <c r="B325" s="191"/>
      <c r="C325" s="159">
        <v>16</v>
      </c>
      <c r="D325" s="159"/>
      <c r="E325" s="159"/>
      <c r="F325" s="159"/>
      <c r="G325" s="159"/>
      <c r="H325" s="159"/>
      <c r="I325" s="159"/>
      <c r="J325" s="159"/>
      <c r="K325" s="159">
        <v>16</v>
      </c>
      <c r="L325" s="171">
        <v>2866131.5360904615</v>
      </c>
      <c r="M325" s="186"/>
      <c r="N325" s="159">
        <v>18</v>
      </c>
      <c r="O325" s="159"/>
      <c r="P325" s="159"/>
      <c r="Q325" s="159"/>
      <c r="R325" s="159"/>
      <c r="S325" s="159"/>
      <c r="T325" s="159"/>
      <c r="U325" s="159"/>
      <c r="V325" s="159">
        <v>18</v>
      </c>
      <c r="W325" s="171">
        <v>3215641.3517333302</v>
      </c>
      <c r="X325" s="86"/>
      <c r="Y325" s="47"/>
      <c r="Z325" s="47"/>
    </row>
    <row r="326" spans="1:26" s="5" customFormat="1" ht="12.75">
      <c r="A326" s="183" t="s">
        <v>633</v>
      </c>
      <c r="B326" s="191"/>
      <c r="C326" s="159">
        <v>32</v>
      </c>
      <c r="D326" s="159"/>
      <c r="E326" s="159"/>
      <c r="F326" s="159"/>
      <c r="G326" s="159"/>
      <c r="H326" s="159"/>
      <c r="I326" s="159"/>
      <c r="J326" s="159"/>
      <c r="K326" s="159">
        <v>32</v>
      </c>
      <c r="L326" s="171">
        <v>3894448.671777627</v>
      </c>
      <c r="M326" s="186"/>
      <c r="N326" s="159">
        <v>40</v>
      </c>
      <c r="O326" s="159"/>
      <c r="P326" s="159"/>
      <c r="Q326" s="159"/>
      <c r="R326" s="159"/>
      <c r="S326" s="159"/>
      <c r="T326" s="159"/>
      <c r="U326" s="159"/>
      <c r="V326" s="159">
        <v>40</v>
      </c>
      <c r="W326" s="171">
        <v>5132394.67</v>
      </c>
      <c r="X326" s="86"/>
      <c r="Y326" s="47"/>
      <c r="Z326" s="47"/>
    </row>
    <row r="327" spans="1:26" s="5" customFormat="1" ht="12.75">
      <c r="A327" s="183" t="s">
        <v>634</v>
      </c>
      <c r="B327" s="191"/>
      <c r="C327" s="159">
        <v>11</v>
      </c>
      <c r="D327" s="159"/>
      <c r="E327" s="159"/>
      <c r="F327" s="159"/>
      <c r="G327" s="159"/>
      <c r="H327" s="159"/>
      <c r="I327" s="159"/>
      <c r="J327" s="159"/>
      <c r="K327" s="159">
        <v>11</v>
      </c>
      <c r="L327" s="171">
        <v>970216.43824507226</v>
      </c>
      <c r="M327" s="186"/>
      <c r="N327" s="159">
        <v>11</v>
      </c>
      <c r="O327" s="159"/>
      <c r="P327" s="159"/>
      <c r="Q327" s="159"/>
      <c r="R327" s="159"/>
      <c r="S327" s="159"/>
      <c r="T327" s="159"/>
      <c r="U327" s="159"/>
      <c r="V327" s="159">
        <v>11</v>
      </c>
      <c r="W327" s="171">
        <v>1013943.41946667</v>
      </c>
      <c r="X327" s="86"/>
      <c r="Y327" s="47"/>
      <c r="Z327" s="47"/>
    </row>
    <row r="328" spans="1:26" s="5" customFormat="1" ht="12.75">
      <c r="A328" s="182" t="s">
        <v>3</v>
      </c>
      <c r="B328" s="189"/>
      <c r="C328" s="161">
        <v>23</v>
      </c>
      <c r="D328" s="161"/>
      <c r="E328" s="161">
        <v>0</v>
      </c>
      <c r="F328" s="161"/>
      <c r="G328" s="161"/>
      <c r="H328" s="161"/>
      <c r="I328" s="161"/>
      <c r="J328" s="161"/>
      <c r="K328" s="161">
        <v>23</v>
      </c>
      <c r="L328" s="170">
        <v>1658443.6992648277</v>
      </c>
      <c r="M328" s="185"/>
      <c r="N328" s="161">
        <v>27</v>
      </c>
      <c r="O328" s="161"/>
      <c r="P328" s="161">
        <v>0</v>
      </c>
      <c r="Q328" s="161"/>
      <c r="R328" s="161"/>
      <c r="S328" s="161"/>
      <c r="T328" s="161"/>
      <c r="U328" s="161"/>
      <c r="V328" s="161">
        <v>27</v>
      </c>
      <c r="W328" s="170">
        <v>1789647.4800000007</v>
      </c>
      <c r="X328" s="81"/>
      <c r="Y328" s="47"/>
      <c r="Z328" s="47"/>
    </row>
    <row r="329" spans="1:26" s="5" customFormat="1" ht="12.75">
      <c r="A329" s="183" t="s">
        <v>585</v>
      </c>
      <c r="B329" s="191"/>
      <c r="C329" s="159">
        <v>23</v>
      </c>
      <c r="D329" s="159"/>
      <c r="E329" s="159"/>
      <c r="F329" s="159"/>
      <c r="G329" s="159"/>
      <c r="H329" s="159"/>
      <c r="I329" s="159"/>
      <c r="J329" s="159"/>
      <c r="K329" s="159">
        <v>23</v>
      </c>
      <c r="L329" s="171">
        <v>1658443.6992648277</v>
      </c>
      <c r="M329" s="186"/>
      <c r="N329" s="159">
        <v>27</v>
      </c>
      <c r="O329" s="159"/>
      <c r="P329" s="159"/>
      <c r="Q329" s="159"/>
      <c r="R329" s="159"/>
      <c r="S329" s="159"/>
      <c r="T329" s="159"/>
      <c r="U329" s="159"/>
      <c r="V329" s="159">
        <v>27</v>
      </c>
      <c r="W329" s="171">
        <v>1789647.4800000007</v>
      </c>
      <c r="X329" s="86"/>
      <c r="Y329" s="47"/>
      <c r="Z329" s="47"/>
    </row>
    <row r="330" spans="1:26" s="5" customFormat="1" ht="12.75">
      <c r="A330" s="182" t="s">
        <v>4</v>
      </c>
      <c r="B330" s="189"/>
      <c r="C330" s="161">
        <v>3</v>
      </c>
      <c r="D330" s="161"/>
      <c r="E330" s="161">
        <v>0</v>
      </c>
      <c r="F330" s="161"/>
      <c r="G330" s="161"/>
      <c r="H330" s="161"/>
      <c r="I330" s="161"/>
      <c r="J330" s="161"/>
      <c r="K330" s="161">
        <v>3</v>
      </c>
      <c r="L330" s="170">
        <v>119529</v>
      </c>
      <c r="M330" s="185"/>
      <c r="N330" s="161">
        <v>3</v>
      </c>
      <c r="O330" s="161"/>
      <c r="P330" s="161">
        <v>0</v>
      </c>
      <c r="Q330" s="161"/>
      <c r="R330" s="161"/>
      <c r="S330" s="161"/>
      <c r="T330" s="161"/>
      <c r="U330" s="161"/>
      <c r="V330" s="161">
        <v>3</v>
      </c>
      <c r="W330" s="170">
        <v>120581.71999999999</v>
      </c>
      <c r="X330" s="81"/>
      <c r="Y330" s="47"/>
      <c r="Z330" s="47"/>
    </row>
    <row r="331" spans="1:26" s="5" customFormat="1" ht="12.75">
      <c r="A331" s="183" t="s">
        <v>586</v>
      </c>
      <c r="B331" s="191"/>
      <c r="C331" s="159">
        <v>3</v>
      </c>
      <c r="D331" s="159"/>
      <c r="E331" s="159"/>
      <c r="F331" s="159"/>
      <c r="G331" s="159"/>
      <c r="H331" s="159"/>
      <c r="I331" s="159"/>
      <c r="J331" s="159"/>
      <c r="K331" s="159">
        <v>3</v>
      </c>
      <c r="L331" s="171">
        <v>119529</v>
      </c>
      <c r="M331" s="186"/>
      <c r="N331" s="159">
        <v>3</v>
      </c>
      <c r="O331" s="159"/>
      <c r="P331" s="159"/>
      <c r="Q331" s="159"/>
      <c r="R331" s="159"/>
      <c r="S331" s="159"/>
      <c r="T331" s="159"/>
      <c r="U331" s="159"/>
      <c r="V331" s="159">
        <v>3</v>
      </c>
      <c r="W331" s="171">
        <v>120581.71999999999</v>
      </c>
      <c r="X331" s="86"/>
      <c r="Y331" s="111"/>
      <c r="Z331" s="47"/>
    </row>
    <row r="332" spans="1:26" s="5" customFormat="1" ht="12.75">
      <c r="A332" s="183"/>
      <c r="B332" s="191"/>
      <c r="C332" s="159"/>
      <c r="D332" s="159"/>
      <c r="E332" s="159"/>
      <c r="F332" s="159"/>
      <c r="G332" s="159"/>
      <c r="H332" s="159"/>
      <c r="I332" s="159"/>
      <c r="J332" s="159"/>
      <c r="K332" s="159"/>
      <c r="L332" s="171"/>
      <c r="M332" s="186"/>
      <c r="N332" s="159"/>
      <c r="O332" s="159"/>
      <c r="P332" s="159"/>
      <c r="Q332" s="159"/>
      <c r="R332" s="159"/>
      <c r="S332" s="159"/>
      <c r="T332" s="159"/>
      <c r="U332" s="159"/>
      <c r="V332" s="159"/>
      <c r="W332" s="171"/>
      <c r="X332" s="86"/>
      <c r="Y332" s="47"/>
      <c r="Z332" s="47"/>
    </row>
    <row r="333" spans="1:26" s="5" customFormat="1" ht="12.75">
      <c r="A333" s="183" t="s">
        <v>635</v>
      </c>
      <c r="B333" s="191"/>
      <c r="C333" s="159"/>
      <c r="D333" s="159"/>
      <c r="E333" s="159"/>
      <c r="F333" s="159"/>
      <c r="G333" s="159"/>
      <c r="H333" s="159"/>
      <c r="I333" s="159"/>
      <c r="J333" s="159">
        <v>4</v>
      </c>
      <c r="K333" s="159">
        <v>4</v>
      </c>
      <c r="L333" s="171">
        <v>144000</v>
      </c>
      <c r="M333" s="186"/>
      <c r="N333" s="159"/>
      <c r="O333" s="159"/>
      <c r="P333" s="159"/>
      <c r="Q333" s="159"/>
      <c r="R333" s="159"/>
      <c r="S333" s="159"/>
      <c r="T333" s="159"/>
      <c r="U333" s="159">
        <v>4</v>
      </c>
      <c r="V333" s="159">
        <v>4</v>
      </c>
      <c r="W333" s="171">
        <v>144000</v>
      </c>
      <c r="X333" s="86"/>
      <c r="Y333" s="47"/>
      <c r="Z333" s="47"/>
    </row>
    <row r="334" spans="1:26" s="5" customFormat="1" ht="12.75">
      <c r="A334" s="183" t="s">
        <v>73</v>
      </c>
      <c r="B334" s="191"/>
      <c r="C334" s="159"/>
      <c r="D334" s="159">
        <v>469</v>
      </c>
      <c r="E334" s="159"/>
      <c r="F334" s="159"/>
      <c r="G334" s="159"/>
      <c r="H334" s="159"/>
      <c r="I334" s="159"/>
      <c r="J334" s="159"/>
      <c r="K334" s="159">
        <v>469</v>
      </c>
      <c r="L334" s="171">
        <v>38778914</v>
      </c>
      <c r="M334" s="186"/>
      <c r="N334" s="159"/>
      <c r="O334" s="159">
        <v>524</v>
      </c>
      <c r="P334" s="159"/>
      <c r="Q334" s="159"/>
      <c r="R334" s="159"/>
      <c r="S334" s="159"/>
      <c r="T334" s="159"/>
      <c r="U334" s="159"/>
      <c r="V334" s="159">
        <v>524</v>
      </c>
      <c r="W334" s="171">
        <v>42600302</v>
      </c>
      <c r="X334" s="86"/>
      <c r="Y334" s="47"/>
      <c r="Z334" s="47"/>
    </row>
    <row r="335" spans="1:26" s="5" customFormat="1" ht="12.75">
      <c r="A335" s="183" t="s">
        <v>513</v>
      </c>
      <c r="B335" s="191"/>
      <c r="C335" s="159"/>
      <c r="D335" s="159"/>
      <c r="E335" s="159"/>
      <c r="F335" s="159"/>
      <c r="G335" s="159"/>
      <c r="H335" s="159"/>
      <c r="I335" s="159">
        <v>8</v>
      </c>
      <c r="J335" s="159"/>
      <c r="K335" s="159">
        <v>8</v>
      </c>
      <c r="L335" s="171">
        <v>118706</v>
      </c>
      <c r="M335" s="186"/>
      <c r="N335" s="159"/>
      <c r="O335" s="159"/>
      <c r="P335" s="159"/>
      <c r="Q335" s="159"/>
      <c r="R335" s="159"/>
      <c r="S335" s="159"/>
      <c r="T335" s="159">
        <v>8</v>
      </c>
      <c r="U335" s="159"/>
      <c r="V335" s="159">
        <v>8</v>
      </c>
      <c r="W335" s="171">
        <v>98000</v>
      </c>
      <c r="X335" s="86"/>
      <c r="Y335" s="47"/>
      <c r="Z335" s="47"/>
    </row>
    <row r="336" spans="1:26" s="5" customFormat="1" ht="12.75">
      <c r="A336" s="182" t="s">
        <v>20</v>
      </c>
      <c r="B336" s="189"/>
      <c r="C336" s="161">
        <v>99</v>
      </c>
      <c r="D336" s="161">
        <v>469</v>
      </c>
      <c r="E336" s="161">
        <v>1</v>
      </c>
      <c r="F336" s="161"/>
      <c r="G336" s="161"/>
      <c r="H336" s="161"/>
      <c r="I336" s="161">
        <v>8</v>
      </c>
      <c r="J336" s="161">
        <v>4</v>
      </c>
      <c r="K336" s="161">
        <v>581</v>
      </c>
      <c r="L336" s="190">
        <v>52239529.992723837</v>
      </c>
      <c r="M336" s="185"/>
      <c r="N336" s="161">
        <v>113</v>
      </c>
      <c r="O336" s="161">
        <v>524</v>
      </c>
      <c r="P336" s="161">
        <v>1</v>
      </c>
      <c r="Q336" s="161"/>
      <c r="R336" s="161"/>
      <c r="S336" s="161"/>
      <c r="T336" s="161">
        <v>8</v>
      </c>
      <c r="U336" s="161">
        <v>4</v>
      </c>
      <c r="V336" s="161">
        <v>650</v>
      </c>
      <c r="W336" s="190">
        <v>57827460.001200005</v>
      </c>
      <c r="X336" s="86"/>
      <c r="Y336" s="47"/>
      <c r="Z336" s="47"/>
    </row>
    <row r="337" spans="1:26" s="5" customFormat="1" ht="12.75">
      <c r="A337" s="201" t="s">
        <v>570</v>
      </c>
      <c r="B337" s="191"/>
      <c r="C337" s="159"/>
      <c r="D337" s="159"/>
      <c r="E337" s="159"/>
      <c r="F337" s="159"/>
      <c r="G337" s="159"/>
      <c r="H337" s="159"/>
      <c r="I337" s="159"/>
      <c r="J337" s="159"/>
      <c r="K337" s="159"/>
      <c r="L337" s="171"/>
      <c r="M337" s="186"/>
      <c r="N337" s="159"/>
      <c r="O337" s="159"/>
      <c r="P337" s="159"/>
      <c r="Q337" s="159"/>
      <c r="R337" s="159"/>
      <c r="S337" s="159"/>
      <c r="T337" s="159"/>
      <c r="U337" s="159"/>
      <c r="V337" s="159"/>
      <c r="W337" s="171"/>
      <c r="X337" s="86"/>
      <c r="Y337" s="47"/>
      <c r="Z337" s="47"/>
    </row>
    <row r="338" spans="1:26" s="5" customFormat="1" ht="12.75">
      <c r="A338" s="201" t="s">
        <v>636</v>
      </c>
      <c r="B338" s="191"/>
      <c r="C338" s="159"/>
      <c r="D338" s="159"/>
      <c r="E338" s="159"/>
      <c r="F338" s="159"/>
      <c r="G338" s="159"/>
      <c r="H338" s="159"/>
      <c r="I338" s="159"/>
      <c r="J338" s="159"/>
      <c r="K338" s="159"/>
      <c r="L338" s="171">
        <v>993255</v>
      </c>
      <c r="M338" s="186"/>
      <c r="N338" s="159"/>
      <c r="O338" s="159"/>
      <c r="P338" s="159"/>
      <c r="Q338" s="159"/>
      <c r="R338" s="159"/>
      <c r="S338" s="159"/>
      <c r="T338" s="159"/>
      <c r="U338" s="159"/>
      <c r="V338" s="159"/>
      <c r="W338" s="171">
        <v>1148753</v>
      </c>
      <c r="X338" s="86"/>
      <c r="Y338" s="47"/>
      <c r="Z338" s="47"/>
    </row>
    <row r="339" spans="1:26" s="114" customFormat="1" ht="12.75">
      <c r="A339" s="201" t="s">
        <v>637</v>
      </c>
      <c r="B339" s="256"/>
      <c r="C339" s="254"/>
      <c r="D339" s="254"/>
      <c r="E339" s="254"/>
      <c r="F339" s="254"/>
      <c r="G339" s="254"/>
      <c r="H339" s="254"/>
      <c r="I339" s="254"/>
      <c r="J339" s="254"/>
      <c r="K339" s="254"/>
      <c r="L339" s="171">
        <v>74954</v>
      </c>
      <c r="M339" s="255"/>
      <c r="N339" s="254"/>
      <c r="O339" s="254"/>
      <c r="P339" s="254"/>
      <c r="Q339" s="254"/>
      <c r="R339" s="254"/>
      <c r="S339" s="254"/>
      <c r="T339" s="254"/>
      <c r="U339" s="254"/>
      <c r="V339" s="254"/>
      <c r="W339" s="171">
        <v>72321</v>
      </c>
      <c r="X339" s="112"/>
      <c r="Y339" s="113"/>
      <c r="Z339" s="113"/>
    </row>
    <row r="340" spans="1:26" s="5" customFormat="1" ht="12.75">
      <c r="A340" s="201" t="s">
        <v>638</v>
      </c>
      <c r="B340" s="191"/>
      <c r="C340" s="159"/>
      <c r="D340" s="159"/>
      <c r="E340" s="159"/>
      <c r="F340" s="159"/>
      <c r="G340" s="159"/>
      <c r="H340" s="159"/>
      <c r="I340" s="159"/>
      <c r="J340" s="159"/>
      <c r="K340" s="159"/>
      <c r="L340" s="171">
        <v>116055</v>
      </c>
      <c r="M340" s="186"/>
      <c r="N340" s="159"/>
      <c r="O340" s="159"/>
      <c r="P340" s="159"/>
      <c r="Q340" s="159"/>
      <c r="R340" s="159"/>
      <c r="S340" s="159"/>
      <c r="T340" s="159"/>
      <c r="U340" s="159"/>
      <c r="V340" s="159"/>
      <c r="W340" s="171">
        <v>167422</v>
      </c>
      <c r="X340" s="86"/>
      <c r="Y340" s="47"/>
      <c r="Z340" s="47"/>
    </row>
    <row r="341" spans="1:26" s="5" customFormat="1" ht="13.5" thickBot="1">
      <c r="A341" s="184" t="s">
        <v>20</v>
      </c>
      <c r="B341" s="194"/>
      <c r="C341" s="160">
        <f>+C336</f>
        <v>99</v>
      </c>
      <c r="D341" s="160">
        <f>+D336</f>
        <v>469</v>
      </c>
      <c r="E341" s="160">
        <f>+E336</f>
        <v>1</v>
      </c>
      <c r="F341" s="160"/>
      <c r="G341" s="160"/>
      <c r="H341" s="160"/>
      <c r="I341" s="160">
        <f t="shared" ref="I341:K341" si="7">+I336</f>
        <v>8</v>
      </c>
      <c r="J341" s="160">
        <f t="shared" si="7"/>
        <v>4</v>
      </c>
      <c r="K341" s="160">
        <f t="shared" si="7"/>
        <v>581</v>
      </c>
      <c r="L341" s="195">
        <v>53423793.992723837</v>
      </c>
      <c r="M341" s="187"/>
      <c r="N341" s="160">
        <f t="shared" ref="N341:P341" si="8">+N336</f>
        <v>113</v>
      </c>
      <c r="O341" s="160">
        <f t="shared" si="8"/>
        <v>524</v>
      </c>
      <c r="P341" s="160">
        <f t="shared" si="8"/>
        <v>1</v>
      </c>
      <c r="Q341" s="160"/>
      <c r="R341" s="160"/>
      <c r="S341" s="160"/>
      <c r="T341" s="160">
        <f t="shared" ref="T341:V341" si="9">+T336</f>
        <v>8</v>
      </c>
      <c r="U341" s="160">
        <f t="shared" si="9"/>
        <v>4</v>
      </c>
      <c r="V341" s="160">
        <f t="shared" si="9"/>
        <v>650</v>
      </c>
      <c r="W341" s="195">
        <v>59215956.001200005</v>
      </c>
      <c r="X341" s="81"/>
      <c r="Y341" s="47"/>
      <c r="Z341" s="47"/>
    </row>
    <row r="342" spans="1:26" s="5" customFormat="1" ht="13.5" hidden="1" thickTop="1">
      <c r="A342" s="1" t="s">
        <v>253</v>
      </c>
      <c r="B342" s="133"/>
      <c r="C342" s="133"/>
      <c r="D342" s="133"/>
      <c r="E342" s="133"/>
      <c r="F342" s="133"/>
      <c r="G342" s="133"/>
      <c r="H342" s="133"/>
      <c r="I342" s="133"/>
      <c r="J342" s="133"/>
      <c r="K342" s="133"/>
      <c r="L342" s="140"/>
      <c r="M342" s="133"/>
      <c r="N342" s="133"/>
      <c r="O342" s="133"/>
      <c r="P342" s="134"/>
      <c r="Q342" s="163"/>
      <c r="R342" s="167"/>
      <c r="S342" s="167"/>
      <c r="T342" s="134"/>
      <c r="U342" s="134"/>
      <c r="V342" s="134"/>
      <c r="W342" s="174"/>
    </row>
    <row r="343" spans="1:26" s="84" customFormat="1" hidden="1">
      <c r="A343" s="10" t="s">
        <v>247</v>
      </c>
      <c r="B343" s="83"/>
      <c r="C343" s="83"/>
      <c r="D343" s="83"/>
      <c r="E343" s="83"/>
      <c r="F343" s="83"/>
      <c r="G343" s="83"/>
      <c r="H343" s="83"/>
      <c r="I343" s="83"/>
      <c r="J343" s="83"/>
      <c r="K343" s="83"/>
      <c r="L343" s="138"/>
      <c r="M343" s="83"/>
      <c r="N343" s="83"/>
      <c r="O343" s="83"/>
      <c r="P343" s="152"/>
      <c r="Q343" s="152"/>
      <c r="R343" s="152"/>
      <c r="S343" s="152"/>
      <c r="T343" s="152"/>
      <c r="U343" s="152"/>
      <c r="V343" s="152"/>
      <c r="W343" s="138"/>
    </row>
    <row r="344" spans="1:26" s="84" customFormat="1" hidden="1">
      <c r="A344" s="10" t="s">
        <v>251</v>
      </c>
      <c r="B344" s="83"/>
      <c r="C344" s="83"/>
      <c r="D344" s="83"/>
      <c r="E344" s="83"/>
      <c r="F344" s="83"/>
      <c r="G344" s="83"/>
      <c r="H344" s="83"/>
      <c r="I344" s="83"/>
      <c r="J344" s="83"/>
      <c r="K344" s="83"/>
      <c r="L344" s="138"/>
      <c r="M344" s="83"/>
      <c r="N344" s="83"/>
      <c r="O344" s="83"/>
      <c r="P344" s="152"/>
      <c r="Q344" s="152"/>
      <c r="R344" s="152"/>
      <c r="S344" s="152"/>
      <c r="T344" s="152"/>
      <c r="U344" s="152"/>
      <c r="V344" s="152"/>
      <c r="W344" s="138"/>
    </row>
    <row r="345" spans="1:26" s="84" customFormat="1" hidden="1">
      <c r="A345" s="10" t="s">
        <v>258</v>
      </c>
      <c r="B345" s="83"/>
      <c r="C345" s="83"/>
      <c r="D345" s="83"/>
      <c r="E345" s="83"/>
      <c r="F345" s="83"/>
      <c r="G345" s="83"/>
      <c r="H345" s="83"/>
      <c r="I345" s="83"/>
      <c r="J345" s="83"/>
      <c r="K345" s="83"/>
      <c r="L345" s="138"/>
      <c r="M345" s="83"/>
      <c r="N345" s="83"/>
      <c r="O345" s="83"/>
      <c r="P345" s="152"/>
      <c r="Q345" s="152"/>
      <c r="R345" s="152"/>
      <c r="S345" s="152"/>
      <c r="T345" s="152"/>
      <c r="U345" s="152"/>
      <c r="V345" s="152"/>
      <c r="W345" s="138"/>
    </row>
    <row r="346" spans="1:26" s="84" customFormat="1" hidden="1">
      <c r="A346" s="82"/>
      <c r="B346" s="83"/>
      <c r="C346" s="83"/>
      <c r="D346" s="83"/>
      <c r="E346" s="83"/>
      <c r="F346" s="83"/>
      <c r="G346" s="83"/>
      <c r="H346" s="83"/>
      <c r="I346" s="83"/>
      <c r="J346" s="83"/>
      <c r="K346" s="83"/>
      <c r="L346" s="138"/>
      <c r="M346" s="83"/>
      <c r="N346" s="83"/>
      <c r="O346" s="83"/>
      <c r="P346" s="152"/>
      <c r="Q346" s="152"/>
      <c r="R346" s="152"/>
      <c r="S346" s="152"/>
      <c r="T346" s="152"/>
      <c r="U346" s="152"/>
      <c r="V346" s="152"/>
      <c r="W346" s="138"/>
    </row>
    <row r="347" spans="1:26" s="84" customFormat="1" ht="27" customHeight="1" thickTop="1" thickBot="1">
      <c r="A347" s="1985" t="s">
        <v>571</v>
      </c>
      <c r="B347" s="1985"/>
      <c r="C347" s="1985"/>
      <c r="D347" s="1985"/>
      <c r="E347" s="1985"/>
      <c r="F347" s="1985"/>
      <c r="G347" s="1985"/>
      <c r="H347" s="1985"/>
      <c r="I347" s="1985"/>
      <c r="J347" s="1985"/>
      <c r="K347" s="1985"/>
      <c r="L347" s="1985"/>
      <c r="M347" s="1985"/>
      <c r="N347" s="1985"/>
      <c r="O347" s="1985"/>
      <c r="P347" s="1985"/>
      <c r="Q347" s="1985"/>
      <c r="R347" s="1985"/>
      <c r="S347" s="1985"/>
      <c r="T347" s="1985"/>
      <c r="U347" s="1985"/>
      <c r="V347" s="1985"/>
      <c r="W347" s="1985"/>
    </row>
    <row r="348" spans="1:26" s="84" customFormat="1" ht="12.75" hidden="1" thickTop="1">
      <c r="A348" s="180" t="s">
        <v>8</v>
      </c>
      <c r="B348" s="1974" t="s">
        <v>344</v>
      </c>
      <c r="C348" s="1975"/>
      <c r="D348" s="1975"/>
      <c r="E348" s="1975"/>
      <c r="F348" s="1975"/>
      <c r="G348" s="1975"/>
      <c r="H348" s="1975"/>
      <c r="I348" s="1975"/>
      <c r="J348" s="1975"/>
      <c r="K348" s="1975"/>
      <c r="L348" s="1976"/>
      <c r="M348" s="1977" t="s">
        <v>345</v>
      </c>
      <c r="N348" s="1975"/>
      <c r="O348" s="1975"/>
      <c r="P348" s="1975"/>
      <c r="Q348" s="1975"/>
      <c r="R348" s="1975"/>
      <c r="S348" s="1975"/>
      <c r="T348" s="1975"/>
      <c r="U348" s="1975"/>
      <c r="V348" s="1975"/>
      <c r="W348" s="1976"/>
      <c r="X348" s="92"/>
    </row>
    <row r="349" spans="1:26" s="84" customFormat="1" ht="153" hidden="1">
      <c r="A349" s="181" t="s">
        <v>7</v>
      </c>
      <c r="B349" s="188" t="s">
        <v>288</v>
      </c>
      <c r="C349" s="149" t="s">
        <v>102</v>
      </c>
      <c r="D349" s="149" t="s">
        <v>246</v>
      </c>
      <c r="E349" s="149" t="s">
        <v>239</v>
      </c>
      <c r="F349" s="149" t="s">
        <v>248</v>
      </c>
      <c r="G349" s="149" t="s">
        <v>249</v>
      </c>
      <c r="H349" s="149" t="s">
        <v>250</v>
      </c>
      <c r="I349" s="149" t="s">
        <v>257</v>
      </c>
      <c r="J349" s="150" t="s">
        <v>252</v>
      </c>
      <c r="K349" s="150" t="s">
        <v>254</v>
      </c>
      <c r="L349" s="169" t="s">
        <v>256</v>
      </c>
      <c r="M349" s="148" t="s">
        <v>288</v>
      </c>
      <c r="N349" s="149" t="s">
        <v>102</v>
      </c>
      <c r="O349" s="149" t="s">
        <v>246</v>
      </c>
      <c r="P349" s="149" t="s">
        <v>239</v>
      </c>
      <c r="Q349" s="149" t="s">
        <v>248</v>
      </c>
      <c r="R349" s="149" t="s">
        <v>249</v>
      </c>
      <c r="S349" s="149" t="s">
        <v>250</v>
      </c>
      <c r="T349" s="149" t="s">
        <v>257</v>
      </c>
      <c r="U349" s="150" t="s">
        <v>252</v>
      </c>
      <c r="V349" s="150" t="s">
        <v>254</v>
      </c>
      <c r="W349" s="169" t="s">
        <v>255</v>
      </c>
      <c r="X349" s="93"/>
    </row>
    <row r="350" spans="1:26" s="5" customFormat="1" ht="12.75" thickTop="1">
      <c r="A350" s="259" t="s">
        <v>572</v>
      </c>
      <c r="B350" s="261"/>
      <c r="C350" s="257"/>
      <c r="D350" s="257"/>
      <c r="E350" s="257">
        <f>+E351</f>
        <v>1</v>
      </c>
      <c r="F350" s="257"/>
      <c r="G350" s="257"/>
      <c r="H350" s="257"/>
      <c r="I350" s="257"/>
      <c r="J350" s="257"/>
      <c r="K350" s="257">
        <f>+K351</f>
        <v>1</v>
      </c>
      <c r="L350" s="258">
        <f>+L351</f>
        <v>441899.85000000003</v>
      </c>
      <c r="M350" s="260"/>
      <c r="N350" s="257"/>
      <c r="O350" s="257"/>
      <c r="P350" s="257">
        <f>+P351</f>
        <v>1</v>
      </c>
      <c r="Q350" s="257"/>
      <c r="R350" s="257"/>
      <c r="S350" s="257"/>
      <c r="T350" s="257"/>
      <c r="U350" s="257"/>
      <c r="V350" s="257">
        <f>+V351</f>
        <v>1</v>
      </c>
      <c r="W350" s="258">
        <f>+W351</f>
        <v>450006</v>
      </c>
    </row>
    <row r="351" spans="1:26" s="5" customFormat="1">
      <c r="A351" s="182" t="s">
        <v>5</v>
      </c>
      <c r="B351" s="189"/>
      <c r="C351" s="161"/>
      <c r="D351" s="161"/>
      <c r="E351" s="161">
        <f>+E352</f>
        <v>1</v>
      </c>
      <c r="F351" s="161"/>
      <c r="G351" s="161"/>
      <c r="H351" s="161"/>
      <c r="I351" s="161"/>
      <c r="J351" s="161"/>
      <c r="K351" s="161">
        <f>+K352</f>
        <v>1</v>
      </c>
      <c r="L351" s="190">
        <f>SUM(L352:L353)</f>
        <v>441899.85000000003</v>
      </c>
      <c r="M351" s="185"/>
      <c r="N351" s="161"/>
      <c r="O351" s="161"/>
      <c r="P351" s="161">
        <f>+P352</f>
        <v>1</v>
      </c>
      <c r="Q351" s="161"/>
      <c r="R351" s="161"/>
      <c r="S351" s="161"/>
      <c r="T351" s="161"/>
      <c r="U351" s="161"/>
      <c r="V351" s="161">
        <f>+V352</f>
        <v>1</v>
      </c>
      <c r="W351" s="190">
        <f>SUM(W352:W353)</f>
        <v>450006</v>
      </c>
    </row>
    <row r="352" spans="1:26" s="5" customFormat="1">
      <c r="A352" s="183" t="s">
        <v>573</v>
      </c>
      <c r="B352" s="191"/>
      <c r="C352" s="159"/>
      <c r="D352" s="159"/>
      <c r="E352" s="159">
        <v>1</v>
      </c>
      <c r="F352" s="159"/>
      <c r="G352" s="159"/>
      <c r="H352" s="159"/>
      <c r="I352" s="159"/>
      <c r="J352" s="159"/>
      <c r="K352" s="159">
        <v>1</v>
      </c>
      <c r="L352" s="192">
        <v>410399.85000000003</v>
      </c>
      <c r="M352" s="186"/>
      <c r="N352" s="159"/>
      <c r="O352" s="159"/>
      <c r="P352" s="159">
        <v>1</v>
      </c>
      <c r="Q352" s="159"/>
      <c r="R352" s="159"/>
      <c r="S352" s="159"/>
      <c r="T352" s="159"/>
      <c r="U352" s="159"/>
      <c r="V352" s="159">
        <v>1</v>
      </c>
      <c r="W352" s="192">
        <v>420000</v>
      </c>
    </row>
    <row r="353" spans="1:16384" s="5" customFormat="1">
      <c r="A353" s="183" t="s">
        <v>574</v>
      </c>
      <c r="B353" s="191"/>
      <c r="C353" s="159"/>
      <c r="D353" s="159"/>
      <c r="E353" s="159"/>
      <c r="F353" s="159"/>
      <c r="G353" s="159"/>
      <c r="H353" s="159"/>
      <c r="I353" s="159"/>
      <c r="J353" s="159"/>
      <c r="K353" s="159"/>
      <c r="L353" s="192">
        <v>31500</v>
      </c>
      <c r="M353" s="186"/>
      <c r="N353" s="159"/>
      <c r="O353" s="159"/>
      <c r="P353" s="159"/>
      <c r="Q353" s="159"/>
      <c r="R353" s="159"/>
      <c r="S353" s="159"/>
      <c r="T353" s="159"/>
      <c r="U353" s="159"/>
      <c r="V353" s="159"/>
      <c r="W353" s="192">
        <v>30006</v>
      </c>
    </row>
    <row r="354" spans="1:16384" s="5" customFormat="1">
      <c r="A354" s="259" t="s">
        <v>575</v>
      </c>
      <c r="B354" s="261"/>
      <c r="C354" s="257">
        <f>+C355+C366+C370+C372+C377</f>
        <v>137</v>
      </c>
      <c r="D354" s="257"/>
      <c r="E354" s="257"/>
      <c r="F354" s="257"/>
      <c r="G354" s="257"/>
      <c r="H354" s="257"/>
      <c r="I354" s="257"/>
      <c r="J354" s="257"/>
      <c r="K354" s="257">
        <f>+K355+K366+K370+K372+K377</f>
        <v>143</v>
      </c>
      <c r="L354" s="258">
        <f>+L355+L366+L370+L372+L374+L375+L376+L377</f>
        <v>24975213.119999997</v>
      </c>
      <c r="M354" s="260"/>
      <c r="N354" s="257">
        <f>+N355+N366+N370+N372+N377</f>
        <v>145</v>
      </c>
      <c r="O354" s="257"/>
      <c r="P354" s="257"/>
      <c r="Q354" s="257"/>
      <c r="R354" s="257"/>
      <c r="S354" s="257"/>
      <c r="T354" s="257"/>
      <c r="U354" s="257"/>
      <c r="V354" s="257">
        <f>+V355+V366+V370+V372+V377</f>
        <v>158</v>
      </c>
      <c r="W354" s="258">
        <f>+W355+W366+W370+W372+W374+W375+W376+W377</f>
        <v>27665478</v>
      </c>
      <c r="MG354" s="118"/>
      <c r="MH354" s="115"/>
      <c r="MI354" s="116"/>
      <c r="MJ354" s="117"/>
      <c r="MK354" s="116"/>
      <c r="ML354" s="116"/>
      <c r="MM354" s="116"/>
      <c r="MN354" s="116"/>
      <c r="MO354" s="116"/>
      <c r="MP354" s="116"/>
      <c r="MQ354" s="116"/>
      <c r="MR354" s="116"/>
      <c r="MS354" s="118"/>
      <c r="MT354" s="116"/>
      <c r="MU354" s="116"/>
      <c r="MV354" s="116"/>
      <c r="MW354" s="116"/>
      <c r="MX354" s="116"/>
      <c r="MY354" s="116"/>
      <c r="MZ354" s="116"/>
      <c r="NA354" s="116"/>
      <c r="NB354" s="116"/>
      <c r="NC354" s="116"/>
      <c r="ND354" s="118"/>
      <c r="NE354" s="115"/>
      <c r="NF354" s="116"/>
      <c r="NG354" s="117"/>
      <c r="NH354" s="116"/>
      <c r="NI354" s="116"/>
      <c r="NJ354" s="116"/>
      <c r="NK354" s="116"/>
      <c r="NL354" s="116"/>
      <c r="NM354" s="116"/>
      <c r="NN354" s="116"/>
      <c r="NO354" s="116"/>
      <c r="NP354" s="118"/>
      <c r="NQ354" s="116"/>
      <c r="NR354" s="116"/>
      <c r="NS354" s="116"/>
      <c r="NT354" s="116"/>
      <c r="NU354" s="116"/>
      <c r="NV354" s="116"/>
      <c r="NW354" s="116"/>
      <c r="NX354" s="116"/>
      <c r="NY354" s="116"/>
      <c r="NZ354" s="116"/>
      <c r="OA354" s="118"/>
      <c r="OB354" s="115"/>
      <c r="OC354" s="116"/>
      <c r="OD354" s="117"/>
      <c r="OE354" s="116"/>
      <c r="OF354" s="116"/>
      <c r="OG354" s="116"/>
      <c r="OH354" s="116"/>
      <c r="OI354" s="116"/>
      <c r="OJ354" s="116"/>
      <c r="OK354" s="116"/>
      <c r="OL354" s="116"/>
      <c r="OM354" s="118"/>
      <c r="ON354" s="116"/>
      <c r="OO354" s="116"/>
      <c r="OP354" s="116"/>
      <c r="OQ354" s="116"/>
      <c r="OR354" s="116"/>
      <c r="OS354" s="116"/>
      <c r="OT354" s="116"/>
      <c r="OU354" s="116"/>
      <c r="OV354" s="116"/>
      <c r="OW354" s="116"/>
      <c r="OX354" s="118"/>
      <c r="OY354" s="115"/>
      <c r="OZ354" s="116"/>
      <c r="PA354" s="117"/>
      <c r="PB354" s="116"/>
      <c r="PC354" s="116"/>
      <c r="PD354" s="116"/>
      <c r="PE354" s="116"/>
      <c r="PF354" s="116"/>
      <c r="PG354" s="116"/>
      <c r="PH354" s="116"/>
      <c r="PI354" s="116"/>
      <c r="PJ354" s="118"/>
      <c r="PK354" s="116"/>
      <c r="PL354" s="116"/>
      <c r="PM354" s="116"/>
      <c r="PN354" s="116"/>
      <c r="PO354" s="116"/>
      <c r="PP354" s="116"/>
      <c r="PQ354" s="116"/>
      <c r="PR354" s="116"/>
      <c r="PS354" s="116"/>
      <c r="PT354" s="116"/>
      <c r="PU354" s="118"/>
      <c r="PV354" s="115"/>
      <c r="PW354" s="116"/>
      <c r="PX354" s="117"/>
      <c r="PY354" s="116"/>
      <c r="PZ354" s="116"/>
      <c r="QA354" s="116"/>
      <c r="QB354" s="116"/>
      <c r="QC354" s="116"/>
      <c r="QD354" s="116"/>
      <c r="QE354" s="116"/>
      <c r="QF354" s="116"/>
      <c r="QG354" s="118"/>
      <c r="QH354" s="116"/>
      <c r="QI354" s="116"/>
      <c r="QJ354" s="116"/>
      <c r="QK354" s="116"/>
      <c r="QL354" s="116"/>
      <c r="QM354" s="116"/>
      <c r="QN354" s="116"/>
      <c r="QO354" s="116"/>
      <c r="QP354" s="116"/>
      <c r="QQ354" s="116"/>
      <c r="QR354" s="118"/>
      <c r="QS354" s="115"/>
      <c r="QT354" s="116"/>
      <c r="QU354" s="117"/>
      <c r="QV354" s="116"/>
      <c r="QW354" s="116"/>
      <c r="QX354" s="116"/>
      <c r="QY354" s="116"/>
      <c r="QZ354" s="116"/>
      <c r="RA354" s="116"/>
      <c r="RB354" s="116"/>
      <c r="RC354" s="116"/>
      <c r="RD354" s="118"/>
      <c r="RE354" s="116"/>
      <c r="RF354" s="116"/>
      <c r="RG354" s="116"/>
      <c r="RH354" s="116"/>
      <c r="RI354" s="116"/>
      <c r="RJ354" s="116"/>
      <c r="RK354" s="116"/>
      <c r="RL354" s="116"/>
      <c r="RM354" s="116"/>
      <c r="RN354" s="116"/>
      <c r="RO354" s="118"/>
      <c r="RP354" s="115"/>
      <c r="RQ354" s="116"/>
      <c r="RR354" s="117"/>
      <c r="RS354" s="116"/>
      <c r="RT354" s="116"/>
      <c r="RU354" s="116"/>
      <c r="RV354" s="116"/>
      <c r="RW354" s="116"/>
      <c r="RX354" s="116"/>
      <c r="RY354" s="116"/>
      <c r="RZ354" s="116"/>
      <c r="SA354" s="118"/>
      <c r="SB354" s="116"/>
      <c r="SC354" s="116"/>
      <c r="SD354" s="116"/>
      <c r="SE354" s="116"/>
      <c r="SF354" s="116"/>
      <c r="SG354" s="116"/>
      <c r="SH354" s="116"/>
      <c r="SI354" s="116"/>
      <c r="SJ354" s="116"/>
      <c r="SK354" s="116"/>
      <c r="SL354" s="118"/>
      <c r="SM354" s="115"/>
      <c r="SN354" s="116"/>
      <c r="SO354" s="117"/>
      <c r="SP354" s="116"/>
      <c r="SQ354" s="116"/>
      <c r="SR354" s="116"/>
      <c r="SS354" s="116"/>
      <c r="ST354" s="116"/>
      <c r="SU354" s="116"/>
      <c r="SV354" s="116"/>
      <c r="SW354" s="116"/>
      <c r="SX354" s="118"/>
      <c r="SY354" s="116"/>
      <c r="SZ354" s="116"/>
      <c r="TA354" s="116"/>
      <c r="TB354" s="116"/>
      <c r="TC354" s="116"/>
      <c r="TD354" s="116"/>
      <c r="TE354" s="116"/>
      <c r="TF354" s="116"/>
      <c r="TG354" s="116"/>
      <c r="TH354" s="116"/>
      <c r="TI354" s="118"/>
      <c r="TJ354" s="115"/>
      <c r="TK354" s="116"/>
      <c r="TL354" s="117"/>
      <c r="TM354" s="116"/>
      <c r="TN354" s="116"/>
      <c r="TO354" s="116"/>
      <c r="TP354" s="116"/>
      <c r="TQ354" s="116"/>
      <c r="TR354" s="116"/>
      <c r="TS354" s="116"/>
      <c r="TT354" s="116"/>
      <c r="TU354" s="118"/>
      <c r="TV354" s="116"/>
      <c r="TW354" s="116"/>
      <c r="TX354" s="116"/>
      <c r="TY354" s="116"/>
      <c r="TZ354" s="116"/>
      <c r="UA354" s="116"/>
      <c r="UB354" s="116"/>
      <c r="UC354" s="116"/>
      <c r="UD354" s="116"/>
      <c r="UE354" s="116"/>
      <c r="UF354" s="118"/>
      <c r="UG354" s="115"/>
      <c r="UH354" s="116"/>
      <c r="UI354" s="117"/>
      <c r="UJ354" s="116"/>
      <c r="UK354" s="116"/>
      <c r="UL354" s="116"/>
      <c r="UM354" s="116"/>
      <c r="UN354" s="116"/>
      <c r="UO354" s="116"/>
      <c r="UP354" s="116"/>
      <c r="UQ354" s="116"/>
      <c r="UR354" s="118"/>
      <c r="US354" s="116"/>
      <c r="UT354" s="116"/>
      <c r="UU354" s="116"/>
      <c r="UV354" s="116"/>
      <c r="UW354" s="116"/>
      <c r="UX354" s="116"/>
      <c r="UY354" s="116"/>
      <c r="UZ354" s="116"/>
      <c r="VA354" s="116"/>
      <c r="VB354" s="116"/>
      <c r="VC354" s="118"/>
      <c r="VD354" s="115"/>
      <c r="VE354" s="116"/>
      <c r="VF354" s="117"/>
      <c r="VG354" s="116"/>
      <c r="VH354" s="116"/>
      <c r="VI354" s="116"/>
      <c r="VJ354" s="116"/>
      <c r="VK354" s="116"/>
      <c r="VL354" s="116"/>
      <c r="VM354" s="116"/>
      <c r="VN354" s="116"/>
      <c r="VO354" s="118"/>
      <c r="VP354" s="116"/>
      <c r="VQ354" s="116"/>
      <c r="VR354" s="116"/>
      <c r="VS354" s="116"/>
      <c r="VT354" s="116"/>
      <c r="VU354" s="116"/>
      <c r="VV354" s="116"/>
      <c r="VW354" s="116"/>
      <c r="VX354" s="116"/>
      <c r="VY354" s="116"/>
      <c r="VZ354" s="118"/>
      <c r="WA354" s="115"/>
      <c r="WB354" s="116"/>
      <c r="WC354" s="117"/>
      <c r="WD354" s="116"/>
      <c r="WE354" s="116"/>
      <c r="WF354" s="116"/>
      <c r="WG354" s="116"/>
      <c r="WH354" s="116"/>
      <c r="WI354" s="116"/>
      <c r="WJ354" s="116"/>
      <c r="WK354" s="116"/>
      <c r="WL354" s="118"/>
      <c r="WM354" s="116"/>
      <c r="WN354" s="116"/>
      <c r="WO354" s="116"/>
      <c r="WP354" s="116"/>
      <c r="WQ354" s="116"/>
      <c r="WR354" s="116"/>
      <c r="WS354" s="116"/>
      <c r="WT354" s="116"/>
      <c r="WU354" s="116"/>
      <c r="WV354" s="116"/>
      <c r="WW354" s="118"/>
      <c r="WX354" s="115"/>
      <c r="WY354" s="116"/>
      <c r="WZ354" s="117"/>
      <c r="XA354" s="116"/>
      <c r="XB354" s="116"/>
      <c r="XC354" s="116"/>
      <c r="XD354" s="116"/>
      <c r="XE354" s="116"/>
      <c r="XF354" s="116"/>
      <c r="XG354" s="116"/>
      <c r="XH354" s="116"/>
      <c r="XI354" s="118"/>
      <c r="XJ354" s="116"/>
      <c r="XK354" s="116"/>
      <c r="XL354" s="116"/>
      <c r="XM354" s="116"/>
      <c r="XN354" s="116"/>
      <c r="XO354" s="116"/>
      <c r="XP354" s="116"/>
      <c r="XQ354" s="116"/>
      <c r="XR354" s="116"/>
      <c r="XS354" s="116"/>
      <c r="XT354" s="118"/>
      <c r="XU354" s="115"/>
      <c r="XV354" s="116"/>
      <c r="XW354" s="117"/>
      <c r="XX354" s="116"/>
      <c r="XY354" s="116"/>
      <c r="XZ354" s="116"/>
      <c r="YA354" s="116"/>
      <c r="YB354" s="116"/>
      <c r="YC354" s="116"/>
      <c r="YD354" s="116"/>
      <c r="YE354" s="116"/>
      <c r="YF354" s="118"/>
      <c r="YG354" s="116"/>
      <c r="YH354" s="116"/>
      <c r="YI354" s="116"/>
      <c r="YJ354" s="116"/>
      <c r="YK354" s="116"/>
      <c r="YL354" s="116"/>
      <c r="YM354" s="116"/>
      <c r="YN354" s="116"/>
      <c r="YO354" s="116"/>
      <c r="YP354" s="116"/>
      <c r="YQ354" s="118"/>
      <c r="YR354" s="115"/>
      <c r="YS354" s="116"/>
      <c r="YT354" s="117"/>
      <c r="YU354" s="116"/>
      <c r="YV354" s="116"/>
      <c r="YW354" s="116"/>
      <c r="YX354" s="116"/>
      <c r="YY354" s="116"/>
      <c r="YZ354" s="116"/>
      <c r="ZA354" s="116"/>
      <c r="ZB354" s="116"/>
      <c r="ZC354" s="118"/>
      <c r="ZD354" s="116"/>
      <c r="ZE354" s="116"/>
      <c r="ZF354" s="116"/>
      <c r="ZG354" s="116"/>
      <c r="ZH354" s="116"/>
      <c r="ZI354" s="116"/>
      <c r="ZJ354" s="116"/>
      <c r="ZK354" s="116"/>
      <c r="ZL354" s="116"/>
      <c r="ZM354" s="116"/>
      <c r="ZN354" s="118"/>
      <c r="ZO354" s="115"/>
      <c r="ZP354" s="116"/>
      <c r="ZQ354" s="117"/>
      <c r="ZR354" s="116"/>
      <c r="ZS354" s="116"/>
      <c r="ZT354" s="116"/>
      <c r="ZU354" s="116"/>
      <c r="ZV354" s="116"/>
      <c r="ZW354" s="116"/>
      <c r="ZX354" s="116"/>
      <c r="ZY354" s="116"/>
      <c r="ZZ354" s="118"/>
      <c r="AAA354" s="116"/>
      <c r="AAB354" s="116"/>
      <c r="AAC354" s="116"/>
      <c r="AAD354" s="116"/>
      <c r="AAE354" s="116"/>
      <c r="AAF354" s="116"/>
      <c r="AAG354" s="116"/>
      <c r="AAH354" s="116"/>
      <c r="AAI354" s="116"/>
      <c r="AAJ354" s="116"/>
      <c r="AAK354" s="118"/>
      <c r="AAL354" s="115"/>
      <c r="AAM354" s="116"/>
      <c r="AAN354" s="117"/>
      <c r="AAO354" s="116"/>
      <c r="AAP354" s="116"/>
      <c r="AAQ354" s="116"/>
      <c r="AAR354" s="116"/>
      <c r="AAS354" s="116"/>
      <c r="AAT354" s="116"/>
      <c r="AAU354" s="116"/>
      <c r="AAV354" s="116"/>
      <c r="AAW354" s="118"/>
      <c r="AAX354" s="116"/>
      <c r="AAY354" s="116"/>
      <c r="AAZ354" s="116"/>
      <c r="ABA354" s="116"/>
      <c r="ABB354" s="116"/>
      <c r="ABC354" s="116"/>
      <c r="ABD354" s="116"/>
      <c r="ABE354" s="116"/>
      <c r="ABF354" s="116"/>
      <c r="ABG354" s="116"/>
      <c r="ABH354" s="118"/>
      <c r="ABI354" s="115"/>
      <c r="ABJ354" s="116"/>
      <c r="ABK354" s="117"/>
      <c r="ABL354" s="116"/>
      <c r="ABM354" s="116"/>
      <c r="ABN354" s="116"/>
      <c r="ABO354" s="116"/>
      <c r="ABP354" s="116"/>
      <c r="ABQ354" s="116"/>
      <c r="ABR354" s="116"/>
      <c r="ABS354" s="116"/>
      <c r="ABT354" s="118"/>
      <c r="ABU354" s="116"/>
      <c r="ABV354" s="116"/>
      <c r="ABW354" s="116"/>
      <c r="ABX354" s="116"/>
      <c r="ABY354" s="116"/>
      <c r="ABZ354" s="116"/>
      <c r="ACA354" s="116"/>
      <c r="ACB354" s="116"/>
      <c r="ACC354" s="116"/>
      <c r="ACD354" s="116"/>
      <c r="ACE354" s="118"/>
      <c r="ACF354" s="115"/>
      <c r="ACG354" s="116"/>
      <c r="ACH354" s="117"/>
      <c r="ACI354" s="116"/>
      <c r="ACJ354" s="116"/>
      <c r="ACK354" s="116"/>
      <c r="ACL354" s="116"/>
      <c r="ACM354" s="116"/>
      <c r="ACN354" s="116"/>
      <c r="ACO354" s="116"/>
      <c r="ACP354" s="116"/>
      <c r="ACQ354" s="118"/>
      <c r="ACR354" s="116"/>
      <c r="ACS354" s="116"/>
      <c r="ACT354" s="116"/>
      <c r="ACU354" s="116"/>
      <c r="ACV354" s="116"/>
      <c r="ACW354" s="116"/>
      <c r="ACX354" s="116"/>
      <c r="ACY354" s="116"/>
      <c r="ACZ354" s="116"/>
      <c r="ADA354" s="116"/>
      <c r="ADB354" s="118"/>
      <c r="ADC354" s="115"/>
      <c r="ADD354" s="116"/>
      <c r="ADE354" s="117"/>
      <c r="ADF354" s="116"/>
      <c r="ADG354" s="116"/>
      <c r="ADH354" s="116"/>
      <c r="ADI354" s="116"/>
      <c r="ADJ354" s="116"/>
      <c r="ADK354" s="116"/>
      <c r="ADL354" s="116"/>
      <c r="ADM354" s="116"/>
      <c r="ADN354" s="118"/>
      <c r="ADO354" s="116"/>
      <c r="ADP354" s="116"/>
      <c r="ADQ354" s="116"/>
      <c r="ADR354" s="116"/>
      <c r="ADS354" s="116"/>
      <c r="ADT354" s="116"/>
      <c r="ADU354" s="116"/>
      <c r="ADV354" s="116"/>
      <c r="ADW354" s="116"/>
      <c r="ADX354" s="116"/>
      <c r="ADY354" s="118"/>
      <c r="ADZ354" s="115"/>
      <c r="AEA354" s="116"/>
      <c r="AEB354" s="117"/>
      <c r="AEC354" s="116"/>
      <c r="AED354" s="116"/>
      <c r="AEE354" s="116"/>
      <c r="AEF354" s="116"/>
      <c r="AEG354" s="116"/>
      <c r="AEH354" s="116"/>
      <c r="AEI354" s="116"/>
      <c r="AEJ354" s="116"/>
      <c r="AEK354" s="118"/>
      <c r="AEL354" s="116"/>
      <c r="AEM354" s="116"/>
      <c r="AEN354" s="116"/>
      <c r="AEO354" s="116"/>
      <c r="AEP354" s="116"/>
      <c r="AEQ354" s="116"/>
      <c r="AER354" s="116"/>
      <c r="AES354" s="116"/>
      <c r="AET354" s="116"/>
      <c r="AEU354" s="116"/>
      <c r="AEV354" s="118"/>
      <c r="AEW354" s="115"/>
      <c r="AEX354" s="116"/>
      <c r="AEY354" s="117"/>
      <c r="AEZ354" s="116"/>
      <c r="AFA354" s="116"/>
      <c r="AFB354" s="116"/>
      <c r="AFC354" s="116"/>
      <c r="AFD354" s="116"/>
      <c r="AFE354" s="116"/>
      <c r="AFF354" s="116"/>
      <c r="AFG354" s="116"/>
      <c r="AFH354" s="118"/>
      <c r="AFI354" s="116"/>
      <c r="AFJ354" s="116"/>
      <c r="AFK354" s="116"/>
      <c r="AFL354" s="116"/>
      <c r="AFM354" s="116"/>
      <c r="AFN354" s="116"/>
      <c r="AFO354" s="116"/>
      <c r="AFP354" s="116"/>
      <c r="AFQ354" s="116"/>
      <c r="AFR354" s="116"/>
      <c r="AFS354" s="118"/>
      <c r="AFT354" s="115"/>
      <c r="AFU354" s="116"/>
      <c r="AFV354" s="117"/>
      <c r="AFW354" s="116"/>
      <c r="AFX354" s="116"/>
      <c r="AFY354" s="116"/>
      <c r="AFZ354" s="116"/>
      <c r="AGA354" s="116"/>
      <c r="AGB354" s="116"/>
      <c r="AGC354" s="116"/>
      <c r="AGD354" s="116"/>
      <c r="AGE354" s="118"/>
      <c r="AGF354" s="116"/>
      <c r="AGG354" s="116"/>
      <c r="AGH354" s="116"/>
      <c r="AGI354" s="116"/>
      <c r="AGJ354" s="116"/>
      <c r="AGK354" s="116"/>
      <c r="AGL354" s="116"/>
      <c r="AGM354" s="116"/>
      <c r="AGN354" s="116"/>
      <c r="AGO354" s="116"/>
      <c r="AGP354" s="118"/>
      <c r="AGQ354" s="115"/>
      <c r="AGR354" s="116"/>
      <c r="AGS354" s="117"/>
      <c r="AGT354" s="116"/>
      <c r="AGU354" s="116"/>
      <c r="AGV354" s="116"/>
      <c r="AGW354" s="116"/>
      <c r="AGX354" s="116"/>
      <c r="AGY354" s="116"/>
      <c r="AGZ354" s="116"/>
      <c r="AHA354" s="116"/>
      <c r="AHB354" s="118"/>
      <c r="AHC354" s="116"/>
      <c r="AHD354" s="116"/>
      <c r="AHE354" s="116"/>
      <c r="AHF354" s="116"/>
      <c r="AHG354" s="116"/>
      <c r="AHH354" s="116"/>
      <c r="AHI354" s="116"/>
      <c r="AHJ354" s="116"/>
      <c r="AHK354" s="116"/>
      <c r="AHL354" s="116"/>
      <c r="AHM354" s="118"/>
      <c r="AHN354" s="115"/>
      <c r="AHO354" s="116"/>
      <c r="AHP354" s="117"/>
      <c r="AHQ354" s="116"/>
      <c r="AHR354" s="116"/>
      <c r="AHS354" s="116"/>
      <c r="AHT354" s="116"/>
      <c r="AHU354" s="116"/>
      <c r="AHV354" s="116"/>
      <c r="AHW354" s="116"/>
      <c r="AHX354" s="116"/>
      <c r="AHY354" s="118"/>
      <c r="AHZ354" s="116"/>
      <c r="AIA354" s="116"/>
      <c r="AIB354" s="116"/>
      <c r="AIC354" s="116"/>
      <c r="AID354" s="116"/>
      <c r="AIE354" s="116"/>
      <c r="AIF354" s="116"/>
      <c r="AIG354" s="116"/>
      <c r="AIH354" s="116"/>
      <c r="AII354" s="116"/>
      <c r="AIJ354" s="118"/>
      <c r="AIK354" s="115"/>
      <c r="AIL354" s="116"/>
      <c r="AIM354" s="117"/>
      <c r="AIN354" s="116"/>
      <c r="AIO354" s="116"/>
      <c r="AIP354" s="116"/>
      <c r="AIQ354" s="116"/>
      <c r="AIR354" s="116"/>
      <c r="AIS354" s="116"/>
      <c r="AIT354" s="116"/>
      <c r="AIU354" s="116"/>
      <c r="AIV354" s="118"/>
      <c r="AIW354" s="116"/>
      <c r="AIX354" s="116"/>
      <c r="AIY354" s="116"/>
      <c r="AIZ354" s="116"/>
      <c r="AJA354" s="116"/>
      <c r="AJB354" s="116"/>
      <c r="AJC354" s="116"/>
      <c r="AJD354" s="116"/>
      <c r="AJE354" s="116"/>
      <c r="AJF354" s="116"/>
      <c r="AJG354" s="118"/>
      <c r="AJH354" s="115"/>
      <c r="AJI354" s="116"/>
      <c r="AJJ354" s="117"/>
      <c r="AJK354" s="116"/>
      <c r="AJL354" s="116"/>
      <c r="AJM354" s="116"/>
      <c r="AJN354" s="116"/>
      <c r="AJO354" s="116"/>
      <c r="AJP354" s="116"/>
      <c r="AJQ354" s="116"/>
      <c r="AJR354" s="116"/>
      <c r="AJS354" s="118"/>
      <c r="AJT354" s="116"/>
      <c r="AJU354" s="116"/>
      <c r="AJV354" s="116"/>
      <c r="AJW354" s="116"/>
      <c r="AJX354" s="116"/>
      <c r="AJY354" s="116"/>
      <c r="AJZ354" s="116"/>
      <c r="AKA354" s="116"/>
      <c r="AKB354" s="116"/>
      <c r="AKC354" s="116"/>
      <c r="AKD354" s="118"/>
      <c r="AKE354" s="115"/>
      <c r="AKF354" s="116"/>
      <c r="AKG354" s="117"/>
      <c r="AKH354" s="116"/>
      <c r="AKI354" s="116"/>
      <c r="AKJ354" s="116"/>
      <c r="AKK354" s="116"/>
      <c r="AKL354" s="116"/>
      <c r="AKM354" s="116"/>
      <c r="AKN354" s="116"/>
      <c r="AKO354" s="116"/>
      <c r="AKP354" s="118"/>
      <c r="AKQ354" s="116"/>
      <c r="AKR354" s="116"/>
      <c r="AKS354" s="116"/>
      <c r="AKT354" s="116"/>
      <c r="AKU354" s="116"/>
      <c r="AKV354" s="116"/>
      <c r="AKW354" s="116"/>
      <c r="AKX354" s="116"/>
      <c r="AKY354" s="116"/>
      <c r="AKZ354" s="116"/>
      <c r="ALA354" s="118"/>
      <c r="ALB354" s="115"/>
      <c r="ALC354" s="116"/>
      <c r="ALD354" s="117"/>
      <c r="ALE354" s="116"/>
      <c r="ALF354" s="116"/>
      <c r="ALG354" s="116"/>
      <c r="ALH354" s="116"/>
      <c r="ALI354" s="116"/>
      <c r="ALJ354" s="116"/>
      <c r="ALK354" s="116"/>
      <c r="ALL354" s="116"/>
      <c r="ALM354" s="118"/>
      <c r="ALN354" s="116"/>
      <c r="ALO354" s="116"/>
      <c r="ALP354" s="116"/>
      <c r="ALQ354" s="116"/>
      <c r="ALR354" s="116"/>
      <c r="ALS354" s="116"/>
      <c r="ALT354" s="116"/>
      <c r="ALU354" s="116"/>
      <c r="ALV354" s="116"/>
      <c r="ALW354" s="116"/>
      <c r="ALX354" s="118"/>
      <c r="ALY354" s="115"/>
      <c r="ALZ354" s="116"/>
      <c r="AMA354" s="117"/>
      <c r="AMB354" s="116"/>
      <c r="AMC354" s="116"/>
      <c r="AMD354" s="116"/>
      <c r="AME354" s="116"/>
      <c r="AMF354" s="116"/>
      <c r="AMG354" s="116"/>
      <c r="AMH354" s="116"/>
      <c r="AMI354" s="116"/>
      <c r="AMJ354" s="118"/>
      <c r="AMK354" s="116"/>
      <c r="AML354" s="116"/>
      <c r="AMM354" s="116"/>
      <c r="AMN354" s="116"/>
      <c r="AMO354" s="116"/>
      <c r="AMP354" s="116"/>
      <c r="AMQ354" s="116"/>
      <c r="AMR354" s="116"/>
      <c r="AMS354" s="116"/>
      <c r="AMT354" s="116"/>
      <c r="AMU354" s="118"/>
      <c r="AMV354" s="115"/>
      <c r="AMW354" s="116"/>
      <c r="AMX354" s="117"/>
      <c r="AMY354" s="116"/>
      <c r="AMZ354" s="116"/>
      <c r="ANA354" s="116"/>
      <c r="ANB354" s="116"/>
      <c r="ANC354" s="116"/>
      <c r="AND354" s="116"/>
      <c r="ANE354" s="116"/>
      <c r="ANF354" s="116"/>
      <c r="ANG354" s="118"/>
      <c r="ANH354" s="116"/>
      <c r="ANI354" s="116"/>
      <c r="ANJ354" s="116"/>
      <c r="ANK354" s="116"/>
      <c r="ANL354" s="116"/>
      <c r="ANM354" s="116"/>
      <c r="ANN354" s="116"/>
      <c r="ANO354" s="116"/>
      <c r="ANP354" s="116"/>
      <c r="ANQ354" s="116"/>
      <c r="ANR354" s="118"/>
      <c r="ANS354" s="115"/>
      <c r="ANT354" s="116"/>
      <c r="ANU354" s="117"/>
      <c r="ANV354" s="116"/>
      <c r="ANW354" s="116"/>
      <c r="ANX354" s="116"/>
      <c r="ANY354" s="116"/>
      <c r="ANZ354" s="116"/>
      <c r="AOA354" s="116"/>
      <c r="AOB354" s="116"/>
      <c r="AOC354" s="116"/>
      <c r="AOD354" s="118"/>
      <c r="AOE354" s="116"/>
      <c r="AOF354" s="116"/>
      <c r="AOG354" s="116"/>
      <c r="AOH354" s="116"/>
      <c r="AOI354" s="116"/>
      <c r="AOJ354" s="116"/>
      <c r="AOK354" s="116"/>
      <c r="AOL354" s="116"/>
      <c r="AOM354" s="116"/>
      <c r="AON354" s="116"/>
      <c r="AOO354" s="118"/>
      <c r="AOP354" s="115"/>
      <c r="AOQ354" s="116"/>
      <c r="AOR354" s="117"/>
      <c r="AOS354" s="116"/>
      <c r="AOT354" s="116"/>
      <c r="AOU354" s="116"/>
      <c r="AOV354" s="116"/>
      <c r="AOW354" s="116"/>
      <c r="AOX354" s="116"/>
      <c r="AOY354" s="116"/>
      <c r="AOZ354" s="116"/>
      <c r="APA354" s="118"/>
      <c r="APB354" s="116"/>
      <c r="APC354" s="116"/>
      <c r="APD354" s="116"/>
      <c r="APE354" s="116"/>
      <c r="APF354" s="116"/>
      <c r="APG354" s="116"/>
      <c r="APH354" s="116"/>
      <c r="API354" s="116"/>
      <c r="APJ354" s="116"/>
      <c r="APK354" s="116"/>
      <c r="APL354" s="118"/>
      <c r="APM354" s="115"/>
      <c r="APN354" s="116"/>
      <c r="APO354" s="117"/>
      <c r="APP354" s="116"/>
      <c r="APQ354" s="116"/>
      <c r="APR354" s="116"/>
      <c r="APS354" s="116"/>
      <c r="APT354" s="116"/>
      <c r="APU354" s="116"/>
      <c r="APV354" s="116"/>
      <c r="APW354" s="116"/>
      <c r="APX354" s="118"/>
      <c r="APY354" s="116"/>
      <c r="APZ354" s="116"/>
      <c r="AQA354" s="116"/>
      <c r="AQB354" s="116"/>
      <c r="AQC354" s="116"/>
      <c r="AQD354" s="116"/>
      <c r="AQE354" s="116"/>
      <c r="AQF354" s="116"/>
      <c r="AQG354" s="116"/>
      <c r="AQH354" s="116"/>
      <c r="AQI354" s="118"/>
      <c r="AQJ354" s="115"/>
      <c r="AQK354" s="116"/>
      <c r="AQL354" s="117"/>
      <c r="AQM354" s="116"/>
      <c r="AQN354" s="116"/>
      <c r="AQO354" s="116"/>
      <c r="AQP354" s="116"/>
      <c r="AQQ354" s="116"/>
      <c r="AQR354" s="116"/>
      <c r="AQS354" s="116"/>
      <c r="AQT354" s="116"/>
      <c r="AQU354" s="118"/>
      <c r="AQV354" s="116"/>
      <c r="AQW354" s="116"/>
      <c r="AQX354" s="116"/>
      <c r="AQY354" s="116"/>
      <c r="AQZ354" s="116"/>
      <c r="ARA354" s="116"/>
      <c r="ARB354" s="116"/>
      <c r="ARC354" s="116"/>
      <c r="ARD354" s="116"/>
      <c r="ARE354" s="116"/>
      <c r="ARF354" s="118"/>
      <c r="ARG354" s="115"/>
      <c r="ARH354" s="116"/>
      <c r="ARI354" s="117"/>
      <c r="ARJ354" s="116"/>
      <c r="ARK354" s="116"/>
      <c r="ARL354" s="116"/>
      <c r="ARM354" s="116"/>
      <c r="ARN354" s="116"/>
      <c r="ARO354" s="116"/>
      <c r="ARP354" s="116"/>
      <c r="ARQ354" s="116"/>
      <c r="ARR354" s="118"/>
      <c r="ARS354" s="116"/>
      <c r="ART354" s="116"/>
      <c r="ARU354" s="116"/>
      <c r="ARV354" s="116"/>
      <c r="ARW354" s="116"/>
      <c r="ARX354" s="116"/>
      <c r="ARY354" s="116"/>
      <c r="ARZ354" s="116"/>
      <c r="ASA354" s="116"/>
      <c r="ASB354" s="116"/>
      <c r="ASC354" s="118"/>
      <c r="ASD354" s="115"/>
      <c r="ASE354" s="116"/>
      <c r="ASF354" s="117"/>
      <c r="ASG354" s="116"/>
      <c r="ASH354" s="116"/>
      <c r="ASI354" s="116"/>
      <c r="ASJ354" s="116"/>
      <c r="ASK354" s="116"/>
      <c r="ASL354" s="116"/>
      <c r="ASM354" s="116"/>
      <c r="ASN354" s="116"/>
      <c r="ASO354" s="118"/>
      <c r="ASP354" s="116"/>
      <c r="ASQ354" s="116"/>
      <c r="ASR354" s="116"/>
      <c r="ASS354" s="116"/>
      <c r="AST354" s="116"/>
      <c r="ASU354" s="116"/>
      <c r="ASV354" s="116"/>
      <c r="ASW354" s="116"/>
      <c r="ASX354" s="116"/>
      <c r="ASY354" s="116"/>
      <c r="ASZ354" s="118"/>
      <c r="ATA354" s="115"/>
      <c r="ATB354" s="116"/>
      <c r="ATC354" s="117"/>
      <c r="ATD354" s="116"/>
      <c r="ATE354" s="116"/>
      <c r="ATF354" s="116"/>
      <c r="ATG354" s="116"/>
      <c r="ATH354" s="116"/>
      <c r="ATI354" s="116"/>
      <c r="ATJ354" s="116"/>
      <c r="ATK354" s="116"/>
      <c r="ATL354" s="118"/>
      <c r="ATM354" s="116"/>
      <c r="ATN354" s="116"/>
      <c r="ATO354" s="116"/>
      <c r="ATP354" s="116"/>
      <c r="ATQ354" s="116"/>
      <c r="ATR354" s="116"/>
      <c r="ATS354" s="116"/>
      <c r="ATT354" s="116"/>
      <c r="ATU354" s="116"/>
      <c r="ATV354" s="116"/>
      <c r="ATW354" s="118"/>
      <c r="ATX354" s="115"/>
      <c r="ATY354" s="116"/>
      <c r="ATZ354" s="117"/>
      <c r="AUA354" s="116"/>
      <c r="AUB354" s="116"/>
      <c r="AUC354" s="116"/>
      <c r="AUD354" s="116"/>
      <c r="AUE354" s="116"/>
      <c r="AUF354" s="116"/>
      <c r="AUG354" s="116"/>
      <c r="AUH354" s="116"/>
      <c r="AUI354" s="118"/>
      <c r="AUJ354" s="116"/>
      <c r="AUK354" s="116"/>
      <c r="AUL354" s="116"/>
      <c r="AUM354" s="116"/>
      <c r="AUN354" s="116"/>
      <c r="AUO354" s="116"/>
      <c r="AUP354" s="116"/>
      <c r="AUQ354" s="116"/>
      <c r="AUR354" s="116"/>
      <c r="AUS354" s="116"/>
      <c r="AUT354" s="118"/>
      <c r="AUU354" s="115"/>
      <c r="AUV354" s="116"/>
      <c r="AUW354" s="117"/>
      <c r="AUX354" s="116"/>
      <c r="AUY354" s="116"/>
      <c r="AUZ354" s="116"/>
      <c r="AVA354" s="116"/>
      <c r="AVB354" s="116"/>
      <c r="AVC354" s="116"/>
      <c r="AVD354" s="116"/>
      <c r="AVE354" s="116"/>
      <c r="AVF354" s="118"/>
      <c r="AVG354" s="116"/>
      <c r="AVH354" s="116"/>
      <c r="AVI354" s="116"/>
      <c r="AVJ354" s="116"/>
      <c r="AVK354" s="116"/>
      <c r="AVL354" s="116"/>
      <c r="AVM354" s="116"/>
      <c r="AVN354" s="116"/>
      <c r="AVO354" s="116"/>
      <c r="AVP354" s="116"/>
      <c r="AVQ354" s="118"/>
      <c r="AVR354" s="115"/>
      <c r="AVS354" s="116"/>
      <c r="AVT354" s="117"/>
      <c r="AVU354" s="116"/>
      <c r="AVV354" s="116"/>
      <c r="AVW354" s="116"/>
      <c r="AVX354" s="116"/>
      <c r="AVY354" s="116"/>
      <c r="AVZ354" s="116"/>
      <c r="AWA354" s="116"/>
      <c r="AWB354" s="116"/>
      <c r="AWC354" s="118"/>
      <c r="AWD354" s="116"/>
      <c r="AWE354" s="116"/>
      <c r="AWF354" s="116"/>
      <c r="AWG354" s="116"/>
      <c r="AWH354" s="116"/>
      <c r="AWI354" s="116"/>
      <c r="AWJ354" s="116"/>
      <c r="AWK354" s="116"/>
      <c r="AWL354" s="116"/>
      <c r="AWM354" s="116"/>
      <c r="AWN354" s="118"/>
      <c r="AWO354" s="115"/>
      <c r="AWP354" s="116"/>
      <c r="AWQ354" s="117"/>
      <c r="AWR354" s="116"/>
      <c r="AWS354" s="116"/>
      <c r="AWT354" s="116"/>
      <c r="AWU354" s="116"/>
      <c r="AWV354" s="116"/>
      <c r="AWW354" s="116"/>
      <c r="AWX354" s="116"/>
      <c r="AWY354" s="116"/>
      <c r="AWZ354" s="118"/>
      <c r="AXA354" s="116"/>
      <c r="AXB354" s="116"/>
      <c r="AXC354" s="116"/>
      <c r="AXD354" s="116"/>
      <c r="AXE354" s="116"/>
      <c r="AXF354" s="116"/>
      <c r="AXG354" s="116"/>
      <c r="AXH354" s="116"/>
      <c r="AXI354" s="116"/>
      <c r="AXJ354" s="116"/>
      <c r="AXK354" s="118"/>
      <c r="AXL354" s="115"/>
      <c r="AXM354" s="116"/>
      <c r="AXN354" s="117"/>
      <c r="AXO354" s="116"/>
      <c r="AXP354" s="116"/>
      <c r="AXQ354" s="116"/>
      <c r="AXR354" s="116"/>
      <c r="AXS354" s="116"/>
      <c r="AXT354" s="116"/>
      <c r="AXU354" s="116"/>
      <c r="AXV354" s="116"/>
      <c r="AXW354" s="118"/>
      <c r="AXX354" s="116"/>
      <c r="AXY354" s="116"/>
      <c r="AXZ354" s="116"/>
      <c r="AYA354" s="116"/>
      <c r="AYB354" s="116"/>
      <c r="AYC354" s="116"/>
      <c r="AYD354" s="116"/>
      <c r="AYE354" s="116"/>
      <c r="AYF354" s="116"/>
      <c r="AYG354" s="116"/>
      <c r="AYH354" s="118"/>
      <c r="AYI354" s="115"/>
      <c r="AYJ354" s="116"/>
      <c r="AYK354" s="117"/>
      <c r="AYL354" s="116"/>
      <c r="AYM354" s="116"/>
      <c r="AYN354" s="116"/>
      <c r="AYO354" s="116"/>
      <c r="AYP354" s="116"/>
      <c r="AYQ354" s="116"/>
      <c r="AYR354" s="116"/>
      <c r="AYS354" s="116"/>
      <c r="AYT354" s="118"/>
      <c r="AYU354" s="116"/>
      <c r="AYV354" s="116"/>
      <c r="AYW354" s="116"/>
      <c r="AYX354" s="116"/>
      <c r="AYY354" s="116"/>
      <c r="AYZ354" s="116"/>
      <c r="AZA354" s="116"/>
      <c r="AZB354" s="116"/>
      <c r="AZC354" s="116"/>
      <c r="AZD354" s="116"/>
      <c r="AZE354" s="118"/>
      <c r="AZF354" s="115"/>
      <c r="AZG354" s="116"/>
      <c r="AZH354" s="117"/>
      <c r="AZI354" s="116"/>
      <c r="AZJ354" s="116"/>
      <c r="AZK354" s="116"/>
      <c r="AZL354" s="116"/>
      <c r="AZM354" s="116"/>
      <c r="AZN354" s="116"/>
      <c r="AZO354" s="116"/>
      <c r="AZP354" s="116"/>
      <c r="AZQ354" s="118"/>
      <c r="AZR354" s="116"/>
      <c r="AZS354" s="116"/>
      <c r="AZT354" s="116"/>
      <c r="AZU354" s="116"/>
      <c r="AZV354" s="116"/>
      <c r="AZW354" s="116"/>
      <c r="AZX354" s="116"/>
      <c r="AZY354" s="116"/>
      <c r="AZZ354" s="116"/>
      <c r="BAA354" s="116"/>
      <c r="BAB354" s="118"/>
      <c r="BAC354" s="115"/>
      <c r="BAD354" s="116"/>
      <c r="BAE354" s="117"/>
      <c r="BAF354" s="116"/>
      <c r="BAG354" s="116"/>
      <c r="BAH354" s="116"/>
      <c r="BAI354" s="116"/>
      <c r="BAJ354" s="116"/>
      <c r="BAK354" s="116"/>
      <c r="BAL354" s="116"/>
      <c r="BAM354" s="116"/>
      <c r="BAN354" s="118"/>
      <c r="BAO354" s="116"/>
      <c r="BAP354" s="116"/>
      <c r="BAQ354" s="116"/>
      <c r="BAR354" s="116"/>
      <c r="BAS354" s="116"/>
      <c r="BAT354" s="116"/>
      <c r="BAU354" s="116"/>
      <c r="BAV354" s="116"/>
      <c r="BAW354" s="116"/>
      <c r="BAX354" s="116"/>
      <c r="BAY354" s="118"/>
      <c r="BAZ354" s="115"/>
      <c r="BBA354" s="116"/>
      <c r="BBB354" s="117"/>
      <c r="BBC354" s="116"/>
      <c r="BBD354" s="116"/>
      <c r="BBE354" s="116"/>
      <c r="BBF354" s="116"/>
      <c r="BBG354" s="116"/>
      <c r="BBH354" s="116"/>
      <c r="BBI354" s="116"/>
      <c r="BBJ354" s="116"/>
      <c r="BBK354" s="118"/>
      <c r="BBL354" s="116"/>
      <c r="BBM354" s="116"/>
      <c r="BBN354" s="116"/>
      <c r="BBO354" s="116"/>
      <c r="BBP354" s="116"/>
      <c r="BBQ354" s="116"/>
      <c r="BBR354" s="116"/>
      <c r="BBS354" s="116"/>
      <c r="BBT354" s="116"/>
      <c r="BBU354" s="116"/>
      <c r="BBV354" s="118"/>
      <c r="BBW354" s="115"/>
      <c r="BBX354" s="116"/>
      <c r="BBY354" s="117"/>
      <c r="BBZ354" s="116"/>
      <c r="BCA354" s="116"/>
      <c r="BCB354" s="116"/>
      <c r="BCC354" s="116"/>
      <c r="BCD354" s="116"/>
      <c r="BCE354" s="116"/>
      <c r="BCF354" s="116"/>
      <c r="BCG354" s="116"/>
      <c r="BCH354" s="118"/>
      <c r="BCI354" s="116"/>
      <c r="BCJ354" s="116"/>
      <c r="BCK354" s="116"/>
      <c r="BCL354" s="116"/>
      <c r="BCM354" s="116"/>
      <c r="BCN354" s="116"/>
      <c r="BCO354" s="116"/>
      <c r="BCP354" s="116"/>
      <c r="BCQ354" s="116"/>
      <c r="BCR354" s="116"/>
      <c r="BCS354" s="118"/>
      <c r="BCT354" s="115"/>
      <c r="BCU354" s="116"/>
      <c r="BCV354" s="117"/>
      <c r="BCW354" s="116"/>
      <c r="BCX354" s="116"/>
      <c r="BCY354" s="116"/>
      <c r="BCZ354" s="116"/>
      <c r="BDA354" s="116"/>
      <c r="BDB354" s="116"/>
      <c r="BDC354" s="116"/>
      <c r="BDD354" s="116"/>
      <c r="BDE354" s="118"/>
      <c r="BDF354" s="116"/>
      <c r="BDG354" s="116"/>
      <c r="BDH354" s="116"/>
      <c r="BDI354" s="116"/>
      <c r="BDJ354" s="116"/>
      <c r="BDK354" s="116"/>
      <c r="BDL354" s="116"/>
      <c r="BDM354" s="116"/>
      <c r="BDN354" s="116"/>
      <c r="BDO354" s="116"/>
      <c r="BDP354" s="118"/>
      <c r="BDQ354" s="115"/>
      <c r="BDR354" s="116"/>
      <c r="BDS354" s="117"/>
      <c r="BDT354" s="116"/>
      <c r="BDU354" s="116"/>
      <c r="BDV354" s="116"/>
      <c r="BDW354" s="116"/>
      <c r="BDX354" s="116"/>
      <c r="BDY354" s="116"/>
      <c r="BDZ354" s="116"/>
      <c r="BEA354" s="116"/>
      <c r="BEB354" s="118"/>
      <c r="BEC354" s="116"/>
      <c r="BED354" s="116"/>
      <c r="BEE354" s="116"/>
      <c r="BEF354" s="116"/>
      <c r="BEG354" s="116"/>
      <c r="BEH354" s="116"/>
      <c r="BEI354" s="116"/>
      <c r="BEJ354" s="116"/>
      <c r="BEK354" s="116"/>
      <c r="BEL354" s="116"/>
      <c r="BEM354" s="118"/>
      <c r="BEN354" s="115"/>
      <c r="BEO354" s="116"/>
      <c r="BEP354" s="117"/>
      <c r="BEQ354" s="116"/>
      <c r="BER354" s="116"/>
      <c r="BES354" s="116"/>
      <c r="BET354" s="116"/>
      <c r="BEU354" s="116"/>
      <c r="BEV354" s="116"/>
      <c r="BEW354" s="116"/>
      <c r="BEX354" s="116"/>
      <c r="BEY354" s="118"/>
      <c r="BEZ354" s="116"/>
      <c r="BFA354" s="116"/>
      <c r="BFB354" s="116"/>
      <c r="BFC354" s="116"/>
      <c r="BFD354" s="116"/>
      <c r="BFE354" s="116"/>
      <c r="BFF354" s="116"/>
      <c r="BFG354" s="116"/>
      <c r="BFH354" s="116"/>
      <c r="BFI354" s="116"/>
      <c r="BFJ354" s="118"/>
      <c r="BFK354" s="115"/>
      <c r="BFL354" s="116"/>
      <c r="BFM354" s="117"/>
      <c r="BFN354" s="116"/>
      <c r="BFO354" s="116"/>
      <c r="BFP354" s="116"/>
      <c r="BFQ354" s="116"/>
      <c r="BFR354" s="116"/>
      <c r="BFS354" s="116"/>
      <c r="BFT354" s="116"/>
      <c r="BFU354" s="116"/>
      <c r="BFV354" s="118"/>
      <c r="BFW354" s="116"/>
      <c r="BFX354" s="116"/>
      <c r="BFY354" s="116"/>
      <c r="BFZ354" s="116"/>
      <c r="BGA354" s="116"/>
      <c r="BGB354" s="116"/>
      <c r="BGC354" s="116"/>
      <c r="BGD354" s="116"/>
      <c r="BGE354" s="116"/>
      <c r="BGF354" s="116"/>
      <c r="BGG354" s="118"/>
      <c r="BGH354" s="115"/>
      <c r="BGI354" s="116"/>
      <c r="BGJ354" s="117"/>
      <c r="BGK354" s="116"/>
      <c r="BGL354" s="116"/>
      <c r="BGM354" s="116"/>
      <c r="BGN354" s="116"/>
      <c r="BGO354" s="116"/>
      <c r="BGP354" s="116"/>
      <c r="BGQ354" s="116"/>
      <c r="BGR354" s="116"/>
      <c r="BGS354" s="118"/>
      <c r="BGT354" s="116"/>
      <c r="BGU354" s="116"/>
      <c r="BGV354" s="116"/>
      <c r="BGW354" s="116"/>
      <c r="BGX354" s="116"/>
      <c r="BGY354" s="116"/>
      <c r="BGZ354" s="116"/>
      <c r="BHA354" s="116"/>
      <c r="BHB354" s="116"/>
      <c r="BHC354" s="116"/>
      <c r="BHD354" s="118"/>
      <c r="BHE354" s="115"/>
      <c r="BHF354" s="116"/>
      <c r="BHG354" s="117"/>
      <c r="BHH354" s="116"/>
      <c r="BHI354" s="116"/>
      <c r="BHJ354" s="116"/>
      <c r="BHK354" s="116"/>
      <c r="BHL354" s="116"/>
      <c r="BHM354" s="116"/>
      <c r="BHN354" s="116"/>
      <c r="BHO354" s="116"/>
      <c r="BHP354" s="118"/>
      <c r="BHQ354" s="116"/>
      <c r="BHR354" s="116"/>
      <c r="BHS354" s="116"/>
      <c r="BHT354" s="116"/>
      <c r="BHU354" s="116"/>
      <c r="BHV354" s="116"/>
      <c r="BHW354" s="116"/>
      <c r="BHX354" s="116"/>
      <c r="BHY354" s="116"/>
      <c r="BHZ354" s="116"/>
      <c r="BIA354" s="118"/>
      <c r="BIB354" s="115"/>
      <c r="BIC354" s="116"/>
      <c r="BID354" s="117"/>
      <c r="BIE354" s="116"/>
      <c r="BIF354" s="116"/>
      <c r="BIG354" s="116"/>
      <c r="BIH354" s="116"/>
      <c r="BII354" s="116"/>
      <c r="BIJ354" s="116"/>
      <c r="BIK354" s="116"/>
      <c r="BIL354" s="116"/>
      <c r="BIM354" s="118"/>
      <c r="BIN354" s="116"/>
      <c r="BIO354" s="116"/>
      <c r="BIP354" s="116"/>
      <c r="BIQ354" s="116"/>
      <c r="BIR354" s="116"/>
      <c r="BIS354" s="116"/>
      <c r="BIT354" s="116"/>
      <c r="BIU354" s="116"/>
      <c r="BIV354" s="116"/>
      <c r="BIW354" s="116"/>
      <c r="BIX354" s="118"/>
      <c r="BIY354" s="115"/>
      <c r="BIZ354" s="116"/>
      <c r="BJA354" s="117"/>
      <c r="BJB354" s="116"/>
      <c r="BJC354" s="116"/>
      <c r="BJD354" s="116"/>
      <c r="BJE354" s="116"/>
      <c r="BJF354" s="116"/>
      <c r="BJG354" s="116"/>
      <c r="BJH354" s="116"/>
      <c r="BJI354" s="116"/>
      <c r="BJJ354" s="118"/>
      <c r="BJK354" s="116"/>
      <c r="BJL354" s="116"/>
      <c r="BJM354" s="116"/>
      <c r="BJN354" s="116"/>
      <c r="BJO354" s="116"/>
      <c r="BJP354" s="116"/>
      <c r="BJQ354" s="116"/>
      <c r="BJR354" s="116"/>
      <c r="BJS354" s="116"/>
      <c r="BJT354" s="116"/>
      <c r="BJU354" s="118"/>
      <c r="BJV354" s="115"/>
      <c r="BJW354" s="116"/>
      <c r="BJX354" s="117"/>
      <c r="BJY354" s="116"/>
      <c r="BJZ354" s="116"/>
      <c r="BKA354" s="116"/>
      <c r="BKB354" s="116"/>
      <c r="BKC354" s="116"/>
      <c r="BKD354" s="116"/>
      <c r="BKE354" s="116"/>
      <c r="BKF354" s="116"/>
      <c r="BKG354" s="118"/>
      <c r="BKH354" s="116"/>
      <c r="BKI354" s="116"/>
      <c r="BKJ354" s="116"/>
      <c r="BKK354" s="116"/>
      <c r="BKL354" s="116"/>
      <c r="BKM354" s="116"/>
      <c r="BKN354" s="116"/>
      <c r="BKO354" s="116"/>
      <c r="BKP354" s="116"/>
      <c r="BKQ354" s="116"/>
      <c r="BKR354" s="118"/>
      <c r="BKS354" s="115"/>
      <c r="BKT354" s="116"/>
      <c r="BKU354" s="117"/>
      <c r="BKV354" s="116"/>
      <c r="BKW354" s="116"/>
      <c r="BKX354" s="116"/>
      <c r="BKY354" s="116"/>
      <c r="BKZ354" s="116"/>
      <c r="BLA354" s="116"/>
      <c r="BLB354" s="116"/>
      <c r="BLC354" s="116"/>
      <c r="BLD354" s="118"/>
      <c r="BLE354" s="116"/>
      <c r="BLF354" s="116"/>
      <c r="BLG354" s="116"/>
      <c r="BLH354" s="116"/>
      <c r="BLI354" s="116"/>
      <c r="BLJ354" s="116"/>
      <c r="BLK354" s="116"/>
      <c r="BLL354" s="116"/>
      <c r="BLM354" s="116"/>
      <c r="BLN354" s="116"/>
      <c r="BLO354" s="118"/>
      <c r="BLP354" s="115"/>
      <c r="BLQ354" s="116"/>
      <c r="BLR354" s="117"/>
      <c r="BLS354" s="116"/>
      <c r="BLT354" s="116"/>
      <c r="BLU354" s="116"/>
      <c r="BLV354" s="116"/>
      <c r="BLW354" s="116"/>
      <c r="BLX354" s="116"/>
      <c r="BLY354" s="116"/>
      <c r="BLZ354" s="116"/>
      <c r="BMA354" s="118"/>
      <c r="BMB354" s="116"/>
      <c r="BMC354" s="116"/>
      <c r="BMD354" s="116"/>
      <c r="BME354" s="116"/>
      <c r="BMF354" s="116"/>
      <c r="BMG354" s="116"/>
      <c r="BMH354" s="116"/>
      <c r="BMI354" s="116"/>
      <c r="BMJ354" s="116"/>
      <c r="BMK354" s="116"/>
      <c r="BML354" s="118"/>
      <c r="BMM354" s="115"/>
      <c r="BMN354" s="116"/>
      <c r="BMO354" s="117"/>
      <c r="BMP354" s="116"/>
      <c r="BMQ354" s="116"/>
      <c r="BMR354" s="116"/>
      <c r="BMS354" s="116"/>
      <c r="BMT354" s="116"/>
      <c r="BMU354" s="116"/>
      <c r="BMV354" s="116"/>
      <c r="BMW354" s="116"/>
      <c r="BMX354" s="118"/>
      <c r="BMY354" s="116"/>
      <c r="BMZ354" s="116"/>
      <c r="BNA354" s="116"/>
      <c r="BNB354" s="116"/>
      <c r="BNC354" s="116"/>
      <c r="BND354" s="116"/>
      <c r="BNE354" s="116"/>
      <c r="BNF354" s="116"/>
      <c r="BNG354" s="116"/>
      <c r="BNH354" s="116"/>
      <c r="BNI354" s="118"/>
      <c r="BNJ354" s="115"/>
      <c r="BNK354" s="116"/>
      <c r="BNL354" s="117"/>
      <c r="BNM354" s="116"/>
      <c r="BNN354" s="116"/>
      <c r="BNO354" s="116"/>
      <c r="BNP354" s="116"/>
      <c r="BNQ354" s="116"/>
      <c r="BNR354" s="116"/>
      <c r="BNS354" s="116"/>
      <c r="BNT354" s="116"/>
      <c r="BNU354" s="118"/>
      <c r="BNV354" s="116"/>
      <c r="BNW354" s="116"/>
      <c r="BNX354" s="116"/>
      <c r="BNY354" s="116"/>
      <c r="BNZ354" s="116"/>
      <c r="BOA354" s="116"/>
      <c r="BOB354" s="116"/>
      <c r="BOC354" s="116"/>
      <c r="BOD354" s="116"/>
      <c r="BOE354" s="116"/>
      <c r="BOF354" s="118"/>
      <c r="BOG354" s="115"/>
      <c r="BOH354" s="116"/>
      <c r="BOI354" s="117"/>
      <c r="BOJ354" s="116"/>
      <c r="BOK354" s="116"/>
      <c r="BOL354" s="116"/>
      <c r="BOM354" s="116"/>
      <c r="BON354" s="116"/>
      <c r="BOO354" s="116"/>
      <c r="BOP354" s="116"/>
      <c r="BOQ354" s="116"/>
      <c r="BOR354" s="118"/>
      <c r="BOS354" s="116"/>
      <c r="BOT354" s="116"/>
      <c r="BOU354" s="116"/>
      <c r="BOV354" s="116"/>
      <c r="BOW354" s="116"/>
      <c r="BOX354" s="116"/>
      <c r="BOY354" s="116"/>
      <c r="BOZ354" s="116"/>
      <c r="BPA354" s="116"/>
      <c r="BPB354" s="116"/>
      <c r="BPC354" s="118"/>
      <c r="BPD354" s="115"/>
      <c r="BPE354" s="116"/>
      <c r="BPF354" s="117"/>
      <c r="BPG354" s="116"/>
      <c r="BPH354" s="116"/>
      <c r="BPI354" s="116"/>
      <c r="BPJ354" s="116"/>
      <c r="BPK354" s="116"/>
      <c r="BPL354" s="116"/>
      <c r="BPM354" s="116"/>
      <c r="BPN354" s="116"/>
      <c r="BPO354" s="118"/>
      <c r="BPP354" s="116"/>
      <c r="BPQ354" s="116"/>
      <c r="BPR354" s="116"/>
      <c r="BPS354" s="116"/>
      <c r="BPT354" s="116"/>
      <c r="BPU354" s="116"/>
      <c r="BPV354" s="116"/>
      <c r="BPW354" s="116"/>
      <c r="BPX354" s="116"/>
      <c r="BPY354" s="116"/>
      <c r="BPZ354" s="118"/>
      <c r="BQA354" s="115"/>
      <c r="BQB354" s="116"/>
      <c r="BQC354" s="117"/>
      <c r="BQD354" s="116"/>
      <c r="BQE354" s="116"/>
      <c r="BQF354" s="116"/>
      <c r="BQG354" s="116"/>
      <c r="BQH354" s="116"/>
      <c r="BQI354" s="116"/>
      <c r="BQJ354" s="116"/>
      <c r="BQK354" s="116"/>
      <c r="BQL354" s="118"/>
      <c r="BQM354" s="116"/>
      <c r="BQN354" s="116"/>
      <c r="BQO354" s="116"/>
      <c r="BQP354" s="116"/>
      <c r="BQQ354" s="116"/>
      <c r="BQR354" s="116"/>
      <c r="BQS354" s="116"/>
      <c r="BQT354" s="116"/>
      <c r="BQU354" s="116"/>
      <c r="BQV354" s="116"/>
      <c r="BQW354" s="118"/>
      <c r="BQX354" s="115"/>
      <c r="BQY354" s="116"/>
      <c r="BQZ354" s="117"/>
      <c r="BRA354" s="116"/>
      <c r="BRB354" s="116"/>
      <c r="BRC354" s="116"/>
      <c r="BRD354" s="116"/>
      <c r="BRE354" s="116"/>
      <c r="BRF354" s="116"/>
      <c r="BRG354" s="116"/>
      <c r="BRH354" s="116"/>
      <c r="BRI354" s="118"/>
      <c r="BRJ354" s="116"/>
      <c r="BRK354" s="116"/>
      <c r="BRL354" s="116"/>
      <c r="BRM354" s="116"/>
      <c r="BRN354" s="116"/>
      <c r="BRO354" s="116"/>
      <c r="BRP354" s="116"/>
      <c r="BRQ354" s="116"/>
      <c r="BRR354" s="116"/>
      <c r="BRS354" s="116"/>
      <c r="BRT354" s="118"/>
      <c r="BRU354" s="115"/>
      <c r="BRV354" s="116"/>
      <c r="BRW354" s="117"/>
      <c r="BRX354" s="116"/>
      <c r="BRY354" s="116"/>
      <c r="BRZ354" s="116"/>
      <c r="BSA354" s="116"/>
      <c r="BSB354" s="116"/>
      <c r="BSC354" s="116"/>
      <c r="BSD354" s="116"/>
      <c r="BSE354" s="116"/>
      <c r="BSF354" s="118"/>
      <c r="BSG354" s="116"/>
      <c r="BSH354" s="116"/>
      <c r="BSI354" s="116"/>
      <c r="BSJ354" s="116"/>
      <c r="BSK354" s="116"/>
      <c r="BSL354" s="116"/>
      <c r="BSM354" s="116"/>
      <c r="BSN354" s="116"/>
      <c r="BSO354" s="116"/>
      <c r="BSP354" s="116"/>
      <c r="BSQ354" s="118"/>
      <c r="BSR354" s="115"/>
      <c r="BSS354" s="116"/>
      <c r="BST354" s="117"/>
      <c r="BSU354" s="116"/>
      <c r="BSV354" s="116"/>
      <c r="BSW354" s="116"/>
      <c r="BSX354" s="116"/>
      <c r="BSY354" s="116"/>
      <c r="BSZ354" s="116"/>
      <c r="BTA354" s="116"/>
      <c r="BTB354" s="116"/>
      <c r="BTC354" s="118"/>
      <c r="BTD354" s="116"/>
      <c r="BTE354" s="116"/>
      <c r="BTF354" s="116"/>
      <c r="BTG354" s="116"/>
      <c r="BTH354" s="116"/>
      <c r="BTI354" s="116"/>
      <c r="BTJ354" s="116"/>
      <c r="BTK354" s="116"/>
      <c r="BTL354" s="116"/>
      <c r="BTM354" s="116"/>
      <c r="BTN354" s="118"/>
      <c r="BTO354" s="115"/>
      <c r="BTP354" s="116"/>
      <c r="BTQ354" s="117"/>
      <c r="BTR354" s="116"/>
      <c r="BTS354" s="116"/>
      <c r="BTT354" s="116"/>
      <c r="BTU354" s="116"/>
      <c r="BTV354" s="116"/>
      <c r="BTW354" s="116"/>
      <c r="BTX354" s="116"/>
      <c r="BTY354" s="116"/>
      <c r="BTZ354" s="118"/>
      <c r="BUA354" s="116"/>
      <c r="BUB354" s="116"/>
      <c r="BUC354" s="116"/>
      <c r="BUD354" s="116"/>
      <c r="BUE354" s="116"/>
      <c r="BUF354" s="116"/>
      <c r="BUG354" s="116"/>
      <c r="BUH354" s="116"/>
      <c r="BUI354" s="116"/>
      <c r="BUJ354" s="116"/>
      <c r="BUK354" s="118"/>
      <c r="BUL354" s="115"/>
      <c r="BUM354" s="116"/>
      <c r="BUN354" s="117"/>
      <c r="BUO354" s="116"/>
      <c r="BUP354" s="116"/>
      <c r="BUQ354" s="116"/>
      <c r="BUR354" s="116"/>
      <c r="BUS354" s="116"/>
      <c r="BUT354" s="116"/>
      <c r="BUU354" s="116"/>
      <c r="BUV354" s="116"/>
      <c r="BUW354" s="118"/>
      <c r="BUX354" s="116"/>
      <c r="BUY354" s="116"/>
      <c r="BUZ354" s="116"/>
      <c r="BVA354" s="116"/>
      <c r="BVB354" s="116"/>
      <c r="BVC354" s="116"/>
      <c r="BVD354" s="116"/>
      <c r="BVE354" s="116"/>
      <c r="BVF354" s="116"/>
      <c r="BVG354" s="116"/>
      <c r="BVH354" s="118"/>
      <c r="BVI354" s="115"/>
      <c r="BVJ354" s="116"/>
      <c r="BVK354" s="117"/>
      <c r="BVL354" s="116"/>
      <c r="BVM354" s="116"/>
      <c r="BVN354" s="116"/>
      <c r="BVO354" s="116"/>
      <c r="BVP354" s="116"/>
      <c r="BVQ354" s="116"/>
      <c r="BVR354" s="116"/>
      <c r="BVS354" s="116"/>
      <c r="BVT354" s="118"/>
      <c r="BVU354" s="116"/>
      <c r="BVV354" s="116"/>
      <c r="BVW354" s="116"/>
      <c r="BVX354" s="116"/>
      <c r="BVY354" s="116"/>
      <c r="BVZ354" s="116"/>
      <c r="BWA354" s="116"/>
      <c r="BWB354" s="116"/>
      <c r="BWC354" s="116"/>
      <c r="BWD354" s="116"/>
      <c r="BWE354" s="118"/>
      <c r="BWF354" s="115"/>
      <c r="BWG354" s="116"/>
      <c r="BWH354" s="117"/>
      <c r="BWI354" s="116"/>
      <c r="BWJ354" s="116"/>
      <c r="BWK354" s="116"/>
      <c r="BWL354" s="116"/>
      <c r="BWM354" s="116"/>
      <c r="BWN354" s="116"/>
      <c r="BWO354" s="116"/>
      <c r="BWP354" s="116"/>
      <c r="BWQ354" s="118"/>
      <c r="BWR354" s="116"/>
      <c r="BWS354" s="116"/>
      <c r="BWT354" s="116"/>
      <c r="BWU354" s="116"/>
      <c r="BWV354" s="116"/>
      <c r="BWW354" s="116"/>
      <c r="BWX354" s="116"/>
      <c r="BWY354" s="116"/>
      <c r="BWZ354" s="116"/>
      <c r="BXA354" s="116"/>
      <c r="BXB354" s="118"/>
      <c r="BXC354" s="115"/>
      <c r="BXD354" s="116"/>
      <c r="BXE354" s="117"/>
      <c r="BXF354" s="116"/>
      <c r="BXG354" s="116"/>
      <c r="BXH354" s="116"/>
      <c r="BXI354" s="116"/>
      <c r="BXJ354" s="116"/>
      <c r="BXK354" s="116"/>
      <c r="BXL354" s="116"/>
      <c r="BXM354" s="116"/>
      <c r="BXN354" s="118"/>
      <c r="BXO354" s="116"/>
      <c r="BXP354" s="116"/>
      <c r="BXQ354" s="116"/>
      <c r="BXR354" s="116"/>
      <c r="BXS354" s="116"/>
      <c r="BXT354" s="116"/>
      <c r="BXU354" s="116"/>
      <c r="BXV354" s="116"/>
      <c r="BXW354" s="116"/>
      <c r="BXX354" s="116"/>
      <c r="BXY354" s="118"/>
      <c r="BXZ354" s="115"/>
      <c r="BYA354" s="116"/>
      <c r="BYB354" s="117"/>
      <c r="BYC354" s="116"/>
      <c r="BYD354" s="116"/>
      <c r="BYE354" s="116"/>
      <c r="BYF354" s="116"/>
      <c r="BYG354" s="116"/>
      <c r="BYH354" s="116"/>
      <c r="BYI354" s="116"/>
      <c r="BYJ354" s="116"/>
      <c r="BYK354" s="118"/>
      <c r="BYL354" s="116"/>
      <c r="BYM354" s="116"/>
      <c r="BYN354" s="116"/>
      <c r="BYO354" s="116"/>
      <c r="BYP354" s="116"/>
      <c r="BYQ354" s="116"/>
      <c r="BYR354" s="116"/>
      <c r="BYS354" s="116"/>
      <c r="BYT354" s="116"/>
      <c r="BYU354" s="116"/>
      <c r="BYV354" s="118"/>
      <c r="BYW354" s="115"/>
      <c r="BYX354" s="116"/>
      <c r="BYY354" s="117"/>
      <c r="BYZ354" s="116"/>
      <c r="BZA354" s="116"/>
      <c r="BZB354" s="116"/>
      <c r="BZC354" s="116"/>
      <c r="BZD354" s="116"/>
      <c r="BZE354" s="116"/>
      <c r="BZF354" s="116"/>
      <c r="BZG354" s="116"/>
      <c r="BZH354" s="118"/>
      <c r="BZI354" s="116"/>
      <c r="BZJ354" s="116"/>
      <c r="BZK354" s="116"/>
      <c r="BZL354" s="116"/>
      <c r="BZM354" s="116"/>
      <c r="BZN354" s="116"/>
      <c r="BZO354" s="116"/>
      <c r="BZP354" s="116"/>
      <c r="BZQ354" s="116"/>
      <c r="BZR354" s="116"/>
      <c r="BZS354" s="118"/>
      <c r="BZT354" s="115"/>
      <c r="BZU354" s="116"/>
      <c r="BZV354" s="117"/>
      <c r="BZW354" s="116"/>
      <c r="BZX354" s="116"/>
      <c r="BZY354" s="116"/>
      <c r="BZZ354" s="116"/>
      <c r="CAA354" s="116"/>
      <c r="CAB354" s="116"/>
      <c r="CAC354" s="116"/>
      <c r="CAD354" s="116"/>
      <c r="CAE354" s="118"/>
      <c r="CAF354" s="116"/>
      <c r="CAG354" s="116"/>
      <c r="CAH354" s="116"/>
      <c r="CAI354" s="116"/>
      <c r="CAJ354" s="116"/>
      <c r="CAK354" s="116"/>
      <c r="CAL354" s="116"/>
      <c r="CAM354" s="116"/>
      <c r="CAN354" s="116"/>
      <c r="CAO354" s="116"/>
      <c r="CAP354" s="118"/>
      <c r="CAQ354" s="115"/>
      <c r="CAR354" s="116"/>
      <c r="CAS354" s="117"/>
      <c r="CAT354" s="116"/>
      <c r="CAU354" s="116"/>
      <c r="CAV354" s="116"/>
      <c r="CAW354" s="116"/>
      <c r="CAX354" s="116"/>
      <c r="CAY354" s="116"/>
      <c r="CAZ354" s="116"/>
      <c r="CBA354" s="116"/>
      <c r="CBB354" s="118"/>
      <c r="CBC354" s="116"/>
      <c r="CBD354" s="116"/>
      <c r="CBE354" s="116"/>
      <c r="CBF354" s="116"/>
      <c r="CBG354" s="116"/>
      <c r="CBH354" s="116"/>
      <c r="CBI354" s="116"/>
      <c r="CBJ354" s="116"/>
      <c r="CBK354" s="116"/>
      <c r="CBL354" s="116"/>
      <c r="CBM354" s="118"/>
      <c r="CBN354" s="115"/>
      <c r="CBO354" s="116"/>
      <c r="CBP354" s="117"/>
      <c r="CBQ354" s="116"/>
      <c r="CBR354" s="116"/>
      <c r="CBS354" s="116"/>
      <c r="CBT354" s="116"/>
      <c r="CBU354" s="116"/>
      <c r="CBV354" s="116"/>
      <c r="CBW354" s="116"/>
      <c r="CBX354" s="116"/>
      <c r="CBY354" s="118"/>
      <c r="CBZ354" s="116"/>
      <c r="CCA354" s="116"/>
      <c r="CCB354" s="116"/>
      <c r="CCC354" s="116"/>
      <c r="CCD354" s="116"/>
      <c r="CCE354" s="116"/>
      <c r="CCF354" s="116"/>
      <c r="CCG354" s="116"/>
      <c r="CCH354" s="116"/>
      <c r="CCI354" s="116"/>
      <c r="CCJ354" s="118"/>
      <c r="CCK354" s="115"/>
      <c r="CCL354" s="116"/>
      <c r="CCM354" s="117"/>
      <c r="CCN354" s="116"/>
      <c r="CCO354" s="116"/>
      <c r="CCP354" s="116"/>
      <c r="CCQ354" s="116"/>
      <c r="CCR354" s="116"/>
      <c r="CCS354" s="116"/>
      <c r="CCT354" s="116"/>
      <c r="CCU354" s="116"/>
      <c r="CCV354" s="118"/>
      <c r="CCW354" s="116"/>
      <c r="CCX354" s="116"/>
      <c r="CCY354" s="116"/>
      <c r="CCZ354" s="116"/>
      <c r="CDA354" s="116"/>
      <c r="CDB354" s="116"/>
      <c r="CDC354" s="116"/>
      <c r="CDD354" s="116"/>
      <c r="CDE354" s="116"/>
      <c r="CDF354" s="116"/>
      <c r="CDG354" s="118"/>
      <c r="CDH354" s="115"/>
      <c r="CDI354" s="116"/>
      <c r="CDJ354" s="117"/>
      <c r="CDK354" s="116"/>
      <c r="CDL354" s="116"/>
      <c r="CDM354" s="116"/>
      <c r="CDN354" s="116"/>
      <c r="CDO354" s="116"/>
      <c r="CDP354" s="116"/>
      <c r="CDQ354" s="116"/>
      <c r="CDR354" s="116"/>
      <c r="CDS354" s="118"/>
      <c r="CDT354" s="116"/>
      <c r="CDU354" s="116"/>
      <c r="CDV354" s="116"/>
      <c r="CDW354" s="116"/>
      <c r="CDX354" s="116"/>
      <c r="CDY354" s="116"/>
      <c r="CDZ354" s="116"/>
      <c r="CEA354" s="116"/>
      <c r="CEB354" s="116"/>
      <c r="CEC354" s="116"/>
      <c r="CED354" s="118"/>
      <c r="CEE354" s="115"/>
      <c r="CEF354" s="116"/>
      <c r="CEG354" s="117"/>
      <c r="CEH354" s="116"/>
      <c r="CEI354" s="116"/>
      <c r="CEJ354" s="116"/>
      <c r="CEK354" s="116"/>
      <c r="CEL354" s="116"/>
      <c r="CEM354" s="116"/>
      <c r="CEN354" s="116"/>
      <c r="CEO354" s="116"/>
      <c r="CEP354" s="118"/>
      <c r="CEQ354" s="116"/>
      <c r="CER354" s="116"/>
      <c r="CES354" s="116"/>
      <c r="CET354" s="116"/>
      <c r="CEU354" s="116"/>
      <c r="CEV354" s="116"/>
      <c r="CEW354" s="116"/>
      <c r="CEX354" s="116"/>
      <c r="CEY354" s="116"/>
      <c r="CEZ354" s="116"/>
      <c r="CFA354" s="118"/>
      <c r="CFB354" s="115"/>
      <c r="CFC354" s="116"/>
      <c r="CFD354" s="117"/>
      <c r="CFE354" s="116"/>
      <c r="CFF354" s="116"/>
      <c r="CFG354" s="116"/>
      <c r="CFH354" s="116"/>
      <c r="CFI354" s="116"/>
      <c r="CFJ354" s="116"/>
      <c r="CFK354" s="116"/>
      <c r="CFL354" s="116"/>
      <c r="CFM354" s="118"/>
      <c r="CFN354" s="116"/>
      <c r="CFO354" s="116"/>
      <c r="CFP354" s="116"/>
      <c r="CFQ354" s="116"/>
      <c r="CFR354" s="116"/>
      <c r="CFS354" s="116"/>
      <c r="CFT354" s="116"/>
      <c r="CFU354" s="116"/>
      <c r="CFV354" s="116"/>
      <c r="CFW354" s="116"/>
      <c r="CFX354" s="118"/>
      <c r="CFY354" s="115"/>
      <c r="CFZ354" s="116"/>
      <c r="CGA354" s="117"/>
      <c r="CGB354" s="116"/>
      <c r="CGC354" s="116"/>
      <c r="CGD354" s="116"/>
      <c r="CGE354" s="116"/>
      <c r="CGF354" s="116"/>
      <c r="CGG354" s="116"/>
      <c r="CGH354" s="116"/>
      <c r="CGI354" s="116"/>
      <c r="CGJ354" s="118"/>
      <c r="CGK354" s="116"/>
      <c r="CGL354" s="116"/>
      <c r="CGM354" s="116"/>
      <c r="CGN354" s="116"/>
      <c r="CGO354" s="116"/>
      <c r="CGP354" s="116"/>
      <c r="CGQ354" s="116"/>
      <c r="CGR354" s="116"/>
      <c r="CGS354" s="116"/>
      <c r="CGT354" s="116"/>
      <c r="CGU354" s="118"/>
      <c r="CGV354" s="115"/>
      <c r="CGW354" s="116"/>
      <c r="CGX354" s="117"/>
      <c r="CGY354" s="116"/>
      <c r="CGZ354" s="116"/>
      <c r="CHA354" s="116"/>
      <c r="CHB354" s="116"/>
      <c r="CHC354" s="116"/>
      <c r="CHD354" s="116"/>
      <c r="CHE354" s="116"/>
      <c r="CHF354" s="116"/>
      <c r="CHG354" s="118"/>
      <c r="CHH354" s="116"/>
      <c r="CHI354" s="116"/>
      <c r="CHJ354" s="116"/>
      <c r="CHK354" s="116"/>
      <c r="CHL354" s="116"/>
      <c r="CHM354" s="116"/>
      <c r="CHN354" s="116"/>
      <c r="CHO354" s="116"/>
      <c r="CHP354" s="116"/>
      <c r="CHQ354" s="116"/>
      <c r="CHR354" s="118"/>
      <c r="CHS354" s="115"/>
      <c r="CHT354" s="116"/>
      <c r="CHU354" s="117"/>
      <c r="CHV354" s="116"/>
      <c r="CHW354" s="116"/>
      <c r="CHX354" s="116"/>
      <c r="CHY354" s="116"/>
      <c r="CHZ354" s="116"/>
      <c r="CIA354" s="116"/>
      <c r="CIB354" s="116"/>
      <c r="CIC354" s="116"/>
      <c r="CID354" s="118"/>
      <c r="CIE354" s="116"/>
      <c r="CIF354" s="116"/>
      <c r="CIG354" s="116"/>
      <c r="CIH354" s="116"/>
      <c r="CII354" s="116"/>
      <c r="CIJ354" s="116"/>
      <c r="CIK354" s="116"/>
      <c r="CIL354" s="116"/>
      <c r="CIM354" s="116"/>
      <c r="CIN354" s="116"/>
      <c r="CIO354" s="118"/>
      <c r="CIP354" s="115"/>
      <c r="CIQ354" s="116"/>
      <c r="CIR354" s="117"/>
      <c r="CIS354" s="116"/>
      <c r="CIT354" s="116"/>
      <c r="CIU354" s="116"/>
      <c r="CIV354" s="116"/>
      <c r="CIW354" s="116"/>
      <c r="CIX354" s="116"/>
      <c r="CIY354" s="116"/>
      <c r="CIZ354" s="116"/>
      <c r="CJA354" s="118"/>
      <c r="CJB354" s="116"/>
      <c r="CJC354" s="116"/>
      <c r="CJD354" s="116"/>
      <c r="CJE354" s="116"/>
      <c r="CJF354" s="116"/>
      <c r="CJG354" s="116"/>
      <c r="CJH354" s="116"/>
      <c r="CJI354" s="116"/>
      <c r="CJJ354" s="116"/>
      <c r="CJK354" s="116"/>
      <c r="CJL354" s="118"/>
      <c r="CJM354" s="115"/>
      <c r="CJN354" s="116"/>
      <c r="CJO354" s="117"/>
      <c r="CJP354" s="116"/>
      <c r="CJQ354" s="116"/>
      <c r="CJR354" s="116"/>
      <c r="CJS354" s="116"/>
      <c r="CJT354" s="116"/>
      <c r="CJU354" s="116"/>
      <c r="CJV354" s="116"/>
      <c r="CJW354" s="116"/>
      <c r="CJX354" s="118"/>
      <c r="CJY354" s="116"/>
      <c r="CJZ354" s="116"/>
      <c r="CKA354" s="116"/>
      <c r="CKB354" s="116"/>
      <c r="CKC354" s="116"/>
      <c r="CKD354" s="116"/>
      <c r="CKE354" s="116"/>
      <c r="CKF354" s="116"/>
      <c r="CKG354" s="116"/>
      <c r="CKH354" s="116"/>
      <c r="CKI354" s="118"/>
      <c r="CKJ354" s="115"/>
      <c r="CKK354" s="116"/>
      <c r="CKL354" s="117"/>
      <c r="CKM354" s="116"/>
      <c r="CKN354" s="116"/>
      <c r="CKO354" s="116"/>
      <c r="CKP354" s="116"/>
      <c r="CKQ354" s="116"/>
      <c r="CKR354" s="116"/>
      <c r="CKS354" s="116"/>
      <c r="CKT354" s="116"/>
      <c r="CKU354" s="118"/>
      <c r="CKV354" s="116"/>
      <c r="CKW354" s="116"/>
      <c r="CKX354" s="116"/>
      <c r="CKY354" s="116"/>
      <c r="CKZ354" s="116"/>
      <c r="CLA354" s="116"/>
      <c r="CLB354" s="116"/>
      <c r="CLC354" s="116"/>
      <c r="CLD354" s="116"/>
      <c r="CLE354" s="116"/>
      <c r="CLF354" s="118"/>
      <c r="CLG354" s="115"/>
      <c r="CLH354" s="116"/>
      <c r="CLI354" s="117"/>
      <c r="CLJ354" s="116"/>
      <c r="CLK354" s="116"/>
      <c r="CLL354" s="116"/>
      <c r="CLM354" s="116"/>
      <c r="CLN354" s="116"/>
      <c r="CLO354" s="116"/>
      <c r="CLP354" s="116"/>
      <c r="CLQ354" s="116"/>
      <c r="CLR354" s="118"/>
      <c r="CLS354" s="116"/>
      <c r="CLT354" s="116"/>
      <c r="CLU354" s="116"/>
      <c r="CLV354" s="116"/>
      <c r="CLW354" s="116"/>
      <c r="CLX354" s="116"/>
      <c r="CLY354" s="116"/>
      <c r="CLZ354" s="116"/>
      <c r="CMA354" s="116"/>
      <c r="CMB354" s="116"/>
      <c r="CMC354" s="118"/>
      <c r="CMD354" s="115"/>
      <c r="CME354" s="116"/>
      <c r="CMF354" s="117"/>
      <c r="CMG354" s="116"/>
      <c r="CMH354" s="116"/>
      <c r="CMI354" s="116"/>
      <c r="CMJ354" s="116"/>
      <c r="CMK354" s="116"/>
      <c r="CML354" s="116"/>
      <c r="CMM354" s="116"/>
      <c r="CMN354" s="116"/>
      <c r="CMO354" s="118"/>
      <c r="CMP354" s="116"/>
      <c r="CMQ354" s="116"/>
      <c r="CMR354" s="116"/>
      <c r="CMS354" s="116"/>
      <c r="CMT354" s="116"/>
      <c r="CMU354" s="116"/>
      <c r="CMV354" s="116"/>
      <c r="CMW354" s="116"/>
      <c r="CMX354" s="116"/>
      <c r="CMY354" s="116"/>
      <c r="CMZ354" s="118"/>
      <c r="CNA354" s="115"/>
      <c r="CNB354" s="116"/>
      <c r="CNC354" s="117"/>
      <c r="CND354" s="116"/>
      <c r="CNE354" s="116"/>
      <c r="CNF354" s="116"/>
      <c r="CNG354" s="116"/>
      <c r="CNH354" s="116"/>
      <c r="CNI354" s="116"/>
      <c r="CNJ354" s="116"/>
      <c r="CNK354" s="116"/>
      <c r="CNL354" s="118"/>
      <c r="CNM354" s="116"/>
      <c r="CNN354" s="116"/>
      <c r="CNO354" s="116"/>
      <c r="CNP354" s="116"/>
      <c r="CNQ354" s="116"/>
      <c r="CNR354" s="116"/>
      <c r="CNS354" s="116"/>
      <c r="CNT354" s="116"/>
      <c r="CNU354" s="116"/>
      <c r="CNV354" s="116"/>
      <c r="CNW354" s="118"/>
      <c r="CNX354" s="115"/>
      <c r="CNY354" s="116"/>
      <c r="CNZ354" s="117"/>
      <c r="COA354" s="116"/>
      <c r="COB354" s="116"/>
      <c r="COC354" s="116"/>
      <c r="COD354" s="116"/>
      <c r="COE354" s="116"/>
      <c r="COF354" s="116"/>
      <c r="COG354" s="116"/>
      <c r="COH354" s="116"/>
      <c r="COI354" s="118"/>
      <c r="COJ354" s="116"/>
      <c r="COK354" s="116"/>
      <c r="COL354" s="116"/>
      <c r="COM354" s="116"/>
      <c r="CON354" s="116"/>
      <c r="COO354" s="116"/>
      <c r="COP354" s="116"/>
      <c r="COQ354" s="116"/>
      <c r="COR354" s="116"/>
      <c r="COS354" s="116"/>
      <c r="COT354" s="118"/>
      <c r="COU354" s="115"/>
      <c r="COV354" s="116"/>
      <c r="COW354" s="117"/>
      <c r="COX354" s="116"/>
      <c r="COY354" s="116"/>
      <c r="COZ354" s="116"/>
      <c r="CPA354" s="116"/>
      <c r="CPB354" s="116"/>
      <c r="CPC354" s="116"/>
      <c r="CPD354" s="116"/>
      <c r="CPE354" s="116"/>
      <c r="CPF354" s="118"/>
      <c r="CPG354" s="116"/>
      <c r="CPH354" s="116"/>
      <c r="CPI354" s="116"/>
      <c r="CPJ354" s="116"/>
      <c r="CPK354" s="116"/>
      <c r="CPL354" s="116"/>
      <c r="CPM354" s="116"/>
      <c r="CPN354" s="116"/>
      <c r="CPO354" s="116"/>
      <c r="CPP354" s="116"/>
      <c r="CPQ354" s="118"/>
      <c r="CPR354" s="115"/>
      <c r="CPS354" s="116"/>
      <c r="CPT354" s="117"/>
      <c r="CPU354" s="116"/>
      <c r="CPV354" s="116"/>
      <c r="CPW354" s="116"/>
      <c r="CPX354" s="116"/>
      <c r="CPY354" s="116"/>
      <c r="CPZ354" s="116"/>
      <c r="CQA354" s="116"/>
      <c r="CQB354" s="116"/>
      <c r="CQC354" s="118"/>
      <c r="CQD354" s="116"/>
      <c r="CQE354" s="116"/>
      <c r="CQF354" s="116"/>
      <c r="CQG354" s="116"/>
      <c r="CQH354" s="116"/>
      <c r="CQI354" s="116"/>
      <c r="CQJ354" s="116"/>
      <c r="CQK354" s="116"/>
      <c r="CQL354" s="116"/>
      <c r="CQM354" s="116"/>
      <c r="CQN354" s="118"/>
      <c r="CQO354" s="115"/>
      <c r="CQP354" s="116"/>
      <c r="CQQ354" s="117"/>
      <c r="CQR354" s="116"/>
      <c r="CQS354" s="116"/>
      <c r="CQT354" s="116"/>
      <c r="CQU354" s="116"/>
      <c r="CQV354" s="116"/>
      <c r="CQW354" s="116"/>
      <c r="CQX354" s="116"/>
      <c r="CQY354" s="116"/>
      <c r="CQZ354" s="118"/>
      <c r="CRA354" s="116"/>
      <c r="CRB354" s="116"/>
      <c r="CRC354" s="116"/>
      <c r="CRD354" s="116"/>
      <c r="CRE354" s="116"/>
      <c r="CRF354" s="116"/>
      <c r="CRG354" s="116"/>
      <c r="CRH354" s="116"/>
      <c r="CRI354" s="116"/>
      <c r="CRJ354" s="116"/>
      <c r="CRK354" s="118"/>
      <c r="CRL354" s="115"/>
      <c r="CRM354" s="116"/>
      <c r="CRN354" s="117"/>
      <c r="CRO354" s="116"/>
      <c r="CRP354" s="116"/>
      <c r="CRQ354" s="116"/>
      <c r="CRR354" s="116"/>
      <c r="CRS354" s="116"/>
      <c r="CRT354" s="116"/>
      <c r="CRU354" s="116"/>
      <c r="CRV354" s="116"/>
      <c r="CRW354" s="118"/>
      <c r="CRX354" s="116"/>
      <c r="CRY354" s="116"/>
      <c r="CRZ354" s="116"/>
      <c r="CSA354" s="116"/>
      <c r="CSB354" s="116"/>
      <c r="CSC354" s="116"/>
      <c r="CSD354" s="116"/>
      <c r="CSE354" s="116"/>
      <c r="CSF354" s="116"/>
      <c r="CSG354" s="116"/>
      <c r="CSH354" s="118"/>
      <c r="CSI354" s="115"/>
      <c r="CSJ354" s="116"/>
      <c r="CSK354" s="117"/>
      <c r="CSL354" s="116"/>
      <c r="CSM354" s="116"/>
      <c r="CSN354" s="116"/>
      <c r="CSO354" s="116"/>
      <c r="CSP354" s="116"/>
      <c r="CSQ354" s="116"/>
      <c r="CSR354" s="116"/>
      <c r="CSS354" s="116"/>
      <c r="CST354" s="118"/>
      <c r="CSU354" s="116"/>
      <c r="CSV354" s="116"/>
      <c r="CSW354" s="116"/>
      <c r="CSX354" s="116"/>
      <c r="CSY354" s="116"/>
      <c r="CSZ354" s="116"/>
      <c r="CTA354" s="116"/>
      <c r="CTB354" s="116"/>
      <c r="CTC354" s="116"/>
      <c r="CTD354" s="116"/>
      <c r="CTE354" s="118"/>
      <c r="CTF354" s="115"/>
      <c r="CTG354" s="116"/>
      <c r="CTH354" s="117"/>
      <c r="CTI354" s="116"/>
      <c r="CTJ354" s="116"/>
      <c r="CTK354" s="116"/>
      <c r="CTL354" s="116"/>
      <c r="CTM354" s="116"/>
      <c r="CTN354" s="116"/>
      <c r="CTO354" s="116"/>
      <c r="CTP354" s="116"/>
      <c r="CTQ354" s="118"/>
      <c r="CTR354" s="116"/>
      <c r="CTS354" s="116"/>
      <c r="CTT354" s="116"/>
      <c r="CTU354" s="116"/>
      <c r="CTV354" s="116"/>
      <c r="CTW354" s="116"/>
      <c r="CTX354" s="116"/>
      <c r="CTY354" s="116"/>
      <c r="CTZ354" s="116"/>
      <c r="CUA354" s="116"/>
      <c r="CUB354" s="118"/>
      <c r="CUC354" s="115"/>
      <c r="CUD354" s="116"/>
      <c r="CUE354" s="117"/>
      <c r="CUF354" s="116"/>
      <c r="CUG354" s="116"/>
      <c r="CUH354" s="116"/>
      <c r="CUI354" s="116"/>
      <c r="CUJ354" s="116"/>
      <c r="CUK354" s="116"/>
      <c r="CUL354" s="116"/>
      <c r="CUM354" s="116"/>
      <c r="CUN354" s="118"/>
      <c r="CUO354" s="116"/>
      <c r="CUP354" s="116"/>
      <c r="CUQ354" s="116"/>
      <c r="CUR354" s="116"/>
      <c r="CUS354" s="116"/>
      <c r="CUT354" s="116"/>
      <c r="CUU354" s="116"/>
      <c r="CUV354" s="116"/>
      <c r="CUW354" s="116"/>
      <c r="CUX354" s="116"/>
      <c r="CUY354" s="118"/>
      <c r="CUZ354" s="115"/>
      <c r="CVA354" s="116"/>
      <c r="CVB354" s="117"/>
      <c r="CVC354" s="116"/>
      <c r="CVD354" s="116"/>
      <c r="CVE354" s="116"/>
      <c r="CVF354" s="116"/>
      <c r="CVG354" s="116"/>
      <c r="CVH354" s="116"/>
      <c r="CVI354" s="116"/>
      <c r="CVJ354" s="116"/>
      <c r="CVK354" s="118"/>
      <c r="CVL354" s="116"/>
      <c r="CVM354" s="116"/>
      <c r="CVN354" s="116"/>
      <c r="CVO354" s="116"/>
      <c r="CVP354" s="116"/>
      <c r="CVQ354" s="116"/>
      <c r="CVR354" s="116"/>
      <c r="CVS354" s="116"/>
      <c r="CVT354" s="116"/>
      <c r="CVU354" s="116"/>
      <c r="CVV354" s="118"/>
      <c r="CVW354" s="115"/>
      <c r="CVX354" s="116"/>
      <c r="CVY354" s="117"/>
      <c r="CVZ354" s="116"/>
      <c r="CWA354" s="116"/>
      <c r="CWB354" s="116"/>
      <c r="CWC354" s="116"/>
      <c r="CWD354" s="116"/>
      <c r="CWE354" s="116"/>
      <c r="CWF354" s="116"/>
      <c r="CWG354" s="116"/>
      <c r="CWH354" s="118"/>
      <c r="CWI354" s="116"/>
      <c r="CWJ354" s="116"/>
      <c r="CWK354" s="116"/>
      <c r="CWL354" s="116"/>
      <c r="CWM354" s="116"/>
      <c r="CWN354" s="116"/>
      <c r="CWO354" s="116"/>
      <c r="CWP354" s="116"/>
      <c r="CWQ354" s="116"/>
      <c r="CWR354" s="116"/>
      <c r="CWS354" s="118"/>
      <c r="CWT354" s="115"/>
      <c r="CWU354" s="116"/>
      <c r="CWV354" s="117"/>
      <c r="CWW354" s="116"/>
      <c r="CWX354" s="116"/>
      <c r="CWY354" s="116"/>
      <c r="CWZ354" s="116"/>
      <c r="CXA354" s="116"/>
      <c r="CXB354" s="116"/>
      <c r="CXC354" s="116"/>
      <c r="CXD354" s="116"/>
      <c r="CXE354" s="118"/>
      <c r="CXF354" s="116"/>
      <c r="CXG354" s="116"/>
      <c r="CXH354" s="116"/>
      <c r="CXI354" s="116"/>
      <c r="CXJ354" s="116"/>
      <c r="CXK354" s="116"/>
      <c r="CXL354" s="116"/>
      <c r="CXM354" s="116"/>
      <c r="CXN354" s="116"/>
      <c r="CXO354" s="116"/>
      <c r="CXP354" s="118"/>
      <c r="CXQ354" s="115"/>
      <c r="CXR354" s="116"/>
      <c r="CXS354" s="117"/>
      <c r="CXT354" s="116"/>
      <c r="CXU354" s="116"/>
      <c r="CXV354" s="116"/>
      <c r="CXW354" s="116"/>
      <c r="CXX354" s="116"/>
      <c r="CXY354" s="116"/>
      <c r="CXZ354" s="116"/>
      <c r="CYA354" s="116"/>
      <c r="CYB354" s="118"/>
      <c r="CYC354" s="116"/>
      <c r="CYD354" s="116"/>
      <c r="CYE354" s="116"/>
      <c r="CYF354" s="116"/>
      <c r="CYG354" s="116"/>
      <c r="CYH354" s="116"/>
      <c r="CYI354" s="116"/>
      <c r="CYJ354" s="116"/>
      <c r="CYK354" s="116"/>
      <c r="CYL354" s="116"/>
      <c r="CYM354" s="118"/>
      <c r="CYN354" s="115"/>
      <c r="CYO354" s="116"/>
      <c r="CYP354" s="117"/>
      <c r="CYQ354" s="116"/>
      <c r="CYR354" s="116"/>
      <c r="CYS354" s="116"/>
      <c r="CYT354" s="116"/>
      <c r="CYU354" s="116"/>
      <c r="CYV354" s="116"/>
      <c r="CYW354" s="116"/>
      <c r="CYX354" s="116"/>
      <c r="CYY354" s="118"/>
      <c r="CYZ354" s="116"/>
      <c r="CZA354" s="116"/>
      <c r="CZB354" s="116"/>
      <c r="CZC354" s="116"/>
      <c r="CZD354" s="116"/>
      <c r="CZE354" s="116"/>
      <c r="CZF354" s="116"/>
      <c r="CZG354" s="116"/>
      <c r="CZH354" s="116"/>
      <c r="CZI354" s="116"/>
      <c r="CZJ354" s="118"/>
      <c r="CZK354" s="115"/>
      <c r="CZL354" s="116"/>
      <c r="CZM354" s="117"/>
      <c r="CZN354" s="116"/>
      <c r="CZO354" s="116"/>
      <c r="CZP354" s="116"/>
      <c r="CZQ354" s="116"/>
      <c r="CZR354" s="116"/>
      <c r="CZS354" s="116"/>
      <c r="CZT354" s="116"/>
      <c r="CZU354" s="116"/>
      <c r="CZV354" s="118"/>
      <c r="CZW354" s="116"/>
      <c r="CZX354" s="116"/>
      <c r="CZY354" s="116"/>
      <c r="CZZ354" s="116"/>
      <c r="DAA354" s="116"/>
      <c r="DAB354" s="116"/>
      <c r="DAC354" s="116"/>
      <c r="DAD354" s="116"/>
      <c r="DAE354" s="116"/>
      <c r="DAF354" s="116"/>
      <c r="DAG354" s="118"/>
      <c r="DAH354" s="115"/>
      <c r="DAI354" s="116"/>
      <c r="DAJ354" s="117"/>
      <c r="DAK354" s="116"/>
      <c r="DAL354" s="116"/>
      <c r="DAM354" s="116"/>
      <c r="DAN354" s="116"/>
      <c r="DAO354" s="116"/>
      <c r="DAP354" s="116"/>
      <c r="DAQ354" s="116"/>
      <c r="DAR354" s="116"/>
      <c r="DAS354" s="118"/>
      <c r="DAT354" s="116"/>
      <c r="DAU354" s="116"/>
      <c r="DAV354" s="116"/>
      <c r="DAW354" s="116"/>
      <c r="DAX354" s="116"/>
      <c r="DAY354" s="116"/>
      <c r="DAZ354" s="116"/>
      <c r="DBA354" s="116"/>
      <c r="DBB354" s="116"/>
      <c r="DBC354" s="116"/>
      <c r="DBD354" s="118"/>
      <c r="DBE354" s="115"/>
      <c r="DBF354" s="116"/>
      <c r="DBG354" s="117"/>
      <c r="DBH354" s="116"/>
      <c r="DBI354" s="116"/>
      <c r="DBJ354" s="116"/>
      <c r="DBK354" s="116"/>
      <c r="DBL354" s="116"/>
      <c r="DBM354" s="116"/>
      <c r="DBN354" s="116"/>
      <c r="DBO354" s="116"/>
      <c r="DBP354" s="118"/>
      <c r="DBQ354" s="116"/>
      <c r="DBR354" s="116"/>
      <c r="DBS354" s="116"/>
      <c r="DBT354" s="116"/>
      <c r="DBU354" s="116"/>
      <c r="DBV354" s="116"/>
      <c r="DBW354" s="116"/>
      <c r="DBX354" s="116"/>
      <c r="DBY354" s="116"/>
      <c r="DBZ354" s="116"/>
      <c r="DCA354" s="118"/>
      <c r="DCB354" s="115"/>
      <c r="DCC354" s="116"/>
      <c r="DCD354" s="117"/>
      <c r="DCE354" s="116"/>
      <c r="DCF354" s="116"/>
      <c r="DCG354" s="116"/>
      <c r="DCH354" s="116"/>
      <c r="DCI354" s="116"/>
      <c r="DCJ354" s="116"/>
      <c r="DCK354" s="116"/>
      <c r="DCL354" s="116"/>
      <c r="DCM354" s="118"/>
      <c r="DCN354" s="116"/>
      <c r="DCO354" s="116"/>
      <c r="DCP354" s="116"/>
      <c r="DCQ354" s="116"/>
      <c r="DCR354" s="116"/>
      <c r="DCS354" s="116"/>
      <c r="DCT354" s="116"/>
      <c r="DCU354" s="116"/>
      <c r="DCV354" s="116"/>
      <c r="DCW354" s="116"/>
      <c r="DCX354" s="118"/>
      <c r="DCY354" s="115"/>
      <c r="DCZ354" s="116"/>
      <c r="DDA354" s="117"/>
      <c r="DDB354" s="116"/>
      <c r="DDC354" s="116"/>
      <c r="DDD354" s="116"/>
      <c r="DDE354" s="116"/>
      <c r="DDF354" s="116"/>
      <c r="DDG354" s="116"/>
      <c r="DDH354" s="116"/>
      <c r="DDI354" s="116"/>
      <c r="DDJ354" s="118"/>
      <c r="DDK354" s="116"/>
      <c r="DDL354" s="116"/>
      <c r="DDM354" s="116"/>
      <c r="DDN354" s="116"/>
      <c r="DDO354" s="116"/>
      <c r="DDP354" s="116"/>
      <c r="DDQ354" s="116"/>
      <c r="DDR354" s="116"/>
      <c r="DDS354" s="116"/>
      <c r="DDT354" s="116"/>
      <c r="DDU354" s="118"/>
      <c r="DDV354" s="115"/>
      <c r="DDW354" s="116"/>
      <c r="DDX354" s="117"/>
      <c r="DDY354" s="116"/>
      <c r="DDZ354" s="116"/>
      <c r="DEA354" s="116"/>
      <c r="DEB354" s="116"/>
      <c r="DEC354" s="116"/>
      <c r="DED354" s="116"/>
      <c r="DEE354" s="116"/>
      <c r="DEF354" s="116"/>
      <c r="DEG354" s="118"/>
      <c r="DEH354" s="116"/>
      <c r="DEI354" s="116"/>
      <c r="DEJ354" s="116"/>
      <c r="DEK354" s="116"/>
      <c r="DEL354" s="116"/>
      <c r="DEM354" s="116"/>
      <c r="DEN354" s="116"/>
      <c r="DEO354" s="116"/>
      <c r="DEP354" s="116"/>
      <c r="DEQ354" s="116"/>
      <c r="DER354" s="118"/>
      <c r="DES354" s="115"/>
      <c r="DET354" s="116"/>
      <c r="DEU354" s="117"/>
      <c r="DEV354" s="116"/>
      <c r="DEW354" s="116"/>
      <c r="DEX354" s="116"/>
      <c r="DEY354" s="116"/>
      <c r="DEZ354" s="116"/>
      <c r="DFA354" s="116"/>
      <c r="DFB354" s="116"/>
      <c r="DFC354" s="116"/>
      <c r="DFD354" s="118"/>
      <c r="DFE354" s="116"/>
      <c r="DFF354" s="116"/>
      <c r="DFG354" s="116"/>
      <c r="DFH354" s="116"/>
      <c r="DFI354" s="116"/>
      <c r="DFJ354" s="116"/>
      <c r="DFK354" s="116"/>
      <c r="DFL354" s="116"/>
      <c r="DFM354" s="116"/>
      <c r="DFN354" s="116"/>
      <c r="DFO354" s="118"/>
      <c r="DFP354" s="115"/>
      <c r="DFQ354" s="116"/>
      <c r="DFR354" s="117"/>
      <c r="DFS354" s="116"/>
      <c r="DFT354" s="116"/>
      <c r="DFU354" s="116"/>
      <c r="DFV354" s="116"/>
      <c r="DFW354" s="116"/>
      <c r="DFX354" s="116"/>
      <c r="DFY354" s="116"/>
      <c r="DFZ354" s="116"/>
      <c r="DGA354" s="118"/>
      <c r="DGB354" s="116"/>
      <c r="DGC354" s="116"/>
      <c r="DGD354" s="116"/>
      <c r="DGE354" s="116"/>
      <c r="DGF354" s="116"/>
      <c r="DGG354" s="116"/>
      <c r="DGH354" s="116"/>
      <c r="DGI354" s="116"/>
      <c r="DGJ354" s="116"/>
      <c r="DGK354" s="116"/>
      <c r="DGL354" s="118"/>
      <c r="DGM354" s="115"/>
      <c r="DGN354" s="116"/>
      <c r="DGO354" s="117"/>
      <c r="DGP354" s="116"/>
      <c r="DGQ354" s="116"/>
      <c r="DGR354" s="116"/>
      <c r="DGS354" s="116"/>
      <c r="DGT354" s="116"/>
      <c r="DGU354" s="116"/>
      <c r="DGV354" s="116"/>
      <c r="DGW354" s="116"/>
      <c r="DGX354" s="118"/>
      <c r="DGY354" s="116"/>
      <c r="DGZ354" s="116"/>
      <c r="DHA354" s="116"/>
      <c r="DHB354" s="116"/>
      <c r="DHC354" s="116"/>
      <c r="DHD354" s="116"/>
      <c r="DHE354" s="116"/>
      <c r="DHF354" s="116"/>
      <c r="DHG354" s="116"/>
      <c r="DHH354" s="116"/>
      <c r="DHI354" s="118"/>
      <c r="DHJ354" s="115"/>
      <c r="DHK354" s="116"/>
      <c r="DHL354" s="117"/>
      <c r="DHM354" s="116"/>
      <c r="DHN354" s="116"/>
      <c r="DHO354" s="116"/>
      <c r="DHP354" s="116"/>
      <c r="DHQ354" s="116"/>
      <c r="DHR354" s="116"/>
      <c r="DHS354" s="116"/>
      <c r="DHT354" s="116"/>
      <c r="DHU354" s="118"/>
      <c r="DHV354" s="116"/>
      <c r="DHW354" s="116"/>
      <c r="DHX354" s="116"/>
      <c r="DHY354" s="116"/>
      <c r="DHZ354" s="116"/>
      <c r="DIA354" s="116"/>
      <c r="DIB354" s="116"/>
      <c r="DIC354" s="116"/>
      <c r="DID354" s="116"/>
      <c r="DIE354" s="116"/>
      <c r="DIF354" s="118"/>
      <c r="DIG354" s="115"/>
      <c r="DIH354" s="116"/>
      <c r="DII354" s="117"/>
      <c r="DIJ354" s="116"/>
      <c r="DIK354" s="116"/>
      <c r="DIL354" s="116"/>
      <c r="DIM354" s="116"/>
      <c r="DIN354" s="116"/>
      <c r="DIO354" s="116"/>
      <c r="DIP354" s="116"/>
      <c r="DIQ354" s="116"/>
      <c r="DIR354" s="118"/>
      <c r="DIS354" s="116"/>
      <c r="DIT354" s="116"/>
      <c r="DIU354" s="116"/>
      <c r="DIV354" s="116"/>
      <c r="DIW354" s="116"/>
      <c r="DIX354" s="116"/>
      <c r="DIY354" s="116"/>
      <c r="DIZ354" s="116"/>
      <c r="DJA354" s="116"/>
      <c r="DJB354" s="116"/>
      <c r="DJC354" s="118"/>
      <c r="DJD354" s="115"/>
      <c r="DJE354" s="116"/>
      <c r="DJF354" s="117"/>
      <c r="DJG354" s="116"/>
      <c r="DJH354" s="116"/>
      <c r="DJI354" s="116"/>
      <c r="DJJ354" s="116"/>
      <c r="DJK354" s="116"/>
      <c r="DJL354" s="116"/>
      <c r="DJM354" s="116"/>
      <c r="DJN354" s="116"/>
      <c r="DJO354" s="118"/>
      <c r="DJP354" s="116"/>
      <c r="DJQ354" s="116"/>
      <c r="DJR354" s="116"/>
      <c r="DJS354" s="116"/>
      <c r="DJT354" s="116"/>
      <c r="DJU354" s="116"/>
      <c r="DJV354" s="116"/>
      <c r="DJW354" s="116"/>
      <c r="DJX354" s="116"/>
      <c r="DJY354" s="116"/>
      <c r="DJZ354" s="118"/>
      <c r="DKA354" s="115"/>
      <c r="DKB354" s="116"/>
      <c r="DKC354" s="117"/>
      <c r="DKD354" s="116"/>
      <c r="DKE354" s="116"/>
      <c r="DKF354" s="116"/>
      <c r="DKG354" s="116"/>
      <c r="DKH354" s="116"/>
      <c r="DKI354" s="116"/>
      <c r="DKJ354" s="116"/>
      <c r="DKK354" s="116"/>
      <c r="DKL354" s="118"/>
      <c r="DKM354" s="116"/>
      <c r="DKN354" s="116"/>
      <c r="DKO354" s="116"/>
      <c r="DKP354" s="116"/>
      <c r="DKQ354" s="116"/>
      <c r="DKR354" s="116"/>
      <c r="DKS354" s="116"/>
      <c r="DKT354" s="116"/>
      <c r="DKU354" s="116"/>
      <c r="DKV354" s="116"/>
      <c r="DKW354" s="118"/>
      <c r="DKX354" s="115"/>
      <c r="DKY354" s="116"/>
      <c r="DKZ354" s="117"/>
      <c r="DLA354" s="116"/>
      <c r="DLB354" s="116"/>
      <c r="DLC354" s="116"/>
      <c r="DLD354" s="116"/>
      <c r="DLE354" s="116"/>
      <c r="DLF354" s="116"/>
      <c r="DLG354" s="116"/>
      <c r="DLH354" s="116"/>
      <c r="DLI354" s="118"/>
      <c r="DLJ354" s="116"/>
      <c r="DLK354" s="116"/>
      <c r="DLL354" s="116"/>
      <c r="DLM354" s="116"/>
      <c r="DLN354" s="116"/>
      <c r="DLO354" s="116"/>
      <c r="DLP354" s="116"/>
      <c r="DLQ354" s="116"/>
      <c r="DLR354" s="116"/>
      <c r="DLS354" s="116"/>
      <c r="DLT354" s="118"/>
      <c r="DLU354" s="115"/>
      <c r="DLV354" s="116"/>
      <c r="DLW354" s="117"/>
      <c r="DLX354" s="116"/>
      <c r="DLY354" s="116"/>
      <c r="DLZ354" s="116"/>
      <c r="DMA354" s="116"/>
      <c r="DMB354" s="116"/>
      <c r="DMC354" s="116"/>
      <c r="DMD354" s="116"/>
      <c r="DME354" s="116"/>
      <c r="DMF354" s="118"/>
      <c r="DMG354" s="116"/>
      <c r="DMH354" s="116"/>
      <c r="DMI354" s="116"/>
      <c r="DMJ354" s="116"/>
      <c r="DMK354" s="116"/>
      <c r="DML354" s="116"/>
      <c r="DMM354" s="116"/>
      <c r="DMN354" s="116"/>
      <c r="DMO354" s="116"/>
      <c r="DMP354" s="116"/>
      <c r="DMQ354" s="118"/>
      <c r="DMR354" s="115"/>
      <c r="DMS354" s="116"/>
      <c r="DMT354" s="117"/>
      <c r="DMU354" s="116"/>
      <c r="DMV354" s="116"/>
      <c r="DMW354" s="116"/>
      <c r="DMX354" s="116"/>
      <c r="DMY354" s="116"/>
      <c r="DMZ354" s="116"/>
      <c r="DNA354" s="116"/>
      <c r="DNB354" s="116"/>
      <c r="DNC354" s="118"/>
      <c r="DND354" s="116"/>
      <c r="DNE354" s="116"/>
      <c r="DNF354" s="116"/>
      <c r="DNG354" s="116"/>
      <c r="DNH354" s="116"/>
      <c r="DNI354" s="116"/>
      <c r="DNJ354" s="116"/>
      <c r="DNK354" s="116"/>
      <c r="DNL354" s="116"/>
      <c r="DNM354" s="116"/>
      <c r="DNN354" s="118"/>
      <c r="DNO354" s="115"/>
      <c r="DNP354" s="116"/>
      <c r="DNQ354" s="117"/>
      <c r="DNR354" s="116"/>
      <c r="DNS354" s="116"/>
      <c r="DNT354" s="116"/>
      <c r="DNU354" s="116"/>
      <c r="DNV354" s="116"/>
      <c r="DNW354" s="116"/>
      <c r="DNX354" s="116"/>
      <c r="DNY354" s="116"/>
      <c r="DNZ354" s="118"/>
      <c r="DOA354" s="116"/>
      <c r="DOB354" s="116"/>
      <c r="DOC354" s="116"/>
      <c r="DOD354" s="116"/>
      <c r="DOE354" s="116"/>
      <c r="DOF354" s="116"/>
      <c r="DOG354" s="116"/>
      <c r="DOH354" s="116"/>
      <c r="DOI354" s="116"/>
      <c r="DOJ354" s="116"/>
      <c r="DOK354" s="118"/>
      <c r="DOL354" s="115"/>
      <c r="DOM354" s="116"/>
      <c r="DON354" s="117"/>
      <c r="DOO354" s="116"/>
      <c r="DOP354" s="116"/>
      <c r="DOQ354" s="116"/>
      <c r="DOR354" s="116"/>
      <c r="DOS354" s="116"/>
      <c r="DOT354" s="116"/>
      <c r="DOU354" s="116"/>
      <c r="DOV354" s="116"/>
      <c r="DOW354" s="118"/>
      <c r="DOX354" s="116"/>
      <c r="DOY354" s="116"/>
      <c r="DOZ354" s="116"/>
      <c r="DPA354" s="116"/>
      <c r="DPB354" s="116"/>
      <c r="DPC354" s="116"/>
      <c r="DPD354" s="116"/>
      <c r="DPE354" s="116"/>
      <c r="DPF354" s="116"/>
      <c r="DPG354" s="116"/>
      <c r="DPH354" s="118"/>
      <c r="DPI354" s="115"/>
      <c r="DPJ354" s="116"/>
      <c r="DPK354" s="117"/>
      <c r="DPL354" s="116"/>
      <c r="DPM354" s="116"/>
      <c r="DPN354" s="116"/>
      <c r="DPO354" s="116"/>
      <c r="DPP354" s="116"/>
      <c r="DPQ354" s="116"/>
      <c r="DPR354" s="116"/>
      <c r="DPS354" s="116"/>
      <c r="DPT354" s="118"/>
      <c r="DPU354" s="116"/>
      <c r="DPV354" s="116"/>
      <c r="DPW354" s="116"/>
      <c r="DPX354" s="116"/>
      <c r="DPY354" s="116"/>
      <c r="DPZ354" s="116"/>
      <c r="DQA354" s="116"/>
      <c r="DQB354" s="116"/>
      <c r="DQC354" s="116"/>
      <c r="DQD354" s="116"/>
      <c r="DQE354" s="118"/>
      <c r="DQF354" s="115"/>
      <c r="DQG354" s="116"/>
      <c r="DQH354" s="117"/>
      <c r="DQI354" s="116"/>
      <c r="DQJ354" s="116"/>
      <c r="DQK354" s="116"/>
      <c r="DQL354" s="116"/>
      <c r="DQM354" s="116"/>
      <c r="DQN354" s="116"/>
      <c r="DQO354" s="116"/>
      <c r="DQP354" s="116"/>
      <c r="DQQ354" s="118"/>
      <c r="DQR354" s="116"/>
      <c r="DQS354" s="116"/>
      <c r="DQT354" s="116"/>
      <c r="DQU354" s="116"/>
      <c r="DQV354" s="116"/>
      <c r="DQW354" s="116"/>
      <c r="DQX354" s="116"/>
      <c r="DQY354" s="116"/>
      <c r="DQZ354" s="116"/>
      <c r="DRA354" s="116"/>
      <c r="DRB354" s="118"/>
      <c r="DRC354" s="115"/>
      <c r="DRD354" s="116"/>
      <c r="DRE354" s="117"/>
      <c r="DRF354" s="116"/>
      <c r="DRG354" s="116"/>
      <c r="DRH354" s="116"/>
      <c r="DRI354" s="116"/>
      <c r="DRJ354" s="116"/>
      <c r="DRK354" s="116"/>
      <c r="DRL354" s="116"/>
      <c r="DRM354" s="116"/>
      <c r="DRN354" s="118"/>
      <c r="DRO354" s="116"/>
      <c r="DRP354" s="116"/>
      <c r="DRQ354" s="116"/>
      <c r="DRR354" s="116"/>
      <c r="DRS354" s="116"/>
      <c r="DRT354" s="116"/>
      <c r="DRU354" s="116"/>
      <c r="DRV354" s="116"/>
      <c r="DRW354" s="116"/>
      <c r="DRX354" s="116"/>
      <c r="DRY354" s="118"/>
      <c r="DRZ354" s="115"/>
      <c r="DSA354" s="116"/>
      <c r="DSB354" s="117"/>
      <c r="DSC354" s="116"/>
      <c r="DSD354" s="116"/>
      <c r="DSE354" s="116"/>
      <c r="DSF354" s="116"/>
      <c r="DSG354" s="116"/>
      <c r="DSH354" s="116"/>
      <c r="DSI354" s="116"/>
      <c r="DSJ354" s="116"/>
      <c r="DSK354" s="118"/>
      <c r="DSL354" s="116"/>
      <c r="DSM354" s="116"/>
      <c r="DSN354" s="116"/>
      <c r="DSO354" s="116"/>
      <c r="DSP354" s="116"/>
      <c r="DSQ354" s="116"/>
      <c r="DSR354" s="116"/>
      <c r="DSS354" s="116"/>
      <c r="DST354" s="116"/>
      <c r="DSU354" s="116"/>
      <c r="DSV354" s="118"/>
      <c r="DSW354" s="115"/>
      <c r="DSX354" s="116"/>
      <c r="DSY354" s="117"/>
      <c r="DSZ354" s="116"/>
      <c r="DTA354" s="116"/>
      <c r="DTB354" s="116"/>
      <c r="DTC354" s="116"/>
      <c r="DTD354" s="116"/>
      <c r="DTE354" s="116"/>
      <c r="DTF354" s="116"/>
      <c r="DTG354" s="116"/>
      <c r="DTH354" s="118"/>
      <c r="DTI354" s="116"/>
      <c r="DTJ354" s="116"/>
      <c r="DTK354" s="116"/>
      <c r="DTL354" s="116"/>
      <c r="DTM354" s="116"/>
      <c r="DTN354" s="116"/>
      <c r="DTO354" s="116"/>
      <c r="DTP354" s="116"/>
      <c r="DTQ354" s="116"/>
      <c r="DTR354" s="116"/>
      <c r="DTS354" s="118"/>
      <c r="DTT354" s="115"/>
      <c r="DTU354" s="116"/>
      <c r="DTV354" s="117"/>
      <c r="DTW354" s="116"/>
      <c r="DTX354" s="116"/>
      <c r="DTY354" s="116"/>
      <c r="DTZ354" s="116"/>
      <c r="DUA354" s="116"/>
      <c r="DUB354" s="116"/>
      <c r="DUC354" s="116"/>
      <c r="DUD354" s="116"/>
      <c r="DUE354" s="118"/>
      <c r="DUF354" s="116"/>
      <c r="DUG354" s="116"/>
      <c r="DUH354" s="116"/>
      <c r="DUI354" s="116"/>
      <c r="DUJ354" s="116"/>
      <c r="DUK354" s="116"/>
      <c r="DUL354" s="116"/>
      <c r="DUM354" s="116"/>
      <c r="DUN354" s="116"/>
      <c r="DUO354" s="116"/>
      <c r="DUP354" s="118"/>
      <c r="DUQ354" s="115"/>
      <c r="DUR354" s="116"/>
      <c r="DUS354" s="117"/>
      <c r="DUT354" s="116"/>
      <c r="DUU354" s="116"/>
      <c r="DUV354" s="116"/>
      <c r="DUW354" s="116"/>
      <c r="DUX354" s="116"/>
      <c r="DUY354" s="116"/>
      <c r="DUZ354" s="116"/>
      <c r="DVA354" s="116"/>
      <c r="DVB354" s="118"/>
      <c r="DVC354" s="116"/>
      <c r="DVD354" s="116"/>
      <c r="DVE354" s="116"/>
      <c r="DVF354" s="116"/>
      <c r="DVG354" s="116"/>
      <c r="DVH354" s="116"/>
      <c r="DVI354" s="116"/>
      <c r="DVJ354" s="116"/>
      <c r="DVK354" s="116"/>
      <c r="DVL354" s="116"/>
      <c r="DVM354" s="118"/>
      <c r="DVN354" s="115"/>
      <c r="DVO354" s="116"/>
      <c r="DVP354" s="117"/>
      <c r="DVQ354" s="116"/>
      <c r="DVR354" s="116"/>
      <c r="DVS354" s="116"/>
      <c r="DVT354" s="116"/>
      <c r="DVU354" s="116"/>
      <c r="DVV354" s="116"/>
      <c r="DVW354" s="116"/>
      <c r="DVX354" s="116"/>
      <c r="DVY354" s="118"/>
      <c r="DVZ354" s="116"/>
      <c r="DWA354" s="116"/>
      <c r="DWB354" s="116"/>
      <c r="DWC354" s="116"/>
      <c r="DWD354" s="116"/>
      <c r="DWE354" s="116"/>
      <c r="DWF354" s="116"/>
      <c r="DWG354" s="116"/>
      <c r="DWH354" s="116"/>
      <c r="DWI354" s="116"/>
      <c r="DWJ354" s="118"/>
      <c r="DWK354" s="115"/>
      <c r="DWL354" s="116"/>
      <c r="DWM354" s="117"/>
      <c r="DWN354" s="116"/>
      <c r="DWO354" s="116"/>
      <c r="DWP354" s="116"/>
      <c r="DWQ354" s="116"/>
      <c r="DWR354" s="116"/>
      <c r="DWS354" s="116"/>
      <c r="DWT354" s="116"/>
      <c r="DWU354" s="116"/>
      <c r="DWV354" s="118"/>
      <c r="DWW354" s="116"/>
      <c r="DWX354" s="116"/>
      <c r="DWY354" s="116"/>
      <c r="DWZ354" s="116"/>
      <c r="DXA354" s="116"/>
      <c r="DXB354" s="116"/>
      <c r="DXC354" s="116"/>
      <c r="DXD354" s="116"/>
      <c r="DXE354" s="116"/>
      <c r="DXF354" s="116"/>
      <c r="DXG354" s="118"/>
      <c r="DXH354" s="115"/>
      <c r="DXI354" s="116"/>
      <c r="DXJ354" s="117"/>
      <c r="DXK354" s="116"/>
      <c r="DXL354" s="116"/>
      <c r="DXM354" s="116"/>
      <c r="DXN354" s="116"/>
      <c r="DXO354" s="116"/>
      <c r="DXP354" s="116"/>
      <c r="DXQ354" s="116"/>
      <c r="DXR354" s="116"/>
      <c r="DXS354" s="118"/>
      <c r="DXT354" s="116"/>
      <c r="DXU354" s="116"/>
      <c r="DXV354" s="116"/>
      <c r="DXW354" s="116"/>
      <c r="DXX354" s="116"/>
      <c r="DXY354" s="116"/>
      <c r="DXZ354" s="116"/>
      <c r="DYA354" s="116"/>
      <c r="DYB354" s="116"/>
      <c r="DYC354" s="116"/>
      <c r="DYD354" s="118"/>
      <c r="DYE354" s="115"/>
      <c r="DYF354" s="116"/>
      <c r="DYG354" s="117"/>
      <c r="DYH354" s="116"/>
      <c r="DYI354" s="116"/>
      <c r="DYJ354" s="116"/>
      <c r="DYK354" s="116"/>
      <c r="DYL354" s="116"/>
      <c r="DYM354" s="116"/>
      <c r="DYN354" s="116"/>
      <c r="DYO354" s="116"/>
      <c r="DYP354" s="118"/>
      <c r="DYQ354" s="116"/>
      <c r="DYR354" s="116"/>
      <c r="DYS354" s="116"/>
      <c r="DYT354" s="116"/>
      <c r="DYU354" s="116"/>
      <c r="DYV354" s="116"/>
      <c r="DYW354" s="116"/>
      <c r="DYX354" s="116"/>
      <c r="DYY354" s="116"/>
      <c r="DYZ354" s="116"/>
      <c r="DZA354" s="118"/>
      <c r="DZB354" s="115"/>
      <c r="DZC354" s="116"/>
      <c r="DZD354" s="117"/>
      <c r="DZE354" s="116"/>
      <c r="DZF354" s="116"/>
      <c r="DZG354" s="116"/>
      <c r="DZH354" s="116"/>
      <c r="DZI354" s="116"/>
      <c r="DZJ354" s="116"/>
      <c r="DZK354" s="116"/>
      <c r="DZL354" s="116"/>
      <c r="DZM354" s="118"/>
      <c r="DZN354" s="116"/>
      <c r="DZO354" s="116"/>
      <c r="DZP354" s="116"/>
      <c r="DZQ354" s="116"/>
      <c r="DZR354" s="116"/>
      <c r="DZS354" s="116"/>
      <c r="DZT354" s="116"/>
      <c r="DZU354" s="116"/>
      <c r="DZV354" s="116"/>
      <c r="DZW354" s="116"/>
      <c r="DZX354" s="118"/>
      <c r="DZY354" s="115"/>
      <c r="DZZ354" s="116"/>
      <c r="EAA354" s="117"/>
      <c r="EAB354" s="116"/>
      <c r="EAC354" s="116"/>
      <c r="EAD354" s="116"/>
      <c r="EAE354" s="116"/>
      <c r="EAF354" s="116"/>
      <c r="EAG354" s="116"/>
      <c r="EAH354" s="116"/>
      <c r="EAI354" s="116"/>
      <c r="EAJ354" s="118"/>
      <c r="EAK354" s="116"/>
      <c r="EAL354" s="116"/>
      <c r="EAM354" s="116"/>
      <c r="EAN354" s="116"/>
      <c r="EAO354" s="116"/>
      <c r="EAP354" s="116"/>
      <c r="EAQ354" s="116"/>
      <c r="EAR354" s="116"/>
      <c r="EAS354" s="116"/>
      <c r="EAT354" s="116"/>
      <c r="EAU354" s="118"/>
      <c r="EAV354" s="115"/>
      <c r="EAW354" s="116"/>
      <c r="EAX354" s="117"/>
      <c r="EAY354" s="116"/>
      <c r="EAZ354" s="116"/>
      <c r="EBA354" s="116"/>
      <c r="EBB354" s="116"/>
      <c r="EBC354" s="116"/>
      <c r="EBD354" s="116"/>
      <c r="EBE354" s="116"/>
      <c r="EBF354" s="116"/>
      <c r="EBG354" s="118"/>
      <c r="EBH354" s="116"/>
      <c r="EBI354" s="116"/>
      <c r="EBJ354" s="116"/>
      <c r="EBK354" s="116"/>
      <c r="EBL354" s="116"/>
      <c r="EBM354" s="116"/>
      <c r="EBN354" s="116"/>
      <c r="EBO354" s="116"/>
      <c r="EBP354" s="116"/>
      <c r="EBQ354" s="116"/>
      <c r="EBR354" s="118"/>
      <c r="EBS354" s="115"/>
      <c r="EBT354" s="116"/>
      <c r="EBU354" s="117"/>
      <c r="EBV354" s="116"/>
      <c r="EBW354" s="116"/>
      <c r="EBX354" s="116"/>
      <c r="EBY354" s="116"/>
      <c r="EBZ354" s="116"/>
      <c r="ECA354" s="116"/>
      <c r="ECB354" s="116"/>
      <c r="ECC354" s="116"/>
      <c r="ECD354" s="118"/>
      <c r="ECE354" s="116"/>
      <c r="ECF354" s="116"/>
      <c r="ECG354" s="116"/>
      <c r="ECH354" s="116"/>
      <c r="ECI354" s="116"/>
      <c r="ECJ354" s="116"/>
      <c r="ECK354" s="116"/>
      <c r="ECL354" s="116"/>
      <c r="ECM354" s="116"/>
      <c r="ECN354" s="116"/>
      <c r="ECO354" s="118"/>
      <c r="ECP354" s="115"/>
      <c r="ECQ354" s="116"/>
      <c r="ECR354" s="117"/>
      <c r="ECS354" s="116"/>
      <c r="ECT354" s="116"/>
      <c r="ECU354" s="116"/>
      <c r="ECV354" s="116"/>
      <c r="ECW354" s="116"/>
      <c r="ECX354" s="116"/>
      <c r="ECY354" s="116"/>
      <c r="ECZ354" s="116"/>
      <c r="EDA354" s="118"/>
      <c r="EDB354" s="116"/>
      <c r="EDC354" s="116"/>
      <c r="EDD354" s="116"/>
      <c r="EDE354" s="116"/>
      <c r="EDF354" s="116"/>
      <c r="EDG354" s="116"/>
      <c r="EDH354" s="116"/>
      <c r="EDI354" s="116"/>
      <c r="EDJ354" s="116"/>
      <c r="EDK354" s="116"/>
      <c r="EDL354" s="118"/>
      <c r="EDM354" s="115"/>
      <c r="EDN354" s="116"/>
      <c r="EDO354" s="117"/>
      <c r="EDP354" s="116"/>
      <c r="EDQ354" s="116"/>
      <c r="EDR354" s="116"/>
      <c r="EDS354" s="116"/>
      <c r="EDT354" s="116"/>
      <c r="EDU354" s="116"/>
      <c r="EDV354" s="116"/>
      <c r="EDW354" s="116"/>
      <c r="EDX354" s="118"/>
      <c r="EDY354" s="116"/>
      <c r="EDZ354" s="116"/>
      <c r="EEA354" s="116"/>
      <c r="EEB354" s="116"/>
      <c r="EEC354" s="116"/>
      <c r="EED354" s="116"/>
      <c r="EEE354" s="116"/>
      <c r="EEF354" s="116"/>
      <c r="EEG354" s="116"/>
      <c r="EEH354" s="116"/>
      <c r="EEI354" s="118"/>
      <c r="EEJ354" s="115"/>
      <c r="EEK354" s="116"/>
      <c r="EEL354" s="117"/>
      <c r="EEM354" s="116"/>
      <c r="EEN354" s="116"/>
      <c r="EEO354" s="116"/>
      <c r="EEP354" s="116"/>
      <c r="EEQ354" s="116"/>
      <c r="EER354" s="116"/>
      <c r="EES354" s="116"/>
      <c r="EET354" s="116"/>
      <c r="EEU354" s="118"/>
      <c r="EEV354" s="116"/>
      <c r="EEW354" s="116"/>
      <c r="EEX354" s="116"/>
      <c r="EEY354" s="116"/>
      <c r="EEZ354" s="116"/>
      <c r="EFA354" s="116"/>
      <c r="EFB354" s="116"/>
      <c r="EFC354" s="116"/>
      <c r="EFD354" s="116"/>
      <c r="EFE354" s="116"/>
      <c r="EFF354" s="118"/>
      <c r="EFG354" s="115"/>
      <c r="EFH354" s="116"/>
      <c r="EFI354" s="117"/>
      <c r="EFJ354" s="116"/>
      <c r="EFK354" s="116"/>
      <c r="EFL354" s="116"/>
      <c r="EFM354" s="116"/>
      <c r="EFN354" s="116"/>
      <c r="EFO354" s="116"/>
      <c r="EFP354" s="116"/>
      <c r="EFQ354" s="116"/>
      <c r="EFR354" s="118"/>
      <c r="EFS354" s="116"/>
      <c r="EFT354" s="116"/>
      <c r="EFU354" s="116"/>
      <c r="EFV354" s="116"/>
      <c r="EFW354" s="116"/>
      <c r="EFX354" s="116"/>
      <c r="EFY354" s="116"/>
      <c r="EFZ354" s="116"/>
      <c r="EGA354" s="116"/>
      <c r="EGB354" s="116"/>
      <c r="EGC354" s="118"/>
      <c r="EGD354" s="115"/>
      <c r="EGE354" s="116"/>
      <c r="EGF354" s="117"/>
      <c r="EGG354" s="116"/>
      <c r="EGH354" s="116"/>
      <c r="EGI354" s="116"/>
      <c r="EGJ354" s="116"/>
      <c r="EGK354" s="116"/>
      <c r="EGL354" s="116"/>
      <c r="EGM354" s="116"/>
      <c r="EGN354" s="116"/>
      <c r="EGO354" s="118"/>
      <c r="EGP354" s="116"/>
      <c r="EGQ354" s="116"/>
      <c r="EGR354" s="116"/>
      <c r="EGS354" s="116"/>
      <c r="EGT354" s="116"/>
      <c r="EGU354" s="116"/>
      <c r="EGV354" s="116"/>
      <c r="EGW354" s="116"/>
      <c r="EGX354" s="116"/>
      <c r="EGY354" s="116"/>
      <c r="EGZ354" s="118"/>
      <c r="EHA354" s="115"/>
      <c r="EHB354" s="116"/>
      <c r="EHC354" s="117"/>
      <c r="EHD354" s="116"/>
      <c r="EHE354" s="116"/>
      <c r="EHF354" s="116"/>
      <c r="EHG354" s="116"/>
      <c r="EHH354" s="116"/>
      <c r="EHI354" s="116"/>
      <c r="EHJ354" s="116"/>
      <c r="EHK354" s="116"/>
      <c r="EHL354" s="118"/>
      <c r="EHM354" s="116"/>
      <c r="EHN354" s="116"/>
      <c r="EHO354" s="116"/>
      <c r="EHP354" s="116"/>
      <c r="EHQ354" s="116"/>
      <c r="EHR354" s="116"/>
      <c r="EHS354" s="116"/>
      <c r="EHT354" s="116"/>
      <c r="EHU354" s="116"/>
      <c r="EHV354" s="116"/>
      <c r="EHW354" s="118"/>
      <c r="EHX354" s="115"/>
      <c r="EHY354" s="116"/>
      <c r="EHZ354" s="117"/>
      <c r="EIA354" s="116"/>
      <c r="EIB354" s="116"/>
      <c r="EIC354" s="116"/>
      <c r="EID354" s="116"/>
      <c r="EIE354" s="116"/>
      <c r="EIF354" s="116"/>
      <c r="EIG354" s="116"/>
      <c r="EIH354" s="116"/>
      <c r="EII354" s="118"/>
      <c r="EIJ354" s="116"/>
      <c r="EIK354" s="116"/>
      <c r="EIL354" s="116"/>
      <c r="EIM354" s="116"/>
      <c r="EIN354" s="116"/>
      <c r="EIO354" s="116"/>
      <c r="EIP354" s="116"/>
      <c r="EIQ354" s="116"/>
      <c r="EIR354" s="116"/>
      <c r="EIS354" s="116"/>
      <c r="EIT354" s="118"/>
      <c r="EIU354" s="115"/>
      <c r="EIV354" s="116"/>
      <c r="EIW354" s="117"/>
      <c r="EIX354" s="116"/>
      <c r="EIY354" s="116"/>
      <c r="EIZ354" s="116"/>
      <c r="EJA354" s="116"/>
      <c r="EJB354" s="116"/>
      <c r="EJC354" s="116"/>
      <c r="EJD354" s="116"/>
      <c r="EJE354" s="116"/>
      <c r="EJF354" s="118"/>
      <c r="EJG354" s="116"/>
      <c r="EJH354" s="116"/>
      <c r="EJI354" s="116"/>
      <c r="EJJ354" s="116"/>
      <c r="EJK354" s="116"/>
      <c r="EJL354" s="116"/>
      <c r="EJM354" s="116"/>
      <c r="EJN354" s="116"/>
      <c r="EJO354" s="116"/>
      <c r="EJP354" s="116"/>
      <c r="EJQ354" s="118"/>
      <c r="EJR354" s="115"/>
      <c r="EJS354" s="116"/>
      <c r="EJT354" s="117"/>
      <c r="EJU354" s="116"/>
      <c r="EJV354" s="116"/>
      <c r="EJW354" s="116"/>
      <c r="EJX354" s="116"/>
      <c r="EJY354" s="116"/>
      <c r="EJZ354" s="116"/>
      <c r="EKA354" s="116"/>
      <c r="EKB354" s="116"/>
      <c r="EKC354" s="118"/>
      <c r="EKD354" s="116"/>
      <c r="EKE354" s="116"/>
      <c r="EKF354" s="116"/>
      <c r="EKG354" s="116"/>
      <c r="EKH354" s="116"/>
      <c r="EKI354" s="116"/>
      <c r="EKJ354" s="116"/>
      <c r="EKK354" s="116"/>
      <c r="EKL354" s="116"/>
      <c r="EKM354" s="116"/>
      <c r="EKN354" s="118"/>
      <c r="EKO354" s="115"/>
      <c r="EKP354" s="116"/>
      <c r="EKQ354" s="117"/>
      <c r="EKR354" s="116"/>
      <c r="EKS354" s="116"/>
      <c r="EKT354" s="116"/>
      <c r="EKU354" s="116"/>
      <c r="EKV354" s="116"/>
      <c r="EKW354" s="116"/>
      <c r="EKX354" s="116"/>
      <c r="EKY354" s="116"/>
      <c r="EKZ354" s="118"/>
      <c r="ELA354" s="116"/>
      <c r="ELB354" s="116"/>
      <c r="ELC354" s="116"/>
      <c r="ELD354" s="116"/>
      <c r="ELE354" s="116"/>
      <c r="ELF354" s="116"/>
      <c r="ELG354" s="116"/>
      <c r="ELH354" s="116"/>
      <c r="ELI354" s="116"/>
      <c r="ELJ354" s="116"/>
      <c r="ELK354" s="118"/>
      <c r="ELL354" s="115"/>
      <c r="ELM354" s="116"/>
      <c r="ELN354" s="117"/>
      <c r="ELO354" s="116"/>
      <c r="ELP354" s="116"/>
      <c r="ELQ354" s="116"/>
      <c r="ELR354" s="116"/>
      <c r="ELS354" s="116"/>
      <c r="ELT354" s="116"/>
      <c r="ELU354" s="116"/>
      <c r="ELV354" s="116"/>
      <c r="ELW354" s="118"/>
      <c r="ELX354" s="116"/>
      <c r="ELY354" s="116"/>
      <c r="ELZ354" s="116"/>
      <c r="EMA354" s="116"/>
      <c r="EMB354" s="116"/>
      <c r="EMC354" s="116"/>
      <c r="EMD354" s="116"/>
      <c r="EME354" s="116"/>
      <c r="EMF354" s="116"/>
      <c r="EMG354" s="116"/>
      <c r="EMH354" s="118"/>
      <c r="EMI354" s="115"/>
      <c r="EMJ354" s="116"/>
      <c r="EMK354" s="117"/>
      <c r="EML354" s="116"/>
      <c r="EMM354" s="116"/>
      <c r="EMN354" s="116"/>
      <c r="EMO354" s="116"/>
      <c r="EMP354" s="116"/>
      <c r="EMQ354" s="116"/>
      <c r="EMR354" s="116"/>
      <c r="EMS354" s="116"/>
      <c r="EMT354" s="118"/>
      <c r="EMU354" s="116"/>
      <c r="EMV354" s="116"/>
      <c r="EMW354" s="116"/>
      <c r="EMX354" s="116"/>
      <c r="EMY354" s="116"/>
      <c r="EMZ354" s="116"/>
      <c r="ENA354" s="116"/>
      <c r="ENB354" s="116"/>
      <c r="ENC354" s="116"/>
      <c r="END354" s="116"/>
      <c r="ENE354" s="118"/>
      <c r="ENF354" s="115"/>
      <c r="ENG354" s="116"/>
      <c r="ENH354" s="117"/>
      <c r="ENI354" s="116"/>
      <c r="ENJ354" s="116"/>
      <c r="ENK354" s="116"/>
      <c r="ENL354" s="116"/>
      <c r="ENM354" s="116"/>
      <c r="ENN354" s="116"/>
      <c r="ENO354" s="116"/>
      <c r="ENP354" s="116"/>
      <c r="ENQ354" s="118"/>
      <c r="ENR354" s="116"/>
      <c r="ENS354" s="116"/>
      <c r="ENT354" s="116"/>
      <c r="ENU354" s="116"/>
      <c r="ENV354" s="116"/>
      <c r="ENW354" s="116"/>
      <c r="ENX354" s="116"/>
      <c r="ENY354" s="116"/>
      <c r="ENZ354" s="116"/>
      <c r="EOA354" s="116"/>
      <c r="EOB354" s="118"/>
      <c r="EOC354" s="115"/>
      <c r="EOD354" s="116"/>
      <c r="EOE354" s="117"/>
      <c r="EOF354" s="116"/>
      <c r="EOG354" s="116"/>
      <c r="EOH354" s="116"/>
      <c r="EOI354" s="116"/>
      <c r="EOJ354" s="116"/>
      <c r="EOK354" s="116"/>
      <c r="EOL354" s="116"/>
      <c r="EOM354" s="116"/>
      <c r="EON354" s="118"/>
      <c r="EOO354" s="116"/>
      <c r="EOP354" s="116"/>
      <c r="EOQ354" s="116"/>
      <c r="EOR354" s="116"/>
      <c r="EOS354" s="116"/>
      <c r="EOT354" s="116"/>
      <c r="EOU354" s="116"/>
      <c r="EOV354" s="116"/>
      <c r="EOW354" s="116"/>
      <c r="EOX354" s="116"/>
      <c r="EOY354" s="118"/>
      <c r="EOZ354" s="115"/>
      <c r="EPA354" s="116"/>
      <c r="EPB354" s="117"/>
      <c r="EPC354" s="116"/>
      <c r="EPD354" s="116"/>
      <c r="EPE354" s="116"/>
      <c r="EPF354" s="116"/>
      <c r="EPG354" s="116"/>
      <c r="EPH354" s="116"/>
      <c r="EPI354" s="116"/>
      <c r="EPJ354" s="116"/>
      <c r="EPK354" s="118"/>
      <c r="EPL354" s="116"/>
      <c r="EPM354" s="116"/>
      <c r="EPN354" s="116"/>
      <c r="EPO354" s="116"/>
      <c r="EPP354" s="116"/>
      <c r="EPQ354" s="116"/>
      <c r="EPR354" s="116"/>
      <c r="EPS354" s="116"/>
      <c r="EPT354" s="116"/>
      <c r="EPU354" s="116"/>
      <c r="EPV354" s="118"/>
      <c r="EPW354" s="115"/>
      <c r="EPX354" s="116"/>
      <c r="EPY354" s="117"/>
      <c r="EPZ354" s="116"/>
      <c r="EQA354" s="116"/>
      <c r="EQB354" s="116"/>
      <c r="EQC354" s="116"/>
      <c r="EQD354" s="116"/>
      <c r="EQE354" s="116"/>
      <c r="EQF354" s="116"/>
      <c r="EQG354" s="116"/>
      <c r="EQH354" s="118"/>
      <c r="EQI354" s="116"/>
      <c r="EQJ354" s="116"/>
      <c r="EQK354" s="116"/>
      <c r="EQL354" s="116"/>
      <c r="EQM354" s="116"/>
      <c r="EQN354" s="116"/>
      <c r="EQO354" s="116"/>
      <c r="EQP354" s="116"/>
      <c r="EQQ354" s="116"/>
      <c r="EQR354" s="116"/>
      <c r="EQS354" s="118"/>
      <c r="EQT354" s="115"/>
      <c r="EQU354" s="116"/>
      <c r="EQV354" s="117"/>
      <c r="EQW354" s="116"/>
      <c r="EQX354" s="116"/>
      <c r="EQY354" s="116"/>
      <c r="EQZ354" s="116"/>
      <c r="ERA354" s="116"/>
      <c r="ERB354" s="116"/>
      <c r="ERC354" s="116"/>
      <c r="ERD354" s="116"/>
      <c r="ERE354" s="118"/>
      <c r="ERF354" s="116"/>
      <c r="ERG354" s="116"/>
      <c r="ERH354" s="116"/>
      <c r="ERI354" s="116"/>
      <c r="ERJ354" s="116"/>
      <c r="ERK354" s="116"/>
      <c r="ERL354" s="116"/>
      <c r="ERM354" s="116"/>
      <c r="ERN354" s="116"/>
      <c r="ERO354" s="116"/>
      <c r="ERP354" s="118"/>
      <c r="ERQ354" s="115"/>
      <c r="ERR354" s="116"/>
      <c r="ERS354" s="117"/>
      <c r="ERT354" s="116"/>
      <c r="ERU354" s="116"/>
      <c r="ERV354" s="116"/>
      <c r="ERW354" s="116"/>
      <c r="ERX354" s="116"/>
      <c r="ERY354" s="116"/>
      <c r="ERZ354" s="116"/>
      <c r="ESA354" s="116"/>
      <c r="ESB354" s="118"/>
      <c r="ESC354" s="116"/>
      <c r="ESD354" s="116"/>
      <c r="ESE354" s="116"/>
      <c r="ESF354" s="116"/>
      <c r="ESG354" s="116"/>
      <c r="ESH354" s="116"/>
      <c r="ESI354" s="116"/>
      <c r="ESJ354" s="116"/>
      <c r="ESK354" s="116"/>
      <c r="ESL354" s="116"/>
      <c r="ESM354" s="118"/>
      <c r="ESN354" s="115"/>
      <c r="ESO354" s="116"/>
      <c r="ESP354" s="117"/>
      <c r="ESQ354" s="116"/>
      <c r="ESR354" s="116"/>
      <c r="ESS354" s="116"/>
      <c r="EST354" s="116"/>
      <c r="ESU354" s="116"/>
      <c r="ESV354" s="116"/>
      <c r="ESW354" s="116"/>
      <c r="ESX354" s="116"/>
      <c r="ESY354" s="118"/>
      <c r="ESZ354" s="116"/>
      <c r="ETA354" s="116"/>
      <c r="ETB354" s="116"/>
      <c r="ETC354" s="116"/>
      <c r="ETD354" s="116"/>
      <c r="ETE354" s="116"/>
      <c r="ETF354" s="116"/>
      <c r="ETG354" s="116"/>
      <c r="ETH354" s="116"/>
      <c r="ETI354" s="116"/>
      <c r="ETJ354" s="118"/>
      <c r="ETK354" s="115"/>
      <c r="ETL354" s="116"/>
      <c r="ETM354" s="117"/>
      <c r="ETN354" s="116"/>
      <c r="ETO354" s="116"/>
      <c r="ETP354" s="116"/>
      <c r="ETQ354" s="116"/>
      <c r="ETR354" s="116"/>
      <c r="ETS354" s="116"/>
      <c r="ETT354" s="116"/>
      <c r="ETU354" s="116"/>
      <c r="ETV354" s="118"/>
      <c r="ETW354" s="116"/>
      <c r="ETX354" s="116"/>
      <c r="ETY354" s="116"/>
      <c r="ETZ354" s="116"/>
      <c r="EUA354" s="116"/>
      <c r="EUB354" s="116"/>
      <c r="EUC354" s="116"/>
      <c r="EUD354" s="116"/>
      <c r="EUE354" s="116"/>
      <c r="EUF354" s="116"/>
      <c r="EUG354" s="118"/>
      <c r="EUH354" s="115"/>
      <c r="EUI354" s="116"/>
      <c r="EUJ354" s="117"/>
      <c r="EUK354" s="116"/>
      <c r="EUL354" s="116"/>
      <c r="EUM354" s="116"/>
      <c r="EUN354" s="116"/>
      <c r="EUO354" s="116"/>
      <c r="EUP354" s="116"/>
      <c r="EUQ354" s="116"/>
      <c r="EUR354" s="116"/>
      <c r="EUS354" s="118"/>
      <c r="EUT354" s="116"/>
      <c r="EUU354" s="116"/>
      <c r="EUV354" s="116"/>
      <c r="EUW354" s="116"/>
      <c r="EUX354" s="116"/>
      <c r="EUY354" s="116"/>
      <c r="EUZ354" s="116"/>
      <c r="EVA354" s="116"/>
      <c r="EVB354" s="116"/>
      <c r="EVC354" s="116"/>
      <c r="EVD354" s="118"/>
      <c r="EVE354" s="115"/>
      <c r="EVF354" s="116"/>
      <c r="EVG354" s="117"/>
      <c r="EVH354" s="116"/>
      <c r="EVI354" s="116"/>
      <c r="EVJ354" s="116"/>
      <c r="EVK354" s="116"/>
      <c r="EVL354" s="116"/>
      <c r="EVM354" s="116"/>
      <c r="EVN354" s="116"/>
      <c r="EVO354" s="116"/>
      <c r="EVP354" s="118"/>
      <c r="EVQ354" s="116"/>
      <c r="EVR354" s="116"/>
      <c r="EVS354" s="116"/>
      <c r="EVT354" s="116"/>
      <c r="EVU354" s="116"/>
      <c r="EVV354" s="116"/>
      <c r="EVW354" s="116"/>
      <c r="EVX354" s="116"/>
      <c r="EVY354" s="116"/>
      <c r="EVZ354" s="116"/>
      <c r="EWA354" s="118"/>
      <c r="EWB354" s="115"/>
      <c r="EWC354" s="116"/>
      <c r="EWD354" s="117"/>
      <c r="EWE354" s="116"/>
      <c r="EWF354" s="116"/>
      <c r="EWG354" s="116"/>
      <c r="EWH354" s="116"/>
      <c r="EWI354" s="116"/>
      <c r="EWJ354" s="116"/>
      <c r="EWK354" s="116"/>
      <c r="EWL354" s="116"/>
      <c r="EWM354" s="118"/>
      <c r="EWN354" s="116"/>
      <c r="EWO354" s="116"/>
      <c r="EWP354" s="116"/>
      <c r="EWQ354" s="116"/>
      <c r="EWR354" s="116"/>
      <c r="EWS354" s="116"/>
      <c r="EWT354" s="116"/>
      <c r="EWU354" s="116"/>
      <c r="EWV354" s="116"/>
      <c r="EWW354" s="116"/>
      <c r="EWX354" s="118"/>
      <c r="EWY354" s="115"/>
      <c r="EWZ354" s="116"/>
      <c r="EXA354" s="117"/>
      <c r="EXB354" s="116"/>
      <c r="EXC354" s="116"/>
      <c r="EXD354" s="116"/>
      <c r="EXE354" s="116"/>
      <c r="EXF354" s="116"/>
      <c r="EXG354" s="116"/>
      <c r="EXH354" s="116"/>
      <c r="EXI354" s="116"/>
      <c r="EXJ354" s="118"/>
      <c r="EXK354" s="116"/>
      <c r="EXL354" s="116"/>
      <c r="EXM354" s="116"/>
      <c r="EXN354" s="116"/>
      <c r="EXO354" s="116"/>
      <c r="EXP354" s="116"/>
      <c r="EXQ354" s="116"/>
      <c r="EXR354" s="116"/>
      <c r="EXS354" s="116"/>
      <c r="EXT354" s="116"/>
      <c r="EXU354" s="118"/>
      <c r="EXV354" s="115"/>
      <c r="EXW354" s="116"/>
      <c r="EXX354" s="117"/>
      <c r="EXY354" s="116"/>
      <c r="EXZ354" s="116"/>
      <c r="EYA354" s="116"/>
      <c r="EYB354" s="116"/>
      <c r="EYC354" s="116"/>
      <c r="EYD354" s="116"/>
      <c r="EYE354" s="116"/>
      <c r="EYF354" s="116"/>
      <c r="EYG354" s="118"/>
      <c r="EYH354" s="116"/>
      <c r="EYI354" s="116"/>
      <c r="EYJ354" s="116"/>
      <c r="EYK354" s="116"/>
      <c r="EYL354" s="116"/>
      <c r="EYM354" s="116"/>
      <c r="EYN354" s="116"/>
      <c r="EYO354" s="116"/>
      <c r="EYP354" s="116"/>
      <c r="EYQ354" s="116"/>
      <c r="EYR354" s="118"/>
      <c r="EYS354" s="115"/>
      <c r="EYT354" s="116"/>
      <c r="EYU354" s="117"/>
      <c r="EYV354" s="116"/>
      <c r="EYW354" s="116"/>
      <c r="EYX354" s="116"/>
      <c r="EYY354" s="116"/>
      <c r="EYZ354" s="116"/>
      <c r="EZA354" s="116"/>
      <c r="EZB354" s="116"/>
      <c r="EZC354" s="116"/>
      <c r="EZD354" s="118"/>
      <c r="EZE354" s="116"/>
      <c r="EZF354" s="116"/>
      <c r="EZG354" s="116"/>
      <c r="EZH354" s="116"/>
      <c r="EZI354" s="116"/>
      <c r="EZJ354" s="116"/>
      <c r="EZK354" s="116"/>
      <c r="EZL354" s="116"/>
      <c r="EZM354" s="116"/>
      <c r="EZN354" s="116"/>
      <c r="EZO354" s="118"/>
      <c r="EZP354" s="115"/>
      <c r="EZQ354" s="116"/>
      <c r="EZR354" s="117"/>
      <c r="EZS354" s="116"/>
      <c r="EZT354" s="116"/>
      <c r="EZU354" s="116"/>
      <c r="EZV354" s="116"/>
      <c r="EZW354" s="116"/>
      <c r="EZX354" s="116"/>
      <c r="EZY354" s="116"/>
      <c r="EZZ354" s="116"/>
      <c r="FAA354" s="118"/>
      <c r="FAB354" s="116"/>
      <c r="FAC354" s="116"/>
      <c r="FAD354" s="116"/>
      <c r="FAE354" s="116"/>
      <c r="FAF354" s="116"/>
      <c r="FAG354" s="116"/>
      <c r="FAH354" s="116"/>
      <c r="FAI354" s="116"/>
      <c r="FAJ354" s="116"/>
      <c r="FAK354" s="116"/>
      <c r="FAL354" s="118"/>
      <c r="FAM354" s="115"/>
      <c r="FAN354" s="116"/>
      <c r="FAO354" s="117"/>
      <c r="FAP354" s="116"/>
      <c r="FAQ354" s="116"/>
      <c r="FAR354" s="116"/>
      <c r="FAS354" s="116"/>
      <c r="FAT354" s="116"/>
      <c r="FAU354" s="116"/>
      <c r="FAV354" s="116"/>
      <c r="FAW354" s="116"/>
      <c r="FAX354" s="118"/>
      <c r="FAY354" s="116"/>
      <c r="FAZ354" s="116"/>
      <c r="FBA354" s="116"/>
      <c r="FBB354" s="116"/>
      <c r="FBC354" s="116"/>
      <c r="FBD354" s="116"/>
      <c r="FBE354" s="116"/>
      <c r="FBF354" s="116"/>
      <c r="FBG354" s="116"/>
      <c r="FBH354" s="116"/>
      <c r="FBI354" s="118"/>
      <c r="FBJ354" s="115"/>
      <c r="FBK354" s="116"/>
      <c r="FBL354" s="117"/>
      <c r="FBM354" s="116"/>
      <c r="FBN354" s="116"/>
      <c r="FBO354" s="116"/>
      <c r="FBP354" s="116"/>
      <c r="FBQ354" s="116"/>
      <c r="FBR354" s="116"/>
      <c r="FBS354" s="116"/>
      <c r="FBT354" s="116"/>
      <c r="FBU354" s="118"/>
      <c r="FBV354" s="116"/>
      <c r="FBW354" s="116"/>
      <c r="FBX354" s="116"/>
      <c r="FBY354" s="116"/>
      <c r="FBZ354" s="116"/>
      <c r="FCA354" s="116"/>
      <c r="FCB354" s="116"/>
      <c r="FCC354" s="116"/>
      <c r="FCD354" s="116"/>
      <c r="FCE354" s="116"/>
      <c r="FCF354" s="118"/>
      <c r="FCG354" s="115"/>
      <c r="FCH354" s="116"/>
      <c r="FCI354" s="117"/>
      <c r="FCJ354" s="116"/>
      <c r="FCK354" s="116"/>
      <c r="FCL354" s="116"/>
      <c r="FCM354" s="116"/>
      <c r="FCN354" s="116"/>
      <c r="FCO354" s="116"/>
      <c r="FCP354" s="116"/>
      <c r="FCQ354" s="116"/>
      <c r="FCR354" s="118"/>
      <c r="FCS354" s="116"/>
      <c r="FCT354" s="116"/>
      <c r="FCU354" s="116"/>
      <c r="FCV354" s="116"/>
      <c r="FCW354" s="116"/>
      <c r="FCX354" s="116"/>
      <c r="FCY354" s="116"/>
      <c r="FCZ354" s="116"/>
      <c r="FDA354" s="116"/>
      <c r="FDB354" s="116"/>
      <c r="FDC354" s="118"/>
      <c r="FDD354" s="115"/>
      <c r="FDE354" s="116"/>
      <c r="FDF354" s="117"/>
      <c r="FDG354" s="116"/>
      <c r="FDH354" s="116"/>
      <c r="FDI354" s="116"/>
      <c r="FDJ354" s="116"/>
      <c r="FDK354" s="116"/>
      <c r="FDL354" s="116"/>
      <c r="FDM354" s="116"/>
      <c r="FDN354" s="116"/>
      <c r="FDO354" s="118"/>
      <c r="FDP354" s="116"/>
      <c r="FDQ354" s="116"/>
      <c r="FDR354" s="116"/>
      <c r="FDS354" s="116"/>
      <c r="FDT354" s="116"/>
      <c r="FDU354" s="116"/>
      <c r="FDV354" s="116"/>
      <c r="FDW354" s="116"/>
      <c r="FDX354" s="116"/>
      <c r="FDY354" s="116"/>
      <c r="FDZ354" s="118"/>
      <c r="FEA354" s="115"/>
      <c r="FEB354" s="116"/>
      <c r="FEC354" s="117"/>
      <c r="FED354" s="116"/>
      <c r="FEE354" s="116"/>
      <c r="FEF354" s="116"/>
      <c r="FEG354" s="116"/>
      <c r="FEH354" s="116"/>
      <c r="FEI354" s="116"/>
      <c r="FEJ354" s="116"/>
      <c r="FEK354" s="116"/>
      <c r="FEL354" s="118"/>
      <c r="FEM354" s="116"/>
      <c r="FEN354" s="116"/>
      <c r="FEO354" s="116"/>
      <c r="FEP354" s="116"/>
      <c r="FEQ354" s="116"/>
      <c r="FER354" s="116"/>
      <c r="FES354" s="116"/>
      <c r="FET354" s="116"/>
      <c r="FEU354" s="116"/>
      <c r="FEV354" s="116"/>
      <c r="FEW354" s="118"/>
      <c r="FEX354" s="115"/>
      <c r="FEY354" s="116"/>
      <c r="FEZ354" s="117"/>
      <c r="FFA354" s="116"/>
      <c r="FFB354" s="116"/>
      <c r="FFC354" s="116"/>
      <c r="FFD354" s="116"/>
      <c r="FFE354" s="116"/>
      <c r="FFF354" s="116"/>
      <c r="FFG354" s="116"/>
      <c r="FFH354" s="116"/>
      <c r="FFI354" s="118"/>
      <c r="FFJ354" s="116"/>
      <c r="FFK354" s="116"/>
      <c r="FFL354" s="116"/>
      <c r="FFM354" s="116"/>
      <c r="FFN354" s="116"/>
      <c r="FFO354" s="116"/>
      <c r="FFP354" s="116"/>
      <c r="FFQ354" s="116"/>
      <c r="FFR354" s="116"/>
      <c r="FFS354" s="116"/>
      <c r="FFT354" s="118"/>
      <c r="FFU354" s="115"/>
      <c r="FFV354" s="116"/>
      <c r="FFW354" s="117"/>
      <c r="FFX354" s="116"/>
      <c r="FFY354" s="116"/>
      <c r="FFZ354" s="116"/>
      <c r="FGA354" s="116"/>
      <c r="FGB354" s="116"/>
      <c r="FGC354" s="116"/>
      <c r="FGD354" s="116"/>
      <c r="FGE354" s="116"/>
      <c r="FGF354" s="118"/>
      <c r="FGG354" s="116"/>
      <c r="FGH354" s="116"/>
      <c r="FGI354" s="116"/>
      <c r="FGJ354" s="116"/>
      <c r="FGK354" s="116"/>
      <c r="FGL354" s="116"/>
      <c r="FGM354" s="116"/>
      <c r="FGN354" s="116"/>
      <c r="FGO354" s="116"/>
      <c r="FGP354" s="116"/>
      <c r="FGQ354" s="118"/>
      <c r="FGR354" s="115"/>
      <c r="FGS354" s="116"/>
      <c r="FGT354" s="117"/>
      <c r="FGU354" s="116"/>
      <c r="FGV354" s="116"/>
      <c r="FGW354" s="116"/>
      <c r="FGX354" s="116"/>
      <c r="FGY354" s="116"/>
      <c r="FGZ354" s="116"/>
      <c r="FHA354" s="116"/>
      <c r="FHB354" s="116"/>
      <c r="FHC354" s="118"/>
      <c r="FHD354" s="116"/>
      <c r="FHE354" s="116"/>
      <c r="FHF354" s="116"/>
      <c r="FHG354" s="116"/>
      <c r="FHH354" s="116"/>
      <c r="FHI354" s="116"/>
      <c r="FHJ354" s="116"/>
      <c r="FHK354" s="116"/>
      <c r="FHL354" s="116"/>
      <c r="FHM354" s="116"/>
      <c r="FHN354" s="118"/>
      <c r="FHO354" s="115"/>
      <c r="FHP354" s="116"/>
      <c r="FHQ354" s="117"/>
      <c r="FHR354" s="116"/>
      <c r="FHS354" s="116"/>
      <c r="FHT354" s="116"/>
      <c r="FHU354" s="116"/>
      <c r="FHV354" s="116"/>
      <c r="FHW354" s="116"/>
      <c r="FHX354" s="116"/>
      <c r="FHY354" s="116"/>
      <c r="FHZ354" s="118"/>
      <c r="FIA354" s="116"/>
      <c r="FIB354" s="116"/>
      <c r="FIC354" s="116"/>
      <c r="FID354" s="116"/>
      <c r="FIE354" s="116"/>
      <c r="FIF354" s="116"/>
      <c r="FIG354" s="116"/>
      <c r="FIH354" s="116"/>
      <c r="FII354" s="116"/>
      <c r="FIJ354" s="116"/>
      <c r="FIK354" s="118"/>
      <c r="FIL354" s="115"/>
      <c r="FIM354" s="116"/>
      <c r="FIN354" s="117"/>
      <c r="FIO354" s="116"/>
      <c r="FIP354" s="116"/>
      <c r="FIQ354" s="116"/>
      <c r="FIR354" s="116"/>
      <c r="FIS354" s="116"/>
      <c r="FIT354" s="116"/>
      <c r="FIU354" s="116"/>
      <c r="FIV354" s="116"/>
      <c r="FIW354" s="118"/>
      <c r="FIX354" s="116"/>
      <c r="FIY354" s="116"/>
      <c r="FIZ354" s="116"/>
      <c r="FJA354" s="116"/>
      <c r="FJB354" s="116"/>
      <c r="FJC354" s="116"/>
      <c r="FJD354" s="116"/>
      <c r="FJE354" s="116"/>
      <c r="FJF354" s="116"/>
      <c r="FJG354" s="116"/>
      <c r="FJH354" s="118"/>
      <c r="FJI354" s="115"/>
      <c r="FJJ354" s="116"/>
      <c r="FJK354" s="117"/>
      <c r="FJL354" s="116"/>
      <c r="FJM354" s="116"/>
      <c r="FJN354" s="116"/>
      <c r="FJO354" s="116"/>
      <c r="FJP354" s="116"/>
      <c r="FJQ354" s="116"/>
      <c r="FJR354" s="116"/>
      <c r="FJS354" s="116"/>
      <c r="FJT354" s="118"/>
      <c r="FJU354" s="116"/>
      <c r="FJV354" s="116"/>
      <c r="FJW354" s="116"/>
      <c r="FJX354" s="116"/>
      <c r="FJY354" s="116"/>
      <c r="FJZ354" s="116"/>
      <c r="FKA354" s="116"/>
      <c r="FKB354" s="116"/>
      <c r="FKC354" s="116"/>
      <c r="FKD354" s="116"/>
      <c r="FKE354" s="118"/>
      <c r="FKF354" s="115"/>
      <c r="FKG354" s="116"/>
      <c r="FKH354" s="117"/>
      <c r="FKI354" s="116"/>
      <c r="FKJ354" s="116"/>
      <c r="FKK354" s="116"/>
      <c r="FKL354" s="116"/>
      <c r="FKM354" s="116"/>
      <c r="FKN354" s="116"/>
      <c r="FKO354" s="116"/>
      <c r="FKP354" s="116"/>
      <c r="FKQ354" s="118"/>
      <c r="FKR354" s="116"/>
      <c r="FKS354" s="116"/>
      <c r="FKT354" s="116"/>
      <c r="FKU354" s="116"/>
      <c r="FKV354" s="116"/>
      <c r="FKW354" s="116"/>
      <c r="FKX354" s="116"/>
      <c r="FKY354" s="116"/>
      <c r="FKZ354" s="116"/>
      <c r="FLA354" s="116"/>
      <c r="FLB354" s="118"/>
      <c r="FLC354" s="115"/>
      <c r="FLD354" s="116"/>
      <c r="FLE354" s="117"/>
      <c r="FLF354" s="116"/>
      <c r="FLG354" s="116"/>
      <c r="FLH354" s="116"/>
      <c r="FLI354" s="116"/>
      <c r="FLJ354" s="116"/>
      <c r="FLK354" s="116"/>
      <c r="FLL354" s="116"/>
      <c r="FLM354" s="116"/>
      <c r="FLN354" s="118"/>
      <c r="FLO354" s="116"/>
      <c r="FLP354" s="116"/>
      <c r="FLQ354" s="116"/>
      <c r="FLR354" s="116"/>
      <c r="FLS354" s="116"/>
      <c r="FLT354" s="116"/>
      <c r="FLU354" s="116"/>
      <c r="FLV354" s="116"/>
      <c r="FLW354" s="116"/>
      <c r="FLX354" s="116"/>
      <c r="FLY354" s="118"/>
      <c r="FLZ354" s="115"/>
      <c r="FMA354" s="116"/>
      <c r="FMB354" s="117"/>
      <c r="FMC354" s="116"/>
      <c r="FMD354" s="116"/>
      <c r="FME354" s="116"/>
      <c r="FMF354" s="116"/>
      <c r="FMG354" s="116"/>
      <c r="FMH354" s="116"/>
      <c r="FMI354" s="116"/>
      <c r="FMJ354" s="116"/>
      <c r="FMK354" s="118"/>
      <c r="FML354" s="116"/>
      <c r="FMM354" s="116"/>
      <c r="FMN354" s="116"/>
      <c r="FMO354" s="116"/>
      <c r="FMP354" s="116"/>
      <c r="FMQ354" s="116"/>
      <c r="FMR354" s="116"/>
      <c r="FMS354" s="116"/>
      <c r="FMT354" s="116"/>
      <c r="FMU354" s="116"/>
      <c r="FMV354" s="118"/>
      <c r="FMW354" s="115"/>
      <c r="FMX354" s="116"/>
      <c r="FMY354" s="117"/>
      <c r="FMZ354" s="116"/>
      <c r="FNA354" s="116"/>
      <c r="FNB354" s="116"/>
      <c r="FNC354" s="116"/>
      <c r="FND354" s="116"/>
      <c r="FNE354" s="116"/>
      <c r="FNF354" s="116"/>
      <c r="FNG354" s="116"/>
      <c r="FNH354" s="118"/>
      <c r="FNI354" s="116"/>
      <c r="FNJ354" s="116"/>
      <c r="FNK354" s="116"/>
      <c r="FNL354" s="116"/>
      <c r="FNM354" s="116"/>
      <c r="FNN354" s="116"/>
      <c r="FNO354" s="116"/>
      <c r="FNP354" s="116"/>
      <c r="FNQ354" s="116"/>
      <c r="FNR354" s="116"/>
      <c r="FNS354" s="118"/>
      <c r="FNT354" s="115"/>
      <c r="FNU354" s="116"/>
      <c r="FNV354" s="117"/>
      <c r="FNW354" s="116"/>
      <c r="FNX354" s="116"/>
      <c r="FNY354" s="116"/>
      <c r="FNZ354" s="116"/>
      <c r="FOA354" s="116"/>
      <c r="FOB354" s="116"/>
      <c r="FOC354" s="116"/>
      <c r="FOD354" s="116"/>
      <c r="FOE354" s="118"/>
      <c r="FOF354" s="116"/>
      <c r="FOG354" s="116"/>
      <c r="FOH354" s="116"/>
      <c r="FOI354" s="116"/>
      <c r="FOJ354" s="116"/>
      <c r="FOK354" s="116"/>
      <c r="FOL354" s="116"/>
      <c r="FOM354" s="116"/>
      <c r="FON354" s="116"/>
      <c r="FOO354" s="116"/>
      <c r="FOP354" s="118"/>
      <c r="FOQ354" s="115"/>
      <c r="FOR354" s="116"/>
      <c r="FOS354" s="117"/>
      <c r="FOT354" s="116"/>
      <c r="FOU354" s="116"/>
      <c r="FOV354" s="116"/>
      <c r="FOW354" s="116"/>
      <c r="FOX354" s="116"/>
      <c r="FOY354" s="116"/>
      <c r="FOZ354" s="116"/>
      <c r="FPA354" s="116"/>
      <c r="FPB354" s="118"/>
      <c r="FPC354" s="116"/>
      <c r="FPD354" s="116"/>
      <c r="FPE354" s="116"/>
      <c r="FPF354" s="116"/>
      <c r="FPG354" s="116"/>
      <c r="FPH354" s="116"/>
      <c r="FPI354" s="116"/>
      <c r="FPJ354" s="116"/>
      <c r="FPK354" s="116"/>
      <c r="FPL354" s="116"/>
      <c r="FPM354" s="118"/>
      <c r="FPN354" s="115"/>
      <c r="FPO354" s="116"/>
      <c r="FPP354" s="117"/>
      <c r="FPQ354" s="116"/>
      <c r="FPR354" s="116"/>
      <c r="FPS354" s="116"/>
      <c r="FPT354" s="116"/>
      <c r="FPU354" s="116"/>
      <c r="FPV354" s="116"/>
      <c r="FPW354" s="116"/>
      <c r="FPX354" s="116"/>
      <c r="FPY354" s="118"/>
      <c r="FPZ354" s="116"/>
      <c r="FQA354" s="116"/>
      <c r="FQB354" s="116"/>
      <c r="FQC354" s="116"/>
      <c r="FQD354" s="116"/>
      <c r="FQE354" s="116"/>
      <c r="FQF354" s="116"/>
      <c r="FQG354" s="116"/>
      <c r="FQH354" s="116"/>
      <c r="FQI354" s="116"/>
      <c r="FQJ354" s="118"/>
      <c r="FQK354" s="115"/>
      <c r="FQL354" s="116"/>
      <c r="FQM354" s="117"/>
      <c r="FQN354" s="116"/>
      <c r="FQO354" s="116"/>
      <c r="FQP354" s="116"/>
      <c r="FQQ354" s="116"/>
      <c r="FQR354" s="116"/>
      <c r="FQS354" s="116"/>
      <c r="FQT354" s="116"/>
      <c r="FQU354" s="116"/>
      <c r="FQV354" s="118"/>
      <c r="FQW354" s="116"/>
      <c r="FQX354" s="116"/>
      <c r="FQY354" s="116"/>
      <c r="FQZ354" s="116"/>
      <c r="FRA354" s="116"/>
      <c r="FRB354" s="116"/>
      <c r="FRC354" s="116"/>
      <c r="FRD354" s="116"/>
      <c r="FRE354" s="116"/>
      <c r="FRF354" s="116"/>
      <c r="FRG354" s="118"/>
      <c r="FRH354" s="115"/>
      <c r="FRI354" s="116"/>
      <c r="FRJ354" s="117"/>
      <c r="FRK354" s="116"/>
      <c r="FRL354" s="116"/>
      <c r="FRM354" s="116"/>
      <c r="FRN354" s="116"/>
      <c r="FRO354" s="116"/>
      <c r="FRP354" s="116"/>
      <c r="FRQ354" s="116"/>
      <c r="FRR354" s="116"/>
      <c r="FRS354" s="118"/>
      <c r="FRT354" s="116"/>
      <c r="FRU354" s="116"/>
      <c r="FRV354" s="116"/>
      <c r="FRW354" s="116"/>
      <c r="FRX354" s="116"/>
      <c r="FRY354" s="116"/>
      <c r="FRZ354" s="116"/>
      <c r="FSA354" s="116"/>
      <c r="FSB354" s="116"/>
      <c r="FSC354" s="116"/>
      <c r="FSD354" s="118"/>
      <c r="FSE354" s="115"/>
      <c r="FSF354" s="116"/>
      <c r="FSG354" s="117"/>
      <c r="FSH354" s="116"/>
      <c r="FSI354" s="116"/>
      <c r="FSJ354" s="116"/>
      <c r="FSK354" s="116"/>
      <c r="FSL354" s="116"/>
      <c r="FSM354" s="116"/>
      <c r="FSN354" s="116"/>
      <c r="FSO354" s="116"/>
      <c r="FSP354" s="118"/>
      <c r="FSQ354" s="116"/>
      <c r="FSR354" s="116"/>
      <c r="FSS354" s="116"/>
      <c r="FST354" s="116"/>
      <c r="FSU354" s="116"/>
      <c r="FSV354" s="116"/>
      <c r="FSW354" s="116"/>
      <c r="FSX354" s="116"/>
      <c r="FSY354" s="116"/>
      <c r="FSZ354" s="116"/>
      <c r="FTA354" s="118"/>
      <c r="FTB354" s="115"/>
      <c r="FTC354" s="116"/>
      <c r="FTD354" s="117"/>
      <c r="FTE354" s="116"/>
      <c r="FTF354" s="116"/>
      <c r="FTG354" s="116"/>
      <c r="FTH354" s="116"/>
      <c r="FTI354" s="116"/>
      <c r="FTJ354" s="116"/>
      <c r="FTK354" s="116"/>
      <c r="FTL354" s="116"/>
      <c r="FTM354" s="118"/>
      <c r="FTN354" s="116"/>
      <c r="FTO354" s="116"/>
      <c r="FTP354" s="116"/>
      <c r="FTQ354" s="116"/>
      <c r="FTR354" s="116"/>
      <c r="FTS354" s="116"/>
      <c r="FTT354" s="116"/>
      <c r="FTU354" s="116"/>
      <c r="FTV354" s="116"/>
      <c r="FTW354" s="116"/>
      <c r="FTX354" s="118"/>
      <c r="FTY354" s="115"/>
      <c r="FTZ354" s="116"/>
      <c r="FUA354" s="117"/>
      <c r="FUB354" s="116"/>
      <c r="FUC354" s="116"/>
      <c r="FUD354" s="116"/>
      <c r="FUE354" s="116"/>
      <c r="FUF354" s="116"/>
      <c r="FUG354" s="116"/>
      <c r="FUH354" s="116"/>
      <c r="FUI354" s="116"/>
      <c r="FUJ354" s="118"/>
      <c r="FUK354" s="116"/>
      <c r="FUL354" s="116"/>
      <c r="FUM354" s="116"/>
      <c r="FUN354" s="116"/>
      <c r="FUO354" s="116"/>
      <c r="FUP354" s="116"/>
      <c r="FUQ354" s="116"/>
      <c r="FUR354" s="116"/>
      <c r="FUS354" s="116"/>
      <c r="FUT354" s="116"/>
      <c r="FUU354" s="118"/>
      <c r="FUV354" s="115"/>
      <c r="FUW354" s="116"/>
      <c r="FUX354" s="117"/>
      <c r="FUY354" s="116"/>
      <c r="FUZ354" s="116"/>
      <c r="FVA354" s="116"/>
      <c r="FVB354" s="116"/>
      <c r="FVC354" s="116"/>
      <c r="FVD354" s="116"/>
      <c r="FVE354" s="116"/>
      <c r="FVF354" s="116"/>
      <c r="FVG354" s="118"/>
      <c r="FVH354" s="116"/>
      <c r="FVI354" s="116"/>
      <c r="FVJ354" s="116"/>
      <c r="FVK354" s="116"/>
      <c r="FVL354" s="116"/>
      <c r="FVM354" s="116"/>
      <c r="FVN354" s="116"/>
      <c r="FVO354" s="116"/>
      <c r="FVP354" s="116"/>
      <c r="FVQ354" s="116"/>
      <c r="FVR354" s="118"/>
      <c r="FVS354" s="115"/>
      <c r="FVT354" s="116"/>
      <c r="FVU354" s="117"/>
      <c r="FVV354" s="116"/>
      <c r="FVW354" s="116"/>
      <c r="FVX354" s="116"/>
      <c r="FVY354" s="116"/>
      <c r="FVZ354" s="116"/>
      <c r="FWA354" s="116"/>
      <c r="FWB354" s="116"/>
      <c r="FWC354" s="116"/>
      <c r="FWD354" s="118"/>
      <c r="FWE354" s="116"/>
      <c r="FWF354" s="116"/>
      <c r="FWG354" s="116"/>
      <c r="FWH354" s="116"/>
      <c r="FWI354" s="116"/>
      <c r="FWJ354" s="116"/>
      <c r="FWK354" s="116"/>
      <c r="FWL354" s="116"/>
      <c r="FWM354" s="116"/>
      <c r="FWN354" s="116"/>
      <c r="FWO354" s="118"/>
      <c r="FWP354" s="115"/>
      <c r="FWQ354" s="116"/>
      <c r="FWR354" s="117"/>
      <c r="FWS354" s="116"/>
      <c r="FWT354" s="116"/>
      <c r="FWU354" s="116"/>
      <c r="FWV354" s="116"/>
      <c r="FWW354" s="116"/>
      <c r="FWX354" s="116"/>
      <c r="FWY354" s="116"/>
      <c r="FWZ354" s="116"/>
      <c r="FXA354" s="118"/>
      <c r="FXB354" s="116"/>
      <c r="FXC354" s="116"/>
      <c r="FXD354" s="116"/>
      <c r="FXE354" s="116"/>
      <c r="FXF354" s="116"/>
      <c r="FXG354" s="116"/>
      <c r="FXH354" s="116"/>
      <c r="FXI354" s="116"/>
      <c r="FXJ354" s="116"/>
      <c r="FXK354" s="116"/>
      <c r="FXL354" s="118"/>
      <c r="FXM354" s="115"/>
      <c r="FXN354" s="116"/>
      <c r="FXO354" s="117"/>
      <c r="FXP354" s="116"/>
      <c r="FXQ354" s="116"/>
      <c r="FXR354" s="116"/>
      <c r="FXS354" s="116"/>
      <c r="FXT354" s="116"/>
      <c r="FXU354" s="116"/>
      <c r="FXV354" s="116"/>
      <c r="FXW354" s="116"/>
      <c r="FXX354" s="118"/>
      <c r="FXY354" s="116"/>
      <c r="FXZ354" s="116"/>
      <c r="FYA354" s="116"/>
      <c r="FYB354" s="116"/>
      <c r="FYC354" s="116"/>
      <c r="FYD354" s="116"/>
      <c r="FYE354" s="116"/>
      <c r="FYF354" s="116"/>
      <c r="FYG354" s="116"/>
      <c r="FYH354" s="116"/>
      <c r="FYI354" s="118"/>
      <c r="FYJ354" s="115"/>
      <c r="FYK354" s="116"/>
      <c r="FYL354" s="117"/>
      <c r="FYM354" s="116"/>
      <c r="FYN354" s="116"/>
      <c r="FYO354" s="116"/>
      <c r="FYP354" s="116"/>
      <c r="FYQ354" s="116"/>
      <c r="FYR354" s="116"/>
      <c r="FYS354" s="116"/>
      <c r="FYT354" s="116"/>
      <c r="FYU354" s="118"/>
      <c r="FYV354" s="116"/>
      <c r="FYW354" s="116"/>
      <c r="FYX354" s="116"/>
      <c r="FYY354" s="116"/>
      <c r="FYZ354" s="116"/>
      <c r="FZA354" s="116"/>
      <c r="FZB354" s="116"/>
      <c r="FZC354" s="116"/>
      <c r="FZD354" s="116"/>
      <c r="FZE354" s="116"/>
      <c r="FZF354" s="118"/>
      <c r="FZG354" s="115"/>
      <c r="FZH354" s="116"/>
      <c r="FZI354" s="117"/>
      <c r="FZJ354" s="116"/>
      <c r="FZK354" s="116"/>
      <c r="FZL354" s="116"/>
      <c r="FZM354" s="116"/>
      <c r="FZN354" s="116"/>
      <c r="FZO354" s="116"/>
      <c r="FZP354" s="116"/>
      <c r="FZQ354" s="116"/>
      <c r="FZR354" s="118"/>
      <c r="FZS354" s="116"/>
      <c r="FZT354" s="116"/>
      <c r="FZU354" s="116"/>
      <c r="FZV354" s="116"/>
      <c r="FZW354" s="116"/>
      <c r="FZX354" s="116"/>
      <c r="FZY354" s="116"/>
      <c r="FZZ354" s="116"/>
      <c r="GAA354" s="116"/>
      <c r="GAB354" s="116"/>
      <c r="GAC354" s="118"/>
      <c r="GAD354" s="115"/>
      <c r="GAE354" s="116"/>
      <c r="GAF354" s="117"/>
      <c r="GAG354" s="116"/>
      <c r="GAH354" s="116"/>
      <c r="GAI354" s="116"/>
      <c r="GAJ354" s="116"/>
      <c r="GAK354" s="116"/>
      <c r="GAL354" s="116"/>
      <c r="GAM354" s="116"/>
      <c r="GAN354" s="116"/>
      <c r="GAO354" s="118"/>
      <c r="GAP354" s="116"/>
      <c r="GAQ354" s="116"/>
      <c r="GAR354" s="116"/>
      <c r="GAS354" s="116"/>
      <c r="GAT354" s="116"/>
      <c r="GAU354" s="116"/>
      <c r="GAV354" s="116"/>
      <c r="GAW354" s="116"/>
      <c r="GAX354" s="116"/>
      <c r="GAY354" s="116"/>
      <c r="GAZ354" s="118"/>
      <c r="GBA354" s="115"/>
      <c r="GBB354" s="116"/>
      <c r="GBC354" s="117"/>
      <c r="GBD354" s="116"/>
      <c r="GBE354" s="116"/>
      <c r="GBF354" s="116"/>
      <c r="GBG354" s="116"/>
      <c r="GBH354" s="116"/>
      <c r="GBI354" s="116"/>
      <c r="GBJ354" s="116"/>
      <c r="GBK354" s="116"/>
      <c r="GBL354" s="118"/>
      <c r="GBM354" s="116"/>
      <c r="GBN354" s="116"/>
      <c r="GBO354" s="116"/>
      <c r="GBP354" s="116"/>
      <c r="GBQ354" s="116"/>
      <c r="GBR354" s="116"/>
      <c r="GBS354" s="116"/>
      <c r="GBT354" s="116"/>
      <c r="GBU354" s="116"/>
      <c r="GBV354" s="116"/>
      <c r="GBW354" s="118"/>
      <c r="GBX354" s="115"/>
      <c r="GBY354" s="116"/>
      <c r="GBZ354" s="117"/>
      <c r="GCA354" s="116"/>
      <c r="GCB354" s="116"/>
      <c r="GCC354" s="116"/>
      <c r="GCD354" s="116"/>
      <c r="GCE354" s="116"/>
      <c r="GCF354" s="116"/>
      <c r="GCG354" s="116"/>
      <c r="GCH354" s="116"/>
      <c r="GCI354" s="118"/>
      <c r="GCJ354" s="116"/>
      <c r="GCK354" s="116"/>
      <c r="GCL354" s="116"/>
      <c r="GCM354" s="116"/>
      <c r="GCN354" s="116"/>
      <c r="GCO354" s="116"/>
      <c r="GCP354" s="116"/>
      <c r="GCQ354" s="116"/>
      <c r="GCR354" s="116"/>
      <c r="GCS354" s="116"/>
      <c r="GCT354" s="118"/>
      <c r="GCU354" s="115"/>
      <c r="GCV354" s="116"/>
      <c r="GCW354" s="117"/>
      <c r="GCX354" s="116"/>
      <c r="GCY354" s="116"/>
      <c r="GCZ354" s="116"/>
      <c r="GDA354" s="116"/>
      <c r="GDB354" s="116"/>
      <c r="GDC354" s="116"/>
      <c r="GDD354" s="116"/>
      <c r="GDE354" s="116"/>
      <c r="GDF354" s="118"/>
      <c r="GDG354" s="116"/>
      <c r="GDH354" s="116"/>
      <c r="GDI354" s="116"/>
      <c r="GDJ354" s="116"/>
      <c r="GDK354" s="116"/>
      <c r="GDL354" s="116"/>
      <c r="GDM354" s="116"/>
      <c r="GDN354" s="116"/>
      <c r="GDO354" s="116"/>
      <c r="GDP354" s="116"/>
      <c r="GDQ354" s="118"/>
      <c r="GDR354" s="115"/>
      <c r="GDS354" s="116"/>
      <c r="GDT354" s="117"/>
      <c r="GDU354" s="116"/>
      <c r="GDV354" s="116"/>
      <c r="GDW354" s="116"/>
      <c r="GDX354" s="116"/>
      <c r="GDY354" s="116"/>
      <c r="GDZ354" s="116"/>
      <c r="GEA354" s="116"/>
      <c r="GEB354" s="116"/>
      <c r="GEC354" s="118"/>
      <c r="GED354" s="116"/>
      <c r="GEE354" s="116"/>
      <c r="GEF354" s="116"/>
      <c r="GEG354" s="116"/>
      <c r="GEH354" s="116"/>
      <c r="GEI354" s="116"/>
      <c r="GEJ354" s="116"/>
      <c r="GEK354" s="116"/>
      <c r="GEL354" s="116"/>
      <c r="GEM354" s="116"/>
      <c r="GEN354" s="118"/>
      <c r="GEO354" s="115"/>
      <c r="GEP354" s="116"/>
      <c r="GEQ354" s="117"/>
      <c r="GER354" s="116"/>
      <c r="GES354" s="116"/>
      <c r="GET354" s="116"/>
      <c r="GEU354" s="116"/>
      <c r="GEV354" s="116"/>
      <c r="GEW354" s="116"/>
      <c r="GEX354" s="116"/>
      <c r="GEY354" s="116"/>
      <c r="GEZ354" s="118"/>
      <c r="GFA354" s="116"/>
      <c r="GFB354" s="116"/>
      <c r="GFC354" s="116"/>
      <c r="GFD354" s="116"/>
      <c r="GFE354" s="116"/>
      <c r="GFF354" s="116"/>
      <c r="GFG354" s="116"/>
      <c r="GFH354" s="116"/>
      <c r="GFI354" s="116"/>
      <c r="GFJ354" s="116"/>
      <c r="GFK354" s="118"/>
      <c r="GFL354" s="115"/>
      <c r="GFM354" s="116"/>
      <c r="GFN354" s="117"/>
      <c r="GFO354" s="116"/>
      <c r="GFP354" s="116"/>
      <c r="GFQ354" s="116"/>
      <c r="GFR354" s="116"/>
      <c r="GFS354" s="116"/>
      <c r="GFT354" s="116"/>
      <c r="GFU354" s="116"/>
      <c r="GFV354" s="116"/>
      <c r="GFW354" s="118"/>
      <c r="GFX354" s="116"/>
      <c r="GFY354" s="116"/>
      <c r="GFZ354" s="116"/>
      <c r="GGA354" s="116"/>
      <c r="GGB354" s="116"/>
      <c r="GGC354" s="116"/>
      <c r="GGD354" s="116"/>
      <c r="GGE354" s="116"/>
      <c r="GGF354" s="116"/>
      <c r="GGG354" s="116"/>
      <c r="GGH354" s="118"/>
      <c r="GGI354" s="115"/>
      <c r="GGJ354" s="116"/>
      <c r="GGK354" s="117"/>
      <c r="GGL354" s="116"/>
      <c r="GGM354" s="116"/>
      <c r="GGN354" s="116"/>
      <c r="GGO354" s="116"/>
      <c r="GGP354" s="116"/>
      <c r="GGQ354" s="116"/>
      <c r="GGR354" s="116"/>
      <c r="GGS354" s="116"/>
      <c r="GGT354" s="118"/>
      <c r="GGU354" s="116"/>
      <c r="GGV354" s="116"/>
      <c r="GGW354" s="116"/>
      <c r="GGX354" s="116"/>
      <c r="GGY354" s="116"/>
      <c r="GGZ354" s="116"/>
      <c r="GHA354" s="116"/>
      <c r="GHB354" s="116"/>
      <c r="GHC354" s="116"/>
      <c r="GHD354" s="116"/>
      <c r="GHE354" s="118"/>
      <c r="GHF354" s="115"/>
      <c r="GHG354" s="116"/>
      <c r="GHH354" s="117"/>
      <c r="GHI354" s="116"/>
      <c r="GHJ354" s="116"/>
      <c r="GHK354" s="116"/>
      <c r="GHL354" s="116"/>
      <c r="GHM354" s="116"/>
      <c r="GHN354" s="116"/>
      <c r="GHO354" s="116"/>
      <c r="GHP354" s="116"/>
      <c r="GHQ354" s="118"/>
      <c r="GHR354" s="116"/>
      <c r="GHS354" s="116"/>
      <c r="GHT354" s="116"/>
      <c r="GHU354" s="116"/>
      <c r="GHV354" s="116"/>
      <c r="GHW354" s="116"/>
      <c r="GHX354" s="116"/>
      <c r="GHY354" s="116"/>
      <c r="GHZ354" s="116"/>
      <c r="GIA354" s="116"/>
      <c r="GIB354" s="118"/>
      <c r="GIC354" s="115"/>
      <c r="GID354" s="116"/>
      <c r="GIE354" s="117"/>
      <c r="GIF354" s="116"/>
      <c r="GIG354" s="116"/>
      <c r="GIH354" s="116"/>
      <c r="GII354" s="116"/>
      <c r="GIJ354" s="116"/>
      <c r="GIK354" s="116"/>
      <c r="GIL354" s="116"/>
      <c r="GIM354" s="116"/>
      <c r="GIN354" s="118"/>
      <c r="GIO354" s="116"/>
      <c r="GIP354" s="116"/>
      <c r="GIQ354" s="116"/>
      <c r="GIR354" s="116"/>
      <c r="GIS354" s="116"/>
      <c r="GIT354" s="116"/>
      <c r="GIU354" s="116"/>
      <c r="GIV354" s="116"/>
      <c r="GIW354" s="116"/>
      <c r="GIX354" s="116"/>
      <c r="GIY354" s="118"/>
      <c r="GIZ354" s="115"/>
      <c r="GJA354" s="116"/>
      <c r="GJB354" s="117"/>
      <c r="GJC354" s="116"/>
      <c r="GJD354" s="116"/>
      <c r="GJE354" s="116"/>
      <c r="GJF354" s="116"/>
      <c r="GJG354" s="116"/>
      <c r="GJH354" s="116"/>
      <c r="GJI354" s="116"/>
      <c r="GJJ354" s="116"/>
      <c r="GJK354" s="118"/>
      <c r="GJL354" s="116"/>
      <c r="GJM354" s="116"/>
      <c r="GJN354" s="116"/>
      <c r="GJO354" s="116"/>
      <c r="GJP354" s="116"/>
      <c r="GJQ354" s="116"/>
      <c r="GJR354" s="116"/>
      <c r="GJS354" s="116"/>
      <c r="GJT354" s="116"/>
      <c r="GJU354" s="116"/>
      <c r="GJV354" s="118"/>
      <c r="GJW354" s="115"/>
      <c r="GJX354" s="116"/>
      <c r="GJY354" s="117"/>
      <c r="GJZ354" s="116"/>
      <c r="GKA354" s="116"/>
      <c r="GKB354" s="116"/>
      <c r="GKC354" s="116"/>
      <c r="GKD354" s="116"/>
      <c r="GKE354" s="116"/>
      <c r="GKF354" s="116"/>
      <c r="GKG354" s="116"/>
      <c r="GKH354" s="118"/>
      <c r="GKI354" s="116"/>
      <c r="GKJ354" s="116"/>
      <c r="GKK354" s="116"/>
      <c r="GKL354" s="116"/>
      <c r="GKM354" s="116"/>
      <c r="GKN354" s="116"/>
      <c r="GKO354" s="116"/>
      <c r="GKP354" s="116"/>
      <c r="GKQ354" s="116"/>
      <c r="GKR354" s="116"/>
      <c r="GKS354" s="118"/>
      <c r="GKT354" s="115"/>
      <c r="GKU354" s="116"/>
      <c r="GKV354" s="117"/>
      <c r="GKW354" s="116"/>
      <c r="GKX354" s="116"/>
      <c r="GKY354" s="116"/>
      <c r="GKZ354" s="116"/>
      <c r="GLA354" s="116"/>
      <c r="GLB354" s="116"/>
      <c r="GLC354" s="116"/>
      <c r="GLD354" s="116"/>
      <c r="GLE354" s="118"/>
      <c r="GLF354" s="116"/>
      <c r="GLG354" s="116"/>
      <c r="GLH354" s="116"/>
      <c r="GLI354" s="116"/>
      <c r="GLJ354" s="116"/>
      <c r="GLK354" s="116"/>
      <c r="GLL354" s="116"/>
      <c r="GLM354" s="116"/>
      <c r="GLN354" s="116"/>
      <c r="GLO354" s="116"/>
      <c r="GLP354" s="118"/>
      <c r="GLQ354" s="115"/>
      <c r="GLR354" s="116"/>
      <c r="GLS354" s="117"/>
      <c r="GLT354" s="116"/>
      <c r="GLU354" s="116"/>
      <c r="GLV354" s="116"/>
      <c r="GLW354" s="116"/>
      <c r="GLX354" s="116"/>
      <c r="GLY354" s="116"/>
      <c r="GLZ354" s="116"/>
      <c r="GMA354" s="116"/>
      <c r="GMB354" s="118"/>
      <c r="GMC354" s="116"/>
      <c r="GMD354" s="116"/>
      <c r="GME354" s="116"/>
      <c r="GMF354" s="116"/>
      <c r="GMG354" s="116"/>
      <c r="GMH354" s="116"/>
      <c r="GMI354" s="116"/>
      <c r="GMJ354" s="116"/>
      <c r="GMK354" s="116"/>
      <c r="GML354" s="116"/>
      <c r="GMM354" s="118"/>
      <c r="GMN354" s="115"/>
      <c r="GMO354" s="116"/>
      <c r="GMP354" s="117"/>
      <c r="GMQ354" s="116"/>
      <c r="GMR354" s="116"/>
      <c r="GMS354" s="116"/>
      <c r="GMT354" s="116"/>
      <c r="GMU354" s="116"/>
      <c r="GMV354" s="116"/>
      <c r="GMW354" s="116"/>
      <c r="GMX354" s="116"/>
      <c r="GMY354" s="118"/>
      <c r="GMZ354" s="116"/>
      <c r="GNA354" s="116"/>
      <c r="GNB354" s="116"/>
      <c r="GNC354" s="116"/>
      <c r="GND354" s="116"/>
      <c r="GNE354" s="116"/>
      <c r="GNF354" s="116"/>
      <c r="GNG354" s="116"/>
      <c r="GNH354" s="116"/>
      <c r="GNI354" s="116"/>
      <c r="GNJ354" s="118"/>
      <c r="GNK354" s="115"/>
      <c r="GNL354" s="116"/>
      <c r="GNM354" s="117"/>
      <c r="GNN354" s="116"/>
      <c r="GNO354" s="116"/>
      <c r="GNP354" s="116"/>
      <c r="GNQ354" s="116"/>
      <c r="GNR354" s="116"/>
      <c r="GNS354" s="116"/>
      <c r="GNT354" s="116"/>
      <c r="GNU354" s="116"/>
      <c r="GNV354" s="118"/>
      <c r="GNW354" s="116"/>
      <c r="GNX354" s="116"/>
      <c r="GNY354" s="116"/>
      <c r="GNZ354" s="116"/>
      <c r="GOA354" s="116"/>
      <c r="GOB354" s="116"/>
      <c r="GOC354" s="116"/>
      <c r="GOD354" s="116"/>
      <c r="GOE354" s="116"/>
      <c r="GOF354" s="116"/>
      <c r="GOG354" s="118"/>
      <c r="GOH354" s="115"/>
      <c r="GOI354" s="116"/>
      <c r="GOJ354" s="117"/>
      <c r="GOK354" s="116"/>
      <c r="GOL354" s="116"/>
      <c r="GOM354" s="116"/>
      <c r="GON354" s="116"/>
      <c r="GOO354" s="116"/>
      <c r="GOP354" s="116"/>
      <c r="GOQ354" s="116"/>
      <c r="GOR354" s="116"/>
      <c r="GOS354" s="118"/>
      <c r="GOT354" s="116"/>
      <c r="GOU354" s="116"/>
      <c r="GOV354" s="116"/>
      <c r="GOW354" s="116"/>
      <c r="GOX354" s="116"/>
      <c r="GOY354" s="116"/>
      <c r="GOZ354" s="116"/>
      <c r="GPA354" s="116"/>
      <c r="GPB354" s="116"/>
      <c r="GPC354" s="116"/>
      <c r="GPD354" s="118"/>
      <c r="GPE354" s="115"/>
      <c r="GPF354" s="116"/>
      <c r="GPG354" s="117"/>
      <c r="GPH354" s="116"/>
      <c r="GPI354" s="116"/>
      <c r="GPJ354" s="116"/>
      <c r="GPK354" s="116"/>
      <c r="GPL354" s="116"/>
      <c r="GPM354" s="116"/>
      <c r="GPN354" s="116"/>
      <c r="GPO354" s="116"/>
      <c r="GPP354" s="118"/>
      <c r="GPQ354" s="116"/>
      <c r="GPR354" s="116"/>
      <c r="GPS354" s="116"/>
      <c r="GPT354" s="116"/>
      <c r="GPU354" s="116"/>
      <c r="GPV354" s="116"/>
      <c r="GPW354" s="116"/>
      <c r="GPX354" s="116"/>
      <c r="GPY354" s="116"/>
      <c r="GPZ354" s="116"/>
      <c r="GQA354" s="118"/>
      <c r="GQB354" s="115"/>
      <c r="GQC354" s="116"/>
      <c r="GQD354" s="117"/>
      <c r="GQE354" s="116"/>
      <c r="GQF354" s="116"/>
      <c r="GQG354" s="116"/>
      <c r="GQH354" s="116"/>
      <c r="GQI354" s="116"/>
      <c r="GQJ354" s="116"/>
      <c r="GQK354" s="116"/>
      <c r="GQL354" s="116"/>
      <c r="GQM354" s="118"/>
      <c r="GQN354" s="116"/>
      <c r="GQO354" s="116"/>
      <c r="GQP354" s="116"/>
      <c r="GQQ354" s="116"/>
      <c r="GQR354" s="116"/>
      <c r="GQS354" s="116"/>
      <c r="GQT354" s="116"/>
      <c r="GQU354" s="116"/>
      <c r="GQV354" s="116"/>
      <c r="GQW354" s="116"/>
      <c r="GQX354" s="118"/>
      <c r="GQY354" s="115"/>
      <c r="GQZ354" s="116"/>
      <c r="GRA354" s="117"/>
      <c r="GRB354" s="116"/>
      <c r="GRC354" s="116"/>
      <c r="GRD354" s="116"/>
      <c r="GRE354" s="116"/>
      <c r="GRF354" s="116"/>
      <c r="GRG354" s="116"/>
      <c r="GRH354" s="116"/>
      <c r="GRI354" s="116"/>
      <c r="GRJ354" s="118"/>
      <c r="GRK354" s="116"/>
      <c r="GRL354" s="116"/>
      <c r="GRM354" s="116"/>
      <c r="GRN354" s="116"/>
      <c r="GRO354" s="116"/>
      <c r="GRP354" s="116"/>
      <c r="GRQ354" s="116"/>
      <c r="GRR354" s="116"/>
      <c r="GRS354" s="116"/>
      <c r="GRT354" s="116"/>
      <c r="GRU354" s="118"/>
      <c r="GRV354" s="115"/>
      <c r="GRW354" s="116"/>
      <c r="GRX354" s="117"/>
      <c r="GRY354" s="116"/>
      <c r="GRZ354" s="116"/>
      <c r="GSA354" s="116"/>
      <c r="GSB354" s="116"/>
      <c r="GSC354" s="116"/>
      <c r="GSD354" s="116"/>
      <c r="GSE354" s="116"/>
      <c r="GSF354" s="116"/>
      <c r="GSG354" s="118"/>
      <c r="GSH354" s="116"/>
      <c r="GSI354" s="116"/>
      <c r="GSJ354" s="116"/>
      <c r="GSK354" s="116"/>
      <c r="GSL354" s="116"/>
      <c r="GSM354" s="116"/>
      <c r="GSN354" s="116"/>
      <c r="GSO354" s="116"/>
      <c r="GSP354" s="116"/>
      <c r="GSQ354" s="116"/>
      <c r="GSR354" s="118"/>
      <c r="GSS354" s="115"/>
      <c r="GST354" s="116"/>
      <c r="GSU354" s="117"/>
      <c r="GSV354" s="116"/>
      <c r="GSW354" s="116"/>
      <c r="GSX354" s="116"/>
      <c r="GSY354" s="116"/>
      <c r="GSZ354" s="116"/>
      <c r="GTA354" s="116"/>
      <c r="GTB354" s="116"/>
      <c r="GTC354" s="116"/>
      <c r="GTD354" s="118"/>
      <c r="GTE354" s="116"/>
      <c r="GTF354" s="116"/>
      <c r="GTG354" s="116"/>
      <c r="GTH354" s="116"/>
      <c r="GTI354" s="116"/>
      <c r="GTJ354" s="116"/>
      <c r="GTK354" s="116"/>
      <c r="GTL354" s="116"/>
      <c r="GTM354" s="116"/>
      <c r="GTN354" s="116"/>
      <c r="GTO354" s="118"/>
      <c r="GTP354" s="115"/>
      <c r="GTQ354" s="116"/>
      <c r="GTR354" s="117"/>
      <c r="GTS354" s="116"/>
      <c r="GTT354" s="116"/>
      <c r="GTU354" s="116"/>
      <c r="GTV354" s="116"/>
      <c r="GTW354" s="116"/>
      <c r="GTX354" s="116"/>
      <c r="GTY354" s="116"/>
      <c r="GTZ354" s="116"/>
      <c r="GUA354" s="118"/>
      <c r="GUB354" s="116"/>
      <c r="GUC354" s="116"/>
      <c r="GUD354" s="116"/>
      <c r="GUE354" s="116"/>
      <c r="GUF354" s="116"/>
      <c r="GUG354" s="116"/>
      <c r="GUH354" s="116"/>
      <c r="GUI354" s="116"/>
      <c r="GUJ354" s="116"/>
      <c r="GUK354" s="116"/>
      <c r="GUL354" s="118"/>
      <c r="GUM354" s="115"/>
      <c r="GUN354" s="116"/>
      <c r="GUO354" s="117"/>
      <c r="GUP354" s="116"/>
      <c r="GUQ354" s="116"/>
      <c r="GUR354" s="116"/>
      <c r="GUS354" s="116"/>
      <c r="GUT354" s="116"/>
      <c r="GUU354" s="116"/>
      <c r="GUV354" s="116"/>
      <c r="GUW354" s="116"/>
      <c r="GUX354" s="118"/>
      <c r="GUY354" s="116"/>
      <c r="GUZ354" s="116"/>
      <c r="GVA354" s="116"/>
      <c r="GVB354" s="116"/>
      <c r="GVC354" s="116"/>
      <c r="GVD354" s="116"/>
      <c r="GVE354" s="116"/>
      <c r="GVF354" s="116"/>
      <c r="GVG354" s="116"/>
      <c r="GVH354" s="116"/>
      <c r="GVI354" s="118"/>
      <c r="GVJ354" s="115"/>
      <c r="GVK354" s="116"/>
      <c r="GVL354" s="117"/>
      <c r="GVM354" s="116"/>
      <c r="GVN354" s="116"/>
      <c r="GVO354" s="116"/>
      <c r="GVP354" s="116"/>
      <c r="GVQ354" s="116"/>
      <c r="GVR354" s="116"/>
      <c r="GVS354" s="116"/>
      <c r="GVT354" s="116"/>
      <c r="GVU354" s="118"/>
      <c r="GVV354" s="116"/>
      <c r="GVW354" s="116"/>
      <c r="GVX354" s="116"/>
      <c r="GVY354" s="116"/>
      <c r="GVZ354" s="116"/>
      <c r="GWA354" s="116"/>
      <c r="GWB354" s="116"/>
      <c r="GWC354" s="116"/>
      <c r="GWD354" s="116"/>
      <c r="GWE354" s="116"/>
      <c r="GWF354" s="118"/>
      <c r="GWG354" s="115"/>
      <c r="GWH354" s="116"/>
      <c r="GWI354" s="117"/>
      <c r="GWJ354" s="116"/>
      <c r="GWK354" s="116"/>
      <c r="GWL354" s="116"/>
      <c r="GWM354" s="116"/>
      <c r="GWN354" s="116"/>
      <c r="GWO354" s="116"/>
      <c r="GWP354" s="116"/>
      <c r="GWQ354" s="116"/>
      <c r="GWR354" s="118"/>
      <c r="GWS354" s="116"/>
      <c r="GWT354" s="116"/>
      <c r="GWU354" s="116"/>
      <c r="GWV354" s="116"/>
      <c r="GWW354" s="116"/>
      <c r="GWX354" s="116"/>
      <c r="GWY354" s="116"/>
      <c r="GWZ354" s="116"/>
      <c r="GXA354" s="116"/>
      <c r="GXB354" s="116"/>
      <c r="GXC354" s="118"/>
      <c r="GXD354" s="115"/>
      <c r="GXE354" s="116"/>
      <c r="GXF354" s="117"/>
      <c r="GXG354" s="116"/>
      <c r="GXH354" s="116"/>
      <c r="GXI354" s="116"/>
      <c r="GXJ354" s="116"/>
      <c r="GXK354" s="116"/>
      <c r="GXL354" s="116"/>
      <c r="GXM354" s="116"/>
      <c r="GXN354" s="116"/>
      <c r="GXO354" s="118"/>
      <c r="GXP354" s="116"/>
      <c r="GXQ354" s="116"/>
      <c r="GXR354" s="116"/>
      <c r="GXS354" s="116"/>
      <c r="GXT354" s="116"/>
      <c r="GXU354" s="116"/>
      <c r="GXV354" s="116"/>
      <c r="GXW354" s="116"/>
      <c r="GXX354" s="116"/>
      <c r="GXY354" s="116"/>
      <c r="GXZ354" s="118"/>
      <c r="GYA354" s="115"/>
      <c r="GYB354" s="116"/>
      <c r="GYC354" s="117"/>
      <c r="GYD354" s="116"/>
      <c r="GYE354" s="116"/>
      <c r="GYF354" s="116"/>
      <c r="GYG354" s="116"/>
      <c r="GYH354" s="116"/>
      <c r="GYI354" s="116"/>
      <c r="GYJ354" s="116"/>
      <c r="GYK354" s="116"/>
      <c r="GYL354" s="118"/>
      <c r="GYM354" s="116"/>
      <c r="GYN354" s="116"/>
      <c r="GYO354" s="116"/>
      <c r="GYP354" s="116"/>
      <c r="GYQ354" s="116"/>
      <c r="GYR354" s="116"/>
      <c r="GYS354" s="116"/>
      <c r="GYT354" s="116"/>
      <c r="GYU354" s="116"/>
      <c r="GYV354" s="116"/>
      <c r="GYW354" s="118"/>
      <c r="GYX354" s="115"/>
      <c r="GYY354" s="116"/>
      <c r="GYZ354" s="117"/>
      <c r="GZA354" s="116"/>
      <c r="GZB354" s="116"/>
      <c r="GZC354" s="116"/>
      <c r="GZD354" s="116"/>
      <c r="GZE354" s="116"/>
      <c r="GZF354" s="116"/>
      <c r="GZG354" s="116"/>
      <c r="GZH354" s="116"/>
      <c r="GZI354" s="118"/>
      <c r="GZJ354" s="116"/>
      <c r="GZK354" s="116"/>
      <c r="GZL354" s="116"/>
      <c r="GZM354" s="116"/>
      <c r="GZN354" s="116"/>
      <c r="GZO354" s="116"/>
      <c r="GZP354" s="116"/>
      <c r="GZQ354" s="116"/>
      <c r="GZR354" s="116"/>
      <c r="GZS354" s="116"/>
      <c r="GZT354" s="118"/>
      <c r="GZU354" s="115"/>
      <c r="GZV354" s="116"/>
      <c r="GZW354" s="117"/>
      <c r="GZX354" s="116"/>
      <c r="GZY354" s="116"/>
      <c r="GZZ354" s="116"/>
      <c r="HAA354" s="116"/>
      <c r="HAB354" s="116"/>
      <c r="HAC354" s="116"/>
      <c r="HAD354" s="116"/>
      <c r="HAE354" s="116"/>
      <c r="HAF354" s="118"/>
      <c r="HAG354" s="116"/>
      <c r="HAH354" s="116"/>
      <c r="HAI354" s="116"/>
      <c r="HAJ354" s="116"/>
      <c r="HAK354" s="116"/>
      <c r="HAL354" s="116"/>
      <c r="HAM354" s="116"/>
      <c r="HAN354" s="116"/>
      <c r="HAO354" s="116"/>
      <c r="HAP354" s="116"/>
      <c r="HAQ354" s="118"/>
      <c r="HAR354" s="115"/>
      <c r="HAS354" s="116"/>
      <c r="HAT354" s="117"/>
      <c r="HAU354" s="116"/>
      <c r="HAV354" s="116"/>
      <c r="HAW354" s="116"/>
      <c r="HAX354" s="116"/>
      <c r="HAY354" s="116"/>
      <c r="HAZ354" s="116"/>
      <c r="HBA354" s="116"/>
      <c r="HBB354" s="116"/>
      <c r="HBC354" s="118"/>
      <c r="HBD354" s="116"/>
      <c r="HBE354" s="116"/>
      <c r="HBF354" s="116"/>
      <c r="HBG354" s="116"/>
      <c r="HBH354" s="116"/>
      <c r="HBI354" s="116"/>
      <c r="HBJ354" s="116"/>
      <c r="HBK354" s="116"/>
      <c r="HBL354" s="116"/>
      <c r="HBM354" s="116"/>
      <c r="HBN354" s="118"/>
      <c r="HBO354" s="115"/>
      <c r="HBP354" s="116"/>
      <c r="HBQ354" s="117"/>
      <c r="HBR354" s="116"/>
      <c r="HBS354" s="116"/>
      <c r="HBT354" s="116"/>
      <c r="HBU354" s="116"/>
      <c r="HBV354" s="116"/>
      <c r="HBW354" s="116"/>
      <c r="HBX354" s="116"/>
      <c r="HBY354" s="116"/>
      <c r="HBZ354" s="118"/>
      <c r="HCA354" s="116"/>
      <c r="HCB354" s="116"/>
      <c r="HCC354" s="116"/>
      <c r="HCD354" s="116"/>
      <c r="HCE354" s="116"/>
      <c r="HCF354" s="116"/>
      <c r="HCG354" s="116"/>
      <c r="HCH354" s="116"/>
      <c r="HCI354" s="116"/>
      <c r="HCJ354" s="116"/>
      <c r="HCK354" s="118"/>
      <c r="HCL354" s="115"/>
      <c r="HCM354" s="116"/>
      <c r="HCN354" s="117"/>
      <c r="HCO354" s="116"/>
      <c r="HCP354" s="116"/>
      <c r="HCQ354" s="116"/>
      <c r="HCR354" s="116"/>
      <c r="HCS354" s="116"/>
      <c r="HCT354" s="116"/>
      <c r="HCU354" s="116"/>
      <c r="HCV354" s="116"/>
      <c r="HCW354" s="118"/>
      <c r="HCX354" s="116"/>
      <c r="HCY354" s="116"/>
      <c r="HCZ354" s="116"/>
      <c r="HDA354" s="116"/>
      <c r="HDB354" s="116"/>
      <c r="HDC354" s="116"/>
      <c r="HDD354" s="116"/>
      <c r="HDE354" s="116"/>
      <c r="HDF354" s="116"/>
      <c r="HDG354" s="116"/>
      <c r="HDH354" s="118"/>
      <c r="HDI354" s="115"/>
      <c r="HDJ354" s="116"/>
      <c r="HDK354" s="117"/>
      <c r="HDL354" s="116"/>
      <c r="HDM354" s="116"/>
      <c r="HDN354" s="116"/>
      <c r="HDO354" s="116"/>
      <c r="HDP354" s="116"/>
      <c r="HDQ354" s="116"/>
      <c r="HDR354" s="116"/>
      <c r="HDS354" s="116"/>
      <c r="HDT354" s="118"/>
      <c r="HDU354" s="116"/>
      <c r="HDV354" s="116"/>
      <c r="HDW354" s="116"/>
      <c r="HDX354" s="116"/>
      <c r="HDY354" s="116"/>
      <c r="HDZ354" s="116"/>
      <c r="HEA354" s="116"/>
      <c r="HEB354" s="116"/>
      <c r="HEC354" s="116"/>
      <c r="HED354" s="116"/>
      <c r="HEE354" s="118"/>
      <c r="HEF354" s="115"/>
      <c r="HEG354" s="116"/>
      <c r="HEH354" s="117"/>
      <c r="HEI354" s="116"/>
      <c r="HEJ354" s="116"/>
      <c r="HEK354" s="116"/>
      <c r="HEL354" s="116"/>
      <c r="HEM354" s="116"/>
      <c r="HEN354" s="116"/>
      <c r="HEO354" s="116"/>
      <c r="HEP354" s="116"/>
      <c r="HEQ354" s="118"/>
      <c r="HER354" s="116"/>
      <c r="HES354" s="116"/>
      <c r="HET354" s="116"/>
      <c r="HEU354" s="116"/>
      <c r="HEV354" s="116"/>
      <c r="HEW354" s="116"/>
      <c r="HEX354" s="116"/>
      <c r="HEY354" s="116"/>
      <c r="HEZ354" s="116"/>
      <c r="HFA354" s="116"/>
      <c r="HFB354" s="118"/>
      <c r="HFC354" s="115"/>
      <c r="HFD354" s="116"/>
      <c r="HFE354" s="117"/>
      <c r="HFF354" s="116"/>
      <c r="HFG354" s="116"/>
      <c r="HFH354" s="116"/>
      <c r="HFI354" s="116"/>
      <c r="HFJ354" s="116"/>
      <c r="HFK354" s="116"/>
      <c r="HFL354" s="116"/>
      <c r="HFM354" s="116"/>
      <c r="HFN354" s="118"/>
      <c r="HFO354" s="116"/>
      <c r="HFP354" s="116"/>
      <c r="HFQ354" s="116"/>
      <c r="HFR354" s="116"/>
      <c r="HFS354" s="116"/>
      <c r="HFT354" s="116"/>
      <c r="HFU354" s="116"/>
      <c r="HFV354" s="116"/>
      <c r="HFW354" s="116"/>
      <c r="HFX354" s="116"/>
      <c r="HFY354" s="118"/>
      <c r="HFZ354" s="115"/>
      <c r="HGA354" s="116"/>
      <c r="HGB354" s="117"/>
      <c r="HGC354" s="116"/>
      <c r="HGD354" s="116"/>
      <c r="HGE354" s="116"/>
      <c r="HGF354" s="116"/>
      <c r="HGG354" s="116"/>
      <c r="HGH354" s="116"/>
      <c r="HGI354" s="116"/>
      <c r="HGJ354" s="116"/>
      <c r="HGK354" s="118"/>
      <c r="HGL354" s="116"/>
      <c r="HGM354" s="116"/>
      <c r="HGN354" s="116"/>
      <c r="HGO354" s="116"/>
      <c r="HGP354" s="116"/>
      <c r="HGQ354" s="116"/>
      <c r="HGR354" s="116"/>
      <c r="HGS354" s="116"/>
      <c r="HGT354" s="116"/>
      <c r="HGU354" s="116"/>
      <c r="HGV354" s="118"/>
      <c r="HGW354" s="115"/>
      <c r="HGX354" s="116"/>
      <c r="HGY354" s="117"/>
      <c r="HGZ354" s="116"/>
      <c r="HHA354" s="116"/>
      <c r="HHB354" s="116"/>
      <c r="HHC354" s="116"/>
      <c r="HHD354" s="116"/>
      <c r="HHE354" s="116"/>
      <c r="HHF354" s="116"/>
      <c r="HHG354" s="116"/>
      <c r="HHH354" s="118"/>
      <c r="HHI354" s="116"/>
      <c r="HHJ354" s="116"/>
      <c r="HHK354" s="116"/>
      <c r="HHL354" s="116"/>
      <c r="HHM354" s="116"/>
      <c r="HHN354" s="116"/>
      <c r="HHO354" s="116"/>
      <c r="HHP354" s="116"/>
      <c r="HHQ354" s="116"/>
      <c r="HHR354" s="116"/>
      <c r="HHS354" s="118"/>
      <c r="HHT354" s="115"/>
      <c r="HHU354" s="116"/>
      <c r="HHV354" s="117"/>
      <c r="HHW354" s="116"/>
      <c r="HHX354" s="116"/>
      <c r="HHY354" s="116"/>
      <c r="HHZ354" s="116"/>
      <c r="HIA354" s="116"/>
      <c r="HIB354" s="116"/>
      <c r="HIC354" s="116"/>
      <c r="HID354" s="116"/>
      <c r="HIE354" s="118"/>
      <c r="HIF354" s="116"/>
      <c r="HIG354" s="116"/>
      <c r="HIH354" s="116"/>
      <c r="HII354" s="116"/>
      <c r="HIJ354" s="116"/>
      <c r="HIK354" s="116"/>
      <c r="HIL354" s="116"/>
      <c r="HIM354" s="116"/>
      <c r="HIN354" s="116"/>
      <c r="HIO354" s="116"/>
      <c r="HIP354" s="118"/>
      <c r="HIQ354" s="115"/>
      <c r="HIR354" s="116"/>
      <c r="HIS354" s="117"/>
      <c r="HIT354" s="116"/>
      <c r="HIU354" s="116"/>
      <c r="HIV354" s="116"/>
      <c r="HIW354" s="116"/>
      <c r="HIX354" s="116"/>
      <c r="HIY354" s="116"/>
      <c r="HIZ354" s="116"/>
      <c r="HJA354" s="116"/>
      <c r="HJB354" s="118"/>
      <c r="HJC354" s="116"/>
      <c r="HJD354" s="116"/>
      <c r="HJE354" s="116"/>
      <c r="HJF354" s="116"/>
      <c r="HJG354" s="116"/>
      <c r="HJH354" s="116"/>
      <c r="HJI354" s="116"/>
      <c r="HJJ354" s="116"/>
      <c r="HJK354" s="116"/>
      <c r="HJL354" s="116"/>
      <c r="HJM354" s="118"/>
      <c r="HJN354" s="115"/>
      <c r="HJO354" s="116"/>
      <c r="HJP354" s="117"/>
      <c r="HJQ354" s="116"/>
      <c r="HJR354" s="116"/>
      <c r="HJS354" s="116"/>
      <c r="HJT354" s="116"/>
      <c r="HJU354" s="116"/>
      <c r="HJV354" s="116"/>
      <c r="HJW354" s="116"/>
      <c r="HJX354" s="116"/>
      <c r="HJY354" s="118"/>
      <c r="HJZ354" s="116"/>
      <c r="HKA354" s="116"/>
      <c r="HKB354" s="116"/>
      <c r="HKC354" s="116"/>
      <c r="HKD354" s="116"/>
      <c r="HKE354" s="116"/>
      <c r="HKF354" s="116"/>
      <c r="HKG354" s="116"/>
      <c r="HKH354" s="116"/>
      <c r="HKI354" s="116"/>
      <c r="HKJ354" s="118"/>
      <c r="HKK354" s="115"/>
      <c r="HKL354" s="116"/>
      <c r="HKM354" s="117"/>
      <c r="HKN354" s="116"/>
      <c r="HKO354" s="116"/>
      <c r="HKP354" s="116"/>
      <c r="HKQ354" s="116"/>
      <c r="HKR354" s="116"/>
      <c r="HKS354" s="116"/>
      <c r="HKT354" s="116"/>
      <c r="HKU354" s="116"/>
      <c r="HKV354" s="118"/>
      <c r="HKW354" s="116"/>
      <c r="HKX354" s="116"/>
      <c r="HKY354" s="116"/>
      <c r="HKZ354" s="116"/>
      <c r="HLA354" s="116"/>
      <c r="HLB354" s="116"/>
      <c r="HLC354" s="116"/>
      <c r="HLD354" s="116"/>
      <c r="HLE354" s="116"/>
      <c r="HLF354" s="116"/>
      <c r="HLG354" s="118"/>
      <c r="HLH354" s="115"/>
      <c r="HLI354" s="116"/>
      <c r="HLJ354" s="117"/>
      <c r="HLK354" s="116"/>
      <c r="HLL354" s="116"/>
      <c r="HLM354" s="116"/>
      <c r="HLN354" s="116"/>
      <c r="HLO354" s="116"/>
      <c r="HLP354" s="116"/>
      <c r="HLQ354" s="116"/>
      <c r="HLR354" s="116"/>
      <c r="HLS354" s="118"/>
      <c r="HLT354" s="116"/>
      <c r="HLU354" s="116"/>
      <c r="HLV354" s="116"/>
      <c r="HLW354" s="116"/>
      <c r="HLX354" s="116"/>
      <c r="HLY354" s="116"/>
      <c r="HLZ354" s="116"/>
      <c r="HMA354" s="116"/>
      <c r="HMB354" s="116"/>
      <c r="HMC354" s="116"/>
      <c r="HMD354" s="118"/>
      <c r="HME354" s="115"/>
      <c r="HMF354" s="116"/>
      <c r="HMG354" s="117"/>
      <c r="HMH354" s="116"/>
      <c r="HMI354" s="116"/>
      <c r="HMJ354" s="116"/>
      <c r="HMK354" s="116"/>
      <c r="HML354" s="116"/>
      <c r="HMM354" s="116"/>
      <c r="HMN354" s="116"/>
      <c r="HMO354" s="116"/>
      <c r="HMP354" s="118"/>
      <c r="HMQ354" s="116"/>
      <c r="HMR354" s="116"/>
      <c r="HMS354" s="116"/>
      <c r="HMT354" s="116"/>
      <c r="HMU354" s="116"/>
      <c r="HMV354" s="116"/>
      <c r="HMW354" s="116"/>
      <c r="HMX354" s="116"/>
      <c r="HMY354" s="116"/>
      <c r="HMZ354" s="116"/>
      <c r="HNA354" s="118"/>
      <c r="HNB354" s="115"/>
      <c r="HNC354" s="116"/>
      <c r="HND354" s="117"/>
      <c r="HNE354" s="116"/>
      <c r="HNF354" s="116"/>
      <c r="HNG354" s="116"/>
      <c r="HNH354" s="116"/>
      <c r="HNI354" s="116"/>
      <c r="HNJ354" s="116"/>
      <c r="HNK354" s="116"/>
      <c r="HNL354" s="116"/>
      <c r="HNM354" s="118"/>
      <c r="HNN354" s="116"/>
      <c r="HNO354" s="116"/>
      <c r="HNP354" s="116"/>
      <c r="HNQ354" s="116"/>
      <c r="HNR354" s="116"/>
      <c r="HNS354" s="116"/>
      <c r="HNT354" s="116"/>
      <c r="HNU354" s="116"/>
      <c r="HNV354" s="116"/>
      <c r="HNW354" s="116"/>
      <c r="HNX354" s="118"/>
      <c r="HNY354" s="115"/>
      <c r="HNZ354" s="116"/>
      <c r="HOA354" s="117"/>
      <c r="HOB354" s="116"/>
      <c r="HOC354" s="116"/>
      <c r="HOD354" s="116"/>
      <c r="HOE354" s="116"/>
      <c r="HOF354" s="116"/>
      <c r="HOG354" s="116"/>
      <c r="HOH354" s="116"/>
      <c r="HOI354" s="116"/>
      <c r="HOJ354" s="118"/>
      <c r="HOK354" s="116"/>
      <c r="HOL354" s="116"/>
      <c r="HOM354" s="116"/>
      <c r="HON354" s="116"/>
      <c r="HOO354" s="116"/>
      <c r="HOP354" s="116"/>
      <c r="HOQ354" s="116"/>
      <c r="HOR354" s="116"/>
      <c r="HOS354" s="116"/>
      <c r="HOT354" s="116"/>
      <c r="HOU354" s="118"/>
      <c r="HOV354" s="115"/>
      <c r="HOW354" s="116"/>
      <c r="HOX354" s="117"/>
      <c r="HOY354" s="116"/>
      <c r="HOZ354" s="116"/>
      <c r="HPA354" s="116"/>
      <c r="HPB354" s="116"/>
      <c r="HPC354" s="116"/>
      <c r="HPD354" s="116"/>
      <c r="HPE354" s="116"/>
      <c r="HPF354" s="116"/>
      <c r="HPG354" s="118"/>
      <c r="HPH354" s="116"/>
      <c r="HPI354" s="116"/>
      <c r="HPJ354" s="116"/>
      <c r="HPK354" s="116"/>
      <c r="HPL354" s="116"/>
      <c r="HPM354" s="116"/>
      <c r="HPN354" s="116"/>
      <c r="HPO354" s="116"/>
      <c r="HPP354" s="116"/>
      <c r="HPQ354" s="116"/>
      <c r="HPR354" s="118"/>
      <c r="HPS354" s="115"/>
      <c r="HPT354" s="116"/>
      <c r="HPU354" s="117"/>
      <c r="HPV354" s="116"/>
      <c r="HPW354" s="116"/>
      <c r="HPX354" s="116"/>
      <c r="HPY354" s="116"/>
      <c r="HPZ354" s="116"/>
      <c r="HQA354" s="116"/>
      <c r="HQB354" s="116"/>
      <c r="HQC354" s="116"/>
      <c r="HQD354" s="118"/>
      <c r="HQE354" s="116"/>
      <c r="HQF354" s="116"/>
      <c r="HQG354" s="116"/>
      <c r="HQH354" s="116"/>
      <c r="HQI354" s="116"/>
      <c r="HQJ354" s="116"/>
      <c r="HQK354" s="116"/>
      <c r="HQL354" s="116"/>
      <c r="HQM354" s="116"/>
      <c r="HQN354" s="116"/>
      <c r="HQO354" s="118"/>
      <c r="HQP354" s="115"/>
      <c r="HQQ354" s="116"/>
      <c r="HQR354" s="117"/>
      <c r="HQS354" s="116"/>
      <c r="HQT354" s="116"/>
      <c r="HQU354" s="116"/>
      <c r="HQV354" s="116"/>
      <c r="HQW354" s="116"/>
      <c r="HQX354" s="116"/>
      <c r="HQY354" s="116"/>
      <c r="HQZ354" s="116"/>
      <c r="HRA354" s="118"/>
      <c r="HRB354" s="116"/>
      <c r="HRC354" s="116"/>
      <c r="HRD354" s="116"/>
      <c r="HRE354" s="116"/>
      <c r="HRF354" s="116"/>
      <c r="HRG354" s="116"/>
      <c r="HRH354" s="116"/>
      <c r="HRI354" s="116"/>
      <c r="HRJ354" s="116"/>
      <c r="HRK354" s="116"/>
      <c r="HRL354" s="118"/>
      <c r="HRM354" s="115"/>
      <c r="HRN354" s="116"/>
      <c r="HRO354" s="117"/>
      <c r="HRP354" s="116"/>
      <c r="HRQ354" s="116"/>
      <c r="HRR354" s="116"/>
      <c r="HRS354" s="116"/>
      <c r="HRT354" s="116"/>
      <c r="HRU354" s="116"/>
      <c r="HRV354" s="116"/>
      <c r="HRW354" s="116"/>
      <c r="HRX354" s="118"/>
      <c r="HRY354" s="116"/>
      <c r="HRZ354" s="116"/>
      <c r="HSA354" s="116"/>
      <c r="HSB354" s="116"/>
      <c r="HSC354" s="116"/>
      <c r="HSD354" s="116"/>
      <c r="HSE354" s="116"/>
      <c r="HSF354" s="116"/>
      <c r="HSG354" s="116"/>
      <c r="HSH354" s="116"/>
      <c r="HSI354" s="118"/>
      <c r="HSJ354" s="115"/>
      <c r="HSK354" s="116"/>
      <c r="HSL354" s="117"/>
      <c r="HSM354" s="116"/>
      <c r="HSN354" s="116"/>
      <c r="HSO354" s="116"/>
      <c r="HSP354" s="116"/>
      <c r="HSQ354" s="116"/>
      <c r="HSR354" s="116"/>
      <c r="HSS354" s="116"/>
      <c r="HST354" s="116"/>
      <c r="HSU354" s="118"/>
      <c r="HSV354" s="116"/>
      <c r="HSW354" s="116"/>
      <c r="HSX354" s="116"/>
      <c r="HSY354" s="116"/>
      <c r="HSZ354" s="116"/>
      <c r="HTA354" s="116"/>
      <c r="HTB354" s="116"/>
      <c r="HTC354" s="116"/>
      <c r="HTD354" s="116"/>
      <c r="HTE354" s="116"/>
      <c r="HTF354" s="118"/>
      <c r="HTG354" s="115"/>
      <c r="HTH354" s="116"/>
      <c r="HTI354" s="117"/>
      <c r="HTJ354" s="116"/>
      <c r="HTK354" s="116"/>
      <c r="HTL354" s="116"/>
      <c r="HTM354" s="116"/>
      <c r="HTN354" s="116"/>
      <c r="HTO354" s="116"/>
      <c r="HTP354" s="116"/>
      <c r="HTQ354" s="116"/>
      <c r="HTR354" s="118"/>
      <c r="HTS354" s="116"/>
      <c r="HTT354" s="116"/>
      <c r="HTU354" s="116"/>
      <c r="HTV354" s="116"/>
      <c r="HTW354" s="116"/>
      <c r="HTX354" s="116"/>
      <c r="HTY354" s="116"/>
      <c r="HTZ354" s="116"/>
      <c r="HUA354" s="116"/>
      <c r="HUB354" s="116"/>
      <c r="HUC354" s="118"/>
      <c r="HUD354" s="115"/>
      <c r="HUE354" s="116"/>
      <c r="HUF354" s="117"/>
      <c r="HUG354" s="116"/>
      <c r="HUH354" s="116"/>
      <c r="HUI354" s="116"/>
      <c r="HUJ354" s="116"/>
      <c r="HUK354" s="116"/>
      <c r="HUL354" s="116"/>
      <c r="HUM354" s="116"/>
      <c r="HUN354" s="116"/>
      <c r="HUO354" s="118"/>
      <c r="HUP354" s="116"/>
      <c r="HUQ354" s="116"/>
      <c r="HUR354" s="116"/>
      <c r="HUS354" s="116"/>
      <c r="HUT354" s="116"/>
      <c r="HUU354" s="116"/>
      <c r="HUV354" s="116"/>
      <c r="HUW354" s="116"/>
      <c r="HUX354" s="116"/>
      <c r="HUY354" s="116"/>
      <c r="HUZ354" s="118"/>
      <c r="HVA354" s="115"/>
      <c r="HVB354" s="116"/>
      <c r="HVC354" s="117"/>
      <c r="HVD354" s="116"/>
      <c r="HVE354" s="116"/>
      <c r="HVF354" s="116"/>
      <c r="HVG354" s="116"/>
      <c r="HVH354" s="116"/>
      <c r="HVI354" s="116"/>
      <c r="HVJ354" s="116"/>
      <c r="HVK354" s="116"/>
      <c r="HVL354" s="118"/>
      <c r="HVM354" s="116"/>
      <c r="HVN354" s="116"/>
      <c r="HVO354" s="116"/>
      <c r="HVP354" s="116"/>
      <c r="HVQ354" s="116"/>
      <c r="HVR354" s="116"/>
      <c r="HVS354" s="116"/>
      <c r="HVT354" s="116"/>
      <c r="HVU354" s="116"/>
      <c r="HVV354" s="116"/>
      <c r="HVW354" s="118"/>
      <c r="HVX354" s="115"/>
      <c r="HVY354" s="116"/>
      <c r="HVZ354" s="117"/>
      <c r="HWA354" s="116"/>
      <c r="HWB354" s="116"/>
      <c r="HWC354" s="116"/>
      <c r="HWD354" s="116"/>
      <c r="HWE354" s="116"/>
      <c r="HWF354" s="116"/>
      <c r="HWG354" s="116"/>
      <c r="HWH354" s="116"/>
      <c r="HWI354" s="118"/>
      <c r="HWJ354" s="116"/>
      <c r="HWK354" s="116"/>
      <c r="HWL354" s="116"/>
      <c r="HWM354" s="116"/>
      <c r="HWN354" s="116"/>
      <c r="HWO354" s="116"/>
      <c r="HWP354" s="116"/>
      <c r="HWQ354" s="116"/>
      <c r="HWR354" s="116"/>
      <c r="HWS354" s="116"/>
      <c r="HWT354" s="118"/>
      <c r="HWU354" s="115"/>
      <c r="HWV354" s="116"/>
      <c r="HWW354" s="117"/>
      <c r="HWX354" s="116"/>
      <c r="HWY354" s="116"/>
      <c r="HWZ354" s="116"/>
      <c r="HXA354" s="116"/>
      <c r="HXB354" s="116"/>
      <c r="HXC354" s="116"/>
      <c r="HXD354" s="116"/>
      <c r="HXE354" s="116"/>
      <c r="HXF354" s="118"/>
      <c r="HXG354" s="116"/>
      <c r="HXH354" s="116"/>
      <c r="HXI354" s="116"/>
      <c r="HXJ354" s="116"/>
      <c r="HXK354" s="116"/>
      <c r="HXL354" s="116"/>
      <c r="HXM354" s="116"/>
      <c r="HXN354" s="116"/>
      <c r="HXO354" s="116"/>
      <c r="HXP354" s="116"/>
      <c r="HXQ354" s="118"/>
      <c r="HXR354" s="115"/>
      <c r="HXS354" s="116"/>
      <c r="HXT354" s="117"/>
      <c r="HXU354" s="116"/>
      <c r="HXV354" s="116"/>
      <c r="HXW354" s="116"/>
      <c r="HXX354" s="116"/>
      <c r="HXY354" s="116"/>
      <c r="HXZ354" s="116"/>
      <c r="HYA354" s="116"/>
      <c r="HYB354" s="116"/>
      <c r="HYC354" s="118"/>
      <c r="HYD354" s="116"/>
      <c r="HYE354" s="116"/>
      <c r="HYF354" s="116"/>
      <c r="HYG354" s="116"/>
      <c r="HYH354" s="116"/>
      <c r="HYI354" s="116"/>
      <c r="HYJ354" s="116"/>
      <c r="HYK354" s="116"/>
      <c r="HYL354" s="116"/>
      <c r="HYM354" s="116"/>
      <c r="HYN354" s="118"/>
      <c r="HYO354" s="115"/>
      <c r="HYP354" s="116"/>
      <c r="HYQ354" s="117"/>
      <c r="HYR354" s="116"/>
      <c r="HYS354" s="116"/>
      <c r="HYT354" s="116"/>
      <c r="HYU354" s="116"/>
      <c r="HYV354" s="116"/>
      <c r="HYW354" s="116"/>
      <c r="HYX354" s="116"/>
      <c r="HYY354" s="116"/>
      <c r="HYZ354" s="118"/>
      <c r="HZA354" s="116"/>
      <c r="HZB354" s="116"/>
      <c r="HZC354" s="116"/>
      <c r="HZD354" s="116"/>
      <c r="HZE354" s="116"/>
      <c r="HZF354" s="116"/>
      <c r="HZG354" s="116"/>
      <c r="HZH354" s="116"/>
      <c r="HZI354" s="116"/>
      <c r="HZJ354" s="116"/>
      <c r="HZK354" s="118"/>
      <c r="HZL354" s="115"/>
      <c r="HZM354" s="116"/>
      <c r="HZN354" s="117"/>
      <c r="HZO354" s="116"/>
      <c r="HZP354" s="116"/>
      <c r="HZQ354" s="116"/>
      <c r="HZR354" s="116"/>
      <c r="HZS354" s="116"/>
      <c r="HZT354" s="116"/>
      <c r="HZU354" s="116"/>
      <c r="HZV354" s="116"/>
      <c r="HZW354" s="118"/>
      <c r="HZX354" s="116"/>
      <c r="HZY354" s="116"/>
      <c r="HZZ354" s="116"/>
      <c r="IAA354" s="116"/>
      <c r="IAB354" s="116"/>
      <c r="IAC354" s="116"/>
      <c r="IAD354" s="116"/>
      <c r="IAE354" s="116"/>
      <c r="IAF354" s="116"/>
      <c r="IAG354" s="116"/>
      <c r="IAH354" s="118"/>
      <c r="IAI354" s="115"/>
      <c r="IAJ354" s="116"/>
      <c r="IAK354" s="117"/>
      <c r="IAL354" s="116"/>
      <c r="IAM354" s="116"/>
      <c r="IAN354" s="116"/>
      <c r="IAO354" s="116"/>
      <c r="IAP354" s="116"/>
      <c r="IAQ354" s="116"/>
      <c r="IAR354" s="116"/>
      <c r="IAS354" s="116"/>
      <c r="IAT354" s="118"/>
      <c r="IAU354" s="116"/>
      <c r="IAV354" s="116"/>
      <c r="IAW354" s="116"/>
      <c r="IAX354" s="116"/>
      <c r="IAY354" s="116"/>
      <c r="IAZ354" s="116"/>
      <c r="IBA354" s="116"/>
      <c r="IBB354" s="116"/>
      <c r="IBC354" s="116"/>
      <c r="IBD354" s="116"/>
      <c r="IBE354" s="118"/>
      <c r="IBF354" s="115"/>
      <c r="IBG354" s="116"/>
      <c r="IBH354" s="117"/>
      <c r="IBI354" s="116"/>
      <c r="IBJ354" s="116"/>
      <c r="IBK354" s="116"/>
      <c r="IBL354" s="116"/>
      <c r="IBM354" s="116"/>
      <c r="IBN354" s="116"/>
      <c r="IBO354" s="116"/>
      <c r="IBP354" s="116"/>
      <c r="IBQ354" s="118"/>
      <c r="IBR354" s="116"/>
      <c r="IBS354" s="116"/>
      <c r="IBT354" s="116"/>
      <c r="IBU354" s="116"/>
      <c r="IBV354" s="116"/>
      <c r="IBW354" s="116"/>
      <c r="IBX354" s="116"/>
      <c r="IBY354" s="116"/>
      <c r="IBZ354" s="116"/>
      <c r="ICA354" s="116"/>
      <c r="ICB354" s="118"/>
      <c r="ICC354" s="115"/>
      <c r="ICD354" s="116"/>
      <c r="ICE354" s="117"/>
      <c r="ICF354" s="116"/>
      <c r="ICG354" s="116"/>
      <c r="ICH354" s="116"/>
      <c r="ICI354" s="116"/>
      <c r="ICJ354" s="116"/>
      <c r="ICK354" s="116"/>
      <c r="ICL354" s="116"/>
      <c r="ICM354" s="116"/>
      <c r="ICN354" s="118"/>
      <c r="ICO354" s="116"/>
      <c r="ICP354" s="116"/>
      <c r="ICQ354" s="116"/>
      <c r="ICR354" s="116"/>
      <c r="ICS354" s="116"/>
      <c r="ICT354" s="116"/>
      <c r="ICU354" s="116"/>
      <c r="ICV354" s="116"/>
      <c r="ICW354" s="116"/>
      <c r="ICX354" s="116"/>
      <c r="ICY354" s="118"/>
      <c r="ICZ354" s="115"/>
      <c r="IDA354" s="116"/>
      <c r="IDB354" s="117"/>
      <c r="IDC354" s="116"/>
      <c r="IDD354" s="116"/>
      <c r="IDE354" s="116"/>
      <c r="IDF354" s="116"/>
      <c r="IDG354" s="116"/>
      <c r="IDH354" s="116"/>
      <c r="IDI354" s="116"/>
      <c r="IDJ354" s="116"/>
      <c r="IDK354" s="118"/>
      <c r="IDL354" s="116"/>
      <c r="IDM354" s="116"/>
      <c r="IDN354" s="116"/>
      <c r="IDO354" s="116"/>
      <c r="IDP354" s="116"/>
      <c r="IDQ354" s="116"/>
      <c r="IDR354" s="116"/>
      <c r="IDS354" s="116"/>
      <c r="IDT354" s="116"/>
      <c r="IDU354" s="116"/>
      <c r="IDV354" s="118"/>
      <c r="IDW354" s="115"/>
      <c r="IDX354" s="116"/>
      <c r="IDY354" s="117"/>
      <c r="IDZ354" s="116"/>
      <c r="IEA354" s="116"/>
      <c r="IEB354" s="116"/>
      <c r="IEC354" s="116"/>
      <c r="IED354" s="116"/>
      <c r="IEE354" s="116"/>
      <c r="IEF354" s="116"/>
      <c r="IEG354" s="116"/>
      <c r="IEH354" s="118"/>
      <c r="IEI354" s="116"/>
      <c r="IEJ354" s="116"/>
      <c r="IEK354" s="116"/>
      <c r="IEL354" s="116"/>
      <c r="IEM354" s="116"/>
      <c r="IEN354" s="116"/>
      <c r="IEO354" s="116"/>
      <c r="IEP354" s="116"/>
      <c r="IEQ354" s="116"/>
      <c r="IER354" s="116"/>
      <c r="IES354" s="118"/>
      <c r="IET354" s="115"/>
      <c r="IEU354" s="116"/>
      <c r="IEV354" s="117"/>
      <c r="IEW354" s="116"/>
      <c r="IEX354" s="116"/>
      <c r="IEY354" s="116"/>
      <c r="IEZ354" s="116"/>
      <c r="IFA354" s="116"/>
      <c r="IFB354" s="116"/>
      <c r="IFC354" s="116"/>
      <c r="IFD354" s="116"/>
      <c r="IFE354" s="118"/>
      <c r="IFF354" s="116"/>
      <c r="IFG354" s="116"/>
      <c r="IFH354" s="116"/>
      <c r="IFI354" s="116"/>
      <c r="IFJ354" s="116"/>
      <c r="IFK354" s="116"/>
      <c r="IFL354" s="116"/>
      <c r="IFM354" s="116"/>
      <c r="IFN354" s="116"/>
      <c r="IFO354" s="116"/>
      <c r="IFP354" s="118"/>
      <c r="IFQ354" s="115"/>
      <c r="IFR354" s="116"/>
      <c r="IFS354" s="117"/>
      <c r="IFT354" s="116"/>
      <c r="IFU354" s="116"/>
      <c r="IFV354" s="116"/>
      <c r="IFW354" s="116"/>
      <c r="IFX354" s="116"/>
      <c r="IFY354" s="116"/>
      <c r="IFZ354" s="116"/>
      <c r="IGA354" s="116"/>
      <c r="IGB354" s="118"/>
      <c r="IGC354" s="116"/>
      <c r="IGD354" s="116"/>
      <c r="IGE354" s="116"/>
      <c r="IGF354" s="116"/>
      <c r="IGG354" s="116"/>
      <c r="IGH354" s="116"/>
      <c r="IGI354" s="116"/>
      <c r="IGJ354" s="116"/>
      <c r="IGK354" s="116"/>
      <c r="IGL354" s="116"/>
      <c r="IGM354" s="118"/>
      <c r="IGN354" s="115"/>
      <c r="IGO354" s="116"/>
      <c r="IGP354" s="117"/>
      <c r="IGQ354" s="116"/>
      <c r="IGR354" s="116"/>
      <c r="IGS354" s="116"/>
      <c r="IGT354" s="116"/>
      <c r="IGU354" s="116"/>
      <c r="IGV354" s="116"/>
      <c r="IGW354" s="116"/>
      <c r="IGX354" s="116"/>
      <c r="IGY354" s="118"/>
      <c r="IGZ354" s="116"/>
      <c r="IHA354" s="116"/>
      <c r="IHB354" s="116"/>
      <c r="IHC354" s="116"/>
      <c r="IHD354" s="116"/>
      <c r="IHE354" s="116"/>
      <c r="IHF354" s="116"/>
      <c r="IHG354" s="116"/>
      <c r="IHH354" s="116"/>
      <c r="IHI354" s="116"/>
      <c r="IHJ354" s="118"/>
      <c r="IHK354" s="115"/>
      <c r="IHL354" s="116"/>
      <c r="IHM354" s="117"/>
      <c r="IHN354" s="116"/>
      <c r="IHO354" s="116"/>
      <c r="IHP354" s="116"/>
      <c r="IHQ354" s="116"/>
      <c r="IHR354" s="116"/>
      <c r="IHS354" s="116"/>
      <c r="IHT354" s="116"/>
      <c r="IHU354" s="116"/>
      <c r="IHV354" s="118"/>
      <c r="IHW354" s="116"/>
      <c r="IHX354" s="116"/>
      <c r="IHY354" s="116"/>
      <c r="IHZ354" s="116"/>
      <c r="IIA354" s="116"/>
      <c r="IIB354" s="116"/>
      <c r="IIC354" s="116"/>
      <c r="IID354" s="116"/>
      <c r="IIE354" s="116"/>
      <c r="IIF354" s="116"/>
      <c r="IIG354" s="118"/>
      <c r="IIH354" s="115"/>
      <c r="III354" s="116"/>
      <c r="IIJ354" s="117"/>
      <c r="IIK354" s="116"/>
      <c r="IIL354" s="116"/>
      <c r="IIM354" s="116"/>
      <c r="IIN354" s="116"/>
      <c r="IIO354" s="116"/>
      <c r="IIP354" s="116"/>
      <c r="IIQ354" s="116"/>
      <c r="IIR354" s="116"/>
      <c r="IIS354" s="118"/>
      <c r="IIT354" s="116"/>
      <c r="IIU354" s="116"/>
      <c r="IIV354" s="116"/>
      <c r="IIW354" s="116"/>
      <c r="IIX354" s="116"/>
      <c r="IIY354" s="116"/>
      <c r="IIZ354" s="116"/>
      <c r="IJA354" s="116"/>
      <c r="IJB354" s="116"/>
      <c r="IJC354" s="116"/>
      <c r="IJD354" s="118"/>
      <c r="IJE354" s="115"/>
      <c r="IJF354" s="116"/>
      <c r="IJG354" s="117"/>
      <c r="IJH354" s="116"/>
      <c r="IJI354" s="116"/>
      <c r="IJJ354" s="116"/>
      <c r="IJK354" s="116"/>
      <c r="IJL354" s="116"/>
      <c r="IJM354" s="116"/>
      <c r="IJN354" s="116"/>
      <c r="IJO354" s="116"/>
      <c r="IJP354" s="118"/>
      <c r="IJQ354" s="116"/>
      <c r="IJR354" s="116"/>
      <c r="IJS354" s="116"/>
      <c r="IJT354" s="116"/>
      <c r="IJU354" s="116"/>
      <c r="IJV354" s="116"/>
      <c r="IJW354" s="116"/>
      <c r="IJX354" s="116"/>
      <c r="IJY354" s="116"/>
      <c r="IJZ354" s="116"/>
      <c r="IKA354" s="118"/>
      <c r="IKB354" s="115"/>
      <c r="IKC354" s="116"/>
      <c r="IKD354" s="117"/>
      <c r="IKE354" s="116"/>
      <c r="IKF354" s="116"/>
      <c r="IKG354" s="116"/>
      <c r="IKH354" s="116"/>
      <c r="IKI354" s="116"/>
      <c r="IKJ354" s="116"/>
      <c r="IKK354" s="116"/>
      <c r="IKL354" s="116"/>
      <c r="IKM354" s="118"/>
      <c r="IKN354" s="116"/>
      <c r="IKO354" s="116"/>
      <c r="IKP354" s="116"/>
      <c r="IKQ354" s="116"/>
      <c r="IKR354" s="116"/>
      <c r="IKS354" s="116"/>
      <c r="IKT354" s="116"/>
      <c r="IKU354" s="116"/>
      <c r="IKV354" s="116"/>
      <c r="IKW354" s="116"/>
      <c r="IKX354" s="118"/>
      <c r="IKY354" s="115"/>
      <c r="IKZ354" s="116"/>
      <c r="ILA354" s="117"/>
      <c r="ILB354" s="116"/>
      <c r="ILC354" s="116"/>
      <c r="ILD354" s="116"/>
      <c r="ILE354" s="116"/>
      <c r="ILF354" s="116"/>
      <c r="ILG354" s="116"/>
      <c r="ILH354" s="116"/>
      <c r="ILI354" s="116"/>
      <c r="ILJ354" s="118"/>
      <c r="ILK354" s="116"/>
      <c r="ILL354" s="116"/>
      <c r="ILM354" s="116"/>
      <c r="ILN354" s="116"/>
      <c r="ILO354" s="116"/>
      <c r="ILP354" s="116"/>
      <c r="ILQ354" s="116"/>
      <c r="ILR354" s="116"/>
      <c r="ILS354" s="116"/>
      <c r="ILT354" s="116"/>
      <c r="ILU354" s="118"/>
      <c r="ILV354" s="115"/>
      <c r="ILW354" s="116"/>
      <c r="ILX354" s="117"/>
      <c r="ILY354" s="116"/>
      <c r="ILZ354" s="116"/>
      <c r="IMA354" s="116"/>
      <c r="IMB354" s="116"/>
      <c r="IMC354" s="116"/>
      <c r="IMD354" s="116"/>
      <c r="IME354" s="116"/>
      <c r="IMF354" s="116"/>
      <c r="IMG354" s="118"/>
      <c r="IMH354" s="116"/>
      <c r="IMI354" s="116"/>
      <c r="IMJ354" s="116"/>
      <c r="IMK354" s="116"/>
      <c r="IML354" s="116"/>
      <c r="IMM354" s="116"/>
      <c r="IMN354" s="116"/>
      <c r="IMO354" s="116"/>
      <c r="IMP354" s="116"/>
      <c r="IMQ354" s="116"/>
      <c r="IMR354" s="118"/>
      <c r="IMS354" s="115"/>
      <c r="IMT354" s="116"/>
      <c r="IMU354" s="117"/>
      <c r="IMV354" s="116"/>
      <c r="IMW354" s="116"/>
      <c r="IMX354" s="116"/>
      <c r="IMY354" s="116"/>
      <c r="IMZ354" s="116"/>
      <c r="INA354" s="116"/>
      <c r="INB354" s="116"/>
      <c r="INC354" s="116"/>
      <c r="IND354" s="118"/>
      <c r="INE354" s="116"/>
      <c r="INF354" s="116"/>
      <c r="ING354" s="116"/>
      <c r="INH354" s="116"/>
      <c r="INI354" s="116"/>
      <c r="INJ354" s="116"/>
      <c r="INK354" s="116"/>
      <c r="INL354" s="116"/>
      <c r="INM354" s="116"/>
      <c r="INN354" s="116"/>
      <c r="INO354" s="118"/>
      <c r="INP354" s="115"/>
      <c r="INQ354" s="116"/>
      <c r="INR354" s="117"/>
      <c r="INS354" s="116"/>
      <c r="INT354" s="116"/>
      <c r="INU354" s="116"/>
      <c r="INV354" s="116"/>
      <c r="INW354" s="116"/>
      <c r="INX354" s="116"/>
      <c r="INY354" s="116"/>
      <c r="INZ354" s="116"/>
      <c r="IOA354" s="118"/>
      <c r="IOB354" s="116"/>
      <c r="IOC354" s="116"/>
      <c r="IOD354" s="116"/>
      <c r="IOE354" s="116"/>
      <c r="IOF354" s="116"/>
      <c r="IOG354" s="116"/>
      <c r="IOH354" s="116"/>
      <c r="IOI354" s="116"/>
      <c r="IOJ354" s="116"/>
      <c r="IOK354" s="116"/>
      <c r="IOL354" s="118"/>
      <c r="IOM354" s="115"/>
      <c r="ION354" s="116"/>
      <c r="IOO354" s="117"/>
      <c r="IOP354" s="116"/>
      <c r="IOQ354" s="116"/>
      <c r="IOR354" s="116"/>
      <c r="IOS354" s="116"/>
      <c r="IOT354" s="116"/>
      <c r="IOU354" s="116"/>
      <c r="IOV354" s="116"/>
      <c r="IOW354" s="116"/>
      <c r="IOX354" s="118"/>
      <c r="IOY354" s="116"/>
      <c r="IOZ354" s="116"/>
      <c r="IPA354" s="116"/>
      <c r="IPB354" s="116"/>
      <c r="IPC354" s="116"/>
      <c r="IPD354" s="116"/>
      <c r="IPE354" s="116"/>
      <c r="IPF354" s="116"/>
      <c r="IPG354" s="116"/>
      <c r="IPH354" s="116"/>
      <c r="IPI354" s="118"/>
      <c r="IPJ354" s="115"/>
      <c r="IPK354" s="116"/>
      <c r="IPL354" s="117"/>
      <c r="IPM354" s="116"/>
      <c r="IPN354" s="116"/>
      <c r="IPO354" s="116"/>
      <c r="IPP354" s="116"/>
      <c r="IPQ354" s="116"/>
      <c r="IPR354" s="116"/>
      <c r="IPS354" s="116"/>
      <c r="IPT354" s="116"/>
      <c r="IPU354" s="118"/>
      <c r="IPV354" s="116"/>
      <c r="IPW354" s="116"/>
      <c r="IPX354" s="116"/>
      <c r="IPY354" s="116"/>
      <c r="IPZ354" s="116"/>
      <c r="IQA354" s="116"/>
      <c r="IQB354" s="116"/>
      <c r="IQC354" s="116"/>
      <c r="IQD354" s="116"/>
      <c r="IQE354" s="116"/>
      <c r="IQF354" s="118"/>
      <c r="IQG354" s="115"/>
      <c r="IQH354" s="116"/>
      <c r="IQI354" s="117"/>
      <c r="IQJ354" s="116"/>
      <c r="IQK354" s="116"/>
      <c r="IQL354" s="116"/>
      <c r="IQM354" s="116"/>
      <c r="IQN354" s="116"/>
      <c r="IQO354" s="116"/>
      <c r="IQP354" s="116"/>
      <c r="IQQ354" s="116"/>
      <c r="IQR354" s="118"/>
      <c r="IQS354" s="116"/>
      <c r="IQT354" s="116"/>
      <c r="IQU354" s="116"/>
      <c r="IQV354" s="116"/>
      <c r="IQW354" s="116"/>
      <c r="IQX354" s="116"/>
      <c r="IQY354" s="116"/>
      <c r="IQZ354" s="116"/>
      <c r="IRA354" s="116"/>
      <c r="IRB354" s="116"/>
      <c r="IRC354" s="118"/>
      <c r="IRD354" s="115"/>
      <c r="IRE354" s="116"/>
      <c r="IRF354" s="117"/>
      <c r="IRG354" s="116"/>
      <c r="IRH354" s="116"/>
      <c r="IRI354" s="116"/>
      <c r="IRJ354" s="116"/>
      <c r="IRK354" s="116"/>
      <c r="IRL354" s="116"/>
      <c r="IRM354" s="116"/>
      <c r="IRN354" s="116"/>
      <c r="IRO354" s="118"/>
      <c r="IRP354" s="116"/>
      <c r="IRQ354" s="116"/>
      <c r="IRR354" s="116"/>
      <c r="IRS354" s="116"/>
      <c r="IRT354" s="116"/>
      <c r="IRU354" s="116"/>
      <c r="IRV354" s="116"/>
      <c r="IRW354" s="116"/>
      <c r="IRX354" s="116"/>
      <c r="IRY354" s="116"/>
      <c r="IRZ354" s="118"/>
      <c r="ISA354" s="115"/>
      <c r="ISB354" s="116"/>
      <c r="ISC354" s="117"/>
      <c r="ISD354" s="116"/>
      <c r="ISE354" s="116"/>
      <c r="ISF354" s="116"/>
      <c r="ISG354" s="116"/>
      <c r="ISH354" s="116"/>
      <c r="ISI354" s="116"/>
      <c r="ISJ354" s="116"/>
      <c r="ISK354" s="116"/>
      <c r="ISL354" s="118"/>
      <c r="ISM354" s="116"/>
      <c r="ISN354" s="116"/>
      <c r="ISO354" s="116"/>
      <c r="ISP354" s="116"/>
      <c r="ISQ354" s="116"/>
      <c r="ISR354" s="116"/>
      <c r="ISS354" s="116"/>
      <c r="IST354" s="116"/>
      <c r="ISU354" s="116"/>
      <c r="ISV354" s="116"/>
      <c r="ISW354" s="118"/>
      <c r="ISX354" s="115"/>
      <c r="ISY354" s="116"/>
      <c r="ISZ354" s="117"/>
      <c r="ITA354" s="116"/>
      <c r="ITB354" s="116"/>
      <c r="ITC354" s="116"/>
      <c r="ITD354" s="116"/>
      <c r="ITE354" s="116"/>
      <c r="ITF354" s="116"/>
      <c r="ITG354" s="116"/>
      <c r="ITH354" s="116"/>
      <c r="ITI354" s="118"/>
      <c r="ITJ354" s="116"/>
      <c r="ITK354" s="116"/>
      <c r="ITL354" s="116"/>
      <c r="ITM354" s="116"/>
      <c r="ITN354" s="116"/>
      <c r="ITO354" s="116"/>
      <c r="ITP354" s="116"/>
      <c r="ITQ354" s="116"/>
      <c r="ITR354" s="116"/>
      <c r="ITS354" s="116"/>
      <c r="ITT354" s="118"/>
      <c r="ITU354" s="115"/>
      <c r="ITV354" s="116"/>
      <c r="ITW354" s="117"/>
      <c r="ITX354" s="116"/>
      <c r="ITY354" s="116"/>
      <c r="ITZ354" s="116"/>
      <c r="IUA354" s="116"/>
      <c r="IUB354" s="116"/>
      <c r="IUC354" s="116"/>
      <c r="IUD354" s="116"/>
      <c r="IUE354" s="116"/>
      <c r="IUF354" s="118"/>
      <c r="IUG354" s="116"/>
      <c r="IUH354" s="116"/>
      <c r="IUI354" s="116"/>
      <c r="IUJ354" s="116"/>
      <c r="IUK354" s="116"/>
      <c r="IUL354" s="116"/>
      <c r="IUM354" s="116"/>
      <c r="IUN354" s="116"/>
      <c r="IUO354" s="116"/>
      <c r="IUP354" s="116"/>
      <c r="IUQ354" s="118"/>
      <c r="IUR354" s="115"/>
      <c r="IUS354" s="116"/>
      <c r="IUT354" s="117"/>
      <c r="IUU354" s="116"/>
      <c r="IUV354" s="116"/>
      <c r="IUW354" s="116"/>
      <c r="IUX354" s="116"/>
      <c r="IUY354" s="116"/>
      <c r="IUZ354" s="116"/>
      <c r="IVA354" s="116"/>
      <c r="IVB354" s="116"/>
      <c r="IVC354" s="118"/>
      <c r="IVD354" s="116"/>
      <c r="IVE354" s="116"/>
      <c r="IVF354" s="116"/>
      <c r="IVG354" s="116"/>
      <c r="IVH354" s="116"/>
      <c r="IVI354" s="116"/>
      <c r="IVJ354" s="116"/>
      <c r="IVK354" s="116"/>
      <c r="IVL354" s="116"/>
      <c r="IVM354" s="116"/>
      <c r="IVN354" s="118"/>
      <c r="IVO354" s="115"/>
      <c r="IVP354" s="116"/>
      <c r="IVQ354" s="117"/>
      <c r="IVR354" s="116"/>
      <c r="IVS354" s="116"/>
      <c r="IVT354" s="116"/>
      <c r="IVU354" s="116"/>
      <c r="IVV354" s="116"/>
      <c r="IVW354" s="116"/>
      <c r="IVX354" s="116"/>
      <c r="IVY354" s="116"/>
      <c r="IVZ354" s="118"/>
      <c r="IWA354" s="116"/>
      <c r="IWB354" s="116"/>
      <c r="IWC354" s="116"/>
      <c r="IWD354" s="116"/>
      <c r="IWE354" s="116"/>
      <c r="IWF354" s="116"/>
      <c r="IWG354" s="116"/>
      <c r="IWH354" s="116"/>
      <c r="IWI354" s="116"/>
      <c r="IWJ354" s="116"/>
      <c r="IWK354" s="118"/>
      <c r="IWL354" s="115"/>
      <c r="IWM354" s="116"/>
      <c r="IWN354" s="117"/>
      <c r="IWO354" s="116"/>
      <c r="IWP354" s="116"/>
      <c r="IWQ354" s="116"/>
      <c r="IWR354" s="116"/>
      <c r="IWS354" s="116"/>
      <c r="IWT354" s="116"/>
      <c r="IWU354" s="116"/>
      <c r="IWV354" s="116"/>
      <c r="IWW354" s="118"/>
      <c r="IWX354" s="116"/>
      <c r="IWY354" s="116"/>
      <c r="IWZ354" s="116"/>
      <c r="IXA354" s="116"/>
      <c r="IXB354" s="116"/>
      <c r="IXC354" s="116"/>
      <c r="IXD354" s="116"/>
      <c r="IXE354" s="116"/>
      <c r="IXF354" s="116"/>
      <c r="IXG354" s="116"/>
      <c r="IXH354" s="118"/>
      <c r="IXI354" s="115"/>
      <c r="IXJ354" s="116"/>
      <c r="IXK354" s="117"/>
      <c r="IXL354" s="116"/>
      <c r="IXM354" s="116"/>
      <c r="IXN354" s="116"/>
      <c r="IXO354" s="116"/>
      <c r="IXP354" s="116"/>
      <c r="IXQ354" s="116"/>
      <c r="IXR354" s="116"/>
      <c r="IXS354" s="116"/>
      <c r="IXT354" s="118"/>
      <c r="IXU354" s="116"/>
      <c r="IXV354" s="116"/>
      <c r="IXW354" s="116"/>
      <c r="IXX354" s="116"/>
      <c r="IXY354" s="116"/>
      <c r="IXZ354" s="116"/>
      <c r="IYA354" s="116"/>
      <c r="IYB354" s="116"/>
      <c r="IYC354" s="116"/>
      <c r="IYD354" s="116"/>
      <c r="IYE354" s="118"/>
      <c r="IYF354" s="115"/>
      <c r="IYG354" s="116"/>
      <c r="IYH354" s="117"/>
      <c r="IYI354" s="116"/>
      <c r="IYJ354" s="116"/>
      <c r="IYK354" s="116"/>
      <c r="IYL354" s="116"/>
      <c r="IYM354" s="116"/>
      <c r="IYN354" s="116"/>
      <c r="IYO354" s="116"/>
      <c r="IYP354" s="116"/>
      <c r="IYQ354" s="118"/>
      <c r="IYR354" s="116"/>
      <c r="IYS354" s="116"/>
      <c r="IYT354" s="116"/>
      <c r="IYU354" s="116"/>
      <c r="IYV354" s="116"/>
      <c r="IYW354" s="116"/>
      <c r="IYX354" s="116"/>
      <c r="IYY354" s="116"/>
      <c r="IYZ354" s="116"/>
      <c r="IZA354" s="116"/>
      <c r="IZB354" s="118"/>
      <c r="IZC354" s="115"/>
      <c r="IZD354" s="116"/>
      <c r="IZE354" s="117"/>
      <c r="IZF354" s="116"/>
      <c r="IZG354" s="116"/>
      <c r="IZH354" s="116"/>
      <c r="IZI354" s="116"/>
      <c r="IZJ354" s="116"/>
      <c r="IZK354" s="116"/>
      <c r="IZL354" s="116"/>
      <c r="IZM354" s="116"/>
      <c r="IZN354" s="118"/>
      <c r="IZO354" s="116"/>
      <c r="IZP354" s="116"/>
      <c r="IZQ354" s="116"/>
      <c r="IZR354" s="116"/>
      <c r="IZS354" s="116"/>
      <c r="IZT354" s="116"/>
      <c r="IZU354" s="116"/>
      <c r="IZV354" s="116"/>
      <c r="IZW354" s="116"/>
      <c r="IZX354" s="116"/>
      <c r="IZY354" s="118"/>
      <c r="IZZ354" s="115"/>
      <c r="JAA354" s="116"/>
      <c r="JAB354" s="117"/>
      <c r="JAC354" s="116"/>
      <c r="JAD354" s="116"/>
      <c r="JAE354" s="116"/>
      <c r="JAF354" s="116"/>
      <c r="JAG354" s="116"/>
      <c r="JAH354" s="116"/>
      <c r="JAI354" s="116"/>
      <c r="JAJ354" s="116"/>
      <c r="JAK354" s="118"/>
      <c r="JAL354" s="116"/>
      <c r="JAM354" s="116"/>
      <c r="JAN354" s="116"/>
      <c r="JAO354" s="116"/>
      <c r="JAP354" s="116"/>
      <c r="JAQ354" s="116"/>
      <c r="JAR354" s="116"/>
      <c r="JAS354" s="116"/>
      <c r="JAT354" s="116"/>
      <c r="JAU354" s="116"/>
      <c r="JAV354" s="118"/>
      <c r="JAW354" s="115"/>
      <c r="JAX354" s="116"/>
      <c r="JAY354" s="117"/>
      <c r="JAZ354" s="116"/>
      <c r="JBA354" s="116"/>
      <c r="JBB354" s="116"/>
      <c r="JBC354" s="116"/>
      <c r="JBD354" s="116"/>
      <c r="JBE354" s="116"/>
      <c r="JBF354" s="116"/>
      <c r="JBG354" s="116"/>
      <c r="JBH354" s="118"/>
      <c r="JBI354" s="116"/>
      <c r="JBJ354" s="116"/>
      <c r="JBK354" s="116"/>
      <c r="JBL354" s="116"/>
      <c r="JBM354" s="116"/>
      <c r="JBN354" s="116"/>
      <c r="JBO354" s="116"/>
      <c r="JBP354" s="116"/>
      <c r="JBQ354" s="116"/>
      <c r="JBR354" s="116"/>
      <c r="JBS354" s="118"/>
      <c r="JBT354" s="115"/>
      <c r="JBU354" s="116"/>
      <c r="JBV354" s="117"/>
      <c r="JBW354" s="116"/>
      <c r="JBX354" s="116"/>
      <c r="JBY354" s="116"/>
      <c r="JBZ354" s="116"/>
      <c r="JCA354" s="116"/>
      <c r="JCB354" s="116"/>
      <c r="JCC354" s="116"/>
      <c r="JCD354" s="116"/>
      <c r="JCE354" s="118"/>
      <c r="JCF354" s="116"/>
      <c r="JCG354" s="116"/>
      <c r="JCH354" s="116"/>
      <c r="JCI354" s="116"/>
      <c r="JCJ354" s="116"/>
      <c r="JCK354" s="116"/>
      <c r="JCL354" s="116"/>
      <c r="JCM354" s="116"/>
      <c r="JCN354" s="116"/>
      <c r="JCO354" s="116"/>
      <c r="JCP354" s="118"/>
      <c r="JCQ354" s="115"/>
      <c r="JCR354" s="116"/>
      <c r="JCS354" s="117"/>
      <c r="JCT354" s="116"/>
      <c r="JCU354" s="116"/>
      <c r="JCV354" s="116"/>
      <c r="JCW354" s="116"/>
      <c r="JCX354" s="116"/>
      <c r="JCY354" s="116"/>
      <c r="JCZ354" s="116"/>
      <c r="JDA354" s="116"/>
      <c r="JDB354" s="118"/>
      <c r="JDC354" s="116"/>
      <c r="JDD354" s="116"/>
      <c r="JDE354" s="116"/>
      <c r="JDF354" s="116"/>
      <c r="JDG354" s="116"/>
      <c r="JDH354" s="116"/>
      <c r="JDI354" s="116"/>
      <c r="JDJ354" s="116"/>
      <c r="JDK354" s="116"/>
      <c r="JDL354" s="116"/>
      <c r="JDM354" s="118"/>
      <c r="JDN354" s="115"/>
      <c r="JDO354" s="116"/>
      <c r="JDP354" s="117"/>
      <c r="JDQ354" s="116"/>
      <c r="JDR354" s="116"/>
      <c r="JDS354" s="116"/>
      <c r="JDT354" s="116"/>
      <c r="JDU354" s="116"/>
      <c r="JDV354" s="116"/>
      <c r="JDW354" s="116"/>
      <c r="JDX354" s="116"/>
      <c r="JDY354" s="118"/>
      <c r="JDZ354" s="116"/>
      <c r="JEA354" s="116"/>
      <c r="JEB354" s="116"/>
      <c r="JEC354" s="116"/>
      <c r="JED354" s="116"/>
      <c r="JEE354" s="116"/>
      <c r="JEF354" s="116"/>
      <c r="JEG354" s="116"/>
      <c r="JEH354" s="116"/>
      <c r="JEI354" s="116"/>
      <c r="JEJ354" s="118"/>
      <c r="JEK354" s="115"/>
      <c r="JEL354" s="116"/>
      <c r="JEM354" s="117"/>
      <c r="JEN354" s="116"/>
      <c r="JEO354" s="116"/>
      <c r="JEP354" s="116"/>
      <c r="JEQ354" s="116"/>
      <c r="JER354" s="116"/>
      <c r="JES354" s="116"/>
      <c r="JET354" s="116"/>
      <c r="JEU354" s="116"/>
      <c r="JEV354" s="118"/>
      <c r="JEW354" s="116"/>
      <c r="JEX354" s="116"/>
      <c r="JEY354" s="116"/>
      <c r="JEZ354" s="116"/>
      <c r="JFA354" s="116"/>
      <c r="JFB354" s="116"/>
      <c r="JFC354" s="116"/>
      <c r="JFD354" s="116"/>
      <c r="JFE354" s="116"/>
      <c r="JFF354" s="116"/>
      <c r="JFG354" s="118"/>
      <c r="JFH354" s="115"/>
      <c r="JFI354" s="116"/>
      <c r="JFJ354" s="117"/>
      <c r="JFK354" s="116"/>
      <c r="JFL354" s="116"/>
      <c r="JFM354" s="116"/>
      <c r="JFN354" s="116"/>
      <c r="JFO354" s="116"/>
      <c r="JFP354" s="116"/>
      <c r="JFQ354" s="116"/>
      <c r="JFR354" s="116"/>
      <c r="JFS354" s="118"/>
      <c r="JFT354" s="116"/>
      <c r="JFU354" s="116"/>
      <c r="JFV354" s="116"/>
      <c r="JFW354" s="116"/>
      <c r="JFX354" s="116"/>
      <c r="JFY354" s="116"/>
      <c r="JFZ354" s="116"/>
      <c r="JGA354" s="116"/>
      <c r="JGB354" s="116"/>
      <c r="JGC354" s="116"/>
      <c r="JGD354" s="118"/>
      <c r="JGE354" s="115"/>
      <c r="JGF354" s="116"/>
      <c r="JGG354" s="117"/>
      <c r="JGH354" s="116"/>
      <c r="JGI354" s="116"/>
      <c r="JGJ354" s="116"/>
      <c r="JGK354" s="116"/>
      <c r="JGL354" s="116"/>
      <c r="JGM354" s="116"/>
      <c r="JGN354" s="116"/>
      <c r="JGO354" s="116"/>
      <c r="JGP354" s="118"/>
      <c r="JGQ354" s="116"/>
      <c r="JGR354" s="116"/>
      <c r="JGS354" s="116"/>
      <c r="JGT354" s="116"/>
      <c r="JGU354" s="116"/>
      <c r="JGV354" s="116"/>
      <c r="JGW354" s="116"/>
      <c r="JGX354" s="116"/>
      <c r="JGY354" s="116"/>
      <c r="JGZ354" s="116"/>
      <c r="JHA354" s="118"/>
      <c r="JHB354" s="115"/>
      <c r="JHC354" s="116"/>
      <c r="JHD354" s="117"/>
      <c r="JHE354" s="116"/>
      <c r="JHF354" s="116"/>
      <c r="JHG354" s="116"/>
      <c r="JHH354" s="116"/>
      <c r="JHI354" s="116"/>
      <c r="JHJ354" s="116"/>
      <c r="JHK354" s="116"/>
      <c r="JHL354" s="116"/>
      <c r="JHM354" s="118"/>
      <c r="JHN354" s="116"/>
      <c r="JHO354" s="116"/>
      <c r="JHP354" s="116"/>
      <c r="JHQ354" s="116"/>
      <c r="JHR354" s="116"/>
      <c r="JHS354" s="116"/>
      <c r="JHT354" s="116"/>
      <c r="JHU354" s="116"/>
      <c r="JHV354" s="116"/>
      <c r="JHW354" s="116"/>
      <c r="JHX354" s="118"/>
      <c r="JHY354" s="115"/>
      <c r="JHZ354" s="116"/>
      <c r="JIA354" s="117"/>
      <c r="JIB354" s="116"/>
      <c r="JIC354" s="116"/>
      <c r="JID354" s="116"/>
      <c r="JIE354" s="116"/>
      <c r="JIF354" s="116"/>
      <c r="JIG354" s="116"/>
      <c r="JIH354" s="116"/>
      <c r="JII354" s="116"/>
      <c r="JIJ354" s="118"/>
      <c r="JIK354" s="116"/>
      <c r="JIL354" s="116"/>
      <c r="JIM354" s="116"/>
      <c r="JIN354" s="116"/>
      <c r="JIO354" s="116"/>
      <c r="JIP354" s="116"/>
      <c r="JIQ354" s="116"/>
      <c r="JIR354" s="116"/>
      <c r="JIS354" s="116"/>
      <c r="JIT354" s="116"/>
      <c r="JIU354" s="118"/>
      <c r="JIV354" s="115"/>
      <c r="JIW354" s="116"/>
      <c r="JIX354" s="117"/>
      <c r="JIY354" s="116"/>
      <c r="JIZ354" s="116"/>
      <c r="JJA354" s="116"/>
      <c r="JJB354" s="116"/>
      <c r="JJC354" s="116"/>
      <c r="JJD354" s="116"/>
      <c r="JJE354" s="116"/>
      <c r="JJF354" s="116"/>
      <c r="JJG354" s="118"/>
      <c r="JJH354" s="116"/>
      <c r="JJI354" s="116"/>
      <c r="JJJ354" s="116"/>
      <c r="JJK354" s="116"/>
      <c r="JJL354" s="116"/>
      <c r="JJM354" s="116"/>
      <c r="JJN354" s="116"/>
      <c r="JJO354" s="116"/>
      <c r="JJP354" s="116"/>
      <c r="JJQ354" s="116"/>
      <c r="JJR354" s="118"/>
      <c r="JJS354" s="115"/>
      <c r="JJT354" s="116"/>
      <c r="JJU354" s="117"/>
      <c r="JJV354" s="116"/>
      <c r="JJW354" s="116"/>
      <c r="JJX354" s="116"/>
      <c r="JJY354" s="116"/>
      <c r="JJZ354" s="116"/>
      <c r="JKA354" s="116"/>
      <c r="JKB354" s="116"/>
      <c r="JKC354" s="116"/>
      <c r="JKD354" s="118"/>
      <c r="JKE354" s="116"/>
      <c r="JKF354" s="116"/>
      <c r="JKG354" s="116"/>
      <c r="JKH354" s="116"/>
      <c r="JKI354" s="116"/>
      <c r="JKJ354" s="116"/>
      <c r="JKK354" s="116"/>
      <c r="JKL354" s="116"/>
      <c r="JKM354" s="116"/>
      <c r="JKN354" s="116"/>
      <c r="JKO354" s="118"/>
      <c r="JKP354" s="115"/>
      <c r="JKQ354" s="116"/>
      <c r="JKR354" s="117"/>
      <c r="JKS354" s="116"/>
      <c r="JKT354" s="116"/>
      <c r="JKU354" s="116"/>
      <c r="JKV354" s="116"/>
      <c r="JKW354" s="116"/>
      <c r="JKX354" s="116"/>
      <c r="JKY354" s="116"/>
      <c r="JKZ354" s="116"/>
      <c r="JLA354" s="118"/>
      <c r="JLB354" s="116"/>
      <c r="JLC354" s="116"/>
      <c r="JLD354" s="116"/>
      <c r="JLE354" s="116"/>
      <c r="JLF354" s="116"/>
      <c r="JLG354" s="116"/>
      <c r="JLH354" s="116"/>
      <c r="JLI354" s="116"/>
      <c r="JLJ354" s="116"/>
      <c r="JLK354" s="116"/>
      <c r="JLL354" s="118"/>
      <c r="JLM354" s="115"/>
      <c r="JLN354" s="116"/>
      <c r="JLO354" s="117"/>
      <c r="JLP354" s="116"/>
      <c r="JLQ354" s="116"/>
      <c r="JLR354" s="116"/>
      <c r="JLS354" s="116"/>
      <c r="JLT354" s="116"/>
      <c r="JLU354" s="116"/>
      <c r="JLV354" s="116"/>
      <c r="JLW354" s="116"/>
      <c r="JLX354" s="118"/>
      <c r="JLY354" s="116"/>
      <c r="JLZ354" s="116"/>
      <c r="JMA354" s="116"/>
      <c r="JMB354" s="116"/>
      <c r="JMC354" s="116"/>
      <c r="JMD354" s="116"/>
      <c r="JME354" s="116"/>
      <c r="JMF354" s="116"/>
      <c r="JMG354" s="116"/>
      <c r="JMH354" s="116"/>
      <c r="JMI354" s="118"/>
      <c r="JMJ354" s="115"/>
      <c r="JMK354" s="116"/>
      <c r="JML354" s="117"/>
      <c r="JMM354" s="116"/>
      <c r="JMN354" s="116"/>
      <c r="JMO354" s="116"/>
      <c r="JMP354" s="116"/>
      <c r="JMQ354" s="116"/>
      <c r="JMR354" s="116"/>
      <c r="JMS354" s="116"/>
      <c r="JMT354" s="116"/>
      <c r="JMU354" s="118"/>
      <c r="JMV354" s="116"/>
      <c r="JMW354" s="116"/>
      <c r="JMX354" s="116"/>
      <c r="JMY354" s="116"/>
      <c r="JMZ354" s="116"/>
      <c r="JNA354" s="116"/>
      <c r="JNB354" s="116"/>
      <c r="JNC354" s="116"/>
      <c r="JND354" s="116"/>
      <c r="JNE354" s="116"/>
      <c r="JNF354" s="118"/>
      <c r="JNG354" s="115"/>
      <c r="JNH354" s="116"/>
      <c r="JNI354" s="117"/>
      <c r="JNJ354" s="116"/>
      <c r="JNK354" s="116"/>
      <c r="JNL354" s="116"/>
      <c r="JNM354" s="116"/>
      <c r="JNN354" s="116"/>
      <c r="JNO354" s="116"/>
      <c r="JNP354" s="116"/>
      <c r="JNQ354" s="116"/>
      <c r="JNR354" s="118"/>
      <c r="JNS354" s="116"/>
      <c r="JNT354" s="116"/>
      <c r="JNU354" s="116"/>
      <c r="JNV354" s="116"/>
      <c r="JNW354" s="116"/>
      <c r="JNX354" s="116"/>
      <c r="JNY354" s="116"/>
      <c r="JNZ354" s="116"/>
      <c r="JOA354" s="116"/>
      <c r="JOB354" s="116"/>
      <c r="JOC354" s="118"/>
      <c r="JOD354" s="115"/>
      <c r="JOE354" s="116"/>
      <c r="JOF354" s="117"/>
      <c r="JOG354" s="116"/>
      <c r="JOH354" s="116"/>
      <c r="JOI354" s="116"/>
      <c r="JOJ354" s="116"/>
      <c r="JOK354" s="116"/>
      <c r="JOL354" s="116"/>
      <c r="JOM354" s="116"/>
      <c r="JON354" s="116"/>
      <c r="JOO354" s="118"/>
      <c r="JOP354" s="116"/>
      <c r="JOQ354" s="116"/>
      <c r="JOR354" s="116"/>
      <c r="JOS354" s="116"/>
      <c r="JOT354" s="116"/>
      <c r="JOU354" s="116"/>
      <c r="JOV354" s="116"/>
      <c r="JOW354" s="116"/>
      <c r="JOX354" s="116"/>
      <c r="JOY354" s="116"/>
      <c r="JOZ354" s="118"/>
      <c r="JPA354" s="115"/>
      <c r="JPB354" s="116"/>
      <c r="JPC354" s="117"/>
      <c r="JPD354" s="116"/>
      <c r="JPE354" s="116"/>
      <c r="JPF354" s="116"/>
      <c r="JPG354" s="116"/>
      <c r="JPH354" s="116"/>
      <c r="JPI354" s="116"/>
      <c r="JPJ354" s="116"/>
      <c r="JPK354" s="116"/>
      <c r="JPL354" s="118"/>
      <c r="JPM354" s="116"/>
      <c r="JPN354" s="116"/>
      <c r="JPO354" s="116"/>
      <c r="JPP354" s="116"/>
      <c r="JPQ354" s="116"/>
      <c r="JPR354" s="116"/>
      <c r="JPS354" s="116"/>
      <c r="JPT354" s="116"/>
      <c r="JPU354" s="116"/>
      <c r="JPV354" s="116"/>
      <c r="JPW354" s="118"/>
      <c r="JPX354" s="115"/>
      <c r="JPY354" s="116"/>
      <c r="JPZ354" s="117"/>
      <c r="JQA354" s="116"/>
      <c r="JQB354" s="116"/>
      <c r="JQC354" s="116"/>
      <c r="JQD354" s="116"/>
      <c r="JQE354" s="116"/>
      <c r="JQF354" s="116"/>
      <c r="JQG354" s="116"/>
      <c r="JQH354" s="116"/>
      <c r="JQI354" s="118"/>
      <c r="JQJ354" s="116"/>
      <c r="JQK354" s="116"/>
      <c r="JQL354" s="116"/>
      <c r="JQM354" s="116"/>
      <c r="JQN354" s="116"/>
      <c r="JQO354" s="116"/>
      <c r="JQP354" s="116"/>
      <c r="JQQ354" s="116"/>
      <c r="JQR354" s="116"/>
      <c r="JQS354" s="116"/>
      <c r="JQT354" s="118"/>
      <c r="JQU354" s="115"/>
      <c r="JQV354" s="116"/>
      <c r="JQW354" s="117"/>
      <c r="JQX354" s="116"/>
      <c r="JQY354" s="116"/>
      <c r="JQZ354" s="116"/>
      <c r="JRA354" s="116"/>
      <c r="JRB354" s="116"/>
      <c r="JRC354" s="116"/>
      <c r="JRD354" s="116"/>
      <c r="JRE354" s="116"/>
      <c r="JRF354" s="118"/>
      <c r="JRG354" s="116"/>
      <c r="JRH354" s="116"/>
      <c r="JRI354" s="116"/>
      <c r="JRJ354" s="116"/>
      <c r="JRK354" s="116"/>
      <c r="JRL354" s="116"/>
      <c r="JRM354" s="116"/>
      <c r="JRN354" s="116"/>
      <c r="JRO354" s="116"/>
      <c r="JRP354" s="116"/>
      <c r="JRQ354" s="118"/>
      <c r="JRR354" s="115"/>
      <c r="JRS354" s="116"/>
      <c r="JRT354" s="117"/>
      <c r="JRU354" s="116"/>
      <c r="JRV354" s="116"/>
      <c r="JRW354" s="116"/>
      <c r="JRX354" s="116"/>
      <c r="JRY354" s="116"/>
      <c r="JRZ354" s="116"/>
      <c r="JSA354" s="116"/>
      <c r="JSB354" s="116"/>
      <c r="JSC354" s="118"/>
      <c r="JSD354" s="116"/>
      <c r="JSE354" s="116"/>
      <c r="JSF354" s="116"/>
      <c r="JSG354" s="116"/>
      <c r="JSH354" s="116"/>
      <c r="JSI354" s="116"/>
      <c r="JSJ354" s="116"/>
      <c r="JSK354" s="116"/>
      <c r="JSL354" s="116"/>
      <c r="JSM354" s="116"/>
      <c r="JSN354" s="118"/>
      <c r="JSO354" s="115"/>
      <c r="JSP354" s="116"/>
      <c r="JSQ354" s="117"/>
      <c r="JSR354" s="116"/>
      <c r="JSS354" s="116"/>
      <c r="JST354" s="116"/>
      <c r="JSU354" s="116"/>
      <c r="JSV354" s="116"/>
      <c r="JSW354" s="116"/>
      <c r="JSX354" s="116"/>
      <c r="JSY354" s="116"/>
      <c r="JSZ354" s="118"/>
      <c r="JTA354" s="116"/>
      <c r="JTB354" s="116"/>
      <c r="JTC354" s="116"/>
      <c r="JTD354" s="116"/>
      <c r="JTE354" s="116"/>
      <c r="JTF354" s="116"/>
      <c r="JTG354" s="116"/>
      <c r="JTH354" s="116"/>
      <c r="JTI354" s="116"/>
      <c r="JTJ354" s="116"/>
      <c r="JTK354" s="118"/>
      <c r="JTL354" s="115"/>
      <c r="JTM354" s="116"/>
      <c r="JTN354" s="117"/>
      <c r="JTO354" s="116"/>
      <c r="JTP354" s="116"/>
      <c r="JTQ354" s="116"/>
      <c r="JTR354" s="116"/>
      <c r="JTS354" s="116"/>
      <c r="JTT354" s="116"/>
      <c r="JTU354" s="116"/>
      <c r="JTV354" s="116"/>
      <c r="JTW354" s="118"/>
      <c r="JTX354" s="116"/>
      <c r="JTY354" s="116"/>
      <c r="JTZ354" s="116"/>
      <c r="JUA354" s="116"/>
      <c r="JUB354" s="116"/>
      <c r="JUC354" s="116"/>
      <c r="JUD354" s="116"/>
      <c r="JUE354" s="116"/>
      <c r="JUF354" s="116"/>
      <c r="JUG354" s="116"/>
      <c r="JUH354" s="118"/>
      <c r="JUI354" s="115"/>
      <c r="JUJ354" s="116"/>
      <c r="JUK354" s="117"/>
      <c r="JUL354" s="116"/>
      <c r="JUM354" s="116"/>
      <c r="JUN354" s="116"/>
      <c r="JUO354" s="116"/>
      <c r="JUP354" s="116"/>
      <c r="JUQ354" s="116"/>
      <c r="JUR354" s="116"/>
      <c r="JUS354" s="116"/>
      <c r="JUT354" s="118"/>
      <c r="JUU354" s="116"/>
      <c r="JUV354" s="116"/>
      <c r="JUW354" s="116"/>
      <c r="JUX354" s="116"/>
      <c r="JUY354" s="116"/>
      <c r="JUZ354" s="116"/>
      <c r="JVA354" s="116"/>
      <c r="JVB354" s="116"/>
      <c r="JVC354" s="116"/>
      <c r="JVD354" s="116"/>
      <c r="JVE354" s="118"/>
      <c r="JVF354" s="115"/>
      <c r="JVG354" s="116"/>
      <c r="JVH354" s="117"/>
      <c r="JVI354" s="116"/>
      <c r="JVJ354" s="116"/>
      <c r="JVK354" s="116"/>
      <c r="JVL354" s="116"/>
      <c r="JVM354" s="116"/>
      <c r="JVN354" s="116"/>
      <c r="JVO354" s="116"/>
      <c r="JVP354" s="116"/>
      <c r="JVQ354" s="118"/>
      <c r="JVR354" s="116"/>
      <c r="JVS354" s="116"/>
      <c r="JVT354" s="116"/>
      <c r="JVU354" s="116"/>
      <c r="JVV354" s="116"/>
      <c r="JVW354" s="116"/>
      <c r="JVX354" s="116"/>
      <c r="JVY354" s="116"/>
      <c r="JVZ354" s="116"/>
      <c r="JWA354" s="116"/>
      <c r="JWB354" s="118"/>
      <c r="JWC354" s="115"/>
      <c r="JWD354" s="116"/>
      <c r="JWE354" s="117"/>
      <c r="JWF354" s="116"/>
      <c r="JWG354" s="116"/>
      <c r="JWH354" s="116"/>
      <c r="JWI354" s="116"/>
      <c r="JWJ354" s="116"/>
      <c r="JWK354" s="116"/>
      <c r="JWL354" s="116"/>
      <c r="JWM354" s="116"/>
      <c r="JWN354" s="118"/>
      <c r="JWO354" s="116"/>
      <c r="JWP354" s="116"/>
      <c r="JWQ354" s="116"/>
      <c r="JWR354" s="116"/>
      <c r="JWS354" s="116"/>
      <c r="JWT354" s="116"/>
      <c r="JWU354" s="116"/>
      <c r="JWV354" s="116"/>
      <c r="JWW354" s="116"/>
      <c r="JWX354" s="116"/>
      <c r="JWY354" s="118"/>
      <c r="JWZ354" s="115"/>
      <c r="JXA354" s="116"/>
      <c r="JXB354" s="117"/>
      <c r="JXC354" s="116"/>
      <c r="JXD354" s="116"/>
      <c r="JXE354" s="116"/>
      <c r="JXF354" s="116"/>
      <c r="JXG354" s="116"/>
      <c r="JXH354" s="116"/>
      <c r="JXI354" s="116"/>
      <c r="JXJ354" s="116"/>
      <c r="JXK354" s="118"/>
      <c r="JXL354" s="116"/>
      <c r="JXM354" s="116"/>
      <c r="JXN354" s="116"/>
      <c r="JXO354" s="116"/>
      <c r="JXP354" s="116"/>
      <c r="JXQ354" s="116"/>
      <c r="JXR354" s="116"/>
      <c r="JXS354" s="116"/>
      <c r="JXT354" s="116"/>
      <c r="JXU354" s="116"/>
      <c r="JXV354" s="118"/>
      <c r="JXW354" s="115"/>
      <c r="JXX354" s="116"/>
      <c r="JXY354" s="117"/>
      <c r="JXZ354" s="116"/>
      <c r="JYA354" s="116"/>
      <c r="JYB354" s="116"/>
      <c r="JYC354" s="116"/>
      <c r="JYD354" s="116"/>
      <c r="JYE354" s="116"/>
      <c r="JYF354" s="116"/>
      <c r="JYG354" s="116"/>
      <c r="JYH354" s="118"/>
      <c r="JYI354" s="116"/>
      <c r="JYJ354" s="116"/>
      <c r="JYK354" s="116"/>
      <c r="JYL354" s="116"/>
      <c r="JYM354" s="116"/>
      <c r="JYN354" s="116"/>
      <c r="JYO354" s="116"/>
      <c r="JYP354" s="116"/>
      <c r="JYQ354" s="116"/>
      <c r="JYR354" s="116"/>
      <c r="JYS354" s="118"/>
      <c r="JYT354" s="115"/>
      <c r="JYU354" s="116"/>
      <c r="JYV354" s="117"/>
      <c r="JYW354" s="116"/>
      <c r="JYX354" s="116"/>
      <c r="JYY354" s="116"/>
      <c r="JYZ354" s="116"/>
      <c r="JZA354" s="116"/>
      <c r="JZB354" s="116"/>
      <c r="JZC354" s="116"/>
      <c r="JZD354" s="116"/>
      <c r="JZE354" s="118"/>
      <c r="JZF354" s="116"/>
      <c r="JZG354" s="116"/>
      <c r="JZH354" s="116"/>
      <c r="JZI354" s="116"/>
      <c r="JZJ354" s="116"/>
      <c r="JZK354" s="116"/>
      <c r="JZL354" s="116"/>
      <c r="JZM354" s="116"/>
      <c r="JZN354" s="116"/>
      <c r="JZO354" s="116"/>
      <c r="JZP354" s="118"/>
      <c r="JZQ354" s="115"/>
      <c r="JZR354" s="116"/>
      <c r="JZS354" s="117"/>
      <c r="JZT354" s="116"/>
      <c r="JZU354" s="116"/>
      <c r="JZV354" s="116"/>
      <c r="JZW354" s="116"/>
      <c r="JZX354" s="116"/>
      <c r="JZY354" s="116"/>
      <c r="JZZ354" s="116"/>
      <c r="KAA354" s="116"/>
      <c r="KAB354" s="118"/>
      <c r="KAC354" s="116"/>
      <c r="KAD354" s="116"/>
      <c r="KAE354" s="116"/>
      <c r="KAF354" s="116"/>
      <c r="KAG354" s="116"/>
      <c r="KAH354" s="116"/>
      <c r="KAI354" s="116"/>
      <c r="KAJ354" s="116"/>
      <c r="KAK354" s="116"/>
      <c r="KAL354" s="116"/>
      <c r="KAM354" s="118"/>
      <c r="KAN354" s="115"/>
      <c r="KAO354" s="116"/>
      <c r="KAP354" s="117"/>
      <c r="KAQ354" s="116"/>
      <c r="KAR354" s="116"/>
      <c r="KAS354" s="116"/>
      <c r="KAT354" s="116"/>
      <c r="KAU354" s="116"/>
      <c r="KAV354" s="116"/>
      <c r="KAW354" s="116"/>
      <c r="KAX354" s="116"/>
      <c r="KAY354" s="118"/>
      <c r="KAZ354" s="116"/>
      <c r="KBA354" s="116"/>
      <c r="KBB354" s="116"/>
      <c r="KBC354" s="116"/>
      <c r="KBD354" s="116"/>
      <c r="KBE354" s="116"/>
      <c r="KBF354" s="116"/>
      <c r="KBG354" s="116"/>
      <c r="KBH354" s="116"/>
      <c r="KBI354" s="116"/>
      <c r="KBJ354" s="118"/>
      <c r="KBK354" s="115"/>
      <c r="KBL354" s="116"/>
      <c r="KBM354" s="117"/>
      <c r="KBN354" s="116"/>
      <c r="KBO354" s="116"/>
      <c r="KBP354" s="116"/>
      <c r="KBQ354" s="116"/>
      <c r="KBR354" s="116"/>
      <c r="KBS354" s="116"/>
      <c r="KBT354" s="116"/>
      <c r="KBU354" s="116"/>
      <c r="KBV354" s="118"/>
      <c r="KBW354" s="116"/>
      <c r="KBX354" s="116"/>
      <c r="KBY354" s="116"/>
      <c r="KBZ354" s="116"/>
      <c r="KCA354" s="116"/>
      <c r="KCB354" s="116"/>
      <c r="KCC354" s="116"/>
      <c r="KCD354" s="116"/>
      <c r="KCE354" s="116"/>
      <c r="KCF354" s="116"/>
      <c r="KCG354" s="118"/>
      <c r="KCH354" s="115"/>
      <c r="KCI354" s="116"/>
      <c r="KCJ354" s="117"/>
      <c r="KCK354" s="116"/>
      <c r="KCL354" s="116"/>
      <c r="KCM354" s="116"/>
      <c r="KCN354" s="116"/>
      <c r="KCO354" s="116"/>
      <c r="KCP354" s="116"/>
      <c r="KCQ354" s="116"/>
      <c r="KCR354" s="116"/>
      <c r="KCS354" s="118"/>
      <c r="KCT354" s="116"/>
      <c r="KCU354" s="116"/>
      <c r="KCV354" s="116"/>
      <c r="KCW354" s="116"/>
      <c r="KCX354" s="116"/>
      <c r="KCY354" s="116"/>
      <c r="KCZ354" s="116"/>
      <c r="KDA354" s="116"/>
      <c r="KDB354" s="116"/>
      <c r="KDC354" s="116"/>
      <c r="KDD354" s="118"/>
      <c r="KDE354" s="115"/>
      <c r="KDF354" s="116"/>
      <c r="KDG354" s="117"/>
      <c r="KDH354" s="116"/>
      <c r="KDI354" s="116"/>
      <c r="KDJ354" s="116"/>
      <c r="KDK354" s="116"/>
      <c r="KDL354" s="116"/>
      <c r="KDM354" s="116"/>
      <c r="KDN354" s="116"/>
      <c r="KDO354" s="116"/>
      <c r="KDP354" s="118"/>
      <c r="KDQ354" s="116"/>
      <c r="KDR354" s="116"/>
      <c r="KDS354" s="116"/>
      <c r="KDT354" s="116"/>
      <c r="KDU354" s="116"/>
      <c r="KDV354" s="116"/>
      <c r="KDW354" s="116"/>
      <c r="KDX354" s="116"/>
      <c r="KDY354" s="116"/>
      <c r="KDZ354" s="116"/>
      <c r="KEA354" s="118"/>
      <c r="KEB354" s="115"/>
      <c r="KEC354" s="116"/>
      <c r="KED354" s="117"/>
      <c r="KEE354" s="116"/>
      <c r="KEF354" s="116"/>
      <c r="KEG354" s="116"/>
      <c r="KEH354" s="116"/>
      <c r="KEI354" s="116"/>
      <c r="KEJ354" s="116"/>
      <c r="KEK354" s="116"/>
      <c r="KEL354" s="116"/>
      <c r="KEM354" s="118"/>
      <c r="KEN354" s="116"/>
      <c r="KEO354" s="116"/>
      <c r="KEP354" s="116"/>
      <c r="KEQ354" s="116"/>
      <c r="KER354" s="116"/>
      <c r="KES354" s="116"/>
      <c r="KET354" s="116"/>
      <c r="KEU354" s="116"/>
      <c r="KEV354" s="116"/>
      <c r="KEW354" s="116"/>
      <c r="KEX354" s="118"/>
      <c r="KEY354" s="115"/>
      <c r="KEZ354" s="116"/>
      <c r="KFA354" s="117"/>
      <c r="KFB354" s="116"/>
      <c r="KFC354" s="116"/>
      <c r="KFD354" s="116"/>
      <c r="KFE354" s="116"/>
      <c r="KFF354" s="116"/>
      <c r="KFG354" s="116"/>
      <c r="KFH354" s="116"/>
      <c r="KFI354" s="116"/>
      <c r="KFJ354" s="118"/>
      <c r="KFK354" s="116"/>
      <c r="KFL354" s="116"/>
      <c r="KFM354" s="116"/>
      <c r="KFN354" s="116"/>
      <c r="KFO354" s="116"/>
      <c r="KFP354" s="116"/>
      <c r="KFQ354" s="116"/>
      <c r="KFR354" s="116"/>
      <c r="KFS354" s="116"/>
      <c r="KFT354" s="116"/>
      <c r="KFU354" s="118"/>
      <c r="KFV354" s="115"/>
      <c r="KFW354" s="116"/>
      <c r="KFX354" s="117"/>
      <c r="KFY354" s="116"/>
      <c r="KFZ354" s="116"/>
      <c r="KGA354" s="116"/>
      <c r="KGB354" s="116"/>
      <c r="KGC354" s="116"/>
      <c r="KGD354" s="116"/>
      <c r="KGE354" s="116"/>
      <c r="KGF354" s="116"/>
      <c r="KGG354" s="118"/>
      <c r="KGH354" s="116"/>
      <c r="KGI354" s="116"/>
      <c r="KGJ354" s="116"/>
      <c r="KGK354" s="116"/>
      <c r="KGL354" s="116"/>
      <c r="KGM354" s="116"/>
      <c r="KGN354" s="116"/>
      <c r="KGO354" s="116"/>
      <c r="KGP354" s="116"/>
      <c r="KGQ354" s="116"/>
      <c r="KGR354" s="118"/>
      <c r="KGS354" s="115"/>
      <c r="KGT354" s="116"/>
      <c r="KGU354" s="117"/>
      <c r="KGV354" s="116"/>
      <c r="KGW354" s="116"/>
      <c r="KGX354" s="116"/>
      <c r="KGY354" s="116"/>
      <c r="KGZ354" s="116"/>
      <c r="KHA354" s="116"/>
      <c r="KHB354" s="116"/>
      <c r="KHC354" s="116"/>
      <c r="KHD354" s="118"/>
      <c r="KHE354" s="116"/>
      <c r="KHF354" s="116"/>
      <c r="KHG354" s="116"/>
      <c r="KHH354" s="116"/>
      <c r="KHI354" s="116"/>
      <c r="KHJ354" s="116"/>
      <c r="KHK354" s="116"/>
      <c r="KHL354" s="116"/>
      <c r="KHM354" s="116"/>
      <c r="KHN354" s="116"/>
      <c r="KHO354" s="118"/>
      <c r="KHP354" s="115"/>
      <c r="KHQ354" s="116"/>
      <c r="KHR354" s="117"/>
      <c r="KHS354" s="116"/>
      <c r="KHT354" s="116"/>
      <c r="KHU354" s="116"/>
      <c r="KHV354" s="116"/>
      <c r="KHW354" s="116"/>
      <c r="KHX354" s="116"/>
      <c r="KHY354" s="116"/>
      <c r="KHZ354" s="116"/>
      <c r="KIA354" s="118"/>
      <c r="KIB354" s="116"/>
      <c r="KIC354" s="116"/>
      <c r="KID354" s="116"/>
      <c r="KIE354" s="116"/>
      <c r="KIF354" s="116"/>
      <c r="KIG354" s="116"/>
      <c r="KIH354" s="116"/>
      <c r="KII354" s="116"/>
      <c r="KIJ354" s="116"/>
      <c r="KIK354" s="116"/>
      <c r="KIL354" s="118"/>
      <c r="KIM354" s="115"/>
      <c r="KIN354" s="116"/>
      <c r="KIO354" s="117"/>
      <c r="KIP354" s="116"/>
      <c r="KIQ354" s="116"/>
      <c r="KIR354" s="116"/>
      <c r="KIS354" s="116"/>
      <c r="KIT354" s="116"/>
      <c r="KIU354" s="116"/>
      <c r="KIV354" s="116"/>
      <c r="KIW354" s="116"/>
      <c r="KIX354" s="118"/>
      <c r="KIY354" s="116"/>
      <c r="KIZ354" s="116"/>
      <c r="KJA354" s="116"/>
      <c r="KJB354" s="116"/>
      <c r="KJC354" s="116"/>
      <c r="KJD354" s="116"/>
      <c r="KJE354" s="116"/>
      <c r="KJF354" s="116"/>
      <c r="KJG354" s="116"/>
      <c r="KJH354" s="116"/>
      <c r="KJI354" s="118"/>
      <c r="KJJ354" s="115"/>
      <c r="KJK354" s="116"/>
      <c r="KJL354" s="117"/>
      <c r="KJM354" s="116"/>
      <c r="KJN354" s="116"/>
      <c r="KJO354" s="116"/>
      <c r="KJP354" s="116"/>
      <c r="KJQ354" s="116"/>
      <c r="KJR354" s="116"/>
      <c r="KJS354" s="116"/>
      <c r="KJT354" s="116"/>
      <c r="KJU354" s="118"/>
      <c r="KJV354" s="116"/>
      <c r="KJW354" s="116"/>
      <c r="KJX354" s="116"/>
      <c r="KJY354" s="116"/>
      <c r="KJZ354" s="116"/>
      <c r="KKA354" s="116"/>
      <c r="KKB354" s="116"/>
      <c r="KKC354" s="116"/>
      <c r="KKD354" s="116"/>
      <c r="KKE354" s="116"/>
      <c r="KKF354" s="118"/>
      <c r="KKG354" s="115"/>
      <c r="KKH354" s="116"/>
      <c r="KKI354" s="117"/>
      <c r="KKJ354" s="116"/>
      <c r="KKK354" s="116"/>
      <c r="KKL354" s="116"/>
      <c r="KKM354" s="116"/>
      <c r="KKN354" s="116"/>
      <c r="KKO354" s="116"/>
      <c r="KKP354" s="116"/>
      <c r="KKQ354" s="116"/>
      <c r="KKR354" s="118"/>
      <c r="KKS354" s="116"/>
      <c r="KKT354" s="116"/>
      <c r="KKU354" s="116"/>
      <c r="KKV354" s="116"/>
      <c r="KKW354" s="116"/>
      <c r="KKX354" s="116"/>
      <c r="KKY354" s="116"/>
      <c r="KKZ354" s="116"/>
      <c r="KLA354" s="116"/>
      <c r="KLB354" s="116"/>
      <c r="KLC354" s="118"/>
      <c r="KLD354" s="115"/>
      <c r="KLE354" s="116"/>
      <c r="KLF354" s="117"/>
      <c r="KLG354" s="116"/>
      <c r="KLH354" s="116"/>
      <c r="KLI354" s="116"/>
      <c r="KLJ354" s="116"/>
      <c r="KLK354" s="116"/>
      <c r="KLL354" s="116"/>
      <c r="KLM354" s="116"/>
      <c r="KLN354" s="116"/>
      <c r="KLO354" s="118"/>
      <c r="KLP354" s="116"/>
      <c r="KLQ354" s="116"/>
      <c r="KLR354" s="116"/>
      <c r="KLS354" s="116"/>
      <c r="KLT354" s="116"/>
      <c r="KLU354" s="116"/>
      <c r="KLV354" s="116"/>
      <c r="KLW354" s="116"/>
      <c r="KLX354" s="116"/>
      <c r="KLY354" s="116"/>
      <c r="KLZ354" s="118"/>
      <c r="KMA354" s="115"/>
      <c r="KMB354" s="116"/>
      <c r="KMC354" s="117"/>
      <c r="KMD354" s="116"/>
      <c r="KME354" s="116"/>
      <c r="KMF354" s="116"/>
      <c r="KMG354" s="116"/>
      <c r="KMH354" s="116"/>
      <c r="KMI354" s="116"/>
      <c r="KMJ354" s="116"/>
      <c r="KMK354" s="116"/>
      <c r="KML354" s="118"/>
      <c r="KMM354" s="116"/>
      <c r="KMN354" s="116"/>
      <c r="KMO354" s="116"/>
      <c r="KMP354" s="116"/>
      <c r="KMQ354" s="116"/>
      <c r="KMR354" s="116"/>
      <c r="KMS354" s="116"/>
      <c r="KMT354" s="116"/>
      <c r="KMU354" s="116"/>
      <c r="KMV354" s="116"/>
      <c r="KMW354" s="118"/>
      <c r="KMX354" s="115"/>
      <c r="KMY354" s="116"/>
      <c r="KMZ354" s="117"/>
      <c r="KNA354" s="116"/>
      <c r="KNB354" s="116"/>
      <c r="KNC354" s="116"/>
      <c r="KND354" s="116"/>
      <c r="KNE354" s="116"/>
      <c r="KNF354" s="116"/>
      <c r="KNG354" s="116"/>
      <c r="KNH354" s="116"/>
      <c r="KNI354" s="118"/>
      <c r="KNJ354" s="116"/>
      <c r="KNK354" s="116"/>
      <c r="KNL354" s="116"/>
      <c r="KNM354" s="116"/>
      <c r="KNN354" s="116"/>
      <c r="KNO354" s="116"/>
      <c r="KNP354" s="116"/>
      <c r="KNQ354" s="116"/>
      <c r="KNR354" s="116"/>
      <c r="KNS354" s="116"/>
      <c r="KNT354" s="118"/>
      <c r="KNU354" s="115"/>
      <c r="KNV354" s="116"/>
      <c r="KNW354" s="117"/>
      <c r="KNX354" s="116"/>
      <c r="KNY354" s="116"/>
      <c r="KNZ354" s="116"/>
      <c r="KOA354" s="116"/>
      <c r="KOB354" s="116"/>
      <c r="KOC354" s="116"/>
      <c r="KOD354" s="116"/>
      <c r="KOE354" s="116"/>
      <c r="KOF354" s="118"/>
      <c r="KOG354" s="116"/>
      <c r="KOH354" s="116"/>
      <c r="KOI354" s="116"/>
      <c r="KOJ354" s="116"/>
      <c r="KOK354" s="116"/>
      <c r="KOL354" s="116"/>
      <c r="KOM354" s="116"/>
      <c r="KON354" s="116"/>
      <c r="KOO354" s="116"/>
      <c r="KOP354" s="116"/>
      <c r="KOQ354" s="118"/>
      <c r="KOR354" s="115"/>
      <c r="KOS354" s="116"/>
      <c r="KOT354" s="117"/>
      <c r="KOU354" s="116"/>
      <c r="KOV354" s="116"/>
      <c r="KOW354" s="116"/>
      <c r="KOX354" s="116"/>
      <c r="KOY354" s="116"/>
      <c r="KOZ354" s="116"/>
      <c r="KPA354" s="116"/>
      <c r="KPB354" s="116"/>
      <c r="KPC354" s="118"/>
      <c r="KPD354" s="116"/>
      <c r="KPE354" s="116"/>
      <c r="KPF354" s="116"/>
      <c r="KPG354" s="116"/>
      <c r="KPH354" s="116"/>
      <c r="KPI354" s="116"/>
      <c r="KPJ354" s="116"/>
      <c r="KPK354" s="116"/>
      <c r="KPL354" s="116"/>
      <c r="KPM354" s="116"/>
      <c r="KPN354" s="118"/>
      <c r="KPO354" s="115"/>
      <c r="KPP354" s="116"/>
      <c r="KPQ354" s="117"/>
      <c r="KPR354" s="116"/>
      <c r="KPS354" s="116"/>
      <c r="KPT354" s="116"/>
      <c r="KPU354" s="116"/>
      <c r="KPV354" s="116"/>
      <c r="KPW354" s="116"/>
      <c r="KPX354" s="116"/>
      <c r="KPY354" s="116"/>
      <c r="KPZ354" s="118"/>
      <c r="KQA354" s="116"/>
      <c r="KQB354" s="116"/>
      <c r="KQC354" s="116"/>
      <c r="KQD354" s="116"/>
      <c r="KQE354" s="116"/>
      <c r="KQF354" s="116"/>
      <c r="KQG354" s="116"/>
      <c r="KQH354" s="116"/>
      <c r="KQI354" s="116"/>
      <c r="KQJ354" s="116"/>
      <c r="KQK354" s="118"/>
      <c r="KQL354" s="115"/>
      <c r="KQM354" s="116"/>
      <c r="KQN354" s="117"/>
      <c r="KQO354" s="116"/>
      <c r="KQP354" s="116"/>
      <c r="KQQ354" s="116"/>
      <c r="KQR354" s="116"/>
      <c r="KQS354" s="116"/>
      <c r="KQT354" s="116"/>
      <c r="KQU354" s="116"/>
      <c r="KQV354" s="116"/>
      <c r="KQW354" s="118"/>
      <c r="KQX354" s="116"/>
      <c r="KQY354" s="116"/>
      <c r="KQZ354" s="116"/>
      <c r="KRA354" s="116"/>
      <c r="KRB354" s="116"/>
      <c r="KRC354" s="116"/>
      <c r="KRD354" s="116"/>
      <c r="KRE354" s="116"/>
      <c r="KRF354" s="116"/>
      <c r="KRG354" s="116"/>
      <c r="KRH354" s="118"/>
      <c r="KRI354" s="115"/>
      <c r="KRJ354" s="116"/>
      <c r="KRK354" s="117"/>
      <c r="KRL354" s="116"/>
      <c r="KRM354" s="116"/>
      <c r="KRN354" s="116"/>
      <c r="KRO354" s="116"/>
      <c r="KRP354" s="116"/>
      <c r="KRQ354" s="116"/>
      <c r="KRR354" s="116"/>
      <c r="KRS354" s="116"/>
      <c r="KRT354" s="118"/>
      <c r="KRU354" s="116"/>
      <c r="KRV354" s="116"/>
      <c r="KRW354" s="116"/>
      <c r="KRX354" s="116"/>
      <c r="KRY354" s="116"/>
      <c r="KRZ354" s="116"/>
      <c r="KSA354" s="116"/>
      <c r="KSB354" s="116"/>
      <c r="KSC354" s="116"/>
      <c r="KSD354" s="116"/>
      <c r="KSE354" s="118"/>
      <c r="KSF354" s="115"/>
      <c r="KSG354" s="116"/>
      <c r="KSH354" s="117"/>
      <c r="KSI354" s="116"/>
      <c r="KSJ354" s="116"/>
      <c r="KSK354" s="116"/>
      <c r="KSL354" s="116"/>
      <c r="KSM354" s="116"/>
      <c r="KSN354" s="116"/>
      <c r="KSO354" s="116"/>
      <c r="KSP354" s="116"/>
      <c r="KSQ354" s="118"/>
      <c r="KSR354" s="116"/>
      <c r="KSS354" s="116"/>
      <c r="KST354" s="116"/>
      <c r="KSU354" s="116"/>
      <c r="KSV354" s="116"/>
      <c r="KSW354" s="116"/>
      <c r="KSX354" s="116"/>
      <c r="KSY354" s="116"/>
      <c r="KSZ354" s="116"/>
      <c r="KTA354" s="116"/>
      <c r="KTB354" s="118"/>
      <c r="KTC354" s="115"/>
      <c r="KTD354" s="116"/>
      <c r="KTE354" s="117"/>
      <c r="KTF354" s="116"/>
      <c r="KTG354" s="116"/>
      <c r="KTH354" s="116"/>
      <c r="KTI354" s="116"/>
      <c r="KTJ354" s="116"/>
      <c r="KTK354" s="116"/>
      <c r="KTL354" s="116"/>
      <c r="KTM354" s="116"/>
      <c r="KTN354" s="118"/>
      <c r="KTO354" s="116"/>
      <c r="KTP354" s="116"/>
      <c r="KTQ354" s="116"/>
      <c r="KTR354" s="116"/>
      <c r="KTS354" s="116"/>
      <c r="KTT354" s="116"/>
      <c r="KTU354" s="116"/>
      <c r="KTV354" s="116"/>
      <c r="KTW354" s="116"/>
      <c r="KTX354" s="116"/>
      <c r="KTY354" s="118"/>
      <c r="KTZ354" s="115"/>
      <c r="KUA354" s="116"/>
      <c r="KUB354" s="117"/>
      <c r="KUC354" s="116"/>
      <c r="KUD354" s="116"/>
      <c r="KUE354" s="116"/>
      <c r="KUF354" s="116"/>
      <c r="KUG354" s="116"/>
      <c r="KUH354" s="116"/>
      <c r="KUI354" s="116"/>
      <c r="KUJ354" s="116"/>
      <c r="KUK354" s="118"/>
      <c r="KUL354" s="116"/>
      <c r="KUM354" s="116"/>
      <c r="KUN354" s="116"/>
      <c r="KUO354" s="116"/>
      <c r="KUP354" s="116"/>
      <c r="KUQ354" s="116"/>
      <c r="KUR354" s="116"/>
      <c r="KUS354" s="116"/>
      <c r="KUT354" s="116"/>
      <c r="KUU354" s="116"/>
      <c r="KUV354" s="118"/>
      <c r="KUW354" s="115"/>
      <c r="KUX354" s="116"/>
      <c r="KUY354" s="117"/>
      <c r="KUZ354" s="116"/>
      <c r="KVA354" s="116"/>
      <c r="KVB354" s="116"/>
      <c r="KVC354" s="116"/>
      <c r="KVD354" s="116"/>
      <c r="KVE354" s="116"/>
      <c r="KVF354" s="116"/>
      <c r="KVG354" s="116"/>
      <c r="KVH354" s="118"/>
      <c r="KVI354" s="116"/>
      <c r="KVJ354" s="116"/>
      <c r="KVK354" s="116"/>
      <c r="KVL354" s="116"/>
      <c r="KVM354" s="116"/>
      <c r="KVN354" s="116"/>
      <c r="KVO354" s="116"/>
      <c r="KVP354" s="116"/>
      <c r="KVQ354" s="116"/>
      <c r="KVR354" s="116"/>
      <c r="KVS354" s="118"/>
      <c r="KVT354" s="115"/>
      <c r="KVU354" s="116"/>
      <c r="KVV354" s="117"/>
      <c r="KVW354" s="116"/>
      <c r="KVX354" s="116"/>
      <c r="KVY354" s="116"/>
      <c r="KVZ354" s="116"/>
      <c r="KWA354" s="116"/>
      <c r="KWB354" s="116"/>
      <c r="KWC354" s="116"/>
      <c r="KWD354" s="116"/>
      <c r="KWE354" s="118"/>
      <c r="KWF354" s="116"/>
      <c r="KWG354" s="116"/>
      <c r="KWH354" s="116"/>
      <c r="KWI354" s="116"/>
      <c r="KWJ354" s="116"/>
      <c r="KWK354" s="116"/>
      <c r="KWL354" s="116"/>
      <c r="KWM354" s="116"/>
      <c r="KWN354" s="116"/>
      <c r="KWO354" s="116"/>
      <c r="KWP354" s="118"/>
      <c r="KWQ354" s="115"/>
      <c r="KWR354" s="116"/>
      <c r="KWS354" s="117"/>
      <c r="KWT354" s="116"/>
      <c r="KWU354" s="116"/>
      <c r="KWV354" s="116"/>
      <c r="KWW354" s="116"/>
      <c r="KWX354" s="116"/>
      <c r="KWY354" s="116"/>
      <c r="KWZ354" s="116"/>
      <c r="KXA354" s="116"/>
      <c r="KXB354" s="118"/>
      <c r="KXC354" s="116"/>
      <c r="KXD354" s="116"/>
      <c r="KXE354" s="116"/>
      <c r="KXF354" s="116"/>
      <c r="KXG354" s="116"/>
      <c r="KXH354" s="116"/>
      <c r="KXI354" s="116"/>
      <c r="KXJ354" s="116"/>
      <c r="KXK354" s="116"/>
      <c r="KXL354" s="116"/>
      <c r="KXM354" s="118"/>
      <c r="KXN354" s="115"/>
      <c r="KXO354" s="116"/>
      <c r="KXP354" s="117"/>
      <c r="KXQ354" s="116"/>
      <c r="KXR354" s="116"/>
      <c r="KXS354" s="116"/>
      <c r="KXT354" s="116"/>
      <c r="KXU354" s="116"/>
      <c r="KXV354" s="116"/>
      <c r="KXW354" s="116"/>
      <c r="KXX354" s="116"/>
      <c r="KXY354" s="118"/>
      <c r="KXZ354" s="116"/>
      <c r="KYA354" s="116"/>
      <c r="KYB354" s="116"/>
      <c r="KYC354" s="116"/>
      <c r="KYD354" s="116"/>
      <c r="KYE354" s="116"/>
      <c r="KYF354" s="116"/>
      <c r="KYG354" s="116"/>
      <c r="KYH354" s="116"/>
      <c r="KYI354" s="116"/>
      <c r="KYJ354" s="118"/>
      <c r="KYK354" s="115"/>
      <c r="KYL354" s="116"/>
      <c r="KYM354" s="117"/>
      <c r="KYN354" s="116"/>
      <c r="KYO354" s="116"/>
      <c r="KYP354" s="116"/>
      <c r="KYQ354" s="116"/>
      <c r="KYR354" s="116"/>
      <c r="KYS354" s="116"/>
      <c r="KYT354" s="116"/>
      <c r="KYU354" s="116"/>
      <c r="KYV354" s="118"/>
      <c r="KYW354" s="116"/>
      <c r="KYX354" s="116"/>
      <c r="KYY354" s="116"/>
      <c r="KYZ354" s="116"/>
      <c r="KZA354" s="116"/>
      <c r="KZB354" s="116"/>
      <c r="KZC354" s="116"/>
      <c r="KZD354" s="116"/>
      <c r="KZE354" s="116"/>
      <c r="KZF354" s="116"/>
      <c r="KZG354" s="118"/>
      <c r="KZH354" s="115"/>
      <c r="KZI354" s="116"/>
      <c r="KZJ354" s="117"/>
      <c r="KZK354" s="116"/>
      <c r="KZL354" s="116"/>
      <c r="KZM354" s="116"/>
      <c r="KZN354" s="116"/>
      <c r="KZO354" s="116"/>
      <c r="KZP354" s="116"/>
      <c r="KZQ354" s="116"/>
      <c r="KZR354" s="116"/>
      <c r="KZS354" s="118"/>
      <c r="KZT354" s="116"/>
      <c r="KZU354" s="116"/>
      <c r="KZV354" s="116"/>
      <c r="KZW354" s="116"/>
      <c r="KZX354" s="116"/>
      <c r="KZY354" s="116"/>
      <c r="KZZ354" s="116"/>
      <c r="LAA354" s="116"/>
      <c r="LAB354" s="116"/>
      <c r="LAC354" s="116"/>
      <c r="LAD354" s="118"/>
      <c r="LAE354" s="115"/>
      <c r="LAF354" s="116"/>
      <c r="LAG354" s="117"/>
      <c r="LAH354" s="116"/>
      <c r="LAI354" s="116"/>
      <c r="LAJ354" s="116"/>
      <c r="LAK354" s="116"/>
      <c r="LAL354" s="116"/>
      <c r="LAM354" s="116"/>
      <c r="LAN354" s="116"/>
      <c r="LAO354" s="116"/>
      <c r="LAP354" s="118"/>
      <c r="LAQ354" s="116"/>
      <c r="LAR354" s="116"/>
      <c r="LAS354" s="116"/>
      <c r="LAT354" s="116"/>
      <c r="LAU354" s="116"/>
      <c r="LAV354" s="116"/>
      <c r="LAW354" s="116"/>
      <c r="LAX354" s="116"/>
      <c r="LAY354" s="116"/>
      <c r="LAZ354" s="116"/>
      <c r="LBA354" s="118"/>
      <c r="LBB354" s="115"/>
      <c r="LBC354" s="116"/>
      <c r="LBD354" s="117"/>
      <c r="LBE354" s="116"/>
      <c r="LBF354" s="116"/>
      <c r="LBG354" s="116"/>
      <c r="LBH354" s="116"/>
      <c r="LBI354" s="116"/>
      <c r="LBJ354" s="116"/>
      <c r="LBK354" s="116"/>
      <c r="LBL354" s="116"/>
      <c r="LBM354" s="118"/>
      <c r="LBN354" s="116"/>
      <c r="LBO354" s="116"/>
      <c r="LBP354" s="116"/>
      <c r="LBQ354" s="116"/>
      <c r="LBR354" s="116"/>
      <c r="LBS354" s="116"/>
      <c r="LBT354" s="116"/>
      <c r="LBU354" s="116"/>
      <c r="LBV354" s="116"/>
      <c r="LBW354" s="116"/>
      <c r="LBX354" s="118"/>
      <c r="LBY354" s="115"/>
      <c r="LBZ354" s="116"/>
      <c r="LCA354" s="117"/>
      <c r="LCB354" s="116"/>
      <c r="LCC354" s="116"/>
      <c r="LCD354" s="116"/>
      <c r="LCE354" s="116"/>
      <c r="LCF354" s="116"/>
      <c r="LCG354" s="116"/>
      <c r="LCH354" s="116"/>
      <c r="LCI354" s="116"/>
      <c r="LCJ354" s="118"/>
      <c r="LCK354" s="116"/>
      <c r="LCL354" s="116"/>
      <c r="LCM354" s="116"/>
      <c r="LCN354" s="116"/>
      <c r="LCO354" s="116"/>
      <c r="LCP354" s="116"/>
      <c r="LCQ354" s="116"/>
      <c r="LCR354" s="116"/>
      <c r="LCS354" s="116"/>
      <c r="LCT354" s="116"/>
      <c r="LCU354" s="118"/>
      <c r="LCV354" s="115"/>
      <c r="LCW354" s="116"/>
      <c r="LCX354" s="117"/>
      <c r="LCY354" s="116"/>
      <c r="LCZ354" s="116"/>
      <c r="LDA354" s="116"/>
      <c r="LDB354" s="116"/>
      <c r="LDC354" s="116"/>
      <c r="LDD354" s="116"/>
      <c r="LDE354" s="116"/>
      <c r="LDF354" s="116"/>
      <c r="LDG354" s="118"/>
      <c r="LDH354" s="116"/>
      <c r="LDI354" s="116"/>
      <c r="LDJ354" s="116"/>
      <c r="LDK354" s="116"/>
      <c r="LDL354" s="116"/>
      <c r="LDM354" s="116"/>
      <c r="LDN354" s="116"/>
      <c r="LDO354" s="116"/>
      <c r="LDP354" s="116"/>
      <c r="LDQ354" s="116"/>
      <c r="LDR354" s="118"/>
      <c r="LDS354" s="115"/>
      <c r="LDT354" s="116"/>
      <c r="LDU354" s="117"/>
      <c r="LDV354" s="116"/>
      <c r="LDW354" s="116"/>
      <c r="LDX354" s="116"/>
      <c r="LDY354" s="116"/>
      <c r="LDZ354" s="116"/>
      <c r="LEA354" s="116"/>
      <c r="LEB354" s="116"/>
      <c r="LEC354" s="116"/>
      <c r="LED354" s="118"/>
      <c r="LEE354" s="116"/>
      <c r="LEF354" s="116"/>
      <c r="LEG354" s="116"/>
      <c r="LEH354" s="116"/>
      <c r="LEI354" s="116"/>
      <c r="LEJ354" s="116"/>
      <c r="LEK354" s="116"/>
      <c r="LEL354" s="116"/>
      <c r="LEM354" s="116"/>
      <c r="LEN354" s="116"/>
      <c r="LEO354" s="118"/>
      <c r="LEP354" s="115"/>
      <c r="LEQ354" s="116"/>
      <c r="LER354" s="117"/>
      <c r="LES354" s="116"/>
      <c r="LET354" s="116"/>
      <c r="LEU354" s="116"/>
      <c r="LEV354" s="116"/>
      <c r="LEW354" s="116"/>
      <c r="LEX354" s="116"/>
      <c r="LEY354" s="116"/>
      <c r="LEZ354" s="116"/>
      <c r="LFA354" s="118"/>
      <c r="LFB354" s="116"/>
      <c r="LFC354" s="116"/>
      <c r="LFD354" s="116"/>
      <c r="LFE354" s="116"/>
      <c r="LFF354" s="116"/>
      <c r="LFG354" s="116"/>
      <c r="LFH354" s="116"/>
      <c r="LFI354" s="116"/>
      <c r="LFJ354" s="116"/>
      <c r="LFK354" s="116"/>
      <c r="LFL354" s="118"/>
      <c r="LFM354" s="115"/>
      <c r="LFN354" s="116"/>
      <c r="LFO354" s="117"/>
      <c r="LFP354" s="116"/>
      <c r="LFQ354" s="116"/>
      <c r="LFR354" s="116"/>
      <c r="LFS354" s="116"/>
      <c r="LFT354" s="116"/>
      <c r="LFU354" s="116"/>
      <c r="LFV354" s="116"/>
      <c r="LFW354" s="116"/>
      <c r="LFX354" s="118"/>
      <c r="LFY354" s="116"/>
      <c r="LFZ354" s="116"/>
      <c r="LGA354" s="116"/>
      <c r="LGB354" s="116"/>
      <c r="LGC354" s="116"/>
      <c r="LGD354" s="116"/>
      <c r="LGE354" s="116"/>
      <c r="LGF354" s="116"/>
      <c r="LGG354" s="116"/>
      <c r="LGH354" s="116"/>
      <c r="LGI354" s="118"/>
      <c r="LGJ354" s="115"/>
      <c r="LGK354" s="116"/>
      <c r="LGL354" s="117"/>
      <c r="LGM354" s="116"/>
      <c r="LGN354" s="116"/>
      <c r="LGO354" s="116"/>
      <c r="LGP354" s="116"/>
      <c r="LGQ354" s="116"/>
      <c r="LGR354" s="116"/>
      <c r="LGS354" s="116"/>
      <c r="LGT354" s="116"/>
      <c r="LGU354" s="118"/>
      <c r="LGV354" s="116"/>
      <c r="LGW354" s="116"/>
      <c r="LGX354" s="116"/>
      <c r="LGY354" s="116"/>
      <c r="LGZ354" s="116"/>
      <c r="LHA354" s="116"/>
      <c r="LHB354" s="116"/>
      <c r="LHC354" s="116"/>
      <c r="LHD354" s="116"/>
      <c r="LHE354" s="116"/>
      <c r="LHF354" s="118"/>
      <c r="LHG354" s="115"/>
      <c r="LHH354" s="116"/>
      <c r="LHI354" s="117"/>
      <c r="LHJ354" s="116"/>
      <c r="LHK354" s="116"/>
      <c r="LHL354" s="116"/>
      <c r="LHM354" s="116"/>
      <c r="LHN354" s="116"/>
      <c r="LHO354" s="116"/>
      <c r="LHP354" s="116"/>
      <c r="LHQ354" s="116"/>
      <c r="LHR354" s="118"/>
      <c r="LHS354" s="116"/>
      <c r="LHT354" s="116"/>
      <c r="LHU354" s="116"/>
      <c r="LHV354" s="116"/>
      <c r="LHW354" s="116"/>
      <c r="LHX354" s="116"/>
      <c r="LHY354" s="116"/>
      <c r="LHZ354" s="116"/>
      <c r="LIA354" s="116"/>
      <c r="LIB354" s="116"/>
      <c r="LIC354" s="118"/>
      <c r="LID354" s="115"/>
      <c r="LIE354" s="116"/>
      <c r="LIF354" s="117"/>
      <c r="LIG354" s="116"/>
      <c r="LIH354" s="116"/>
      <c r="LII354" s="116"/>
      <c r="LIJ354" s="116"/>
      <c r="LIK354" s="116"/>
      <c r="LIL354" s="116"/>
      <c r="LIM354" s="116"/>
      <c r="LIN354" s="116"/>
      <c r="LIO354" s="118"/>
      <c r="LIP354" s="116"/>
      <c r="LIQ354" s="116"/>
      <c r="LIR354" s="116"/>
      <c r="LIS354" s="116"/>
      <c r="LIT354" s="116"/>
      <c r="LIU354" s="116"/>
      <c r="LIV354" s="116"/>
      <c r="LIW354" s="116"/>
      <c r="LIX354" s="116"/>
      <c r="LIY354" s="116"/>
      <c r="LIZ354" s="118"/>
      <c r="LJA354" s="115"/>
      <c r="LJB354" s="116"/>
      <c r="LJC354" s="117"/>
      <c r="LJD354" s="116"/>
      <c r="LJE354" s="116"/>
      <c r="LJF354" s="116"/>
      <c r="LJG354" s="116"/>
      <c r="LJH354" s="116"/>
      <c r="LJI354" s="116"/>
      <c r="LJJ354" s="116"/>
      <c r="LJK354" s="116"/>
      <c r="LJL354" s="118"/>
      <c r="LJM354" s="116"/>
      <c r="LJN354" s="116"/>
      <c r="LJO354" s="116"/>
      <c r="LJP354" s="116"/>
      <c r="LJQ354" s="116"/>
      <c r="LJR354" s="116"/>
      <c r="LJS354" s="116"/>
      <c r="LJT354" s="116"/>
      <c r="LJU354" s="116"/>
      <c r="LJV354" s="116"/>
      <c r="LJW354" s="118"/>
      <c r="LJX354" s="115"/>
      <c r="LJY354" s="116"/>
      <c r="LJZ354" s="117"/>
      <c r="LKA354" s="116"/>
      <c r="LKB354" s="116"/>
      <c r="LKC354" s="116"/>
      <c r="LKD354" s="116"/>
      <c r="LKE354" s="116"/>
      <c r="LKF354" s="116"/>
      <c r="LKG354" s="116"/>
      <c r="LKH354" s="116"/>
      <c r="LKI354" s="118"/>
      <c r="LKJ354" s="116"/>
      <c r="LKK354" s="116"/>
      <c r="LKL354" s="116"/>
      <c r="LKM354" s="116"/>
      <c r="LKN354" s="116"/>
      <c r="LKO354" s="116"/>
      <c r="LKP354" s="116"/>
      <c r="LKQ354" s="116"/>
      <c r="LKR354" s="116"/>
      <c r="LKS354" s="116"/>
      <c r="LKT354" s="118"/>
      <c r="LKU354" s="115"/>
      <c r="LKV354" s="116"/>
      <c r="LKW354" s="117"/>
      <c r="LKX354" s="116"/>
      <c r="LKY354" s="116"/>
      <c r="LKZ354" s="116"/>
      <c r="LLA354" s="116"/>
      <c r="LLB354" s="116"/>
      <c r="LLC354" s="116"/>
      <c r="LLD354" s="116"/>
      <c r="LLE354" s="116"/>
      <c r="LLF354" s="118"/>
      <c r="LLG354" s="116"/>
      <c r="LLH354" s="116"/>
      <c r="LLI354" s="116"/>
      <c r="LLJ354" s="116"/>
      <c r="LLK354" s="116"/>
      <c r="LLL354" s="116"/>
      <c r="LLM354" s="116"/>
      <c r="LLN354" s="116"/>
      <c r="LLO354" s="116"/>
      <c r="LLP354" s="116"/>
      <c r="LLQ354" s="118"/>
      <c r="LLR354" s="115"/>
      <c r="LLS354" s="116"/>
      <c r="LLT354" s="117"/>
      <c r="LLU354" s="116"/>
      <c r="LLV354" s="116"/>
      <c r="LLW354" s="116"/>
      <c r="LLX354" s="116"/>
      <c r="LLY354" s="116"/>
      <c r="LLZ354" s="116"/>
      <c r="LMA354" s="116"/>
      <c r="LMB354" s="116"/>
      <c r="LMC354" s="118"/>
      <c r="LMD354" s="116"/>
      <c r="LME354" s="116"/>
      <c r="LMF354" s="116"/>
      <c r="LMG354" s="116"/>
      <c r="LMH354" s="116"/>
      <c r="LMI354" s="116"/>
      <c r="LMJ354" s="116"/>
      <c r="LMK354" s="116"/>
      <c r="LML354" s="116"/>
      <c r="LMM354" s="116"/>
      <c r="LMN354" s="118"/>
      <c r="LMO354" s="115"/>
      <c r="LMP354" s="116"/>
      <c r="LMQ354" s="117"/>
      <c r="LMR354" s="116"/>
      <c r="LMS354" s="116"/>
      <c r="LMT354" s="116"/>
      <c r="LMU354" s="116"/>
      <c r="LMV354" s="116"/>
      <c r="LMW354" s="116"/>
      <c r="LMX354" s="116"/>
      <c r="LMY354" s="116"/>
      <c r="LMZ354" s="118"/>
      <c r="LNA354" s="116"/>
      <c r="LNB354" s="116"/>
      <c r="LNC354" s="116"/>
      <c r="LND354" s="116"/>
      <c r="LNE354" s="116"/>
      <c r="LNF354" s="116"/>
      <c r="LNG354" s="116"/>
      <c r="LNH354" s="116"/>
      <c r="LNI354" s="116"/>
      <c r="LNJ354" s="116"/>
      <c r="LNK354" s="118"/>
      <c r="LNL354" s="115"/>
      <c r="LNM354" s="116"/>
      <c r="LNN354" s="117"/>
      <c r="LNO354" s="116"/>
      <c r="LNP354" s="116"/>
      <c r="LNQ354" s="116"/>
      <c r="LNR354" s="116"/>
      <c r="LNS354" s="116"/>
      <c r="LNT354" s="116"/>
      <c r="LNU354" s="116"/>
      <c r="LNV354" s="116"/>
      <c r="LNW354" s="118"/>
      <c r="LNX354" s="116"/>
      <c r="LNY354" s="116"/>
      <c r="LNZ354" s="116"/>
      <c r="LOA354" s="116"/>
      <c r="LOB354" s="116"/>
      <c r="LOC354" s="116"/>
      <c r="LOD354" s="116"/>
      <c r="LOE354" s="116"/>
      <c r="LOF354" s="116"/>
      <c r="LOG354" s="116"/>
      <c r="LOH354" s="118"/>
      <c r="LOI354" s="115"/>
      <c r="LOJ354" s="116"/>
      <c r="LOK354" s="117"/>
      <c r="LOL354" s="116"/>
      <c r="LOM354" s="116"/>
      <c r="LON354" s="116"/>
      <c r="LOO354" s="116"/>
      <c r="LOP354" s="116"/>
      <c r="LOQ354" s="116"/>
      <c r="LOR354" s="116"/>
      <c r="LOS354" s="116"/>
      <c r="LOT354" s="118"/>
      <c r="LOU354" s="116"/>
      <c r="LOV354" s="116"/>
      <c r="LOW354" s="116"/>
      <c r="LOX354" s="116"/>
      <c r="LOY354" s="116"/>
      <c r="LOZ354" s="116"/>
      <c r="LPA354" s="116"/>
      <c r="LPB354" s="116"/>
      <c r="LPC354" s="116"/>
      <c r="LPD354" s="116"/>
      <c r="LPE354" s="118"/>
      <c r="LPF354" s="115"/>
      <c r="LPG354" s="116"/>
      <c r="LPH354" s="117"/>
      <c r="LPI354" s="116"/>
      <c r="LPJ354" s="116"/>
      <c r="LPK354" s="116"/>
      <c r="LPL354" s="116"/>
      <c r="LPM354" s="116"/>
      <c r="LPN354" s="116"/>
      <c r="LPO354" s="116"/>
      <c r="LPP354" s="116"/>
      <c r="LPQ354" s="118"/>
      <c r="LPR354" s="116"/>
      <c r="LPS354" s="116"/>
      <c r="LPT354" s="116"/>
      <c r="LPU354" s="116"/>
      <c r="LPV354" s="116"/>
      <c r="LPW354" s="116"/>
      <c r="LPX354" s="116"/>
      <c r="LPY354" s="116"/>
      <c r="LPZ354" s="116"/>
      <c r="LQA354" s="116"/>
      <c r="LQB354" s="118"/>
      <c r="LQC354" s="115"/>
      <c r="LQD354" s="116"/>
      <c r="LQE354" s="117"/>
      <c r="LQF354" s="116"/>
      <c r="LQG354" s="116"/>
      <c r="LQH354" s="116"/>
      <c r="LQI354" s="116"/>
      <c r="LQJ354" s="116"/>
      <c r="LQK354" s="116"/>
      <c r="LQL354" s="116"/>
      <c r="LQM354" s="116"/>
      <c r="LQN354" s="118"/>
      <c r="LQO354" s="116"/>
      <c r="LQP354" s="116"/>
      <c r="LQQ354" s="116"/>
      <c r="LQR354" s="116"/>
      <c r="LQS354" s="116"/>
      <c r="LQT354" s="116"/>
      <c r="LQU354" s="116"/>
      <c r="LQV354" s="116"/>
      <c r="LQW354" s="116"/>
      <c r="LQX354" s="116"/>
      <c r="LQY354" s="118"/>
      <c r="LQZ354" s="115"/>
      <c r="LRA354" s="116"/>
      <c r="LRB354" s="117"/>
      <c r="LRC354" s="116"/>
      <c r="LRD354" s="116"/>
      <c r="LRE354" s="116"/>
      <c r="LRF354" s="116"/>
      <c r="LRG354" s="116"/>
      <c r="LRH354" s="116"/>
      <c r="LRI354" s="116"/>
      <c r="LRJ354" s="116"/>
      <c r="LRK354" s="118"/>
      <c r="LRL354" s="116"/>
      <c r="LRM354" s="116"/>
      <c r="LRN354" s="116"/>
      <c r="LRO354" s="116"/>
      <c r="LRP354" s="116"/>
      <c r="LRQ354" s="116"/>
      <c r="LRR354" s="116"/>
      <c r="LRS354" s="116"/>
      <c r="LRT354" s="116"/>
      <c r="LRU354" s="116"/>
      <c r="LRV354" s="118"/>
      <c r="LRW354" s="115"/>
      <c r="LRX354" s="116"/>
      <c r="LRY354" s="117"/>
      <c r="LRZ354" s="116"/>
      <c r="LSA354" s="116"/>
      <c r="LSB354" s="116"/>
      <c r="LSC354" s="116"/>
      <c r="LSD354" s="116"/>
      <c r="LSE354" s="116"/>
      <c r="LSF354" s="116"/>
      <c r="LSG354" s="116"/>
      <c r="LSH354" s="118"/>
      <c r="LSI354" s="116"/>
      <c r="LSJ354" s="116"/>
      <c r="LSK354" s="116"/>
      <c r="LSL354" s="116"/>
      <c r="LSM354" s="116"/>
      <c r="LSN354" s="116"/>
      <c r="LSO354" s="116"/>
      <c r="LSP354" s="116"/>
      <c r="LSQ354" s="116"/>
      <c r="LSR354" s="116"/>
      <c r="LSS354" s="118"/>
      <c r="LST354" s="115"/>
      <c r="LSU354" s="116"/>
      <c r="LSV354" s="117"/>
      <c r="LSW354" s="116"/>
      <c r="LSX354" s="116"/>
      <c r="LSY354" s="116"/>
      <c r="LSZ354" s="116"/>
      <c r="LTA354" s="116"/>
      <c r="LTB354" s="116"/>
      <c r="LTC354" s="116"/>
      <c r="LTD354" s="116"/>
      <c r="LTE354" s="118"/>
      <c r="LTF354" s="116"/>
      <c r="LTG354" s="116"/>
      <c r="LTH354" s="116"/>
      <c r="LTI354" s="116"/>
      <c r="LTJ354" s="116"/>
      <c r="LTK354" s="116"/>
      <c r="LTL354" s="116"/>
      <c r="LTM354" s="116"/>
      <c r="LTN354" s="116"/>
      <c r="LTO354" s="116"/>
      <c r="LTP354" s="118"/>
      <c r="LTQ354" s="115"/>
      <c r="LTR354" s="116"/>
      <c r="LTS354" s="117"/>
      <c r="LTT354" s="116"/>
      <c r="LTU354" s="116"/>
      <c r="LTV354" s="116"/>
      <c r="LTW354" s="116"/>
      <c r="LTX354" s="116"/>
      <c r="LTY354" s="116"/>
      <c r="LTZ354" s="116"/>
      <c r="LUA354" s="116"/>
      <c r="LUB354" s="118"/>
      <c r="LUC354" s="116"/>
      <c r="LUD354" s="116"/>
      <c r="LUE354" s="116"/>
      <c r="LUF354" s="116"/>
      <c r="LUG354" s="116"/>
      <c r="LUH354" s="116"/>
      <c r="LUI354" s="116"/>
      <c r="LUJ354" s="116"/>
      <c r="LUK354" s="116"/>
      <c r="LUL354" s="116"/>
      <c r="LUM354" s="118"/>
      <c r="LUN354" s="115"/>
      <c r="LUO354" s="116"/>
      <c r="LUP354" s="117"/>
      <c r="LUQ354" s="116"/>
      <c r="LUR354" s="116"/>
      <c r="LUS354" s="116"/>
      <c r="LUT354" s="116"/>
      <c r="LUU354" s="116"/>
      <c r="LUV354" s="116"/>
      <c r="LUW354" s="116"/>
      <c r="LUX354" s="116"/>
      <c r="LUY354" s="118"/>
      <c r="LUZ354" s="116"/>
      <c r="LVA354" s="116"/>
      <c r="LVB354" s="116"/>
      <c r="LVC354" s="116"/>
      <c r="LVD354" s="116"/>
      <c r="LVE354" s="116"/>
      <c r="LVF354" s="116"/>
      <c r="LVG354" s="116"/>
      <c r="LVH354" s="116"/>
      <c r="LVI354" s="116"/>
      <c r="LVJ354" s="118"/>
      <c r="LVK354" s="115"/>
      <c r="LVL354" s="116"/>
      <c r="LVM354" s="117"/>
      <c r="LVN354" s="116"/>
      <c r="LVO354" s="116"/>
      <c r="LVP354" s="116"/>
      <c r="LVQ354" s="116"/>
      <c r="LVR354" s="116"/>
      <c r="LVS354" s="116"/>
      <c r="LVT354" s="116"/>
      <c r="LVU354" s="116"/>
      <c r="LVV354" s="118"/>
      <c r="LVW354" s="116"/>
      <c r="LVX354" s="116"/>
      <c r="LVY354" s="116"/>
      <c r="LVZ354" s="116"/>
      <c r="LWA354" s="116"/>
      <c r="LWB354" s="116"/>
      <c r="LWC354" s="116"/>
      <c r="LWD354" s="116"/>
      <c r="LWE354" s="116"/>
      <c r="LWF354" s="116"/>
      <c r="LWG354" s="118"/>
      <c r="LWH354" s="115"/>
      <c r="LWI354" s="116"/>
      <c r="LWJ354" s="117"/>
      <c r="LWK354" s="116"/>
      <c r="LWL354" s="116"/>
      <c r="LWM354" s="116"/>
      <c r="LWN354" s="116"/>
      <c r="LWO354" s="116"/>
      <c r="LWP354" s="116"/>
      <c r="LWQ354" s="116"/>
      <c r="LWR354" s="116"/>
      <c r="LWS354" s="118"/>
      <c r="LWT354" s="116"/>
      <c r="LWU354" s="116"/>
      <c r="LWV354" s="116"/>
      <c r="LWW354" s="116"/>
      <c r="LWX354" s="116"/>
      <c r="LWY354" s="116"/>
      <c r="LWZ354" s="116"/>
      <c r="LXA354" s="116"/>
      <c r="LXB354" s="116"/>
      <c r="LXC354" s="116"/>
      <c r="LXD354" s="118"/>
      <c r="LXE354" s="115"/>
      <c r="LXF354" s="116"/>
      <c r="LXG354" s="117"/>
      <c r="LXH354" s="116"/>
      <c r="LXI354" s="116"/>
      <c r="LXJ354" s="116"/>
      <c r="LXK354" s="116"/>
      <c r="LXL354" s="116"/>
      <c r="LXM354" s="116"/>
      <c r="LXN354" s="116"/>
      <c r="LXO354" s="116"/>
      <c r="LXP354" s="118"/>
      <c r="LXQ354" s="116"/>
      <c r="LXR354" s="116"/>
      <c r="LXS354" s="116"/>
      <c r="LXT354" s="116"/>
      <c r="LXU354" s="116"/>
      <c r="LXV354" s="116"/>
      <c r="LXW354" s="116"/>
      <c r="LXX354" s="116"/>
      <c r="LXY354" s="116"/>
      <c r="LXZ354" s="116"/>
      <c r="LYA354" s="118"/>
      <c r="LYB354" s="115"/>
      <c r="LYC354" s="116"/>
      <c r="LYD354" s="117"/>
      <c r="LYE354" s="116"/>
      <c r="LYF354" s="116"/>
      <c r="LYG354" s="116"/>
      <c r="LYH354" s="116"/>
      <c r="LYI354" s="116"/>
      <c r="LYJ354" s="116"/>
      <c r="LYK354" s="116"/>
      <c r="LYL354" s="116"/>
      <c r="LYM354" s="118"/>
      <c r="LYN354" s="116"/>
      <c r="LYO354" s="116"/>
      <c r="LYP354" s="116"/>
      <c r="LYQ354" s="116"/>
      <c r="LYR354" s="116"/>
      <c r="LYS354" s="116"/>
      <c r="LYT354" s="116"/>
      <c r="LYU354" s="116"/>
      <c r="LYV354" s="116"/>
      <c r="LYW354" s="116"/>
      <c r="LYX354" s="118"/>
      <c r="LYY354" s="115"/>
      <c r="LYZ354" s="116"/>
      <c r="LZA354" s="117"/>
      <c r="LZB354" s="116"/>
      <c r="LZC354" s="116"/>
      <c r="LZD354" s="116"/>
      <c r="LZE354" s="116"/>
      <c r="LZF354" s="116"/>
      <c r="LZG354" s="116"/>
      <c r="LZH354" s="116"/>
      <c r="LZI354" s="116"/>
      <c r="LZJ354" s="118"/>
      <c r="LZK354" s="116"/>
      <c r="LZL354" s="116"/>
      <c r="LZM354" s="116"/>
      <c r="LZN354" s="116"/>
      <c r="LZO354" s="116"/>
      <c r="LZP354" s="116"/>
      <c r="LZQ354" s="116"/>
      <c r="LZR354" s="116"/>
      <c r="LZS354" s="116"/>
      <c r="LZT354" s="116"/>
      <c r="LZU354" s="118"/>
      <c r="LZV354" s="115"/>
      <c r="LZW354" s="116"/>
      <c r="LZX354" s="117"/>
      <c r="LZY354" s="116"/>
      <c r="LZZ354" s="116"/>
      <c r="MAA354" s="116"/>
      <c r="MAB354" s="116"/>
      <c r="MAC354" s="116"/>
      <c r="MAD354" s="116"/>
      <c r="MAE354" s="116"/>
      <c r="MAF354" s="116"/>
      <c r="MAG354" s="118"/>
      <c r="MAH354" s="116"/>
      <c r="MAI354" s="116"/>
      <c r="MAJ354" s="116"/>
      <c r="MAK354" s="116"/>
      <c r="MAL354" s="116"/>
      <c r="MAM354" s="116"/>
      <c r="MAN354" s="116"/>
      <c r="MAO354" s="116"/>
      <c r="MAP354" s="116"/>
      <c r="MAQ354" s="116"/>
      <c r="MAR354" s="118"/>
      <c r="MAS354" s="115"/>
      <c r="MAT354" s="116"/>
      <c r="MAU354" s="117"/>
      <c r="MAV354" s="116"/>
      <c r="MAW354" s="116"/>
      <c r="MAX354" s="116"/>
      <c r="MAY354" s="116"/>
      <c r="MAZ354" s="116"/>
      <c r="MBA354" s="116"/>
      <c r="MBB354" s="116"/>
      <c r="MBC354" s="116"/>
      <c r="MBD354" s="118"/>
      <c r="MBE354" s="116"/>
      <c r="MBF354" s="116"/>
      <c r="MBG354" s="116"/>
      <c r="MBH354" s="116"/>
      <c r="MBI354" s="116"/>
      <c r="MBJ354" s="116"/>
      <c r="MBK354" s="116"/>
      <c r="MBL354" s="116"/>
      <c r="MBM354" s="116"/>
      <c r="MBN354" s="116"/>
      <c r="MBO354" s="118"/>
      <c r="MBP354" s="115"/>
      <c r="MBQ354" s="116"/>
      <c r="MBR354" s="117"/>
      <c r="MBS354" s="116"/>
      <c r="MBT354" s="116"/>
      <c r="MBU354" s="116"/>
      <c r="MBV354" s="116"/>
      <c r="MBW354" s="116"/>
      <c r="MBX354" s="116"/>
      <c r="MBY354" s="116"/>
      <c r="MBZ354" s="116"/>
      <c r="MCA354" s="118"/>
      <c r="MCB354" s="116"/>
      <c r="MCC354" s="116"/>
      <c r="MCD354" s="116"/>
      <c r="MCE354" s="116"/>
      <c r="MCF354" s="116"/>
      <c r="MCG354" s="116"/>
      <c r="MCH354" s="116"/>
      <c r="MCI354" s="116"/>
      <c r="MCJ354" s="116"/>
      <c r="MCK354" s="116"/>
      <c r="MCL354" s="118"/>
      <c r="MCM354" s="115"/>
      <c r="MCN354" s="116"/>
      <c r="MCO354" s="117"/>
      <c r="MCP354" s="116"/>
      <c r="MCQ354" s="116"/>
      <c r="MCR354" s="116"/>
      <c r="MCS354" s="116"/>
      <c r="MCT354" s="116"/>
      <c r="MCU354" s="116"/>
      <c r="MCV354" s="116"/>
      <c r="MCW354" s="116"/>
      <c r="MCX354" s="118"/>
      <c r="MCY354" s="116"/>
      <c r="MCZ354" s="116"/>
      <c r="MDA354" s="116"/>
      <c r="MDB354" s="116"/>
      <c r="MDC354" s="116"/>
      <c r="MDD354" s="116"/>
      <c r="MDE354" s="116"/>
      <c r="MDF354" s="116"/>
      <c r="MDG354" s="116"/>
      <c r="MDH354" s="116"/>
      <c r="MDI354" s="118"/>
      <c r="MDJ354" s="115"/>
      <c r="MDK354" s="116"/>
      <c r="MDL354" s="117"/>
      <c r="MDM354" s="116"/>
      <c r="MDN354" s="116"/>
      <c r="MDO354" s="116"/>
      <c r="MDP354" s="116"/>
      <c r="MDQ354" s="116"/>
      <c r="MDR354" s="116"/>
      <c r="MDS354" s="116"/>
      <c r="MDT354" s="116"/>
      <c r="MDU354" s="118"/>
      <c r="MDV354" s="116"/>
      <c r="MDW354" s="116"/>
      <c r="MDX354" s="116"/>
      <c r="MDY354" s="116"/>
      <c r="MDZ354" s="116"/>
      <c r="MEA354" s="116"/>
      <c r="MEB354" s="116"/>
      <c r="MEC354" s="116"/>
      <c r="MED354" s="116"/>
      <c r="MEE354" s="116"/>
      <c r="MEF354" s="118"/>
      <c r="MEG354" s="115"/>
      <c r="MEH354" s="116"/>
      <c r="MEI354" s="117"/>
      <c r="MEJ354" s="116"/>
      <c r="MEK354" s="116"/>
      <c r="MEL354" s="116"/>
      <c r="MEM354" s="116"/>
      <c r="MEN354" s="116"/>
      <c r="MEO354" s="116"/>
      <c r="MEP354" s="116"/>
      <c r="MEQ354" s="116"/>
      <c r="MER354" s="118"/>
      <c r="MES354" s="116"/>
      <c r="MET354" s="116"/>
      <c r="MEU354" s="116"/>
      <c r="MEV354" s="116"/>
      <c r="MEW354" s="116"/>
      <c r="MEX354" s="116"/>
      <c r="MEY354" s="116"/>
      <c r="MEZ354" s="116"/>
      <c r="MFA354" s="116"/>
      <c r="MFB354" s="116"/>
      <c r="MFC354" s="118"/>
      <c r="MFD354" s="115"/>
      <c r="MFE354" s="116"/>
      <c r="MFF354" s="117"/>
      <c r="MFG354" s="116"/>
      <c r="MFH354" s="116"/>
      <c r="MFI354" s="116"/>
      <c r="MFJ354" s="116"/>
      <c r="MFK354" s="116"/>
      <c r="MFL354" s="116"/>
      <c r="MFM354" s="116"/>
      <c r="MFN354" s="116"/>
      <c r="MFO354" s="118"/>
      <c r="MFP354" s="116"/>
      <c r="MFQ354" s="116"/>
      <c r="MFR354" s="116"/>
      <c r="MFS354" s="116"/>
      <c r="MFT354" s="116"/>
      <c r="MFU354" s="116"/>
      <c r="MFV354" s="116"/>
      <c r="MFW354" s="116"/>
      <c r="MFX354" s="116"/>
      <c r="MFY354" s="116"/>
      <c r="MFZ354" s="118"/>
      <c r="MGA354" s="115"/>
      <c r="MGB354" s="116"/>
      <c r="MGC354" s="117"/>
      <c r="MGD354" s="116"/>
      <c r="MGE354" s="116"/>
      <c r="MGF354" s="116"/>
      <c r="MGG354" s="116"/>
      <c r="MGH354" s="116"/>
      <c r="MGI354" s="116"/>
      <c r="MGJ354" s="116"/>
      <c r="MGK354" s="116"/>
      <c r="MGL354" s="118"/>
      <c r="MGM354" s="116"/>
      <c r="MGN354" s="116"/>
      <c r="MGO354" s="116"/>
      <c r="MGP354" s="116"/>
      <c r="MGQ354" s="116"/>
      <c r="MGR354" s="116"/>
      <c r="MGS354" s="116"/>
      <c r="MGT354" s="116"/>
      <c r="MGU354" s="116"/>
      <c r="MGV354" s="116"/>
      <c r="MGW354" s="118"/>
      <c r="MGX354" s="115"/>
      <c r="MGY354" s="116"/>
      <c r="MGZ354" s="117"/>
      <c r="MHA354" s="116"/>
      <c r="MHB354" s="116"/>
      <c r="MHC354" s="116"/>
      <c r="MHD354" s="116"/>
      <c r="MHE354" s="116"/>
      <c r="MHF354" s="116"/>
      <c r="MHG354" s="116"/>
      <c r="MHH354" s="116"/>
      <c r="MHI354" s="118"/>
      <c r="MHJ354" s="116"/>
      <c r="MHK354" s="116"/>
      <c r="MHL354" s="116"/>
      <c r="MHM354" s="116"/>
      <c r="MHN354" s="116"/>
      <c r="MHO354" s="116"/>
      <c r="MHP354" s="116"/>
      <c r="MHQ354" s="116"/>
      <c r="MHR354" s="116"/>
      <c r="MHS354" s="116"/>
      <c r="MHT354" s="118"/>
      <c r="MHU354" s="115"/>
      <c r="MHV354" s="116"/>
      <c r="MHW354" s="117"/>
      <c r="MHX354" s="116"/>
      <c r="MHY354" s="116"/>
      <c r="MHZ354" s="116"/>
      <c r="MIA354" s="116"/>
      <c r="MIB354" s="116"/>
      <c r="MIC354" s="116"/>
      <c r="MID354" s="116"/>
      <c r="MIE354" s="116"/>
      <c r="MIF354" s="118"/>
      <c r="MIG354" s="116"/>
      <c r="MIH354" s="116"/>
      <c r="MII354" s="116"/>
      <c r="MIJ354" s="116"/>
      <c r="MIK354" s="116"/>
      <c r="MIL354" s="116"/>
      <c r="MIM354" s="116"/>
      <c r="MIN354" s="116"/>
      <c r="MIO354" s="116"/>
      <c r="MIP354" s="116"/>
      <c r="MIQ354" s="118"/>
      <c r="MIR354" s="115"/>
      <c r="MIS354" s="116"/>
      <c r="MIT354" s="117"/>
      <c r="MIU354" s="116"/>
      <c r="MIV354" s="116"/>
      <c r="MIW354" s="116"/>
      <c r="MIX354" s="116"/>
      <c r="MIY354" s="116"/>
      <c r="MIZ354" s="116"/>
      <c r="MJA354" s="116"/>
      <c r="MJB354" s="116"/>
      <c r="MJC354" s="118"/>
      <c r="MJD354" s="116"/>
      <c r="MJE354" s="116"/>
      <c r="MJF354" s="116"/>
      <c r="MJG354" s="116"/>
      <c r="MJH354" s="116"/>
      <c r="MJI354" s="116"/>
      <c r="MJJ354" s="116"/>
      <c r="MJK354" s="116"/>
      <c r="MJL354" s="116"/>
      <c r="MJM354" s="116"/>
      <c r="MJN354" s="118"/>
      <c r="MJO354" s="115"/>
      <c r="MJP354" s="116"/>
      <c r="MJQ354" s="117"/>
      <c r="MJR354" s="116"/>
      <c r="MJS354" s="116"/>
      <c r="MJT354" s="116"/>
      <c r="MJU354" s="116"/>
      <c r="MJV354" s="116"/>
      <c r="MJW354" s="116"/>
      <c r="MJX354" s="116"/>
      <c r="MJY354" s="116"/>
      <c r="MJZ354" s="118"/>
      <c r="MKA354" s="116"/>
      <c r="MKB354" s="116"/>
      <c r="MKC354" s="116"/>
      <c r="MKD354" s="116"/>
      <c r="MKE354" s="116"/>
      <c r="MKF354" s="116"/>
      <c r="MKG354" s="116"/>
      <c r="MKH354" s="116"/>
      <c r="MKI354" s="116"/>
      <c r="MKJ354" s="116"/>
      <c r="MKK354" s="118"/>
      <c r="MKL354" s="115"/>
      <c r="MKM354" s="116"/>
      <c r="MKN354" s="117"/>
      <c r="MKO354" s="116"/>
      <c r="MKP354" s="116"/>
      <c r="MKQ354" s="116"/>
      <c r="MKR354" s="116"/>
      <c r="MKS354" s="116"/>
      <c r="MKT354" s="116"/>
      <c r="MKU354" s="116"/>
      <c r="MKV354" s="116"/>
      <c r="MKW354" s="118"/>
      <c r="MKX354" s="116"/>
      <c r="MKY354" s="116"/>
      <c r="MKZ354" s="116"/>
      <c r="MLA354" s="116"/>
      <c r="MLB354" s="116"/>
      <c r="MLC354" s="116"/>
      <c r="MLD354" s="116"/>
      <c r="MLE354" s="116"/>
      <c r="MLF354" s="116"/>
      <c r="MLG354" s="116"/>
      <c r="MLH354" s="118"/>
      <c r="MLI354" s="115"/>
      <c r="MLJ354" s="116"/>
      <c r="MLK354" s="117"/>
      <c r="MLL354" s="116"/>
      <c r="MLM354" s="116"/>
      <c r="MLN354" s="116"/>
      <c r="MLO354" s="116"/>
      <c r="MLP354" s="116"/>
      <c r="MLQ354" s="116"/>
      <c r="MLR354" s="116"/>
      <c r="MLS354" s="116"/>
      <c r="MLT354" s="118"/>
      <c r="MLU354" s="116"/>
      <c r="MLV354" s="116"/>
      <c r="MLW354" s="116"/>
      <c r="MLX354" s="116"/>
      <c r="MLY354" s="116"/>
      <c r="MLZ354" s="116"/>
      <c r="MMA354" s="116"/>
      <c r="MMB354" s="116"/>
      <c r="MMC354" s="116"/>
      <c r="MMD354" s="116"/>
      <c r="MME354" s="118"/>
      <c r="MMF354" s="115"/>
      <c r="MMG354" s="116"/>
      <c r="MMH354" s="117"/>
      <c r="MMI354" s="116"/>
      <c r="MMJ354" s="116"/>
      <c r="MMK354" s="116"/>
      <c r="MML354" s="116"/>
      <c r="MMM354" s="116"/>
      <c r="MMN354" s="116"/>
      <c r="MMO354" s="116"/>
      <c r="MMP354" s="116"/>
      <c r="MMQ354" s="118"/>
      <c r="MMR354" s="116"/>
      <c r="MMS354" s="116"/>
      <c r="MMT354" s="116"/>
      <c r="MMU354" s="116"/>
      <c r="MMV354" s="116"/>
      <c r="MMW354" s="116"/>
      <c r="MMX354" s="116"/>
      <c r="MMY354" s="116"/>
      <c r="MMZ354" s="116"/>
      <c r="MNA354" s="116"/>
      <c r="MNB354" s="118"/>
      <c r="MNC354" s="115"/>
      <c r="MND354" s="116"/>
      <c r="MNE354" s="117"/>
      <c r="MNF354" s="116"/>
      <c r="MNG354" s="116"/>
      <c r="MNH354" s="116"/>
      <c r="MNI354" s="116"/>
      <c r="MNJ354" s="116"/>
      <c r="MNK354" s="116"/>
      <c r="MNL354" s="116"/>
      <c r="MNM354" s="116"/>
      <c r="MNN354" s="118"/>
      <c r="MNO354" s="116"/>
      <c r="MNP354" s="116"/>
      <c r="MNQ354" s="116"/>
      <c r="MNR354" s="116"/>
      <c r="MNS354" s="116"/>
      <c r="MNT354" s="116"/>
      <c r="MNU354" s="116"/>
      <c r="MNV354" s="116"/>
      <c r="MNW354" s="116"/>
      <c r="MNX354" s="116"/>
      <c r="MNY354" s="118"/>
      <c r="MNZ354" s="115"/>
      <c r="MOA354" s="116"/>
      <c r="MOB354" s="117"/>
      <c r="MOC354" s="116"/>
      <c r="MOD354" s="116"/>
      <c r="MOE354" s="116"/>
      <c r="MOF354" s="116"/>
      <c r="MOG354" s="116"/>
      <c r="MOH354" s="116"/>
      <c r="MOI354" s="116"/>
      <c r="MOJ354" s="116"/>
      <c r="MOK354" s="118"/>
      <c r="MOL354" s="116"/>
      <c r="MOM354" s="116"/>
      <c r="MON354" s="116"/>
      <c r="MOO354" s="116"/>
      <c r="MOP354" s="116"/>
      <c r="MOQ354" s="116"/>
      <c r="MOR354" s="116"/>
      <c r="MOS354" s="116"/>
      <c r="MOT354" s="116"/>
      <c r="MOU354" s="116"/>
      <c r="MOV354" s="118"/>
      <c r="MOW354" s="115"/>
      <c r="MOX354" s="116"/>
      <c r="MOY354" s="117"/>
      <c r="MOZ354" s="116"/>
      <c r="MPA354" s="116"/>
      <c r="MPB354" s="116"/>
      <c r="MPC354" s="116"/>
      <c r="MPD354" s="116"/>
      <c r="MPE354" s="116"/>
      <c r="MPF354" s="116"/>
      <c r="MPG354" s="116"/>
      <c r="MPH354" s="118"/>
      <c r="MPI354" s="116"/>
      <c r="MPJ354" s="116"/>
      <c r="MPK354" s="116"/>
      <c r="MPL354" s="116"/>
      <c r="MPM354" s="116"/>
      <c r="MPN354" s="116"/>
      <c r="MPO354" s="116"/>
      <c r="MPP354" s="116"/>
      <c r="MPQ354" s="116"/>
      <c r="MPR354" s="116"/>
      <c r="MPS354" s="118"/>
      <c r="MPT354" s="115"/>
      <c r="MPU354" s="116"/>
      <c r="MPV354" s="117"/>
      <c r="MPW354" s="116"/>
      <c r="MPX354" s="116"/>
      <c r="MPY354" s="116"/>
      <c r="MPZ354" s="116"/>
      <c r="MQA354" s="116"/>
      <c r="MQB354" s="116"/>
      <c r="MQC354" s="116"/>
      <c r="MQD354" s="116"/>
      <c r="MQE354" s="118"/>
      <c r="MQF354" s="116"/>
      <c r="MQG354" s="116"/>
      <c r="MQH354" s="116"/>
      <c r="MQI354" s="116"/>
      <c r="MQJ354" s="116"/>
      <c r="MQK354" s="116"/>
      <c r="MQL354" s="116"/>
      <c r="MQM354" s="116"/>
      <c r="MQN354" s="116"/>
      <c r="MQO354" s="116"/>
      <c r="MQP354" s="118"/>
      <c r="MQQ354" s="115"/>
      <c r="MQR354" s="116"/>
      <c r="MQS354" s="117"/>
      <c r="MQT354" s="116"/>
      <c r="MQU354" s="116"/>
      <c r="MQV354" s="116"/>
      <c r="MQW354" s="116"/>
      <c r="MQX354" s="116"/>
      <c r="MQY354" s="116"/>
      <c r="MQZ354" s="116"/>
      <c r="MRA354" s="116"/>
      <c r="MRB354" s="118"/>
      <c r="MRC354" s="116"/>
      <c r="MRD354" s="116"/>
      <c r="MRE354" s="116"/>
      <c r="MRF354" s="116"/>
      <c r="MRG354" s="116"/>
      <c r="MRH354" s="116"/>
      <c r="MRI354" s="116"/>
      <c r="MRJ354" s="116"/>
      <c r="MRK354" s="116"/>
      <c r="MRL354" s="116"/>
      <c r="MRM354" s="118"/>
      <c r="MRN354" s="115"/>
      <c r="MRO354" s="116"/>
      <c r="MRP354" s="117"/>
      <c r="MRQ354" s="116"/>
      <c r="MRR354" s="116"/>
      <c r="MRS354" s="116"/>
      <c r="MRT354" s="116"/>
      <c r="MRU354" s="116"/>
      <c r="MRV354" s="116"/>
      <c r="MRW354" s="116"/>
      <c r="MRX354" s="116"/>
      <c r="MRY354" s="118"/>
      <c r="MRZ354" s="116"/>
      <c r="MSA354" s="116"/>
      <c r="MSB354" s="116"/>
      <c r="MSC354" s="116"/>
      <c r="MSD354" s="116"/>
      <c r="MSE354" s="116"/>
      <c r="MSF354" s="116"/>
      <c r="MSG354" s="116"/>
      <c r="MSH354" s="116"/>
      <c r="MSI354" s="116"/>
      <c r="MSJ354" s="118"/>
      <c r="MSK354" s="115"/>
      <c r="MSL354" s="116"/>
      <c r="MSM354" s="117"/>
      <c r="MSN354" s="116"/>
      <c r="MSO354" s="116"/>
      <c r="MSP354" s="116"/>
      <c r="MSQ354" s="116"/>
      <c r="MSR354" s="116"/>
      <c r="MSS354" s="116"/>
      <c r="MST354" s="116"/>
      <c r="MSU354" s="116"/>
      <c r="MSV354" s="118"/>
      <c r="MSW354" s="116"/>
      <c r="MSX354" s="116"/>
      <c r="MSY354" s="116"/>
      <c r="MSZ354" s="116"/>
      <c r="MTA354" s="116"/>
      <c r="MTB354" s="116"/>
      <c r="MTC354" s="116"/>
      <c r="MTD354" s="116"/>
      <c r="MTE354" s="116"/>
      <c r="MTF354" s="116"/>
      <c r="MTG354" s="118"/>
      <c r="MTH354" s="115"/>
      <c r="MTI354" s="116"/>
      <c r="MTJ354" s="117"/>
      <c r="MTK354" s="116"/>
      <c r="MTL354" s="116"/>
      <c r="MTM354" s="116"/>
      <c r="MTN354" s="116"/>
      <c r="MTO354" s="116"/>
      <c r="MTP354" s="116"/>
      <c r="MTQ354" s="116"/>
      <c r="MTR354" s="116"/>
      <c r="MTS354" s="118"/>
      <c r="MTT354" s="116"/>
      <c r="MTU354" s="116"/>
      <c r="MTV354" s="116"/>
      <c r="MTW354" s="116"/>
      <c r="MTX354" s="116"/>
      <c r="MTY354" s="116"/>
      <c r="MTZ354" s="116"/>
      <c r="MUA354" s="116"/>
      <c r="MUB354" s="116"/>
      <c r="MUC354" s="116"/>
      <c r="MUD354" s="118"/>
      <c r="MUE354" s="115"/>
      <c r="MUF354" s="116"/>
      <c r="MUG354" s="117"/>
      <c r="MUH354" s="116"/>
      <c r="MUI354" s="116"/>
      <c r="MUJ354" s="116"/>
      <c r="MUK354" s="116"/>
      <c r="MUL354" s="116"/>
      <c r="MUM354" s="116"/>
      <c r="MUN354" s="116"/>
      <c r="MUO354" s="116"/>
      <c r="MUP354" s="118"/>
      <c r="MUQ354" s="116"/>
      <c r="MUR354" s="116"/>
      <c r="MUS354" s="116"/>
      <c r="MUT354" s="116"/>
      <c r="MUU354" s="116"/>
      <c r="MUV354" s="116"/>
      <c r="MUW354" s="116"/>
      <c r="MUX354" s="116"/>
      <c r="MUY354" s="116"/>
      <c r="MUZ354" s="116"/>
      <c r="MVA354" s="118"/>
      <c r="MVB354" s="115"/>
      <c r="MVC354" s="116"/>
      <c r="MVD354" s="117"/>
      <c r="MVE354" s="116"/>
      <c r="MVF354" s="116"/>
      <c r="MVG354" s="116"/>
      <c r="MVH354" s="116"/>
      <c r="MVI354" s="116"/>
      <c r="MVJ354" s="116"/>
      <c r="MVK354" s="116"/>
      <c r="MVL354" s="116"/>
      <c r="MVM354" s="118"/>
      <c r="MVN354" s="116"/>
      <c r="MVO354" s="116"/>
      <c r="MVP354" s="116"/>
      <c r="MVQ354" s="116"/>
      <c r="MVR354" s="116"/>
      <c r="MVS354" s="116"/>
      <c r="MVT354" s="116"/>
      <c r="MVU354" s="116"/>
      <c r="MVV354" s="116"/>
      <c r="MVW354" s="116"/>
      <c r="MVX354" s="118"/>
      <c r="MVY354" s="115"/>
      <c r="MVZ354" s="116"/>
      <c r="MWA354" s="117"/>
      <c r="MWB354" s="116"/>
      <c r="MWC354" s="116"/>
      <c r="MWD354" s="116"/>
      <c r="MWE354" s="116"/>
      <c r="MWF354" s="116"/>
      <c r="MWG354" s="116"/>
      <c r="MWH354" s="116"/>
      <c r="MWI354" s="116"/>
      <c r="MWJ354" s="118"/>
      <c r="MWK354" s="116"/>
      <c r="MWL354" s="116"/>
      <c r="MWM354" s="116"/>
      <c r="MWN354" s="116"/>
      <c r="MWO354" s="116"/>
      <c r="MWP354" s="116"/>
      <c r="MWQ354" s="116"/>
      <c r="MWR354" s="116"/>
      <c r="MWS354" s="116"/>
      <c r="MWT354" s="116"/>
      <c r="MWU354" s="118"/>
      <c r="MWV354" s="115"/>
      <c r="MWW354" s="116"/>
      <c r="MWX354" s="117"/>
      <c r="MWY354" s="116"/>
      <c r="MWZ354" s="116"/>
      <c r="MXA354" s="116"/>
      <c r="MXB354" s="116"/>
      <c r="MXC354" s="116"/>
      <c r="MXD354" s="116"/>
      <c r="MXE354" s="116"/>
      <c r="MXF354" s="116"/>
      <c r="MXG354" s="118"/>
      <c r="MXH354" s="116"/>
      <c r="MXI354" s="116"/>
      <c r="MXJ354" s="116"/>
      <c r="MXK354" s="116"/>
      <c r="MXL354" s="116"/>
      <c r="MXM354" s="116"/>
      <c r="MXN354" s="116"/>
      <c r="MXO354" s="116"/>
      <c r="MXP354" s="116"/>
      <c r="MXQ354" s="116"/>
      <c r="MXR354" s="118"/>
      <c r="MXS354" s="115"/>
      <c r="MXT354" s="116"/>
      <c r="MXU354" s="117"/>
      <c r="MXV354" s="116"/>
      <c r="MXW354" s="116"/>
      <c r="MXX354" s="116"/>
      <c r="MXY354" s="116"/>
      <c r="MXZ354" s="116"/>
      <c r="MYA354" s="116"/>
      <c r="MYB354" s="116"/>
      <c r="MYC354" s="116"/>
      <c r="MYD354" s="118"/>
      <c r="MYE354" s="116"/>
      <c r="MYF354" s="116"/>
      <c r="MYG354" s="116"/>
      <c r="MYH354" s="116"/>
      <c r="MYI354" s="116"/>
      <c r="MYJ354" s="116"/>
      <c r="MYK354" s="116"/>
      <c r="MYL354" s="116"/>
      <c r="MYM354" s="116"/>
      <c r="MYN354" s="116"/>
      <c r="MYO354" s="118"/>
      <c r="MYP354" s="115"/>
      <c r="MYQ354" s="116"/>
      <c r="MYR354" s="117"/>
      <c r="MYS354" s="116"/>
      <c r="MYT354" s="116"/>
      <c r="MYU354" s="116"/>
      <c r="MYV354" s="116"/>
      <c r="MYW354" s="116"/>
      <c r="MYX354" s="116"/>
      <c r="MYY354" s="116"/>
      <c r="MYZ354" s="116"/>
      <c r="MZA354" s="118"/>
      <c r="MZB354" s="116"/>
      <c r="MZC354" s="116"/>
      <c r="MZD354" s="116"/>
      <c r="MZE354" s="116"/>
      <c r="MZF354" s="116"/>
      <c r="MZG354" s="116"/>
      <c r="MZH354" s="116"/>
      <c r="MZI354" s="116"/>
      <c r="MZJ354" s="116"/>
      <c r="MZK354" s="116"/>
      <c r="MZL354" s="118"/>
      <c r="MZM354" s="115"/>
      <c r="MZN354" s="116"/>
      <c r="MZO354" s="117"/>
      <c r="MZP354" s="116"/>
      <c r="MZQ354" s="116"/>
      <c r="MZR354" s="116"/>
      <c r="MZS354" s="116"/>
      <c r="MZT354" s="116"/>
      <c r="MZU354" s="116"/>
      <c r="MZV354" s="116"/>
      <c r="MZW354" s="116"/>
      <c r="MZX354" s="118"/>
      <c r="MZY354" s="116"/>
      <c r="MZZ354" s="116"/>
      <c r="NAA354" s="116"/>
      <c r="NAB354" s="116"/>
      <c r="NAC354" s="116"/>
      <c r="NAD354" s="116"/>
      <c r="NAE354" s="116"/>
      <c r="NAF354" s="116"/>
      <c r="NAG354" s="116"/>
      <c r="NAH354" s="116"/>
      <c r="NAI354" s="118"/>
      <c r="NAJ354" s="115"/>
      <c r="NAK354" s="116"/>
      <c r="NAL354" s="117"/>
      <c r="NAM354" s="116"/>
      <c r="NAN354" s="116"/>
      <c r="NAO354" s="116"/>
      <c r="NAP354" s="116"/>
      <c r="NAQ354" s="116"/>
      <c r="NAR354" s="116"/>
      <c r="NAS354" s="116"/>
      <c r="NAT354" s="116"/>
      <c r="NAU354" s="118"/>
      <c r="NAV354" s="116"/>
      <c r="NAW354" s="116"/>
      <c r="NAX354" s="116"/>
      <c r="NAY354" s="116"/>
      <c r="NAZ354" s="116"/>
      <c r="NBA354" s="116"/>
      <c r="NBB354" s="116"/>
      <c r="NBC354" s="116"/>
      <c r="NBD354" s="116"/>
      <c r="NBE354" s="116"/>
      <c r="NBF354" s="118"/>
      <c r="NBG354" s="115"/>
      <c r="NBH354" s="116"/>
      <c r="NBI354" s="117"/>
      <c r="NBJ354" s="116"/>
      <c r="NBK354" s="116"/>
      <c r="NBL354" s="116"/>
      <c r="NBM354" s="116"/>
      <c r="NBN354" s="116"/>
      <c r="NBO354" s="116"/>
      <c r="NBP354" s="116"/>
      <c r="NBQ354" s="116"/>
      <c r="NBR354" s="118"/>
      <c r="NBS354" s="116"/>
      <c r="NBT354" s="116"/>
      <c r="NBU354" s="116"/>
      <c r="NBV354" s="116"/>
      <c r="NBW354" s="116"/>
      <c r="NBX354" s="116"/>
      <c r="NBY354" s="116"/>
      <c r="NBZ354" s="116"/>
      <c r="NCA354" s="116"/>
      <c r="NCB354" s="116"/>
      <c r="NCC354" s="118"/>
      <c r="NCD354" s="115"/>
      <c r="NCE354" s="116"/>
      <c r="NCF354" s="117"/>
      <c r="NCG354" s="116"/>
      <c r="NCH354" s="116"/>
      <c r="NCI354" s="116"/>
      <c r="NCJ354" s="116"/>
      <c r="NCK354" s="116"/>
      <c r="NCL354" s="116"/>
      <c r="NCM354" s="116"/>
      <c r="NCN354" s="116"/>
      <c r="NCO354" s="118"/>
      <c r="NCP354" s="116"/>
      <c r="NCQ354" s="116"/>
      <c r="NCR354" s="116"/>
      <c r="NCS354" s="116"/>
      <c r="NCT354" s="116"/>
      <c r="NCU354" s="116"/>
      <c r="NCV354" s="116"/>
      <c r="NCW354" s="116"/>
      <c r="NCX354" s="116"/>
      <c r="NCY354" s="116"/>
      <c r="NCZ354" s="118"/>
      <c r="NDA354" s="115"/>
      <c r="NDB354" s="116"/>
      <c r="NDC354" s="117"/>
      <c r="NDD354" s="116"/>
      <c r="NDE354" s="116"/>
      <c r="NDF354" s="116"/>
      <c r="NDG354" s="116"/>
      <c r="NDH354" s="116"/>
      <c r="NDI354" s="116"/>
      <c r="NDJ354" s="116"/>
      <c r="NDK354" s="116"/>
      <c r="NDL354" s="118"/>
      <c r="NDM354" s="116"/>
      <c r="NDN354" s="116"/>
      <c r="NDO354" s="116"/>
      <c r="NDP354" s="116"/>
      <c r="NDQ354" s="116"/>
      <c r="NDR354" s="116"/>
      <c r="NDS354" s="116"/>
      <c r="NDT354" s="116"/>
      <c r="NDU354" s="116"/>
      <c r="NDV354" s="116"/>
      <c r="NDW354" s="118"/>
      <c r="NDX354" s="115"/>
      <c r="NDY354" s="116"/>
      <c r="NDZ354" s="117"/>
      <c r="NEA354" s="116"/>
      <c r="NEB354" s="116"/>
      <c r="NEC354" s="116"/>
      <c r="NED354" s="116"/>
      <c r="NEE354" s="116"/>
      <c r="NEF354" s="116"/>
      <c r="NEG354" s="116"/>
      <c r="NEH354" s="116"/>
      <c r="NEI354" s="118"/>
      <c r="NEJ354" s="116"/>
      <c r="NEK354" s="116"/>
      <c r="NEL354" s="116"/>
      <c r="NEM354" s="116"/>
      <c r="NEN354" s="116"/>
      <c r="NEO354" s="116"/>
      <c r="NEP354" s="116"/>
      <c r="NEQ354" s="116"/>
      <c r="NER354" s="116"/>
      <c r="NES354" s="116"/>
      <c r="NET354" s="118"/>
      <c r="NEU354" s="115"/>
      <c r="NEV354" s="116"/>
      <c r="NEW354" s="117"/>
      <c r="NEX354" s="116"/>
      <c r="NEY354" s="116"/>
      <c r="NEZ354" s="116"/>
      <c r="NFA354" s="116"/>
      <c r="NFB354" s="116"/>
      <c r="NFC354" s="116"/>
      <c r="NFD354" s="116"/>
      <c r="NFE354" s="116"/>
      <c r="NFF354" s="118"/>
      <c r="NFG354" s="116"/>
      <c r="NFH354" s="116"/>
      <c r="NFI354" s="116"/>
      <c r="NFJ354" s="116"/>
      <c r="NFK354" s="116"/>
      <c r="NFL354" s="116"/>
      <c r="NFM354" s="116"/>
      <c r="NFN354" s="116"/>
      <c r="NFO354" s="116"/>
      <c r="NFP354" s="116"/>
      <c r="NFQ354" s="118"/>
      <c r="NFR354" s="115"/>
      <c r="NFS354" s="116"/>
      <c r="NFT354" s="117"/>
      <c r="NFU354" s="116"/>
      <c r="NFV354" s="116"/>
      <c r="NFW354" s="116"/>
      <c r="NFX354" s="116"/>
      <c r="NFY354" s="116"/>
      <c r="NFZ354" s="116"/>
      <c r="NGA354" s="116"/>
      <c r="NGB354" s="116"/>
      <c r="NGC354" s="118"/>
      <c r="NGD354" s="116"/>
      <c r="NGE354" s="116"/>
      <c r="NGF354" s="116"/>
      <c r="NGG354" s="116"/>
      <c r="NGH354" s="116"/>
      <c r="NGI354" s="116"/>
      <c r="NGJ354" s="116"/>
      <c r="NGK354" s="116"/>
      <c r="NGL354" s="116"/>
      <c r="NGM354" s="116"/>
      <c r="NGN354" s="118"/>
      <c r="NGO354" s="115"/>
      <c r="NGP354" s="116"/>
      <c r="NGQ354" s="117"/>
      <c r="NGR354" s="116"/>
      <c r="NGS354" s="116"/>
      <c r="NGT354" s="116"/>
      <c r="NGU354" s="116"/>
      <c r="NGV354" s="116"/>
      <c r="NGW354" s="116"/>
      <c r="NGX354" s="116"/>
      <c r="NGY354" s="116"/>
      <c r="NGZ354" s="118"/>
      <c r="NHA354" s="116"/>
      <c r="NHB354" s="116"/>
      <c r="NHC354" s="116"/>
      <c r="NHD354" s="116"/>
      <c r="NHE354" s="116"/>
      <c r="NHF354" s="116"/>
      <c r="NHG354" s="116"/>
      <c r="NHH354" s="116"/>
      <c r="NHI354" s="116"/>
      <c r="NHJ354" s="116"/>
      <c r="NHK354" s="118"/>
      <c r="NHL354" s="115"/>
      <c r="NHM354" s="116"/>
      <c r="NHN354" s="117"/>
      <c r="NHO354" s="116"/>
      <c r="NHP354" s="116"/>
      <c r="NHQ354" s="116"/>
      <c r="NHR354" s="116"/>
      <c r="NHS354" s="116"/>
      <c r="NHT354" s="116"/>
      <c r="NHU354" s="116"/>
      <c r="NHV354" s="116"/>
      <c r="NHW354" s="118"/>
      <c r="NHX354" s="116"/>
      <c r="NHY354" s="116"/>
      <c r="NHZ354" s="116"/>
      <c r="NIA354" s="116"/>
      <c r="NIB354" s="116"/>
      <c r="NIC354" s="116"/>
      <c r="NID354" s="116"/>
      <c r="NIE354" s="116"/>
      <c r="NIF354" s="116"/>
      <c r="NIG354" s="116"/>
      <c r="NIH354" s="118"/>
      <c r="NII354" s="115"/>
      <c r="NIJ354" s="116"/>
      <c r="NIK354" s="117"/>
      <c r="NIL354" s="116"/>
      <c r="NIM354" s="116"/>
      <c r="NIN354" s="116"/>
      <c r="NIO354" s="116"/>
      <c r="NIP354" s="116"/>
      <c r="NIQ354" s="116"/>
      <c r="NIR354" s="116"/>
      <c r="NIS354" s="116"/>
      <c r="NIT354" s="118"/>
      <c r="NIU354" s="116"/>
      <c r="NIV354" s="116"/>
      <c r="NIW354" s="116"/>
      <c r="NIX354" s="116"/>
      <c r="NIY354" s="116"/>
      <c r="NIZ354" s="116"/>
      <c r="NJA354" s="116"/>
      <c r="NJB354" s="116"/>
      <c r="NJC354" s="116"/>
      <c r="NJD354" s="116"/>
      <c r="NJE354" s="118"/>
      <c r="NJF354" s="115"/>
      <c r="NJG354" s="116"/>
      <c r="NJH354" s="117"/>
      <c r="NJI354" s="116"/>
      <c r="NJJ354" s="116"/>
      <c r="NJK354" s="116"/>
      <c r="NJL354" s="116"/>
      <c r="NJM354" s="116"/>
      <c r="NJN354" s="116"/>
      <c r="NJO354" s="116"/>
      <c r="NJP354" s="116"/>
      <c r="NJQ354" s="118"/>
      <c r="NJR354" s="116"/>
      <c r="NJS354" s="116"/>
      <c r="NJT354" s="116"/>
      <c r="NJU354" s="116"/>
      <c r="NJV354" s="116"/>
      <c r="NJW354" s="116"/>
      <c r="NJX354" s="116"/>
      <c r="NJY354" s="116"/>
      <c r="NJZ354" s="116"/>
      <c r="NKA354" s="116"/>
      <c r="NKB354" s="118"/>
      <c r="NKC354" s="115"/>
      <c r="NKD354" s="116"/>
      <c r="NKE354" s="117"/>
      <c r="NKF354" s="116"/>
      <c r="NKG354" s="116"/>
      <c r="NKH354" s="116"/>
      <c r="NKI354" s="116"/>
      <c r="NKJ354" s="116"/>
      <c r="NKK354" s="116"/>
      <c r="NKL354" s="116"/>
      <c r="NKM354" s="116"/>
      <c r="NKN354" s="118"/>
      <c r="NKO354" s="116"/>
      <c r="NKP354" s="116"/>
      <c r="NKQ354" s="116"/>
      <c r="NKR354" s="116"/>
      <c r="NKS354" s="116"/>
      <c r="NKT354" s="116"/>
      <c r="NKU354" s="116"/>
      <c r="NKV354" s="116"/>
      <c r="NKW354" s="116"/>
      <c r="NKX354" s="116"/>
      <c r="NKY354" s="118"/>
      <c r="NKZ354" s="115"/>
      <c r="NLA354" s="116"/>
      <c r="NLB354" s="117"/>
      <c r="NLC354" s="116"/>
      <c r="NLD354" s="116"/>
      <c r="NLE354" s="116"/>
      <c r="NLF354" s="116"/>
      <c r="NLG354" s="116"/>
      <c r="NLH354" s="116"/>
      <c r="NLI354" s="116"/>
      <c r="NLJ354" s="116"/>
      <c r="NLK354" s="118"/>
      <c r="NLL354" s="116"/>
      <c r="NLM354" s="116"/>
      <c r="NLN354" s="116"/>
      <c r="NLO354" s="116"/>
      <c r="NLP354" s="116"/>
      <c r="NLQ354" s="116"/>
      <c r="NLR354" s="116"/>
      <c r="NLS354" s="116"/>
      <c r="NLT354" s="116"/>
      <c r="NLU354" s="116"/>
      <c r="NLV354" s="118"/>
      <c r="NLW354" s="115"/>
      <c r="NLX354" s="116"/>
      <c r="NLY354" s="117"/>
      <c r="NLZ354" s="116"/>
      <c r="NMA354" s="116"/>
      <c r="NMB354" s="116"/>
      <c r="NMC354" s="116"/>
      <c r="NMD354" s="116"/>
      <c r="NME354" s="116"/>
      <c r="NMF354" s="116"/>
      <c r="NMG354" s="116"/>
      <c r="NMH354" s="118"/>
      <c r="NMI354" s="116"/>
      <c r="NMJ354" s="116"/>
      <c r="NMK354" s="116"/>
      <c r="NML354" s="116"/>
      <c r="NMM354" s="116"/>
      <c r="NMN354" s="116"/>
      <c r="NMO354" s="116"/>
      <c r="NMP354" s="116"/>
      <c r="NMQ354" s="116"/>
      <c r="NMR354" s="116"/>
      <c r="NMS354" s="118"/>
      <c r="NMT354" s="115"/>
      <c r="NMU354" s="116"/>
      <c r="NMV354" s="117"/>
      <c r="NMW354" s="116"/>
      <c r="NMX354" s="116"/>
      <c r="NMY354" s="116"/>
      <c r="NMZ354" s="116"/>
      <c r="NNA354" s="116"/>
      <c r="NNB354" s="116"/>
      <c r="NNC354" s="116"/>
      <c r="NND354" s="116"/>
      <c r="NNE354" s="118"/>
      <c r="NNF354" s="116"/>
      <c r="NNG354" s="116"/>
      <c r="NNH354" s="116"/>
      <c r="NNI354" s="116"/>
      <c r="NNJ354" s="116"/>
      <c r="NNK354" s="116"/>
      <c r="NNL354" s="116"/>
      <c r="NNM354" s="116"/>
      <c r="NNN354" s="116"/>
      <c r="NNO354" s="116"/>
      <c r="NNP354" s="118"/>
      <c r="NNQ354" s="115"/>
      <c r="NNR354" s="116"/>
      <c r="NNS354" s="117"/>
      <c r="NNT354" s="116"/>
      <c r="NNU354" s="116"/>
      <c r="NNV354" s="116"/>
      <c r="NNW354" s="116"/>
      <c r="NNX354" s="116"/>
      <c r="NNY354" s="116"/>
      <c r="NNZ354" s="116"/>
      <c r="NOA354" s="116"/>
      <c r="NOB354" s="118"/>
      <c r="NOC354" s="116"/>
      <c r="NOD354" s="116"/>
      <c r="NOE354" s="116"/>
      <c r="NOF354" s="116"/>
      <c r="NOG354" s="116"/>
      <c r="NOH354" s="116"/>
      <c r="NOI354" s="116"/>
      <c r="NOJ354" s="116"/>
      <c r="NOK354" s="116"/>
      <c r="NOL354" s="116"/>
      <c r="NOM354" s="118"/>
      <c r="NON354" s="115"/>
      <c r="NOO354" s="116"/>
      <c r="NOP354" s="117"/>
      <c r="NOQ354" s="116"/>
      <c r="NOR354" s="116"/>
      <c r="NOS354" s="116"/>
      <c r="NOT354" s="116"/>
      <c r="NOU354" s="116"/>
      <c r="NOV354" s="116"/>
      <c r="NOW354" s="116"/>
      <c r="NOX354" s="116"/>
      <c r="NOY354" s="118"/>
      <c r="NOZ354" s="116"/>
      <c r="NPA354" s="116"/>
      <c r="NPB354" s="116"/>
      <c r="NPC354" s="116"/>
      <c r="NPD354" s="116"/>
      <c r="NPE354" s="116"/>
      <c r="NPF354" s="116"/>
      <c r="NPG354" s="116"/>
      <c r="NPH354" s="116"/>
      <c r="NPI354" s="116"/>
      <c r="NPJ354" s="118"/>
      <c r="NPK354" s="115"/>
      <c r="NPL354" s="116"/>
      <c r="NPM354" s="117"/>
      <c r="NPN354" s="116"/>
      <c r="NPO354" s="116"/>
      <c r="NPP354" s="116"/>
      <c r="NPQ354" s="116"/>
      <c r="NPR354" s="116"/>
      <c r="NPS354" s="116"/>
      <c r="NPT354" s="116"/>
      <c r="NPU354" s="116"/>
      <c r="NPV354" s="118"/>
      <c r="NPW354" s="116"/>
      <c r="NPX354" s="116"/>
      <c r="NPY354" s="116"/>
      <c r="NPZ354" s="116"/>
      <c r="NQA354" s="116"/>
      <c r="NQB354" s="116"/>
      <c r="NQC354" s="116"/>
      <c r="NQD354" s="116"/>
      <c r="NQE354" s="116"/>
      <c r="NQF354" s="116"/>
      <c r="NQG354" s="118"/>
      <c r="NQH354" s="115"/>
      <c r="NQI354" s="116"/>
      <c r="NQJ354" s="117"/>
      <c r="NQK354" s="116"/>
      <c r="NQL354" s="116"/>
      <c r="NQM354" s="116"/>
      <c r="NQN354" s="116"/>
      <c r="NQO354" s="116"/>
      <c r="NQP354" s="116"/>
      <c r="NQQ354" s="116"/>
      <c r="NQR354" s="116"/>
      <c r="NQS354" s="118"/>
      <c r="NQT354" s="116"/>
      <c r="NQU354" s="116"/>
      <c r="NQV354" s="116"/>
      <c r="NQW354" s="116"/>
      <c r="NQX354" s="116"/>
      <c r="NQY354" s="116"/>
      <c r="NQZ354" s="116"/>
      <c r="NRA354" s="116"/>
      <c r="NRB354" s="116"/>
      <c r="NRC354" s="116"/>
      <c r="NRD354" s="118"/>
      <c r="NRE354" s="115"/>
      <c r="NRF354" s="116"/>
      <c r="NRG354" s="117"/>
      <c r="NRH354" s="116"/>
      <c r="NRI354" s="116"/>
      <c r="NRJ354" s="116"/>
      <c r="NRK354" s="116"/>
      <c r="NRL354" s="116"/>
      <c r="NRM354" s="116"/>
      <c r="NRN354" s="116"/>
      <c r="NRO354" s="116"/>
      <c r="NRP354" s="118"/>
      <c r="NRQ354" s="116"/>
      <c r="NRR354" s="116"/>
      <c r="NRS354" s="116"/>
      <c r="NRT354" s="116"/>
      <c r="NRU354" s="116"/>
      <c r="NRV354" s="116"/>
      <c r="NRW354" s="116"/>
      <c r="NRX354" s="116"/>
      <c r="NRY354" s="116"/>
      <c r="NRZ354" s="116"/>
      <c r="NSA354" s="118"/>
      <c r="NSB354" s="115"/>
      <c r="NSC354" s="116"/>
      <c r="NSD354" s="117"/>
      <c r="NSE354" s="116"/>
      <c r="NSF354" s="116"/>
      <c r="NSG354" s="116"/>
      <c r="NSH354" s="116"/>
      <c r="NSI354" s="116"/>
      <c r="NSJ354" s="116"/>
      <c r="NSK354" s="116"/>
      <c r="NSL354" s="116"/>
      <c r="NSM354" s="118"/>
      <c r="NSN354" s="116"/>
      <c r="NSO354" s="116"/>
      <c r="NSP354" s="116"/>
      <c r="NSQ354" s="116"/>
      <c r="NSR354" s="116"/>
      <c r="NSS354" s="116"/>
      <c r="NST354" s="116"/>
      <c r="NSU354" s="116"/>
      <c r="NSV354" s="116"/>
      <c r="NSW354" s="116"/>
      <c r="NSX354" s="118"/>
      <c r="NSY354" s="115"/>
      <c r="NSZ354" s="116"/>
      <c r="NTA354" s="117"/>
      <c r="NTB354" s="116"/>
      <c r="NTC354" s="116"/>
      <c r="NTD354" s="116"/>
      <c r="NTE354" s="116"/>
      <c r="NTF354" s="116"/>
      <c r="NTG354" s="116"/>
      <c r="NTH354" s="116"/>
      <c r="NTI354" s="116"/>
      <c r="NTJ354" s="118"/>
      <c r="NTK354" s="116"/>
      <c r="NTL354" s="116"/>
      <c r="NTM354" s="116"/>
      <c r="NTN354" s="116"/>
      <c r="NTO354" s="116"/>
      <c r="NTP354" s="116"/>
      <c r="NTQ354" s="116"/>
      <c r="NTR354" s="116"/>
      <c r="NTS354" s="116"/>
      <c r="NTT354" s="116"/>
      <c r="NTU354" s="118"/>
      <c r="NTV354" s="115"/>
      <c r="NTW354" s="116"/>
      <c r="NTX354" s="117"/>
      <c r="NTY354" s="116"/>
      <c r="NTZ354" s="116"/>
      <c r="NUA354" s="116"/>
      <c r="NUB354" s="116"/>
      <c r="NUC354" s="116"/>
      <c r="NUD354" s="116"/>
      <c r="NUE354" s="116"/>
      <c r="NUF354" s="116"/>
      <c r="NUG354" s="118"/>
      <c r="NUH354" s="116"/>
      <c r="NUI354" s="116"/>
      <c r="NUJ354" s="116"/>
      <c r="NUK354" s="116"/>
      <c r="NUL354" s="116"/>
      <c r="NUM354" s="116"/>
      <c r="NUN354" s="116"/>
      <c r="NUO354" s="116"/>
      <c r="NUP354" s="116"/>
      <c r="NUQ354" s="116"/>
      <c r="NUR354" s="118"/>
      <c r="NUS354" s="115"/>
      <c r="NUT354" s="116"/>
      <c r="NUU354" s="117"/>
      <c r="NUV354" s="116"/>
      <c r="NUW354" s="116"/>
      <c r="NUX354" s="116"/>
      <c r="NUY354" s="116"/>
      <c r="NUZ354" s="116"/>
      <c r="NVA354" s="116"/>
      <c r="NVB354" s="116"/>
      <c r="NVC354" s="116"/>
      <c r="NVD354" s="118"/>
      <c r="NVE354" s="116"/>
      <c r="NVF354" s="116"/>
      <c r="NVG354" s="116"/>
      <c r="NVH354" s="116"/>
      <c r="NVI354" s="116"/>
      <c r="NVJ354" s="116"/>
      <c r="NVK354" s="116"/>
      <c r="NVL354" s="116"/>
      <c r="NVM354" s="116"/>
      <c r="NVN354" s="116"/>
      <c r="NVO354" s="118"/>
      <c r="NVP354" s="115"/>
      <c r="NVQ354" s="116"/>
      <c r="NVR354" s="117"/>
      <c r="NVS354" s="116"/>
      <c r="NVT354" s="116"/>
      <c r="NVU354" s="116"/>
      <c r="NVV354" s="116"/>
      <c r="NVW354" s="116"/>
      <c r="NVX354" s="116"/>
      <c r="NVY354" s="116"/>
      <c r="NVZ354" s="116"/>
      <c r="NWA354" s="118"/>
      <c r="NWB354" s="116"/>
      <c r="NWC354" s="116"/>
      <c r="NWD354" s="116"/>
      <c r="NWE354" s="116"/>
      <c r="NWF354" s="116"/>
      <c r="NWG354" s="116"/>
      <c r="NWH354" s="116"/>
      <c r="NWI354" s="116"/>
      <c r="NWJ354" s="116"/>
      <c r="NWK354" s="116"/>
      <c r="NWL354" s="118"/>
      <c r="NWM354" s="115"/>
      <c r="NWN354" s="116"/>
      <c r="NWO354" s="117"/>
      <c r="NWP354" s="116"/>
      <c r="NWQ354" s="116"/>
      <c r="NWR354" s="116"/>
      <c r="NWS354" s="116"/>
      <c r="NWT354" s="116"/>
      <c r="NWU354" s="116"/>
      <c r="NWV354" s="116"/>
      <c r="NWW354" s="116"/>
      <c r="NWX354" s="118"/>
      <c r="NWY354" s="116"/>
      <c r="NWZ354" s="116"/>
      <c r="NXA354" s="116"/>
      <c r="NXB354" s="116"/>
      <c r="NXC354" s="116"/>
      <c r="NXD354" s="116"/>
      <c r="NXE354" s="116"/>
      <c r="NXF354" s="116"/>
      <c r="NXG354" s="116"/>
      <c r="NXH354" s="116"/>
      <c r="NXI354" s="118"/>
      <c r="NXJ354" s="115"/>
      <c r="NXK354" s="116"/>
      <c r="NXL354" s="117"/>
      <c r="NXM354" s="116"/>
      <c r="NXN354" s="116"/>
      <c r="NXO354" s="116"/>
      <c r="NXP354" s="116"/>
      <c r="NXQ354" s="116"/>
      <c r="NXR354" s="116"/>
      <c r="NXS354" s="116"/>
      <c r="NXT354" s="116"/>
      <c r="NXU354" s="118"/>
      <c r="NXV354" s="116"/>
      <c r="NXW354" s="116"/>
      <c r="NXX354" s="116"/>
      <c r="NXY354" s="116"/>
      <c r="NXZ354" s="116"/>
      <c r="NYA354" s="116"/>
      <c r="NYB354" s="116"/>
      <c r="NYC354" s="116"/>
      <c r="NYD354" s="116"/>
      <c r="NYE354" s="116"/>
      <c r="NYF354" s="118"/>
      <c r="NYG354" s="115"/>
      <c r="NYH354" s="116"/>
      <c r="NYI354" s="117"/>
      <c r="NYJ354" s="116"/>
      <c r="NYK354" s="116"/>
      <c r="NYL354" s="116"/>
      <c r="NYM354" s="116"/>
      <c r="NYN354" s="116"/>
      <c r="NYO354" s="116"/>
      <c r="NYP354" s="116"/>
      <c r="NYQ354" s="116"/>
      <c r="NYR354" s="118"/>
      <c r="NYS354" s="116"/>
      <c r="NYT354" s="116"/>
      <c r="NYU354" s="116"/>
      <c r="NYV354" s="116"/>
      <c r="NYW354" s="116"/>
      <c r="NYX354" s="116"/>
      <c r="NYY354" s="116"/>
      <c r="NYZ354" s="116"/>
      <c r="NZA354" s="116"/>
      <c r="NZB354" s="116"/>
      <c r="NZC354" s="118"/>
      <c r="NZD354" s="115"/>
      <c r="NZE354" s="116"/>
      <c r="NZF354" s="117"/>
      <c r="NZG354" s="116"/>
      <c r="NZH354" s="116"/>
      <c r="NZI354" s="116"/>
      <c r="NZJ354" s="116"/>
      <c r="NZK354" s="116"/>
      <c r="NZL354" s="116"/>
      <c r="NZM354" s="116"/>
      <c r="NZN354" s="116"/>
      <c r="NZO354" s="118"/>
      <c r="NZP354" s="116"/>
      <c r="NZQ354" s="116"/>
      <c r="NZR354" s="116"/>
      <c r="NZS354" s="116"/>
      <c r="NZT354" s="116"/>
      <c r="NZU354" s="116"/>
      <c r="NZV354" s="116"/>
      <c r="NZW354" s="116"/>
      <c r="NZX354" s="116"/>
      <c r="NZY354" s="116"/>
      <c r="NZZ354" s="118"/>
      <c r="OAA354" s="115"/>
      <c r="OAB354" s="116"/>
      <c r="OAC354" s="117"/>
      <c r="OAD354" s="116"/>
      <c r="OAE354" s="116"/>
      <c r="OAF354" s="116"/>
      <c r="OAG354" s="116"/>
      <c r="OAH354" s="116"/>
      <c r="OAI354" s="116"/>
      <c r="OAJ354" s="116"/>
      <c r="OAK354" s="116"/>
      <c r="OAL354" s="118"/>
      <c r="OAM354" s="116"/>
      <c r="OAN354" s="116"/>
      <c r="OAO354" s="116"/>
      <c r="OAP354" s="116"/>
      <c r="OAQ354" s="116"/>
      <c r="OAR354" s="116"/>
      <c r="OAS354" s="116"/>
      <c r="OAT354" s="116"/>
      <c r="OAU354" s="116"/>
      <c r="OAV354" s="116"/>
      <c r="OAW354" s="118"/>
      <c r="OAX354" s="115"/>
      <c r="OAY354" s="116"/>
      <c r="OAZ354" s="117"/>
      <c r="OBA354" s="116"/>
      <c r="OBB354" s="116"/>
      <c r="OBC354" s="116"/>
      <c r="OBD354" s="116"/>
      <c r="OBE354" s="116"/>
      <c r="OBF354" s="116"/>
      <c r="OBG354" s="116"/>
      <c r="OBH354" s="116"/>
      <c r="OBI354" s="118"/>
      <c r="OBJ354" s="116"/>
      <c r="OBK354" s="116"/>
      <c r="OBL354" s="116"/>
      <c r="OBM354" s="116"/>
      <c r="OBN354" s="116"/>
      <c r="OBO354" s="116"/>
      <c r="OBP354" s="116"/>
      <c r="OBQ354" s="116"/>
      <c r="OBR354" s="116"/>
      <c r="OBS354" s="116"/>
      <c r="OBT354" s="118"/>
      <c r="OBU354" s="115"/>
      <c r="OBV354" s="116"/>
      <c r="OBW354" s="117"/>
      <c r="OBX354" s="116"/>
      <c r="OBY354" s="116"/>
      <c r="OBZ354" s="116"/>
      <c r="OCA354" s="116"/>
      <c r="OCB354" s="116"/>
      <c r="OCC354" s="116"/>
      <c r="OCD354" s="116"/>
      <c r="OCE354" s="116"/>
      <c r="OCF354" s="118"/>
      <c r="OCG354" s="116"/>
      <c r="OCH354" s="116"/>
      <c r="OCI354" s="116"/>
      <c r="OCJ354" s="116"/>
      <c r="OCK354" s="116"/>
      <c r="OCL354" s="116"/>
      <c r="OCM354" s="116"/>
      <c r="OCN354" s="116"/>
      <c r="OCO354" s="116"/>
      <c r="OCP354" s="116"/>
      <c r="OCQ354" s="118"/>
      <c r="OCR354" s="115"/>
      <c r="OCS354" s="116"/>
      <c r="OCT354" s="117"/>
      <c r="OCU354" s="116"/>
      <c r="OCV354" s="116"/>
      <c r="OCW354" s="116"/>
      <c r="OCX354" s="116"/>
      <c r="OCY354" s="116"/>
      <c r="OCZ354" s="116"/>
      <c r="ODA354" s="116"/>
      <c r="ODB354" s="116"/>
      <c r="ODC354" s="118"/>
      <c r="ODD354" s="116"/>
      <c r="ODE354" s="116"/>
      <c r="ODF354" s="116"/>
      <c r="ODG354" s="116"/>
      <c r="ODH354" s="116"/>
      <c r="ODI354" s="116"/>
      <c r="ODJ354" s="116"/>
      <c r="ODK354" s="116"/>
      <c r="ODL354" s="116"/>
      <c r="ODM354" s="116"/>
      <c r="ODN354" s="118"/>
      <c r="ODO354" s="115"/>
      <c r="ODP354" s="116"/>
      <c r="ODQ354" s="117"/>
      <c r="ODR354" s="116"/>
      <c r="ODS354" s="116"/>
      <c r="ODT354" s="116"/>
      <c r="ODU354" s="116"/>
      <c r="ODV354" s="116"/>
      <c r="ODW354" s="116"/>
      <c r="ODX354" s="116"/>
      <c r="ODY354" s="116"/>
      <c r="ODZ354" s="118"/>
      <c r="OEA354" s="116"/>
      <c r="OEB354" s="116"/>
      <c r="OEC354" s="116"/>
      <c r="OED354" s="116"/>
      <c r="OEE354" s="116"/>
      <c r="OEF354" s="116"/>
      <c r="OEG354" s="116"/>
      <c r="OEH354" s="116"/>
      <c r="OEI354" s="116"/>
      <c r="OEJ354" s="116"/>
      <c r="OEK354" s="118"/>
      <c r="OEL354" s="115"/>
      <c r="OEM354" s="116"/>
      <c r="OEN354" s="117"/>
      <c r="OEO354" s="116"/>
      <c r="OEP354" s="116"/>
      <c r="OEQ354" s="116"/>
      <c r="OER354" s="116"/>
      <c r="OES354" s="116"/>
      <c r="OET354" s="116"/>
      <c r="OEU354" s="116"/>
      <c r="OEV354" s="116"/>
      <c r="OEW354" s="118"/>
      <c r="OEX354" s="116"/>
      <c r="OEY354" s="116"/>
      <c r="OEZ354" s="116"/>
      <c r="OFA354" s="116"/>
      <c r="OFB354" s="116"/>
      <c r="OFC354" s="116"/>
      <c r="OFD354" s="116"/>
      <c r="OFE354" s="116"/>
      <c r="OFF354" s="116"/>
      <c r="OFG354" s="116"/>
      <c r="OFH354" s="118"/>
      <c r="OFI354" s="115"/>
      <c r="OFJ354" s="116"/>
      <c r="OFK354" s="117"/>
      <c r="OFL354" s="116"/>
      <c r="OFM354" s="116"/>
      <c r="OFN354" s="116"/>
      <c r="OFO354" s="116"/>
      <c r="OFP354" s="116"/>
      <c r="OFQ354" s="116"/>
      <c r="OFR354" s="116"/>
      <c r="OFS354" s="116"/>
      <c r="OFT354" s="118"/>
      <c r="OFU354" s="116"/>
      <c r="OFV354" s="116"/>
      <c r="OFW354" s="116"/>
      <c r="OFX354" s="116"/>
      <c r="OFY354" s="116"/>
      <c r="OFZ354" s="116"/>
      <c r="OGA354" s="116"/>
      <c r="OGB354" s="116"/>
      <c r="OGC354" s="116"/>
      <c r="OGD354" s="116"/>
      <c r="OGE354" s="118"/>
      <c r="OGF354" s="115"/>
      <c r="OGG354" s="116"/>
      <c r="OGH354" s="117"/>
      <c r="OGI354" s="116"/>
      <c r="OGJ354" s="116"/>
      <c r="OGK354" s="116"/>
      <c r="OGL354" s="116"/>
      <c r="OGM354" s="116"/>
      <c r="OGN354" s="116"/>
      <c r="OGO354" s="116"/>
      <c r="OGP354" s="116"/>
      <c r="OGQ354" s="118"/>
      <c r="OGR354" s="116"/>
      <c r="OGS354" s="116"/>
      <c r="OGT354" s="116"/>
      <c r="OGU354" s="116"/>
      <c r="OGV354" s="116"/>
      <c r="OGW354" s="116"/>
      <c r="OGX354" s="116"/>
      <c r="OGY354" s="116"/>
      <c r="OGZ354" s="116"/>
      <c r="OHA354" s="116"/>
      <c r="OHB354" s="118"/>
      <c r="OHC354" s="115"/>
      <c r="OHD354" s="116"/>
      <c r="OHE354" s="117"/>
      <c r="OHF354" s="116"/>
      <c r="OHG354" s="116"/>
      <c r="OHH354" s="116"/>
      <c r="OHI354" s="116"/>
      <c r="OHJ354" s="116"/>
      <c r="OHK354" s="116"/>
      <c r="OHL354" s="116"/>
      <c r="OHM354" s="116"/>
      <c r="OHN354" s="118"/>
      <c r="OHO354" s="116"/>
      <c r="OHP354" s="116"/>
      <c r="OHQ354" s="116"/>
      <c r="OHR354" s="116"/>
      <c r="OHS354" s="116"/>
      <c r="OHT354" s="116"/>
      <c r="OHU354" s="116"/>
      <c r="OHV354" s="116"/>
      <c r="OHW354" s="116"/>
      <c r="OHX354" s="116"/>
      <c r="OHY354" s="118"/>
      <c r="OHZ354" s="115"/>
      <c r="OIA354" s="116"/>
      <c r="OIB354" s="117"/>
      <c r="OIC354" s="116"/>
      <c r="OID354" s="116"/>
      <c r="OIE354" s="116"/>
      <c r="OIF354" s="116"/>
      <c r="OIG354" s="116"/>
      <c r="OIH354" s="116"/>
      <c r="OII354" s="116"/>
      <c r="OIJ354" s="116"/>
      <c r="OIK354" s="118"/>
      <c r="OIL354" s="116"/>
      <c r="OIM354" s="116"/>
      <c r="OIN354" s="116"/>
      <c r="OIO354" s="116"/>
      <c r="OIP354" s="116"/>
      <c r="OIQ354" s="116"/>
      <c r="OIR354" s="116"/>
      <c r="OIS354" s="116"/>
      <c r="OIT354" s="116"/>
      <c r="OIU354" s="116"/>
      <c r="OIV354" s="118"/>
      <c r="OIW354" s="115"/>
      <c r="OIX354" s="116"/>
      <c r="OIY354" s="117"/>
      <c r="OIZ354" s="116"/>
      <c r="OJA354" s="116"/>
      <c r="OJB354" s="116"/>
      <c r="OJC354" s="116"/>
      <c r="OJD354" s="116"/>
      <c r="OJE354" s="116"/>
      <c r="OJF354" s="116"/>
      <c r="OJG354" s="116"/>
      <c r="OJH354" s="118"/>
      <c r="OJI354" s="116"/>
      <c r="OJJ354" s="116"/>
      <c r="OJK354" s="116"/>
      <c r="OJL354" s="116"/>
      <c r="OJM354" s="116"/>
      <c r="OJN354" s="116"/>
      <c r="OJO354" s="116"/>
      <c r="OJP354" s="116"/>
      <c r="OJQ354" s="116"/>
      <c r="OJR354" s="116"/>
      <c r="OJS354" s="118"/>
      <c r="OJT354" s="115"/>
      <c r="OJU354" s="116"/>
      <c r="OJV354" s="117"/>
      <c r="OJW354" s="116"/>
      <c r="OJX354" s="116"/>
      <c r="OJY354" s="116"/>
      <c r="OJZ354" s="116"/>
      <c r="OKA354" s="116"/>
      <c r="OKB354" s="116"/>
      <c r="OKC354" s="116"/>
      <c r="OKD354" s="116"/>
      <c r="OKE354" s="118"/>
      <c r="OKF354" s="116"/>
      <c r="OKG354" s="116"/>
      <c r="OKH354" s="116"/>
      <c r="OKI354" s="116"/>
      <c r="OKJ354" s="116"/>
      <c r="OKK354" s="116"/>
      <c r="OKL354" s="116"/>
      <c r="OKM354" s="116"/>
      <c r="OKN354" s="116"/>
      <c r="OKO354" s="116"/>
      <c r="OKP354" s="118"/>
      <c r="OKQ354" s="115"/>
      <c r="OKR354" s="116"/>
      <c r="OKS354" s="117"/>
      <c r="OKT354" s="116"/>
      <c r="OKU354" s="116"/>
      <c r="OKV354" s="116"/>
      <c r="OKW354" s="116"/>
      <c r="OKX354" s="116"/>
      <c r="OKY354" s="116"/>
      <c r="OKZ354" s="116"/>
      <c r="OLA354" s="116"/>
      <c r="OLB354" s="118"/>
      <c r="OLC354" s="116"/>
      <c r="OLD354" s="116"/>
      <c r="OLE354" s="116"/>
      <c r="OLF354" s="116"/>
      <c r="OLG354" s="116"/>
      <c r="OLH354" s="116"/>
      <c r="OLI354" s="116"/>
      <c r="OLJ354" s="116"/>
      <c r="OLK354" s="116"/>
      <c r="OLL354" s="116"/>
      <c r="OLM354" s="118"/>
      <c r="OLN354" s="115"/>
      <c r="OLO354" s="116"/>
      <c r="OLP354" s="117"/>
      <c r="OLQ354" s="116"/>
      <c r="OLR354" s="116"/>
      <c r="OLS354" s="116"/>
      <c r="OLT354" s="116"/>
      <c r="OLU354" s="116"/>
      <c r="OLV354" s="116"/>
      <c r="OLW354" s="116"/>
      <c r="OLX354" s="116"/>
      <c r="OLY354" s="118"/>
      <c r="OLZ354" s="116"/>
      <c r="OMA354" s="116"/>
      <c r="OMB354" s="116"/>
      <c r="OMC354" s="116"/>
      <c r="OMD354" s="116"/>
      <c r="OME354" s="116"/>
      <c r="OMF354" s="116"/>
      <c r="OMG354" s="116"/>
      <c r="OMH354" s="116"/>
      <c r="OMI354" s="116"/>
      <c r="OMJ354" s="118"/>
      <c r="OMK354" s="115"/>
      <c r="OML354" s="116"/>
      <c r="OMM354" s="117"/>
      <c r="OMN354" s="116"/>
      <c r="OMO354" s="116"/>
      <c r="OMP354" s="116"/>
      <c r="OMQ354" s="116"/>
      <c r="OMR354" s="116"/>
      <c r="OMS354" s="116"/>
      <c r="OMT354" s="116"/>
      <c r="OMU354" s="116"/>
      <c r="OMV354" s="118"/>
      <c r="OMW354" s="116"/>
      <c r="OMX354" s="116"/>
      <c r="OMY354" s="116"/>
      <c r="OMZ354" s="116"/>
      <c r="ONA354" s="116"/>
      <c r="ONB354" s="116"/>
      <c r="ONC354" s="116"/>
      <c r="OND354" s="116"/>
      <c r="ONE354" s="116"/>
      <c r="ONF354" s="116"/>
      <c r="ONG354" s="118"/>
      <c r="ONH354" s="115"/>
      <c r="ONI354" s="116"/>
      <c r="ONJ354" s="117"/>
      <c r="ONK354" s="116"/>
      <c r="ONL354" s="116"/>
      <c r="ONM354" s="116"/>
      <c r="ONN354" s="116"/>
      <c r="ONO354" s="116"/>
      <c r="ONP354" s="116"/>
      <c r="ONQ354" s="116"/>
      <c r="ONR354" s="116"/>
      <c r="ONS354" s="118"/>
      <c r="ONT354" s="116"/>
      <c r="ONU354" s="116"/>
      <c r="ONV354" s="116"/>
      <c r="ONW354" s="116"/>
      <c r="ONX354" s="116"/>
      <c r="ONY354" s="116"/>
      <c r="ONZ354" s="116"/>
      <c r="OOA354" s="116"/>
      <c r="OOB354" s="116"/>
      <c r="OOC354" s="116"/>
      <c r="OOD354" s="118"/>
      <c r="OOE354" s="115"/>
      <c r="OOF354" s="116"/>
      <c r="OOG354" s="117"/>
      <c r="OOH354" s="116"/>
      <c r="OOI354" s="116"/>
      <c r="OOJ354" s="116"/>
      <c r="OOK354" s="116"/>
      <c r="OOL354" s="116"/>
      <c r="OOM354" s="116"/>
      <c r="OON354" s="116"/>
      <c r="OOO354" s="116"/>
      <c r="OOP354" s="118"/>
      <c r="OOQ354" s="116"/>
      <c r="OOR354" s="116"/>
      <c r="OOS354" s="116"/>
      <c r="OOT354" s="116"/>
      <c r="OOU354" s="116"/>
      <c r="OOV354" s="116"/>
      <c r="OOW354" s="116"/>
      <c r="OOX354" s="116"/>
      <c r="OOY354" s="116"/>
      <c r="OOZ354" s="116"/>
      <c r="OPA354" s="118"/>
      <c r="OPB354" s="115"/>
      <c r="OPC354" s="116"/>
      <c r="OPD354" s="117"/>
      <c r="OPE354" s="116"/>
      <c r="OPF354" s="116"/>
      <c r="OPG354" s="116"/>
      <c r="OPH354" s="116"/>
      <c r="OPI354" s="116"/>
      <c r="OPJ354" s="116"/>
      <c r="OPK354" s="116"/>
      <c r="OPL354" s="116"/>
      <c r="OPM354" s="118"/>
      <c r="OPN354" s="116"/>
      <c r="OPO354" s="116"/>
      <c r="OPP354" s="116"/>
      <c r="OPQ354" s="116"/>
      <c r="OPR354" s="116"/>
      <c r="OPS354" s="116"/>
      <c r="OPT354" s="116"/>
      <c r="OPU354" s="116"/>
      <c r="OPV354" s="116"/>
      <c r="OPW354" s="116"/>
      <c r="OPX354" s="118"/>
      <c r="OPY354" s="115"/>
      <c r="OPZ354" s="116"/>
      <c r="OQA354" s="117"/>
      <c r="OQB354" s="116"/>
      <c r="OQC354" s="116"/>
      <c r="OQD354" s="116"/>
      <c r="OQE354" s="116"/>
      <c r="OQF354" s="116"/>
      <c r="OQG354" s="116"/>
      <c r="OQH354" s="116"/>
      <c r="OQI354" s="116"/>
      <c r="OQJ354" s="118"/>
      <c r="OQK354" s="116"/>
      <c r="OQL354" s="116"/>
      <c r="OQM354" s="116"/>
      <c r="OQN354" s="116"/>
      <c r="OQO354" s="116"/>
      <c r="OQP354" s="116"/>
      <c r="OQQ354" s="116"/>
      <c r="OQR354" s="116"/>
      <c r="OQS354" s="116"/>
      <c r="OQT354" s="116"/>
      <c r="OQU354" s="118"/>
      <c r="OQV354" s="115"/>
      <c r="OQW354" s="116"/>
      <c r="OQX354" s="117"/>
      <c r="OQY354" s="116"/>
      <c r="OQZ354" s="116"/>
      <c r="ORA354" s="116"/>
      <c r="ORB354" s="116"/>
      <c r="ORC354" s="116"/>
      <c r="ORD354" s="116"/>
      <c r="ORE354" s="116"/>
      <c r="ORF354" s="116"/>
      <c r="ORG354" s="118"/>
      <c r="ORH354" s="116"/>
      <c r="ORI354" s="116"/>
      <c r="ORJ354" s="116"/>
      <c r="ORK354" s="116"/>
      <c r="ORL354" s="116"/>
      <c r="ORM354" s="116"/>
      <c r="ORN354" s="116"/>
      <c r="ORO354" s="116"/>
      <c r="ORP354" s="116"/>
      <c r="ORQ354" s="116"/>
      <c r="ORR354" s="118"/>
      <c r="ORS354" s="115"/>
      <c r="ORT354" s="116"/>
      <c r="ORU354" s="117"/>
      <c r="ORV354" s="116"/>
      <c r="ORW354" s="116"/>
      <c r="ORX354" s="116"/>
      <c r="ORY354" s="116"/>
      <c r="ORZ354" s="116"/>
      <c r="OSA354" s="116"/>
      <c r="OSB354" s="116"/>
      <c r="OSC354" s="116"/>
      <c r="OSD354" s="118"/>
      <c r="OSE354" s="116"/>
      <c r="OSF354" s="116"/>
      <c r="OSG354" s="116"/>
      <c r="OSH354" s="116"/>
      <c r="OSI354" s="116"/>
      <c r="OSJ354" s="116"/>
      <c r="OSK354" s="116"/>
      <c r="OSL354" s="116"/>
      <c r="OSM354" s="116"/>
      <c r="OSN354" s="116"/>
      <c r="OSO354" s="118"/>
      <c r="OSP354" s="115"/>
      <c r="OSQ354" s="116"/>
      <c r="OSR354" s="117"/>
      <c r="OSS354" s="116"/>
      <c r="OST354" s="116"/>
      <c r="OSU354" s="116"/>
      <c r="OSV354" s="116"/>
      <c r="OSW354" s="116"/>
      <c r="OSX354" s="116"/>
      <c r="OSY354" s="116"/>
      <c r="OSZ354" s="116"/>
      <c r="OTA354" s="118"/>
      <c r="OTB354" s="116"/>
      <c r="OTC354" s="116"/>
      <c r="OTD354" s="116"/>
      <c r="OTE354" s="116"/>
      <c r="OTF354" s="116"/>
      <c r="OTG354" s="116"/>
      <c r="OTH354" s="116"/>
      <c r="OTI354" s="116"/>
      <c r="OTJ354" s="116"/>
      <c r="OTK354" s="116"/>
      <c r="OTL354" s="118"/>
      <c r="OTM354" s="115"/>
      <c r="OTN354" s="116"/>
      <c r="OTO354" s="117"/>
      <c r="OTP354" s="116"/>
      <c r="OTQ354" s="116"/>
      <c r="OTR354" s="116"/>
      <c r="OTS354" s="116"/>
      <c r="OTT354" s="116"/>
      <c r="OTU354" s="116"/>
      <c r="OTV354" s="116"/>
      <c r="OTW354" s="116"/>
      <c r="OTX354" s="118"/>
      <c r="OTY354" s="116"/>
      <c r="OTZ354" s="116"/>
      <c r="OUA354" s="116"/>
      <c r="OUB354" s="116"/>
      <c r="OUC354" s="116"/>
      <c r="OUD354" s="116"/>
      <c r="OUE354" s="116"/>
      <c r="OUF354" s="116"/>
      <c r="OUG354" s="116"/>
      <c r="OUH354" s="116"/>
      <c r="OUI354" s="118"/>
      <c r="OUJ354" s="115"/>
      <c r="OUK354" s="116"/>
      <c r="OUL354" s="117"/>
      <c r="OUM354" s="116"/>
      <c r="OUN354" s="116"/>
      <c r="OUO354" s="116"/>
      <c r="OUP354" s="116"/>
      <c r="OUQ354" s="116"/>
      <c r="OUR354" s="116"/>
      <c r="OUS354" s="116"/>
      <c r="OUT354" s="116"/>
      <c r="OUU354" s="118"/>
      <c r="OUV354" s="116"/>
      <c r="OUW354" s="116"/>
      <c r="OUX354" s="116"/>
      <c r="OUY354" s="116"/>
      <c r="OUZ354" s="116"/>
      <c r="OVA354" s="116"/>
      <c r="OVB354" s="116"/>
      <c r="OVC354" s="116"/>
      <c r="OVD354" s="116"/>
      <c r="OVE354" s="116"/>
      <c r="OVF354" s="118"/>
      <c r="OVG354" s="115"/>
      <c r="OVH354" s="116"/>
      <c r="OVI354" s="117"/>
      <c r="OVJ354" s="116"/>
      <c r="OVK354" s="116"/>
      <c r="OVL354" s="116"/>
      <c r="OVM354" s="116"/>
      <c r="OVN354" s="116"/>
      <c r="OVO354" s="116"/>
      <c r="OVP354" s="116"/>
      <c r="OVQ354" s="116"/>
      <c r="OVR354" s="118"/>
      <c r="OVS354" s="116"/>
      <c r="OVT354" s="116"/>
      <c r="OVU354" s="116"/>
      <c r="OVV354" s="116"/>
      <c r="OVW354" s="116"/>
      <c r="OVX354" s="116"/>
      <c r="OVY354" s="116"/>
      <c r="OVZ354" s="116"/>
      <c r="OWA354" s="116"/>
      <c r="OWB354" s="116"/>
      <c r="OWC354" s="118"/>
      <c r="OWD354" s="115"/>
      <c r="OWE354" s="116"/>
      <c r="OWF354" s="117"/>
      <c r="OWG354" s="116"/>
      <c r="OWH354" s="116"/>
      <c r="OWI354" s="116"/>
      <c r="OWJ354" s="116"/>
      <c r="OWK354" s="116"/>
      <c r="OWL354" s="116"/>
      <c r="OWM354" s="116"/>
      <c r="OWN354" s="116"/>
      <c r="OWO354" s="118"/>
      <c r="OWP354" s="116"/>
      <c r="OWQ354" s="116"/>
      <c r="OWR354" s="116"/>
      <c r="OWS354" s="116"/>
      <c r="OWT354" s="116"/>
      <c r="OWU354" s="116"/>
      <c r="OWV354" s="116"/>
      <c r="OWW354" s="116"/>
      <c r="OWX354" s="116"/>
      <c r="OWY354" s="116"/>
      <c r="OWZ354" s="118"/>
      <c r="OXA354" s="115"/>
      <c r="OXB354" s="116"/>
      <c r="OXC354" s="117"/>
      <c r="OXD354" s="116"/>
      <c r="OXE354" s="116"/>
      <c r="OXF354" s="116"/>
      <c r="OXG354" s="116"/>
      <c r="OXH354" s="116"/>
      <c r="OXI354" s="116"/>
      <c r="OXJ354" s="116"/>
      <c r="OXK354" s="116"/>
      <c r="OXL354" s="118"/>
      <c r="OXM354" s="116"/>
      <c r="OXN354" s="116"/>
      <c r="OXO354" s="116"/>
      <c r="OXP354" s="116"/>
      <c r="OXQ354" s="116"/>
      <c r="OXR354" s="116"/>
      <c r="OXS354" s="116"/>
      <c r="OXT354" s="116"/>
      <c r="OXU354" s="116"/>
      <c r="OXV354" s="116"/>
      <c r="OXW354" s="118"/>
      <c r="OXX354" s="115"/>
      <c r="OXY354" s="116"/>
      <c r="OXZ354" s="117"/>
      <c r="OYA354" s="116"/>
      <c r="OYB354" s="116"/>
      <c r="OYC354" s="116"/>
      <c r="OYD354" s="116"/>
      <c r="OYE354" s="116"/>
      <c r="OYF354" s="116"/>
      <c r="OYG354" s="116"/>
      <c r="OYH354" s="116"/>
      <c r="OYI354" s="118"/>
      <c r="OYJ354" s="116"/>
      <c r="OYK354" s="116"/>
      <c r="OYL354" s="116"/>
      <c r="OYM354" s="116"/>
      <c r="OYN354" s="116"/>
      <c r="OYO354" s="116"/>
      <c r="OYP354" s="116"/>
      <c r="OYQ354" s="116"/>
      <c r="OYR354" s="116"/>
      <c r="OYS354" s="116"/>
      <c r="OYT354" s="118"/>
      <c r="OYU354" s="115"/>
      <c r="OYV354" s="116"/>
      <c r="OYW354" s="117"/>
      <c r="OYX354" s="116"/>
      <c r="OYY354" s="116"/>
      <c r="OYZ354" s="116"/>
      <c r="OZA354" s="116"/>
      <c r="OZB354" s="116"/>
      <c r="OZC354" s="116"/>
      <c r="OZD354" s="116"/>
      <c r="OZE354" s="116"/>
      <c r="OZF354" s="118"/>
      <c r="OZG354" s="116"/>
      <c r="OZH354" s="116"/>
      <c r="OZI354" s="116"/>
      <c r="OZJ354" s="116"/>
      <c r="OZK354" s="116"/>
      <c r="OZL354" s="116"/>
      <c r="OZM354" s="116"/>
      <c r="OZN354" s="116"/>
      <c r="OZO354" s="116"/>
      <c r="OZP354" s="116"/>
      <c r="OZQ354" s="118"/>
      <c r="OZR354" s="115"/>
      <c r="OZS354" s="116"/>
      <c r="OZT354" s="117"/>
      <c r="OZU354" s="116"/>
      <c r="OZV354" s="116"/>
      <c r="OZW354" s="116"/>
      <c r="OZX354" s="116"/>
      <c r="OZY354" s="116"/>
      <c r="OZZ354" s="116"/>
      <c r="PAA354" s="116"/>
      <c r="PAB354" s="116"/>
      <c r="PAC354" s="118"/>
      <c r="PAD354" s="116"/>
      <c r="PAE354" s="116"/>
      <c r="PAF354" s="116"/>
      <c r="PAG354" s="116"/>
      <c r="PAH354" s="116"/>
      <c r="PAI354" s="116"/>
      <c r="PAJ354" s="116"/>
      <c r="PAK354" s="116"/>
      <c r="PAL354" s="116"/>
      <c r="PAM354" s="116"/>
      <c r="PAN354" s="118"/>
      <c r="PAO354" s="115"/>
      <c r="PAP354" s="116"/>
      <c r="PAQ354" s="117"/>
      <c r="PAR354" s="116"/>
      <c r="PAS354" s="116"/>
      <c r="PAT354" s="116"/>
      <c r="PAU354" s="116"/>
      <c r="PAV354" s="116"/>
      <c r="PAW354" s="116"/>
      <c r="PAX354" s="116"/>
      <c r="PAY354" s="116"/>
      <c r="PAZ354" s="118"/>
      <c r="PBA354" s="116"/>
      <c r="PBB354" s="116"/>
      <c r="PBC354" s="116"/>
      <c r="PBD354" s="116"/>
      <c r="PBE354" s="116"/>
      <c r="PBF354" s="116"/>
      <c r="PBG354" s="116"/>
      <c r="PBH354" s="116"/>
      <c r="PBI354" s="116"/>
      <c r="PBJ354" s="116"/>
      <c r="PBK354" s="118"/>
      <c r="PBL354" s="115"/>
      <c r="PBM354" s="116"/>
      <c r="PBN354" s="117"/>
      <c r="PBO354" s="116"/>
      <c r="PBP354" s="116"/>
      <c r="PBQ354" s="116"/>
      <c r="PBR354" s="116"/>
      <c r="PBS354" s="116"/>
      <c r="PBT354" s="116"/>
      <c r="PBU354" s="116"/>
      <c r="PBV354" s="116"/>
      <c r="PBW354" s="118"/>
      <c r="PBX354" s="116"/>
      <c r="PBY354" s="116"/>
      <c r="PBZ354" s="116"/>
      <c r="PCA354" s="116"/>
      <c r="PCB354" s="116"/>
      <c r="PCC354" s="116"/>
      <c r="PCD354" s="116"/>
      <c r="PCE354" s="116"/>
      <c r="PCF354" s="116"/>
      <c r="PCG354" s="116"/>
      <c r="PCH354" s="118"/>
      <c r="PCI354" s="115"/>
      <c r="PCJ354" s="116"/>
      <c r="PCK354" s="117"/>
      <c r="PCL354" s="116"/>
      <c r="PCM354" s="116"/>
      <c r="PCN354" s="116"/>
      <c r="PCO354" s="116"/>
      <c r="PCP354" s="116"/>
      <c r="PCQ354" s="116"/>
      <c r="PCR354" s="116"/>
      <c r="PCS354" s="116"/>
      <c r="PCT354" s="118"/>
      <c r="PCU354" s="116"/>
      <c r="PCV354" s="116"/>
      <c r="PCW354" s="116"/>
      <c r="PCX354" s="116"/>
      <c r="PCY354" s="116"/>
      <c r="PCZ354" s="116"/>
      <c r="PDA354" s="116"/>
      <c r="PDB354" s="116"/>
      <c r="PDC354" s="116"/>
      <c r="PDD354" s="116"/>
      <c r="PDE354" s="118"/>
      <c r="PDF354" s="115"/>
      <c r="PDG354" s="116"/>
      <c r="PDH354" s="117"/>
      <c r="PDI354" s="116"/>
      <c r="PDJ354" s="116"/>
      <c r="PDK354" s="116"/>
      <c r="PDL354" s="116"/>
      <c r="PDM354" s="116"/>
      <c r="PDN354" s="116"/>
      <c r="PDO354" s="116"/>
      <c r="PDP354" s="116"/>
      <c r="PDQ354" s="118"/>
      <c r="PDR354" s="116"/>
      <c r="PDS354" s="116"/>
      <c r="PDT354" s="116"/>
      <c r="PDU354" s="116"/>
      <c r="PDV354" s="116"/>
      <c r="PDW354" s="116"/>
      <c r="PDX354" s="116"/>
      <c r="PDY354" s="116"/>
      <c r="PDZ354" s="116"/>
      <c r="PEA354" s="116"/>
      <c r="PEB354" s="118"/>
      <c r="PEC354" s="115"/>
      <c r="PED354" s="116"/>
      <c r="PEE354" s="117"/>
      <c r="PEF354" s="116"/>
      <c r="PEG354" s="116"/>
      <c r="PEH354" s="116"/>
      <c r="PEI354" s="116"/>
      <c r="PEJ354" s="116"/>
      <c r="PEK354" s="116"/>
      <c r="PEL354" s="116"/>
      <c r="PEM354" s="116"/>
      <c r="PEN354" s="118"/>
      <c r="PEO354" s="116"/>
      <c r="PEP354" s="116"/>
      <c r="PEQ354" s="116"/>
      <c r="PER354" s="116"/>
      <c r="PES354" s="116"/>
      <c r="PET354" s="116"/>
      <c r="PEU354" s="116"/>
      <c r="PEV354" s="116"/>
      <c r="PEW354" s="116"/>
      <c r="PEX354" s="116"/>
      <c r="PEY354" s="118"/>
      <c r="PEZ354" s="115"/>
      <c r="PFA354" s="116"/>
      <c r="PFB354" s="117"/>
      <c r="PFC354" s="116"/>
      <c r="PFD354" s="116"/>
      <c r="PFE354" s="116"/>
      <c r="PFF354" s="116"/>
      <c r="PFG354" s="116"/>
      <c r="PFH354" s="116"/>
      <c r="PFI354" s="116"/>
      <c r="PFJ354" s="116"/>
      <c r="PFK354" s="118"/>
      <c r="PFL354" s="116"/>
      <c r="PFM354" s="116"/>
      <c r="PFN354" s="116"/>
      <c r="PFO354" s="116"/>
      <c r="PFP354" s="116"/>
      <c r="PFQ354" s="116"/>
      <c r="PFR354" s="116"/>
      <c r="PFS354" s="116"/>
      <c r="PFT354" s="116"/>
      <c r="PFU354" s="116"/>
      <c r="PFV354" s="118"/>
      <c r="PFW354" s="115"/>
      <c r="PFX354" s="116"/>
      <c r="PFY354" s="117"/>
      <c r="PFZ354" s="116"/>
      <c r="PGA354" s="116"/>
      <c r="PGB354" s="116"/>
      <c r="PGC354" s="116"/>
      <c r="PGD354" s="116"/>
      <c r="PGE354" s="116"/>
      <c r="PGF354" s="116"/>
      <c r="PGG354" s="116"/>
      <c r="PGH354" s="118"/>
      <c r="PGI354" s="116"/>
      <c r="PGJ354" s="116"/>
      <c r="PGK354" s="116"/>
      <c r="PGL354" s="116"/>
      <c r="PGM354" s="116"/>
      <c r="PGN354" s="116"/>
      <c r="PGO354" s="116"/>
      <c r="PGP354" s="116"/>
      <c r="PGQ354" s="116"/>
      <c r="PGR354" s="116"/>
      <c r="PGS354" s="118"/>
      <c r="PGT354" s="115"/>
      <c r="PGU354" s="116"/>
      <c r="PGV354" s="117"/>
      <c r="PGW354" s="116"/>
      <c r="PGX354" s="116"/>
      <c r="PGY354" s="116"/>
      <c r="PGZ354" s="116"/>
      <c r="PHA354" s="116"/>
      <c r="PHB354" s="116"/>
      <c r="PHC354" s="116"/>
      <c r="PHD354" s="116"/>
      <c r="PHE354" s="118"/>
      <c r="PHF354" s="116"/>
      <c r="PHG354" s="116"/>
      <c r="PHH354" s="116"/>
      <c r="PHI354" s="116"/>
      <c r="PHJ354" s="116"/>
      <c r="PHK354" s="116"/>
      <c r="PHL354" s="116"/>
      <c r="PHM354" s="116"/>
      <c r="PHN354" s="116"/>
      <c r="PHO354" s="116"/>
      <c r="PHP354" s="118"/>
      <c r="PHQ354" s="115"/>
      <c r="PHR354" s="116"/>
      <c r="PHS354" s="117"/>
      <c r="PHT354" s="116"/>
      <c r="PHU354" s="116"/>
      <c r="PHV354" s="116"/>
      <c r="PHW354" s="116"/>
      <c r="PHX354" s="116"/>
      <c r="PHY354" s="116"/>
      <c r="PHZ354" s="116"/>
      <c r="PIA354" s="116"/>
      <c r="PIB354" s="118"/>
      <c r="PIC354" s="116"/>
      <c r="PID354" s="116"/>
      <c r="PIE354" s="116"/>
      <c r="PIF354" s="116"/>
      <c r="PIG354" s="116"/>
      <c r="PIH354" s="116"/>
      <c r="PII354" s="116"/>
      <c r="PIJ354" s="116"/>
      <c r="PIK354" s="116"/>
      <c r="PIL354" s="116"/>
      <c r="PIM354" s="118"/>
      <c r="PIN354" s="115"/>
      <c r="PIO354" s="116"/>
      <c r="PIP354" s="117"/>
      <c r="PIQ354" s="116"/>
      <c r="PIR354" s="116"/>
      <c r="PIS354" s="116"/>
      <c r="PIT354" s="116"/>
      <c r="PIU354" s="116"/>
      <c r="PIV354" s="116"/>
      <c r="PIW354" s="116"/>
      <c r="PIX354" s="116"/>
      <c r="PIY354" s="118"/>
      <c r="PIZ354" s="116"/>
      <c r="PJA354" s="116"/>
      <c r="PJB354" s="116"/>
      <c r="PJC354" s="116"/>
      <c r="PJD354" s="116"/>
      <c r="PJE354" s="116"/>
      <c r="PJF354" s="116"/>
      <c r="PJG354" s="116"/>
      <c r="PJH354" s="116"/>
      <c r="PJI354" s="116"/>
      <c r="PJJ354" s="118"/>
      <c r="PJK354" s="115"/>
      <c r="PJL354" s="116"/>
      <c r="PJM354" s="117"/>
      <c r="PJN354" s="116"/>
      <c r="PJO354" s="116"/>
      <c r="PJP354" s="116"/>
      <c r="PJQ354" s="116"/>
      <c r="PJR354" s="116"/>
      <c r="PJS354" s="116"/>
      <c r="PJT354" s="116"/>
      <c r="PJU354" s="116"/>
      <c r="PJV354" s="118"/>
      <c r="PJW354" s="116"/>
      <c r="PJX354" s="116"/>
      <c r="PJY354" s="116"/>
      <c r="PJZ354" s="116"/>
      <c r="PKA354" s="116"/>
      <c r="PKB354" s="116"/>
      <c r="PKC354" s="116"/>
      <c r="PKD354" s="116"/>
      <c r="PKE354" s="116"/>
      <c r="PKF354" s="116"/>
      <c r="PKG354" s="118"/>
      <c r="PKH354" s="115"/>
      <c r="PKI354" s="116"/>
      <c r="PKJ354" s="117"/>
      <c r="PKK354" s="116"/>
      <c r="PKL354" s="116"/>
      <c r="PKM354" s="116"/>
      <c r="PKN354" s="116"/>
      <c r="PKO354" s="116"/>
      <c r="PKP354" s="116"/>
      <c r="PKQ354" s="116"/>
      <c r="PKR354" s="116"/>
      <c r="PKS354" s="118"/>
      <c r="PKT354" s="116"/>
      <c r="PKU354" s="116"/>
      <c r="PKV354" s="116"/>
      <c r="PKW354" s="116"/>
      <c r="PKX354" s="116"/>
      <c r="PKY354" s="116"/>
      <c r="PKZ354" s="116"/>
      <c r="PLA354" s="116"/>
      <c r="PLB354" s="116"/>
      <c r="PLC354" s="116"/>
      <c r="PLD354" s="118"/>
      <c r="PLE354" s="115"/>
      <c r="PLF354" s="116"/>
      <c r="PLG354" s="117"/>
      <c r="PLH354" s="116"/>
      <c r="PLI354" s="116"/>
      <c r="PLJ354" s="116"/>
      <c r="PLK354" s="116"/>
      <c r="PLL354" s="116"/>
      <c r="PLM354" s="116"/>
      <c r="PLN354" s="116"/>
      <c r="PLO354" s="116"/>
      <c r="PLP354" s="118"/>
      <c r="PLQ354" s="116"/>
      <c r="PLR354" s="116"/>
      <c r="PLS354" s="116"/>
      <c r="PLT354" s="116"/>
      <c r="PLU354" s="116"/>
      <c r="PLV354" s="116"/>
      <c r="PLW354" s="116"/>
      <c r="PLX354" s="116"/>
      <c r="PLY354" s="116"/>
      <c r="PLZ354" s="116"/>
      <c r="PMA354" s="118"/>
      <c r="PMB354" s="115"/>
      <c r="PMC354" s="116"/>
      <c r="PMD354" s="117"/>
      <c r="PME354" s="116"/>
      <c r="PMF354" s="116"/>
      <c r="PMG354" s="116"/>
      <c r="PMH354" s="116"/>
      <c r="PMI354" s="116"/>
      <c r="PMJ354" s="116"/>
      <c r="PMK354" s="116"/>
      <c r="PML354" s="116"/>
      <c r="PMM354" s="118"/>
      <c r="PMN354" s="116"/>
      <c r="PMO354" s="116"/>
      <c r="PMP354" s="116"/>
      <c r="PMQ354" s="116"/>
      <c r="PMR354" s="116"/>
      <c r="PMS354" s="116"/>
      <c r="PMT354" s="116"/>
      <c r="PMU354" s="116"/>
      <c r="PMV354" s="116"/>
      <c r="PMW354" s="116"/>
      <c r="PMX354" s="118"/>
      <c r="PMY354" s="115"/>
      <c r="PMZ354" s="116"/>
      <c r="PNA354" s="117"/>
      <c r="PNB354" s="116"/>
      <c r="PNC354" s="116"/>
      <c r="PND354" s="116"/>
      <c r="PNE354" s="116"/>
      <c r="PNF354" s="116"/>
      <c r="PNG354" s="116"/>
      <c r="PNH354" s="116"/>
      <c r="PNI354" s="116"/>
      <c r="PNJ354" s="118"/>
      <c r="PNK354" s="116"/>
      <c r="PNL354" s="116"/>
      <c r="PNM354" s="116"/>
      <c r="PNN354" s="116"/>
      <c r="PNO354" s="116"/>
      <c r="PNP354" s="116"/>
      <c r="PNQ354" s="116"/>
      <c r="PNR354" s="116"/>
      <c r="PNS354" s="116"/>
      <c r="PNT354" s="116"/>
      <c r="PNU354" s="118"/>
      <c r="PNV354" s="115"/>
      <c r="PNW354" s="116"/>
      <c r="PNX354" s="117"/>
      <c r="PNY354" s="116"/>
      <c r="PNZ354" s="116"/>
      <c r="POA354" s="116"/>
      <c r="POB354" s="116"/>
      <c r="POC354" s="116"/>
      <c r="POD354" s="116"/>
      <c r="POE354" s="116"/>
      <c r="POF354" s="116"/>
      <c r="POG354" s="118"/>
      <c r="POH354" s="116"/>
      <c r="POI354" s="116"/>
      <c r="POJ354" s="116"/>
      <c r="POK354" s="116"/>
      <c r="POL354" s="116"/>
      <c r="POM354" s="116"/>
      <c r="PON354" s="116"/>
      <c r="POO354" s="116"/>
      <c r="POP354" s="116"/>
      <c r="POQ354" s="116"/>
      <c r="POR354" s="118"/>
      <c r="POS354" s="115"/>
      <c r="POT354" s="116"/>
      <c r="POU354" s="117"/>
      <c r="POV354" s="116"/>
      <c r="POW354" s="116"/>
      <c r="POX354" s="116"/>
      <c r="POY354" s="116"/>
      <c r="POZ354" s="116"/>
      <c r="PPA354" s="116"/>
      <c r="PPB354" s="116"/>
      <c r="PPC354" s="116"/>
      <c r="PPD354" s="118"/>
      <c r="PPE354" s="116"/>
      <c r="PPF354" s="116"/>
      <c r="PPG354" s="116"/>
      <c r="PPH354" s="116"/>
      <c r="PPI354" s="116"/>
      <c r="PPJ354" s="116"/>
      <c r="PPK354" s="116"/>
      <c r="PPL354" s="116"/>
      <c r="PPM354" s="116"/>
      <c r="PPN354" s="116"/>
      <c r="PPO354" s="118"/>
      <c r="PPP354" s="115"/>
      <c r="PPQ354" s="116"/>
      <c r="PPR354" s="117"/>
      <c r="PPS354" s="116"/>
      <c r="PPT354" s="116"/>
      <c r="PPU354" s="116"/>
      <c r="PPV354" s="116"/>
      <c r="PPW354" s="116"/>
      <c r="PPX354" s="116"/>
      <c r="PPY354" s="116"/>
      <c r="PPZ354" s="116"/>
      <c r="PQA354" s="118"/>
      <c r="PQB354" s="116"/>
      <c r="PQC354" s="116"/>
      <c r="PQD354" s="116"/>
      <c r="PQE354" s="116"/>
      <c r="PQF354" s="116"/>
      <c r="PQG354" s="116"/>
      <c r="PQH354" s="116"/>
      <c r="PQI354" s="116"/>
      <c r="PQJ354" s="116"/>
      <c r="PQK354" s="116"/>
      <c r="PQL354" s="118"/>
      <c r="PQM354" s="115"/>
      <c r="PQN354" s="116"/>
      <c r="PQO354" s="117"/>
      <c r="PQP354" s="116"/>
      <c r="PQQ354" s="116"/>
      <c r="PQR354" s="116"/>
      <c r="PQS354" s="116"/>
      <c r="PQT354" s="116"/>
      <c r="PQU354" s="116"/>
      <c r="PQV354" s="116"/>
      <c r="PQW354" s="116"/>
      <c r="PQX354" s="118"/>
      <c r="PQY354" s="116"/>
      <c r="PQZ354" s="116"/>
      <c r="PRA354" s="116"/>
      <c r="PRB354" s="116"/>
      <c r="PRC354" s="116"/>
      <c r="PRD354" s="116"/>
      <c r="PRE354" s="116"/>
      <c r="PRF354" s="116"/>
      <c r="PRG354" s="116"/>
      <c r="PRH354" s="116"/>
      <c r="PRI354" s="118"/>
      <c r="PRJ354" s="115"/>
      <c r="PRK354" s="116"/>
      <c r="PRL354" s="117"/>
      <c r="PRM354" s="116"/>
      <c r="PRN354" s="116"/>
      <c r="PRO354" s="116"/>
      <c r="PRP354" s="116"/>
      <c r="PRQ354" s="116"/>
      <c r="PRR354" s="116"/>
      <c r="PRS354" s="116"/>
      <c r="PRT354" s="116"/>
      <c r="PRU354" s="118"/>
      <c r="PRV354" s="116"/>
      <c r="PRW354" s="116"/>
      <c r="PRX354" s="116"/>
      <c r="PRY354" s="116"/>
      <c r="PRZ354" s="116"/>
      <c r="PSA354" s="116"/>
      <c r="PSB354" s="116"/>
      <c r="PSC354" s="116"/>
      <c r="PSD354" s="116"/>
      <c r="PSE354" s="116"/>
      <c r="PSF354" s="118"/>
      <c r="PSG354" s="115"/>
      <c r="PSH354" s="116"/>
      <c r="PSI354" s="117"/>
      <c r="PSJ354" s="116"/>
      <c r="PSK354" s="116"/>
      <c r="PSL354" s="116"/>
      <c r="PSM354" s="116"/>
      <c r="PSN354" s="116"/>
      <c r="PSO354" s="116"/>
      <c r="PSP354" s="116"/>
      <c r="PSQ354" s="116"/>
      <c r="PSR354" s="118"/>
      <c r="PSS354" s="116"/>
      <c r="PST354" s="116"/>
      <c r="PSU354" s="116"/>
      <c r="PSV354" s="116"/>
      <c r="PSW354" s="116"/>
      <c r="PSX354" s="116"/>
      <c r="PSY354" s="116"/>
      <c r="PSZ354" s="116"/>
      <c r="PTA354" s="116"/>
      <c r="PTB354" s="116"/>
      <c r="PTC354" s="118"/>
      <c r="PTD354" s="115"/>
      <c r="PTE354" s="116"/>
      <c r="PTF354" s="117"/>
      <c r="PTG354" s="116"/>
      <c r="PTH354" s="116"/>
      <c r="PTI354" s="116"/>
      <c r="PTJ354" s="116"/>
      <c r="PTK354" s="116"/>
      <c r="PTL354" s="116"/>
      <c r="PTM354" s="116"/>
      <c r="PTN354" s="116"/>
      <c r="PTO354" s="118"/>
      <c r="PTP354" s="116"/>
      <c r="PTQ354" s="116"/>
      <c r="PTR354" s="116"/>
      <c r="PTS354" s="116"/>
      <c r="PTT354" s="116"/>
      <c r="PTU354" s="116"/>
      <c r="PTV354" s="116"/>
      <c r="PTW354" s="116"/>
      <c r="PTX354" s="116"/>
      <c r="PTY354" s="116"/>
      <c r="PTZ354" s="118"/>
      <c r="PUA354" s="115"/>
      <c r="PUB354" s="116"/>
      <c r="PUC354" s="117"/>
      <c r="PUD354" s="116"/>
      <c r="PUE354" s="116"/>
      <c r="PUF354" s="116"/>
      <c r="PUG354" s="116"/>
      <c r="PUH354" s="116"/>
      <c r="PUI354" s="116"/>
      <c r="PUJ354" s="116"/>
      <c r="PUK354" s="116"/>
      <c r="PUL354" s="118"/>
      <c r="PUM354" s="116"/>
      <c r="PUN354" s="116"/>
      <c r="PUO354" s="116"/>
      <c r="PUP354" s="116"/>
      <c r="PUQ354" s="116"/>
      <c r="PUR354" s="116"/>
      <c r="PUS354" s="116"/>
      <c r="PUT354" s="116"/>
      <c r="PUU354" s="116"/>
      <c r="PUV354" s="116"/>
      <c r="PUW354" s="118"/>
      <c r="PUX354" s="115"/>
      <c r="PUY354" s="116"/>
      <c r="PUZ354" s="117"/>
      <c r="PVA354" s="116"/>
      <c r="PVB354" s="116"/>
      <c r="PVC354" s="116"/>
      <c r="PVD354" s="116"/>
      <c r="PVE354" s="116"/>
      <c r="PVF354" s="116"/>
      <c r="PVG354" s="116"/>
      <c r="PVH354" s="116"/>
      <c r="PVI354" s="118"/>
      <c r="PVJ354" s="116"/>
      <c r="PVK354" s="116"/>
      <c r="PVL354" s="116"/>
      <c r="PVM354" s="116"/>
      <c r="PVN354" s="116"/>
      <c r="PVO354" s="116"/>
      <c r="PVP354" s="116"/>
      <c r="PVQ354" s="116"/>
      <c r="PVR354" s="116"/>
      <c r="PVS354" s="116"/>
      <c r="PVT354" s="118"/>
      <c r="PVU354" s="115"/>
      <c r="PVV354" s="116"/>
      <c r="PVW354" s="117"/>
      <c r="PVX354" s="116"/>
      <c r="PVY354" s="116"/>
      <c r="PVZ354" s="116"/>
      <c r="PWA354" s="116"/>
      <c r="PWB354" s="116"/>
      <c r="PWC354" s="116"/>
      <c r="PWD354" s="116"/>
      <c r="PWE354" s="116"/>
      <c r="PWF354" s="118"/>
      <c r="PWG354" s="116"/>
      <c r="PWH354" s="116"/>
      <c r="PWI354" s="116"/>
      <c r="PWJ354" s="116"/>
      <c r="PWK354" s="116"/>
      <c r="PWL354" s="116"/>
      <c r="PWM354" s="116"/>
      <c r="PWN354" s="116"/>
      <c r="PWO354" s="116"/>
      <c r="PWP354" s="116"/>
      <c r="PWQ354" s="118"/>
      <c r="PWR354" s="115"/>
      <c r="PWS354" s="116"/>
      <c r="PWT354" s="117"/>
      <c r="PWU354" s="116"/>
      <c r="PWV354" s="116"/>
      <c r="PWW354" s="116"/>
      <c r="PWX354" s="116"/>
      <c r="PWY354" s="116"/>
      <c r="PWZ354" s="116"/>
      <c r="PXA354" s="116"/>
      <c r="PXB354" s="116"/>
      <c r="PXC354" s="118"/>
      <c r="PXD354" s="116"/>
      <c r="PXE354" s="116"/>
      <c r="PXF354" s="116"/>
      <c r="PXG354" s="116"/>
      <c r="PXH354" s="116"/>
      <c r="PXI354" s="116"/>
      <c r="PXJ354" s="116"/>
      <c r="PXK354" s="116"/>
      <c r="PXL354" s="116"/>
      <c r="PXM354" s="116"/>
      <c r="PXN354" s="118"/>
      <c r="PXO354" s="115"/>
      <c r="PXP354" s="116"/>
      <c r="PXQ354" s="117"/>
      <c r="PXR354" s="116"/>
      <c r="PXS354" s="116"/>
      <c r="PXT354" s="116"/>
      <c r="PXU354" s="116"/>
      <c r="PXV354" s="116"/>
      <c r="PXW354" s="116"/>
      <c r="PXX354" s="116"/>
      <c r="PXY354" s="116"/>
      <c r="PXZ354" s="118"/>
      <c r="PYA354" s="116"/>
      <c r="PYB354" s="116"/>
      <c r="PYC354" s="116"/>
      <c r="PYD354" s="116"/>
      <c r="PYE354" s="116"/>
      <c r="PYF354" s="116"/>
      <c r="PYG354" s="116"/>
      <c r="PYH354" s="116"/>
      <c r="PYI354" s="116"/>
      <c r="PYJ354" s="116"/>
      <c r="PYK354" s="118"/>
      <c r="PYL354" s="115"/>
      <c r="PYM354" s="116"/>
      <c r="PYN354" s="117"/>
      <c r="PYO354" s="116"/>
      <c r="PYP354" s="116"/>
      <c r="PYQ354" s="116"/>
      <c r="PYR354" s="116"/>
      <c r="PYS354" s="116"/>
      <c r="PYT354" s="116"/>
      <c r="PYU354" s="116"/>
      <c r="PYV354" s="116"/>
      <c r="PYW354" s="118"/>
      <c r="PYX354" s="116"/>
      <c r="PYY354" s="116"/>
      <c r="PYZ354" s="116"/>
      <c r="PZA354" s="116"/>
      <c r="PZB354" s="116"/>
      <c r="PZC354" s="116"/>
      <c r="PZD354" s="116"/>
      <c r="PZE354" s="116"/>
      <c r="PZF354" s="116"/>
      <c r="PZG354" s="116"/>
      <c r="PZH354" s="118"/>
      <c r="PZI354" s="115"/>
      <c r="PZJ354" s="116"/>
      <c r="PZK354" s="117"/>
      <c r="PZL354" s="116"/>
      <c r="PZM354" s="116"/>
      <c r="PZN354" s="116"/>
      <c r="PZO354" s="116"/>
      <c r="PZP354" s="116"/>
      <c r="PZQ354" s="116"/>
      <c r="PZR354" s="116"/>
      <c r="PZS354" s="116"/>
      <c r="PZT354" s="118"/>
      <c r="PZU354" s="116"/>
      <c r="PZV354" s="116"/>
      <c r="PZW354" s="116"/>
      <c r="PZX354" s="116"/>
      <c r="PZY354" s="116"/>
      <c r="PZZ354" s="116"/>
      <c r="QAA354" s="116"/>
      <c r="QAB354" s="116"/>
      <c r="QAC354" s="116"/>
      <c r="QAD354" s="116"/>
      <c r="QAE354" s="118"/>
      <c r="QAF354" s="115"/>
      <c r="QAG354" s="116"/>
      <c r="QAH354" s="117"/>
      <c r="QAI354" s="116"/>
      <c r="QAJ354" s="116"/>
      <c r="QAK354" s="116"/>
      <c r="QAL354" s="116"/>
      <c r="QAM354" s="116"/>
      <c r="QAN354" s="116"/>
      <c r="QAO354" s="116"/>
      <c r="QAP354" s="116"/>
      <c r="QAQ354" s="118"/>
      <c r="QAR354" s="116"/>
      <c r="QAS354" s="116"/>
      <c r="QAT354" s="116"/>
      <c r="QAU354" s="116"/>
      <c r="QAV354" s="116"/>
      <c r="QAW354" s="116"/>
      <c r="QAX354" s="116"/>
      <c r="QAY354" s="116"/>
      <c r="QAZ354" s="116"/>
      <c r="QBA354" s="116"/>
      <c r="QBB354" s="118"/>
      <c r="QBC354" s="115"/>
      <c r="QBD354" s="116"/>
      <c r="QBE354" s="117"/>
      <c r="QBF354" s="116"/>
      <c r="QBG354" s="116"/>
      <c r="QBH354" s="116"/>
      <c r="QBI354" s="116"/>
      <c r="QBJ354" s="116"/>
      <c r="QBK354" s="116"/>
      <c r="QBL354" s="116"/>
      <c r="QBM354" s="116"/>
      <c r="QBN354" s="118"/>
      <c r="QBO354" s="116"/>
      <c r="QBP354" s="116"/>
      <c r="QBQ354" s="116"/>
      <c r="QBR354" s="116"/>
      <c r="QBS354" s="116"/>
      <c r="QBT354" s="116"/>
      <c r="QBU354" s="116"/>
      <c r="QBV354" s="116"/>
      <c r="QBW354" s="116"/>
      <c r="QBX354" s="116"/>
      <c r="QBY354" s="118"/>
      <c r="QBZ354" s="115"/>
      <c r="QCA354" s="116"/>
      <c r="QCB354" s="117"/>
      <c r="QCC354" s="116"/>
      <c r="QCD354" s="116"/>
      <c r="QCE354" s="116"/>
      <c r="QCF354" s="116"/>
      <c r="QCG354" s="116"/>
      <c r="QCH354" s="116"/>
      <c r="QCI354" s="116"/>
      <c r="QCJ354" s="116"/>
      <c r="QCK354" s="118"/>
      <c r="QCL354" s="116"/>
      <c r="QCM354" s="116"/>
      <c r="QCN354" s="116"/>
      <c r="QCO354" s="116"/>
      <c r="QCP354" s="116"/>
      <c r="QCQ354" s="116"/>
      <c r="QCR354" s="116"/>
      <c r="QCS354" s="116"/>
      <c r="QCT354" s="116"/>
      <c r="QCU354" s="116"/>
      <c r="QCV354" s="118"/>
      <c r="QCW354" s="115"/>
      <c r="QCX354" s="116"/>
      <c r="QCY354" s="117"/>
      <c r="QCZ354" s="116"/>
      <c r="QDA354" s="116"/>
      <c r="QDB354" s="116"/>
      <c r="QDC354" s="116"/>
      <c r="QDD354" s="116"/>
      <c r="QDE354" s="116"/>
      <c r="QDF354" s="116"/>
      <c r="QDG354" s="116"/>
      <c r="QDH354" s="118"/>
      <c r="QDI354" s="116"/>
      <c r="QDJ354" s="116"/>
      <c r="QDK354" s="116"/>
      <c r="QDL354" s="116"/>
      <c r="QDM354" s="116"/>
      <c r="QDN354" s="116"/>
      <c r="QDO354" s="116"/>
      <c r="QDP354" s="116"/>
      <c r="QDQ354" s="116"/>
      <c r="QDR354" s="116"/>
      <c r="QDS354" s="118"/>
      <c r="QDT354" s="115"/>
      <c r="QDU354" s="116"/>
      <c r="QDV354" s="117"/>
      <c r="QDW354" s="116"/>
      <c r="QDX354" s="116"/>
      <c r="QDY354" s="116"/>
      <c r="QDZ354" s="116"/>
      <c r="QEA354" s="116"/>
      <c r="QEB354" s="116"/>
      <c r="QEC354" s="116"/>
      <c r="QED354" s="116"/>
      <c r="QEE354" s="118"/>
      <c r="QEF354" s="116"/>
      <c r="QEG354" s="116"/>
      <c r="QEH354" s="116"/>
      <c r="QEI354" s="116"/>
      <c r="QEJ354" s="116"/>
      <c r="QEK354" s="116"/>
      <c r="QEL354" s="116"/>
      <c r="QEM354" s="116"/>
      <c r="QEN354" s="116"/>
      <c r="QEO354" s="116"/>
      <c r="QEP354" s="118"/>
      <c r="QEQ354" s="115"/>
      <c r="QER354" s="116"/>
      <c r="QES354" s="117"/>
      <c r="QET354" s="116"/>
      <c r="QEU354" s="116"/>
      <c r="QEV354" s="116"/>
      <c r="QEW354" s="116"/>
      <c r="QEX354" s="116"/>
      <c r="QEY354" s="116"/>
      <c r="QEZ354" s="116"/>
      <c r="QFA354" s="116"/>
      <c r="QFB354" s="118"/>
      <c r="QFC354" s="116"/>
      <c r="QFD354" s="116"/>
      <c r="QFE354" s="116"/>
      <c r="QFF354" s="116"/>
      <c r="QFG354" s="116"/>
      <c r="QFH354" s="116"/>
      <c r="QFI354" s="116"/>
      <c r="QFJ354" s="116"/>
      <c r="QFK354" s="116"/>
      <c r="QFL354" s="116"/>
      <c r="QFM354" s="118"/>
      <c r="QFN354" s="115"/>
      <c r="QFO354" s="116"/>
      <c r="QFP354" s="117"/>
      <c r="QFQ354" s="116"/>
      <c r="QFR354" s="116"/>
      <c r="QFS354" s="116"/>
      <c r="QFT354" s="116"/>
      <c r="QFU354" s="116"/>
      <c r="QFV354" s="116"/>
      <c r="QFW354" s="116"/>
      <c r="QFX354" s="116"/>
      <c r="QFY354" s="118"/>
      <c r="QFZ354" s="116"/>
      <c r="QGA354" s="116"/>
      <c r="QGB354" s="116"/>
      <c r="QGC354" s="116"/>
      <c r="QGD354" s="116"/>
      <c r="QGE354" s="116"/>
      <c r="QGF354" s="116"/>
      <c r="QGG354" s="116"/>
      <c r="QGH354" s="116"/>
      <c r="QGI354" s="116"/>
      <c r="QGJ354" s="118"/>
      <c r="QGK354" s="115"/>
      <c r="QGL354" s="116"/>
      <c r="QGM354" s="117"/>
      <c r="QGN354" s="116"/>
      <c r="QGO354" s="116"/>
      <c r="QGP354" s="116"/>
      <c r="QGQ354" s="116"/>
      <c r="QGR354" s="116"/>
      <c r="QGS354" s="116"/>
      <c r="QGT354" s="116"/>
      <c r="QGU354" s="116"/>
      <c r="QGV354" s="118"/>
      <c r="QGW354" s="116"/>
      <c r="QGX354" s="116"/>
      <c r="QGY354" s="116"/>
      <c r="QGZ354" s="116"/>
      <c r="QHA354" s="116"/>
      <c r="QHB354" s="116"/>
      <c r="QHC354" s="116"/>
      <c r="QHD354" s="116"/>
      <c r="QHE354" s="116"/>
      <c r="QHF354" s="116"/>
      <c r="QHG354" s="118"/>
      <c r="QHH354" s="115"/>
      <c r="QHI354" s="116"/>
      <c r="QHJ354" s="117"/>
      <c r="QHK354" s="116"/>
      <c r="QHL354" s="116"/>
      <c r="QHM354" s="116"/>
      <c r="QHN354" s="116"/>
      <c r="QHO354" s="116"/>
      <c r="QHP354" s="116"/>
      <c r="QHQ354" s="116"/>
      <c r="QHR354" s="116"/>
      <c r="QHS354" s="118"/>
      <c r="QHT354" s="116"/>
      <c r="QHU354" s="116"/>
      <c r="QHV354" s="116"/>
      <c r="QHW354" s="116"/>
      <c r="QHX354" s="116"/>
      <c r="QHY354" s="116"/>
      <c r="QHZ354" s="116"/>
      <c r="QIA354" s="116"/>
      <c r="QIB354" s="116"/>
      <c r="QIC354" s="116"/>
      <c r="QID354" s="118"/>
      <c r="QIE354" s="115"/>
      <c r="QIF354" s="116"/>
      <c r="QIG354" s="117"/>
      <c r="QIH354" s="116"/>
      <c r="QII354" s="116"/>
      <c r="QIJ354" s="116"/>
      <c r="QIK354" s="116"/>
      <c r="QIL354" s="116"/>
      <c r="QIM354" s="116"/>
      <c r="QIN354" s="116"/>
      <c r="QIO354" s="116"/>
      <c r="QIP354" s="118"/>
      <c r="QIQ354" s="116"/>
      <c r="QIR354" s="116"/>
      <c r="QIS354" s="116"/>
      <c r="QIT354" s="116"/>
      <c r="QIU354" s="116"/>
      <c r="QIV354" s="116"/>
      <c r="QIW354" s="116"/>
      <c r="QIX354" s="116"/>
      <c r="QIY354" s="116"/>
      <c r="QIZ354" s="116"/>
      <c r="QJA354" s="118"/>
      <c r="QJB354" s="115"/>
      <c r="QJC354" s="116"/>
      <c r="QJD354" s="117"/>
      <c r="QJE354" s="116"/>
      <c r="QJF354" s="116"/>
      <c r="QJG354" s="116"/>
      <c r="QJH354" s="116"/>
      <c r="QJI354" s="116"/>
      <c r="QJJ354" s="116"/>
      <c r="QJK354" s="116"/>
      <c r="QJL354" s="116"/>
      <c r="QJM354" s="118"/>
      <c r="QJN354" s="116"/>
      <c r="QJO354" s="116"/>
      <c r="QJP354" s="116"/>
      <c r="QJQ354" s="116"/>
      <c r="QJR354" s="116"/>
      <c r="QJS354" s="116"/>
      <c r="QJT354" s="116"/>
      <c r="QJU354" s="116"/>
      <c r="QJV354" s="116"/>
      <c r="QJW354" s="116"/>
      <c r="QJX354" s="118"/>
      <c r="QJY354" s="115"/>
      <c r="QJZ354" s="116"/>
      <c r="QKA354" s="117"/>
      <c r="QKB354" s="116"/>
      <c r="QKC354" s="116"/>
      <c r="QKD354" s="116"/>
      <c r="QKE354" s="116"/>
      <c r="QKF354" s="116"/>
      <c r="QKG354" s="116"/>
      <c r="QKH354" s="116"/>
      <c r="QKI354" s="116"/>
      <c r="QKJ354" s="118"/>
      <c r="QKK354" s="116"/>
      <c r="QKL354" s="116"/>
      <c r="QKM354" s="116"/>
      <c r="QKN354" s="116"/>
      <c r="QKO354" s="116"/>
      <c r="QKP354" s="116"/>
      <c r="QKQ354" s="116"/>
      <c r="QKR354" s="116"/>
      <c r="QKS354" s="116"/>
      <c r="QKT354" s="116"/>
      <c r="QKU354" s="118"/>
      <c r="QKV354" s="115"/>
      <c r="QKW354" s="116"/>
      <c r="QKX354" s="117"/>
      <c r="QKY354" s="116"/>
      <c r="QKZ354" s="116"/>
      <c r="QLA354" s="116"/>
      <c r="QLB354" s="116"/>
      <c r="QLC354" s="116"/>
      <c r="QLD354" s="116"/>
      <c r="QLE354" s="116"/>
      <c r="QLF354" s="116"/>
      <c r="QLG354" s="118"/>
      <c r="QLH354" s="116"/>
      <c r="QLI354" s="116"/>
      <c r="QLJ354" s="116"/>
      <c r="QLK354" s="116"/>
      <c r="QLL354" s="116"/>
      <c r="QLM354" s="116"/>
      <c r="QLN354" s="116"/>
      <c r="QLO354" s="116"/>
      <c r="QLP354" s="116"/>
      <c r="QLQ354" s="116"/>
      <c r="QLR354" s="118"/>
      <c r="QLS354" s="115"/>
      <c r="QLT354" s="116"/>
      <c r="QLU354" s="117"/>
      <c r="QLV354" s="116"/>
      <c r="QLW354" s="116"/>
      <c r="QLX354" s="116"/>
      <c r="QLY354" s="116"/>
      <c r="QLZ354" s="116"/>
      <c r="QMA354" s="116"/>
      <c r="QMB354" s="116"/>
      <c r="QMC354" s="116"/>
      <c r="QMD354" s="118"/>
      <c r="QME354" s="116"/>
      <c r="QMF354" s="116"/>
      <c r="QMG354" s="116"/>
      <c r="QMH354" s="116"/>
      <c r="QMI354" s="116"/>
      <c r="QMJ354" s="116"/>
      <c r="QMK354" s="116"/>
      <c r="QML354" s="116"/>
      <c r="QMM354" s="116"/>
      <c r="QMN354" s="116"/>
      <c r="QMO354" s="118"/>
      <c r="QMP354" s="115"/>
      <c r="QMQ354" s="116"/>
      <c r="QMR354" s="117"/>
      <c r="QMS354" s="116"/>
      <c r="QMT354" s="116"/>
      <c r="QMU354" s="116"/>
      <c r="QMV354" s="116"/>
      <c r="QMW354" s="116"/>
      <c r="QMX354" s="116"/>
      <c r="QMY354" s="116"/>
      <c r="QMZ354" s="116"/>
      <c r="QNA354" s="118"/>
      <c r="QNB354" s="116"/>
      <c r="QNC354" s="116"/>
      <c r="QND354" s="116"/>
      <c r="QNE354" s="116"/>
      <c r="QNF354" s="116"/>
      <c r="QNG354" s="116"/>
      <c r="QNH354" s="116"/>
      <c r="QNI354" s="116"/>
      <c r="QNJ354" s="116"/>
      <c r="QNK354" s="116"/>
      <c r="QNL354" s="118"/>
      <c r="QNM354" s="115"/>
      <c r="QNN354" s="116"/>
      <c r="QNO354" s="117"/>
      <c r="QNP354" s="116"/>
      <c r="QNQ354" s="116"/>
      <c r="QNR354" s="116"/>
      <c r="QNS354" s="116"/>
      <c r="QNT354" s="116"/>
      <c r="QNU354" s="116"/>
      <c r="QNV354" s="116"/>
      <c r="QNW354" s="116"/>
      <c r="QNX354" s="118"/>
      <c r="QNY354" s="116"/>
      <c r="QNZ354" s="116"/>
      <c r="QOA354" s="116"/>
      <c r="QOB354" s="116"/>
      <c r="QOC354" s="116"/>
      <c r="QOD354" s="116"/>
      <c r="QOE354" s="116"/>
      <c r="QOF354" s="116"/>
      <c r="QOG354" s="116"/>
      <c r="QOH354" s="116"/>
      <c r="QOI354" s="118"/>
      <c r="QOJ354" s="115"/>
      <c r="QOK354" s="116"/>
      <c r="QOL354" s="117"/>
      <c r="QOM354" s="116"/>
      <c r="QON354" s="116"/>
      <c r="QOO354" s="116"/>
      <c r="QOP354" s="116"/>
      <c r="QOQ354" s="116"/>
      <c r="QOR354" s="116"/>
      <c r="QOS354" s="116"/>
      <c r="QOT354" s="116"/>
      <c r="QOU354" s="118"/>
      <c r="QOV354" s="116"/>
      <c r="QOW354" s="116"/>
      <c r="QOX354" s="116"/>
      <c r="QOY354" s="116"/>
      <c r="QOZ354" s="116"/>
      <c r="QPA354" s="116"/>
      <c r="QPB354" s="116"/>
      <c r="QPC354" s="116"/>
      <c r="QPD354" s="116"/>
      <c r="QPE354" s="116"/>
      <c r="QPF354" s="118"/>
      <c r="QPG354" s="115"/>
      <c r="QPH354" s="116"/>
      <c r="QPI354" s="117"/>
      <c r="QPJ354" s="116"/>
      <c r="QPK354" s="116"/>
      <c r="QPL354" s="116"/>
      <c r="QPM354" s="116"/>
      <c r="QPN354" s="116"/>
      <c r="QPO354" s="116"/>
      <c r="QPP354" s="116"/>
      <c r="QPQ354" s="116"/>
      <c r="QPR354" s="118"/>
      <c r="QPS354" s="116"/>
      <c r="QPT354" s="116"/>
      <c r="QPU354" s="116"/>
      <c r="QPV354" s="116"/>
      <c r="QPW354" s="116"/>
      <c r="QPX354" s="116"/>
      <c r="QPY354" s="116"/>
      <c r="QPZ354" s="116"/>
      <c r="QQA354" s="116"/>
      <c r="QQB354" s="116"/>
      <c r="QQC354" s="118"/>
      <c r="QQD354" s="115"/>
      <c r="QQE354" s="116"/>
      <c r="QQF354" s="117"/>
      <c r="QQG354" s="116"/>
      <c r="QQH354" s="116"/>
      <c r="QQI354" s="116"/>
      <c r="QQJ354" s="116"/>
      <c r="QQK354" s="116"/>
      <c r="QQL354" s="116"/>
      <c r="QQM354" s="116"/>
      <c r="QQN354" s="116"/>
      <c r="QQO354" s="118"/>
      <c r="QQP354" s="116"/>
      <c r="QQQ354" s="116"/>
      <c r="QQR354" s="116"/>
      <c r="QQS354" s="116"/>
      <c r="QQT354" s="116"/>
      <c r="QQU354" s="116"/>
      <c r="QQV354" s="116"/>
      <c r="QQW354" s="116"/>
      <c r="QQX354" s="116"/>
      <c r="QQY354" s="116"/>
      <c r="QQZ354" s="118"/>
      <c r="QRA354" s="115"/>
      <c r="QRB354" s="116"/>
      <c r="QRC354" s="117"/>
      <c r="QRD354" s="116"/>
      <c r="QRE354" s="116"/>
      <c r="QRF354" s="116"/>
      <c r="QRG354" s="116"/>
      <c r="QRH354" s="116"/>
      <c r="QRI354" s="116"/>
      <c r="QRJ354" s="116"/>
      <c r="QRK354" s="116"/>
      <c r="QRL354" s="118"/>
      <c r="QRM354" s="116"/>
      <c r="QRN354" s="116"/>
      <c r="QRO354" s="116"/>
      <c r="QRP354" s="116"/>
      <c r="QRQ354" s="116"/>
      <c r="QRR354" s="116"/>
      <c r="QRS354" s="116"/>
      <c r="QRT354" s="116"/>
      <c r="QRU354" s="116"/>
      <c r="QRV354" s="116"/>
      <c r="QRW354" s="118"/>
      <c r="QRX354" s="115"/>
      <c r="QRY354" s="116"/>
      <c r="QRZ354" s="117"/>
      <c r="QSA354" s="116"/>
      <c r="QSB354" s="116"/>
      <c r="QSC354" s="116"/>
      <c r="QSD354" s="116"/>
      <c r="QSE354" s="116"/>
      <c r="QSF354" s="116"/>
      <c r="QSG354" s="116"/>
      <c r="QSH354" s="116"/>
      <c r="QSI354" s="118"/>
      <c r="QSJ354" s="116"/>
      <c r="QSK354" s="116"/>
      <c r="QSL354" s="116"/>
      <c r="QSM354" s="116"/>
      <c r="QSN354" s="116"/>
      <c r="QSO354" s="116"/>
      <c r="QSP354" s="116"/>
      <c r="QSQ354" s="116"/>
      <c r="QSR354" s="116"/>
      <c r="QSS354" s="116"/>
      <c r="QST354" s="118"/>
      <c r="QSU354" s="115"/>
      <c r="QSV354" s="116"/>
      <c r="QSW354" s="117"/>
      <c r="QSX354" s="116"/>
      <c r="QSY354" s="116"/>
      <c r="QSZ354" s="116"/>
      <c r="QTA354" s="116"/>
      <c r="QTB354" s="116"/>
      <c r="QTC354" s="116"/>
      <c r="QTD354" s="116"/>
      <c r="QTE354" s="116"/>
      <c r="QTF354" s="118"/>
      <c r="QTG354" s="116"/>
      <c r="QTH354" s="116"/>
      <c r="QTI354" s="116"/>
      <c r="QTJ354" s="116"/>
      <c r="QTK354" s="116"/>
      <c r="QTL354" s="116"/>
      <c r="QTM354" s="116"/>
      <c r="QTN354" s="116"/>
      <c r="QTO354" s="116"/>
      <c r="QTP354" s="116"/>
      <c r="QTQ354" s="118"/>
      <c r="QTR354" s="115"/>
      <c r="QTS354" s="116"/>
      <c r="QTT354" s="117"/>
      <c r="QTU354" s="116"/>
      <c r="QTV354" s="116"/>
      <c r="QTW354" s="116"/>
      <c r="QTX354" s="116"/>
      <c r="QTY354" s="116"/>
      <c r="QTZ354" s="116"/>
      <c r="QUA354" s="116"/>
      <c r="QUB354" s="116"/>
      <c r="QUC354" s="118"/>
      <c r="QUD354" s="116"/>
      <c r="QUE354" s="116"/>
      <c r="QUF354" s="116"/>
      <c r="QUG354" s="116"/>
      <c r="QUH354" s="116"/>
      <c r="QUI354" s="116"/>
      <c r="QUJ354" s="116"/>
      <c r="QUK354" s="116"/>
      <c r="QUL354" s="116"/>
      <c r="QUM354" s="116"/>
      <c r="QUN354" s="118"/>
      <c r="QUO354" s="115"/>
      <c r="QUP354" s="116"/>
      <c r="QUQ354" s="117"/>
      <c r="QUR354" s="116"/>
      <c r="QUS354" s="116"/>
      <c r="QUT354" s="116"/>
      <c r="QUU354" s="116"/>
      <c r="QUV354" s="116"/>
      <c r="QUW354" s="116"/>
      <c r="QUX354" s="116"/>
      <c r="QUY354" s="116"/>
      <c r="QUZ354" s="118"/>
      <c r="QVA354" s="116"/>
      <c r="QVB354" s="116"/>
      <c r="QVC354" s="116"/>
      <c r="QVD354" s="116"/>
      <c r="QVE354" s="116"/>
      <c r="QVF354" s="116"/>
      <c r="QVG354" s="116"/>
      <c r="QVH354" s="116"/>
      <c r="QVI354" s="116"/>
      <c r="QVJ354" s="116"/>
      <c r="QVK354" s="118"/>
      <c r="QVL354" s="115"/>
      <c r="QVM354" s="116"/>
      <c r="QVN354" s="117"/>
      <c r="QVO354" s="116"/>
      <c r="QVP354" s="116"/>
      <c r="QVQ354" s="116"/>
      <c r="QVR354" s="116"/>
      <c r="QVS354" s="116"/>
      <c r="QVT354" s="116"/>
      <c r="QVU354" s="116"/>
      <c r="QVV354" s="116"/>
      <c r="QVW354" s="118"/>
      <c r="QVX354" s="116"/>
      <c r="QVY354" s="116"/>
      <c r="QVZ354" s="116"/>
      <c r="QWA354" s="116"/>
      <c r="QWB354" s="116"/>
      <c r="QWC354" s="116"/>
      <c r="QWD354" s="116"/>
      <c r="QWE354" s="116"/>
      <c r="QWF354" s="116"/>
      <c r="QWG354" s="116"/>
      <c r="QWH354" s="118"/>
      <c r="QWI354" s="115"/>
      <c r="QWJ354" s="116"/>
      <c r="QWK354" s="117"/>
      <c r="QWL354" s="116"/>
      <c r="QWM354" s="116"/>
      <c r="QWN354" s="116"/>
      <c r="QWO354" s="116"/>
      <c r="QWP354" s="116"/>
      <c r="QWQ354" s="116"/>
      <c r="QWR354" s="116"/>
      <c r="QWS354" s="116"/>
      <c r="QWT354" s="118"/>
      <c r="QWU354" s="116"/>
      <c r="QWV354" s="116"/>
      <c r="QWW354" s="116"/>
      <c r="QWX354" s="116"/>
      <c r="QWY354" s="116"/>
      <c r="QWZ354" s="116"/>
      <c r="QXA354" s="116"/>
      <c r="QXB354" s="116"/>
      <c r="QXC354" s="116"/>
      <c r="QXD354" s="116"/>
      <c r="QXE354" s="118"/>
      <c r="QXF354" s="115"/>
      <c r="QXG354" s="116"/>
      <c r="QXH354" s="117"/>
      <c r="QXI354" s="116"/>
      <c r="QXJ354" s="116"/>
      <c r="QXK354" s="116"/>
      <c r="QXL354" s="116"/>
      <c r="QXM354" s="116"/>
      <c r="QXN354" s="116"/>
      <c r="QXO354" s="116"/>
      <c r="QXP354" s="116"/>
      <c r="QXQ354" s="118"/>
      <c r="QXR354" s="116"/>
      <c r="QXS354" s="116"/>
      <c r="QXT354" s="116"/>
      <c r="QXU354" s="116"/>
      <c r="QXV354" s="116"/>
      <c r="QXW354" s="116"/>
      <c r="QXX354" s="116"/>
      <c r="QXY354" s="116"/>
      <c r="QXZ354" s="116"/>
      <c r="QYA354" s="116"/>
      <c r="QYB354" s="118"/>
      <c r="QYC354" s="115"/>
      <c r="QYD354" s="116"/>
      <c r="QYE354" s="117"/>
      <c r="QYF354" s="116"/>
      <c r="QYG354" s="116"/>
      <c r="QYH354" s="116"/>
      <c r="QYI354" s="116"/>
      <c r="QYJ354" s="116"/>
      <c r="QYK354" s="116"/>
      <c r="QYL354" s="116"/>
      <c r="QYM354" s="116"/>
      <c r="QYN354" s="118"/>
      <c r="QYO354" s="116"/>
      <c r="QYP354" s="116"/>
      <c r="QYQ354" s="116"/>
      <c r="QYR354" s="116"/>
      <c r="QYS354" s="116"/>
      <c r="QYT354" s="116"/>
      <c r="QYU354" s="116"/>
      <c r="QYV354" s="116"/>
      <c r="QYW354" s="116"/>
      <c r="QYX354" s="116"/>
      <c r="QYY354" s="118"/>
      <c r="QYZ354" s="115"/>
      <c r="QZA354" s="116"/>
      <c r="QZB354" s="117"/>
      <c r="QZC354" s="116"/>
      <c r="QZD354" s="116"/>
      <c r="QZE354" s="116"/>
      <c r="QZF354" s="116"/>
      <c r="QZG354" s="116"/>
      <c r="QZH354" s="116"/>
      <c r="QZI354" s="116"/>
      <c r="QZJ354" s="116"/>
      <c r="QZK354" s="118"/>
      <c r="QZL354" s="116"/>
      <c r="QZM354" s="116"/>
      <c r="QZN354" s="116"/>
      <c r="QZO354" s="116"/>
      <c r="QZP354" s="116"/>
      <c r="QZQ354" s="116"/>
      <c r="QZR354" s="116"/>
      <c r="QZS354" s="116"/>
      <c r="QZT354" s="116"/>
      <c r="QZU354" s="116"/>
      <c r="QZV354" s="118"/>
      <c r="QZW354" s="115"/>
      <c r="QZX354" s="116"/>
      <c r="QZY354" s="117"/>
      <c r="QZZ354" s="116"/>
      <c r="RAA354" s="116"/>
      <c r="RAB354" s="116"/>
      <c r="RAC354" s="116"/>
      <c r="RAD354" s="116"/>
      <c r="RAE354" s="116"/>
      <c r="RAF354" s="116"/>
      <c r="RAG354" s="116"/>
      <c r="RAH354" s="118"/>
      <c r="RAI354" s="116"/>
      <c r="RAJ354" s="116"/>
      <c r="RAK354" s="116"/>
      <c r="RAL354" s="116"/>
      <c r="RAM354" s="116"/>
      <c r="RAN354" s="116"/>
      <c r="RAO354" s="116"/>
      <c r="RAP354" s="116"/>
      <c r="RAQ354" s="116"/>
      <c r="RAR354" s="116"/>
      <c r="RAS354" s="118"/>
      <c r="RAT354" s="115"/>
      <c r="RAU354" s="116"/>
      <c r="RAV354" s="117"/>
      <c r="RAW354" s="116"/>
      <c r="RAX354" s="116"/>
      <c r="RAY354" s="116"/>
      <c r="RAZ354" s="116"/>
      <c r="RBA354" s="116"/>
      <c r="RBB354" s="116"/>
      <c r="RBC354" s="116"/>
      <c r="RBD354" s="116"/>
      <c r="RBE354" s="118"/>
      <c r="RBF354" s="116"/>
      <c r="RBG354" s="116"/>
      <c r="RBH354" s="116"/>
      <c r="RBI354" s="116"/>
      <c r="RBJ354" s="116"/>
      <c r="RBK354" s="116"/>
      <c r="RBL354" s="116"/>
      <c r="RBM354" s="116"/>
      <c r="RBN354" s="116"/>
      <c r="RBO354" s="116"/>
      <c r="RBP354" s="118"/>
      <c r="RBQ354" s="115"/>
      <c r="RBR354" s="116"/>
      <c r="RBS354" s="117"/>
      <c r="RBT354" s="116"/>
      <c r="RBU354" s="116"/>
      <c r="RBV354" s="116"/>
      <c r="RBW354" s="116"/>
      <c r="RBX354" s="116"/>
      <c r="RBY354" s="116"/>
      <c r="RBZ354" s="116"/>
      <c r="RCA354" s="116"/>
      <c r="RCB354" s="118"/>
      <c r="RCC354" s="116"/>
      <c r="RCD354" s="116"/>
      <c r="RCE354" s="116"/>
      <c r="RCF354" s="116"/>
      <c r="RCG354" s="116"/>
      <c r="RCH354" s="116"/>
      <c r="RCI354" s="116"/>
      <c r="RCJ354" s="116"/>
      <c r="RCK354" s="116"/>
      <c r="RCL354" s="116"/>
      <c r="RCM354" s="118"/>
      <c r="RCN354" s="115"/>
      <c r="RCO354" s="116"/>
      <c r="RCP354" s="117"/>
      <c r="RCQ354" s="116"/>
      <c r="RCR354" s="116"/>
      <c r="RCS354" s="116"/>
      <c r="RCT354" s="116"/>
      <c r="RCU354" s="116"/>
      <c r="RCV354" s="116"/>
      <c r="RCW354" s="116"/>
      <c r="RCX354" s="116"/>
      <c r="RCY354" s="118"/>
      <c r="RCZ354" s="116"/>
      <c r="RDA354" s="116"/>
      <c r="RDB354" s="116"/>
      <c r="RDC354" s="116"/>
      <c r="RDD354" s="116"/>
      <c r="RDE354" s="116"/>
      <c r="RDF354" s="116"/>
      <c r="RDG354" s="116"/>
      <c r="RDH354" s="116"/>
      <c r="RDI354" s="116"/>
      <c r="RDJ354" s="118"/>
      <c r="RDK354" s="115"/>
      <c r="RDL354" s="116"/>
      <c r="RDM354" s="117"/>
      <c r="RDN354" s="116"/>
      <c r="RDO354" s="116"/>
      <c r="RDP354" s="116"/>
      <c r="RDQ354" s="116"/>
      <c r="RDR354" s="116"/>
      <c r="RDS354" s="116"/>
      <c r="RDT354" s="116"/>
      <c r="RDU354" s="116"/>
      <c r="RDV354" s="118"/>
      <c r="RDW354" s="116"/>
      <c r="RDX354" s="116"/>
      <c r="RDY354" s="116"/>
      <c r="RDZ354" s="116"/>
      <c r="REA354" s="116"/>
      <c r="REB354" s="116"/>
      <c r="REC354" s="116"/>
      <c r="RED354" s="116"/>
      <c r="REE354" s="116"/>
      <c r="REF354" s="116"/>
      <c r="REG354" s="118"/>
      <c r="REH354" s="115"/>
      <c r="REI354" s="116"/>
      <c r="REJ354" s="117"/>
      <c r="REK354" s="116"/>
      <c r="REL354" s="116"/>
      <c r="REM354" s="116"/>
      <c r="REN354" s="116"/>
      <c r="REO354" s="116"/>
      <c r="REP354" s="116"/>
      <c r="REQ354" s="116"/>
      <c r="RER354" s="116"/>
      <c r="RES354" s="118"/>
      <c r="RET354" s="116"/>
      <c r="REU354" s="116"/>
      <c r="REV354" s="116"/>
      <c r="REW354" s="116"/>
      <c r="REX354" s="116"/>
      <c r="REY354" s="116"/>
      <c r="REZ354" s="116"/>
      <c r="RFA354" s="116"/>
      <c r="RFB354" s="116"/>
      <c r="RFC354" s="116"/>
      <c r="RFD354" s="118"/>
      <c r="RFE354" s="115"/>
      <c r="RFF354" s="116"/>
      <c r="RFG354" s="117"/>
      <c r="RFH354" s="116"/>
      <c r="RFI354" s="116"/>
      <c r="RFJ354" s="116"/>
      <c r="RFK354" s="116"/>
      <c r="RFL354" s="116"/>
      <c r="RFM354" s="116"/>
      <c r="RFN354" s="116"/>
      <c r="RFO354" s="116"/>
      <c r="RFP354" s="118"/>
      <c r="RFQ354" s="116"/>
      <c r="RFR354" s="116"/>
      <c r="RFS354" s="116"/>
      <c r="RFT354" s="116"/>
      <c r="RFU354" s="116"/>
      <c r="RFV354" s="116"/>
      <c r="RFW354" s="116"/>
      <c r="RFX354" s="116"/>
      <c r="RFY354" s="116"/>
      <c r="RFZ354" s="116"/>
      <c r="RGA354" s="118"/>
      <c r="RGB354" s="115"/>
      <c r="RGC354" s="116"/>
      <c r="RGD354" s="117"/>
      <c r="RGE354" s="116"/>
      <c r="RGF354" s="116"/>
      <c r="RGG354" s="116"/>
      <c r="RGH354" s="116"/>
      <c r="RGI354" s="116"/>
      <c r="RGJ354" s="116"/>
      <c r="RGK354" s="116"/>
      <c r="RGL354" s="116"/>
      <c r="RGM354" s="118"/>
      <c r="RGN354" s="116"/>
      <c r="RGO354" s="116"/>
      <c r="RGP354" s="116"/>
      <c r="RGQ354" s="116"/>
      <c r="RGR354" s="116"/>
      <c r="RGS354" s="116"/>
      <c r="RGT354" s="116"/>
      <c r="RGU354" s="116"/>
      <c r="RGV354" s="116"/>
      <c r="RGW354" s="116"/>
      <c r="RGX354" s="118"/>
      <c r="RGY354" s="115"/>
      <c r="RGZ354" s="116"/>
      <c r="RHA354" s="117"/>
      <c r="RHB354" s="116"/>
      <c r="RHC354" s="116"/>
      <c r="RHD354" s="116"/>
      <c r="RHE354" s="116"/>
      <c r="RHF354" s="116"/>
      <c r="RHG354" s="116"/>
      <c r="RHH354" s="116"/>
      <c r="RHI354" s="116"/>
      <c r="RHJ354" s="118"/>
      <c r="RHK354" s="116"/>
      <c r="RHL354" s="116"/>
      <c r="RHM354" s="116"/>
      <c r="RHN354" s="116"/>
      <c r="RHO354" s="116"/>
      <c r="RHP354" s="116"/>
      <c r="RHQ354" s="116"/>
      <c r="RHR354" s="116"/>
      <c r="RHS354" s="116"/>
      <c r="RHT354" s="116"/>
      <c r="RHU354" s="118"/>
      <c r="RHV354" s="115"/>
      <c r="RHW354" s="116"/>
      <c r="RHX354" s="117"/>
      <c r="RHY354" s="116"/>
      <c r="RHZ354" s="116"/>
      <c r="RIA354" s="116"/>
      <c r="RIB354" s="116"/>
      <c r="RIC354" s="116"/>
      <c r="RID354" s="116"/>
      <c r="RIE354" s="116"/>
      <c r="RIF354" s="116"/>
      <c r="RIG354" s="118"/>
      <c r="RIH354" s="116"/>
      <c r="RII354" s="116"/>
      <c r="RIJ354" s="116"/>
      <c r="RIK354" s="116"/>
      <c r="RIL354" s="116"/>
      <c r="RIM354" s="116"/>
      <c r="RIN354" s="116"/>
      <c r="RIO354" s="116"/>
      <c r="RIP354" s="116"/>
      <c r="RIQ354" s="116"/>
      <c r="RIR354" s="118"/>
      <c r="RIS354" s="115"/>
      <c r="RIT354" s="116"/>
      <c r="RIU354" s="117"/>
      <c r="RIV354" s="116"/>
      <c r="RIW354" s="116"/>
      <c r="RIX354" s="116"/>
      <c r="RIY354" s="116"/>
      <c r="RIZ354" s="116"/>
      <c r="RJA354" s="116"/>
      <c r="RJB354" s="116"/>
      <c r="RJC354" s="116"/>
      <c r="RJD354" s="118"/>
      <c r="RJE354" s="116"/>
      <c r="RJF354" s="116"/>
      <c r="RJG354" s="116"/>
      <c r="RJH354" s="116"/>
      <c r="RJI354" s="116"/>
      <c r="RJJ354" s="116"/>
      <c r="RJK354" s="116"/>
      <c r="RJL354" s="116"/>
      <c r="RJM354" s="116"/>
      <c r="RJN354" s="116"/>
      <c r="RJO354" s="118"/>
      <c r="RJP354" s="115"/>
      <c r="RJQ354" s="116"/>
      <c r="RJR354" s="117"/>
      <c r="RJS354" s="116"/>
      <c r="RJT354" s="116"/>
      <c r="RJU354" s="116"/>
      <c r="RJV354" s="116"/>
      <c r="RJW354" s="116"/>
      <c r="RJX354" s="116"/>
      <c r="RJY354" s="116"/>
      <c r="RJZ354" s="116"/>
      <c r="RKA354" s="118"/>
      <c r="RKB354" s="116"/>
      <c r="RKC354" s="116"/>
      <c r="RKD354" s="116"/>
      <c r="RKE354" s="116"/>
      <c r="RKF354" s="116"/>
      <c r="RKG354" s="116"/>
      <c r="RKH354" s="116"/>
      <c r="RKI354" s="116"/>
      <c r="RKJ354" s="116"/>
      <c r="RKK354" s="116"/>
      <c r="RKL354" s="118"/>
      <c r="RKM354" s="115"/>
      <c r="RKN354" s="116"/>
      <c r="RKO354" s="117"/>
      <c r="RKP354" s="116"/>
      <c r="RKQ354" s="116"/>
      <c r="RKR354" s="116"/>
      <c r="RKS354" s="116"/>
      <c r="RKT354" s="116"/>
      <c r="RKU354" s="116"/>
      <c r="RKV354" s="116"/>
      <c r="RKW354" s="116"/>
      <c r="RKX354" s="118"/>
      <c r="RKY354" s="116"/>
      <c r="RKZ354" s="116"/>
      <c r="RLA354" s="116"/>
      <c r="RLB354" s="116"/>
      <c r="RLC354" s="116"/>
      <c r="RLD354" s="116"/>
      <c r="RLE354" s="116"/>
      <c r="RLF354" s="116"/>
      <c r="RLG354" s="116"/>
      <c r="RLH354" s="116"/>
      <c r="RLI354" s="118"/>
      <c r="RLJ354" s="115"/>
      <c r="RLK354" s="116"/>
      <c r="RLL354" s="117"/>
      <c r="RLM354" s="116"/>
      <c r="RLN354" s="116"/>
      <c r="RLO354" s="116"/>
      <c r="RLP354" s="116"/>
      <c r="RLQ354" s="116"/>
      <c r="RLR354" s="116"/>
      <c r="RLS354" s="116"/>
      <c r="RLT354" s="116"/>
      <c r="RLU354" s="118"/>
      <c r="RLV354" s="116"/>
      <c r="RLW354" s="116"/>
      <c r="RLX354" s="116"/>
      <c r="RLY354" s="116"/>
      <c r="RLZ354" s="116"/>
      <c r="RMA354" s="116"/>
      <c r="RMB354" s="116"/>
      <c r="RMC354" s="116"/>
      <c r="RMD354" s="116"/>
      <c r="RME354" s="116"/>
      <c r="RMF354" s="118"/>
      <c r="RMG354" s="115"/>
      <c r="RMH354" s="116"/>
      <c r="RMI354" s="117"/>
      <c r="RMJ354" s="116"/>
      <c r="RMK354" s="116"/>
      <c r="RML354" s="116"/>
      <c r="RMM354" s="116"/>
      <c r="RMN354" s="116"/>
      <c r="RMO354" s="116"/>
      <c r="RMP354" s="116"/>
      <c r="RMQ354" s="116"/>
      <c r="RMR354" s="118"/>
      <c r="RMS354" s="116"/>
      <c r="RMT354" s="116"/>
      <c r="RMU354" s="116"/>
      <c r="RMV354" s="116"/>
      <c r="RMW354" s="116"/>
      <c r="RMX354" s="116"/>
      <c r="RMY354" s="116"/>
      <c r="RMZ354" s="116"/>
      <c r="RNA354" s="116"/>
      <c r="RNB354" s="116"/>
      <c r="RNC354" s="118"/>
      <c r="RND354" s="115"/>
      <c r="RNE354" s="116"/>
      <c r="RNF354" s="117"/>
      <c r="RNG354" s="116"/>
      <c r="RNH354" s="116"/>
      <c r="RNI354" s="116"/>
      <c r="RNJ354" s="116"/>
      <c r="RNK354" s="116"/>
      <c r="RNL354" s="116"/>
      <c r="RNM354" s="116"/>
      <c r="RNN354" s="116"/>
      <c r="RNO354" s="118"/>
      <c r="RNP354" s="116"/>
      <c r="RNQ354" s="116"/>
      <c r="RNR354" s="116"/>
      <c r="RNS354" s="116"/>
      <c r="RNT354" s="116"/>
      <c r="RNU354" s="116"/>
      <c r="RNV354" s="116"/>
      <c r="RNW354" s="116"/>
      <c r="RNX354" s="116"/>
      <c r="RNY354" s="116"/>
      <c r="RNZ354" s="118"/>
      <c r="ROA354" s="115"/>
      <c r="ROB354" s="116"/>
      <c r="ROC354" s="117"/>
      <c r="ROD354" s="116"/>
      <c r="ROE354" s="116"/>
      <c r="ROF354" s="116"/>
      <c r="ROG354" s="116"/>
      <c r="ROH354" s="116"/>
      <c r="ROI354" s="116"/>
      <c r="ROJ354" s="116"/>
      <c r="ROK354" s="116"/>
      <c r="ROL354" s="118"/>
      <c r="ROM354" s="116"/>
      <c r="RON354" s="116"/>
      <c r="ROO354" s="116"/>
      <c r="ROP354" s="116"/>
      <c r="ROQ354" s="116"/>
      <c r="ROR354" s="116"/>
      <c r="ROS354" s="116"/>
      <c r="ROT354" s="116"/>
      <c r="ROU354" s="116"/>
      <c r="ROV354" s="116"/>
      <c r="ROW354" s="118"/>
      <c r="ROX354" s="115"/>
      <c r="ROY354" s="116"/>
      <c r="ROZ354" s="117"/>
      <c r="RPA354" s="116"/>
      <c r="RPB354" s="116"/>
      <c r="RPC354" s="116"/>
      <c r="RPD354" s="116"/>
      <c r="RPE354" s="116"/>
      <c r="RPF354" s="116"/>
      <c r="RPG354" s="116"/>
      <c r="RPH354" s="116"/>
      <c r="RPI354" s="118"/>
      <c r="RPJ354" s="116"/>
      <c r="RPK354" s="116"/>
      <c r="RPL354" s="116"/>
      <c r="RPM354" s="116"/>
      <c r="RPN354" s="116"/>
      <c r="RPO354" s="116"/>
      <c r="RPP354" s="116"/>
      <c r="RPQ354" s="116"/>
      <c r="RPR354" s="116"/>
      <c r="RPS354" s="116"/>
      <c r="RPT354" s="118"/>
      <c r="RPU354" s="115"/>
      <c r="RPV354" s="116"/>
      <c r="RPW354" s="117"/>
      <c r="RPX354" s="116"/>
      <c r="RPY354" s="116"/>
      <c r="RPZ354" s="116"/>
      <c r="RQA354" s="116"/>
      <c r="RQB354" s="116"/>
      <c r="RQC354" s="116"/>
      <c r="RQD354" s="116"/>
      <c r="RQE354" s="116"/>
      <c r="RQF354" s="118"/>
      <c r="RQG354" s="116"/>
      <c r="RQH354" s="116"/>
      <c r="RQI354" s="116"/>
      <c r="RQJ354" s="116"/>
      <c r="RQK354" s="116"/>
      <c r="RQL354" s="116"/>
      <c r="RQM354" s="116"/>
      <c r="RQN354" s="116"/>
      <c r="RQO354" s="116"/>
      <c r="RQP354" s="116"/>
      <c r="RQQ354" s="118"/>
      <c r="RQR354" s="115"/>
      <c r="RQS354" s="116"/>
      <c r="RQT354" s="117"/>
      <c r="RQU354" s="116"/>
      <c r="RQV354" s="116"/>
      <c r="RQW354" s="116"/>
      <c r="RQX354" s="116"/>
      <c r="RQY354" s="116"/>
      <c r="RQZ354" s="116"/>
      <c r="RRA354" s="116"/>
      <c r="RRB354" s="116"/>
      <c r="RRC354" s="118"/>
      <c r="RRD354" s="116"/>
      <c r="RRE354" s="116"/>
      <c r="RRF354" s="116"/>
      <c r="RRG354" s="116"/>
      <c r="RRH354" s="116"/>
      <c r="RRI354" s="116"/>
      <c r="RRJ354" s="116"/>
      <c r="RRK354" s="116"/>
      <c r="RRL354" s="116"/>
      <c r="RRM354" s="116"/>
      <c r="RRN354" s="118"/>
      <c r="RRO354" s="115"/>
      <c r="RRP354" s="116"/>
      <c r="RRQ354" s="117"/>
      <c r="RRR354" s="116"/>
      <c r="RRS354" s="116"/>
      <c r="RRT354" s="116"/>
      <c r="RRU354" s="116"/>
      <c r="RRV354" s="116"/>
      <c r="RRW354" s="116"/>
      <c r="RRX354" s="116"/>
      <c r="RRY354" s="116"/>
      <c r="RRZ354" s="118"/>
      <c r="RSA354" s="116"/>
      <c r="RSB354" s="116"/>
      <c r="RSC354" s="116"/>
      <c r="RSD354" s="116"/>
      <c r="RSE354" s="116"/>
      <c r="RSF354" s="116"/>
      <c r="RSG354" s="116"/>
      <c r="RSH354" s="116"/>
      <c r="RSI354" s="116"/>
      <c r="RSJ354" s="116"/>
      <c r="RSK354" s="118"/>
      <c r="RSL354" s="115"/>
      <c r="RSM354" s="116"/>
      <c r="RSN354" s="117"/>
      <c r="RSO354" s="116"/>
      <c r="RSP354" s="116"/>
      <c r="RSQ354" s="116"/>
      <c r="RSR354" s="116"/>
      <c r="RSS354" s="116"/>
      <c r="RST354" s="116"/>
      <c r="RSU354" s="116"/>
      <c r="RSV354" s="116"/>
      <c r="RSW354" s="118"/>
      <c r="RSX354" s="116"/>
      <c r="RSY354" s="116"/>
      <c r="RSZ354" s="116"/>
      <c r="RTA354" s="116"/>
      <c r="RTB354" s="116"/>
      <c r="RTC354" s="116"/>
      <c r="RTD354" s="116"/>
      <c r="RTE354" s="116"/>
      <c r="RTF354" s="116"/>
      <c r="RTG354" s="116"/>
      <c r="RTH354" s="118"/>
      <c r="RTI354" s="115"/>
      <c r="RTJ354" s="116"/>
      <c r="RTK354" s="117"/>
      <c r="RTL354" s="116"/>
      <c r="RTM354" s="116"/>
      <c r="RTN354" s="116"/>
      <c r="RTO354" s="116"/>
      <c r="RTP354" s="116"/>
      <c r="RTQ354" s="116"/>
      <c r="RTR354" s="116"/>
      <c r="RTS354" s="116"/>
      <c r="RTT354" s="118"/>
      <c r="RTU354" s="116"/>
      <c r="RTV354" s="116"/>
      <c r="RTW354" s="116"/>
      <c r="RTX354" s="116"/>
      <c r="RTY354" s="116"/>
      <c r="RTZ354" s="116"/>
      <c r="RUA354" s="116"/>
      <c r="RUB354" s="116"/>
      <c r="RUC354" s="116"/>
      <c r="RUD354" s="116"/>
      <c r="RUE354" s="118"/>
      <c r="RUF354" s="115"/>
      <c r="RUG354" s="116"/>
      <c r="RUH354" s="117"/>
      <c r="RUI354" s="116"/>
      <c r="RUJ354" s="116"/>
      <c r="RUK354" s="116"/>
      <c r="RUL354" s="116"/>
      <c r="RUM354" s="116"/>
      <c r="RUN354" s="116"/>
      <c r="RUO354" s="116"/>
      <c r="RUP354" s="116"/>
      <c r="RUQ354" s="118"/>
      <c r="RUR354" s="116"/>
      <c r="RUS354" s="116"/>
      <c r="RUT354" s="116"/>
      <c r="RUU354" s="116"/>
      <c r="RUV354" s="116"/>
      <c r="RUW354" s="116"/>
      <c r="RUX354" s="116"/>
      <c r="RUY354" s="116"/>
      <c r="RUZ354" s="116"/>
      <c r="RVA354" s="116"/>
      <c r="RVB354" s="118"/>
      <c r="RVC354" s="115"/>
      <c r="RVD354" s="116"/>
      <c r="RVE354" s="117"/>
      <c r="RVF354" s="116"/>
      <c r="RVG354" s="116"/>
      <c r="RVH354" s="116"/>
      <c r="RVI354" s="116"/>
      <c r="RVJ354" s="116"/>
      <c r="RVK354" s="116"/>
      <c r="RVL354" s="116"/>
      <c r="RVM354" s="116"/>
      <c r="RVN354" s="118"/>
      <c r="RVO354" s="116"/>
      <c r="RVP354" s="116"/>
      <c r="RVQ354" s="116"/>
      <c r="RVR354" s="116"/>
      <c r="RVS354" s="116"/>
      <c r="RVT354" s="116"/>
      <c r="RVU354" s="116"/>
      <c r="RVV354" s="116"/>
      <c r="RVW354" s="116"/>
      <c r="RVX354" s="116"/>
      <c r="RVY354" s="118"/>
      <c r="RVZ354" s="115"/>
      <c r="RWA354" s="116"/>
      <c r="RWB354" s="117"/>
      <c r="RWC354" s="116"/>
      <c r="RWD354" s="116"/>
      <c r="RWE354" s="116"/>
      <c r="RWF354" s="116"/>
      <c r="RWG354" s="116"/>
      <c r="RWH354" s="116"/>
      <c r="RWI354" s="116"/>
      <c r="RWJ354" s="116"/>
      <c r="RWK354" s="118"/>
      <c r="RWL354" s="116"/>
      <c r="RWM354" s="116"/>
      <c r="RWN354" s="116"/>
      <c r="RWO354" s="116"/>
      <c r="RWP354" s="116"/>
      <c r="RWQ354" s="116"/>
      <c r="RWR354" s="116"/>
      <c r="RWS354" s="116"/>
      <c r="RWT354" s="116"/>
      <c r="RWU354" s="116"/>
      <c r="RWV354" s="118"/>
      <c r="RWW354" s="115"/>
      <c r="RWX354" s="116"/>
      <c r="RWY354" s="117"/>
      <c r="RWZ354" s="116"/>
      <c r="RXA354" s="116"/>
      <c r="RXB354" s="116"/>
      <c r="RXC354" s="116"/>
      <c r="RXD354" s="116"/>
      <c r="RXE354" s="116"/>
      <c r="RXF354" s="116"/>
      <c r="RXG354" s="116"/>
      <c r="RXH354" s="118"/>
      <c r="RXI354" s="116"/>
      <c r="RXJ354" s="116"/>
      <c r="RXK354" s="116"/>
      <c r="RXL354" s="116"/>
      <c r="RXM354" s="116"/>
      <c r="RXN354" s="116"/>
      <c r="RXO354" s="116"/>
      <c r="RXP354" s="116"/>
      <c r="RXQ354" s="116"/>
      <c r="RXR354" s="116"/>
      <c r="RXS354" s="118"/>
      <c r="RXT354" s="115"/>
      <c r="RXU354" s="116"/>
      <c r="RXV354" s="117"/>
      <c r="RXW354" s="116"/>
      <c r="RXX354" s="116"/>
      <c r="RXY354" s="116"/>
      <c r="RXZ354" s="116"/>
      <c r="RYA354" s="116"/>
      <c r="RYB354" s="116"/>
      <c r="RYC354" s="116"/>
      <c r="RYD354" s="116"/>
      <c r="RYE354" s="118"/>
      <c r="RYF354" s="116"/>
      <c r="RYG354" s="116"/>
      <c r="RYH354" s="116"/>
      <c r="RYI354" s="116"/>
      <c r="RYJ354" s="116"/>
      <c r="RYK354" s="116"/>
      <c r="RYL354" s="116"/>
      <c r="RYM354" s="116"/>
      <c r="RYN354" s="116"/>
      <c r="RYO354" s="116"/>
      <c r="RYP354" s="118"/>
      <c r="RYQ354" s="115"/>
      <c r="RYR354" s="116"/>
      <c r="RYS354" s="117"/>
      <c r="RYT354" s="116"/>
      <c r="RYU354" s="116"/>
      <c r="RYV354" s="116"/>
      <c r="RYW354" s="116"/>
      <c r="RYX354" s="116"/>
      <c r="RYY354" s="116"/>
      <c r="RYZ354" s="116"/>
      <c r="RZA354" s="116"/>
      <c r="RZB354" s="118"/>
      <c r="RZC354" s="116"/>
      <c r="RZD354" s="116"/>
      <c r="RZE354" s="116"/>
      <c r="RZF354" s="116"/>
      <c r="RZG354" s="116"/>
      <c r="RZH354" s="116"/>
      <c r="RZI354" s="116"/>
      <c r="RZJ354" s="116"/>
      <c r="RZK354" s="116"/>
      <c r="RZL354" s="116"/>
      <c r="RZM354" s="118"/>
      <c r="RZN354" s="115"/>
      <c r="RZO354" s="116"/>
      <c r="RZP354" s="117"/>
      <c r="RZQ354" s="116"/>
      <c r="RZR354" s="116"/>
      <c r="RZS354" s="116"/>
      <c r="RZT354" s="116"/>
      <c r="RZU354" s="116"/>
      <c r="RZV354" s="116"/>
      <c r="RZW354" s="116"/>
      <c r="RZX354" s="116"/>
      <c r="RZY354" s="118"/>
      <c r="RZZ354" s="116"/>
      <c r="SAA354" s="116"/>
      <c r="SAB354" s="116"/>
      <c r="SAC354" s="116"/>
      <c r="SAD354" s="116"/>
      <c r="SAE354" s="116"/>
      <c r="SAF354" s="116"/>
      <c r="SAG354" s="116"/>
      <c r="SAH354" s="116"/>
      <c r="SAI354" s="116"/>
      <c r="SAJ354" s="118"/>
      <c r="SAK354" s="115"/>
      <c r="SAL354" s="116"/>
      <c r="SAM354" s="117"/>
      <c r="SAN354" s="116"/>
      <c r="SAO354" s="116"/>
      <c r="SAP354" s="116"/>
      <c r="SAQ354" s="116"/>
      <c r="SAR354" s="116"/>
      <c r="SAS354" s="116"/>
      <c r="SAT354" s="116"/>
      <c r="SAU354" s="116"/>
      <c r="SAV354" s="118"/>
      <c r="SAW354" s="116"/>
      <c r="SAX354" s="116"/>
      <c r="SAY354" s="116"/>
      <c r="SAZ354" s="116"/>
      <c r="SBA354" s="116"/>
      <c r="SBB354" s="116"/>
      <c r="SBC354" s="116"/>
      <c r="SBD354" s="116"/>
      <c r="SBE354" s="116"/>
      <c r="SBF354" s="116"/>
      <c r="SBG354" s="118"/>
      <c r="SBH354" s="115"/>
      <c r="SBI354" s="116"/>
      <c r="SBJ354" s="117"/>
      <c r="SBK354" s="116"/>
      <c r="SBL354" s="116"/>
      <c r="SBM354" s="116"/>
      <c r="SBN354" s="116"/>
      <c r="SBO354" s="116"/>
      <c r="SBP354" s="116"/>
      <c r="SBQ354" s="116"/>
      <c r="SBR354" s="116"/>
      <c r="SBS354" s="118"/>
      <c r="SBT354" s="116"/>
      <c r="SBU354" s="116"/>
      <c r="SBV354" s="116"/>
      <c r="SBW354" s="116"/>
      <c r="SBX354" s="116"/>
      <c r="SBY354" s="116"/>
      <c r="SBZ354" s="116"/>
      <c r="SCA354" s="116"/>
      <c r="SCB354" s="116"/>
      <c r="SCC354" s="116"/>
      <c r="SCD354" s="118"/>
      <c r="SCE354" s="115"/>
      <c r="SCF354" s="116"/>
      <c r="SCG354" s="117"/>
      <c r="SCH354" s="116"/>
      <c r="SCI354" s="116"/>
      <c r="SCJ354" s="116"/>
      <c r="SCK354" s="116"/>
      <c r="SCL354" s="116"/>
      <c r="SCM354" s="116"/>
      <c r="SCN354" s="116"/>
      <c r="SCO354" s="116"/>
      <c r="SCP354" s="118"/>
      <c r="SCQ354" s="116"/>
      <c r="SCR354" s="116"/>
      <c r="SCS354" s="116"/>
      <c r="SCT354" s="116"/>
      <c r="SCU354" s="116"/>
      <c r="SCV354" s="116"/>
      <c r="SCW354" s="116"/>
      <c r="SCX354" s="116"/>
      <c r="SCY354" s="116"/>
      <c r="SCZ354" s="116"/>
      <c r="SDA354" s="118"/>
      <c r="SDB354" s="115"/>
      <c r="SDC354" s="116"/>
      <c r="SDD354" s="117"/>
      <c r="SDE354" s="116"/>
      <c r="SDF354" s="116"/>
      <c r="SDG354" s="116"/>
      <c r="SDH354" s="116"/>
      <c r="SDI354" s="116"/>
      <c r="SDJ354" s="116"/>
      <c r="SDK354" s="116"/>
      <c r="SDL354" s="116"/>
      <c r="SDM354" s="118"/>
      <c r="SDN354" s="116"/>
      <c r="SDO354" s="116"/>
      <c r="SDP354" s="116"/>
      <c r="SDQ354" s="116"/>
      <c r="SDR354" s="116"/>
      <c r="SDS354" s="116"/>
      <c r="SDT354" s="116"/>
      <c r="SDU354" s="116"/>
      <c r="SDV354" s="116"/>
      <c r="SDW354" s="116"/>
      <c r="SDX354" s="118"/>
      <c r="SDY354" s="115"/>
      <c r="SDZ354" s="116"/>
      <c r="SEA354" s="117"/>
      <c r="SEB354" s="116"/>
      <c r="SEC354" s="116"/>
      <c r="SED354" s="116"/>
      <c r="SEE354" s="116"/>
      <c r="SEF354" s="116"/>
      <c r="SEG354" s="116"/>
      <c r="SEH354" s="116"/>
      <c r="SEI354" s="116"/>
      <c r="SEJ354" s="118"/>
      <c r="SEK354" s="116"/>
      <c r="SEL354" s="116"/>
      <c r="SEM354" s="116"/>
      <c r="SEN354" s="116"/>
      <c r="SEO354" s="116"/>
      <c r="SEP354" s="116"/>
      <c r="SEQ354" s="116"/>
      <c r="SER354" s="116"/>
      <c r="SES354" s="116"/>
      <c r="SET354" s="116"/>
      <c r="SEU354" s="118"/>
      <c r="SEV354" s="115"/>
      <c r="SEW354" s="116"/>
      <c r="SEX354" s="117"/>
      <c r="SEY354" s="116"/>
      <c r="SEZ354" s="116"/>
      <c r="SFA354" s="116"/>
      <c r="SFB354" s="116"/>
      <c r="SFC354" s="116"/>
      <c r="SFD354" s="116"/>
      <c r="SFE354" s="116"/>
      <c r="SFF354" s="116"/>
      <c r="SFG354" s="118"/>
      <c r="SFH354" s="116"/>
      <c r="SFI354" s="116"/>
      <c r="SFJ354" s="116"/>
      <c r="SFK354" s="116"/>
      <c r="SFL354" s="116"/>
      <c r="SFM354" s="116"/>
      <c r="SFN354" s="116"/>
      <c r="SFO354" s="116"/>
      <c r="SFP354" s="116"/>
      <c r="SFQ354" s="116"/>
      <c r="SFR354" s="118"/>
      <c r="SFS354" s="115"/>
      <c r="SFT354" s="116"/>
      <c r="SFU354" s="117"/>
      <c r="SFV354" s="116"/>
      <c r="SFW354" s="116"/>
      <c r="SFX354" s="116"/>
      <c r="SFY354" s="116"/>
      <c r="SFZ354" s="116"/>
      <c r="SGA354" s="116"/>
      <c r="SGB354" s="116"/>
      <c r="SGC354" s="116"/>
      <c r="SGD354" s="118"/>
      <c r="SGE354" s="116"/>
      <c r="SGF354" s="116"/>
      <c r="SGG354" s="116"/>
      <c r="SGH354" s="116"/>
      <c r="SGI354" s="116"/>
      <c r="SGJ354" s="116"/>
      <c r="SGK354" s="116"/>
      <c r="SGL354" s="116"/>
      <c r="SGM354" s="116"/>
      <c r="SGN354" s="116"/>
      <c r="SGO354" s="118"/>
      <c r="SGP354" s="115"/>
      <c r="SGQ354" s="116"/>
      <c r="SGR354" s="117"/>
      <c r="SGS354" s="116"/>
      <c r="SGT354" s="116"/>
      <c r="SGU354" s="116"/>
      <c r="SGV354" s="116"/>
      <c r="SGW354" s="116"/>
      <c r="SGX354" s="116"/>
      <c r="SGY354" s="116"/>
      <c r="SGZ354" s="116"/>
      <c r="SHA354" s="118"/>
      <c r="SHB354" s="116"/>
      <c r="SHC354" s="116"/>
      <c r="SHD354" s="116"/>
      <c r="SHE354" s="116"/>
      <c r="SHF354" s="116"/>
      <c r="SHG354" s="116"/>
      <c r="SHH354" s="116"/>
      <c r="SHI354" s="116"/>
      <c r="SHJ354" s="116"/>
      <c r="SHK354" s="116"/>
      <c r="SHL354" s="118"/>
      <c r="SHM354" s="115"/>
      <c r="SHN354" s="116"/>
      <c r="SHO354" s="117"/>
      <c r="SHP354" s="116"/>
      <c r="SHQ354" s="116"/>
      <c r="SHR354" s="116"/>
      <c r="SHS354" s="116"/>
      <c r="SHT354" s="116"/>
      <c r="SHU354" s="116"/>
      <c r="SHV354" s="116"/>
      <c r="SHW354" s="116"/>
      <c r="SHX354" s="118"/>
      <c r="SHY354" s="116"/>
      <c r="SHZ354" s="116"/>
      <c r="SIA354" s="116"/>
      <c r="SIB354" s="116"/>
      <c r="SIC354" s="116"/>
      <c r="SID354" s="116"/>
      <c r="SIE354" s="116"/>
      <c r="SIF354" s="116"/>
      <c r="SIG354" s="116"/>
      <c r="SIH354" s="116"/>
      <c r="SII354" s="118"/>
      <c r="SIJ354" s="115"/>
      <c r="SIK354" s="116"/>
      <c r="SIL354" s="117"/>
      <c r="SIM354" s="116"/>
      <c r="SIN354" s="116"/>
      <c r="SIO354" s="116"/>
      <c r="SIP354" s="116"/>
      <c r="SIQ354" s="116"/>
      <c r="SIR354" s="116"/>
      <c r="SIS354" s="116"/>
      <c r="SIT354" s="116"/>
      <c r="SIU354" s="118"/>
      <c r="SIV354" s="116"/>
      <c r="SIW354" s="116"/>
      <c r="SIX354" s="116"/>
      <c r="SIY354" s="116"/>
      <c r="SIZ354" s="116"/>
      <c r="SJA354" s="116"/>
      <c r="SJB354" s="116"/>
      <c r="SJC354" s="116"/>
      <c r="SJD354" s="116"/>
      <c r="SJE354" s="116"/>
      <c r="SJF354" s="118"/>
      <c r="SJG354" s="115"/>
      <c r="SJH354" s="116"/>
      <c r="SJI354" s="117"/>
      <c r="SJJ354" s="116"/>
      <c r="SJK354" s="116"/>
      <c r="SJL354" s="116"/>
      <c r="SJM354" s="116"/>
      <c r="SJN354" s="116"/>
      <c r="SJO354" s="116"/>
      <c r="SJP354" s="116"/>
      <c r="SJQ354" s="116"/>
      <c r="SJR354" s="118"/>
      <c r="SJS354" s="116"/>
      <c r="SJT354" s="116"/>
      <c r="SJU354" s="116"/>
      <c r="SJV354" s="116"/>
      <c r="SJW354" s="116"/>
      <c r="SJX354" s="116"/>
      <c r="SJY354" s="116"/>
      <c r="SJZ354" s="116"/>
      <c r="SKA354" s="116"/>
      <c r="SKB354" s="116"/>
      <c r="SKC354" s="118"/>
      <c r="SKD354" s="115"/>
      <c r="SKE354" s="116"/>
      <c r="SKF354" s="117"/>
      <c r="SKG354" s="116"/>
      <c r="SKH354" s="116"/>
      <c r="SKI354" s="116"/>
      <c r="SKJ354" s="116"/>
      <c r="SKK354" s="116"/>
      <c r="SKL354" s="116"/>
      <c r="SKM354" s="116"/>
      <c r="SKN354" s="116"/>
      <c r="SKO354" s="118"/>
      <c r="SKP354" s="116"/>
      <c r="SKQ354" s="116"/>
      <c r="SKR354" s="116"/>
      <c r="SKS354" s="116"/>
      <c r="SKT354" s="116"/>
      <c r="SKU354" s="116"/>
      <c r="SKV354" s="116"/>
      <c r="SKW354" s="116"/>
      <c r="SKX354" s="116"/>
      <c r="SKY354" s="116"/>
      <c r="SKZ354" s="118"/>
      <c r="SLA354" s="115"/>
      <c r="SLB354" s="116"/>
      <c r="SLC354" s="117"/>
      <c r="SLD354" s="116"/>
      <c r="SLE354" s="116"/>
      <c r="SLF354" s="116"/>
      <c r="SLG354" s="116"/>
      <c r="SLH354" s="116"/>
      <c r="SLI354" s="116"/>
      <c r="SLJ354" s="116"/>
      <c r="SLK354" s="116"/>
      <c r="SLL354" s="118"/>
      <c r="SLM354" s="116"/>
      <c r="SLN354" s="116"/>
      <c r="SLO354" s="116"/>
      <c r="SLP354" s="116"/>
      <c r="SLQ354" s="116"/>
      <c r="SLR354" s="116"/>
      <c r="SLS354" s="116"/>
      <c r="SLT354" s="116"/>
      <c r="SLU354" s="116"/>
      <c r="SLV354" s="116"/>
      <c r="SLW354" s="118"/>
      <c r="SLX354" s="115"/>
      <c r="SLY354" s="116"/>
      <c r="SLZ354" s="117"/>
      <c r="SMA354" s="116"/>
      <c r="SMB354" s="116"/>
      <c r="SMC354" s="116"/>
      <c r="SMD354" s="116"/>
      <c r="SME354" s="116"/>
      <c r="SMF354" s="116"/>
      <c r="SMG354" s="116"/>
      <c r="SMH354" s="116"/>
      <c r="SMI354" s="118"/>
      <c r="SMJ354" s="116"/>
      <c r="SMK354" s="116"/>
      <c r="SML354" s="116"/>
      <c r="SMM354" s="116"/>
      <c r="SMN354" s="116"/>
      <c r="SMO354" s="116"/>
      <c r="SMP354" s="116"/>
      <c r="SMQ354" s="116"/>
      <c r="SMR354" s="116"/>
      <c r="SMS354" s="116"/>
      <c r="SMT354" s="118"/>
      <c r="SMU354" s="115"/>
      <c r="SMV354" s="116"/>
      <c r="SMW354" s="117"/>
      <c r="SMX354" s="116"/>
      <c r="SMY354" s="116"/>
      <c r="SMZ354" s="116"/>
      <c r="SNA354" s="116"/>
      <c r="SNB354" s="116"/>
      <c r="SNC354" s="116"/>
      <c r="SND354" s="116"/>
      <c r="SNE354" s="116"/>
      <c r="SNF354" s="118"/>
      <c r="SNG354" s="116"/>
      <c r="SNH354" s="116"/>
      <c r="SNI354" s="116"/>
      <c r="SNJ354" s="116"/>
      <c r="SNK354" s="116"/>
      <c r="SNL354" s="116"/>
      <c r="SNM354" s="116"/>
      <c r="SNN354" s="116"/>
      <c r="SNO354" s="116"/>
      <c r="SNP354" s="116"/>
      <c r="SNQ354" s="118"/>
      <c r="SNR354" s="115"/>
      <c r="SNS354" s="116"/>
      <c r="SNT354" s="117"/>
      <c r="SNU354" s="116"/>
      <c r="SNV354" s="116"/>
      <c r="SNW354" s="116"/>
      <c r="SNX354" s="116"/>
      <c r="SNY354" s="116"/>
      <c r="SNZ354" s="116"/>
      <c r="SOA354" s="116"/>
      <c r="SOB354" s="116"/>
      <c r="SOC354" s="118"/>
      <c r="SOD354" s="116"/>
      <c r="SOE354" s="116"/>
      <c r="SOF354" s="116"/>
      <c r="SOG354" s="116"/>
      <c r="SOH354" s="116"/>
      <c r="SOI354" s="116"/>
      <c r="SOJ354" s="116"/>
      <c r="SOK354" s="116"/>
      <c r="SOL354" s="116"/>
      <c r="SOM354" s="116"/>
      <c r="SON354" s="118"/>
      <c r="SOO354" s="115"/>
      <c r="SOP354" s="116"/>
      <c r="SOQ354" s="117"/>
      <c r="SOR354" s="116"/>
      <c r="SOS354" s="116"/>
      <c r="SOT354" s="116"/>
      <c r="SOU354" s="116"/>
      <c r="SOV354" s="116"/>
      <c r="SOW354" s="116"/>
      <c r="SOX354" s="116"/>
      <c r="SOY354" s="116"/>
      <c r="SOZ354" s="118"/>
      <c r="SPA354" s="116"/>
      <c r="SPB354" s="116"/>
      <c r="SPC354" s="116"/>
      <c r="SPD354" s="116"/>
      <c r="SPE354" s="116"/>
      <c r="SPF354" s="116"/>
      <c r="SPG354" s="116"/>
      <c r="SPH354" s="116"/>
      <c r="SPI354" s="116"/>
      <c r="SPJ354" s="116"/>
      <c r="SPK354" s="118"/>
      <c r="SPL354" s="115"/>
      <c r="SPM354" s="116"/>
      <c r="SPN354" s="117"/>
      <c r="SPO354" s="116"/>
      <c r="SPP354" s="116"/>
      <c r="SPQ354" s="116"/>
      <c r="SPR354" s="116"/>
      <c r="SPS354" s="116"/>
      <c r="SPT354" s="116"/>
      <c r="SPU354" s="116"/>
      <c r="SPV354" s="116"/>
      <c r="SPW354" s="118"/>
      <c r="SPX354" s="116"/>
      <c r="SPY354" s="116"/>
      <c r="SPZ354" s="116"/>
      <c r="SQA354" s="116"/>
      <c r="SQB354" s="116"/>
      <c r="SQC354" s="116"/>
      <c r="SQD354" s="116"/>
      <c r="SQE354" s="116"/>
      <c r="SQF354" s="116"/>
      <c r="SQG354" s="116"/>
      <c r="SQH354" s="118"/>
      <c r="SQI354" s="115"/>
      <c r="SQJ354" s="116"/>
      <c r="SQK354" s="117"/>
      <c r="SQL354" s="116"/>
      <c r="SQM354" s="116"/>
      <c r="SQN354" s="116"/>
      <c r="SQO354" s="116"/>
      <c r="SQP354" s="116"/>
      <c r="SQQ354" s="116"/>
      <c r="SQR354" s="116"/>
      <c r="SQS354" s="116"/>
      <c r="SQT354" s="118"/>
      <c r="SQU354" s="116"/>
      <c r="SQV354" s="116"/>
      <c r="SQW354" s="116"/>
      <c r="SQX354" s="116"/>
      <c r="SQY354" s="116"/>
      <c r="SQZ354" s="116"/>
      <c r="SRA354" s="116"/>
      <c r="SRB354" s="116"/>
      <c r="SRC354" s="116"/>
      <c r="SRD354" s="116"/>
      <c r="SRE354" s="118"/>
      <c r="SRF354" s="115"/>
      <c r="SRG354" s="116"/>
      <c r="SRH354" s="117"/>
      <c r="SRI354" s="116"/>
      <c r="SRJ354" s="116"/>
      <c r="SRK354" s="116"/>
      <c r="SRL354" s="116"/>
      <c r="SRM354" s="116"/>
      <c r="SRN354" s="116"/>
      <c r="SRO354" s="116"/>
      <c r="SRP354" s="116"/>
      <c r="SRQ354" s="118"/>
      <c r="SRR354" s="116"/>
      <c r="SRS354" s="116"/>
      <c r="SRT354" s="116"/>
      <c r="SRU354" s="116"/>
      <c r="SRV354" s="116"/>
      <c r="SRW354" s="116"/>
      <c r="SRX354" s="116"/>
      <c r="SRY354" s="116"/>
      <c r="SRZ354" s="116"/>
      <c r="SSA354" s="116"/>
      <c r="SSB354" s="118"/>
      <c r="SSC354" s="115"/>
      <c r="SSD354" s="116"/>
      <c r="SSE354" s="117"/>
      <c r="SSF354" s="116"/>
      <c r="SSG354" s="116"/>
      <c r="SSH354" s="116"/>
      <c r="SSI354" s="116"/>
      <c r="SSJ354" s="116"/>
      <c r="SSK354" s="116"/>
      <c r="SSL354" s="116"/>
      <c r="SSM354" s="116"/>
      <c r="SSN354" s="118"/>
      <c r="SSO354" s="116"/>
      <c r="SSP354" s="116"/>
      <c r="SSQ354" s="116"/>
      <c r="SSR354" s="116"/>
      <c r="SSS354" s="116"/>
      <c r="SST354" s="116"/>
      <c r="SSU354" s="116"/>
      <c r="SSV354" s="116"/>
      <c r="SSW354" s="116"/>
      <c r="SSX354" s="116"/>
      <c r="SSY354" s="118"/>
      <c r="SSZ354" s="115"/>
      <c r="STA354" s="116"/>
      <c r="STB354" s="117"/>
      <c r="STC354" s="116"/>
      <c r="STD354" s="116"/>
      <c r="STE354" s="116"/>
      <c r="STF354" s="116"/>
      <c r="STG354" s="116"/>
      <c r="STH354" s="116"/>
      <c r="STI354" s="116"/>
      <c r="STJ354" s="116"/>
      <c r="STK354" s="118"/>
      <c r="STL354" s="116"/>
      <c r="STM354" s="116"/>
      <c r="STN354" s="116"/>
      <c r="STO354" s="116"/>
      <c r="STP354" s="116"/>
      <c r="STQ354" s="116"/>
      <c r="STR354" s="116"/>
      <c r="STS354" s="116"/>
      <c r="STT354" s="116"/>
      <c r="STU354" s="116"/>
      <c r="STV354" s="118"/>
      <c r="STW354" s="115"/>
      <c r="STX354" s="116"/>
      <c r="STY354" s="117"/>
      <c r="STZ354" s="116"/>
      <c r="SUA354" s="116"/>
      <c r="SUB354" s="116"/>
      <c r="SUC354" s="116"/>
      <c r="SUD354" s="116"/>
      <c r="SUE354" s="116"/>
      <c r="SUF354" s="116"/>
      <c r="SUG354" s="116"/>
      <c r="SUH354" s="118"/>
      <c r="SUI354" s="116"/>
      <c r="SUJ354" s="116"/>
      <c r="SUK354" s="116"/>
      <c r="SUL354" s="116"/>
      <c r="SUM354" s="116"/>
      <c r="SUN354" s="116"/>
      <c r="SUO354" s="116"/>
      <c r="SUP354" s="116"/>
      <c r="SUQ354" s="116"/>
      <c r="SUR354" s="116"/>
      <c r="SUS354" s="118"/>
      <c r="SUT354" s="115"/>
      <c r="SUU354" s="116"/>
      <c r="SUV354" s="117"/>
      <c r="SUW354" s="116"/>
      <c r="SUX354" s="116"/>
      <c r="SUY354" s="116"/>
      <c r="SUZ354" s="116"/>
      <c r="SVA354" s="116"/>
      <c r="SVB354" s="116"/>
      <c r="SVC354" s="116"/>
      <c r="SVD354" s="116"/>
      <c r="SVE354" s="118"/>
      <c r="SVF354" s="116"/>
      <c r="SVG354" s="116"/>
      <c r="SVH354" s="116"/>
      <c r="SVI354" s="116"/>
      <c r="SVJ354" s="116"/>
      <c r="SVK354" s="116"/>
      <c r="SVL354" s="116"/>
      <c r="SVM354" s="116"/>
      <c r="SVN354" s="116"/>
      <c r="SVO354" s="116"/>
      <c r="SVP354" s="118"/>
      <c r="SVQ354" s="115"/>
      <c r="SVR354" s="116"/>
      <c r="SVS354" s="117"/>
      <c r="SVT354" s="116"/>
      <c r="SVU354" s="116"/>
      <c r="SVV354" s="116"/>
      <c r="SVW354" s="116"/>
      <c r="SVX354" s="116"/>
      <c r="SVY354" s="116"/>
      <c r="SVZ354" s="116"/>
      <c r="SWA354" s="116"/>
      <c r="SWB354" s="118"/>
      <c r="SWC354" s="116"/>
      <c r="SWD354" s="116"/>
      <c r="SWE354" s="116"/>
      <c r="SWF354" s="116"/>
      <c r="SWG354" s="116"/>
      <c r="SWH354" s="116"/>
      <c r="SWI354" s="116"/>
      <c r="SWJ354" s="116"/>
      <c r="SWK354" s="116"/>
      <c r="SWL354" s="116"/>
      <c r="SWM354" s="118"/>
      <c r="SWN354" s="115"/>
      <c r="SWO354" s="116"/>
      <c r="SWP354" s="117"/>
      <c r="SWQ354" s="116"/>
      <c r="SWR354" s="116"/>
      <c r="SWS354" s="116"/>
      <c r="SWT354" s="116"/>
      <c r="SWU354" s="116"/>
      <c r="SWV354" s="116"/>
      <c r="SWW354" s="116"/>
      <c r="SWX354" s="116"/>
      <c r="SWY354" s="118"/>
      <c r="SWZ354" s="116"/>
      <c r="SXA354" s="116"/>
      <c r="SXB354" s="116"/>
      <c r="SXC354" s="116"/>
      <c r="SXD354" s="116"/>
      <c r="SXE354" s="116"/>
      <c r="SXF354" s="116"/>
      <c r="SXG354" s="116"/>
      <c r="SXH354" s="116"/>
      <c r="SXI354" s="116"/>
      <c r="SXJ354" s="118"/>
      <c r="SXK354" s="115"/>
      <c r="SXL354" s="116"/>
      <c r="SXM354" s="117"/>
      <c r="SXN354" s="116"/>
      <c r="SXO354" s="116"/>
      <c r="SXP354" s="116"/>
      <c r="SXQ354" s="116"/>
      <c r="SXR354" s="116"/>
      <c r="SXS354" s="116"/>
      <c r="SXT354" s="116"/>
      <c r="SXU354" s="116"/>
      <c r="SXV354" s="118"/>
      <c r="SXW354" s="116"/>
      <c r="SXX354" s="116"/>
      <c r="SXY354" s="116"/>
      <c r="SXZ354" s="116"/>
      <c r="SYA354" s="116"/>
      <c r="SYB354" s="116"/>
      <c r="SYC354" s="116"/>
      <c r="SYD354" s="116"/>
      <c r="SYE354" s="116"/>
      <c r="SYF354" s="116"/>
      <c r="SYG354" s="118"/>
      <c r="SYH354" s="115"/>
      <c r="SYI354" s="116"/>
      <c r="SYJ354" s="117"/>
      <c r="SYK354" s="116"/>
      <c r="SYL354" s="116"/>
      <c r="SYM354" s="116"/>
      <c r="SYN354" s="116"/>
      <c r="SYO354" s="116"/>
      <c r="SYP354" s="116"/>
      <c r="SYQ354" s="116"/>
      <c r="SYR354" s="116"/>
      <c r="SYS354" s="118"/>
      <c r="SYT354" s="116"/>
      <c r="SYU354" s="116"/>
      <c r="SYV354" s="116"/>
      <c r="SYW354" s="116"/>
      <c r="SYX354" s="116"/>
      <c r="SYY354" s="116"/>
      <c r="SYZ354" s="116"/>
      <c r="SZA354" s="116"/>
      <c r="SZB354" s="116"/>
      <c r="SZC354" s="116"/>
      <c r="SZD354" s="118"/>
      <c r="SZE354" s="115"/>
      <c r="SZF354" s="116"/>
      <c r="SZG354" s="117"/>
      <c r="SZH354" s="116"/>
      <c r="SZI354" s="116"/>
      <c r="SZJ354" s="116"/>
      <c r="SZK354" s="116"/>
      <c r="SZL354" s="116"/>
      <c r="SZM354" s="116"/>
      <c r="SZN354" s="116"/>
      <c r="SZO354" s="116"/>
      <c r="SZP354" s="118"/>
      <c r="SZQ354" s="116"/>
      <c r="SZR354" s="116"/>
      <c r="SZS354" s="116"/>
      <c r="SZT354" s="116"/>
      <c r="SZU354" s="116"/>
      <c r="SZV354" s="116"/>
      <c r="SZW354" s="116"/>
      <c r="SZX354" s="116"/>
      <c r="SZY354" s="116"/>
      <c r="SZZ354" s="116"/>
      <c r="TAA354" s="118"/>
      <c r="TAB354" s="115"/>
      <c r="TAC354" s="116"/>
      <c r="TAD354" s="117"/>
      <c r="TAE354" s="116"/>
      <c r="TAF354" s="116"/>
      <c r="TAG354" s="116"/>
      <c r="TAH354" s="116"/>
      <c r="TAI354" s="116"/>
      <c r="TAJ354" s="116"/>
      <c r="TAK354" s="116"/>
      <c r="TAL354" s="116"/>
      <c r="TAM354" s="118"/>
      <c r="TAN354" s="116"/>
      <c r="TAO354" s="116"/>
      <c r="TAP354" s="116"/>
      <c r="TAQ354" s="116"/>
      <c r="TAR354" s="116"/>
      <c r="TAS354" s="116"/>
      <c r="TAT354" s="116"/>
      <c r="TAU354" s="116"/>
      <c r="TAV354" s="116"/>
      <c r="TAW354" s="116"/>
      <c r="TAX354" s="118"/>
      <c r="TAY354" s="115"/>
      <c r="TAZ354" s="116"/>
      <c r="TBA354" s="117"/>
      <c r="TBB354" s="116"/>
      <c r="TBC354" s="116"/>
      <c r="TBD354" s="116"/>
      <c r="TBE354" s="116"/>
      <c r="TBF354" s="116"/>
      <c r="TBG354" s="116"/>
      <c r="TBH354" s="116"/>
      <c r="TBI354" s="116"/>
      <c r="TBJ354" s="118"/>
      <c r="TBK354" s="116"/>
      <c r="TBL354" s="116"/>
      <c r="TBM354" s="116"/>
      <c r="TBN354" s="116"/>
      <c r="TBO354" s="116"/>
      <c r="TBP354" s="116"/>
      <c r="TBQ354" s="116"/>
      <c r="TBR354" s="116"/>
      <c r="TBS354" s="116"/>
      <c r="TBT354" s="116"/>
      <c r="TBU354" s="118"/>
      <c r="TBV354" s="115"/>
      <c r="TBW354" s="116"/>
      <c r="TBX354" s="117"/>
      <c r="TBY354" s="116"/>
      <c r="TBZ354" s="116"/>
      <c r="TCA354" s="116"/>
      <c r="TCB354" s="116"/>
      <c r="TCC354" s="116"/>
      <c r="TCD354" s="116"/>
      <c r="TCE354" s="116"/>
      <c r="TCF354" s="116"/>
      <c r="TCG354" s="118"/>
      <c r="TCH354" s="116"/>
      <c r="TCI354" s="116"/>
      <c r="TCJ354" s="116"/>
      <c r="TCK354" s="116"/>
      <c r="TCL354" s="116"/>
      <c r="TCM354" s="116"/>
      <c r="TCN354" s="116"/>
      <c r="TCO354" s="116"/>
      <c r="TCP354" s="116"/>
      <c r="TCQ354" s="116"/>
      <c r="TCR354" s="118"/>
      <c r="TCS354" s="115"/>
      <c r="TCT354" s="116"/>
      <c r="TCU354" s="117"/>
      <c r="TCV354" s="116"/>
      <c r="TCW354" s="116"/>
      <c r="TCX354" s="116"/>
      <c r="TCY354" s="116"/>
      <c r="TCZ354" s="116"/>
      <c r="TDA354" s="116"/>
      <c r="TDB354" s="116"/>
      <c r="TDC354" s="116"/>
      <c r="TDD354" s="118"/>
      <c r="TDE354" s="116"/>
      <c r="TDF354" s="116"/>
      <c r="TDG354" s="116"/>
      <c r="TDH354" s="116"/>
      <c r="TDI354" s="116"/>
      <c r="TDJ354" s="116"/>
      <c r="TDK354" s="116"/>
      <c r="TDL354" s="116"/>
      <c r="TDM354" s="116"/>
      <c r="TDN354" s="116"/>
      <c r="TDO354" s="118"/>
      <c r="TDP354" s="115"/>
      <c r="TDQ354" s="116"/>
      <c r="TDR354" s="117"/>
      <c r="TDS354" s="116"/>
      <c r="TDT354" s="116"/>
      <c r="TDU354" s="116"/>
      <c r="TDV354" s="116"/>
      <c r="TDW354" s="116"/>
      <c r="TDX354" s="116"/>
      <c r="TDY354" s="116"/>
      <c r="TDZ354" s="116"/>
      <c r="TEA354" s="118"/>
      <c r="TEB354" s="116"/>
      <c r="TEC354" s="116"/>
      <c r="TED354" s="116"/>
      <c r="TEE354" s="116"/>
      <c r="TEF354" s="116"/>
      <c r="TEG354" s="116"/>
      <c r="TEH354" s="116"/>
      <c r="TEI354" s="116"/>
      <c r="TEJ354" s="116"/>
      <c r="TEK354" s="116"/>
      <c r="TEL354" s="118"/>
      <c r="TEM354" s="115"/>
      <c r="TEN354" s="116"/>
      <c r="TEO354" s="117"/>
      <c r="TEP354" s="116"/>
      <c r="TEQ354" s="116"/>
      <c r="TER354" s="116"/>
      <c r="TES354" s="116"/>
      <c r="TET354" s="116"/>
      <c r="TEU354" s="116"/>
      <c r="TEV354" s="116"/>
      <c r="TEW354" s="116"/>
      <c r="TEX354" s="118"/>
      <c r="TEY354" s="116"/>
      <c r="TEZ354" s="116"/>
      <c r="TFA354" s="116"/>
      <c r="TFB354" s="116"/>
      <c r="TFC354" s="116"/>
      <c r="TFD354" s="116"/>
      <c r="TFE354" s="116"/>
      <c r="TFF354" s="116"/>
      <c r="TFG354" s="116"/>
      <c r="TFH354" s="116"/>
      <c r="TFI354" s="118"/>
      <c r="TFJ354" s="115"/>
      <c r="TFK354" s="116"/>
      <c r="TFL354" s="117"/>
      <c r="TFM354" s="116"/>
      <c r="TFN354" s="116"/>
      <c r="TFO354" s="116"/>
      <c r="TFP354" s="116"/>
      <c r="TFQ354" s="116"/>
      <c r="TFR354" s="116"/>
      <c r="TFS354" s="116"/>
      <c r="TFT354" s="116"/>
      <c r="TFU354" s="118"/>
      <c r="TFV354" s="116"/>
      <c r="TFW354" s="116"/>
      <c r="TFX354" s="116"/>
      <c r="TFY354" s="116"/>
      <c r="TFZ354" s="116"/>
      <c r="TGA354" s="116"/>
      <c r="TGB354" s="116"/>
      <c r="TGC354" s="116"/>
      <c r="TGD354" s="116"/>
      <c r="TGE354" s="116"/>
      <c r="TGF354" s="118"/>
      <c r="TGG354" s="115"/>
      <c r="TGH354" s="116"/>
      <c r="TGI354" s="117"/>
      <c r="TGJ354" s="116"/>
      <c r="TGK354" s="116"/>
      <c r="TGL354" s="116"/>
      <c r="TGM354" s="116"/>
      <c r="TGN354" s="116"/>
      <c r="TGO354" s="116"/>
      <c r="TGP354" s="116"/>
      <c r="TGQ354" s="116"/>
      <c r="TGR354" s="118"/>
      <c r="TGS354" s="116"/>
      <c r="TGT354" s="116"/>
      <c r="TGU354" s="116"/>
      <c r="TGV354" s="116"/>
      <c r="TGW354" s="116"/>
      <c r="TGX354" s="116"/>
      <c r="TGY354" s="116"/>
      <c r="TGZ354" s="116"/>
      <c r="THA354" s="116"/>
      <c r="THB354" s="116"/>
      <c r="THC354" s="118"/>
      <c r="THD354" s="115"/>
      <c r="THE354" s="116"/>
      <c r="THF354" s="117"/>
      <c r="THG354" s="116"/>
      <c r="THH354" s="116"/>
      <c r="THI354" s="116"/>
      <c r="THJ354" s="116"/>
      <c r="THK354" s="116"/>
      <c r="THL354" s="116"/>
      <c r="THM354" s="116"/>
      <c r="THN354" s="116"/>
      <c r="THO354" s="118"/>
      <c r="THP354" s="116"/>
      <c r="THQ354" s="116"/>
      <c r="THR354" s="116"/>
      <c r="THS354" s="116"/>
      <c r="THT354" s="116"/>
      <c r="THU354" s="116"/>
      <c r="THV354" s="116"/>
      <c r="THW354" s="116"/>
      <c r="THX354" s="116"/>
      <c r="THY354" s="116"/>
      <c r="THZ354" s="118"/>
      <c r="TIA354" s="115"/>
      <c r="TIB354" s="116"/>
      <c r="TIC354" s="117"/>
      <c r="TID354" s="116"/>
      <c r="TIE354" s="116"/>
      <c r="TIF354" s="116"/>
      <c r="TIG354" s="116"/>
      <c r="TIH354" s="116"/>
      <c r="TII354" s="116"/>
      <c r="TIJ354" s="116"/>
      <c r="TIK354" s="116"/>
      <c r="TIL354" s="118"/>
      <c r="TIM354" s="116"/>
      <c r="TIN354" s="116"/>
      <c r="TIO354" s="116"/>
      <c r="TIP354" s="116"/>
      <c r="TIQ354" s="116"/>
      <c r="TIR354" s="116"/>
      <c r="TIS354" s="116"/>
      <c r="TIT354" s="116"/>
      <c r="TIU354" s="116"/>
      <c r="TIV354" s="116"/>
      <c r="TIW354" s="118"/>
      <c r="TIX354" s="115"/>
      <c r="TIY354" s="116"/>
      <c r="TIZ354" s="117"/>
      <c r="TJA354" s="116"/>
      <c r="TJB354" s="116"/>
      <c r="TJC354" s="116"/>
      <c r="TJD354" s="116"/>
      <c r="TJE354" s="116"/>
      <c r="TJF354" s="116"/>
      <c r="TJG354" s="116"/>
      <c r="TJH354" s="116"/>
      <c r="TJI354" s="118"/>
      <c r="TJJ354" s="116"/>
      <c r="TJK354" s="116"/>
      <c r="TJL354" s="116"/>
      <c r="TJM354" s="116"/>
      <c r="TJN354" s="116"/>
      <c r="TJO354" s="116"/>
      <c r="TJP354" s="116"/>
      <c r="TJQ354" s="116"/>
      <c r="TJR354" s="116"/>
      <c r="TJS354" s="116"/>
      <c r="TJT354" s="118"/>
      <c r="TJU354" s="115"/>
      <c r="TJV354" s="116"/>
      <c r="TJW354" s="117"/>
      <c r="TJX354" s="116"/>
      <c r="TJY354" s="116"/>
      <c r="TJZ354" s="116"/>
      <c r="TKA354" s="116"/>
      <c r="TKB354" s="116"/>
      <c r="TKC354" s="116"/>
      <c r="TKD354" s="116"/>
      <c r="TKE354" s="116"/>
      <c r="TKF354" s="118"/>
      <c r="TKG354" s="116"/>
      <c r="TKH354" s="116"/>
      <c r="TKI354" s="116"/>
      <c r="TKJ354" s="116"/>
      <c r="TKK354" s="116"/>
      <c r="TKL354" s="116"/>
      <c r="TKM354" s="116"/>
      <c r="TKN354" s="116"/>
      <c r="TKO354" s="116"/>
      <c r="TKP354" s="116"/>
      <c r="TKQ354" s="118"/>
      <c r="TKR354" s="115"/>
      <c r="TKS354" s="116"/>
      <c r="TKT354" s="117"/>
      <c r="TKU354" s="116"/>
      <c r="TKV354" s="116"/>
      <c r="TKW354" s="116"/>
      <c r="TKX354" s="116"/>
      <c r="TKY354" s="116"/>
      <c r="TKZ354" s="116"/>
      <c r="TLA354" s="116"/>
      <c r="TLB354" s="116"/>
      <c r="TLC354" s="118"/>
      <c r="TLD354" s="116"/>
      <c r="TLE354" s="116"/>
      <c r="TLF354" s="116"/>
      <c r="TLG354" s="116"/>
      <c r="TLH354" s="116"/>
      <c r="TLI354" s="116"/>
      <c r="TLJ354" s="116"/>
      <c r="TLK354" s="116"/>
      <c r="TLL354" s="116"/>
      <c r="TLM354" s="116"/>
      <c r="TLN354" s="118"/>
      <c r="TLO354" s="115"/>
      <c r="TLP354" s="116"/>
      <c r="TLQ354" s="117"/>
      <c r="TLR354" s="116"/>
      <c r="TLS354" s="116"/>
      <c r="TLT354" s="116"/>
      <c r="TLU354" s="116"/>
      <c r="TLV354" s="116"/>
      <c r="TLW354" s="116"/>
      <c r="TLX354" s="116"/>
      <c r="TLY354" s="116"/>
      <c r="TLZ354" s="118"/>
      <c r="TMA354" s="116"/>
      <c r="TMB354" s="116"/>
      <c r="TMC354" s="116"/>
      <c r="TMD354" s="116"/>
      <c r="TME354" s="116"/>
      <c r="TMF354" s="116"/>
      <c r="TMG354" s="116"/>
      <c r="TMH354" s="116"/>
      <c r="TMI354" s="116"/>
      <c r="TMJ354" s="116"/>
      <c r="TMK354" s="118"/>
      <c r="TML354" s="115"/>
      <c r="TMM354" s="116"/>
      <c r="TMN354" s="117"/>
      <c r="TMO354" s="116"/>
      <c r="TMP354" s="116"/>
      <c r="TMQ354" s="116"/>
      <c r="TMR354" s="116"/>
      <c r="TMS354" s="116"/>
      <c r="TMT354" s="116"/>
      <c r="TMU354" s="116"/>
      <c r="TMV354" s="116"/>
      <c r="TMW354" s="118"/>
      <c r="TMX354" s="116"/>
      <c r="TMY354" s="116"/>
      <c r="TMZ354" s="116"/>
      <c r="TNA354" s="116"/>
      <c r="TNB354" s="116"/>
      <c r="TNC354" s="116"/>
      <c r="TND354" s="116"/>
      <c r="TNE354" s="116"/>
      <c r="TNF354" s="116"/>
      <c r="TNG354" s="116"/>
      <c r="TNH354" s="118"/>
      <c r="TNI354" s="115"/>
      <c r="TNJ354" s="116"/>
      <c r="TNK354" s="117"/>
      <c r="TNL354" s="116"/>
      <c r="TNM354" s="116"/>
      <c r="TNN354" s="116"/>
      <c r="TNO354" s="116"/>
      <c r="TNP354" s="116"/>
      <c r="TNQ354" s="116"/>
      <c r="TNR354" s="116"/>
      <c r="TNS354" s="116"/>
      <c r="TNT354" s="118"/>
      <c r="TNU354" s="116"/>
      <c r="TNV354" s="116"/>
      <c r="TNW354" s="116"/>
      <c r="TNX354" s="116"/>
      <c r="TNY354" s="116"/>
      <c r="TNZ354" s="116"/>
      <c r="TOA354" s="116"/>
      <c r="TOB354" s="116"/>
      <c r="TOC354" s="116"/>
      <c r="TOD354" s="116"/>
      <c r="TOE354" s="118"/>
      <c r="TOF354" s="115"/>
      <c r="TOG354" s="116"/>
      <c r="TOH354" s="117"/>
      <c r="TOI354" s="116"/>
      <c r="TOJ354" s="116"/>
      <c r="TOK354" s="116"/>
      <c r="TOL354" s="116"/>
      <c r="TOM354" s="116"/>
      <c r="TON354" s="116"/>
      <c r="TOO354" s="116"/>
      <c r="TOP354" s="116"/>
      <c r="TOQ354" s="118"/>
      <c r="TOR354" s="116"/>
      <c r="TOS354" s="116"/>
      <c r="TOT354" s="116"/>
      <c r="TOU354" s="116"/>
      <c r="TOV354" s="116"/>
      <c r="TOW354" s="116"/>
      <c r="TOX354" s="116"/>
      <c r="TOY354" s="116"/>
      <c r="TOZ354" s="116"/>
      <c r="TPA354" s="116"/>
      <c r="TPB354" s="118"/>
      <c r="TPC354" s="115"/>
      <c r="TPD354" s="116"/>
      <c r="TPE354" s="117"/>
      <c r="TPF354" s="116"/>
      <c r="TPG354" s="116"/>
      <c r="TPH354" s="116"/>
      <c r="TPI354" s="116"/>
      <c r="TPJ354" s="116"/>
      <c r="TPK354" s="116"/>
      <c r="TPL354" s="116"/>
      <c r="TPM354" s="116"/>
      <c r="TPN354" s="118"/>
      <c r="TPO354" s="116"/>
      <c r="TPP354" s="116"/>
      <c r="TPQ354" s="116"/>
      <c r="TPR354" s="116"/>
      <c r="TPS354" s="116"/>
      <c r="TPT354" s="116"/>
      <c r="TPU354" s="116"/>
      <c r="TPV354" s="116"/>
      <c r="TPW354" s="116"/>
      <c r="TPX354" s="116"/>
      <c r="TPY354" s="118"/>
      <c r="TPZ354" s="115"/>
      <c r="TQA354" s="116"/>
      <c r="TQB354" s="117"/>
      <c r="TQC354" s="116"/>
      <c r="TQD354" s="116"/>
      <c r="TQE354" s="116"/>
      <c r="TQF354" s="116"/>
      <c r="TQG354" s="116"/>
      <c r="TQH354" s="116"/>
      <c r="TQI354" s="116"/>
      <c r="TQJ354" s="116"/>
      <c r="TQK354" s="118"/>
      <c r="TQL354" s="116"/>
      <c r="TQM354" s="116"/>
      <c r="TQN354" s="116"/>
      <c r="TQO354" s="116"/>
      <c r="TQP354" s="116"/>
      <c r="TQQ354" s="116"/>
      <c r="TQR354" s="116"/>
      <c r="TQS354" s="116"/>
      <c r="TQT354" s="116"/>
      <c r="TQU354" s="116"/>
      <c r="TQV354" s="118"/>
      <c r="TQW354" s="115"/>
      <c r="TQX354" s="116"/>
      <c r="TQY354" s="117"/>
      <c r="TQZ354" s="116"/>
      <c r="TRA354" s="116"/>
      <c r="TRB354" s="116"/>
      <c r="TRC354" s="116"/>
      <c r="TRD354" s="116"/>
      <c r="TRE354" s="116"/>
      <c r="TRF354" s="116"/>
      <c r="TRG354" s="116"/>
      <c r="TRH354" s="118"/>
      <c r="TRI354" s="116"/>
      <c r="TRJ354" s="116"/>
      <c r="TRK354" s="116"/>
      <c r="TRL354" s="116"/>
      <c r="TRM354" s="116"/>
      <c r="TRN354" s="116"/>
      <c r="TRO354" s="116"/>
      <c r="TRP354" s="116"/>
      <c r="TRQ354" s="116"/>
      <c r="TRR354" s="116"/>
      <c r="TRS354" s="118"/>
      <c r="TRT354" s="115"/>
      <c r="TRU354" s="116"/>
      <c r="TRV354" s="117"/>
      <c r="TRW354" s="116"/>
      <c r="TRX354" s="116"/>
      <c r="TRY354" s="116"/>
      <c r="TRZ354" s="116"/>
      <c r="TSA354" s="116"/>
      <c r="TSB354" s="116"/>
      <c r="TSC354" s="116"/>
      <c r="TSD354" s="116"/>
      <c r="TSE354" s="118"/>
      <c r="TSF354" s="116"/>
      <c r="TSG354" s="116"/>
      <c r="TSH354" s="116"/>
      <c r="TSI354" s="116"/>
      <c r="TSJ354" s="116"/>
      <c r="TSK354" s="116"/>
      <c r="TSL354" s="116"/>
      <c r="TSM354" s="116"/>
      <c r="TSN354" s="116"/>
      <c r="TSO354" s="116"/>
      <c r="TSP354" s="118"/>
      <c r="TSQ354" s="115"/>
      <c r="TSR354" s="116"/>
      <c r="TSS354" s="117"/>
      <c r="TST354" s="116"/>
      <c r="TSU354" s="116"/>
      <c r="TSV354" s="116"/>
      <c r="TSW354" s="116"/>
      <c r="TSX354" s="116"/>
      <c r="TSY354" s="116"/>
      <c r="TSZ354" s="116"/>
      <c r="TTA354" s="116"/>
      <c r="TTB354" s="118"/>
      <c r="TTC354" s="116"/>
      <c r="TTD354" s="116"/>
      <c r="TTE354" s="116"/>
      <c r="TTF354" s="116"/>
      <c r="TTG354" s="116"/>
      <c r="TTH354" s="116"/>
      <c r="TTI354" s="116"/>
      <c r="TTJ354" s="116"/>
      <c r="TTK354" s="116"/>
      <c r="TTL354" s="116"/>
      <c r="TTM354" s="118"/>
      <c r="TTN354" s="115"/>
      <c r="TTO354" s="116"/>
      <c r="TTP354" s="117"/>
      <c r="TTQ354" s="116"/>
      <c r="TTR354" s="116"/>
      <c r="TTS354" s="116"/>
      <c r="TTT354" s="116"/>
      <c r="TTU354" s="116"/>
      <c r="TTV354" s="116"/>
      <c r="TTW354" s="116"/>
      <c r="TTX354" s="116"/>
      <c r="TTY354" s="118"/>
      <c r="TTZ354" s="116"/>
      <c r="TUA354" s="116"/>
      <c r="TUB354" s="116"/>
      <c r="TUC354" s="116"/>
      <c r="TUD354" s="116"/>
      <c r="TUE354" s="116"/>
      <c r="TUF354" s="116"/>
      <c r="TUG354" s="116"/>
      <c r="TUH354" s="116"/>
      <c r="TUI354" s="116"/>
      <c r="TUJ354" s="118"/>
      <c r="TUK354" s="115"/>
      <c r="TUL354" s="116"/>
      <c r="TUM354" s="117"/>
      <c r="TUN354" s="116"/>
      <c r="TUO354" s="116"/>
      <c r="TUP354" s="116"/>
      <c r="TUQ354" s="116"/>
      <c r="TUR354" s="116"/>
      <c r="TUS354" s="116"/>
      <c r="TUT354" s="116"/>
      <c r="TUU354" s="116"/>
      <c r="TUV354" s="118"/>
      <c r="TUW354" s="116"/>
      <c r="TUX354" s="116"/>
      <c r="TUY354" s="116"/>
      <c r="TUZ354" s="116"/>
      <c r="TVA354" s="116"/>
      <c r="TVB354" s="116"/>
      <c r="TVC354" s="116"/>
      <c r="TVD354" s="116"/>
      <c r="TVE354" s="116"/>
      <c r="TVF354" s="116"/>
      <c r="TVG354" s="118"/>
      <c r="TVH354" s="115"/>
      <c r="TVI354" s="116"/>
      <c r="TVJ354" s="117"/>
      <c r="TVK354" s="116"/>
      <c r="TVL354" s="116"/>
      <c r="TVM354" s="116"/>
      <c r="TVN354" s="116"/>
      <c r="TVO354" s="116"/>
      <c r="TVP354" s="116"/>
      <c r="TVQ354" s="116"/>
      <c r="TVR354" s="116"/>
      <c r="TVS354" s="118"/>
      <c r="TVT354" s="116"/>
      <c r="TVU354" s="116"/>
      <c r="TVV354" s="116"/>
      <c r="TVW354" s="116"/>
      <c r="TVX354" s="116"/>
      <c r="TVY354" s="116"/>
      <c r="TVZ354" s="116"/>
      <c r="TWA354" s="116"/>
      <c r="TWB354" s="116"/>
      <c r="TWC354" s="116"/>
      <c r="TWD354" s="118"/>
      <c r="TWE354" s="115"/>
      <c r="TWF354" s="116"/>
      <c r="TWG354" s="117"/>
      <c r="TWH354" s="116"/>
      <c r="TWI354" s="116"/>
      <c r="TWJ354" s="116"/>
      <c r="TWK354" s="116"/>
      <c r="TWL354" s="116"/>
      <c r="TWM354" s="116"/>
      <c r="TWN354" s="116"/>
      <c r="TWO354" s="116"/>
      <c r="TWP354" s="118"/>
      <c r="TWQ354" s="116"/>
      <c r="TWR354" s="116"/>
      <c r="TWS354" s="116"/>
      <c r="TWT354" s="116"/>
      <c r="TWU354" s="116"/>
      <c r="TWV354" s="116"/>
      <c r="TWW354" s="116"/>
      <c r="TWX354" s="116"/>
      <c r="TWY354" s="116"/>
      <c r="TWZ354" s="116"/>
      <c r="TXA354" s="118"/>
      <c r="TXB354" s="115"/>
      <c r="TXC354" s="116"/>
      <c r="TXD354" s="117"/>
      <c r="TXE354" s="116"/>
      <c r="TXF354" s="116"/>
      <c r="TXG354" s="116"/>
      <c r="TXH354" s="116"/>
      <c r="TXI354" s="116"/>
      <c r="TXJ354" s="116"/>
      <c r="TXK354" s="116"/>
      <c r="TXL354" s="116"/>
      <c r="TXM354" s="118"/>
      <c r="TXN354" s="116"/>
      <c r="TXO354" s="116"/>
      <c r="TXP354" s="116"/>
      <c r="TXQ354" s="116"/>
      <c r="TXR354" s="116"/>
      <c r="TXS354" s="116"/>
      <c r="TXT354" s="116"/>
      <c r="TXU354" s="116"/>
      <c r="TXV354" s="116"/>
      <c r="TXW354" s="116"/>
      <c r="TXX354" s="118"/>
      <c r="TXY354" s="115"/>
      <c r="TXZ354" s="116"/>
      <c r="TYA354" s="117"/>
      <c r="TYB354" s="116"/>
      <c r="TYC354" s="116"/>
      <c r="TYD354" s="116"/>
      <c r="TYE354" s="116"/>
      <c r="TYF354" s="116"/>
      <c r="TYG354" s="116"/>
      <c r="TYH354" s="116"/>
      <c r="TYI354" s="116"/>
      <c r="TYJ354" s="118"/>
      <c r="TYK354" s="116"/>
      <c r="TYL354" s="116"/>
      <c r="TYM354" s="116"/>
      <c r="TYN354" s="116"/>
      <c r="TYO354" s="116"/>
      <c r="TYP354" s="116"/>
      <c r="TYQ354" s="116"/>
      <c r="TYR354" s="116"/>
      <c r="TYS354" s="116"/>
      <c r="TYT354" s="116"/>
      <c r="TYU354" s="118"/>
      <c r="TYV354" s="115"/>
      <c r="TYW354" s="116"/>
      <c r="TYX354" s="117"/>
      <c r="TYY354" s="116"/>
      <c r="TYZ354" s="116"/>
      <c r="TZA354" s="116"/>
      <c r="TZB354" s="116"/>
      <c r="TZC354" s="116"/>
      <c r="TZD354" s="116"/>
      <c r="TZE354" s="116"/>
      <c r="TZF354" s="116"/>
      <c r="TZG354" s="118"/>
      <c r="TZH354" s="116"/>
      <c r="TZI354" s="116"/>
      <c r="TZJ354" s="116"/>
      <c r="TZK354" s="116"/>
      <c r="TZL354" s="116"/>
      <c r="TZM354" s="116"/>
      <c r="TZN354" s="116"/>
      <c r="TZO354" s="116"/>
      <c r="TZP354" s="116"/>
      <c r="TZQ354" s="116"/>
      <c r="TZR354" s="118"/>
      <c r="TZS354" s="115"/>
      <c r="TZT354" s="116"/>
      <c r="TZU354" s="117"/>
      <c r="TZV354" s="116"/>
      <c r="TZW354" s="116"/>
      <c r="TZX354" s="116"/>
      <c r="TZY354" s="116"/>
      <c r="TZZ354" s="116"/>
      <c r="UAA354" s="116"/>
      <c r="UAB354" s="116"/>
      <c r="UAC354" s="116"/>
      <c r="UAD354" s="118"/>
      <c r="UAE354" s="116"/>
      <c r="UAF354" s="116"/>
      <c r="UAG354" s="116"/>
      <c r="UAH354" s="116"/>
      <c r="UAI354" s="116"/>
      <c r="UAJ354" s="116"/>
      <c r="UAK354" s="116"/>
      <c r="UAL354" s="116"/>
      <c r="UAM354" s="116"/>
      <c r="UAN354" s="116"/>
      <c r="UAO354" s="118"/>
      <c r="UAP354" s="115"/>
      <c r="UAQ354" s="116"/>
      <c r="UAR354" s="117"/>
      <c r="UAS354" s="116"/>
      <c r="UAT354" s="116"/>
      <c r="UAU354" s="116"/>
      <c r="UAV354" s="116"/>
      <c r="UAW354" s="116"/>
      <c r="UAX354" s="116"/>
      <c r="UAY354" s="116"/>
      <c r="UAZ354" s="116"/>
      <c r="UBA354" s="118"/>
      <c r="UBB354" s="116"/>
      <c r="UBC354" s="116"/>
      <c r="UBD354" s="116"/>
      <c r="UBE354" s="116"/>
      <c r="UBF354" s="116"/>
      <c r="UBG354" s="116"/>
      <c r="UBH354" s="116"/>
      <c r="UBI354" s="116"/>
      <c r="UBJ354" s="116"/>
      <c r="UBK354" s="116"/>
      <c r="UBL354" s="118"/>
      <c r="UBM354" s="115"/>
      <c r="UBN354" s="116"/>
      <c r="UBO354" s="117"/>
      <c r="UBP354" s="116"/>
      <c r="UBQ354" s="116"/>
      <c r="UBR354" s="116"/>
      <c r="UBS354" s="116"/>
      <c r="UBT354" s="116"/>
      <c r="UBU354" s="116"/>
      <c r="UBV354" s="116"/>
      <c r="UBW354" s="116"/>
      <c r="UBX354" s="118"/>
      <c r="UBY354" s="116"/>
      <c r="UBZ354" s="116"/>
      <c r="UCA354" s="116"/>
      <c r="UCB354" s="116"/>
      <c r="UCC354" s="116"/>
      <c r="UCD354" s="116"/>
      <c r="UCE354" s="116"/>
      <c r="UCF354" s="116"/>
      <c r="UCG354" s="116"/>
      <c r="UCH354" s="116"/>
      <c r="UCI354" s="118"/>
      <c r="UCJ354" s="115"/>
      <c r="UCK354" s="116"/>
      <c r="UCL354" s="117"/>
      <c r="UCM354" s="116"/>
      <c r="UCN354" s="116"/>
      <c r="UCO354" s="116"/>
      <c r="UCP354" s="116"/>
      <c r="UCQ354" s="116"/>
      <c r="UCR354" s="116"/>
      <c r="UCS354" s="116"/>
      <c r="UCT354" s="116"/>
      <c r="UCU354" s="118"/>
      <c r="UCV354" s="116"/>
      <c r="UCW354" s="116"/>
      <c r="UCX354" s="116"/>
      <c r="UCY354" s="116"/>
      <c r="UCZ354" s="116"/>
      <c r="UDA354" s="116"/>
      <c r="UDB354" s="116"/>
      <c r="UDC354" s="116"/>
      <c r="UDD354" s="116"/>
      <c r="UDE354" s="116"/>
      <c r="UDF354" s="118"/>
      <c r="UDG354" s="115"/>
      <c r="UDH354" s="116"/>
      <c r="UDI354" s="117"/>
      <c r="UDJ354" s="116"/>
      <c r="UDK354" s="116"/>
      <c r="UDL354" s="116"/>
      <c r="UDM354" s="116"/>
      <c r="UDN354" s="116"/>
      <c r="UDO354" s="116"/>
      <c r="UDP354" s="116"/>
      <c r="UDQ354" s="116"/>
      <c r="UDR354" s="118"/>
      <c r="UDS354" s="116"/>
      <c r="UDT354" s="116"/>
      <c r="UDU354" s="116"/>
      <c r="UDV354" s="116"/>
      <c r="UDW354" s="116"/>
      <c r="UDX354" s="116"/>
      <c r="UDY354" s="116"/>
      <c r="UDZ354" s="116"/>
      <c r="UEA354" s="116"/>
      <c r="UEB354" s="116"/>
      <c r="UEC354" s="118"/>
      <c r="UED354" s="115"/>
      <c r="UEE354" s="116"/>
      <c r="UEF354" s="117"/>
      <c r="UEG354" s="116"/>
      <c r="UEH354" s="116"/>
      <c r="UEI354" s="116"/>
      <c r="UEJ354" s="116"/>
      <c r="UEK354" s="116"/>
      <c r="UEL354" s="116"/>
      <c r="UEM354" s="116"/>
      <c r="UEN354" s="116"/>
      <c r="UEO354" s="118"/>
      <c r="UEP354" s="116"/>
      <c r="UEQ354" s="116"/>
      <c r="UER354" s="116"/>
      <c r="UES354" s="116"/>
      <c r="UET354" s="116"/>
      <c r="UEU354" s="116"/>
      <c r="UEV354" s="116"/>
      <c r="UEW354" s="116"/>
      <c r="UEX354" s="116"/>
      <c r="UEY354" s="116"/>
      <c r="UEZ354" s="118"/>
      <c r="UFA354" s="115"/>
      <c r="UFB354" s="116"/>
      <c r="UFC354" s="117"/>
      <c r="UFD354" s="116"/>
      <c r="UFE354" s="116"/>
      <c r="UFF354" s="116"/>
      <c r="UFG354" s="116"/>
      <c r="UFH354" s="116"/>
      <c r="UFI354" s="116"/>
      <c r="UFJ354" s="116"/>
      <c r="UFK354" s="116"/>
      <c r="UFL354" s="118"/>
      <c r="UFM354" s="116"/>
      <c r="UFN354" s="116"/>
      <c r="UFO354" s="116"/>
      <c r="UFP354" s="116"/>
      <c r="UFQ354" s="116"/>
      <c r="UFR354" s="116"/>
      <c r="UFS354" s="116"/>
      <c r="UFT354" s="116"/>
      <c r="UFU354" s="116"/>
      <c r="UFV354" s="116"/>
      <c r="UFW354" s="118"/>
      <c r="UFX354" s="115"/>
      <c r="UFY354" s="116"/>
      <c r="UFZ354" s="117"/>
      <c r="UGA354" s="116"/>
      <c r="UGB354" s="116"/>
      <c r="UGC354" s="116"/>
      <c r="UGD354" s="116"/>
      <c r="UGE354" s="116"/>
      <c r="UGF354" s="116"/>
      <c r="UGG354" s="116"/>
      <c r="UGH354" s="116"/>
      <c r="UGI354" s="118"/>
      <c r="UGJ354" s="116"/>
      <c r="UGK354" s="116"/>
      <c r="UGL354" s="116"/>
      <c r="UGM354" s="116"/>
      <c r="UGN354" s="116"/>
      <c r="UGO354" s="116"/>
      <c r="UGP354" s="116"/>
      <c r="UGQ354" s="116"/>
      <c r="UGR354" s="116"/>
      <c r="UGS354" s="116"/>
      <c r="UGT354" s="118"/>
      <c r="UGU354" s="115"/>
      <c r="UGV354" s="116"/>
      <c r="UGW354" s="117"/>
      <c r="UGX354" s="116"/>
      <c r="UGY354" s="116"/>
      <c r="UGZ354" s="116"/>
      <c r="UHA354" s="116"/>
      <c r="UHB354" s="116"/>
      <c r="UHC354" s="116"/>
      <c r="UHD354" s="116"/>
      <c r="UHE354" s="116"/>
      <c r="UHF354" s="118"/>
      <c r="UHG354" s="116"/>
      <c r="UHH354" s="116"/>
      <c r="UHI354" s="116"/>
      <c r="UHJ354" s="116"/>
      <c r="UHK354" s="116"/>
      <c r="UHL354" s="116"/>
      <c r="UHM354" s="116"/>
      <c r="UHN354" s="116"/>
      <c r="UHO354" s="116"/>
      <c r="UHP354" s="116"/>
      <c r="UHQ354" s="118"/>
      <c r="UHR354" s="115"/>
      <c r="UHS354" s="116"/>
      <c r="UHT354" s="117"/>
      <c r="UHU354" s="116"/>
      <c r="UHV354" s="116"/>
      <c r="UHW354" s="116"/>
      <c r="UHX354" s="116"/>
      <c r="UHY354" s="116"/>
      <c r="UHZ354" s="116"/>
      <c r="UIA354" s="116"/>
      <c r="UIB354" s="116"/>
      <c r="UIC354" s="118"/>
      <c r="UID354" s="116"/>
      <c r="UIE354" s="116"/>
      <c r="UIF354" s="116"/>
      <c r="UIG354" s="116"/>
      <c r="UIH354" s="116"/>
      <c r="UII354" s="116"/>
      <c r="UIJ354" s="116"/>
      <c r="UIK354" s="116"/>
      <c r="UIL354" s="116"/>
      <c r="UIM354" s="116"/>
      <c r="UIN354" s="118"/>
      <c r="UIO354" s="115"/>
      <c r="UIP354" s="116"/>
      <c r="UIQ354" s="117"/>
      <c r="UIR354" s="116"/>
      <c r="UIS354" s="116"/>
      <c r="UIT354" s="116"/>
      <c r="UIU354" s="116"/>
      <c r="UIV354" s="116"/>
      <c r="UIW354" s="116"/>
      <c r="UIX354" s="116"/>
      <c r="UIY354" s="116"/>
      <c r="UIZ354" s="118"/>
      <c r="UJA354" s="116"/>
      <c r="UJB354" s="116"/>
      <c r="UJC354" s="116"/>
      <c r="UJD354" s="116"/>
      <c r="UJE354" s="116"/>
      <c r="UJF354" s="116"/>
      <c r="UJG354" s="116"/>
      <c r="UJH354" s="116"/>
      <c r="UJI354" s="116"/>
      <c r="UJJ354" s="116"/>
      <c r="UJK354" s="118"/>
      <c r="UJL354" s="115"/>
      <c r="UJM354" s="116"/>
      <c r="UJN354" s="117"/>
      <c r="UJO354" s="116"/>
      <c r="UJP354" s="116"/>
      <c r="UJQ354" s="116"/>
      <c r="UJR354" s="116"/>
      <c r="UJS354" s="116"/>
      <c r="UJT354" s="116"/>
      <c r="UJU354" s="116"/>
      <c r="UJV354" s="116"/>
      <c r="UJW354" s="118"/>
      <c r="UJX354" s="116"/>
      <c r="UJY354" s="116"/>
      <c r="UJZ354" s="116"/>
      <c r="UKA354" s="116"/>
      <c r="UKB354" s="116"/>
      <c r="UKC354" s="116"/>
      <c r="UKD354" s="116"/>
      <c r="UKE354" s="116"/>
      <c r="UKF354" s="116"/>
      <c r="UKG354" s="116"/>
      <c r="UKH354" s="118"/>
      <c r="UKI354" s="115"/>
      <c r="UKJ354" s="116"/>
      <c r="UKK354" s="117"/>
      <c r="UKL354" s="116"/>
      <c r="UKM354" s="116"/>
      <c r="UKN354" s="116"/>
      <c r="UKO354" s="116"/>
      <c r="UKP354" s="116"/>
      <c r="UKQ354" s="116"/>
      <c r="UKR354" s="116"/>
      <c r="UKS354" s="116"/>
      <c r="UKT354" s="118"/>
      <c r="UKU354" s="116"/>
      <c r="UKV354" s="116"/>
      <c r="UKW354" s="116"/>
      <c r="UKX354" s="116"/>
      <c r="UKY354" s="116"/>
      <c r="UKZ354" s="116"/>
      <c r="ULA354" s="116"/>
      <c r="ULB354" s="116"/>
      <c r="ULC354" s="116"/>
      <c r="ULD354" s="116"/>
      <c r="ULE354" s="118"/>
      <c r="ULF354" s="115"/>
      <c r="ULG354" s="116"/>
      <c r="ULH354" s="117"/>
      <c r="ULI354" s="116"/>
      <c r="ULJ354" s="116"/>
      <c r="ULK354" s="116"/>
      <c r="ULL354" s="116"/>
      <c r="ULM354" s="116"/>
      <c r="ULN354" s="116"/>
      <c r="ULO354" s="116"/>
      <c r="ULP354" s="116"/>
      <c r="ULQ354" s="118"/>
      <c r="ULR354" s="116"/>
      <c r="ULS354" s="116"/>
      <c r="ULT354" s="116"/>
      <c r="ULU354" s="116"/>
      <c r="ULV354" s="116"/>
      <c r="ULW354" s="116"/>
      <c r="ULX354" s="116"/>
      <c r="ULY354" s="116"/>
      <c r="ULZ354" s="116"/>
      <c r="UMA354" s="116"/>
      <c r="UMB354" s="118"/>
      <c r="UMC354" s="115"/>
      <c r="UMD354" s="116"/>
      <c r="UME354" s="117"/>
      <c r="UMF354" s="116"/>
      <c r="UMG354" s="116"/>
      <c r="UMH354" s="116"/>
      <c r="UMI354" s="116"/>
      <c r="UMJ354" s="116"/>
      <c r="UMK354" s="116"/>
      <c r="UML354" s="116"/>
      <c r="UMM354" s="116"/>
      <c r="UMN354" s="118"/>
      <c r="UMO354" s="116"/>
      <c r="UMP354" s="116"/>
      <c r="UMQ354" s="116"/>
      <c r="UMR354" s="116"/>
      <c r="UMS354" s="116"/>
      <c r="UMT354" s="116"/>
      <c r="UMU354" s="116"/>
      <c r="UMV354" s="116"/>
      <c r="UMW354" s="116"/>
      <c r="UMX354" s="116"/>
      <c r="UMY354" s="118"/>
      <c r="UMZ354" s="115"/>
      <c r="UNA354" s="116"/>
      <c r="UNB354" s="117"/>
      <c r="UNC354" s="116"/>
      <c r="UND354" s="116"/>
      <c r="UNE354" s="116"/>
      <c r="UNF354" s="116"/>
      <c r="UNG354" s="116"/>
      <c r="UNH354" s="116"/>
      <c r="UNI354" s="116"/>
      <c r="UNJ354" s="116"/>
      <c r="UNK354" s="118"/>
      <c r="UNL354" s="116"/>
      <c r="UNM354" s="116"/>
      <c r="UNN354" s="116"/>
      <c r="UNO354" s="116"/>
      <c r="UNP354" s="116"/>
      <c r="UNQ354" s="116"/>
      <c r="UNR354" s="116"/>
      <c r="UNS354" s="116"/>
      <c r="UNT354" s="116"/>
      <c r="UNU354" s="116"/>
      <c r="UNV354" s="118"/>
      <c r="UNW354" s="115"/>
      <c r="UNX354" s="116"/>
      <c r="UNY354" s="117"/>
      <c r="UNZ354" s="116"/>
      <c r="UOA354" s="116"/>
      <c r="UOB354" s="116"/>
      <c r="UOC354" s="116"/>
      <c r="UOD354" s="116"/>
      <c r="UOE354" s="116"/>
      <c r="UOF354" s="116"/>
      <c r="UOG354" s="116"/>
      <c r="UOH354" s="118"/>
      <c r="UOI354" s="116"/>
      <c r="UOJ354" s="116"/>
      <c r="UOK354" s="116"/>
      <c r="UOL354" s="116"/>
      <c r="UOM354" s="116"/>
      <c r="UON354" s="116"/>
      <c r="UOO354" s="116"/>
      <c r="UOP354" s="116"/>
      <c r="UOQ354" s="116"/>
      <c r="UOR354" s="116"/>
      <c r="UOS354" s="118"/>
      <c r="UOT354" s="115"/>
      <c r="UOU354" s="116"/>
      <c r="UOV354" s="117"/>
      <c r="UOW354" s="116"/>
      <c r="UOX354" s="116"/>
      <c r="UOY354" s="116"/>
      <c r="UOZ354" s="116"/>
      <c r="UPA354" s="116"/>
      <c r="UPB354" s="116"/>
      <c r="UPC354" s="116"/>
      <c r="UPD354" s="116"/>
      <c r="UPE354" s="118"/>
      <c r="UPF354" s="116"/>
      <c r="UPG354" s="116"/>
      <c r="UPH354" s="116"/>
      <c r="UPI354" s="116"/>
      <c r="UPJ354" s="116"/>
      <c r="UPK354" s="116"/>
      <c r="UPL354" s="116"/>
      <c r="UPM354" s="116"/>
      <c r="UPN354" s="116"/>
      <c r="UPO354" s="116"/>
      <c r="UPP354" s="118"/>
      <c r="UPQ354" s="115"/>
      <c r="UPR354" s="116"/>
      <c r="UPS354" s="117"/>
      <c r="UPT354" s="116"/>
      <c r="UPU354" s="116"/>
      <c r="UPV354" s="116"/>
      <c r="UPW354" s="116"/>
      <c r="UPX354" s="116"/>
      <c r="UPY354" s="116"/>
      <c r="UPZ354" s="116"/>
      <c r="UQA354" s="116"/>
      <c r="UQB354" s="118"/>
      <c r="UQC354" s="116"/>
      <c r="UQD354" s="116"/>
      <c r="UQE354" s="116"/>
      <c r="UQF354" s="116"/>
      <c r="UQG354" s="116"/>
      <c r="UQH354" s="116"/>
      <c r="UQI354" s="116"/>
      <c r="UQJ354" s="116"/>
      <c r="UQK354" s="116"/>
      <c r="UQL354" s="116"/>
      <c r="UQM354" s="118"/>
      <c r="UQN354" s="115"/>
      <c r="UQO354" s="116"/>
      <c r="UQP354" s="117"/>
      <c r="UQQ354" s="116"/>
      <c r="UQR354" s="116"/>
      <c r="UQS354" s="116"/>
      <c r="UQT354" s="116"/>
      <c r="UQU354" s="116"/>
      <c r="UQV354" s="116"/>
      <c r="UQW354" s="116"/>
      <c r="UQX354" s="116"/>
      <c r="UQY354" s="118"/>
      <c r="UQZ354" s="116"/>
      <c r="URA354" s="116"/>
      <c r="URB354" s="116"/>
      <c r="URC354" s="116"/>
      <c r="URD354" s="116"/>
      <c r="URE354" s="116"/>
      <c r="URF354" s="116"/>
      <c r="URG354" s="116"/>
      <c r="URH354" s="116"/>
      <c r="URI354" s="116"/>
      <c r="URJ354" s="118"/>
      <c r="URK354" s="115"/>
      <c r="URL354" s="116"/>
      <c r="URM354" s="117"/>
      <c r="URN354" s="116"/>
      <c r="URO354" s="116"/>
      <c r="URP354" s="116"/>
      <c r="URQ354" s="116"/>
      <c r="URR354" s="116"/>
      <c r="URS354" s="116"/>
      <c r="URT354" s="116"/>
      <c r="URU354" s="116"/>
      <c r="URV354" s="118"/>
      <c r="URW354" s="116"/>
      <c r="URX354" s="116"/>
      <c r="URY354" s="116"/>
      <c r="URZ354" s="116"/>
      <c r="USA354" s="116"/>
      <c r="USB354" s="116"/>
      <c r="USC354" s="116"/>
      <c r="USD354" s="116"/>
      <c r="USE354" s="116"/>
      <c r="USF354" s="116"/>
      <c r="USG354" s="118"/>
      <c r="USH354" s="115"/>
      <c r="USI354" s="116"/>
      <c r="USJ354" s="117"/>
      <c r="USK354" s="116"/>
      <c r="USL354" s="116"/>
      <c r="USM354" s="116"/>
      <c r="USN354" s="116"/>
      <c r="USO354" s="116"/>
      <c r="USP354" s="116"/>
      <c r="USQ354" s="116"/>
      <c r="USR354" s="116"/>
      <c r="USS354" s="118"/>
      <c r="UST354" s="116"/>
      <c r="USU354" s="116"/>
      <c r="USV354" s="116"/>
      <c r="USW354" s="116"/>
      <c r="USX354" s="116"/>
      <c r="USY354" s="116"/>
      <c r="USZ354" s="116"/>
      <c r="UTA354" s="116"/>
      <c r="UTB354" s="116"/>
      <c r="UTC354" s="116"/>
      <c r="UTD354" s="118"/>
      <c r="UTE354" s="115"/>
      <c r="UTF354" s="116"/>
      <c r="UTG354" s="117"/>
      <c r="UTH354" s="116"/>
      <c r="UTI354" s="116"/>
      <c r="UTJ354" s="116"/>
      <c r="UTK354" s="116"/>
      <c r="UTL354" s="116"/>
      <c r="UTM354" s="116"/>
      <c r="UTN354" s="116"/>
      <c r="UTO354" s="116"/>
      <c r="UTP354" s="118"/>
      <c r="UTQ354" s="116"/>
      <c r="UTR354" s="116"/>
      <c r="UTS354" s="116"/>
      <c r="UTT354" s="116"/>
      <c r="UTU354" s="116"/>
      <c r="UTV354" s="116"/>
      <c r="UTW354" s="116"/>
      <c r="UTX354" s="116"/>
      <c r="UTY354" s="116"/>
      <c r="UTZ354" s="116"/>
      <c r="UUA354" s="118"/>
      <c r="UUB354" s="115"/>
      <c r="UUC354" s="116"/>
      <c r="UUD354" s="117"/>
      <c r="UUE354" s="116"/>
      <c r="UUF354" s="116"/>
      <c r="UUG354" s="116"/>
      <c r="UUH354" s="116"/>
      <c r="UUI354" s="116"/>
      <c r="UUJ354" s="116"/>
      <c r="UUK354" s="116"/>
      <c r="UUL354" s="116"/>
      <c r="UUM354" s="118"/>
      <c r="UUN354" s="116"/>
      <c r="UUO354" s="116"/>
      <c r="UUP354" s="116"/>
      <c r="UUQ354" s="116"/>
      <c r="UUR354" s="116"/>
      <c r="UUS354" s="116"/>
      <c r="UUT354" s="116"/>
      <c r="UUU354" s="116"/>
      <c r="UUV354" s="116"/>
      <c r="UUW354" s="116"/>
      <c r="UUX354" s="118"/>
      <c r="UUY354" s="115"/>
      <c r="UUZ354" s="116"/>
      <c r="UVA354" s="117"/>
      <c r="UVB354" s="116"/>
      <c r="UVC354" s="116"/>
      <c r="UVD354" s="116"/>
      <c r="UVE354" s="116"/>
      <c r="UVF354" s="116"/>
      <c r="UVG354" s="116"/>
      <c r="UVH354" s="116"/>
      <c r="UVI354" s="116"/>
      <c r="UVJ354" s="118"/>
      <c r="UVK354" s="116"/>
      <c r="UVL354" s="116"/>
      <c r="UVM354" s="116"/>
      <c r="UVN354" s="116"/>
      <c r="UVO354" s="116"/>
      <c r="UVP354" s="116"/>
      <c r="UVQ354" s="116"/>
      <c r="UVR354" s="116"/>
      <c r="UVS354" s="116"/>
      <c r="UVT354" s="116"/>
      <c r="UVU354" s="118"/>
      <c r="UVV354" s="115"/>
      <c r="UVW354" s="116"/>
      <c r="UVX354" s="117"/>
      <c r="UVY354" s="116"/>
      <c r="UVZ354" s="116"/>
      <c r="UWA354" s="116"/>
      <c r="UWB354" s="116"/>
      <c r="UWC354" s="116"/>
      <c r="UWD354" s="116"/>
      <c r="UWE354" s="116"/>
      <c r="UWF354" s="116"/>
      <c r="UWG354" s="118"/>
      <c r="UWH354" s="116"/>
      <c r="UWI354" s="116"/>
      <c r="UWJ354" s="116"/>
      <c r="UWK354" s="116"/>
      <c r="UWL354" s="116"/>
      <c r="UWM354" s="116"/>
      <c r="UWN354" s="116"/>
      <c r="UWO354" s="116"/>
      <c r="UWP354" s="116"/>
      <c r="UWQ354" s="116"/>
      <c r="UWR354" s="118"/>
      <c r="UWS354" s="115"/>
      <c r="UWT354" s="116"/>
      <c r="UWU354" s="117"/>
      <c r="UWV354" s="116"/>
      <c r="UWW354" s="116"/>
      <c r="UWX354" s="116"/>
      <c r="UWY354" s="116"/>
      <c r="UWZ354" s="116"/>
      <c r="UXA354" s="116"/>
      <c r="UXB354" s="116"/>
      <c r="UXC354" s="116"/>
      <c r="UXD354" s="118"/>
      <c r="UXE354" s="116"/>
      <c r="UXF354" s="116"/>
      <c r="UXG354" s="116"/>
      <c r="UXH354" s="116"/>
      <c r="UXI354" s="116"/>
      <c r="UXJ354" s="116"/>
      <c r="UXK354" s="116"/>
      <c r="UXL354" s="116"/>
      <c r="UXM354" s="116"/>
      <c r="UXN354" s="116"/>
      <c r="UXO354" s="118"/>
      <c r="UXP354" s="115"/>
      <c r="UXQ354" s="116"/>
      <c r="UXR354" s="117"/>
      <c r="UXS354" s="116"/>
      <c r="UXT354" s="116"/>
      <c r="UXU354" s="116"/>
      <c r="UXV354" s="116"/>
      <c r="UXW354" s="116"/>
      <c r="UXX354" s="116"/>
      <c r="UXY354" s="116"/>
      <c r="UXZ354" s="116"/>
      <c r="UYA354" s="118"/>
      <c r="UYB354" s="116"/>
      <c r="UYC354" s="116"/>
      <c r="UYD354" s="116"/>
      <c r="UYE354" s="116"/>
      <c r="UYF354" s="116"/>
      <c r="UYG354" s="116"/>
      <c r="UYH354" s="116"/>
      <c r="UYI354" s="116"/>
      <c r="UYJ354" s="116"/>
      <c r="UYK354" s="116"/>
      <c r="UYL354" s="118"/>
      <c r="UYM354" s="115"/>
      <c r="UYN354" s="116"/>
      <c r="UYO354" s="117"/>
      <c r="UYP354" s="116"/>
      <c r="UYQ354" s="116"/>
      <c r="UYR354" s="116"/>
      <c r="UYS354" s="116"/>
      <c r="UYT354" s="116"/>
      <c r="UYU354" s="116"/>
      <c r="UYV354" s="116"/>
      <c r="UYW354" s="116"/>
      <c r="UYX354" s="118"/>
      <c r="UYY354" s="116"/>
      <c r="UYZ354" s="116"/>
      <c r="UZA354" s="116"/>
      <c r="UZB354" s="116"/>
      <c r="UZC354" s="116"/>
      <c r="UZD354" s="116"/>
      <c r="UZE354" s="116"/>
      <c r="UZF354" s="116"/>
      <c r="UZG354" s="116"/>
      <c r="UZH354" s="116"/>
      <c r="UZI354" s="118"/>
      <c r="UZJ354" s="115"/>
      <c r="UZK354" s="116"/>
      <c r="UZL354" s="117"/>
      <c r="UZM354" s="116"/>
      <c r="UZN354" s="116"/>
      <c r="UZO354" s="116"/>
      <c r="UZP354" s="116"/>
      <c r="UZQ354" s="116"/>
      <c r="UZR354" s="116"/>
      <c r="UZS354" s="116"/>
      <c r="UZT354" s="116"/>
      <c r="UZU354" s="118"/>
      <c r="UZV354" s="116"/>
      <c r="UZW354" s="116"/>
      <c r="UZX354" s="116"/>
      <c r="UZY354" s="116"/>
      <c r="UZZ354" s="116"/>
      <c r="VAA354" s="116"/>
      <c r="VAB354" s="116"/>
      <c r="VAC354" s="116"/>
      <c r="VAD354" s="116"/>
      <c r="VAE354" s="116"/>
      <c r="VAF354" s="118"/>
      <c r="VAG354" s="115"/>
      <c r="VAH354" s="116"/>
      <c r="VAI354" s="117"/>
      <c r="VAJ354" s="116"/>
      <c r="VAK354" s="116"/>
      <c r="VAL354" s="116"/>
      <c r="VAM354" s="116"/>
      <c r="VAN354" s="116"/>
      <c r="VAO354" s="116"/>
      <c r="VAP354" s="116"/>
      <c r="VAQ354" s="116"/>
      <c r="VAR354" s="118"/>
      <c r="VAS354" s="116"/>
      <c r="VAT354" s="116"/>
      <c r="VAU354" s="116"/>
      <c r="VAV354" s="116"/>
      <c r="VAW354" s="116"/>
      <c r="VAX354" s="116"/>
      <c r="VAY354" s="116"/>
      <c r="VAZ354" s="116"/>
      <c r="VBA354" s="116"/>
      <c r="VBB354" s="116"/>
      <c r="VBC354" s="118"/>
      <c r="VBD354" s="115"/>
      <c r="VBE354" s="116"/>
      <c r="VBF354" s="117"/>
      <c r="VBG354" s="116"/>
      <c r="VBH354" s="116"/>
      <c r="VBI354" s="116"/>
      <c r="VBJ354" s="116"/>
      <c r="VBK354" s="116"/>
      <c r="VBL354" s="116"/>
      <c r="VBM354" s="116"/>
      <c r="VBN354" s="116"/>
      <c r="VBO354" s="118"/>
      <c r="VBP354" s="116"/>
      <c r="VBQ354" s="116"/>
      <c r="VBR354" s="116"/>
      <c r="VBS354" s="116"/>
      <c r="VBT354" s="116"/>
      <c r="VBU354" s="116"/>
      <c r="VBV354" s="116"/>
      <c r="VBW354" s="116"/>
      <c r="VBX354" s="116"/>
      <c r="VBY354" s="116"/>
      <c r="VBZ354" s="118"/>
      <c r="VCA354" s="115"/>
      <c r="VCB354" s="116"/>
      <c r="VCC354" s="117"/>
      <c r="VCD354" s="116"/>
      <c r="VCE354" s="116"/>
      <c r="VCF354" s="116"/>
      <c r="VCG354" s="116"/>
      <c r="VCH354" s="116"/>
      <c r="VCI354" s="116"/>
      <c r="VCJ354" s="116"/>
      <c r="VCK354" s="116"/>
      <c r="VCL354" s="118"/>
      <c r="VCM354" s="116"/>
      <c r="VCN354" s="116"/>
      <c r="VCO354" s="116"/>
      <c r="VCP354" s="116"/>
      <c r="VCQ354" s="116"/>
      <c r="VCR354" s="116"/>
      <c r="VCS354" s="116"/>
      <c r="VCT354" s="116"/>
      <c r="VCU354" s="116"/>
      <c r="VCV354" s="116"/>
      <c r="VCW354" s="118"/>
      <c r="VCX354" s="115"/>
      <c r="VCY354" s="116"/>
      <c r="VCZ354" s="117"/>
      <c r="VDA354" s="116"/>
      <c r="VDB354" s="116"/>
      <c r="VDC354" s="116"/>
      <c r="VDD354" s="116"/>
      <c r="VDE354" s="116"/>
      <c r="VDF354" s="116"/>
      <c r="VDG354" s="116"/>
      <c r="VDH354" s="116"/>
      <c r="VDI354" s="118"/>
      <c r="VDJ354" s="116"/>
      <c r="VDK354" s="116"/>
      <c r="VDL354" s="116"/>
      <c r="VDM354" s="116"/>
      <c r="VDN354" s="116"/>
      <c r="VDO354" s="116"/>
      <c r="VDP354" s="116"/>
      <c r="VDQ354" s="116"/>
      <c r="VDR354" s="116"/>
      <c r="VDS354" s="116"/>
      <c r="VDT354" s="118"/>
      <c r="VDU354" s="115"/>
      <c r="VDV354" s="116"/>
      <c r="VDW354" s="117"/>
      <c r="VDX354" s="116"/>
      <c r="VDY354" s="116"/>
      <c r="VDZ354" s="116"/>
      <c r="VEA354" s="116"/>
      <c r="VEB354" s="116"/>
      <c r="VEC354" s="116"/>
      <c r="VED354" s="116"/>
      <c r="VEE354" s="116"/>
      <c r="VEF354" s="118"/>
      <c r="VEG354" s="116"/>
      <c r="VEH354" s="116"/>
      <c r="VEI354" s="116"/>
      <c r="VEJ354" s="116"/>
      <c r="VEK354" s="116"/>
      <c r="VEL354" s="116"/>
      <c r="VEM354" s="116"/>
      <c r="VEN354" s="116"/>
      <c r="VEO354" s="116"/>
      <c r="VEP354" s="116"/>
      <c r="VEQ354" s="118"/>
      <c r="VER354" s="115"/>
      <c r="VES354" s="116"/>
      <c r="VET354" s="117"/>
      <c r="VEU354" s="116"/>
      <c r="VEV354" s="116"/>
      <c r="VEW354" s="116"/>
      <c r="VEX354" s="116"/>
      <c r="VEY354" s="116"/>
      <c r="VEZ354" s="116"/>
      <c r="VFA354" s="116"/>
      <c r="VFB354" s="116"/>
      <c r="VFC354" s="118"/>
      <c r="VFD354" s="116"/>
      <c r="VFE354" s="116"/>
      <c r="VFF354" s="116"/>
      <c r="VFG354" s="116"/>
      <c r="VFH354" s="116"/>
      <c r="VFI354" s="116"/>
      <c r="VFJ354" s="116"/>
      <c r="VFK354" s="116"/>
      <c r="VFL354" s="116"/>
      <c r="VFM354" s="116"/>
      <c r="VFN354" s="118"/>
      <c r="VFO354" s="115"/>
      <c r="VFP354" s="116"/>
      <c r="VFQ354" s="117"/>
      <c r="VFR354" s="116"/>
      <c r="VFS354" s="116"/>
      <c r="VFT354" s="116"/>
      <c r="VFU354" s="116"/>
      <c r="VFV354" s="116"/>
      <c r="VFW354" s="116"/>
      <c r="VFX354" s="116"/>
      <c r="VFY354" s="116"/>
      <c r="VFZ354" s="118"/>
      <c r="VGA354" s="116"/>
      <c r="VGB354" s="116"/>
      <c r="VGC354" s="116"/>
      <c r="VGD354" s="116"/>
      <c r="VGE354" s="116"/>
      <c r="VGF354" s="116"/>
      <c r="VGG354" s="116"/>
      <c r="VGH354" s="116"/>
      <c r="VGI354" s="116"/>
      <c r="VGJ354" s="116"/>
      <c r="VGK354" s="118"/>
      <c r="VGL354" s="115"/>
      <c r="VGM354" s="116"/>
      <c r="VGN354" s="117"/>
      <c r="VGO354" s="116"/>
      <c r="VGP354" s="116"/>
      <c r="VGQ354" s="116"/>
      <c r="VGR354" s="116"/>
      <c r="VGS354" s="116"/>
      <c r="VGT354" s="116"/>
      <c r="VGU354" s="116"/>
      <c r="VGV354" s="116"/>
      <c r="VGW354" s="118"/>
      <c r="VGX354" s="116"/>
      <c r="VGY354" s="116"/>
      <c r="VGZ354" s="116"/>
      <c r="VHA354" s="116"/>
      <c r="VHB354" s="116"/>
      <c r="VHC354" s="116"/>
      <c r="VHD354" s="116"/>
      <c r="VHE354" s="116"/>
      <c r="VHF354" s="116"/>
      <c r="VHG354" s="116"/>
      <c r="VHH354" s="118"/>
      <c r="VHI354" s="115"/>
      <c r="VHJ354" s="116"/>
      <c r="VHK354" s="117"/>
      <c r="VHL354" s="116"/>
      <c r="VHM354" s="116"/>
      <c r="VHN354" s="116"/>
      <c r="VHO354" s="116"/>
      <c r="VHP354" s="116"/>
      <c r="VHQ354" s="116"/>
      <c r="VHR354" s="116"/>
      <c r="VHS354" s="116"/>
      <c r="VHT354" s="118"/>
      <c r="VHU354" s="116"/>
      <c r="VHV354" s="116"/>
      <c r="VHW354" s="116"/>
      <c r="VHX354" s="116"/>
      <c r="VHY354" s="116"/>
      <c r="VHZ354" s="116"/>
      <c r="VIA354" s="116"/>
      <c r="VIB354" s="116"/>
      <c r="VIC354" s="116"/>
      <c r="VID354" s="116"/>
      <c r="VIE354" s="118"/>
      <c r="VIF354" s="115"/>
      <c r="VIG354" s="116"/>
      <c r="VIH354" s="117"/>
      <c r="VII354" s="116"/>
      <c r="VIJ354" s="116"/>
      <c r="VIK354" s="116"/>
      <c r="VIL354" s="116"/>
      <c r="VIM354" s="116"/>
      <c r="VIN354" s="116"/>
      <c r="VIO354" s="116"/>
      <c r="VIP354" s="116"/>
      <c r="VIQ354" s="118"/>
      <c r="VIR354" s="116"/>
      <c r="VIS354" s="116"/>
      <c r="VIT354" s="116"/>
      <c r="VIU354" s="116"/>
      <c r="VIV354" s="116"/>
      <c r="VIW354" s="116"/>
      <c r="VIX354" s="116"/>
      <c r="VIY354" s="116"/>
      <c r="VIZ354" s="116"/>
      <c r="VJA354" s="116"/>
      <c r="VJB354" s="118"/>
      <c r="VJC354" s="115"/>
      <c r="VJD354" s="116"/>
      <c r="VJE354" s="117"/>
      <c r="VJF354" s="116"/>
      <c r="VJG354" s="116"/>
      <c r="VJH354" s="116"/>
      <c r="VJI354" s="116"/>
      <c r="VJJ354" s="116"/>
      <c r="VJK354" s="116"/>
      <c r="VJL354" s="116"/>
      <c r="VJM354" s="116"/>
      <c r="VJN354" s="118"/>
      <c r="VJO354" s="116"/>
      <c r="VJP354" s="116"/>
      <c r="VJQ354" s="116"/>
      <c r="VJR354" s="116"/>
      <c r="VJS354" s="116"/>
      <c r="VJT354" s="116"/>
      <c r="VJU354" s="116"/>
      <c r="VJV354" s="116"/>
      <c r="VJW354" s="116"/>
      <c r="VJX354" s="116"/>
      <c r="VJY354" s="118"/>
      <c r="VJZ354" s="115"/>
      <c r="VKA354" s="116"/>
      <c r="VKB354" s="117"/>
      <c r="VKC354" s="116"/>
      <c r="VKD354" s="116"/>
      <c r="VKE354" s="116"/>
      <c r="VKF354" s="116"/>
      <c r="VKG354" s="116"/>
      <c r="VKH354" s="116"/>
      <c r="VKI354" s="116"/>
      <c r="VKJ354" s="116"/>
      <c r="VKK354" s="118"/>
      <c r="VKL354" s="116"/>
      <c r="VKM354" s="116"/>
      <c r="VKN354" s="116"/>
      <c r="VKO354" s="116"/>
      <c r="VKP354" s="116"/>
      <c r="VKQ354" s="116"/>
      <c r="VKR354" s="116"/>
      <c r="VKS354" s="116"/>
      <c r="VKT354" s="116"/>
      <c r="VKU354" s="116"/>
      <c r="VKV354" s="118"/>
      <c r="VKW354" s="115"/>
      <c r="VKX354" s="116"/>
      <c r="VKY354" s="117"/>
      <c r="VKZ354" s="116"/>
      <c r="VLA354" s="116"/>
      <c r="VLB354" s="116"/>
      <c r="VLC354" s="116"/>
      <c r="VLD354" s="116"/>
      <c r="VLE354" s="116"/>
      <c r="VLF354" s="116"/>
      <c r="VLG354" s="116"/>
      <c r="VLH354" s="118"/>
      <c r="VLI354" s="116"/>
      <c r="VLJ354" s="116"/>
      <c r="VLK354" s="116"/>
      <c r="VLL354" s="116"/>
      <c r="VLM354" s="116"/>
      <c r="VLN354" s="116"/>
      <c r="VLO354" s="116"/>
      <c r="VLP354" s="116"/>
      <c r="VLQ354" s="116"/>
      <c r="VLR354" s="116"/>
      <c r="VLS354" s="118"/>
      <c r="VLT354" s="115"/>
      <c r="VLU354" s="116"/>
      <c r="VLV354" s="117"/>
      <c r="VLW354" s="116"/>
      <c r="VLX354" s="116"/>
      <c r="VLY354" s="116"/>
      <c r="VLZ354" s="116"/>
      <c r="VMA354" s="116"/>
      <c r="VMB354" s="116"/>
      <c r="VMC354" s="116"/>
      <c r="VMD354" s="116"/>
      <c r="VME354" s="118"/>
      <c r="VMF354" s="116"/>
      <c r="VMG354" s="116"/>
      <c r="VMH354" s="116"/>
      <c r="VMI354" s="116"/>
      <c r="VMJ354" s="116"/>
      <c r="VMK354" s="116"/>
      <c r="VML354" s="116"/>
      <c r="VMM354" s="116"/>
      <c r="VMN354" s="116"/>
      <c r="VMO354" s="116"/>
      <c r="VMP354" s="118"/>
      <c r="VMQ354" s="115"/>
      <c r="VMR354" s="116"/>
      <c r="VMS354" s="117"/>
      <c r="VMT354" s="116"/>
      <c r="VMU354" s="116"/>
      <c r="VMV354" s="116"/>
      <c r="VMW354" s="116"/>
      <c r="VMX354" s="116"/>
      <c r="VMY354" s="116"/>
      <c r="VMZ354" s="116"/>
      <c r="VNA354" s="116"/>
      <c r="VNB354" s="118"/>
      <c r="VNC354" s="116"/>
      <c r="VND354" s="116"/>
      <c r="VNE354" s="116"/>
      <c r="VNF354" s="116"/>
      <c r="VNG354" s="116"/>
      <c r="VNH354" s="116"/>
      <c r="VNI354" s="116"/>
      <c r="VNJ354" s="116"/>
      <c r="VNK354" s="116"/>
      <c r="VNL354" s="116"/>
      <c r="VNM354" s="118"/>
      <c r="VNN354" s="115"/>
      <c r="VNO354" s="116"/>
      <c r="VNP354" s="117"/>
      <c r="VNQ354" s="116"/>
      <c r="VNR354" s="116"/>
      <c r="VNS354" s="116"/>
      <c r="VNT354" s="116"/>
      <c r="VNU354" s="116"/>
      <c r="VNV354" s="116"/>
      <c r="VNW354" s="116"/>
      <c r="VNX354" s="116"/>
      <c r="VNY354" s="118"/>
      <c r="VNZ354" s="116"/>
      <c r="VOA354" s="116"/>
      <c r="VOB354" s="116"/>
      <c r="VOC354" s="116"/>
      <c r="VOD354" s="116"/>
      <c r="VOE354" s="116"/>
      <c r="VOF354" s="116"/>
      <c r="VOG354" s="116"/>
      <c r="VOH354" s="116"/>
      <c r="VOI354" s="116"/>
      <c r="VOJ354" s="118"/>
      <c r="VOK354" s="115"/>
      <c r="VOL354" s="116"/>
      <c r="VOM354" s="117"/>
      <c r="VON354" s="116"/>
      <c r="VOO354" s="116"/>
      <c r="VOP354" s="116"/>
      <c r="VOQ354" s="116"/>
      <c r="VOR354" s="116"/>
      <c r="VOS354" s="116"/>
      <c r="VOT354" s="116"/>
      <c r="VOU354" s="116"/>
      <c r="VOV354" s="118"/>
      <c r="VOW354" s="116"/>
      <c r="VOX354" s="116"/>
      <c r="VOY354" s="116"/>
      <c r="VOZ354" s="116"/>
      <c r="VPA354" s="116"/>
      <c r="VPB354" s="116"/>
      <c r="VPC354" s="116"/>
      <c r="VPD354" s="116"/>
      <c r="VPE354" s="116"/>
      <c r="VPF354" s="116"/>
      <c r="VPG354" s="118"/>
      <c r="VPH354" s="115"/>
      <c r="VPI354" s="116"/>
      <c r="VPJ354" s="117"/>
      <c r="VPK354" s="116"/>
      <c r="VPL354" s="116"/>
      <c r="VPM354" s="116"/>
      <c r="VPN354" s="116"/>
      <c r="VPO354" s="116"/>
      <c r="VPP354" s="116"/>
      <c r="VPQ354" s="116"/>
      <c r="VPR354" s="116"/>
      <c r="VPS354" s="118"/>
      <c r="VPT354" s="116"/>
      <c r="VPU354" s="116"/>
      <c r="VPV354" s="116"/>
      <c r="VPW354" s="116"/>
      <c r="VPX354" s="116"/>
      <c r="VPY354" s="116"/>
      <c r="VPZ354" s="116"/>
      <c r="VQA354" s="116"/>
      <c r="VQB354" s="116"/>
      <c r="VQC354" s="116"/>
      <c r="VQD354" s="118"/>
      <c r="VQE354" s="115"/>
      <c r="VQF354" s="116"/>
      <c r="VQG354" s="117"/>
      <c r="VQH354" s="116"/>
      <c r="VQI354" s="116"/>
      <c r="VQJ354" s="116"/>
      <c r="VQK354" s="116"/>
      <c r="VQL354" s="116"/>
      <c r="VQM354" s="116"/>
      <c r="VQN354" s="116"/>
      <c r="VQO354" s="116"/>
      <c r="VQP354" s="118"/>
      <c r="VQQ354" s="116"/>
      <c r="VQR354" s="116"/>
      <c r="VQS354" s="116"/>
      <c r="VQT354" s="116"/>
      <c r="VQU354" s="116"/>
      <c r="VQV354" s="116"/>
      <c r="VQW354" s="116"/>
      <c r="VQX354" s="116"/>
      <c r="VQY354" s="116"/>
      <c r="VQZ354" s="116"/>
      <c r="VRA354" s="118"/>
      <c r="VRB354" s="115"/>
      <c r="VRC354" s="116"/>
      <c r="VRD354" s="117"/>
      <c r="VRE354" s="116"/>
      <c r="VRF354" s="116"/>
      <c r="VRG354" s="116"/>
      <c r="VRH354" s="116"/>
      <c r="VRI354" s="116"/>
      <c r="VRJ354" s="116"/>
      <c r="VRK354" s="116"/>
      <c r="VRL354" s="116"/>
      <c r="VRM354" s="118"/>
      <c r="VRN354" s="116"/>
      <c r="VRO354" s="116"/>
      <c r="VRP354" s="116"/>
      <c r="VRQ354" s="116"/>
      <c r="VRR354" s="116"/>
      <c r="VRS354" s="116"/>
      <c r="VRT354" s="116"/>
      <c r="VRU354" s="116"/>
      <c r="VRV354" s="116"/>
      <c r="VRW354" s="116"/>
      <c r="VRX354" s="118"/>
      <c r="VRY354" s="115"/>
      <c r="VRZ354" s="116"/>
      <c r="VSA354" s="117"/>
      <c r="VSB354" s="116"/>
      <c r="VSC354" s="116"/>
      <c r="VSD354" s="116"/>
      <c r="VSE354" s="116"/>
      <c r="VSF354" s="116"/>
      <c r="VSG354" s="116"/>
      <c r="VSH354" s="116"/>
      <c r="VSI354" s="116"/>
      <c r="VSJ354" s="118"/>
      <c r="VSK354" s="116"/>
      <c r="VSL354" s="116"/>
      <c r="VSM354" s="116"/>
      <c r="VSN354" s="116"/>
      <c r="VSO354" s="116"/>
      <c r="VSP354" s="116"/>
      <c r="VSQ354" s="116"/>
      <c r="VSR354" s="116"/>
      <c r="VSS354" s="116"/>
      <c r="VST354" s="116"/>
      <c r="VSU354" s="118"/>
      <c r="VSV354" s="115"/>
      <c r="VSW354" s="116"/>
      <c r="VSX354" s="117"/>
      <c r="VSY354" s="116"/>
      <c r="VSZ354" s="116"/>
      <c r="VTA354" s="116"/>
      <c r="VTB354" s="116"/>
      <c r="VTC354" s="116"/>
      <c r="VTD354" s="116"/>
      <c r="VTE354" s="116"/>
      <c r="VTF354" s="116"/>
      <c r="VTG354" s="118"/>
      <c r="VTH354" s="116"/>
      <c r="VTI354" s="116"/>
      <c r="VTJ354" s="116"/>
      <c r="VTK354" s="116"/>
      <c r="VTL354" s="116"/>
      <c r="VTM354" s="116"/>
      <c r="VTN354" s="116"/>
      <c r="VTO354" s="116"/>
      <c r="VTP354" s="116"/>
      <c r="VTQ354" s="116"/>
      <c r="VTR354" s="118"/>
      <c r="VTS354" s="115"/>
      <c r="VTT354" s="116"/>
      <c r="VTU354" s="117"/>
      <c r="VTV354" s="116"/>
      <c r="VTW354" s="116"/>
      <c r="VTX354" s="116"/>
      <c r="VTY354" s="116"/>
      <c r="VTZ354" s="116"/>
      <c r="VUA354" s="116"/>
      <c r="VUB354" s="116"/>
      <c r="VUC354" s="116"/>
      <c r="VUD354" s="118"/>
      <c r="VUE354" s="116"/>
      <c r="VUF354" s="116"/>
      <c r="VUG354" s="116"/>
      <c r="VUH354" s="116"/>
      <c r="VUI354" s="116"/>
      <c r="VUJ354" s="116"/>
      <c r="VUK354" s="116"/>
      <c r="VUL354" s="116"/>
      <c r="VUM354" s="116"/>
      <c r="VUN354" s="116"/>
      <c r="VUO354" s="118"/>
      <c r="VUP354" s="115"/>
      <c r="VUQ354" s="116"/>
      <c r="VUR354" s="117"/>
      <c r="VUS354" s="116"/>
      <c r="VUT354" s="116"/>
      <c r="VUU354" s="116"/>
      <c r="VUV354" s="116"/>
      <c r="VUW354" s="116"/>
      <c r="VUX354" s="116"/>
      <c r="VUY354" s="116"/>
      <c r="VUZ354" s="116"/>
      <c r="VVA354" s="118"/>
      <c r="VVB354" s="116"/>
      <c r="VVC354" s="116"/>
      <c r="VVD354" s="116"/>
      <c r="VVE354" s="116"/>
      <c r="VVF354" s="116"/>
      <c r="VVG354" s="116"/>
      <c r="VVH354" s="116"/>
      <c r="VVI354" s="116"/>
      <c r="VVJ354" s="116"/>
      <c r="VVK354" s="116"/>
      <c r="VVL354" s="118"/>
      <c r="VVM354" s="115"/>
      <c r="VVN354" s="116"/>
      <c r="VVO354" s="117"/>
      <c r="VVP354" s="116"/>
      <c r="VVQ354" s="116"/>
      <c r="VVR354" s="116"/>
      <c r="VVS354" s="116"/>
      <c r="VVT354" s="116"/>
      <c r="VVU354" s="116"/>
      <c r="VVV354" s="116"/>
      <c r="VVW354" s="116"/>
      <c r="VVX354" s="118"/>
      <c r="VVY354" s="116"/>
      <c r="VVZ354" s="116"/>
      <c r="VWA354" s="116"/>
      <c r="VWB354" s="116"/>
      <c r="VWC354" s="116"/>
      <c r="VWD354" s="116"/>
      <c r="VWE354" s="116"/>
      <c r="VWF354" s="116"/>
      <c r="VWG354" s="116"/>
      <c r="VWH354" s="116"/>
      <c r="VWI354" s="118"/>
      <c r="VWJ354" s="115"/>
      <c r="VWK354" s="116"/>
      <c r="VWL354" s="117"/>
      <c r="VWM354" s="116"/>
      <c r="VWN354" s="116"/>
      <c r="VWO354" s="116"/>
      <c r="VWP354" s="116"/>
      <c r="VWQ354" s="116"/>
      <c r="VWR354" s="116"/>
      <c r="VWS354" s="116"/>
      <c r="VWT354" s="116"/>
      <c r="VWU354" s="118"/>
      <c r="VWV354" s="116"/>
      <c r="VWW354" s="116"/>
      <c r="VWX354" s="116"/>
      <c r="VWY354" s="116"/>
      <c r="VWZ354" s="116"/>
      <c r="VXA354" s="116"/>
      <c r="VXB354" s="116"/>
      <c r="VXC354" s="116"/>
      <c r="VXD354" s="116"/>
      <c r="VXE354" s="116"/>
      <c r="VXF354" s="118"/>
      <c r="VXG354" s="115"/>
      <c r="VXH354" s="116"/>
      <c r="VXI354" s="117"/>
      <c r="VXJ354" s="116"/>
      <c r="VXK354" s="116"/>
      <c r="VXL354" s="116"/>
      <c r="VXM354" s="116"/>
      <c r="VXN354" s="116"/>
      <c r="VXO354" s="116"/>
      <c r="VXP354" s="116"/>
      <c r="VXQ354" s="116"/>
      <c r="VXR354" s="118"/>
      <c r="VXS354" s="116"/>
      <c r="VXT354" s="116"/>
      <c r="VXU354" s="116"/>
      <c r="VXV354" s="116"/>
      <c r="VXW354" s="116"/>
      <c r="VXX354" s="116"/>
      <c r="VXY354" s="116"/>
      <c r="VXZ354" s="116"/>
      <c r="VYA354" s="116"/>
      <c r="VYB354" s="116"/>
      <c r="VYC354" s="118"/>
      <c r="VYD354" s="115"/>
      <c r="VYE354" s="116"/>
      <c r="VYF354" s="117"/>
      <c r="VYG354" s="116"/>
      <c r="VYH354" s="116"/>
      <c r="VYI354" s="116"/>
      <c r="VYJ354" s="116"/>
      <c r="VYK354" s="116"/>
      <c r="VYL354" s="116"/>
      <c r="VYM354" s="116"/>
      <c r="VYN354" s="116"/>
      <c r="VYO354" s="118"/>
      <c r="VYP354" s="116"/>
      <c r="VYQ354" s="116"/>
      <c r="VYR354" s="116"/>
      <c r="VYS354" s="116"/>
      <c r="VYT354" s="116"/>
      <c r="VYU354" s="116"/>
      <c r="VYV354" s="116"/>
      <c r="VYW354" s="116"/>
      <c r="VYX354" s="116"/>
      <c r="VYY354" s="116"/>
      <c r="VYZ354" s="118"/>
      <c r="VZA354" s="115"/>
      <c r="VZB354" s="116"/>
      <c r="VZC354" s="117"/>
      <c r="VZD354" s="116"/>
      <c r="VZE354" s="116"/>
      <c r="VZF354" s="116"/>
      <c r="VZG354" s="116"/>
      <c r="VZH354" s="116"/>
      <c r="VZI354" s="116"/>
      <c r="VZJ354" s="116"/>
      <c r="VZK354" s="116"/>
      <c r="VZL354" s="118"/>
      <c r="VZM354" s="116"/>
      <c r="VZN354" s="116"/>
      <c r="VZO354" s="116"/>
      <c r="VZP354" s="116"/>
      <c r="VZQ354" s="116"/>
      <c r="VZR354" s="116"/>
      <c r="VZS354" s="116"/>
      <c r="VZT354" s="116"/>
      <c r="VZU354" s="116"/>
      <c r="VZV354" s="116"/>
      <c r="VZW354" s="118"/>
      <c r="VZX354" s="115"/>
      <c r="VZY354" s="116"/>
      <c r="VZZ354" s="117"/>
      <c r="WAA354" s="116"/>
      <c r="WAB354" s="116"/>
      <c r="WAC354" s="116"/>
      <c r="WAD354" s="116"/>
      <c r="WAE354" s="116"/>
      <c r="WAF354" s="116"/>
      <c r="WAG354" s="116"/>
      <c r="WAH354" s="116"/>
      <c r="WAI354" s="118"/>
      <c r="WAJ354" s="116"/>
      <c r="WAK354" s="116"/>
      <c r="WAL354" s="116"/>
      <c r="WAM354" s="116"/>
      <c r="WAN354" s="116"/>
      <c r="WAO354" s="116"/>
      <c r="WAP354" s="116"/>
      <c r="WAQ354" s="116"/>
      <c r="WAR354" s="116"/>
      <c r="WAS354" s="116"/>
      <c r="WAT354" s="118"/>
      <c r="WAU354" s="115"/>
      <c r="WAV354" s="116"/>
      <c r="WAW354" s="117"/>
      <c r="WAX354" s="116"/>
      <c r="WAY354" s="116"/>
      <c r="WAZ354" s="116"/>
      <c r="WBA354" s="116"/>
      <c r="WBB354" s="116"/>
      <c r="WBC354" s="116"/>
      <c r="WBD354" s="116"/>
      <c r="WBE354" s="116"/>
      <c r="WBF354" s="118"/>
      <c r="WBG354" s="116"/>
      <c r="WBH354" s="116"/>
      <c r="WBI354" s="116"/>
      <c r="WBJ354" s="116"/>
      <c r="WBK354" s="116"/>
      <c r="WBL354" s="116"/>
      <c r="WBM354" s="116"/>
      <c r="WBN354" s="116"/>
      <c r="WBO354" s="116"/>
      <c r="WBP354" s="116"/>
      <c r="WBQ354" s="118"/>
      <c r="WBR354" s="115"/>
      <c r="WBS354" s="116"/>
      <c r="WBT354" s="117"/>
      <c r="WBU354" s="116"/>
      <c r="WBV354" s="116"/>
      <c r="WBW354" s="116"/>
      <c r="WBX354" s="116"/>
      <c r="WBY354" s="116"/>
      <c r="WBZ354" s="116"/>
      <c r="WCA354" s="116"/>
      <c r="WCB354" s="116"/>
      <c r="WCC354" s="118"/>
      <c r="WCD354" s="116"/>
      <c r="WCE354" s="116"/>
      <c r="WCF354" s="116"/>
      <c r="WCG354" s="116"/>
      <c r="WCH354" s="116"/>
      <c r="WCI354" s="116"/>
      <c r="WCJ354" s="116"/>
      <c r="WCK354" s="116"/>
      <c r="WCL354" s="116"/>
      <c r="WCM354" s="116"/>
      <c r="WCN354" s="118"/>
      <c r="WCO354" s="115"/>
      <c r="WCP354" s="116"/>
      <c r="WCQ354" s="117"/>
      <c r="WCR354" s="116"/>
      <c r="WCS354" s="116"/>
      <c r="WCT354" s="116"/>
      <c r="WCU354" s="116"/>
      <c r="WCV354" s="116"/>
      <c r="WCW354" s="116"/>
      <c r="WCX354" s="116"/>
      <c r="WCY354" s="116"/>
      <c r="WCZ354" s="118"/>
      <c r="WDA354" s="116"/>
      <c r="WDB354" s="116"/>
      <c r="WDC354" s="116"/>
      <c r="WDD354" s="116"/>
      <c r="WDE354" s="116"/>
      <c r="WDF354" s="116"/>
      <c r="WDG354" s="116"/>
      <c r="WDH354" s="116"/>
      <c r="WDI354" s="116"/>
      <c r="WDJ354" s="116"/>
      <c r="WDK354" s="118"/>
      <c r="WDL354" s="115"/>
      <c r="WDM354" s="116"/>
      <c r="WDN354" s="117"/>
      <c r="WDO354" s="116"/>
      <c r="WDP354" s="116"/>
      <c r="WDQ354" s="116"/>
      <c r="WDR354" s="116"/>
      <c r="WDS354" s="116"/>
      <c r="WDT354" s="116"/>
      <c r="WDU354" s="116"/>
      <c r="WDV354" s="116"/>
      <c r="WDW354" s="118"/>
      <c r="WDX354" s="116"/>
      <c r="WDY354" s="116"/>
      <c r="WDZ354" s="116"/>
      <c r="WEA354" s="116"/>
      <c r="WEB354" s="116"/>
      <c r="WEC354" s="116"/>
      <c r="WED354" s="116"/>
      <c r="WEE354" s="116"/>
      <c r="WEF354" s="116"/>
      <c r="WEG354" s="116"/>
      <c r="WEH354" s="118"/>
      <c r="WEI354" s="115"/>
      <c r="WEJ354" s="116"/>
      <c r="WEK354" s="117"/>
      <c r="WEL354" s="116"/>
      <c r="WEM354" s="116"/>
      <c r="WEN354" s="116"/>
      <c r="WEO354" s="116"/>
      <c r="WEP354" s="116"/>
      <c r="WEQ354" s="116"/>
      <c r="WER354" s="116"/>
      <c r="WES354" s="116"/>
      <c r="WET354" s="118"/>
      <c r="WEU354" s="116"/>
      <c r="WEV354" s="116"/>
      <c r="WEW354" s="116"/>
      <c r="WEX354" s="116"/>
      <c r="WEY354" s="116"/>
      <c r="WEZ354" s="116"/>
      <c r="WFA354" s="116"/>
      <c r="WFB354" s="116"/>
      <c r="WFC354" s="116"/>
      <c r="WFD354" s="116"/>
      <c r="WFE354" s="118"/>
      <c r="WFF354" s="115"/>
      <c r="WFG354" s="116"/>
      <c r="WFH354" s="117"/>
      <c r="WFI354" s="116"/>
      <c r="WFJ354" s="116"/>
      <c r="WFK354" s="116"/>
      <c r="WFL354" s="116"/>
      <c r="WFM354" s="116"/>
      <c r="WFN354" s="116"/>
      <c r="WFO354" s="116"/>
      <c r="WFP354" s="116"/>
      <c r="WFQ354" s="118"/>
      <c r="WFR354" s="116"/>
      <c r="WFS354" s="116"/>
      <c r="WFT354" s="116"/>
      <c r="WFU354" s="116"/>
      <c r="WFV354" s="116"/>
      <c r="WFW354" s="116"/>
      <c r="WFX354" s="116"/>
      <c r="WFY354" s="116"/>
      <c r="WFZ354" s="116"/>
      <c r="WGA354" s="116"/>
      <c r="WGB354" s="118"/>
      <c r="WGC354" s="115"/>
      <c r="WGD354" s="116"/>
      <c r="WGE354" s="117"/>
      <c r="WGF354" s="116"/>
      <c r="WGG354" s="116"/>
      <c r="WGH354" s="116"/>
      <c r="WGI354" s="116"/>
      <c r="WGJ354" s="116"/>
      <c r="WGK354" s="116"/>
      <c r="WGL354" s="116"/>
      <c r="WGM354" s="116"/>
      <c r="WGN354" s="118"/>
      <c r="WGO354" s="116"/>
      <c r="WGP354" s="116"/>
      <c r="WGQ354" s="116"/>
      <c r="WGR354" s="116"/>
      <c r="WGS354" s="116"/>
      <c r="WGT354" s="116"/>
      <c r="WGU354" s="116"/>
      <c r="WGV354" s="116"/>
      <c r="WGW354" s="116"/>
      <c r="WGX354" s="116"/>
      <c r="WGY354" s="118"/>
      <c r="WGZ354" s="115"/>
      <c r="WHA354" s="116"/>
      <c r="WHB354" s="117"/>
      <c r="WHC354" s="116"/>
      <c r="WHD354" s="116"/>
      <c r="WHE354" s="116"/>
      <c r="WHF354" s="116"/>
      <c r="WHG354" s="116"/>
      <c r="WHH354" s="116"/>
      <c r="WHI354" s="116"/>
      <c r="WHJ354" s="116"/>
      <c r="WHK354" s="118"/>
      <c r="WHL354" s="116"/>
      <c r="WHM354" s="116"/>
      <c r="WHN354" s="116"/>
      <c r="WHO354" s="116"/>
      <c r="WHP354" s="116"/>
      <c r="WHQ354" s="116"/>
      <c r="WHR354" s="116"/>
      <c r="WHS354" s="116"/>
      <c r="WHT354" s="116"/>
      <c r="WHU354" s="116"/>
      <c r="WHV354" s="118"/>
      <c r="WHW354" s="115"/>
      <c r="WHX354" s="116"/>
      <c r="WHY354" s="117"/>
      <c r="WHZ354" s="116"/>
      <c r="WIA354" s="116"/>
      <c r="WIB354" s="116"/>
      <c r="WIC354" s="116"/>
      <c r="WID354" s="116"/>
      <c r="WIE354" s="116"/>
      <c r="WIF354" s="116"/>
      <c r="WIG354" s="116"/>
      <c r="WIH354" s="118"/>
      <c r="WII354" s="116"/>
      <c r="WIJ354" s="116"/>
      <c r="WIK354" s="116"/>
      <c r="WIL354" s="116"/>
      <c r="WIM354" s="116"/>
      <c r="WIN354" s="116"/>
      <c r="WIO354" s="116"/>
      <c r="WIP354" s="116"/>
      <c r="WIQ354" s="116"/>
      <c r="WIR354" s="116"/>
      <c r="WIS354" s="118"/>
      <c r="WIT354" s="115"/>
      <c r="WIU354" s="116"/>
      <c r="WIV354" s="117"/>
      <c r="WIW354" s="116"/>
      <c r="WIX354" s="116"/>
      <c r="WIY354" s="116"/>
      <c r="WIZ354" s="116"/>
      <c r="WJA354" s="116"/>
      <c r="WJB354" s="116"/>
      <c r="WJC354" s="116"/>
      <c r="WJD354" s="116"/>
      <c r="WJE354" s="118"/>
      <c r="WJF354" s="116"/>
      <c r="WJG354" s="116"/>
      <c r="WJH354" s="116"/>
      <c r="WJI354" s="116"/>
      <c r="WJJ354" s="116"/>
      <c r="WJK354" s="116"/>
      <c r="WJL354" s="116"/>
      <c r="WJM354" s="116"/>
      <c r="WJN354" s="116"/>
      <c r="WJO354" s="116"/>
      <c r="WJP354" s="118"/>
      <c r="WJQ354" s="115"/>
      <c r="WJR354" s="116"/>
      <c r="WJS354" s="117"/>
      <c r="WJT354" s="116"/>
      <c r="WJU354" s="116"/>
      <c r="WJV354" s="116"/>
      <c r="WJW354" s="116"/>
      <c r="WJX354" s="116"/>
      <c r="WJY354" s="116"/>
      <c r="WJZ354" s="116"/>
      <c r="WKA354" s="116"/>
      <c r="WKB354" s="118"/>
      <c r="WKC354" s="116"/>
      <c r="WKD354" s="116"/>
      <c r="WKE354" s="116"/>
      <c r="WKF354" s="116"/>
      <c r="WKG354" s="116"/>
      <c r="WKH354" s="116"/>
      <c r="WKI354" s="116"/>
      <c r="WKJ354" s="116"/>
      <c r="WKK354" s="116"/>
      <c r="WKL354" s="116"/>
      <c r="WKM354" s="118"/>
      <c r="WKN354" s="115"/>
      <c r="WKO354" s="116"/>
      <c r="WKP354" s="117"/>
      <c r="WKQ354" s="116"/>
      <c r="WKR354" s="116"/>
      <c r="WKS354" s="116"/>
      <c r="WKT354" s="116"/>
      <c r="WKU354" s="116"/>
      <c r="WKV354" s="116"/>
      <c r="WKW354" s="116"/>
      <c r="WKX354" s="116"/>
      <c r="WKY354" s="118"/>
      <c r="WKZ354" s="116"/>
      <c r="WLA354" s="116"/>
      <c r="WLB354" s="116"/>
      <c r="WLC354" s="116"/>
      <c r="WLD354" s="116"/>
      <c r="WLE354" s="116"/>
      <c r="WLF354" s="116"/>
      <c r="WLG354" s="116"/>
      <c r="WLH354" s="116"/>
      <c r="WLI354" s="116"/>
      <c r="WLJ354" s="118"/>
      <c r="WLK354" s="115"/>
      <c r="WLL354" s="116"/>
      <c r="WLM354" s="117"/>
      <c r="WLN354" s="116"/>
      <c r="WLO354" s="116"/>
      <c r="WLP354" s="116"/>
      <c r="WLQ354" s="116"/>
      <c r="WLR354" s="116"/>
      <c r="WLS354" s="116"/>
      <c r="WLT354" s="116"/>
      <c r="WLU354" s="116"/>
      <c r="WLV354" s="118"/>
      <c r="WLW354" s="116"/>
      <c r="WLX354" s="116"/>
      <c r="WLY354" s="116"/>
      <c r="WLZ354" s="116"/>
      <c r="WMA354" s="116"/>
      <c r="WMB354" s="116"/>
      <c r="WMC354" s="116"/>
      <c r="WMD354" s="116"/>
      <c r="WME354" s="116"/>
      <c r="WMF354" s="116"/>
      <c r="WMG354" s="118"/>
      <c r="WMH354" s="115"/>
      <c r="WMI354" s="116"/>
      <c r="WMJ354" s="117"/>
      <c r="WMK354" s="116"/>
      <c r="WML354" s="116"/>
      <c r="WMM354" s="116"/>
      <c r="WMN354" s="116"/>
      <c r="WMO354" s="116"/>
      <c r="WMP354" s="116"/>
      <c r="WMQ354" s="116"/>
      <c r="WMR354" s="116"/>
      <c r="WMS354" s="118"/>
      <c r="WMT354" s="116"/>
      <c r="WMU354" s="116"/>
      <c r="WMV354" s="116"/>
      <c r="WMW354" s="116"/>
      <c r="WMX354" s="116"/>
      <c r="WMY354" s="116"/>
      <c r="WMZ354" s="116"/>
      <c r="WNA354" s="116"/>
      <c r="WNB354" s="116"/>
      <c r="WNC354" s="116"/>
      <c r="WND354" s="118"/>
      <c r="WNE354" s="115"/>
      <c r="WNF354" s="116"/>
      <c r="WNG354" s="117"/>
      <c r="WNH354" s="116"/>
      <c r="WNI354" s="116"/>
      <c r="WNJ354" s="116"/>
      <c r="WNK354" s="116"/>
      <c r="WNL354" s="116"/>
      <c r="WNM354" s="116"/>
      <c r="WNN354" s="116"/>
      <c r="WNO354" s="116"/>
      <c r="WNP354" s="118"/>
      <c r="WNQ354" s="116"/>
      <c r="WNR354" s="116"/>
      <c r="WNS354" s="116"/>
      <c r="WNT354" s="116"/>
      <c r="WNU354" s="116"/>
      <c r="WNV354" s="116"/>
      <c r="WNW354" s="116"/>
      <c r="WNX354" s="116"/>
      <c r="WNY354" s="116"/>
      <c r="WNZ354" s="116"/>
      <c r="WOA354" s="118"/>
      <c r="WOB354" s="115"/>
      <c r="WOC354" s="116"/>
      <c r="WOD354" s="117"/>
      <c r="WOE354" s="116"/>
      <c r="WOF354" s="116"/>
      <c r="WOG354" s="116"/>
      <c r="WOH354" s="116"/>
      <c r="WOI354" s="116"/>
      <c r="WOJ354" s="116"/>
      <c r="WOK354" s="116"/>
      <c r="WOL354" s="116"/>
      <c r="WOM354" s="118"/>
      <c r="WON354" s="116"/>
      <c r="WOO354" s="116"/>
      <c r="WOP354" s="116"/>
      <c r="WOQ354" s="116"/>
      <c r="WOR354" s="116"/>
      <c r="WOS354" s="116"/>
      <c r="WOT354" s="116"/>
      <c r="WOU354" s="116"/>
      <c r="WOV354" s="116"/>
      <c r="WOW354" s="116"/>
      <c r="WOX354" s="118"/>
      <c r="WOY354" s="115"/>
      <c r="WOZ354" s="116"/>
      <c r="WPA354" s="117"/>
      <c r="WPB354" s="116"/>
      <c r="WPC354" s="116"/>
      <c r="WPD354" s="116"/>
      <c r="WPE354" s="116"/>
      <c r="WPF354" s="116"/>
      <c r="WPG354" s="116"/>
      <c r="WPH354" s="116"/>
      <c r="WPI354" s="116"/>
      <c r="WPJ354" s="118"/>
      <c r="WPK354" s="116"/>
      <c r="WPL354" s="116"/>
      <c r="WPM354" s="116"/>
      <c r="WPN354" s="116"/>
      <c r="WPO354" s="116"/>
      <c r="WPP354" s="116"/>
      <c r="WPQ354" s="116"/>
      <c r="WPR354" s="116"/>
      <c r="WPS354" s="116"/>
      <c r="WPT354" s="116"/>
      <c r="WPU354" s="118"/>
      <c r="WPV354" s="115"/>
      <c r="WPW354" s="116"/>
      <c r="WPX354" s="117"/>
      <c r="WPY354" s="116"/>
      <c r="WPZ354" s="116"/>
      <c r="WQA354" s="116"/>
      <c r="WQB354" s="116"/>
      <c r="WQC354" s="116"/>
      <c r="WQD354" s="116"/>
      <c r="WQE354" s="116"/>
      <c r="WQF354" s="116"/>
      <c r="WQG354" s="118"/>
      <c r="WQH354" s="116"/>
      <c r="WQI354" s="116"/>
      <c r="WQJ354" s="116"/>
      <c r="WQK354" s="116"/>
      <c r="WQL354" s="116"/>
      <c r="WQM354" s="116"/>
      <c r="WQN354" s="116"/>
      <c r="WQO354" s="116"/>
      <c r="WQP354" s="116"/>
      <c r="WQQ354" s="116"/>
      <c r="WQR354" s="118"/>
      <c r="WQS354" s="115"/>
      <c r="WQT354" s="116"/>
      <c r="WQU354" s="117"/>
      <c r="WQV354" s="116"/>
      <c r="WQW354" s="116"/>
      <c r="WQX354" s="116"/>
      <c r="WQY354" s="116"/>
      <c r="WQZ354" s="116"/>
      <c r="WRA354" s="116"/>
      <c r="WRB354" s="116"/>
      <c r="WRC354" s="116"/>
      <c r="WRD354" s="118"/>
      <c r="WRE354" s="116"/>
      <c r="WRF354" s="116"/>
      <c r="WRG354" s="116"/>
      <c r="WRH354" s="116"/>
      <c r="WRI354" s="116"/>
      <c r="WRJ354" s="116"/>
      <c r="WRK354" s="116"/>
      <c r="WRL354" s="116"/>
      <c r="WRM354" s="116"/>
      <c r="WRN354" s="116"/>
      <c r="WRO354" s="118"/>
      <c r="WRP354" s="115"/>
      <c r="WRQ354" s="116"/>
      <c r="WRR354" s="117"/>
      <c r="WRS354" s="116"/>
      <c r="WRT354" s="116"/>
      <c r="WRU354" s="116"/>
      <c r="WRV354" s="116"/>
      <c r="WRW354" s="116"/>
      <c r="WRX354" s="116"/>
      <c r="WRY354" s="116"/>
      <c r="WRZ354" s="116"/>
      <c r="WSA354" s="118"/>
      <c r="WSB354" s="116"/>
      <c r="WSC354" s="116"/>
      <c r="WSD354" s="116"/>
      <c r="WSE354" s="116"/>
      <c r="WSF354" s="116"/>
      <c r="WSG354" s="116"/>
      <c r="WSH354" s="116"/>
      <c r="WSI354" s="116"/>
      <c r="WSJ354" s="116"/>
      <c r="WSK354" s="116"/>
      <c r="WSL354" s="118"/>
      <c r="WSM354" s="115"/>
      <c r="WSN354" s="116"/>
      <c r="WSO354" s="117"/>
      <c r="WSP354" s="116"/>
      <c r="WSQ354" s="116"/>
      <c r="WSR354" s="116"/>
      <c r="WSS354" s="116"/>
      <c r="WST354" s="116"/>
      <c r="WSU354" s="116"/>
      <c r="WSV354" s="116"/>
      <c r="WSW354" s="116"/>
      <c r="WSX354" s="118"/>
      <c r="WSY354" s="116"/>
      <c r="WSZ354" s="116"/>
      <c r="WTA354" s="116"/>
      <c r="WTB354" s="116"/>
      <c r="WTC354" s="116"/>
      <c r="WTD354" s="116"/>
      <c r="WTE354" s="116"/>
      <c r="WTF354" s="116"/>
      <c r="WTG354" s="116"/>
      <c r="WTH354" s="116"/>
      <c r="WTI354" s="118"/>
      <c r="WTJ354" s="115"/>
      <c r="WTK354" s="116"/>
      <c r="WTL354" s="117"/>
      <c r="WTM354" s="116"/>
      <c r="WTN354" s="116"/>
      <c r="WTO354" s="116"/>
      <c r="WTP354" s="116"/>
      <c r="WTQ354" s="116"/>
      <c r="WTR354" s="116"/>
      <c r="WTS354" s="116"/>
      <c r="WTT354" s="116"/>
      <c r="WTU354" s="118"/>
      <c r="WTV354" s="116"/>
      <c r="WTW354" s="116"/>
      <c r="WTX354" s="116"/>
      <c r="WTY354" s="116"/>
      <c r="WTZ354" s="116"/>
      <c r="WUA354" s="116"/>
      <c r="WUB354" s="116"/>
      <c r="WUC354" s="116"/>
      <c r="WUD354" s="116"/>
      <c r="WUE354" s="116"/>
      <c r="WUF354" s="118"/>
      <c r="WUG354" s="115"/>
      <c r="WUH354" s="116"/>
      <c r="WUI354" s="117"/>
      <c r="WUJ354" s="116"/>
      <c r="WUK354" s="116"/>
      <c r="WUL354" s="116"/>
      <c r="WUM354" s="116"/>
      <c r="WUN354" s="116"/>
      <c r="WUO354" s="116"/>
      <c r="WUP354" s="116"/>
      <c r="WUQ354" s="116"/>
      <c r="WUR354" s="118"/>
      <c r="WUS354" s="116"/>
      <c r="WUT354" s="116"/>
      <c r="WUU354" s="116"/>
      <c r="WUV354" s="116"/>
      <c r="WUW354" s="116"/>
      <c r="WUX354" s="116"/>
      <c r="WUY354" s="116"/>
      <c r="WUZ354" s="116"/>
      <c r="WVA354" s="116"/>
      <c r="WVB354" s="116"/>
      <c r="WVC354" s="118"/>
      <c r="WVD354" s="115"/>
      <c r="WVE354" s="116"/>
      <c r="WVF354" s="117"/>
      <c r="WVG354" s="116"/>
      <c r="WVH354" s="116"/>
      <c r="WVI354" s="116"/>
      <c r="WVJ354" s="116"/>
      <c r="WVK354" s="116"/>
      <c r="WVL354" s="116"/>
      <c r="WVM354" s="116"/>
      <c r="WVN354" s="116"/>
      <c r="WVO354" s="118"/>
      <c r="WVP354" s="116"/>
      <c r="WVQ354" s="116"/>
      <c r="WVR354" s="116"/>
      <c r="WVS354" s="116"/>
      <c r="WVT354" s="116"/>
      <c r="WVU354" s="116"/>
      <c r="WVV354" s="116"/>
      <c r="WVW354" s="116"/>
      <c r="WVX354" s="116"/>
      <c r="WVY354" s="116"/>
      <c r="WVZ354" s="118"/>
      <c r="WWA354" s="115"/>
      <c r="WWB354" s="116"/>
      <c r="WWC354" s="117"/>
      <c r="WWD354" s="116"/>
      <c r="WWE354" s="116"/>
      <c r="WWF354" s="116"/>
      <c r="WWG354" s="116"/>
      <c r="WWH354" s="116"/>
      <c r="WWI354" s="116"/>
      <c r="WWJ354" s="116"/>
      <c r="WWK354" s="116"/>
      <c r="WWL354" s="118"/>
      <c r="WWM354" s="116"/>
      <c r="WWN354" s="116"/>
      <c r="WWO354" s="116"/>
      <c r="WWP354" s="116"/>
      <c r="WWQ354" s="116"/>
      <c r="WWR354" s="116"/>
      <c r="WWS354" s="116"/>
      <c r="WWT354" s="116"/>
      <c r="WWU354" s="116"/>
      <c r="WWV354" s="116"/>
      <c r="WWW354" s="118"/>
      <c r="WWX354" s="115"/>
      <c r="WWY354" s="116"/>
      <c r="WWZ354" s="117"/>
      <c r="WXA354" s="116"/>
      <c r="WXB354" s="116"/>
      <c r="WXC354" s="116"/>
      <c r="WXD354" s="116"/>
      <c r="WXE354" s="116"/>
      <c r="WXF354" s="116"/>
      <c r="WXG354" s="116"/>
      <c r="WXH354" s="116"/>
      <c r="WXI354" s="118"/>
      <c r="WXJ354" s="116"/>
      <c r="WXK354" s="116"/>
      <c r="WXL354" s="116"/>
      <c r="WXM354" s="116"/>
      <c r="WXN354" s="116"/>
      <c r="WXO354" s="116"/>
      <c r="WXP354" s="116"/>
      <c r="WXQ354" s="116"/>
      <c r="WXR354" s="116"/>
      <c r="WXS354" s="116"/>
      <c r="WXT354" s="118"/>
      <c r="WXU354" s="115"/>
      <c r="WXV354" s="116"/>
      <c r="WXW354" s="117"/>
      <c r="WXX354" s="116"/>
      <c r="WXY354" s="116"/>
      <c r="WXZ354" s="116"/>
      <c r="WYA354" s="116"/>
      <c r="WYB354" s="116"/>
      <c r="WYC354" s="116"/>
      <c r="WYD354" s="116"/>
      <c r="WYE354" s="116"/>
      <c r="WYF354" s="118"/>
      <c r="WYG354" s="116"/>
      <c r="WYH354" s="116"/>
      <c r="WYI354" s="116"/>
      <c r="WYJ354" s="116"/>
      <c r="WYK354" s="116"/>
      <c r="WYL354" s="116"/>
      <c r="WYM354" s="116"/>
      <c r="WYN354" s="116"/>
      <c r="WYO354" s="116"/>
      <c r="WYP354" s="116"/>
      <c r="WYQ354" s="118"/>
      <c r="WYR354" s="115"/>
      <c r="WYS354" s="116"/>
      <c r="WYT354" s="117"/>
      <c r="WYU354" s="116"/>
      <c r="WYV354" s="116"/>
      <c r="WYW354" s="116"/>
      <c r="WYX354" s="116"/>
      <c r="WYY354" s="116"/>
      <c r="WYZ354" s="116"/>
      <c r="WZA354" s="116"/>
      <c r="WZB354" s="116"/>
      <c r="WZC354" s="118"/>
      <c r="WZD354" s="116"/>
      <c r="WZE354" s="116"/>
      <c r="WZF354" s="116"/>
      <c r="WZG354" s="116"/>
      <c r="WZH354" s="116"/>
      <c r="WZI354" s="116"/>
      <c r="WZJ354" s="116"/>
      <c r="WZK354" s="116"/>
      <c r="WZL354" s="116"/>
      <c r="WZM354" s="116"/>
      <c r="WZN354" s="118"/>
      <c r="WZO354" s="115"/>
      <c r="WZP354" s="116"/>
      <c r="WZQ354" s="117"/>
      <c r="WZR354" s="116"/>
      <c r="WZS354" s="116"/>
      <c r="WZT354" s="116"/>
      <c r="WZU354" s="116"/>
      <c r="WZV354" s="116"/>
      <c r="WZW354" s="116"/>
      <c r="WZX354" s="116"/>
      <c r="WZY354" s="116"/>
      <c r="WZZ354" s="118"/>
      <c r="XAA354" s="116"/>
      <c r="XAB354" s="116"/>
      <c r="XAC354" s="116"/>
      <c r="XAD354" s="116"/>
      <c r="XAE354" s="116"/>
      <c r="XAF354" s="116"/>
      <c r="XAG354" s="116"/>
      <c r="XAH354" s="116"/>
      <c r="XAI354" s="116"/>
      <c r="XAJ354" s="116"/>
      <c r="XAK354" s="118"/>
      <c r="XAL354" s="115"/>
      <c r="XAM354" s="116"/>
      <c r="XAN354" s="117"/>
      <c r="XAO354" s="116"/>
      <c r="XAP354" s="116"/>
      <c r="XAQ354" s="116"/>
      <c r="XAR354" s="116"/>
      <c r="XAS354" s="116"/>
      <c r="XAT354" s="116"/>
      <c r="XAU354" s="116"/>
      <c r="XAV354" s="116"/>
      <c r="XAW354" s="118"/>
      <c r="XAX354" s="116"/>
      <c r="XAY354" s="116"/>
      <c r="XAZ354" s="116"/>
      <c r="XBA354" s="116"/>
      <c r="XBB354" s="116"/>
      <c r="XBC354" s="116"/>
      <c r="XBD354" s="116"/>
      <c r="XBE354" s="116"/>
      <c r="XBF354" s="116"/>
      <c r="XBG354" s="116"/>
      <c r="XBH354" s="118"/>
      <c r="XBI354" s="115"/>
      <c r="XBJ354" s="116"/>
      <c r="XBK354" s="117"/>
      <c r="XBL354" s="116"/>
      <c r="XBM354" s="116"/>
      <c r="XBN354" s="116"/>
      <c r="XBO354" s="116"/>
      <c r="XBP354" s="116"/>
      <c r="XBQ354" s="116"/>
      <c r="XBR354" s="116"/>
      <c r="XBS354" s="116"/>
      <c r="XBT354" s="118"/>
      <c r="XBU354" s="116"/>
      <c r="XBV354" s="116"/>
      <c r="XBW354" s="116"/>
      <c r="XBX354" s="116"/>
      <c r="XBY354" s="116"/>
      <c r="XBZ354" s="116"/>
      <c r="XCA354" s="116"/>
      <c r="XCB354" s="116"/>
      <c r="XCC354" s="116"/>
      <c r="XCD354" s="116"/>
      <c r="XCE354" s="118"/>
      <c r="XCF354" s="115"/>
      <c r="XCG354" s="116"/>
      <c r="XCH354" s="117"/>
      <c r="XCI354" s="116"/>
      <c r="XCJ354" s="116"/>
      <c r="XCK354" s="116"/>
      <c r="XCL354" s="116"/>
      <c r="XCM354" s="116"/>
      <c r="XCN354" s="116"/>
      <c r="XCO354" s="116"/>
      <c r="XCP354" s="116"/>
      <c r="XCQ354" s="118"/>
      <c r="XCR354" s="116"/>
      <c r="XCS354" s="116"/>
      <c r="XCT354" s="116"/>
      <c r="XCU354" s="116"/>
      <c r="XCV354" s="116"/>
      <c r="XCW354" s="116"/>
      <c r="XCX354" s="116"/>
      <c r="XCY354" s="116"/>
      <c r="XCZ354" s="116"/>
      <c r="XDA354" s="116"/>
      <c r="XDB354" s="118"/>
      <c r="XDC354" s="115"/>
      <c r="XDD354" s="116"/>
      <c r="XDE354" s="117"/>
      <c r="XDF354" s="116"/>
      <c r="XDG354" s="116"/>
      <c r="XDH354" s="116"/>
      <c r="XDI354" s="116"/>
      <c r="XDJ354" s="116"/>
      <c r="XDK354" s="116"/>
      <c r="XDL354" s="116"/>
      <c r="XDM354" s="116"/>
      <c r="XDN354" s="118"/>
      <c r="XDO354" s="116"/>
      <c r="XDP354" s="116"/>
      <c r="XDQ354" s="116"/>
      <c r="XDR354" s="116"/>
      <c r="XDS354" s="116"/>
      <c r="XDT354" s="116"/>
      <c r="XDU354" s="116"/>
      <c r="XDV354" s="116"/>
      <c r="XDW354" s="116"/>
      <c r="XDX354" s="116"/>
      <c r="XDY354" s="118"/>
      <c r="XDZ354" s="115"/>
      <c r="XEA354" s="116"/>
      <c r="XEB354" s="117"/>
      <c r="XEC354" s="116"/>
      <c r="XED354" s="116"/>
      <c r="XEE354" s="116"/>
      <c r="XEF354" s="116"/>
      <c r="XEG354" s="116"/>
      <c r="XEH354" s="116"/>
      <c r="XEI354" s="116"/>
      <c r="XEJ354" s="116"/>
      <c r="XEK354" s="118"/>
      <c r="XEL354" s="116"/>
      <c r="XEM354" s="116"/>
      <c r="XEN354" s="116"/>
      <c r="XEO354" s="116"/>
      <c r="XEP354" s="116"/>
      <c r="XEQ354" s="116"/>
      <c r="XER354" s="116"/>
      <c r="XES354" s="116"/>
      <c r="XET354" s="116"/>
      <c r="XEU354" s="116"/>
      <c r="XEV354" s="118"/>
      <c r="XEW354" s="115"/>
      <c r="XEX354" s="116"/>
      <c r="XEY354" s="117"/>
      <c r="XEZ354" s="116"/>
      <c r="XFA354" s="116"/>
      <c r="XFB354" s="116"/>
      <c r="XFC354" s="116"/>
      <c r="XFD354" s="116"/>
    </row>
    <row r="355" spans="1:16384" s="5" customFormat="1">
      <c r="A355" s="182" t="s">
        <v>5</v>
      </c>
      <c r="B355" s="189"/>
      <c r="C355" s="161">
        <f>SUM(C356:C365)</f>
        <v>40</v>
      </c>
      <c r="D355" s="161"/>
      <c r="E355" s="161"/>
      <c r="F355" s="161"/>
      <c r="G355" s="161"/>
      <c r="H355" s="161"/>
      <c r="I355" s="161"/>
      <c r="J355" s="161"/>
      <c r="K355" s="161">
        <f>SUM(K356:K365)</f>
        <v>40</v>
      </c>
      <c r="L355" s="190">
        <f>SUM(L356:L365)</f>
        <v>8110750.7400000012</v>
      </c>
      <c r="M355" s="185"/>
      <c r="N355" s="161">
        <f>SUM(N356:N365)</f>
        <v>42</v>
      </c>
      <c r="O355" s="161"/>
      <c r="P355" s="161"/>
      <c r="Q355" s="161"/>
      <c r="R355" s="161"/>
      <c r="S355" s="161"/>
      <c r="T355" s="161"/>
      <c r="U355" s="161"/>
      <c r="V355" s="161">
        <f>SUM(V356:V365)</f>
        <v>42</v>
      </c>
      <c r="W355" s="190">
        <f>SUM(W356:W365)</f>
        <v>9754736</v>
      </c>
    </row>
    <row r="356" spans="1:16384" s="5" customFormat="1">
      <c r="A356" s="183" t="s">
        <v>541</v>
      </c>
      <c r="B356" s="191"/>
      <c r="C356" s="159">
        <v>1</v>
      </c>
      <c r="D356" s="159"/>
      <c r="E356" s="159"/>
      <c r="F356" s="159"/>
      <c r="G356" s="159"/>
      <c r="H356" s="159"/>
      <c r="I356" s="159"/>
      <c r="J356" s="159"/>
      <c r="K356" s="159">
        <v>1</v>
      </c>
      <c r="L356" s="192">
        <v>235304.62</v>
      </c>
      <c r="M356" s="186"/>
      <c r="N356" s="159">
        <v>1</v>
      </c>
      <c r="O356" s="159"/>
      <c r="P356" s="159"/>
      <c r="Q356" s="159"/>
      <c r="R356" s="159"/>
      <c r="S356" s="159"/>
      <c r="T356" s="159"/>
      <c r="U356" s="159"/>
      <c r="V356" s="159">
        <v>1</v>
      </c>
      <c r="W356" s="192">
        <v>241235.24</v>
      </c>
    </row>
    <row r="357" spans="1:16384" s="5" customFormat="1">
      <c r="A357" s="183" t="s">
        <v>576</v>
      </c>
      <c r="B357" s="191"/>
      <c r="C357" s="159">
        <v>6</v>
      </c>
      <c r="D357" s="159"/>
      <c r="E357" s="159"/>
      <c r="F357" s="159"/>
      <c r="G357" s="159"/>
      <c r="H357" s="159"/>
      <c r="I357" s="159"/>
      <c r="J357" s="159"/>
      <c r="K357" s="159">
        <v>6</v>
      </c>
      <c r="L357" s="192">
        <v>1030035.0899999997</v>
      </c>
      <c r="M357" s="186"/>
      <c r="N357" s="159">
        <v>7</v>
      </c>
      <c r="O357" s="159"/>
      <c r="P357" s="159"/>
      <c r="Q357" s="159"/>
      <c r="R357" s="159"/>
      <c r="S357" s="159"/>
      <c r="T357" s="159"/>
      <c r="U357" s="159"/>
      <c r="V357" s="159">
        <v>7</v>
      </c>
      <c r="W357" s="192">
        <v>1678287.72</v>
      </c>
    </row>
    <row r="358" spans="1:16384" s="5" customFormat="1">
      <c r="A358" s="183" t="s">
        <v>577</v>
      </c>
      <c r="B358" s="191"/>
      <c r="C358" s="159">
        <v>1</v>
      </c>
      <c r="D358" s="159"/>
      <c r="E358" s="159"/>
      <c r="F358" s="159"/>
      <c r="G358" s="159"/>
      <c r="H358" s="159"/>
      <c r="I358" s="159"/>
      <c r="J358" s="159"/>
      <c r="K358" s="159">
        <v>1</v>
      </c>
      <c r="L358" s="192">
        <v>227159.74999999997</v>
      </c>
      <c r="M358" s="186"/>
      <c r="N358" s="159">
        <v>1</v>
      </c>
      <c r="O358" s="159"/>
      <c r="P358" s="159"/>
      <c r="Q358" s="159"/>
      <c r="R358" s="159"/>
      <c r="S358" s="159"/>
      <c r="T358" s="159"/>
      <c r="U358" s="159"/>
      <c r="V358" s="159">
        <v>1</v>
      </c>
      <c r="W358" s="192">
        <v>232027.24</v>
      </c>
    </row>
    <row r="359" spans="1:16384" s="5" customFormat="1">
      <c r="A359" s="183" t="s">
        <v>578</v>
      </c>
      <c r="B359" s="191"/>
      <c r="C359" s="159">
        <v>1</v>
      </c>
      <c r="D359" s="159"/>
      <c r="E359" s="159"/>
      <c r="F359" s="159"/>
      <c r="G359" s="159"/>
      <c r="H359" s="159"/>
      <c r="I359" s="159"/>
      <c r="J359" s="159"/>
      <c r="K359" s="159">
        <v>1</v>
      </c>
      <c r="L359" s="192">
        <v>227159.74999999997</v>
      </c>
      <c r="M359" s="186"/>
      <c r="N359" s="159">
        <v>2</v>
      </c>
      <c r="O359" s="159"/>
      <c r="P359" s="159"/>
      <c r="Q359" s="159"/>
      <c r="R359" s="159"/>
      <c r="S359" s="159"/>
      <c r="T359" s="159"/>
      <c r="U359" s="159"/>
      <c r="V359" s="159">
        <v>2</v>
      </c>
      <c r="W359" s="192">
        <v>471727.81999999995</v>
      </c>
    </row>
    <row r="360" spans="1:16384" s="5" customFormat="1">
      <c r="A360" s="183" t="s">
        <v>579</v>
      </c>
      <c r="B360" s="191"/>
      <c r="C360" s="159">
        <v>1</v>
      </c>
      <c r="D360" s="159"/>
      <c r="E360" s="159"/>
      <c r="F360" s="159"/>
      <c r="G360" s="159"/>
      <c r="H360" s="159"/>
      <c r="I360" s="159"/>
      <c r="J360" s="159"/>
      <c r="K360" s="159">
        <v>1</v>
      </c>
      <c r="L360" s="192">
        <v>232835.43</v>
      </c>
      <c r="M360" s="186"/>
      <c r="N360" s="159">
        <v>1</v>
      </c>
      <c r="O360" s="159"/>
      <c r="P360" s="159"/>
      <c r="Q360" s="159"/>
      <c r="R360" s="159"/>
      <c r="S360" s="159"/>
      <c r="T360" s="159"/>
      <c r="U360" s="159"/>
      <c r="V360" s="159">
        <v>1</v>
      </c>
      <c r="W360" s="192">
        <v>239700.58</v>
      </c>
    </row>
    <row r="361" spans="1:16384" s="5" customFormat="1">
      <c r="A361" s="183" t="s">
        <v>580</v>
      </c>
      <c r="B361" s="191"/>
      <c r="C361" s="159">
        <v>1</v>
      </c>
      <c r="D361" s="159"/>
      <c r="E361" s="159"/>
      <c r="F361" s="159"/>
      <c r="G361" s="159"/>
      <c r="H361" s="159"/>
      <c r="I361" s="159"/>
      <c r="J361" s="159"/>
      <c r="K361" s="159">
        <v>1</v>
      </c>
      <c r="L361" s="192">
        <v>228108.4</v>
      </c>
      <c r="M361" s="186"/>
      <c r="N361" s="159">
        <v>1</v>
      </c>
      <c r="O361" s="159"/>
      <c r="P361" s="159"/>
      <c r="Q361" s="159"/>
      <c r="R361" s="159"/>
      <c r="S361" s="159"/>
      <c r="T361" s="159"/>
      <c r="U361" s="159"/>
      <c r="V361" s="159">
        <v>1</v>
      </c>
      <c r="W361" s="192">
        <v>229341.58</v>
      </c>
    </row>
    <row r="362" spans="1:16384" s="5" customFormat="1">
      <c r="A362" s="183" t="s">
        <v>581</v>
      </c>
      <c r="B362" s="191"/>
      <c r="C362" s="159">
        <v>2</v>
      </c>
      <c r="D362" s="159"/>
      <c r="E362" s="159"/>
      <c r="F362" s="159"/>
      <c r="G362" s="159"/>
      <c r="H362" s="159"/>
      <c r="I362" s="159"/>
      <c r="J362" s="159"/>
      <c r="K362" s="159">
        <v>2</v>
      </c>
      <c r="L362" s="192">
        <v>454081.72</v>
      </c>
      <c r="M362" s="186"/>
      <c r="N362" s="159">
        <v>2</v>
      </c>
      <c r="O362" s="159"/>
      <c r="P362" s="159"/>
      <c r="Q362" s="159"/>
      <c r="R362" s="159"/>
      <c r="S362" s="159"/>
      <c r="T362" s="159"/>
      <c r="U362" s="159"/>
      <c r="V362" s="159">
        <v>2</v>
      </c>
      <c r="W362" s="192">
        <v>458683.16</v>
      </c>
    </row>
    <row r="363" spans="1:16384" s="5" customFormat="1">
      <c r="A363" s="183" t="s">
        <v>582</v>
      </c>
      <c r="B363" s="191"/>
      <c r="C363" s="159">
        <v>7</v>
      </c>
      <c r="D363" s="159"/>
      <c r="E363" s="159"/>
      <c r="F363" s="159"/>
      <c r="G363" s="159"/>
      <c r="H363" s="159"/>
      <c r="I363" s="159"/>
      <c r="J363" s="159"/>
      <c r="K363" s="159">
        <v>7</v>
      </c>
      <c r="L363" s="192">
        <v>1490341.15</v>
      </c>
      <c r="M363" s="186"/>
      <c r="N363" s="159">
        <v>7</v>
      </c>
      <c r="O363" s="159"/>
      <c r="P363" s="159"/>
      <c r="Q363" s="159"/>
      <c r="R363" s="159"/>
      <c r="S363" s="159"/>
      <c r="T363" s="159"/>
      <c r="U363" s="159"/>
      <c r="V363" s="159">
        <v>7</v>
      </c>
      <c r="W363" s="192">
        <v>1615750.0599999998</v>
      </c>
    </row>
    <row r="364" spans="1:16384" s="5" customFormat="1">
      <c r="A364" s="183" t="s">
        <v>583</v>
      </c>
      <c r="B364" s="191"/>
      <c r="C364" s="159">
        <v>17</v>
      </c>
      <c r="D364" s="159"/>
      <c r="E364" s="159"/>
      <c r="F364" s="159"/>
      <c r="G364" s="159"/>
      <c r="H364" s="159"/>
      <c r="I364" s="159"/>
      <c r="J364" s="159"/>
      <c r="K364" s="159">
        <v>17</v>
      </c>
      <c r="L364" s="192">
        <v>3306247.540000001</v>
      </c>
      <c r="M364" s="186"/>
      <c r="N364" s="159">
        <v>17</v>
      </c>
      <c r="O364" s="159"/>
      <c r="P364" s="159"/>
      <c r="Q364" s="159"/>
      <c r="R364" s="159"/>
      <c r="S364" s="159"/>
      <c r="T364" s="159"/>
      <c r="U364" s="159"/>
      <c r="V364" s="159">
        <v>17</v>
      </c>
      <c r="W364" s="192">
        <v>3902259.86</v>
      </c>
    </row>
    <row r="365" spans="1:16384" s="5" customFormat="1">
      <c r="A365" s="183" t="s">
        <v>584</v>
      </c>
      <c r="B365" s="191"/>
      <c r="C365" s="159">
        <v>3</v>
      </c>
      <c r="D365" s="159"/>
      <c r="E365" s="159"/>
      <c r="F365" s="159"/>
      <c r="G365" s="159"/>
      <c r="H365" s="159"/>
      <c r="I365" s="159"/>
      <c r="J365" s="159"/>
      <c r="K365" s="159">
        <v>3</v>
      </c>
      <c r="L365" s="192">
        <v>679477.29</v>
      </c>
      <c r="M365" s="186"/>
      <c r="N365" s="159">
        <v>3</v>
      </c>
      <c r="O365" s="159"/>
      <c r="P365" s="159"/>
      <c r="Q365" s="159"/>
      <c r="R365" s="159"/>
      <c r="S365" s="159"/>
      <c r="T365" s="159"/>
      <c r="U365" s="159"/>
      <c r="V365" s="159">
        <v>3</v>
      </c>
      <c r="W365" s="192">
        <v>685722.74</v>
      </c>
    </row>
    <row r="366" spans="1:16384" s="5" customFormat="1">
      <c r="A366" s="182" t="s">
        <v>2</v>
      </c>
      <c r="B366" s="189"/>
      <c r="C366" s="161">
        <f>SUM(C367:C369)</f>
        <v>75</v>
      </c>
      <c r="D366" s="161"/>
      <c r="E366" s="161"/>
      <c r="F366" s="161"/>
      <c r="G366" s="161"/>
      <c r="H366" s="161"/>
      <c r="I366" s="161"/>
      <c r="J366" s="161"/>
      <c r="K366" s="161">
        <f>SUM(K367:K369)</f>
        <v>75</v>
      </c>
      <c r="L366" s="190">
        <f>SUM(L367:L369)</f>
        <v>13281308.309999997</v>
      </c>
      <c r="M366" s="185"/>
      <c r="N366" s="161">
        <f>SUM(N367:N369)</f>
        <v>81</v>
      </c>
      <c r="O366" s="161"/>
      <c r="P366" s="161"/>
      <c r="Q366" s="161"/>
      <c r="R366" s="161"/>
      <c r="S366" s="161"/>
      <c r="T366" s="161"/>
      <c r="U366" s="161"/>
      <c r="V366" s="161">
        <f>SUM(V367:V369)</f>
        <v>81</v>
      </c>
      <c r="W366" s="190">
        <f>SUM(W367:W369)</f>
        <v>14082780.140000001</v>
      </c>
    </row>
    <row r="367" spans="1:16384" s="5" customFormat="1">
      <c r="A367" s="183" t="s">
        <v>543</v>
      </c>
      <c r="B367" s="191"/>
      <c r="C367" s="159">
        <v>47</v>
      </c>
      <c r="D367" s="159"/>
      <c r="E367" s="159"/>
      <c r="F367" s="159"/>
      <c r="G367" s="159"/>
      <c r="H367" s="159"/>
      <c r="I367" s="159"/>
      <c r="J367" s="159"/>
      <c r="K367" s="159">
        <v>47</v>
      </c>
      <c r="L367" s="192">
        <v>9415314.9199999981</v>
      </c>
      <c r="M367" s="186"/>
      <c r="N367" s="159">
        <v>53</v>
      </c>
      <c r="O367" s="159"/>
      <c r="P367" s="159"/>
      <c r="Q367" s="159"/>
      <c r="R367" s="159"/>
      <c r="S367" s="159"/>
      <c r="T367" s="159"/>
      <c r="U367" s="159"/>
      <c r="V367" s="159">
        <v>53</v>
      </c>
      <c r="W367" s="192">
        <v>10294704.020000001</v>
      </c>
    </row>
    <row r="368" spans="1:16384" s="5" customFormat="1">
      <c r="A368" s="183" t="s">
        <v>544</v>
      </c>
      <c r="B368" s="191"/>
      <c r="C368" s="159">
        <v>19</v>
      </c>
      <c r="D368" s="159"/>
      <c r="E368" s="159"/>
      <c r="F368" s="159"/>
      <c r="G368" s="159"/>
      <c r="H368" s="159"/>
      <c r="I368" s="159"/>
      <c r="J368" s="159"/>
      <c r="K368" s="159">
        <v>19</v>
      </c>
      <c r="L368" s="192">
        <v>2892107.0499999989</v>
      </c>
      <c r="M368" s="186"/>
      <c r="N368" s="159">
        <v>19</v>
      </c>
      <c r="O368" s="159"/>
      <c r="P368" s="159"/>
      <c r="Q368" s="159"/>
      <c r="R368" s="159"/>
      <c r="S368" s="159"/>
      <c r="T368" s="159"/>
      <c r="U368" s="159"/>
      <c r="V368" s="159">
        <v>19</v>
      </c>
      <c r="W368" s="192">
        <v>2804791.02</v>
      </c>
    </row>
    <row r="369" spans="1:16384" s="5" customFormat="1">
      <c r="A369" s="183" t="s">
        <v>545</v>
      </c>
      <c r="B369" s="191"/>
      <c r="C369" s="159">
        <v>9</v>
      </c>
      <c r="D369" s="159"/>
      <c r="E369" s="159"/>
      <c r="F369" s="159"/>
      <c r="G369" s="159"/>
      <c r="H369" s="159"/>
      <c r="I369" s="159"/>
      <c r="J369" s="159"/>
      <c r="K369" s="159">
        <v>9</v>
      </c>
      <c r="L369" s="192">
        <v>973886.34</v>
      </c>
      <c r="M369" s="186"/>
      <c r="N369" s="159">
        <v>9</v>
      </c>
      <c r="O369" s="159"/>
      <c r="P369" s="159"/>
      <c r="Q369" s="159"/>
      <c r="R369" s="159"/>
      <c r="S369" s="159"/>
      <c r="T369" s="159"/>
      <c r="U369" s="159"/>
      <c r="V369" s="159">
        <v>9</v>
      </c>
      <c r="W369" s="192">
        <v>983285.10000000009</v>
      </c>
    </row>
    <row r="370" spans="1:16384" s="5" customFormat="1">
      <c r="A370" s="182" t="s">
        <v>3</v>
      </c>
      <c r="B370" s="189"/>
      <c r="C370" s="161">
        <f>+C371</f>
        <v>17</v>
      </c>
      <c r="D370" s="161"/>
      <c r="E370" s="161"/>
      <c r="F370" s="161"/>
      <c r="G370" s="161"/>
      <c r="H370" s="161"/>
      <c r="I370" s="161"/>
      <c r="J370" s="161"/>
      <c r="K370" s="161">
        <f>+K371</f>
        <v>17</v>
      </c>
      <c r="L370" s="190">
        <f>+L371</f>
        <v>1323351.25</v>
      </c>
      <c r="M370" s="185"/>
      <c r="N370" s="161">
        <f>+N371</f>
        <v>17</v>
      </c>
      <c r="O370" s="161"/>
      <c r="P370" s="161"/>
      <c r="Q370" s="161"/>
      <c r="R370" s="161"/>
      <c r="S370" s="161"/>
      <c r="T370" s="161"/>
      <c r="U370" s="161"/>
      <c r="V370" s="161">
        <f>+V371</f>
        <v>17</v>
      </c>
      <c r="W370" s="190">
        <f>+W371</f>
        <v>1335529.8600000001</v>
      </c>
    </row>
    <row r="371" spans="1:16384" s="5" customFormat="1">
      <c r="A371" s="183" t="s">
        <v>585</v>
      </c>
      <c r="B371" s="191"/>
      <c r="C371" s="159">
        <v>17</v>
      </c>
      <c r="D371" s="159"/>
      <c r="E371" s="159"/>
      <c r="F371" s="159"/>
      <c r="G371" s="159"/>
      <c r="H371" s="159"/>
      <c r="I371" s="159"/>
      <c r="J371" s="159"/>
      <c r="K371" s="159">
        <v>17</v>
      </c>
      <c r="L371" s="192">
        <v>1323351.25</v>
      </c>
      <c r="M371" s="186"/>
      <c r="N371" s="159">
        <v>17</v>
      </c>
      <c r="O371" s="159"/>
      <c r="P371" s="159"/>
      <c r="Q371" s="159"/>
      <c r="R371" s="159"/>
      <c r="S371" s="159"/>
      <c r="T371" s="159"/>
      <c r="U371" s="159"/>
      <c r="V371" s="159">
        <v>17</v>
      </c>
      <c r="W371" s="192">
        <v>1335529.8600000001</v>
      </c>
    </row>
    <row r="372" spans="1:16384" s="5" customFormat="1">
      <c r="A372" s="182" t="s">
        <v>4</v>
      </c>
      <c r="B372" s="189"/>
      <c r="C372" s="161">
        <f>+C373</f>
        <v>5</v>
      </c>
      <c r="D372" s="161"/>
      <c r="E372" s="161"/>
      <c r="F372" s="161"/>
      <c r="G372" s="161"/>
      <c r="H372" s="161"/>
      <c r="I372" s="161"/>
      <c r="J372" s="161"/>
      <c r="K372" s="161">
        <f>+K373</f>
        <v>5</v>
      </c>
      <c r="L372" s="190">
        <f>+L373</f>
        <v>192882.12</v>
      </c>
      <c r="M372" s="185"/>
      <c r="N372" s="161">
        <f>+N373</f>
        <v>5</v>
      </c>
      <c r="O372" s="161"/>
      <c r="P372" s="161"/>
      <c r="Q372" s="161"/>
      <c r="R372" s="161"/>
      <c r="S372" s="161"/>
      <c r="T372" s="161"/>
      <c r="U372" s="161"/>
      <c r="V372" s="161">
        <f>+V373</f>
        <v>5</v>
      </c>
      <c r="W372" s="190">
        <f>+W373</f>
        <v>195214.5</v>
      </c>
    </row>
    <row r="373" spans="1:16384" s="5" customFormat="1">
      <c r="A373" s="183" t="s">
        <v>586</v>
      </c>
      <c r="B373" s="191"/>
      <c r="C373" s="159">
        <v>5</v>
      </c>
      <c r="D373" s="159"/>
      <c r="E373" s="159"/>
      <c r="F373" s="159"/>
      <c r="G373" s="159"/>
      <c r="H373" s="159"/>
      <c r="I373" s="159"/>
      <c r="J373" s="159"/>
      <c r="K373" s="159">
        <v>5</v>
      </c>
      <c r="L373" s="192">
        <v>192882.12</v>
      </c>
      <c r="M373" s="186"/>
      <c r="N373" s="159">
        <v>5</v>
      </c>
      <c r="O373" s="159"/>
      <c r="P373" s="159"/>
      <c r="Q373" s="159"/>
      <c r="R373" s="159"/>
      <c r="S373" s="159"/>
      <c r="T373" s="159"/>
      <c r="U373" s="159"/>
      <c r="V373" s="159">
        <v>5</v>
      </c>
      <c r="W373" s="192">
        <v>195214.5</v>
      </c>
    </row>
    <row r="374" spans="1:16384" s="5" customFormat="1">
      <c r="A374" s="183" t="s">
        <v>574</v>
      </c>
      <c r="B374" s="191"/>
      <c r="C374" s="159"/>
      <c r="D374" s="159"/>
      <c r="E374" s="159"/>
      <c r="F374" s="159"/>
      <c r="G374" s="159"/>
      <c r="H374" s="159"/>
      <c r="I374" s="159"/>
      <c r="J374" s="159"/>
      <c r="K374" s="159"/>
      <c r="L374" s="192">
        <v>1641260.9</v>
      </c>
      <c r="M374" s="186"/>
      <c r="N374" s="159"/>
      <c r="O374" s="159"/>
      <c r="P374" s="159"/>
      <c r="Q374" s="159"/>
      <c r="R374" s="159"/>
      <c r="S374" s="159"/>
      <c r="T374" s="159"/>
      <c r="U374" s="159"/>
      <c r="V374" s="159"/>
      <c r="W374" s="192">
        <v>1781407.8</v>
      </c>
    </row>
    <row r="375" spans="1:16384" s="5" customFormat="1">
      <c r="A375" s="183" t="s">
        <v>587</v>
      </c>
      <c r="B375" s="191"/>
      <c r="C375" s="159"/>
      <c r="D375" s="159"/>
      <c r="E375" s="159"/>
      <c r="F375" s="159"/>
      <c r="G375" s="159"/>
      <c r="H375" s="159"/>
      <c r="I375" s="159"/>
      <c r="J375" s="159"/>
      <c r="K375" s="159"/>
      <c r="L375" s="192">
        <v>207659.8</v>
      </c>
      <c r="M375" s="186"/>
      <c r="N375" s="159"/>
      <c r="O375" s="159"/>
      <c r="P375" s="159"/>
      <c r="Q375" s="159"/>
      <c r="R375" s="159"/>
      <c r="S375" s="159"/>
      <c r="T375" s="159"/>
      <c r="U375" s="159"/>
      <c r="V375" s="159"/>
      <c r="W375" s="192">
        <v>113809.7</v>
      </c>
    </row>
    <row r="376" spans="1:16384" s="5" customFormat="1">
      <c r="A376" s="183" t="s">
        <v>588</v>
      </c>
      <c r="B376" s="191"/>
      <c r="C376" s="159"/>
      <c r="D376" s="159"/>
      <c r="E376" s="159"/>
      <c r="F376" s="159"/>
      <c r="G376" s="159"/>
      <c r="H376" s="159"/>
      <c r="I376" s="159"/>
      <c r="J376" s="159"/>
      <c r="K376" s="159"/>
      <c r="L376" s="192">
        <v>20000</v>
      </c>
      <c r="M376" s="186"/>
      <c r="N376" s="159"/>
      <c r="O376" s="159"/>
      <c r="P376" s="159"/>
      <c r="Q376" s="159"/>
      <c r="R376" s="159"/>
      <c r="S376" s="159"/>
      <c r="T376" s="159"/>
      <c r="U376" s="159"/>
      <c r="V376" s="159"/>
      <c r="W376" s="192">
        <v>0</v>
      </c>
    </row>
    <row r="377" spans="1:16384" s="5" customFormat="1">
      <c r="A377" s="259" t="s">
        <v>139</v>
      </c>
      <c r="B377" s="261"/>
      <c r="C377" s="257"/>
      <c r="D377" s="257"/>
      <c r="E377" s="257"/>
      <c r="F377" s="257"/>
      <c r="G377" s="257"/>
      <c r="H377" s="257"/>
      <c r="I377" s="257"/>
      <c r="J377" s="257">
        <f>+J378</f>
        <v>6</v>
      </c>
      <c r="K377" s="257">
        <f>+K378</f>
        <v>6</v>
      </c>
      <c r="L377" s="258">
        <f>+L378</f>
        <v>198000</v>
      </c>
      <c r="M377" s="260"/>
      <c r="N377" s="257"/>
      <c r="O377" s="257"/>
      <c r="P377" s="257"/>
      <c r="Q377" s="257"/>
      <c r="R377" s="257"/>
      <c r="S377" s="257"/>
      <c r="T377" s="257"/>
      <c r="U377" s="257">
        <f>+U378</f>
        <v>13</v>
      </c>
      <c r="V377" s="257">
        <f>+V378</f>
        <v>13</v>
      </c>
      <c r="W377" s="258">
        <f>+W378</f>
        <v>402000</v>
      </c>
      <c r="MG377" s="118"/>
      <c r="MH377" s="115"/>
      <c r="MI377" s="116"/>
      <c r="MJ377" s="117"/>
      <c r="MK377" s="116"/>
      <c r="ML377" s="116"/>
      <c r="MM377" s="116"/>
      <c r="MN377" s="116"/>
      <c r="MO377" s="116"/>
      <c r="MP377" s="116"/>
      <c r="MQ377" s="116"/>
      <c r="MR377" s="116"/>
      <c r="MS377" s="118"/>
      <c r="MT377" s="116"/>
      <c r="MU377" s="116"/>
      <c r="MV377" s="116"/>
      <c r="MW377" s="116"/>
      <c r="MX377" s="116"/>
      <c r="MY377" s="116"/>
      <c r="MZ377" s="116"/>
      <c r="NA377" s="116"/>
      <c r="NB377" s="116"/>
      <c r="NC377" s="116"/>
      <c r="ND377" s="118"/>
      <c r="NE377" s="115"/>
      <c r="NF377" s="116"/>
      <c r="NG377" s="117"/>
      <c r="NH377" s="116"/>
      <c r="NI377" s="116"/>
      <c r="NJ377" s="116"/>
      <c r="NK377" s="116"/>
      <c r="NL377" s="116"/>
      <c r="NM377" s="116"/>
      <c r="NN377" s="116"/>
      <c r="NO377" s="116"/>
      <c r="NP377" s="118"/>
      <c r="NQ377" s="116"/>
      <c r="NR377" s="116"/>
      <c r="NS377" s="116"/>
      <c r="NT377" s="116"/>
      <c r="NU377" s="116"/>
      <c r="NV377" s="116"/>
      <c r="NW377" s="116"/>
      <c r="NX377" s="116"/>
      <c r="NY377" s="116"/>
      <c r="NZ377" s="116"/>
      <c r="OA377" s="118"/>
      <c r="OB377" s="115"/>
      <c r="OC377" s="116"/>
      <c r="OD377" s="117"/>
      <c r="OE377" s="116"/>
      <c r="OF377" s="116"/>
      <c r="OG377" s="116"/>
      <c r="OH377" s="116"/>
      <c r="OI377" s="116"/>
      <c r="OJ377" s="116"/>
      <c r="OK377" s="116"/>
      <c r="OL377" s="116"/>
      <c r="OM377" s="118"/>
      <c r="ON377" s="116"/>
      <c r="OO377" s="116"/>
      <c r="OP377" s="116"/>
      <c r="OQ377" s="116"/>
      <c r="OR377" s="116"/>
      <c r="OS377" s="116"/>
      <c r="OT377" s="116"/>
      <c r="OU377" s="116"/>
      <c r="OV377" s="116"/>
      <c r="OW377" s="116"/>
      <c r="OX377" s="118"/>
      <c r="OY377" s="115"/>
      <c r="OZ377" s="116"/>
      <c r="PA377" s="117"/>
      <c r="PB377" s="116"/>
      <c r="PC377" s="116"/>
      <c r="PD377" s="116"/>
      <c r="PE377" s="116"/>
      <c r="PF377" s="116"/>
      <c r="PG377" s="116"/>
      <c r="PH377" s="116"/>
      <c r="PI377" s="116"/>
      <c r="PJ377" s="118"/>
      <c r="PK377" s="116"/>
      <c r="PL377" s="116"/>
      <c r="PM377" s="116"/>
      <c r="PN377" s="116"/>
      <c r="PO377" s="116"/>
      <c r="PP377" s="116"/>
      <c r="PQ377" s="116"/>
      <c r="PR377" s="116"/>
      <c r="PS377" s="116"/>
      <c r="PT377" s="116"/>
      <c r="PU377" s="118"/>
      <c r="PV377" s="115"/>
      <c r="PW377" s="116"/>
      <c r="PX377" s="117"/>
      <c r="PY377" s="116"/>
      <c r="PZ377" s="116"/>
      <c r="QA377" s="116"/>
      <c r="QB377" s="116"/>
      <c r="QC377" s="116"/>
      <c r="QD377" s="116"/>
      <c r="QE377" s="116"/>
      <c r="QF377" s="116"/>
      <c r="QG377" s="118"/>
      <c r="QH377" s="116"/>
      <c r="QI377" s="116"/>
      <c r="QJ377" s="116"/>
      <c r="QK377" s="116"/>
      <c r="QL377" s="116"/>
      <c r="QM377" s="116"/>
      <c r="QN377" s="116"/>
      <c r="QO377" s="116"/>
      <c r="QP377" s="116"/>
      <c r="QQ377" s="116"/>
      <c r="QR377" s="118"/>
      <c r="QS377" s="115"/>
      <c r="QT377" s="116"/>
      <c r="QU377" s="117"/>
      <c r="QV377" s="116"/>
      <c r="QW377" s="116"/>
      <c r="QX377" s="116"/>
      <c r="QY377" s="116"/>
      <c r="QZ377" s="116"/>
      <c r="RA377" s="116"/>
      <c r="RB377" s="116"/>
      <c r="RC377" s="116"/>
      <c r="RD377" s="118"/>
      <c r="RE377" s="116"/>
      <c r="RF377" s="116"/>
      <c r="RG377" s="116"/>
      <c r="RH377" s="116"/>
      <c r="RI377" s="116"/>
      <c r="RJ377" s="116"/>
      <c r="RK377" s="116"/>
      <c r="RL377" s="116"/>
      <c r="RM377" s="116"/>
      <c r="RN377" s="116"/>
      <c r="RO377" s="118"/>
      <c r="RP377" s="115"/>
      <c r="RQ377" s="116"/>
      <c r="RR377" s="117"/>
      <c r="RS377" s="116"/>
      <c r="RT377" s="116"/>
      <c r="RU377" s="116"/>
      <c r="RV377" s="116"/>
      <c r="RW377" s="116"/>
      <c r="RX377" s="116"/>
      <c r="RY377" s="116"/>
      <c r="RZ377" s="116"/>
      <c r="SA377" s="118"/>
      <c r="SB377" s="116"/>
      <c r="SC377" s="116"/>
      <c r="SD377" s="116"/>
      <c r="SE377" s="116"/>
      <c r="SF377" s="116"/>
      <c r="SG377" s="116"/>
      <c r="SH377" s="116"/>
      <c r="SI377" s="116"/>
      <c r="SJ377" s="116"/>
      <c r="SK377" s="116"/>
      <c r="SL377" s="118"/>
      <c r="SM377" s="115"/>
      <c r="SN377" s="116"/>
      <c r="SO377" s="117"/>
      <c r="SP377" s="116"/>
      <c r="SQ377" s="116"/>
      <c r="SR377" s="116"/>
      <c r="SS377" s="116"/>
      <c r="ST377" s="116"/>
      <c r="SU377" s="116"/>
      <c r="SV377" s="116"/>
      <c r="SW377" s="116"/>
      <c r="SX377" s="118"/>
      <c r="SY377" s="116"/>
      <c r="SZ377" s="116"/>
      <c r="TA377" s="116"/>
      <c r="TB377" s="116"/>
      <c r="TC377" s="116"/>
      <c r="TD377" s="116"/>
      <c r="TE377" s="116"/>
      <c r="TF377" s="116"/>
      <c r="TG377" s="116"/>
      <c r="TH377" s="116"/>
      <c r="TI377" s="118"/>
      <c r="TJ377" s="115"/>
      <c r="TK377" s="116"/>
      <c r="TL377" s="117"/>
      <c r="TM377" s="116"/>
      <c r="TN377" s="116"/>
      <c r="TO377" s="116"/>
      <c r="TP377" s="116"/>
      <c r="TQ377" s="116"/>
      <c r="TR377" s="116"/>
      <c r="TS377" s="116"/>
      <c r="TT377" s="116"/>
      <c r="TU377" s="118"/>
      <c r="TV377" s="116"/>
      <c r="TW377" s="116"/>
      <c r="TX377" s="116"/>
      <c r="TY377" s="116"/>
      <c r="TZ377" s="116"/>
      <c r="UA377" s="116"/>
      <c r="UB377" s="116"/>
      <c r="UC377" s="116"/>
      <c r="UD377" s="116"/>
      <c r="UE377" s="116"/>
      <c r="UF377" s="118"/>
      <c r="UG377" s="115"/>
      <c r="UH377" s="116"/>
      <c r="UI377" s="117"/>
      <c r="UJ377" s="116"/>
      <c r="UK377" s="116"/>
      <c r="UL377" s="116"/>
      <c r="UM377" s="116"/>
      <c r="UN377" s="116"/>
      <c r="UO377" s="116"/>
      <c r="UP377" s="116"/>
      <c r="UQ377" s="116"/>
      <c r="UR377" s="118"/>
      <c r="US377" s="116"/>
      <c r="UT377" s="116"/>
      <c r="UU377" s="116"/>
      <c r="UV377" s="116"/>
      <c r="UW377" s="116"/>
      <c r="UX377" s="116"/>
      <c r="UY377" s="116"/>
      <c r="UZ377" s="116"/>
      <c r="VA377" s="116"/>
      <c r="VB377" s="116"/>
      <c r="VC377" s="118"/>
      <c r="VD377" s="115"/>
      <c r="VE377" s="116"/>
      <c r="VF377" s="117"/>
      <c r="VG377" s="116"/>
      <c r="VH377" s="116"/>
      <c r="VI377" s="116"/>
      <c r="VJ377" s="116"/>
      <c r="VK377" s="116"/>
      <c r="VL377" s="116"/>
      <c r="VM377" s="116"/>
      <c r="VN377" s="116"/>
      <c r="VO377" s="118"/>
      <c r="VP377" s="116"/>
      <c r="VQ377" s="116"/>
      <c r="VR377" s="116"/>
      <c r="VS377" s="116"/>
      <c r="VT377" s="116"/>
      <c r="VU377" s="116"/>
      <c r="VV377" s="116"/>
      <c r="VW377" s="116"/>
      <c r="VX377" s="116"/>
      <c r="VY377" s="116"/>
      <c r="VZ377" s="118"/>
      <c r="WA377" s="115"/>
      <c r="WB377" s="116"/>
      <c r="WC377" s="117"/>
      <c r="WD377" s="116"/>
      <c r="WE377" s="116"/>
      <c r="WF377" s="116"/>
      <c r="WG377" s="116"/>
      <c r="WH377" s="116"/>
      <c r="WI377" s="116"/>
      <c r="WJ377" s="116"/>
      <c r="WK377" s="116"/>
      <c r="WL377" s="118"/>
      <c r="WM377" s="116"/>
      <c r="WN377" s="116"/>
      <c r="WO377" s="116"/>
      <c r="WP377" s="116"/>
      <c r="WQ377" s="116"/>
      <c r="WR377" s="116"/>
      <c r="WS377" s="116"/>
      <c r="WT377" s="116"/>
      <c r="WU377" s="116"/>
      <c r="WV377" s="116"/>
      <c r="WW377" s="118"/>
      <c r="WX377" s="115"/>
      <c r="WY377" s="116"/>
      <c r="WZ377" s="117"/>
      <c r="XA377" s="116"/>
      <c r="XB377" s="116"/>
      <c r="XC377" s="116"/>
      <c r="XD377" s="116"/>
      <c r="XE377" s="116"/>
      <c r="XF377" s="116"/>
      <c r="XG377" s="116"/>
      <c r="XH377" s="116"/>
      <c r="XI377" s="118"/>
      <c r="XJ377" s="116"/>
      <c r="XK377" s="116"/>
      <c r="XL377" s="116"/>
      <c r="XM377" s="116"/>
      <c r="XN377" s="116"/>
      <c r="XO377" s="116"/>
      <c r="XP377" s="116"/>
      <c r="XQ377" s="116"/>
      <c r="XR377" s="116"/>
      <c r="XS377" s="116"/>
      <c r="XT377" s="118"/>
      <c r="XU377" s="115"/>
      <c r="XV377" s="116"/>
      <c r="XW377" s="117"/>
      <c r="XX377" s="116"/>
      <c r="XY377" s="116"/>
      <c r="XZ377" s="116"/>
      <c r="YA377" s="116"/>
      <c r="YB377" s="116"/>
      <c r="YC377" s="116"/>
      <c r="YD377" s="116"/>
      <c r="YE377" s="116"/>
      <c r="YF377" s="118"/>
      <c r="YG377" s="116"/>
      <c r="YH377" s="116"/>
      <c r="YI377" s="116"/>
      <c r="YJ377" s="116"/>
      <c r="YK377" s="116"/>
      <c r="YL377" s="116"/>
      <c r="YM377" s="116"/>
      <c r="YN377" s="116"/>
      <c r="YO377" s="116"/>
      <c r="YP377" s="116"/>
      <c r="YQ377" s="118"/>
      <c r="YR377" s="115"/>
      <c r="YS377" s="116"/>
      <c r="YT377" s="117"/>
      <c r="YU377" s="116"/>
      <c r="YV377" s="116"/>
      <c r="YW377" s="116"/>
      <c r="YX377" s="116"/>
      <c r="YY377" s="116"/>
      <c r="YZ377" s="116"/>
      <c r="ZA377" s="116"/>
      <c r="ZB377" s="116"/>
      <c r="ZC377" s="118"/>
      <c r="ZD377" s="116"/>
      <c r="ZE377" s="116"/>
      <c r="ZF377" s="116"/>
      <c r="ZG377" s="116"/>
      <c r="ZH377" s="116"/>
      <c r="ZI377" s="116"/>
      <c r="ZJ377" s="116"/>
      <c r="ZK377" s="116"/>
      <c r="ZL377" s="116"/>
      <c r="ZM377" s="116"/>
      <c r="ZN377" s="118"/>
      <c r="ZO377" s="115"/>
      <c r="ZP377" s="116"/>
      <c r="ZQ377" s="117"/>
      <c r="ZR377" s="116"/>
      <c r="ZS377" s="116"/>
      <c r="ZT377" s="116"/>
      <c r="ZU377" s="116"/>
      <c r="ZV377" s="116"/>
      <c r="ZW377" s="116"/>
      <c r="ZX377" s="116"/>
      <c r="ZY377" s="116"/>
      <c r="ZZ377" s="118"/>
      <c r="AAA377" s="116"/>
      <c r="AAB377" s="116"/>
      <c r="AAC377" s="116"/>
      <c r="AAD377" s="116"/>
      <c r="AAE377" s="116"/>
      <c r="AAF377" s="116"/>
      <c r="AAG377" s="116"/>
      <c r="AAH377" s="116"/>
      <c r="AAI377" s="116"/>
      <c r="AAJ377" s="116"/>
      <c r="AAK377" s="118"/>
      <c r="AAL377" s="115"/>
      <c r="AAM377" s="116"/>
      <c r="AAN377" s="117"/>
      <c r="AAO377" s="116"/>
      <c r="AAP377" s="116"/>
      <c r="AAQ377" s="116"/>
      <c r="AAR377" s="116"/>
      <c r="AAS377" s="116"/>
      <c r="AAT377" s="116"/>
      <c r="AAU377" s="116"/>
      <c r="AAV377" s="116"/>
      <c r="AAW377" s="118"/>
      <c r="AAX377" s="116"/>
      <c r="AAY377" s="116"/>
      <c r="AAZ377" s="116"/>
      <c r="ABA377" s="116"/>
      <c r="ABB377" s="116"/>
      <c r="ABC377" s="116"/>
      <c r="ABD377" s="116"/>
      <c r="ABE377" s="116"/>
      <c r="ABF377" s="116"/>
      <c r="ABG377" s="116"/>
      <c r="ABH377" s="118"/>
      <c r="ABI377" s="115"/>
      <c r="ABJ377" s="116"/>
      <c r="ABK377" s="117"/>
      <c r="ABL377" s="116"/>
      <c r="ABM377" s="116"/>
      <c r="ABN377" s="116"/>
      <c r="ABO377" s="116"/>
      <c r="ABP377" s="116"/>
      <c r="ABQ377" s="116"/>
      <c r="ABR377" s="116"/>
      <c r="ABS377" s="116"/>
      <c r="ABT377" s="118"/>
      <c r="ABU377" s="116"/>
      <c r="ABV377" s="116"/>
      <c r="ABW377" s="116"/>
      <c r="ABX377" s="116"/>
      <c r="ABY377" s="116"/>
      <c r="ABZ377" s="116"/>
      <c r="ACA377" s="116"/>
      <c r="ACB377" s="116"/>
      <c r="ACC377" s="116"/>
      <c r="ACD377" s="116"/>
      <c r="ACE377" s="118"/>
      <c r="ACF377" s="115"/>
      <c r="ACG377" s="116"/>
      <c r="ACH377" s="117"/>
      <c r="ACI377" s="116"/>
      <c r="ACJ377" s="116"/>
      <c r="ACK377" s="116"/>
      <c r="ACL377" s="116"/>
      <c r="ACM377" s="116"/>
      <c r="ACN377" s="116"/>
      <c r="ACO377" s="116"/>
      <c r="ACP377" s="116"/>
      <c r="ACQ377" s="118"/>
      <c r="ACR377" s="116"/>
      <c r="ACS377" s="116"/>
      <c r="ACT377" s="116"/>
      <c r="ACU377" s="116"/>
      <c r="ACV377" s="116"/>
      <c r="ACW377" s="116"/>
      <c r="ACX377" s="116"/>
      <c r="ACY377" s="116"/>
      <c r="ACZ377" s="116"/>
      <c r="ADA377" s="116"/>
      <c r="ADB377" s="118"/>
      <c r="ADC377" s="115"/>
      <c r="ADD377" s="116"/>
      <c r="ADE377" s="117"/>
      <c r="ADF377" s="116"/>
      <c r="ADG377" s="116"/>
      <c r="ADH377" s="116"/>
      <c r="ADI377" s="116"/>
      <c r="ADJ377" s="116"/>
      <c r="ADK377" s="116"/>
      <c r="ADL377" s="116"/>
      <c r="ADM377" s="116"/>
      <c r="ADN377" s="118"/>
      <c r="ADO377" s="116"/>
      <c r="ADP377" s="116"/>
      <c r="ADQ377" s="116"/>
      <c r="ADR377" s="116"/>
      <c r="ADS377" s="116"/>
      <c r="ADT377" s="116"/>
      <c r="ADU377" s="116"/>
      <c r="ADV377" s="116"/>
      <c r="ADW377" s="116"/>
      <c r="ADX377" s="116"/>
      <c r="ADY377" s="118"/>
      <c r="ADZ377" s="115"/>
      <c r="AEA377" s="116"/>
      <c r="AEB377" s="117"/>
      <c r="AEC377" s="116"/>
      <c r="AED377" s="116"/>
      <c r="AEE377" s="116"/>
      <c r="AEF377" s="116"/>
      <c r="AEG377" s="116"/>
      <c r="AEH377" s="116"/>
      <c r="AEI377" s="116"/>
      <c r="AEJ377" s="116"/>
      <c r="AEK377" s="118"/>
      <c r="AEL377" s="116"/>
      <c r="AEM377" s="116"/>
      <c r="AEN377" s="116"/>
      <c r="AEO377" s="116"/>
      <c r="AEP377" s="116"/>
      <c r="AEQ377" s="116"/>
      <c r="AER377" s="116"/>
      <c r="AES377" s="116"/>
      <c r="AET377" s="116"/>
      <c r="AEU377" s="116"/>
      <c r="AEV377" s="118"/>
      <c r="AEW377" s="115"/>
      <c r="AEX377" s="116"/>
      <c r="AEY377" s="117"/>
      <c r="AEZ377" s="116"/>
      <c r="AFA377" s="116"/>
      <c r="AFB377" s="116"/>
      <c r="AFC377" s="116"/>
      <c r="AFD377" s="116"/>
      <c r="AFE377" s="116"/>
      <c r="AFF377" s="116"/>
      <c r="AFG377" s="116"/>
      <c r="AFH377" s="118"/>
      <c r="AFI377" s="116"/>
      <c r="AFJ377" s="116"/>
      <c r="AFK377" s="116"/>
      <c r="AFL377" s="116"/>
      <c r="AFM377" s="116"/>
      <c r="AFN377" s="116"/>
      <c r="AFO377" s="116"/>
      <c r="AFP377" s="116"/>
      <c r="AFQ377" s="116"/>
      <c r="AFR377" s="116"/>
      <c r="AFS377" s="118"/>
      <c r="AFT377" s="115"/>
      <c r="AFU377" s="116"/>
      <c r="AFV377" s="117"/>
      <c r="AFW377" s="116"/>
      <c r="AFX377" s="116"/>
      <c r="AFY377" s="116"/>
      <c r="AFZ377" s="116"/>
      <c r="AGA377" s="116"/>
      <c r="AGB377" s="116"/>
      <c r="AGC377" s="116"/>
      <c r="AGD377" s="116"/>
      <c r="AGE377" s="118"/>
      <c r="AGF377" s="116"/>
      <c r="AGG377" s="116"/>
      <c r="AGH377" s="116"/>
      <c r="AGI377" s="116"/>
      <c r="AGJ377" s="116"/>
      <c r="AGK377" s="116"/>
      <c r="AGL377" s="116"/>
      <c r="AGM377" s="116"/>
      <c r="AGN377" s="116"/>
      <c r="AGO377" s="116"/>
      <c r="AGP377" s="118"/>
      <c r="AGQ377" s="115"/>
      <c r="AGR377" s="116"/>
      <c r="AGS377" s="117"/>
      <c r="AGT377" s="116"/>
      <c r="AGU377" s="116"/>
      <c r="AGV377" s="116"/>
      <c r="AGW377" s="116"/>
      <c r="AGX377" s="116"/>
      <c r="AGY377" s="116"/>
      <c r="AGZ377" s="116"/>
      <c r="AHA377" s="116"/>
      <c r="AHB377" s="118"/>
      <c r="AHC377" s="116"/>
      <c r="AHD377" s="116"/>
      <c r="AHE377" s="116"/>
      <c r="AHF377" s="116"/>
      <c r="AHG377" s="116"/>
      <c r="AHH377" s="116"/>
      <c r="AHI377" s="116"/>
      <c r="AHJ377" s="116"/>
      <c r="AHK377" s="116"/>
      <c r="AHL377" s="116"/>
      <c r="AHM377" s="118"/>
      <c r="AHN377" s="115"/>
      <c r="AHO377" s="116"/>
      <c r="AHP377" s="117"/>
      <c r="AHQ377" s="116"/>
      <c r="AHR377" s="116"/>
      <c r="AHS377" s="116"/>
      <c r="AHT377" s="116"/>
      <c r="AHU377" s="116"/>
      <c r="AHV377" s="116"/>
      <c r="AHW377" s="116"/>
      <c r="AHX377" s="116"/>
      <c r="AHY377" s="118"/>
      <c r="AHZ377" s="116"/>
      <c r="AIA377" s="116"/>
      <c r="AIB377" s="116"/>
      <c r="AIC377" s="116"/>
      <c r="AID377" s="116"/>
      <c r="AIE377" s="116"/>
      <c r="AIF377" s="116"/>
      <c r="AIG377" s="116"/>
      <c r="AIH377" s="116"/>
      <c r="AII377" s="116"/>
      <c r="AIJ377" s="118"/>
      <c r="AIK377" s="115"/>
      <c r="AIL377" s="116"/>
      <c r="AIM377" s="117"/>
      <c r="AIN377" s="116"/>
      <c r="AIO377" s="116"/>
      <c r="AIP377" s="116"/>
      <c r="AIQ377" s="116"/>
      <c r="AIR377" s="116"/>
      <c r="AIS377" s="116"/>
      <c r="AIT377" s="116"/>
      <c r="AIU377" s="116"/>
      <c r="AIV377" s="118"/>
      <c r="AIW377" s="116"/>
      <c r="AIX377" s="116"/>
      <c r="AIY377" s="116"/>
      <c r="AIZ377" s="116"/>
      <c r="AJA377" s="116"/>
      <c r="AJB377" s="116"/>
      <c r="AJC377" s="116"/>
      <c r="AJD377" s="116"/>
      <c r="AJE377" s="116"/>
      <c r="AJF377" s="116"/>
      <c r="AJG377" s="118"/>
      <c r="AJH377" s="115"/>
      <c r="AJI377" s="116"/>
      <c r="AJJ377" s="117"/>
      <c r="AJK377" s="116"/>
      <c r="AJL377" s="116"/>
      <c r="AJM377" s="116"/>
      <c r="AJN377" s="116"/>
      <c r="AJO377" s="116"/>
      <c r="AJP377" s="116"/>
      <c r="AJQ377" s="116"/>
      <c r="AJR377" s="116"/>
      <c r="AJS377" s="118"/>
      <c r="AJT377" s="116"/>
      <c r="AJU377" s="116"/>
      <c r="AJV377" s="116"/>
      <c r="AJW377" s="116"/>
      <c r="AJX377" s="116"/>
      <c r="AJY377" s="116"/>
      <c r="AJZ377" s="116"/>
      <c r="AKA377" s="116"/>
      <c r="AKB377" s="116"/>
      <c r="AKC377" s="116"/>
      <c r="AKD377" s="118"/>
      <c r="AKE377" s="115"/>
      <c r="AKF377" s="116"/>
      <c r="AKG377" s="117"/>
      <c r="AKH377" s="116"/>
      <c r="AKI377" s="116"/>
      <c r="AKJ377" s="116"/>
      <c r="AKK377" s="116"/>
      <c r="AKL377" s="116"/>
      <c r="AKM377" s="116"/>
      <c r="AKN377" s="116"/>
      <c r="AKO377" s="116"/>
      <c r="AKP377" s="118"/>
      <c r="AKQ377" s="116"/>
      <c r="AKR377" s="116"/>
      <c r="AKS377" s="116"/>
      <c r="AKT377" s="116"/>
      <c r="AKU377" s="116"/>
      <c r="AKV377" s="116"/>
      <c r="AKW377" s="116"/>
      <c r="AKX377" s="116"/>
      <c r="AKY377" s="116"/>
      <c r="AKZ377" s="116"/>
      <c r="ALA377" s="118"/>
      <c r="ALB377" s="115"/>
      <c r="ALC377" s="116"/>
      <c r="ALD377" s="117"/>
      <c r="ALE377" s="116"/>
      <c r="ALF377" s="116"/>
      <c r="ALG377" s="116"/>
      <c r="ALH377" s="116"/>
      <c r="ALI377" s="116"/>
      <c r="ALJ377" s="116"/>
      <c r="ALK377" s="116"/>
      <c r="ALL377" s="116"/>
      <c r="ALM377" s="118"/>
      <c r="ALN377" s="116"/>
      <c r="ALO377" s="116"/>
      <c r="ALP377" s="116"/>
      <c r="ALQ377" s="116"/>
      <c r="ALR377" s="116"/>
      <c r="ALS377" s="116"/>
      <c r="ALT377" s="116"/>
      <c r="ALU377" s="116"/>
      <c r="ALV377" s="116"/>
      <c r="ALW377" s="116"/>
      <c r="ALX377" s="118"/>
      <c r="ALY377" s="115"/>
      <c r="ALZ377" s="116"/>
      <c r="AMA377" s="117"/>
      <c r="AMB377" s="116"/>
      <c r="AMC377" s="116"/>
      <c r="AMD377" s="116"/>
      <c r="AME377" s="116"/>
      <c r="AMF377" s="116"/>
      <c r="AMG377" s="116"/>
      <c r="AMH377" s="116"/>
      <c r="AMI377" s="116"/>
      <c r="AMJ377" s="118"/>
      <c r="AMK377" s="116"/>
      <c r="AML377" s="116"/>
      <c r="AMM377" s="116"/>
      <c r="AMN377" s="116"/>
      <c r="AMO377" s="116"/>
      <c r="AMP377" s="116"/>
      <c r="AMQ377" s="116"/>
      <c r="AMR377" s="116"/>
      <c r="AMS377" s="116"/>
      <c r="AMT377" s="116"/>
      <c r="AMU377" s="118"/>
      <c r="AMV377" s="115"/>
      <c r="AMW377" s="116"/>
      <c r="AMX377" s="117"/>
      <c r="AMY377" s="116"/>
      <c r="AMZ377" s="116"/>
      <c r="ANA377" s="116"/>
      <c r="ANB377" s="116"/>
      <c r="ANC377" s="116"/>
      <c r="AND377" s="116"/>
      <c r="ANE377" s="116"/>
      <c r="ANF377" s="116"/>
      <c r="ANG377" s="118"/>
      <c r="ANH377" s="116"/>
      <c r="ANI377" s="116"/>
      <c r="ANJ377" s="116"/>
      <c r="ANK377" s="116"/>
      <c r="ANL377" s="116"/>
      <c r="ANM377" s="116"/>
      <c r="ANN377" s="116"/>
      <c r="ANO377" s="116"/>
      <c r="ANP377" s="116"/>
      <c r="ANQ377" s="116"/>
      <c r="ANR377" s="118"/>
      <c r="ANS377" s="115"/>
      <c r="ANT377" s="116"/>
      <c r="ANU377" s="117"/>
      <c r="ANV377" s="116"/>
      <c r="ANW377" s="116"/>
      <c r="ANX377" s="116"/>
      <c r="ANY377" s="116"/>
      <c r="ANZ377" s="116"/>
      <c r="AOA377" s="116"/>
      <c r="AOB377" s="116"/>
      <c r="AOC377" s="116"/>
      <c r="AOD377" s="118"/>
      <c r="AOE377" s="116"/>
      <c r="AOF377" s="116"/>
      <c r="AOG377" s="116"/>
      <c r="AOH377" s="116"/>
      <c r="AOI377" s="116"/>
      <c r="AOJ377" s="116"/>
      <c r="AOK377" s="116"/>
      <c r="AOL377" s="116"/>
      <c r="AOM377" s="116"/>
      <c r="AON377" s="116"/>
      <c r="AOO377" s="118"/>
      <c r="AOP377" s="115"/>
      <c r="AOQ377" s="116"/>
      <c r="AOR377" s="117"/>
      <c r="AOS377" s="116"/>
      <c r="AOT377" s="116"/>
      <c r="AOU377" s="116"/>
      <c r="AOV377" s="116"/>
      <c r="AOW377" s="116"/>
      <c r="AOX377" s="116"/>
      <c r="AOY377" s="116"/>
      <c r="AOZ377" s="116"/>
      <c r="APA377" s="118"/>
      <c r="APB377" s="116"/>
      <c r="APC377" s="116"/>
      <c r="APD377" s="116"/>
      <c r="APE377" s="116"/>
      <c r="APF377" s="116"/>
      <c r="APG377" s="116"/>
      <c r="APH377" s="116"/>
      <c r="API377" s="116"/>
      <c r="APJ377" s="116"/>
      <c r="APK377" s="116"/>
      <c r="APL377" s="118"/>
      <c r="APM377" s="115"/>
      <c r="APN377" s="116"/>
      <c r="APO377" s="117"/>
      <c r="APP377" s="116"/>
      <c r="APQ377" s="116"/>
      <c r="APR377" s="116"/>
      <c r="APS377" s="116"/>
      <c r="APT377" s="116"/>
      <c r="APU377" s="116"/>
      <c r="APV377" s="116"/>
      <c r="APW377" s="116"/>
      <c r="APX377" s="118"/>
      <c r="APY377" s="116"/>
      <c r="APZ377" s="116"/>
      <c r="AQA377" s="116"/>
      <c r="AQB377" s="116"/>
      <c r="AQC377" s="116"/>
      <c r="AQD377" s="116"/>
      <c r="AQE377" s="116"/>
      <c r="AQF377" s="116"/>
      <c r="AQG377" s="116"/>
      <c r="AQH377" s="116"/>
      <c r="AQI377" s="118"/>
      <c r="AQJ377" s="115"/>
      <c r="AQK377" s="116"/>
      <c r="AQL377" s="117"/>
      <c r="AQM377" s="116"/>
      <c r="AQN377" s="116"/>
      <c r="AQO377" s="116"/>
      <c r="AQP377" s="116"/>
      <c r="AQQ377" s="116"/>
      <c r="AQR377" s="116"/>
      <c r="AQS377" s="116"/>
      <c r="AQT377" s="116"/>
      <c r="AQU377" s="118"/>
      <c r="AQV377" s="116"/>
      <c r="AQW377" s="116"/>
      <c r="AQX377" s="116"/>
      <c r="AQY377" s="116"/>
      <c r="AQZ377" s="116"/>
      <c r="ARA377" s="116"/>
      <c r="ARB377" s="116"/>
      <c r="ARC377" s="116"/>
      <c r="ARD377" s="116"/>
      <c r="ARE377" s="116"/>
      <c r="ARF377" s="118"/>
      <c r="ARG377" s="115"/>
      <c r="ARH377" s="116"/>
      <c r="ARI377" s="117"/>
      <c r="ARJ377" s="116"/>
      <c r="ARK377" s="116"/>
      <c r="ARL377" s="116"/>
      <c r="ARM377" s="116"/>
      <c r="ARN377" s="116"/>
      <c r="ARO377" s="116"/>
      <c r="ARP377" s="116"/>
      <c r="ARQ377" s="116"/>
      <c r="ARR377" s="118"/>
      <c r="ARS377" s="116"/>
      <c r="ART377" s="116"/>
      <c r="ARU377" s="116"/>
      <c r="ARV377" s="116"/>
      <c r="ARW377" s="116"/>
      <c r="ARX377" s="116"/>
      <c r="ARY377" s="116"/>
      <c r="ARZ377" s="116"/>
      <c r="ASA377" s="116"/>
      <c r="ASB377" s="116"/>
      <c r="ASC377" s="118"/>
      <c r="ASD377" s="115"/>
      <c r="ASE377" s="116"/>
      <c r="ASF377" s="117"/>
      <c r="ASG377" s="116"/>
      <c r="ASH377" s="116"/>
      <c r="ASI377" s="116"/>
      <c r="ASJ377" s="116"/>
      <c r="ASK377" s="116"/>
      <c r="ASL377" s="116"/>
      <c r="ASM377" s="116"/>
      <c r="ASN377" s="116"/>
      <c r="ASO377" s="118"/>
      <c r="ASP377" s="116"/>
      <c r="ASQ377" s="116"/>
      <c r="ASR377" s="116"/>
      <c r="ASS377" s="116"/>
      <c r="AST377" s="116"/>
      <c r="ASU377" s="116"/>
      <c r="ASV377" s="116"/>
      <c r="ASW377" s="116"/>
      <c r="ASX377" s="116"/>
      <c r="ASY377" s="116"/>
      <c r="ASZ377" s="118"/>
      <c r="ATA377" s="115"/>
      <c r="ATB377" s="116"/>
      <c r="ATC377" s="117"/>
      <c r="ATD377" s="116"/>
      <c r="ATE377" s="116"/>
      <c r="ATF377" s="116"/>
      <c r="ATG377" s="116"/>
      <c r="ATH377" s="116"/>
      <c r="ATI377" s="116"/>
      <c r="ATJ377" s="116"/>
      <c r="ATK377" s="116"/>
      <c r="ATL377" s="118"/>
      <c r="ATM377" s="116"/>
      <c r="ATN377" s="116"/>
      <c r="ATO377" s="116"/>
      <c r="ATP377" s="116"/>
      <c r="ATQ377" s="116"/>
      <c r="ATR377" s="116"/>
      <c r="ATS377" s="116"/>
      <c r="ATT377" s="116"/>
      <c r="ATU377" s="116"/>
      <c r="ATV377" s="116"/>
      <c r="ATW377" s="118"/>
      <c r="ATX377" s="115"/>
      <c r="ATY377" s="116"/>
      <c r="ATZ377" s="117"/>
      <c r="AUA377" s="116"/>
      <c r="AUB377" s="116"/>
      <c r="AUC377" s="116"/>
      <c r="AUD377" s="116"/>
      <c r="AUE377" s="116"/>
      <c r="AUF377" s="116"/>
      <c r="AUG377" s="116"/>
      <c r="AUH377" s="116"/>
      <c r="AUI377" s="118"/>
      <c r="AUJ377" s="116"/>
      <c r="AUK377" s="116"/>
      <c r="AUL377" s="116"/>
      <c r="AUM377" s="116"/>
      <c r="AUN377" s="116"/>
      <c r="AUO377" s="116"/>
      <c r="AUP377" s="116"/>
      <c r="AUQ377" s="116"/>
      <c r="AUR377" s="116"/>
      <c r="AUS377" s="116"/>
      <c r="AUT377" s="118"/>
      <c r="AUU377" s="115"/>
      <c r="AUV377" s="116"/>
      <c r="AUW377" s="117"/>
      <c r="AUX377" s="116"/>
      <c r="AUY377" s="116"/>
      <c r="AUZ377" s="116"/>
      <c r="AVA377" s="116"/>
      <c r="AVB377" s="116"/>
      <c r="AVC377" s="116"/>
      <c r="AVD377" s="116"/>
      <c r="AVE377" s="116"/>
      <c r="AVF377" s="118"/>
      <c r="AVG377" s="116"/>
      <c r="AVH377" s="116"/>
      <c r="AVI377" s="116"/>
      <c r="AVJ377" s="116"/>
      <c r="AVK377" s="116"/>
      <c r="AVL377" s="116"/>
      <c r="AVM377" s="116"/>
      <c r="AVN377" s="116"/>
      <c r="AVO377" s="116"/>
      <c r="AVP377" s="116"/>
      <c r="AVQ377" s="118"/>
      <c r="AVR377" s="115"/>
      <c r="AVS377" s="116"/>
      <c r="AVT377" s="117"/>
      <c r="AVU377" s="116"/>
      <c r="AVV377" s="116"/>
      <c r="AVW377" s="116"/>
      <c r="AVX377" s="116"/>
      <c r="AVY377" s="116"/>
      <c r="AVZ377" s="116"/>
      <c r="AWA377" s="116"/>
      <c r="AWB377" s="116"/>
      <c r="AWC377" s="118"/>
      <c r="AWD377" s="116"/>
      <c r="AWE377" s="116"/>
      <c r="AWF377" s="116"/>
      <c r="AWG377" s="116"/>
      <c r="AWH377" s="116"/>
      <c r="AWI377" s="116"/>
      <c r="AWJ377" s="116"/>
      <c r="AWK377" s="116"/>
      <c r="AWL377" s="116"/>
      <c r="AWM377" s="116"/>
      <c r="AWN377" s="118"/>
      <c r="AWO377" s="115"/>
      <c r="AWP377" s="116"/>
      <c r="AWQ377" s="117"/>
      <c r="AWR377" s="116"/>
      <c r="AWS377" s="116"/>
      <c r="AWT377" s="116"/>
      <c r="AWU377" s="116"/>
      <c r="AWV377" s="116"/>
      <c r="AWW377" s="116"/>
      <c r="AWX377" s="116"/>
      <c r="AWY377" s="116"/>
      <c r="AWZ377" s="118"/>
      <c r="AXA377" s="116"/>
      <c r="AXB377" s="116"/>
      <c r="AXC377" s="116"/>
      <c r="AXD377" s="116"/>
      <c r="AXE377" s="116"/>
      <c r="AXF377" s="116"/>
      <c r="AXG377" s="116"/>
      <c r="AXH377" s="116"/>
      <c r="AXI377" s="116"/>
      <c r="AXJ377" s="116"/>
      <c r="AXK377" s="118"/>
      <c r="AXL377" s="115"/>
      <c r="AXM377" s="116"/>
      <c r="AXN377" s="117"/>
      <c r="AXO377" s="116"/>
      <c r="AXP377" s="116"/>
      <c r="AXQ377" s="116"/>
      <c r="AXR377" s="116"/>
      <c r="AXS377" s="116"/>
      <c r="AXT377" s="116"/>
      <c r="AXU377" s="116"/>
      <c r="AXV377" s="116"/>
      <c r="AXW377" s="118"/>
      <c r="AXX377" s="116"/>
      <c r="AXY377" s="116"/>
      <c r="AXZ377" s="116"/>
      <c r="AYA377" s="116"/>
      <c r="AYB377" s="116"/>
      <c r="AYC377" s="116"/>
      <c r="AYD377" s="116"/>
      <c r="AYE377" s="116"/>
      <c r="AYF377" s="116"/>
      <c r="AYG377" s="116"/>
      <c r="AYH377" s="118"/>
      <c r="AYI377" s="115"/>
      <c r="AYJ377" s="116"/>
      <c r="AYK377" s="117"/>
      <c r="AYL377" s="116"/>
      <c r="AYM377" s="116"/>
      <c r="AYN377" s="116"/>
      <c r="AYO377" s="116"/>
      <c r="AYP377" s="116"/>
      <c r="AYQ377" s="116"/>
      <c r="AYR377" s="116"/>
      <c r="AYS377" s="116"/>
      <c r="AYT377" s="118"/>
      <c r="AYU377" s="116"/>
      <c r="AYV377" s="116"/>
      <c r="AYW377" s="116"/>
      <c r="AYX377" s="116"/>
      <c r="AYY377" s="116"/>
      <c r="AYZ377" s="116"/>
      <c r="AZA377" s="116"/>
      <c r="AZB377" s="116"/>
      <c r="AZC377" s="116"/>
      <c r="AZD377" s="116"/>
      <c r="AZE377" s="118"/>
      <c r="AZF377" s="115"/>
      <c r="AZG377" s="116"/>
      <c r="AZH377" s="117"/>
      <c r="AZI377" s="116"/>
      <c r="AZJ377" s="116"/>
      <c r="AZK377" s="116"/>
      <c r="AZL377" s="116"/>
      <c r="AZM377" s="116"/>
      <c r="AZN377" s="116"/>
      <c r="AZO377" s="116"/>
      <c r="AZP377" s="116"/>
      <c r="AZQ377" s="118"/>
      <c r="AZR377" s="116"/>
      <c r="AZS377" s="116"/>
      <c r="AZT377" s="116"/>
      <c r="AZU377" s="116"/>
      <c r="AZV377" s="116"/>
      <c r="AZW377" s="116"/>
      <c r="AZX377" s="116"/>
      <c r="AZY377" s="116"/>
      <c r="AZZ377" s="116"/>
      <c r="BAA377" s="116"/>
      <c r="BAB377" s="118"/>
      <c r="BAC377" s="115"/>
      <c r="BAD377" s="116"/>
      <c r="BAE377" s="117"/>
      <c r="BAF377" s="116"/>
      <c r="BAG377" s="116"/>
      <c r="BAH377" s="116"/>
      <c r="BAI377" s="116"/>
      <c r="BAJ377" s="116"/>
      <c r="BAK377" s="116"/>
      <c r="BAL377" s="116"/>
      <c r="BAM377" s="116"/>
      <c r="BAN377" s="118"/>
      <c r="BAO377" s="116"/>
      <c r="BAP377" s="116"/>
      <c r="BAQ377" s="116"/>
      <c r="BAR377" s="116"/>
      <c r="BAS377" s="116"/>
      <c r="BAT377" s="116"/>
      <c r="BAU377" s="116"/>
      <c r="BAV377" s="116"/>
      <c r="BAW377" s="116"/>
      <c r="BAX377" s="116"/>
      <c r="BAY377" s="118"/>
      <c r="BAZ377" s="115"/>
      <c r="BBA377" s="116"/>
      <c r="BBB377" s="117"/>
      <c r="BBC377" s="116"/>
      <c r="BBD377" s="116"/>
      <c r="BBE377" s="116"/>
      <c r="BBF377" s="116"/>
      <c r="BBG377" s="116"/>
      <c r="BBH377" s="116"/>
      <c r="BBI377" s="116"/>
      <c r="BBJ377" s="116"/>
      <c r="BBK377" s="118"/>
      <c r="BBL377" s="116"/>
      <c r="BBM377" s="116"/>
      <c r="BBN377" s="116"/>
      <c r="BBO377" s="116"/>
      <c r="BBP377" s="116"/>
      <c r="BBQ377" s="116"/>
      <c r="BBR377" s="116"/>
      <c r="BBS377" s="116"/>
      <c r="BBT377" s="116"/>
      <c r="BBU377" s="116"/>
      <c r="BBV377" s="118"/>
      <c r="BBW377" s="115"/>
      <c r="BBX377" s="116"/>
      <c r="BBY377" s="117"/>
      <c r="BBZ377" s="116"/>
      <c r="BCA377" s="116"/>
      <c r="BCB377" s="116"/>
      <c r="BCC377" s="116"/>
      <c r="BCD377" s="116"/>
      <c r="BCE377" s="116"/>
      <c r="BCF377" s="116"/>
      <c r="BCG377" s="116"/>
      <c r="BCH377" s="118"/>
      <c r="BCI377" s="116"/>
      <c r="BCJ377" s="116"/>
      <c r="BCK377" s="116"/>
      <c r="BCL377" s="116"/>
      <c r="BCM377" s="116"/>
      <c r="BCN377" s="116"/>
      <c r="BCO377" s="116"/>
      <c r="BCP377" s="116"/>
      <c r="BCQ377" s="116"/>
      <c r="BCR377" s="116"/>
      <c r="BCS377" s="118"/>
      <c r="BCT377" s="115"/>
      <c r="BCU377" s="116"/>
      <c r="BCV377" s="117"/>
      <c r="BCW377" s="116"/>
      <c r="BCX377" s="116"/>
      <c r="BCY377" s="116"/>
      <c r="BCZ377" s="116"/>
      <c r="BDA377" s="116"/>
      <c r="BDB377" s="116"/>
      <c r="BDC377" s="116"/>
      <c r="BDD377" s="116"/>
      <c r="BDE377" s="118"/>
      <c r="BDF377" s="116"/>
      <c r="BDG377" s="116"/>
      <c r="BDH377" s="116"/>
      <c r="BDI377" s="116"/>
      <c r="BDJ377" s="116"/>
      <c r="BDK377" s="116"/>
      <c r="BDL377" s="116"/>
      <c r="BDM377" s="116"/>
      <c r="BDN377" s="116"/>
      <c r="BDO377" s="116"/>
      <c r="BDP377" s="118"/>
      <c r="BDQ377" s="115"/>
      <c r="BDR377" s="116"/>
      <c r="BDS377" s="117"/>
      <c r="BDT377" s="116"/>
      <c r="BDU377" s="116"/>
      <c r="BDV377" s="116"/>
      <c r="BDW377" s="116"/>
      <c r="BDX377" s="116"/>
      <c r="BDY377" s="116"/>
      <c r="BDZ377" s="116"/>
      <c r="BEA377" s="116"/>
      <c r="BEB377" s="118"/>
      <c r="BEC377" s="116"/>
      <c r="BED377" s="116"/>
      <c r="BEE377" s="116"/>
      <c r="BEF377" s="116"/>
      <c r="BEG377" s="116"/>
      <c r="BEH377" s="116"/>
      <c r="BEI377" s="116"/>
      <c r="BEJ377" s="116"/>
      <c r="BEK377" s="116"/>
      <c r="BEL377" s="116"/>
      <c r="BEM377" s="118"/>
      <c r="BEN377" s="115"/>
      <c r="BEO377" s="116"/>
      <c r="BEP377" s="117"/>
      <c r="BEQ377" s="116"/>
      <c r="BER377" s="116"/>
      <c r="BES377" s="116"/>
      <c r="BET377" s="116"/>
      <c r="BEU377" s="116"/>
      <c r="BEV377" s="116"/>
      <c r="BEW377" s="116"/>
      <c r="BEX377" s="116"/>
      <c r="BEY377" s="118"/>
      <c r="BEZ377" s="116"/>
      <c r="BFA377" s="116"/>
      <c r="BFB377" s="116"/>
      <c r="BFC377" s="116"/>
      <c r="BFD377" s="116"/>
      <c r="BFE377" s="116"/>
      <c r="BFF377" s="116"/>
      <c r="BFG377" s="116"/>
      <c r="BFH377" s="116"/>
      <c r="BFI377" s="116"/>
      <c r="BFJ377" s="118"/>
      <c r="BFK377" s="115"/>
      <c r="BFL377" s="116"/>
      <c r="BFM377" s="117"/>
      <c r="BFN377" s="116"/>
      <c r="BFO377" s="116"/>
      <c r="BFP377" s="116"/>
      <c r="BFQ377" s="116"/>
      <c r="BFR377" s="116"/>
      <c r="BFS377" s="116"/>
      <c r="BFT377" s="116"/>
      <c r="BFU377" s="116"/>
      <c r="BFV377" s="118"/>
      <c r="BFW377" s="116"/>
      <c r="BFX377" s="116"/>
      <c r="BFY377" s="116"/>
      <c r="BFZ377" s="116"/>
      <c r="BGA377" s="116"/>
      <c r="BGB377" s="116"/>
      <c r="BGC377" s="116"/>
      <c r="BGD377" s="116"/>
      <c r="BGE377" s="116"/>
      <c r="BGF377" s="116"/>
      <c r="BGG377" s="118"/>
      <c r="BGH377" s="115"/>
      <c r="BGI377" s="116"/>
      <c r="BGJ377" s="117"/>
      <c r="BGK377" s="116"/>
      <c r="BGL377" s="116"/>
      <c r="BGM377" s="116"/>
      <c r="BGN377" s="116"/>
      <c r="BGO377" s="116"/>
      <c r="BGP377" s="116"/>
      <c r="BGQ377" s="116"/>
      <c r="BGR377" s="116"/>
      <c r="BGS377" s="118"/>
      <c r="BGT377" s="116"/>
      <c r="BGU377" s="116"/>
      <c r="BGV377" s="116"/>
      <c r="BGW377" s="116"/>
      <c r="BGX377" s="116"/>
      <c r="BGY377" s="116"/>
      <c r="BGZ377" s="116"/>
      <c r="BHA377" s="116"/>
      <c r="BHB377" s="116"/>
      <c r="BHC377" s="116"/>
      <c r="BHD377" s="118"/>
      <c r="BHE377" s="115"/>
      <c r="BHF377" s="116"/>
      <c r="BHG377" s="117"/>
      <c r="BHH377" s="116"/>
      <c r="BHI377" s="116"/>
      <c r="BHJ377" s="116"/>
      <c r="BHK377" s="116"/>
      <c r="BHL377" s="116"/>
      <c r="BHM377" s="116"/>
      <c r="BHN377" s="116"/>
      <c r="BHO377" s="116"/>
      <c r="BHP377" s="118"/>
      <c r="BHQ377" s="116"/>
      <c r="BHR377" s="116"/>
      <c r="BHS377" s="116"/>
      <c r="BHT377" s="116"/>
      <c r="BHU377" s="116"/>
      <c r="BHV377" s="116"/>
      <c r="BHW377" s="116"/>
      <c r="BHX377" s="116"/>
      <c r="BHY377" s="116"/>
      <c r="BHZ377" s="116"/>
      <c r="BIA377" s="118"/>
      <c r="BIB377" s="115"/>
      <c r="BIC377" s="116"/>
      <c r="BID377" s="117"/>
      <c r="BIE377" s="116"/>
      <c r="BIF377" s="116"/>
      <c r="BIG377" s="116"/>
      <c r="BIH377" s="116"/>
      <c r="BII377" s="116"/>
      <c r="BIJ377" s="116"/>
      <c r="BIK377" s="116"/>
      <c r="BIL377" s="116"/>
      <c r="BIM377" s="118"/>
      <c r="BIN377" s="116"/>
      <c r="BIO377" s="116"/>
      <c r="BIP377" s="116"/>
      <c r="BIQ377" s="116"/>
      <c r="BIR377" s="116"/>
      <c r="BIS377" s="116"/>
      <c r="BIT377" s="116"/>
      <c r="BIU377" s="116"/>
      <c r="BIV377" s="116"/>
      <c r="BIW377" s="116"/>
      <c r="BIX377" s="118"/>
      <c r="BIY377" s="115"/>
      <c r="BIZ377" s="116"/>
      <c r="BJA377" s="117"/>
      <c r="BJB377" s="116"/>
      <c r="BJC377" s="116"/>
      <c r="BJD377" s="116"/>
      <c r="BJE377" s="116"/>
      <c r="BJF377" s="116"/>
      <c r="BJG377" s="116"/>
      <c r="BJH377" s="116"/>
      <c r="BJI377" s="116"/>
      <c r="BJJ377" s="118"/>
      <c r="BJK377" s="116"/>
      <c r="BJL377" s="116"/>
      <c r="BJM377" s="116"/>
      <c r="BJN377" s="116"/>
      <c r="BJO377" s="116"/>
      <c r="BJP377" s="116"/>
      <c r="BJQ377" s="116"/>
      <c r="BJR377" s="116"/>
      <c r="BJS377" s="116"/>
      <c r="BJT377" s="116"/>
      <c r="BJU377" s="118"/>
      <c r="BJV377" s="115"/>
      <c r="BJW377" s="116"/>
      <c r="BJX377" s="117"/>
      <c r="BJY377" s="116"/>
      <c r="BJZ377" s="116"/>
      <c r="BKA377" s="116"/>
      <c r="BKB377" s="116"/>
      <c r="BKC377" s="116"/>
      <c r="BKD377" s="116"/>
      <c r="BKE377" s="116"/>
      <c r="BKF377" s="116"/>
      <c r="BKG377" s="118"/>
      <c r="BKH377" s="116"/>
      <c r="BKI377" s="116"/>
      <c r="BKJ377" s="116"/>
      <c r="BKK377" s="116"/>
      <c r="BKL377" s="116"/>
      <c r="BKM377" s="116"/>
      <c r="BKN377" s="116"/>
      <c r="BKO377" s="116"/>
      <c r="BKP377" s="116"/>
      <c r="BKQ377" s="116"/>
      <c r="BKR377" s="118"/>
      <c r="BKS377" s="115"/>
      <c r="BKT377" s="116"/>
      <c r="BKU377" s="117"/>
      <c r="BKV377" s="116"/>
      <c r="BKW377" s="116"/>
      <c r="BKX377" s="116"/>
      <c r="BKY377" s="116"/>
      <c r="BKZ377" s="116"/>
      <c r="BLA377" s="116"/>
      <c r="BLB377" s="116"/>
      <c r="BLC377" s="116"/>
      <c r="BLD377" s="118"/>
      <c r="BLE377" s="116"/>
      <c r="BLF377" s="116"/>
      <c r="BLG377" s="116"/>
      <c r="BLH377" s="116"/>
      <c r="BLI377" s="116"/>
      <c r="BLJ377" s="116"/>
      <c r="BLK377" s="116"/>
      <c r="BLL377" s="116"/>
      <c r="BLM377" s="116"/>
      <c r="BLN377" s="116"/>
      <c r="BLO377" s="118"/>
      <c r="BLP377" s="115"/>
      <c r="BLQ377" s="116"/>
      <c r="BLR377" s="117"/>
      <c r="BLS377" s="116"/>
      <c r="BLT377" s="116"/>
      <c r="BLU377" s="116"/>
      <c r="BLV377" s="116"/>
      <c r="BLW377" s="116"/>
      <c r="BLX377" s="116"/>
      <c r="BLY377" s="116"/>
      <c r="BLZ377" s="116"/>
      <c r="BMA377" s="118"/>
      <c r="BMB377" s="116"/>
      <c r="BMC377" s="116"/>
      <c r="BMD377" s="116"/>
      <c r="BME377" s="116"/>
      <c r="BMF377" s="116"/>
      <c r="BMG377" s="116"/>
      <c r="BMH377" s="116"/>
      <c r="BMI377" s="116"/>
      <c r="BMJ377" s="116"/>
      <c r="BMK377" s="116"/>
      <c r="BML377" s="118"/>
      <c r="BMM377" s="115"/>
      <c r="BMN377" s="116"/>
      <c r="BMO377" s="117"/>
      <c r="BMP377" s="116"/>
      <c r="BMQ377" s="116"/>
      <c r="BMR377" s="116"/>
      <c r="BMS377" s="116"/>
      <c r="BMT377" s="116"/>
      <c r="BMU377" s="116"/>
      <c r="BMV377" s="116"/>
      <c r="BMW377" s="116"/>
      <c r="BMX377" s="118"/>
      <c r="BMY377" s="116"/>
      <c r="BMZ377" s="116"/>
      <c r="BNA377" s="116"/>
      <c r="BNB377" s="116"/>
      <c r="BNC377" s="116"/>
      <c r="BND377" s="116"/>
      <c r="BNE377" s="116"/>
      <c r="BNF377" s="116"/>
      <c r="BNG377" s="116"/>
      <c r="BNH377" s="116"/>
      <c r="BNI377" s="118"/>
      <c r="BNJ377" s="115"/>
      <c r="BNK377" s="116"/>
      <c r="BNL377" s="117"/>
      <c r="BNM377" s="116"/>
      <c r="BNN377" s="116"/>
      <c r="BNO377" s="116"/>
      <c r="BNP377" s="116"/>
      <c r="BNQ377" s="116"/>
      <c r="BNR377" s="116"/>
      <c r="BNS377" s="116"/>
      <c r="BNT377" s="116"/>
      <c r="BNU377" s="118"/>
      <c r="BNV377" s="116"/>
      <c r="BNW377" s="116"/>
      <c r="BNX377" s="116"/>
      <c r="BNY377" s="116"/>
      <c r="BNZ377" s="116"/>
      <c r="BOA377" s="116"/>
      <c r="BOB377" s="116"/>
      <c r="BOC377" s="116"/>
      <c r="BOD377" s="116"/>
      <c r="BOE377" s="116"/>
      <c r="BOF377" s="118"/>
      <c r="BOG377" s="115"/>
      <c r="BOH377" s="116"/>
      <c r="BOI377" s="117"/>
      <c r="BOJ377" s="116"/>
      <c r="BOK377" s="116"/>
      <c r="BOL377" s="116"/>
      <c r="BOM377" s="116"/>
      <c r="BON377" s="116"/>
      <c r="BOO377" s="116"/>
      <c r="BOP377" s="116"/>
      <c r="BOQ377" s="116"/>
      <c r="BOR377" s="118"/>
      <c r="BOS377" s="116"/>
      <c r="BOT377" s="116"/>
      <c r="BOU377" s="116"/>
      <c r="BOV377" s="116"/>
      <c r="BOW377" s="116"/>
      <c r="BOX377" s="116"/>
      <c r="BOY377" s="116"/>
      <c r="BOZ377" s="116"/>
      <c r="BPA377" s="116"/>
      <c r="BPB377" s="116"/>
      <c r="BPC377" s="118"/>
      <c r="BPD377" s="115"/>
      <c r="BPE377" s="116"/>
      <c r="BPF377" s="117"/>
      <c r="BPG377" s="116"/>
      <c r="BPH377" s="116"/>
      <c r="BPI377" s="116"/>
      <c r="BPJ377" s="116"/>
      <c r="BPK377" s="116"/>
      <c r="BPL377" s="116"/>
      <c r="BPM377" s="116"/>
      <c r="BPN377" s="116"/>
      <c r="BPO377" s="118"/>
      <c r="BPP377" s="116"/>
      <c r="BPQ377" s="116"/>
      <c r="BPR377" s="116"/>
      <c r="BPS377" s="116"/>
      <c r="BPT377" s="116"/>
      <c r="BPU377" s="116"/>
      <c r="BPV377" s="116"/>
      <c r="BPW377" s="116"/>
      <c r="BPX377" s="116"/>
      <c r="BPY377" s="116"/>
      <c r="BPZ377" s="118"/>
      <c r="BQA377" s="115"/>
      <c r="BQB377" s="116"/>
      <c r="BQC377" s="117"/>
      <c r="BQD377" s="116"/>
      <c r="BQE377" s="116"/>
      <c r="BQF377" s="116"/>
      <c r="BQG377" s="116"/>
      <c r="BQH377" s="116"/>
      <c r="BQI377" s="116"/>
      <c r="BQJ377" s="116"/>
      <c r="BQK377" s="116"/>
      <c r="BQL377" s="118"/>
      <c r="BQM377" s="116"/>
      <c r="BQN377" s="116"/>
      <c r="BQO377" s="116"/>
      <c r="BQP377" s="116"/>
      <c r="BQQ377" s="116"/>
      <c r="BQR377" s="116"/>
      <c r="BQS377" s="116"/>
      <c r="BQT377" s="116"/>
      <c r="BQU377" s="116"/>
      <c r="BQV377" s="116"/>
      <c r="BQW377" s="118"/>
      <c r="BQX377" s="115"/>
      <c r="BQY377" s="116"/>
      <c r="BQZ377" s="117"/>
      <c r="BRA377" s="116"/>
      <c r="BRB377" s="116"/>
      <c r="BRC377" s="116"/>
      <c r="BRD377" s="116"/>
      <c r="BRE377" s="116"/>
      <c r="BRF377" s="116"/>
      <c r="BRG377" s="116"/>
      <c r="BRH377" s="116"/>
      <c r="BRI377" s="118"/>
      <c r="BRJ377" s="116"/>
      <c r="BRK377" s="116"/>
      <c r="BRL377" s="116"/>
      <c r="BRM377" s="116"/>
      <c r="BRN377" s="116"/>
      <c r="BRO377" s="116"/>
      <c r="BRP377" s="116"/>
      <c r="BRQ377" s="116"/>
      <c r="BRR377" s="116"/>
      <c r="BRS377" s="116"/>
      <c r="BRT377" s="118"/>
      <c r="BRU377" s="115"/>
      <c r="BRV377" s="116"/>
      <c r="BRW377" s="117"/>
      <c r="BRX377" s="116"/>
      <c r="BRY377" s="116"/>
      <c r="BRZ377" s="116"/>
      <c r="BSA377" s="116"/>
      <c r="BSB377" s="116"/>
      <c r="BSC377" s="116"/>
      <c r="BSD377" s="116"/>
      <c r="BSE377" s="116"/>
      <c r="BSF377" s="118"/>
      <c r="BSG377" s="116"/>
      <c r="BSH377" s="116"/>
      <c r="BSI377" s="116"/>
      <c r="BSJ377" s="116"/>
      <c r="BSK377" s="116"/>
      <c r="BSL377" s="116"/>
      <c r="BSM377" s="116"/>
      <c r="BSN377" s="116"/>
      <c r="BSO377" s="116"/>
      <c r="BSP377" s="116"/>
      <c r="BSQ377" s="118"/>
      <c r="BSR377" s="115"/>
      <c r="BSS377" s="116"/>
      <c r="BST377" s="117"/>
      <c r="BSU377" s="116"/>
      <c r="BSV377" s="116"/>
      <c r="BSW377" s="116"/>
      <c r="BSX377" s="116"/>
      <c r="BSY377" s="116"/>
      <c r="BSZ377" s="116"/>
      <c r="BTA377" s="116"/>
      <c r="BTB377" s="116"/>
      <c r="BTC377" s="118"/>
      <c r="BTD377" s="116"/>
      <c r="BTE377" s="116"/>
      <c r="BTF377" s="116"/>
      <c r="BTG377" s="116"/>
      <c r="BTH377" s="116"/>
      <c r="BTI377" s="116"/>
      <c r="BTJ377" s="116"/>
      <c r="BTK377" s="116"/>
      <c r="BTL377" s="116"/>
      <c r="BTM377" s="116"/>
      <c r="BTN377" s="118"/>
      <c r="BTO377" s="115"/>
      <c r="BTP377" s="116"/>
      <c r="BTQ377" s="117"/>
      <c r="BTR377" s="116"/>
      <c r="BTS377" s="116"/>
      <c r="BTT377" s="116"/>
      <c r="BTU377" s="116"/>
      <c r="BTV377" s="116"/>
      <c r="BTW377" s="116"/>
      <c r="BTX377" s="116"/>
      <c r="BTY377" s="116"/>
      <c r="BTZ377" s="118"/>
      <c r="BUA377" s="116"/>
      <c r="BUB377" s="116"/>
      <c r="BUC377" s="116"/>
      <c r="BUD377" s="116"/>
      <c r="BUE377" s="116"/>
      <c r="BUF377" s="116"/>
      <c r="BUG377" s="116"/>
      <c r="BUH377" s="116"/>
      <c r="BUI377" s="116"/>
      <c r="BUJ377" s="116"/>
      <c r="BUK377" s="118"/>
      <c r="BUL377" s="115"/>
      <c r="BUM377" s="116"/>
      <c r="BUN377" s="117"/>
      <c r="BUO377" s="116"/>
      <c r="BUP377" s="116"/>
      <c r="BUQ377" s="116"/>
      <c r="BUR377" s="116"/>
      <c r="BUS377" s="116"/>
      <c r="BUT377" s="116"/>
      <c r="BUU377" s="116"/>
      <c r="BUV377" s="116"/>
      <c r="BUW377" s="118"/>
      <c r="BUX377" s="116"/>
      <c r="BUY377" s="116"/>
      <c r="BUZ377" s="116"/>
      <c r="BVA377" s="116"/>
      <c r="BVB377" s="116"/>
      <c r="BVC377" s="116"/>
      <c r="BVD377" s="116"/>
      <c r="BVE377" s="116"/>
      <c r="BVF377" s="116"/>
      <c r="BVG377" s="116"/>
      <c r="BVH377" s="118"/>
      <c r="BVI377" s="115"/>
      <c r="BVJ377" s="116"/>
      <c r="BVK377" s="117"/>
      <c r="BVL377" s="116"/>
      <c r="BVM377" s="116"/>
      <c r="BVN377" s="116"/>
      <c r="BVO377" s="116"/>
      <c r="BVP377" s="116"/>
      <c r="BVQ377" s="116"/>
      <c r="BVR377" s="116"/>
      <c r="BVS377" s="116"/>
      <c r="BVT377" s="118"/>
      <c r="BVU377" s="116"/>
      <c r="BVV377" s="116"/>
      <c r="BVW377" s="116"/>
      <c r="BVX377" s="116"/>
      <c r="BVY377" s="116"/>
      <c r="BVZ377" s="116"/>
      <c r="BWA377" s="116"/>
      <c r="BWB377" s="116"/>
      <c r="BWC377" s="116"/>
      <c r="BWD377" s="116"/>
      <c r="BWE377" s="118"/>
      <c r="BWF377" s="115"/>
      <c r="BWG377" s="116"/>
      <c r="BWH377" s="117"/>
      <c r="BWI377" s="116"/>
      <c r="BWJ377" s="116"/>
      <c r="BWK377" s="116"/>
      <c r="BWL377" s="116"/>
      <c r="BWM377" s="116"/>
      <c r="BWN377" s="116"/>
      <c r="BWO377" s="116"/>
      <c r="BWP377" s="116"/>
      <c r="BWQ377" s="118"/>
      <c r="BWR377" s="116"/>
      <c r="BWS377" s="116"/>
      <c r="BWT377" s="116"/>
      <c r="BWU377" s="116"/>
      <c r="BWV377" s="116"/>
      <c r="BWW377" s="116"/>
      <c r="BWX377" s="116"/>
      <c r="BWY377" s="116"/>
      <c r="BWZ377" s="116"/>
      <c r="BXA377" s="116"/>
      <c r="BXB377" s="118"/>
      <c r="BXC377" s="115"/>
      <c r="BXD377" s="116"/>
      <c r="BXE377" s="117"/>
      <c r="BXF377" s="116"/>
      <c r="BXG377" s="116"/>
      <c r="BXH377" s="116"/>
      <c r="BXI377" s="116"/>
      <c r="BXJ377" s="116"/>
      <c r="BXK377" s="116"/>
      <c r="BXL377" s="116"/>
      <c r="BXM377" s="116"/>
      <c r="BXN377" s="118"/>
      <c r="BXO377" s="116"/>
      <c r="BXP377" s="116"/>
      <c r="BXQ377" s="116"/>
      <c r="BXR377" s="116"/>
      <c r="BXS377" s="116"/>
      <c r="BXT377" s="116"/>
      <c r="BXU377" s="116"/>
      <c r="BXV377" s="116"/>
      <c r="BXW377" s="116"/>
      <c r="BXX377" s="116"/>
      <c r="BXY377" s="118"/>
      <c r="BXZ377" s="115"/>
      <c r="BYA377" s="116"/>
      <c r="BYB377" s="117"/>
      <c r="BYC377" s="116"/>
      <c r="BYD377" s="116"/>
      <c r="BYE377" s="116"/>
      <c r="BYF377" s="116"/>
      <c r="BYG377" s="116"/>
      <c r="BYH377" s="116"/>
      <c r="BYI377" s="116"/>
      <c r="BYJ377" s="116"/>
      <c r="BYK377" s="118"/>
      <c r="BYL377" s="116"/>
      <c r="BYM377" s="116"/>
      <c r="BYN377" s="116"/>
      <c r="BYO377" s="116"/>
      <c r="BYP377" s="116"/>
      <c r="BYQ377" s="116"/>
      <c r="BYR377" s="116"/>
      <c r="BYS377" s="116"/>
      <c r="BYT377" s="116"/>
      <c r="BYU377" s="116"/>
      <c r="BYV377" s="118"/>
      <c r="BYW377" s="115"/>
      <c r="BYX377" s="116"/>
      <c r="BYY377" s="117"/>
      <c r="BYZ377" s="116"/>
      <c r="BZA377" s="116"/>
      <c r="BZB377" s="116"/>
      <c r="BZC377" s="116"/>
      <c r="BZD377" s="116"/>
      <c r="BZE377" s="116"/>
      <c r="BZF377" s="116"/>
      <c r="BZG377" s="116"/>
      <c r="BZH377" s="118"/>
      <c r="BZI377" s="116"/>
      <c r="BZJ377" s="116"/>
      <c r="BZK377" s="116"/>
      <c r="BZL377" s="116"/>
      <c r="BZM377" s="116"/>
      <c r="BZN377" s="116"/>
      <c r="BZO377" s="116"/>
      <c r="BZP377" s="116"/>
      <c r="BZQ377" s="116"/>
      <c r="BZR377" s="116"/>
      <c r="BZS377" s="118"/>
      <c r="BZT377" s="115"/>
      <c r="BZU377" s="116"/>
      <c r="BZV377" s="117"/>
      <c r="BZW377" s="116"/>
      <c r="BZX377" s="116"/>
      <c r="BZY377" s="116"/>
      <c r="BZZ377" s="116"/>
      <c r="CAA377" s="116"/>
      <c r="CAB377" s="116"/>
      <c r="CAC377" s="116"/>
      <c r="CAD377" s="116"/>
      <c r="CAE377" s="118"/>
      <c r="CAF377" s="116"/>
      <c r="CAG377" s="116"/>
      <c r="CAH377" s="116"/>
      <c r="CAI377" s="116"/>
      <c r="CAJ377" s="116"/>
      <c r="CAK377" s="116"/>
      <c r="CAL377" s="116"/>
      <c r="CAM377" s="116"/>
      <c r="CAN377" s="116"/>
      <c r="CAO377" s="116"/>
      <c r="CAP377" s="118"/>
      <c r="CAQ377" s="115"/>
      <c r="CAR377" s="116"/>
      <c r="CAS377" s="117"/>
      <c r="CAT377" s="116"/>
      <c r="CAU377" s="116"/>
      <c r="CAV377" s="116"/>
      <c r="CAW377" s="116"/>
      <c r="CAX377" s="116"/>
      <c r="CAY377" s="116"/>
      <c r="CAZ377" s="116"/>
      <c r="CBA377" s="116"/>
      <c r="CBB377" s="118"/>
      <c r="CBC377" s="116"/>
      <c r="CBD377" s="116"/>
      <c r="CBE377" s="116"/>
      <c r="CBF377" s="116"/>
      <c r="CBG377" s="116"/>
      <c r="CBH377" s="116"/>
      <c r="CBI377" s="116"/>
      <c r="CBJ377" s="116"/>
      <c r="CBK377" s="116"/>
      <c r="CBL377" s="116"/>
      <c r="CBM377" s="118"/>
      <c r="CBN377" s="115"/>
      <c r="CBO377" s="116"/>
      <c r="CBP377" s="117"/>
      <c r="CBQ377" s="116"/>
      <c r="CBR377" s="116"/>
      <c r="CBS377" s="116"/>
      <c r="CBT377" s="116"/>
      <c r="CBU377" s="116"/>
      <c r="CBV377" s="116"/>
      <c r="CBW377" s="116"/>
      <c r="CBX377" s="116"/>
      <c r="CBY377" s="118"/>
      <c r="CBZ377" s="116"/>
      <c r="CCA377" s="116"/>
      <c r="CCB377" s="116"/>
      <c r="CCC377" s="116"/>
      <c r="CCD377" s="116"/>
      <c r="CCE377" s="116"/>
      <c r="CCF377" s="116"/>
      <c r="CCG377" s="116"/>
      <c r="CCH377" s="116"/>
      <c r="CCI377" s="116"/>
      <c r="CCJ377" s="118"/>
      <c r="CCK377" s="115"/>
      <c r="CCL377" s="116"/>
      <c r="CCM377" s="117"/>
      <c r="CCN377" s="116"/>
      <c r="CCO377" s="116"/>
      <c r="CCP377" s="116"/>
      <c r="CCQ377" s="116"/>
      <c r="CCR377" s="116"/>
      <c r="CCS377" s="116"/>
      <c r="CCT377" s="116"/>
      <c r="CCU377" s="116"/>
      <c r="CCV377" s="118"/>
      <c r="CCW377" s="116"/>
      <c r="CCX377" s="116"/>
      <c r="CCY377" s="116"/>
      <c r="CCZ377" s="116"/>
      <c r="CDA377" s="116"/>
      <c r="CDB377" s="116"/>
      <c r="CDC377" s="116"/>
      <c r="CDD377" s="116"/>
      <c r="CDE377" s="116"/>
      <c r="CDF377" s="116"/>
      <c r="CDG377" s="118"/>
      <c r="CDH377" s="115"/>
      <c r="CDI377" s="116"/>
      <c r="CDJ377" s="117"/>
      <c r="CDK377" s="116"/>
      <c r="CDL377" s="116"/>
      <c r="CDM377" s="116"/>
      <c r="CDN377" s="116"/>
      <c r="CDO377" s="116"/>
      <c r="CDP377" s="116"/>
      <c r="CDQ377" s="116"/>
      <c r="CDR377" s="116"/>
      <c r="CDS377" s="118"/>
      <c r="CDT377" s="116"/>
      <c r="CDU377" s="116"/>
      <c r="CDV377" s="116"/>
      <c r="CDW377" s="116"/>
      <c r="CDX377" s="116"/>
      <c r="CDY377" s="116"/>
      <c r="CDZ377" s="116"/>
      <c r="CEA377" s="116"/>
      <c r="CEB377" s="116"/>
      <c r="CEC377" s="116"/>
      <c r="CED377" s="118"/>
      <c r="CEE377" s="115"/>
      <c r="CEF377" s="116"/>
      <c r="CEG377" s="117"/>
      <c r="CEH377" s="116"/>
      <c r="CEI377" s="116"/>
      <c r="CEJ377" s="116"/>
      <c r="CEK377" s="116"/>
      <c r="CEL377" s="116"/>
      <c r="CEM377" s="116"/>
      <c r="CEN377" s="116"/>
      <c r="CEO377" s="116"/>
      <c r="CEP377" s="118"/>
      <c r="CEQ377" s="116"/>
      <c r="CER377" s="116"/>
      <c r="CES377" s="116"/>
      <c r="CET377" s="116"/>
      <c r="CEU377" s="116"/>
      <c r="CEV377" s="116"/>
      <c r="CEW377" s="116"/>
      <c r="CEX377" s="116"/>
      <c r="CEY377" s="116"/>
      <c r="CEZ377" s="116"/>
      <c r="CFA377" s="118"/>
      <c r="CFB377" s="115"/>
      <c r="CFC377" s="116"/>
      <c r="CFD377" s="117"/>
      <c r="CFE377" s="116"/>
      <c r="CFF377" s="116"/>
      <c r="CFG377" s="116"/>
      <c r="CFH377" s="116"/>
      <c r="CFI377" s="116"/>
      <c r="CFJ377" s="116"/>
      <c r="CFK377" s="116"/>
      <c r="CFL377" s="116"/>
      <c r="CFM377" s="118"/>
      <c r="CFN377" s="116"/>
      <c r="CFO377" s="116"/>
      <c r="CFP377" s="116"/>
      <c r="CFQ377" s="116"/>
      <c r="CFR377" s="116"/>
      <c r="CFS377" s="116"/>
      <c r="CFT377" s="116"/>
      <c r="CFU377" s="116"/>
      <c r="CFV377" s="116"/>
      <c r="CFW377" s="116"/>
      <c r="CFX377" s="118"/>
      <c r="CFY377" s="115"/>
      <c r="CFZ377" s="116"/>
      <c r="CGA377" s="117"/>
      <c r="CGB377" s="116"/>
      <c r="CGC377" s="116"/>
      <c r="CGD377" s="116"/>
      <c r="CGE377" s="116"/>
      <c r="CGF377" s="116"/>
      <c r="CGG377" s="116"/>
      <c r="CGH377" s="116"/>
      <c r="CGI377" s="116"/>
      <c r="CGJ377" s="118"/>
      <c r="CGK377" s="116"/>
      <c r="CGL377" s="116"/>
      <c r="CGM377" s="116"/>
      <c r="CGN377" s="116"/>
      <c r="CGO377" s="116"/>
      <c r="CGP377" s="116"/>
      <c r="CGQ377" s="116"/>
      <c r="CGR377" s="116"/>
      <c r="CGS377" s="116"/>
      <c r="CGT377" s="116"/>
      <c r="CGU377" s="118"/>
      <c r="CGV377" s="115"/>
      <c r="CGW377" s="116"/>
      <c r="CGX377" s="117"/>
      <c r="CGY377" s="116"/>
      <c r="CGZ377" s="116"/>
      <c r="CHA377" s="116"/>
      <c r="CHB377" s="116"/>
      <c r="CHC377" s="116"/>
      <c r="CHD377" s="116"/>
      <c r="CHE377" s="116"/>
      <c r="CHF377" s="116"/>
      <c r="CHG377" s="118"/>
      <c r="CHH377" s="116"/>
      <c r="CHI377" s="116"/>
      <c r="CHJ377" s="116"/>
      <c r="CHK377" s="116"/>
      <c r="CHL377" s="116"/>
      <c r="CHM377" s="116"/>
      <c r="CHN377" s="116"/>
      <c r="CHO377" s="116"/>
      <c r="CHP377" s="116"/>
      <c r="CHQ377" s="116"/>
      <c r="CHR377" s="118"/>
      <c r="CHS377" s="115"/>
      <c r="CHT377" s="116"/>
      <c r="CHU377" s="117"/>
      <c r="CHV377" s="116"/>
      <c r="CHW377" s="116"/>
      <c r="CHX377" s="116"/>
      <c r="CHY377" s="116"/>
      <c r="CHZ377" s="116"/>
      <c r="CIA377" s="116"/>
      <c r="CIB377" s="116"/>
      <c r="CIC377" s="116"/>
      <c r="CID377" s="118"/>
      <c r="CIE377" s="116"/>
      <c r="CIF377" s="116"/>
      <c r="CIG377" s="116"/>
      <c r="CIH377" s="116"/>
      <c r="CII377" s="116"/>
      <c r="CIJ377" s="116"/>
      <c r="CIK377" s="116"/>
      <c r="CIL377" s="116"/>
      <c r="CIM377" s="116"/>
      <c r="CIN377" s="116"/>
      <c r="CIO377" s="118"/>
      <c r="CIP377" s="115"/>
      <c r="CIQ377" s="116"/>
      <c r="CIR377" s="117"/>
      <c r="CIS377" s="116"/>
      <c r="CIT377" s="116"/>
      <c r="CIU377" s="116"/>
      <c r="CIV377" s="116"/>
      <c r="CIW377" s="116"/>
      <c r="CIX377" s="116"/>
      <c r="CIY377" s="116"/>
      <c r="CIZ377" s="116"/>
      <c r="CJA377" s="118"/>
      <c r="CJB377" s="116"/>
      <c r="CJC377" s="116"/>
      <c r="CJD377" s="116"/>
      <c r="CJE377" s="116"/>
      <c r="CJF377" s="116"/>
      <c r="CJG377" s="116"/>
      <c r="CJH377" s="116"/>
      <c r="CJI377" s="116"/>
      <c r="CJJ377" s="116"/>
      <c r="CJK377" s="116"/>
      <c r="CJL377" s="118"/>
      <c r="CJM377" s="115"/>
      <c r="CJN377" s="116"/>
      <c r="CJO377" s="117"/>
      <c r="CJP377" s="116"/>
      <c r="CJQ377" s="116"/>
      <c r="CJR377" s="116"/>
      <c r="CJS377" s="116"/>
      <c r="CJT377" s="116"/>
      <c r="CJU377" s="116"/>
      <c r="CJV377" s="116"/>
      <c r="CJW377" s="116"/>
      <c r="CJX377" s="118"/>
      <c r="CJY377" s="116"/>
      <c r="CJZ377" s="116"/>
      <c r="CKA377" s="116"/>
      <c r="CKB377" s="116"/>
      <c r="CKC377" s="116"/>
      <c r="CKD377" s="116"/>
      <c r="CKE377" s="116"/>
      <c r="CKF377" s="116"/>
      <c r="CKG377" s="116"/>
      <c r="CKH377" s="116"/>
      <c r="CKI377" s="118"/>
      <c r="CKJ377" s="115"/>
      <c r="CKK377" s="116"/>
      <c r="CKL377" s="117"/>
      <c r="CKM377" s="116"/>
      <c r="CKN377" s="116"/>
      <c r="CKO377" s="116"/>
      <c r="CKP377" s="116"/>
      <c r="CKQ377" s="116"/>
      <c r="CKR377" s="116"/>
      <c r="CKS377" s="116"/>
      <c r="CKT377" s="116"/>
      <c r="CKU377" s="118"/>
      <c r="CKV377" s="116"/>
      <c r="CKW377" s="116"/>
      <c r="CKX377" s="116"/>
      <c r="CKY377" s="116"/>
      <c r="CKZ377" s="116"/>
      <c r="CLA377" s="116"/>
      <c r="CLB377" s="116"/>
      <c r="CLC377" s="116"/>
      <c r="CLD377" s="116"/>
      <c r="CLE377" s="116"/>
      <c r="CLF377" s="118"/>
      <c r="CLG377" s="115"/>
      <c r="CLH377" s="116"/>
      <c r="CLI377" s="117"/>
      <c r="CLJ377" s="116"/>
      <c r="CLK377" s="116"/>
      <c r="CLL377" s="116"/>
      <c r="CLM377" s="116"/>
      <c r="CLN377" s="116"/>
      <c r="CLO377" s="116"/>
      <c r="CLP377" s="116"/>
      <c r="CLQ377" s="116"/>
      <c r="CLR377" s="118"/>
      <c r="CLS377" s="116"/>
      <c r="CLT377" s="116"/>
      <c r="CLU377" s="116"/>
      <c r="CLV377" s="116"/>
      <c r="CLW377" s="116"/>
      <c r="CLX377" s="116"/>
      <c r="CLY377" s="116"/>
      <c r="CLZ377" s="116"/>
      <c r="CMA377" s="116"/>
      <c r="CMB377" s="116"/>
      <c r="CMC377" s="118"/>
      <c r="CMD377" s="115"/>
      <c r="CME377" s="116"/>
      <c r="CMF377" s="117"/>
      <c r="CMG377" s="116"/>
      <c r="CMH377" s="116"/>
      <c r="CMI377" s="116"/>
      <c r="CMJ377" s="116"/>
      <c r="CMK377" s="116"/>
      <c r="CML377" s="116"/>
      <c r="CMM377" s="116"/>
      <c r="CMN377" s="116"/>
      <c r="CMO377" s="118"/>
      <c r="CMP377" s="116"/>
      <c r="CMQ377" s="116"/>
      <c r="CMR377" s="116"/>
      <c r="CMS377" s="116"/>
      <c r="CMT377" s="116"/>
      <c r="CMU377" s="116"/>
      <c r="CMV377" s="116"/>
      <c r="CMW377" s="116"/>
      <c r="CMX377" s="116"/>
      <c r="CMY377" s="116"/>
      <c r="CMZ377" s="118"/>
      <c r="CNA377" s="115"/>
      <c r="CNB377" s="116"/>
      <c r="CNC377" s="117"/>
      <c r="CND377" s="116"/>
      <c r="CNE377" s="116"/>
      <c r="CNF377" s="116"/>
      <c r="CNG377" s="116"/>
      <c r="CNH377" s="116"/>
      <c r="CNI377" s="116"/>
      <c r="CNJ377" s="116"/>
      <c r="CNK377" s="116"/>
      <c r="CNL377" s="118"/>
      <c r="CNM377" s="116"/>
      <c r="CNN377" s="116"/>
      <c r="CNO377" s="116"/>
      <c r="CNP377" s="116"/>
      <c r="CNQ377" s="116"/>
      <c r="CNR377" s="116"/>
      <c r="CNS377" s="116"/>
      <c r="CNT377" s="116"/>
      <c r="CNU377" s="116"/>
      <c r="CNV377" s="116"/>
      <c r="CNW377" s="118"/>
      <c r="CNX377" s="115"/>
      <c r="CNY377" s="116"/>
      <c r="CNZ377" s="117"/>
      <c r="COA377" s="116"/>
      <c r="COB377" s="116"/>
      <c r="COC377" s="116"/>
      <c r="COD377" s="116"/>
      <c r="COE377" s="116"/>
      <c r="COF377" s="116"/>
      <c r="COG377" s="116"/>
      <c r="COH377" s="116"/>
      <c r="COI377" s="118"/>
      <c r="COJ377" s="116"/>
      <c r="COK377" s="116"/>
      <c r="COL377" s="116"/>
      <c r="COM377" s="116"/>
      <c r="CON377" s="116"/>
      <c r="COO377" s="116"/>
      <c r="COP377" s="116"/>
      <c r="COQ377" s="116"/>
      <c r="COR377" s="116"/>
      <c r="COS377" s="116"/>
      <c r="COT377" s="118"/>
      <c r="COU377" s="115"/>
      <c r="COV377" s="116"/>
      <c r="COW377" s="117"/>
      <c r="COX377" s="116"/>
      <c r="COY377" s="116"/>
      <c r="COZ377" s="116"/>
      <c r="CPA377" s="116"/>
      <c r="CPB377" s="116"/>
      <c r="CPC377" s="116"/>
      <c r="CPD377" s="116"/>
      <c r="CPE377" s="116"/>
      <c r="CPF377" s="118"/>
      <c r="CPG377" s="116"/>
      <c r="CPH377" s="116"/>
      <c r="CPI377" s="116"/>
      <c r="CPJ377" s="116"/>
      <c r="CPK377" s="116"/>
      <c r="CPL377" s="116"/>
      <c r="CPM377" s="116"/>
      <c r="CPN377" s="116"/>
      <c r="CPO377" s="116"/>
      <c r="CPP377" s="116"/>
      <c r="CPQ377" s="118"/>
      <c r="CPR377" s="115"/>
      <c r="CPS377" s="116"/>
      <c r="CPT377" s="117"/>
      <c r="CPU377" s="116"/>
      <c r="CPV377" s="116"/>
      <c r="CPW377" s="116"/>
      <c r="CPX377" s="116"/>
      <c r="CPY377" s="116"/>
      <c r="CPZ377" s="116"/>
      <c r="CQA377" s="116"/>
      <c r="CQB377" s="116"/>
      <c r="CQC377" s="118"/>
      <c r="CQD377" s="116"/>
      <c r="CQE377" s="116"/>
      <c r="CQF377" s="116"/>
      <c r="CQG377" s="116"/>
      <c r="CQH377" s="116"/>
      <c r="CQI377" s="116"/>
      <c r="CQJ377" s="116"/>
      <c r="CQK377" s="116"/>
      <c r="CQL377" s="116"/>
      <c r="CQM377" s="116"/>
      <c r="CQN377" s="118"/>
      <c r="CQO377" s="115"/>
      <c r="CQP377" s="116"/>
      <c r="CQQ377" s="117"/>
      <c r="CQR377" s="116"/>
      <c r="CQS377" s="116"/>
      <c r="CQT377" s="116"/>
      <c r="CQU377" s="116"/>
      <c r="CQV377" s="116"/>
      <c r="CQW377" s="116"/>
      <c r="CQX377" s="116"/>
      <c r="CQY377" s="116"/>
      <c r="CQZ377" s="118"/>
      <c r="CRA377" s="116"/>
      <c r="CRB377" s="116"/>
      <c r="CRC377" s="116"/>
      <c r="CRD377" s="116"/>
      <c r="CRE377" s="116"/>
      <c r="CRF377" s="116"/>
      <c r="CRG377" s="116"/>
      <c r="CRH377" s="116"/>
      <c r="CRI377" s="116"/>
      <c r="CRJ377" s="116"/>
      <c r="CRK377" s="118"/>
      <c r="CRL377" s="115"/>
      <c r="CRM377" s="116"/>
      <c r="CRN377" s="117"/>
      <c r="CRO377" s="116"/>
      <c r="CRP377" s="116"/>
      <c r="CRQ377" s="116"/>
      <c r="CRR377" s="116"/>
      <c r="CRS377" s="116"/>
      <c r="CRT377" s="116"/>
      <c r="CRU377" s="116"/>
      <c r="CRV377" s="116"/>
      <c r="CRW377" s="118"/>
      <c r="CRX377" s="116"/>
      <c r="CRY377" s="116"/>
      <c r="CRZ377" s="116"/>
      <c r="CSA377" s="116"/>
      <c r="CSB377" s="116"/>
      <c r="CSC377" s="116"/>
      <c r="CSD377" s="116"/>
      <c r="CSE377" s="116"/>
      <c r="CSF377" s="116"/>
      <c r="CSG377" s="116"/>
      <c r="CSH377" s="118"/>
      <c r="CSI377" s="115"/>
      <c r="CSJ377" s="116"/>
      <c r="CSK377" s="117"/>
      <c r="CSL377" s="116"/>
      <c r="CSM377" s="116"/>
      <c r="CSN377" s="116"/>
      <c r="CSO377" s="116"/>
      <c r="CSP377" s="116"/>
      <c r="CSQ377" s="116"/>
      <c r="CSR377" s="116"/>
      <c r="CSS377" s="116"/>
      <c r="CST377" s="118"/>
      <c r="CSU377" s="116"/>
      <c r="CSV377" s="116"/>
      <c r="CSW377" s="116"/>
      <c r="CSX377" s="116"/>
      <c r="CSY377" s="116"/>
      <c r="CSZ377" s="116"/>
      <c r="CTA377" s="116"/>
      <c r="CTB377" s="116"/>
      <c r="CTC377" s="116"/>
      <c r="CTD377" s="116"/>
      <c r="CTE377" s="118"/>
      <c r="CTF377" s="115"/>
      <c r="CTG377" s="116"/>
      <c r="CTH377" s="117"/>
      <c r="CTI377" s="116"/>
      <c r="CTJ377" s="116"/>
      <c r="CTK377" s="116"/>
      <c r="CTL377" s="116"/>
      <c r="CTM377" s="116"/>
      <c r="CTN377" s="116"/>
      <c r="CTO377" s="116"/>
      <c r="CTP377" s="116"/>
      <c r="CTQ377" s="118"/>
      <c r="CTR377" s="116"/>
      <c r="CTS377" s="116"/>
      <c r="CTT377" s="116"/>
      <c r="CTU377" s="116"/>
      <c r="CTV377" s="116"/>
      <c r="CTW377" s="116"/>
      <c r="CTX377" s="116"/>
      <c r="CTY377" s="116"/>
      <c r="CTZ377" s="116"/>
      <c r="CUA377" s="116"/>
      <c r="CUB377" s="118"/>
      <c r="CUC377" s="115"/>
      <c r="CUD377" s="116"/>
      <c r="CUE377" s="117"/>
      <c r="CUF377" s="116"/>
      <c r="CUG377" s="116"/>
      <c r="CUH377" s="116"/>
      <c r="CUI377" s="116"/>
      <c r="CUJ377" s="116"/>
      <c r="CUK377" s="116"/>
      <c r="CUL377" s="116"/>
      <c r="CUM377" s="116"/>
      <c r="CUN377" s="118"/>
      <c r="CUO377" s="116"/>
      <c r="CUP377" s="116"/>
      <c r="CUQ377" s="116"/>
      <c r="CUR377" s="116"/>
      <c r="CUS377" s="116"/>
      <c r="CUT377" s="116"/>
      <c r="CUU377" s="116"/>
      <c r="CUV377" s="116"/>
      <c r="CUW377" s="116"/>
      <c r="CUX377" s="116"/>
      <c r="CUY377" s="118"/>
      <c r="CUZ377" s="115"/>
      <c r="CVA377" s="116"/>
      <c r="CVB377" s="117"/>
      <c r="CVC377" s="116"/>
      <c r="CVD377" s="116"/>
      <c r="CVE377" s="116"/>
      <c r="CVF377" s="116"/>
      <c r="CVG377" s="116"/>
      <c r="CVH377" s="116"/>
      <c r="CVI377" s="116"/>
      <c r="CVJ377" s="116"/>
      <c r="CVK377" s="118"/>
      <c r="CVL377" s="116"/>
      <c r="CVM377" s="116"/>
      <c r="CVN377" s="116"/>
      <c r="CVO377" s="116"/>
      <c r="CVP377" s="116"/>
      <c r="CVQ377" s="116"/>
      <c r="CVR377" s="116"/>
      <c r="CVS377" s="116"/>
      <c r="CVT377" s="116"/>
      <c r="CVU377" s="116"/>
      <c r="CVV377" s="118"/>
      <c r="CVW377" s="115"/>
      <c r="CVX377" s="116"/>
      <c r="CVY377" s="117"/>
      <c r="CVZ377" s="116"/>
      <c r="CWA377" s="116"/>
      <c r="CWB377" s="116"/>
      <c r="CWC377" s="116"/>
      <c r="CWD377" s="116"/>
      <c r="CWE377" s="116"/>
      <c r="CWF377" s="116"/>
      <c r="CWG377" s="116"/>
      <c r="CWH377" s="118"/>
      <c r="CWI377" s="116"/>
      <c r="CWJ377" s="116"/>
      <c r="CWK377" s="116"/>
      <c r="CWL377" s="116"/>
      <c r="CWM377" s="116"/>
      <c r="CWN377" s="116"/>
      <c r="CWO377" s="116"/>
      <c r="CWP377" s="116"/>
      <c r="CWQ377" s="116"/>
      <c r="CWR377" s="116"/>
      <c r="CWS377" s="118"/>
      <c r="CWT377" s="115"/>
      <c r="CWU377" s="116"/>
      <c r="CWV377" s="117"/>
      <c r="CWW377" s="116"/>
      <c r="CWX377" s="116"/>
      <c r="CWY377" s="116"/>
      <c r="CWZ377" s="116"/>
      <c r="CXA377" s="116"/>
      <c r="CXB377" s="116"/>
      <c r="CXC377" s="116"/>
      <c r="CXD377" s="116"/>
      <c r="CXE377" s="118"/>
      <c r="CXF377" s="116"/>
      <c r="CXG377" s="116"/>
      <c r="CXH377" s="116"/>
      <c r="CXI377" s="116"/>
      <c r="CXJ377" s="116"/>
      <c r="CXK377" s="116"/>
      <c r="CXL377" s="116"/>
      <c r="CXM377" s="116"/>
      <c r="CXN377" s="116"/>
      <c r="CXO377" s="116"/>
      <c r="CXP377" s="118"/>
      <c r="CXQ377" s="115"/>
      <c r="CXR377" s="116"/>
      <c r="CXS377" s="117"/>
      <c r="CXT377" s="116"/>
      <c r="CXU377" s="116"/>
      <c r="CXV377" s="116"/>
      <c r="CXW377" s="116"/>
      <c r="CXX377" s="116"/>
      <c r="CXY377" s="116"/>
      <c r="CXZ377" s="116"/>
      <c r="CYA377" s="116"/>
      <c r="CYB377" s="118"/>
      <c r="CYC377" s="116"/>
      <c r="CYD377" s="116"/>
      <c r="CYE377" s="116"/>
      <c r="CYF377" s="116"/>
      <c r="CYG377" s="116"/>
      <c r="CYH377" s="116"/>
      <c r="CYI377" s="116"/>
      <c r="CYJ377" s="116"/>
      <c r="CYK377" s="116"/>
      <c r="CYL377" s="116"/>
      <c r="CYM377" s="118"/>
      <c r="CYN377" s="115"/>
      <c r="CYO377" s="116"/>
      <c r="CYP377" s="117"/>
      <c r="CYQ377" s="116"/>
      <c r="CYR377" s="116"/>
      <c r="CYS377" s="116"/>
      <c r="CYT377" s="116"/>
      <c r="CYU377" s="116"/>
      <c r="CYV377" s="116"/>
      <c r="CYW377" s="116"/>
      <c r="CYX377" s="116"/>
      <c r="CYY377" s="118"/>
      <c r="CYZ377" s="116"/>
      <c r="CZA377" s="116"/>
      <c r="CZB377" s="116"/>
      <c r="CZC377" s="116"/>
      <c r="CZD377" s="116"/>
      <c r="CZE377" s="116"/>
      <c r="CZF377" s="116"/>
      <c r="CZG377" s="116"/>
      <c r="CZH377" s="116"/>
      <c r="CZI377" s="116"/>
      <c r="CZJ377" s="118"/>
      <c r="CZK377" s="115"/>
      <c r="CZL377" s="116"/>
      <c r="CZM377" s="117"/>
      <c r="CZN377" s="116"/>
      <c r="CZO377" s="116"/>
      <c r="CZP377" s="116"/>
      <c r="CZQ377" s="116"/>
      <c r="CZR377" s="116"/>
      <c r="CZS377" s="116"/>
      <c r="CZT377" s="116"/>
      <c r="CZU377" s="116"/>
      <c r="CZV377" s="118"/>
      <c r="CZW377" s="116"/>
      <c r="CZX377" s="116"/>
      <c r="CZY377" s="116"/>
      <c r="CZZ377" s="116"/>
      <c r="DAA377" s="116"/>
      <c r="DAB377" s="116"/>
      <c r="DAC377" s="116"/>
      <c r="DAD377" s="116"/>
      <c r="DAE377" s="116"/>
      <c r="DAF377" s="116"/>
      <c r="DAG377" s="118"/>
      <c r="DAH377" s="115"/>
      <c r="DAI377" s="116"/>
      <c r="DAJ377" s="117"/>
      <c r="DAK377" s="116"/>
      <c r="DAL377" s="116"/>
      <c r="DAM377" s="116"/>
      <c r="DAN377" s="116"/>
      <c r="DAO377" s="116"/>
      <c r="DAP377" s="116"/>
      <c r="DAQ377" s="116"/>
      <c r="DAR377" s="116"/>
      <c r="DAS377" s="118"/>
      <c r="DAT377" s="116"/>
      <c r="DAU377" s="116"/>
      <c r="DAV377" s="116"/>
      <c r="DAW377" s="116"/>
      <c r="DAX377" s="116"/>
      <c r="DAY377" s="116"/>
      <c r="DAZ377" s="116"/>
      <c r="DBA377" s="116"/>
      <c r="DBB377" s="116"/>
      <c r="DBC377" s="116"/>
      <c r="DBD377" s="118"/>
      <c r="DBE377" s="115"/>
      <c r="DBF377" s="116"/>
      <c r="DBG377" s="117"/>
      <c r="DBH377" s="116"/>
      <c r="DBI377" s="116"/>
      <c r="DBJ377" s="116"/>
      <c r="DBK377" s="116"/>
      <c r="DBL377" s="116"/>
      <c r="DBM377" s="116"/>
      <c r="DBN377" s="116"/>
      <c r="DBO377" s="116"/>
      <c r="DBP377" s="118"/>
      <c r="DBQ377" s="116"/>
      <c r="DBR377" s="116"/>
      <c r="DBS377" s="116"/>
      <c r="DBT377" s="116"/>
      <c r="DBU377" s="116"/>
      <c r="DBV377" s="116"/>
      <c r="DBW377" s="116"/>
      <c r="DBX377" s="116"/>
      <c r="DBY377" s="116"/>
      <c r="DBZ377" s="116"/>
      <c r="DCA377" s="118"/>
      <c r="DCB377" s="115"/>
      <c r="DCC377" s="116"/>
      <c r="DCD377" s="117"/>
      <c r="DCE377" s="116"/>
      <c r="DCF377" s="116"/>
      <c r="DCG377" s="116"/>
      <c r="DCH377" s="116"/>
      <c r="DCI377" s="116"/>
      <c r="DCJ377" s="116"/>
      <c r="DCK377" s="116"/>
      <c r="DCL377" s="116"/>
      <c r="DCM377" s="118"/>
      <c r="DCN377" s="116"/>
      <c r="DCO377" s="116"/>
      <c r="DCP377" s="116"/>
      <c r="DCQ377" s="116"/>
      <c r="DCR377" s="116"/>
      <c r="DCS377" s="116"/>
      <c r="DCT377" s="116"/>
      <c r="DCU377" s="116"/>
      <c r="DCV377" s="116"/>
      <c r="DCW377" s="116"/>
      <c r="DCX377" s="118"/>
      <c r="DCY377" s="115"/>
      <c r="DCZ377" s="116"/>
      <c r="DDA377" s="117"/>
      <c r="DDB377" s="116"/>
      <c r="DDC377" s="116"/>
      <c r="DDD377" s="116"/>
      <c r="DDE377" s="116"/>
      <c r="DDF377" s="116"/>
      <c r="DDG377" s="116"/>
      <c r="DDH377" s="116"/>
      <c r="DDI377" s="116"/>
      <c r="DDJ377" s="118"/>
      <c r="DDK377" s="116"/>
      <c r="DDL377" s="116"/>
      <c r="DDM377" s="116"/>
      <c r="DDN377" s="116"/>
      <c r="DDO377" s="116"/>
      <c r="DDP377" s="116"/>
      <c r="DDQ377" s="116"/>
      <c r="DDR377" s="116"/>
      <c r="DDS377" s="116"/>
      <c r="DDT377" s="116"/>
      <c r="DDU377" s="118"/>
      <c r="DDV377" s="115"/>
      <c r="DDW377" s="116"/>
      <c r="DDX377" s="117"/>
      <c r="DDY377" s="116"/>
      <c r="DDZ377" s="116"/>
      <c r="DEA377" s="116"/>
      <c r="DEB377" s="116"/>
      <c r="DEC377" s="116"/>
      <c r="DED377" s="116"/>
      <c r="DEE377" s="116"/>
      <c r="DEF377" s="116"/>
      <c r="DEG377" s="118"/>
      <c r="DEH377" s="116"/>
      <c r="DEI377" s="116"/>
      <c r="DEJ377" s="116"/>
      <c r="DEK377" s="116"/>
      <c r="DEL377" s="116"/>
      <c r="DEM377" s="116"/>
      <c r="DEN377" s="116"/>
      <c r="DEO377" s="116"/>
      <c r="DEP377" s="116"/>
      <c r="DEQ377" s="116"/>
      <c r="DER377" s="118"/>
      <c r="DES377" s="115"/>
      <c r="DET377" s="116"/>
      <c r="DEU377" s="117"/>
      <c r="DEV377" s="116"/>
      <c r="DEW377" s="116"/>
      <c r="DEX377" s="116"/>
      <c r="DEY377" s="116"/>
      <c r="DEZ377" s="116"/>
      <c r="DFA377" s="116"/>
      <c r="DFB377" s="116"/>
      <c r="DFC377" s="116"/>
      <c r="DFD377" s="118"/>
      <c r="DFE377" s="116"/>
      <c r="DFF377" s="116"/>
      <c r="DFG377" s="116"/>
      <c r="DFH377" s="116"/>
      <c r="DFI377" s="116"/>
      <c r="DFJ377" s="116"/>
      <c r="DFK377" s="116"/>
      <c r="DFL377" s="116"/>
      <c r="DFM377" s="116"/>
      <c r="DFN377" s="116"/>
      <c r="DFO377" s="118"/>
      <c r="DFP377" s="115"/>
      <c r="DFQ377" s="116"/>
      <c r="DFR377" s="117"/>
      <c r="DFS377" s="116"/>
      <c r="DFT377" s="116"/>
      <c r="DFU377" s="116"/>
      <c r="DFV377" s="116"/>
      <c r="DFW377" s="116"/>
      <c r="DFX377" s="116"/>
      <c r="DFY377" s="116"/>
      <c r="DFZ377" s="116"/>
      <c r="DGA377" s="118"/>
      <c r="DGB377" s="116"/>
      <c r="DGC377" s="116"/>
      <c r="DGD377" s="116"/>
      <c r="DGE377" s="116"/>
      <c r="DGF377" s="116"/>
      <c r="DGG377" s="116"/>
      <c r="DGH377" s="116"/>
      <c r="DGI377" s="116"/>
      <c r="DGJ377" s="116"/>
      <c r="DGK377" s="116"/>
      <c r="DGL377" s="118"/>
      <c r="DGM377" s="115"/>
      <c r="DGN377" s="116"/>
      <c r="DGO377" s="117"/>
      <c r="DGP377" s="116"/>
      <c r="DGQ377" s="116"/>
      <c r="DGR377" s="116"/>
      <c r="DGS377" s="116"/>
      <c r="DGT377" s="116"/>
      <c r="DGU377" s="116"/>
      <c r="DGV377" s="116"/>
      <c r="DGW377" s="116"/>
      <c r="DGX377" s="118"/>
      <c r="DGY377" s="116"/>
      <c r="DGZ377" s="116"/>
      <c r="DHA377" s="116"/>
      <c r="DHB377" s="116"/>
      <c r="DHC377" s="116"/>
      <c r="DHD377" s="116"/>
      <c r="DHE377" s="116"/>
      <c r="DHF377" s="116"/>
      <c r="DHG377" s="116"/>
      <c r="DHH377" s="116"/>
      <c r="DHI377" s="118"/>
      <c r="DHJ377" s="115"/>
      <c r="DHK377" s="116"/>
      <c r="DHL377" s="117"/>
      <c r="DHM377" s="116"/>
      <c r="DHN377" s="116"/>
      <c r="DHO377" s="116"/>
      <c r="DHP377" s="116"/>
      <c r="DHQ377" s="116"/>
      <c r="DHR377" s="116"/>
      <c r="DHS377" s="116"/>
      <c r="DHT377" s="116"/>
      <c r="DHU377" s="118"/>
      <c r="DHV377" s="116"/>
      <c r="DHW377" s="116"/>
      <c r="DHX377" s="116"/>
      <c r="DHY377" s="116"/>
      <c r="DHZ377" s="116"/>
      <c r="DIA377" s="116"/>
      <c r="DIB377" s="116"/>
      <c r="DIC377" s="116"/>
      <c r="DID377" s="116"/>
      <c r="DIE377" s="116"/>
      <c r="DIF377" s="118"/>
      <c r="DIG377" s="115"/>
      <c r="DIH377" s="116"/>
      <c r="DII377" s="117"/>
      <c r="DIJ377" s="116"/>
      <c r="DIK377" s="116"/>
      <c r="DIL377" s="116"/>
      <c r="DIM377" s="116"/>
      <c r="DIN377" s="116"/>
      <c r="DIO377" s="116"/>
      <c r="DIP377" s="116"/>
      <c r="DIQ377" s="116"/>
      <c r="DIR377" s="118"/>
      <c r="DIS377" s="116"/>
      <c r="DIT377" s="116"/>
      <c r="DIU377" s="116"/>
      <c r="DIV377" s="116"/>
      <c r="DIW377" s="116"/>
      <c r="DIX377" s="116"/>
      <c r="DIY377" s="116"/>
      <c r="DIZ377" s="116"/>
      <c r="DJA377" s="116"/>
      <c r="DJB377" s="116"/>
      <c r="DJC377" s="118"/>
      <c r="DJD377" s="115"/>
      <c r="DJE377" s="116"/>
      <c r="DJF377" s="117"/>
      <c r="DJG377" s="116"/>
      <c r="DJH377" s="116"/>
      <c r="DJI377" s="116"/>
      <c r="DJJ377" s="116"/>
      <c r="DJK377" s="116"/>
      <c r="DJL377" s="116"/>
      <c r="DJM377" s="116"/>
      <c r="DJN377" s="116"/>
      <c r="DJO377" s="118"/>
      <c r="DJP377" s="116"/>
      <c r="DJQ377" s="116"/>
      <c r="DJR377" s="116"/>
      <c r="DJS377" s="116"/>
      <c r="DJT377" s="116"/>
      <c r="DJU377" s="116"/>
      <c r="DJV377" s="116"/>
      <c r="DJW377" s="116"/>
      <c r="DJX377" s="116"/>
      <c r="DJY377" s="116"/>
      <c r="DJZ377" s="118"/>
      <c r="DKA377" s="115"/>
      <c r="DKB377" s="116"/>
      <c r="DKC377" s="117"/>
      <c r="DKD377" s="116"/>
      <c r="DKE377" s="116"/>
      <c r="DKF377" s="116"/>
      <c r="DKG377" s="116"/>
      <c r="DKH377" s="116"/>
      <c r="DKI377" s="116"/>
      <c r="DKJ377" s="116"/>
      <c r="DKK377" s="116"/>
      <c r="DKL377" s="118"/>
      <c r="DKM377" s="116"/>
      <c r="DKN377" s="116"/>
      <c r="DKO377" s="116"/>
      <c r="DKP377" s="116"/>
      <c r="DKQ377" s="116"/>
      <c r="DKR377" s="116"/>
      <c r="DKS377" s="116"/>
      <c r="DKT377" s="116"/>
      <c r="DKU377" s="116"/>
      <c r="DKV377" s="116"/>
      <c r="DKW377" s="118"/>
      <c r="DKX377" s="115"/>
      <c r="DKY377" s="116"/>
      <c r="DKZ377" s="117"/>
      <c r="DLA377" s="116"/>
      <c r="DLB377" s="116"/>
      <c r="DLC377" s="116"/>
      <c r="DLD377" s="116"/>
      <c r="DLE377" s="116"/>
      <c r="DLF377" s="116"/>
      <c r="DLG377" s="116"/>
      <c r="DLH377" s="116"/>
      <c r="DLI377" s="118"/>
      <c r="DLJ377" s="116"/>
      <c r="DLK377" s="116"/>
      <c r="DLL377" s="116"/>
      <c r="DLM377" s="116"/>
      <c r="DLN377" s="116"/>
      <c r="DLO377" s="116"/>
      <c r="DLP377" s="116"/>
      <c r="DLQ377" s="116"/>
      <c r="DLR377" s="116"/>
      <c r="DLS377" s="116"/>
      <c r="DLT377" s="118"/>
      <c r="DLU377" s="115"/>
      <c r="DLV377" s="116"/>
      <c r="DLW377" s="117"/>
      <c r="DLX377" s="116"/>
      <c r="DLY377" s="116"/>
      <c r="DLZ377" s="116"/>
      <c r="DMA377" s="116"/>
      <c r="DMB377" s="116"/>
      <c r="DMC377" s="116"/>
      <c r="DMD377" s="116"/>
      <c r="DME377" s="116"/>
      <c r="DMF377" s="118"/>
      <c r="DMG377" s="116"/>
      <c r="DMH377" s="116"/>
      <c r="DMI377" s="116"/>
      <c r="DMJ377" s="116"/>
      <c r="DMK377" s="116"/>
      <c r="DML377" s="116"/>
      <c r="DMM377" s="116"/>
      <c r="DMN377" s="116"/>
      <c r="DMO377" s="116"/>
      <c r="DMP377" s="116"/>
      <c r="DMQ377" s="118"/>
      <c r="DMR377" s="115"/>
      <c r="DMS377" s="116"/>
      <c r="DMT377" s="117"/>
      <c r="DMU377" s="116"/>
      <c r="DMV377" s="116"/>
      <c r="DMW377" s="116"/>
      <c r="DMX377" s="116"/>
      <c r="DMY377" s="116"/>
      <c r="DMZ377" s="116"/>
      <c r="DNA377" s="116"/>
      <c r="DNB377" s="116"/>
      <c r="DNC377" s="118"/>
      <c r="DND377" s="116"/>
      <c r="DNE377" s="116"/>
      <c r="DNF377" s="116"/>
      <c r="DNG377" s="116"/>
      <c r="DNH377" s="116"/>
      <c r="DNI377" s="116"/>
      <c r="DNJ377" s="116"/>
      <c r="DNK377" s="116"/>
      <c r="DNL377" s="116"/>
      <c r="DNM377" s="116"/>
      <c r="DNN377" s="118"/>
      <c r="DNO377" s="115"/>
      <c r="DNP377" s="116"/>
      <c r="DNQ377" s="117"/>
      <c r="DNR377" s="116"/>
      <c r="DNS377" s="116"/>
      <c r="DNT377" s="116"/>
      <c r="DNU377" s="116"/>
      <c r="DNV377" s="116"/>
      <c r="DNW377" s="116"/>
      <c r="DNX377" s="116"/>
      <c r="DNY377" s="116"/>
      <c r="DNZ377" s="118"/>
      <c r="DOA377" s="116"/>
      <c r="DOB377" s="116"/>
      <c r="DOC377" s="116"/>
      <c r="DOD377" s="116"/>
      <c r="DOE377" s="116"/>
      <c r="DOF377" s="116"/>
      <c r="DOG377" s="116"/>
      <c r="DOH377" s="116"/>
      <c r="DOI377" s="116"/>
      <c r="DOJ377" s="116"/>
      <c r="DOK377" s="118"/>
      <c r="DOL377" s="115"/>
      <c r="DOM377" s="116"/>
      <c r="DON377" s="117"/>
      <c r="DOO377" s="116"/>
      <c r="DOP377" s="116"/>
      <c r="DOQ377" s="116"/>
      <c r="DOR377" s="116"/>
      <c r="DOS377" s="116"/>
      <c r="DOT377" s="116"/>
      <c r="DOU377" s="116"/>
      <c r="DOV377" s="116"/>
      <c r="DOW377" s="118"/>
      <c r="DOX377" s="116"/>
      <c r="DOY377" s="116"/>
      <c r="DOZ377" s="116"/>
      <c r="DPA377" s="116"/>
      <c r="DPB377" s="116"/>
      <c r="DPC377" s="116"/>
      <c r="DPD377" s="116"/>
      <c r="DPE377" s="116"/>
      <c r="DPF377" s="116"/>
      <c r="DPG377" s="116"/>
      <c r="DPH377" s="118"/>
      <c r="DPI377" s="115"/>
      <c r="DPJ377" s="116"/>
      <c r="DPK377" s="117"/>
      <c r="DPL377" s="116"/>
      <c r="DPM377" s="116"/>
      <c r="DPN377" s="116"/>
      <c r="DPO377" s="116"/>
      <c r="DPP377" s="116"/>
      <c r="DPQ377" s="116"/>
      <c r="DPR377" s="116"/>
      <c r="DPS377" s="116"/>
      <c r="DPT377" s="118"/>
      <c r="DPU377" s="116"/>
      <c r="DPV377" s="116"/>
      <c r="DPW377" s="116"/>
      <c r="DPX377" s="116"/>
      <c r="DPY377" s="116"/>
      <c r="DPZ377" s="116"/>
      <c r="DQA377" s="116"/>
      <c r="DQB377" s="116"/>
      <c r="DQC377" s="116"/>
      <c r="DQD377" s="116"/>
      <c r="DQE377" s="118"/>
      <c r="DQF377" s="115"/>
      <c r="DQG377" s="116"/>
      <c r="DQH377" s="117"/>
      <c r="DQI377" s="116"/>
      <c r="DQJ377" s="116"/>
      <c r="DQK377" s="116"/>
      <c r="DQL377" s="116"/>
      <c r="DQM377" s="116"/>
      <c r="DQN377" s="116"/>
      <c r="DQO377" s="116"/>
      <c r="DQP377" s="116"/>
      <c r="DQQ377" s="118"/>
      <c r="DQR377" s="116"/>
      <c r="DQS377" s="116"/>
      <c r="DQT377" s="116"/>
      <c r="DQU377" s="116"/>
      <c r="DQV377" s="116"/>
      <c r="DQW377" s="116"/>
      <c r="DQX377" s="116"/>
      <c r="DQY377" s="116"/>
      <c r="DQZ377" s="116"/>
      <c r="DRA377" s="116"/>
      <c r="DRB377" s="118"/>
      <c r="DRC377" s="115"/>
      <c r="DRD377" s="116"/>
      <c r="DRE377" s="117"/>
      <c r="DRF377" s="116"/>
      <c r="DRG377" s="116"/>
      <c r="DRH377" s="116"/>
      <c r="DRI377" s="116"/>
      <c r="DRJ377" s="116"/>
      <c r="DRK377" s="116"/>
      <c r="DRL377" s="116"/>
      <c r="DRM377" s="116"/>
      <c r="DRN377" s="118"/>
      <c r="DRO377" s="116"/>
      <c r="DRP377" s="116"/>
      <c r="DRQ377" s="116"/>
      <c r="DRR377" s="116"/>
      <c r="DRS377" s="116"/>
      <c r="DRT377" s="116"/>
      <c r="DRU377" s="116"/>
      <c r="DRV377" s="116"/>
      <c r="DRW377" s="116"/>
      <c r="DRX377" s="116"/>
      <c r="DRY377" s="118"/>
      <c r="DRZ377" s="115"/>
      <c r="DSA377" s="116"/>
      <c r="DSB377" s="117"/>
      <c r="DSC377" s="116"/>
      <c r="DSD377" s="116"/>
      <c r="DSE377" s="116"/>
      <c r="DSF377" s="116"/>
      <c r="DSG377" s="116"/>
      <c r="DSH377" s="116"/>
      <c r="DSI377" s="116"/>
      <c r="DSJ377" s="116"/>
      <c r="DSK377" s="118"/>
      <c r="DSL377" s="116"/>
      <c r="DSM377" s="116"/>
      <c r="DSN377" s="116"/>
      <c r="DSO377" s="116"/>
      <c r="DSP377" s="116"/>
      <c r="DSQ377" s="116"/>
      <c r="DSR377" s="116"/>
      <c r="DSS377" s="116"/>
      <c r="DST377" s="116"/>
      <c r="DSU377" s="116"/>
      <c r="DSV377" s="118"/>
      <c r="DSW377" s="115"/>
      <c r="DSX377" s="116"/>
      <c r="DSY377" s="117"/>
      <c r="DSZ377" s="116"/>
      <c r="DTA377" s="116"/>
      <c r="DTB377" s="116"/>
      <c r="DTC377" s="116"/>
      <c r="DTD377" s="116"/>
      <c r="DTE377" s="116"/>
      <c r="DTF377" s="116"/>
      <c r="DTG377" s="116"/>
      <c r="DTH377" s="118"/>
      <c r="DTI377" s="116"/>
      <c r="DTJ377" s="116"/>
      <c r="DTK377" s="116"/>
      <c r="DTL377" s="116"/>
      <c r="DTM377" s="116"/>
      <c r="DTN377" s="116"/>
      <c r="DTO377" s="116"/>
      <c r="DTP377" s="116"/>
      <c r="DTQ377" s="116"/>
      <c r="DTR377" s="116"/>
      <c r="DTS377" s="118"/>
      <c r="DTT377" s="115"/>
      <c r="DTU377" s="116"/>
      <c r="DTV377" s="117"/>
      <c r="DTW377" s="116"/>
      <c r="DTX377" s="116"/>
      <c r="DTY377" s="116"/>
      <c r="DTZ377" s="116"/>
      <c r="DUA377" s="116"/>
      <c r="DUB377" s="116"/>
      <c r="DUC377" s="116"/>
      <c r="DUD377" s="116"/>
      <c r="DUE377" s="118"/>
      <c r="DUF377" s="116"/>
      <c r="DUG377" s="116"/>
      <c r="DUH377" s="116"/>
      <c r="DUI377" s="116"/>
      <c r="DUJ377" s="116"/>
      <c r="DUK377" s="116"/>
      <c r="DUL377" s="116"/>
      <c r="DUM377" s="116"/>
      <c r="DUN377" s="116"/>
      <c r="DUO377" s="116"/>
      <c r="DUP377" s="118"/>
      <c r="DUQ377" s="115"/>
      <c r="DUR377" s="116"/>
      <c r="DUS377" s="117"/>
      <c r="DUT377" s="116"/>
      <c r="DUU377" s="116"/>
      <c r="DUV377" s="116"/>
      <c r="DUW377" s="116"/>
      <c r="DUX377" s="116"/>
      <c r="DUY377" s="116"/>
      <c r="DUZ377" s="116"/>
      <c r="DVA377" s="116"/>
      <c r="DVB377" s="118"/>
      <c r="DVC377" s="116"/>
      <c r="DVD377" s="116"/>
      <c r="DVE377" s="116"/>
      <c r="DVF377" s="116"/>
      <c r="DVG377" s="116"/>
      <c r="DVH377" s="116"/>
      <c r="DVI377" s="116"/>
      <c r="DVJ377" s="116"/>
      <c r="DVK377" s="116"/>
      <c r="DVL377" s="116"/>
      <c r="DVM377" s="118"/>
      <c r="DVN377" s="115"/>
      <c r="DVO377" s="116"/>
      <c r="DVP377" s="117"/>
      <c r="DVQ377" s="116"/>
      <c r="DVR377" s="116"/>
      <c r="DVS377" s="116"/>
      <c r="DVT377" s="116"/>
      <c r="DVU377" s="116"/>
      <c r="DVV377" s="116"/>
      <c r="DVW377" s="116"/>
      <c r="DVX377" s="116"/>
      <c r="DVY377" s="118"/>
      <c r="DVZ377" s="116"/>
      <c r="DWA377" s="116"/>
      <c r="DWB377" s="116"/>
      <c r="DWC377" s="116"/>
      <c r="DWD377" s="116"/>
      <c r="DWE377" s="116"/>
      <c r="DWF377" s="116"/>
      <c r="DWG377" s="116"/>
      <c r="DWH377" s="116"/>
      <c r="DWI377" s="116"/>
      <c r="DWJ377" s="118"/>
      <c r="DWK377" s="115"/>
      <c r="DWL377" s="116"/>
      <c r="DWM377" s="117"/>
      <c r="DWN377" s="116"/>
      <c r="DWO377" s="116"/>
      <c r="DWP377" s="116"/>
      <c r="DWQ377" s="116"/>
      <c r="DWR377" s="116"/>
      <c r="DWS377" s="116"/>
      <c r="DWT377" s="116"/>
      <c r="DWU377" s="116"/>
      <c r="DWV377" s="118"/>
      <c r="DWW377" s="116"/>
      <c r="DWX377" s="116"/>
      <c r="DWY377" s="116"/>
      <c r="DWZ377" s="116"/>
      <c r="DXA377" s="116"/>
      <c r="DXB377" s="116"/>
      <c r="DXC377" s="116"/>
      <c r="DXD377" s="116"/>
      <c r="DXE377" s="116"/>
      <c r="DXF377" s="116"/>
      <c r="DXG377" s="118"/>
      <c r="DXH377" s="115"/>
      <c r="DXI377" s="116"/>
      <c r="DXJ377" s="117"/>
      <c r="DXK377" s="116"/>
      <c r="DXL377" s="116"/>
      <c r="DXM377" s="116"/>
      <c r="DXN377" s="116"/>
      <c r="DXO377" s="116"/>
      <c r="DXP377" s="116"/>
      <c r="DXQ377" s="116"/>
      <c r="DXR377" s="116"/>
      <c r="DXS377" s="118"/>
      <c r="DXT377" s="116"/>
      <c r="DXU377" s="116"/>
      <c r="DXV377" s="116"/>
      <c r="DXW377" s="116"/>
      <c r="DXX377" s="116"/>
      <c r="DXY377" s="116"/>
      <c r="DXZ377" s="116"/>
      <c r="DYA377" s="116"/>
      <c r="DYB377" s="116"/>
      <c r="DYC377" s="116"/>
      <c r="DYD377" s="118"/>
      <c r="DYE377" s="115"/>
      <c r="DYF377" s="116"/>
      <c r="DYG377" s="117"/>
      <c r="DYH377" s="116"/>
      <c r="DYI377" s="116"/>
      <c r="DYJ377" s="116"/>
      <c r="DYK377" s="116"/>
      <c r="DYL377" s="116"/>
      <c r="DYM377" s="116"/>
      <c r="DYN377" s="116"/>
      <c r="DYO377" s="116"/>
      <c r="DYP377" s="118"/>
      <c r="DYQ377" s="116"/>
      <c r="DYR377" s="116"/>
      <c r="DYS377" s="116"/>
      <c r="DYT377" s="116"/>
      <c r="DYU377" s="116"/>
      <c r="DYV377" s="116"/>
      <c r="DYW377" s="116"/>
      <c r="DYX377" s="116"/>
      <c r="DYY377" s="116"/>
      <c r="DYZ377" s="116"/>
      <c r="DZA377" s="118"/>
      <c r="DZB377" s="115"/>
      <c r="DZC377" s="116"/>
      <c r="DZD377" s="117"/>
      <c r="DZE377" s="116"/>
      <c r="DZF377" s="116"/>
      <c r="DZG377" s="116"/>
      <c r="DZH377" s="116"/>
      <c r="DZI377" s="116"/>
      <c r="DZJ377" s="116"/>
      <c r="DZK377" s="116"/>
      <c r="DZL377" s="116"/>
      <c r="DZM377" s="118"/>
      <c r="DZN377" s="116"/>
      <c r="DZO377" s="116"/>
      <c r="DZP377" s="116"/>
      <c r="DZQ377" s="116"/>
      <c r="DZR377" s="116"/>
      <c r="DZS377" s="116"/>
      <c r="DZT377" s="116"/>
      <c r="DZU377" s="116"/>
      <c r="DZV377" s="116"/>
      <c r="DZW377" s="116"/>
      <c r="DZX377" s="118"/>
      <c r="DZY377" s="115"/>
      <c r="DZZ377" s="116"/>
      <c r="EAA377" s="117"/>
      <c r="EAB377" s="116"/>
      <c r="EAC377" s="116"/>
      <c r="EAD377" s="116"/>
      <c r="EAE377" s="116"/>
      <c r="EAF377" s="116"/>
      <c r="EAG377" s="116"/>
      <c r="EAH377" s="116"/>
      <c r="EAI377" s="116"/>
      <c r="EAJ377" s="118"/>
      <c r="EAK377" s="116"/>
      <c r="EAL377" s="116"/>
      <c r="EAM377" s="116"/>
      <c r="EAN377" s="116"/>
      <c r="EAO377" s="116"/>
      <c r="EAP377" s="116"/>
      <c r="EAQ377" s="116"/>
      <c r="EAR377" s="116"/>
      <c r="EAS377" s="116"/>
      <c r="EAT377" s="116"/>
      <c r="EAU377" s="118"/>
      <c r="EAV377" s="115"/>
      <c r="EAW377" s="116"/>
      <c r="EAX377" s="117"/>
      <c r="EAY377" s="116"/>
      <c r="EAZ377" s="116"/>
      <c r="EBA377" s="116"/>
      <c r="EBB377" s="116"/>
      <c r="EBC377" s="116"/>
      <c r="EBD377" s="116"/>
      <c r="EBE377" s="116"/>
      <c r="EBF377" s="116"/>
      <c r="EBG377" s="118"/>
      <c r="EBH377" s="116"/>
      <c r="EBI377" s="116"/>
      <c r="EBJ377" s="116"/>
      <c r="EBK377" s="116"/>
      <c r="EBL377" s="116"/>
      <c r="EBM377" s="116"/>
      <c r="EBN377" s="116"/>
      <c r="EBO377" s="116"/>
      <c r="EBP377" s="116"/>
      <c r="EBQ377" s="116"/>
      <c r="EBR377" s="118"/>
      <c r="EBS377" s="115"/>
      <c r="EBT377" s="116"/>
      <c r="EBU377" s="117"/>
      <c r="EBV377" s="116"/>
      <c r="EBW377" s="116"/>
      <c r="EBX377" s="116"/>
      <c r="EBY377" s="116"/>
      <c r="EBZ377" s="116"/>
      <c r="ECA377" s="116"/>
      <c r="ECB377" s="116"/>
      <c r="ECC377" s="116"/>
      <c r="ECD377" s="118"/>
      <c r="ECE377" s="116"/>
      <c r="ECF377" s="116"/>
      <c r="ECG377" s="116"/>
      <c r="ECH377" s="116"/>
      <c r="ECI377" s="116"/>
      <c r="ECJ377" s="116"/>
      <c r="ECK377" s="116"/>
      <c r="ECL377" s="116"/>
      <c r="ECM377" s="116"/>
      <c r="ECN377" s="116"/>
      <c r="ECO377" s="118"/>
      <c r="ECP377" s="115"/>
      <c r="ECQ377" s="116"/>
      <c r="ECR377" s="117"/>
      <c r="ECS377" s="116"/>
      <c r="ECT377" s="116"/>
      <c r="ECU377" s="116"/>
      <c r="ECV377" s="116"/>
      <c r="ECW377" s="116"/>
      <c r="ECX377" s="116"/>
      <c r="ECY377" s="116"/>
      <c r="ECZ377" s="116"/>
      <c r="EDA377" s="118"/>
      <c r="EDB377" s="116"/>
      <c r="EDC377" s="116"/>
      <c r="EDD377" s="116"/>
      <c r="EDE377" s="116"/>
      <c r="EDF377" s="116"/>
      <c r="EDG377" s="116"/>
      <c r="EDH377" s="116"/>
      <c r="EDI377" s="116"/>
      <c r="EDJ377" s="116"/>
      <c r="EDK377" s="116"/>
      <c r="EDL377" s="118"/>
      <c r="EDM377" s="115"/>
      <c r="EDN377" s="116"/>
      <c r="EDO377" s="117"/>
      <c r="EDP377" s="116"/>
      <c r="EDQ377" s="116"/>
      <c r="EDR377" s="116"/>
      <c r="EDS377" s="116"/>
      <c r="EDT377" s="116"/>
      <c r="EDU377" s="116"/>
      <c r="EDV377" s="116"/>
      <c r="EDW377" s="116"/>
      <c r="EDX377" s="118"/>
      <c r="EDY377" s="116"/>
      <c r="EDZ377" s="116"/>
      <c r="EEA377" s="116"/>
      <c r="EEB377" s="116"/>
      <c r="EEC377" s="116"/>
      <c r="EED377" s="116"/>
      <c r="EEE377" s="116"/>
      <c r="EEF377" s="116"/>
      <c r="EEG377" s="116"/>
      <c r="EEH377" s="116"/>
      <c r="EEI377" s="118"/>
      <c r="EEJ377" s="115"/>
      <c r="EEK377" s="116"/>
      <c r="EEL377" s="117"/>
      <c r="EEM377" s="116"/>
      <c r="EEN377" s="116"/>
      <c r="EEO377" s="116"/>
      <c r="EEP377" s="116"/>
      <c r="EEQ377" s="116"/>
      <c r="EER377" s="116"/>
      <c r="EES377" s="116"/>
      <c r="EET377" s="116"/>
      <c r="EEU377" s="118"/>
      <c r="EEV377" s="116"/>
      <c r="EEW377" s="116"/>
      <c r="EEX377" s="116"/>
      <c r="EEY377" s="116"/>
      <c r="EEZ377" s="116"/>
      <c r="EFA377" s="116"/>
      <c r="EFB377" s="116"/>
      <c r="EFC377" s="116"/>
      <c r="EFD377" s="116"/>
      <c r="EFE377" s="116"/>
      <c r="EFF377" s="118"/>
      <c r="EFG377" s="115"/>
      <c r="EFH377" s="116"/>
      <c r="EFI377" s="117"/>
      <c r="EFJ377" s="116"/>
      <c r="EFK377" s="116"/>
      <c r="EFL377" s="116"/>
      <c r="EFM377" s="116"/>
      <c r="EFN377" s="116"/>
      <c r="EFO377" s="116"/>
      <c r="EFP377" s="116"/>
      <c r="EFQ377" s="116"/>
      <c r="EFR377" s="118"/>
      <c r="EFS377" s="116"/>
      <c r="EFT377" s="116"/>
      <c r="EFU377" s="116"/>
      <c r="EFV377" s="116"/>
      <c r="EFW377" s="116"/>
      <c r="EFX377" s="116"/>
      <c r="EFY377" s="116"/>
      <c r="EFZ377" s="116"/>
      <c r="EGA377" s="116"/>
      <c r="EGB377" s="116"/>
      <c r="EGC377" s="118"/>
      <c r="EGD377" s="115"/>
      <c r="EGE377" s="116"/>
      <c r="EGF377" s="117"/>
      <c r="EGG377" s="116"/>
      <c r="EGH377" s="116"/>
      <c r="EGI377" s="116"/>
      <c r="EGJ377" s="116"/>
      <c r="EGK377" s="116"/>
      <c r="EGL377" s="116"/>
      <c r="EGM377" s="116"/>
      <c r="EGN377" s="116"/>
      <c r="EGO377" s="118"/>
      <c r="EGP377" s="116"/>
      <c r="EGQ377" s="116"/>
      <c r="EGR377" s="116"/>
      <c r="EGS377" s="116"/>
      <c r="EGT377" s="116"/>
      <c r="EGU377" s="116"/>
      <c r="EGV377" s="116"/>
      <c r="EGW377" s="116"/>
      <c r="EGX377" s="116"/>
      <c r="EGY377" s="116"/>
      <c r="EGZ377" s="118"/>
      <c r="EHA377" s="115"/>
      <c r="EHB377" s="116"/>
      <c r="EHC377" s="117"/>
      <c r="EHD377" s="116"/>
      <c r="EHE377" s="116"/>
      <c r="EHF377" s="116"/>
      <c r="EHG377" s="116"/>
      <c r="EHH377" s="116"/>
      <c r="EHI377" s="116"/>
      <c r="EHJ377" s="116"/>
      <c r="EHK377" s="116"/>
      <c r="EHL377" s="118"/>
      <c r="EHM377" s="116"/>
      <c r="EHN377" s="116"/>
      <c r="EHO377" s="116"/>
      <c r="EHP377" s="116"/>
      <c r="EHQ377" s="116"/>
      <c r="EHR377" s="116"/>
      <c r="EHS377" s="116"/>
      <c r="EHT377" s="116"/>
      <c r="EHU377" s="116"/>
      <c r="EHV377" s="116"/>
      <c r="EHW377" s="118"/>
      <c r="EHX377" s="115"/>
      <c r="EHY377" s="116"/>
      <c r="EHZ377" s="117"/>
      <c r="EIA377" s="116"/>
      <c r="EIB377" s="116"/>
      <c r="EIC377" s="116"/>
      <c r="EID377" s="116"/>
      <c r="EIE377" s="116"/>
      <c r="EIF377" s="116"/>
      <c r="EIG377" s="116"/>
      <c r="EIH377" s="116"/>
      <c r="EII377" s="118"/>
      <c r="EIJ377" s="116"/>
      <c r="EIK377" s="116"/>
      <c r="EIL377" s="116"/>
      <c r="EIM377" s="116"/>
      <c r="EIN377" s="116"/>
      <c r="EIO377" s="116"/>
      <c r="EIP377" s="116"/>
      <c r="EIQ377" s="116"/>
      <c r="EIR377" s="116"/>
      <c r="EIS377" s="116"/>
      <c r="EIT377" s="118"/>
      <c r="EIU377" s="115"/>
      <c r="EIV377" s="116"/>
      <c r="EIW377" s="117"/>
      <c r="EIX377" s="116"/>
      <c r="EIY377" s="116"/>
      <c r="EIZ377" s="116"/>
      <c r="EJA377" s="116"/>
      <c r="EJB377" s="116"/>
      <c r="EJC377" s="116"/>
      <c r="EJD377" s="116"/>
      <c r="EJE377" s="116"/>
      <c r="EJF377" s="118"/>
      <c r="EJG377" s="116"/>
      <c r="EJH377" s="116"/>
      <c r="EJI377" s="116"/>
      <c r="EJJ377" s="116"/>
      <c r="EJK377" s="116"/>
      <c r="EJL377" s="116"/>
      <c r="EJM377" s="116"/>
      <c r="EJN377" s="116"/>
      <c r="EJO377" s="116"/>
      <c r="EJP377" s="116"/>
      <c r="EJQ377" s="118"/>
      <c r="EJR377" s="115"/>
      <c r="EJS377" s="116"/>
      <c r="EJT377" s="117"/>
      <c r="EJU377" s="116"/>
      <c r="EJV377" s="116"/>
      <c r="EJW377" s="116"/>
      <c r="EJX377" s="116"/>
      <c r="EJY377" s="116"/>
      <c r="EJZ377" s="116"/>
      <c r="EKA377" s="116"/>
      <c r="EKB377" s="116"/>
      <c r="EKC377" s="118"/>
      <c r="EKD377" s="116"/>
      <c r="EKE377" s="116"/>
      <c r="EKF377" s="116"/>
      <c r="EKG377" s="116"/>
      <c r="EKH377" s="116"/>
      <c r="EKI377" s="116"/>
      <c r="EKJ377" s="116"/>
      <c r="EKK377" s="116"/>
      <c r="EKL377" s="116"/>
      <c r="EKM377" s="116"/>
      <c r="EKN377" s="118"/>
      <c r="EKO377" s="115"/>
      <c r="EKP377" s="116"/>
      <c r="EKQ377" s="117"/>
      <c r="EKR377" s="116"/>
      <c r="EKS377" s="116"/>
      <c r="EKT377" s="116"/>
      <c r="EKU377" s="116"/>
      <c r="EKV377" s="116"/>
      <c r="EKW377" s="116"/>
      <c r="EKX377" s="116"/>
      <c r="EKY377" s="116"/>
      <c r="EKZ377" s="118"/>
      <c r="ELA377" s="116"/>
      <c r="ELB377" s="116"/>
      <c r="ELC377" s="116"/>
      <c r="ELD377" s="116"/>
      <c r="ELE377" s="116"/>
      <c r="ELF377" s="116"/>
      <c r="ELG377" s="116"/>
      <c r="ELH377" s="116"/>
      <c r="ELI377" s="116"/>
      <c r="ELJ377" s="116"/>
      <c r="ELK377" s="118"/>
      <c r="ELL377" s="115"/>
      <c r="ELM377" s="116"/>
      <c r="ELN377" s="117"/>
      <c r="ELO377" s="116"/>
      <c r="ELP377" s="116"/>
      <c r="ELQ377" s="116"/>
      <c r="ELR377" s="116"/>
      <c r="ELS377" s="116"/>
      <c r="ELT377" s="116"/>
      <c r="ELU377" s="116"/>
      <c r="ELV377" s="116"/>
      <c r="ELW377" s="118"/>
      <c r="ELX377" s="116"/>
      <c r="ELY377" s="116"/>
      <c r="ELZ377" s="116"/>
      <c r="EMA377" s="116"/>
      <c r="EMB377" s="116"/>
      <c r="EMC377" s="116"/>
      <c r="EMD377" s="116"/>
      <c r="EME377" s="116"/>
      <c r="EMF377" s="116"/>
      <c r="EMG377" s="116"/>
      <c r="EMH377" s="118"/>
      <c r="EMI377" s="115"/>
      <c r="EMJ377" s="116"/>
      <c r="EMK377" s="117"/>
      <c r="EML377" s="116"/>
      <c r="EMM377" s="116"/>
      <c r="EMN377" s="116"/>
      <c r="EMO377" s="116"/>
      <c r="EMP377" s="116"/>
      <c r="EMQ377" s="116"/>
      <c r="EMR377" s="116"/>
      <c r="EMS377" s="116"/>
      <c r="EMT377" s="118"/>
      <c r="EMU377" s="116"/>
      <c r="EMV377" s="116"/>
      <c r="EMW377" s="116"/>
      <c r="EMX377" s="116"/>
      <c r="EMY377" s="116"/>
      <c r="EMZ377" s="116"/>
      <c r="ENA377" s="116"/>
      <c r="ENB377" s="116"/>
      <c r="ENC377" s="116"/>
      <c r="END377" s="116"/>
      <c r="ENE377" s="118"/>
      <c r="ENF377" s="115"/>
      <c r="ENG377" s="116"/>
      <c r="ENH377" s="117"/>
      <c r="ENI377" s="116"/>
      <c r="ENJ377" s="116"/>
      <c r="ENK377" s="116"/>
      <c r="ENL377" s="116"/>
      <c r="ENM377" s="116"/>
      <c r="ENN377" s="116"/>
      <c r="ENO377" s="116"/>
      <c r="ENP377" s="116"/>
      <c r="ENQ377" s="118"/>
      <c r="ENR377" s="116"/>
      <c r="ENS377" s="116"/>
      <c r="ENT377" s="116"/>
      <c r="ENU377" s="116"/>
      <c r="ENV377" s="116"/>
      <c r="ENW377" s="116"/>
      <c r="ENX377" s="116"/>
      <c r="ENY377" s="116"/>
      <c r="ENZ377" s="116"/>
      <c r="EOA377" s="116"/>
      <c r="EOB377" s="118"/>
      <c r="EOC377" s="115"/>
      <c r="EOD377" s="116"/>
      <c r="EOE377" s="117"/>
      <c r="EOF377" s="116"/>
      <c r="EOG377" s="116"/>
      <c r="EOH377" s="116"/>
      <c r="EOI377" s="116"/>
      <c r="EOJ377" s="116"/>
      <c r="EOK377" s="116"/>
      <c r="EOL377" s="116"/>
      <c r="EOM377" s="116"/>
      <c r="EON377" s="118"/>
      <c r="EOO377" s="116"/>
      <c r="EOP377" s="116"/>
      <c r="EOQ377" s="116"/>
      <c r="EOR377" s="116"/>
      <c r="EOS377" s="116"/>
      <c r="EOT377" s="116"/>
      <c r="EOU377" s="116"/>
      <c r="EOV377" s="116"/>
      <c r="EOW377" s="116"/>
      <c r="EOX377" s="116"/>
      <c r="EOY377" s="118"/>
      <c r="EOZ377" s="115"/>
      <c r="EPA377" s="116"/>
      <c r="EPB377" s="117"/>
      <c r="EPC377" s="116"/>
      <c r="EPD377" s="116"/>
      <c r="EPE377" s="116"/>
      <c r="EPF377" s="116"/>
      <c r="EPG377" s="116"/>
      <c r="EPH377" s="116"/>
      <c r="EPI377" s="116"/>
      <c r="EPJ377" s="116"/>
      <c r="EPK377" s="118"/>
      <c r="EPL377" s="116"/>
      <c r="EPM377" s="116"/>
      <c r="EPN377" s="116"/>
      <c r="EPO377" s="116"/>
      <c r="EPP377" s="116"/>
      <c r="EPQ377" s="116"/>
      <c r="EPR377" s="116"/>
      <c r="EPS377" s="116"/>
      <c r="EPT377" s="116"/>
      <c r="EPU377" s="116"/>
      <c r="EPV377" s="118"/>
      <c r="EPW377" s="115"/>
      <c r="EPX377" s="116"/>
      <c r="EPY377" s="117"/>
      <c r="EPZ377" s="116"/>
      <c r="EQA377" s="116"/>
      <c r="EQB377" s="116"/>
      <c r="EQC377" s="116"/>
      <c r="EQD377" s="116"/>
      <c r="EQE377" s="116"/>
      <c r="EQF377" s="116"/>
      <c r="EQG377" s="116"/>
      <c r="EQH377" s="118"/>
      <c r="EQI377" s="116"/>
      <c r="EQJ377" s="116"/>
      <c r="EQK377" s="116"/>
      <c r="EQL377" s="116"/>
      <c r="EQM377" s="116"/>
      <c r="EQN377" s="116"/>
      <c r="EQO377" s="116"/>
      <c r="EQP377" s="116"/>
      <c r="EQQ377" s="116"/>
      <c r="EQR377" s="116"/>
      <c r="EQS377" s="118"/>
      <c r="EQT377" s="115"/>
      <c r="EQU377" s="116"/>
      <c r="EQV377" s="117"/>
      <c r="EQW377" s="116"/>
      <c r="EQX377" s="116"/>
      <c r="EQY377" s="116"/>
      <c r="EQZ377" s="116"/>
      <c r="ERA377" s="116"/>
      <c r="ERB377" s="116"/>
      <c r="ERC377" s="116"/>
      <c r="ERD377" s="116"/>
      <c r="ERE377" s="118"/>
      <c r="ERF377" s="116"/>
      <c r="ERG377" s="116"/>
      <c r="ERH377" s="116"/>
      <c r="ERI377" s="116"/>
      <c r="ERJ377" s="116"/>
      <c r="ERK377" s="116"/>
      <c r="ERL377" s="116"/>
      <c r="ERM377" s="116"/>
      <c r="ERN377" s="116"/>
      <c r="ERO377" s="116"/>
      <c r="ERP377" s="118"/>
      <c r="ERQ377" s="115"/>
      <c r="ERR377" s="116"/>
      <c r="ERS377" s="117"/>
      <c r="ERT377" s="116"/>
      <c r="ERU377" s="116"/>
      <c r="ERV377" s="116"/>
      <c r="ERW377" s="116"/>
      <c r="ERX377" s="116"/>
      <c r="ERY377" s="116"/>
      <c r="ERZ377" s="116"/>
      <c r="ESA377" s="116"/>
      <c r="ESB377" s="118"/>
      <c r="ESC377" s="116"/>
      <c r="ESD377" s="116"/>
      <c r="ESE377" s="116"/>
      <c r="ESF377" s="116"/>
      <c r="ESG377" s="116"/>
      <c r="ESH377" s="116"/>
      <c r="ESI377" s="116"/>
      <c r="ESJ377" s="116"/>
      <c r="ESK377" s="116"/>
      <c r="ESL377" s="116"/>
      <c r="ESM377" s="118"/>
      <c r="ESN377" s="115"/>
      <c r="ESO377" s="116"/>
      <c r="ESP377" s="117"/>
      <c r="ESQ377" s="116"/>
      <c r="ESR377" s="116"/>
      <c r="ESS377" s="116"/>
      <c r="EST377" s="116"/>
      <c r="ESU377" s="116"/>
      <c r="ESV377" s="116"/>
      <c r="ESW377" s="116"/>
      <c r="ESX377" s="116"/>
      <c r="ESY377" s="118"/>
      <c r="ESZ377" s="116"/>
      <c r="ETA377" s="116"/>
      <c r="ETB377" s="116"/>
      <c r="ETC377" s="116"/>
      <c r="ETD377" s="116"/>
      <c r="ETE377" s="116"/>
      <c r="ETF377" s="116"/>
      <c r="ETG377" s="116"/>
      <c r="ETH377" s="116"/>
      <c r="ETI377" s="116"/>
      <c r="ETJ377" s="118"/>
      <c r="ETK377" s="115"/>
      <c r="ETL377" s="116"/>
      <c r="ETM377" s="117"/>
      <c r="ETN377" s="116"/>
      <c r="ETO377" s="116"/>
      <c r="ETP377" s="116"/>
      <c r="ETQ377" s="116"/>
      <c r="ETR377" s="116"/>
      <c r="ETS377" s="116"/>
      <c r="ETT377" s="116"/>
      <c r="ETU377" s="116"/>
      <c r="ETV377" s="118"/>
      <c r="ETW377" s="116"/>
      <c r="ETX377" s="116"/>
      <c r="ETY377" s="116"/>
      <c r="ETZ377" s="116"/>
      <c r="EUA377" s="116"/>
      <c r="EUB377" s="116"/>
      <c r="EUC377" s="116"/>
      <c r="EUD377" s="116"/>
      <c r="EUE377" s="116"/>
      <c r="EUF377" s="116"/>
      <c r="EUG377" s="118"/>
      <c r="EUH377" s="115"/>
      <c r="EUI377" s="116"/>
      <c r="EUJ377" s="117"/>
      <c r="EUK377" s="116"/>
      <c r="EUL377" s="116"/>
      <c r="EUM377" s="116"/>
      <c r="EUN377" s="116"/>
      <c r="EUO377" s="116"/>
      <c r="EUP377" s="116"/>
      <c r="EUQ377" s="116"/>
      <c r="EUR377" s="116"/>
      <c r="EUS377" s="118"/>
      <c r="EUT377" s="116"/>
      <c r="EUU377" s="116"/>
      <c r="EUV377" s="116"/>
      <c r="EUW377" s="116"/>
      <c r="EUX377" s="116"/>
      <c r="EUY377" s="116"/>
      <c r="EUZ377" s="116"/>
      <c r="EVA377" s="116"/>
      <c r="EVB377" s="116"/>
      <c r="EVC377" s="116"/>
      <c r="EVD377" s="118"/>
      <c r="EVE377" s="115"/>
      <c r="EVF377" s="116"/>
      <c r="EVG377" s="117"/>
      <c r="EVH377" s="116"/>
      <c r="EVI377" s="116"/>
      <c r="EVJ377" s="116"/>
      <c r="EVK377" s="116"/>
      <c r="EVL377" s="116"/>
      <c r="EVM377" s="116"/>
      <c r="EVN377" s="116"/>
      <c r="EVO377" s="116"/>
      <c r="EVP377" s="118"/>
      <c r="EVQ377" s="116"/>
      <c r="EVR377" s="116"/>
      <c r="EVS377" s="116"/>
      <c r="EVT377" s="116"/>
      <c r="EVU377" s="116"/>
      <c r="EVV377" s="116"/>
      <c r="EVW377" s="116"/>
      <c r="EVX377" s="116"/>
      <c r="EVY377" s="116"/>
      <c r="EVZ377" s="116"/>
      <c r="EWA377" s="118"/>
      <c r="EWB377" s="115"/>
      <c r="EWC377" s="116"/>
      <c r="EWD377" s="117"/>
      <c r="EWE377" s="116"/>
      <c r="EWF377" s="116"/>
      <c r="EWG377" s="116"/>
      <c r="EWH377" s="116"/>
      <c r="EWI377" s="116"/>
      <c r="EWJ377" s="116"/>
      <c r="EWK377" s="116"/>
      <c r="EWL377" s="116"/>
      <c r="EWM377" s="118"/>
      <c r="EWN377" s="116"/>
      <c r="EWO377" s="116"/>
      <c r="EWP377" s="116"/>
      <c r="EWQ377" s="116"/>
      <c r="EWR377" s="116"/>
      <c r="EWS377" s="116"/>
      <c r="EWT377" s="116"/>
      <c r="EWU377" s="116"/>
      <c r="EWV377" s="116"/>
      <c r="EWW377" s="116"/>
      <c r="EWX377" s="118"/>
      <c r="EWY377" s="115"/>
      <c r="EWZ377" s="116"/>
      <c r="EXA377" s="117"/>
      <c r="EXB377" s="116"/>
      <c r="EXC377" s="116"/>
      <c r="EXD377" s="116"/>
      <c r="EXE377" s="116"/>
      <c r="EXF377" s="116"/>
      <c r="EXG377" s="116"/>
      <c r="EXH377" s="116"/>
      <c r="EXI377" s="116"/>
      <c r="EXJ377" s="118"/>
      <c r="EXK377" s="116"/>
      <c r="EXL377" s="116"/>
      <c r="EXM377" s="116"/>
      <c r="EXN377" s="116"/>
      <c r="EXO377" s="116"/>
      <c r="EXP377" s="116"/>
      <c r="EXQ377" s="116"/>
      <c r="EXR377" s="116"/>
      <c r="EXS377" s="116"/>
      <c r="EXT377" s="116"/>
      <c r="EXU377" s="118"/>
      <c r="EXV377" s="115"/>
      <c r="EXW377" s="116"/>
      <c r="EXX377" s="117"/>
      <c r="EXY377" s="116"/>
      <c r="EXZ377" s="116"/>
      <c r="EYA377" s="116"/>
      <c r="EYB377" s="116"/>
      <c r="EYC377" s="116"/>
      <c r="EYD377" s="116"/>
      <c r="EYE377" s="116"/>
      <c r="EYF377" s="116"/>
      <c r="EYG377" s="118"/>
      <c r="EYH377" s="116"/>
      <c r="EYI377" s="116"/>
      <c r="EYJ377" s="116"/>
      <c r="EYK377" s="116"/>
      <c r="EYL377" s="116"/>
      <c r="EYM377" s="116"/>
      <c r="EYN377" s="116"/>
      <c r="EYO377" s="116"/>
      <c r="EYP377" s="116"/>
      <c r="EYQ377" s="116"/>
      <c r="EYR377" s="118"/>
      <c r="EYS377" s="115"/>
      <c r="EYT377" s="116"/>
      <c r="EYU377" s="117"/>
      <c r="EYV377" s="116"/>
      <c r="EYW377" s="116"/>
      <c r="EYX377" s="116"/>
      <c r="EYY377" s="116"/>
      <c r="EYZ377" s="116"/>
      <c r="EZA377" s="116"/>
      <c r="EZB377" s="116"/>
      <c r="EZC377" s="116"/>
      <c r="EZD377" s="118"/>
      <c r="EZE377" s="116"/>
      <c r="EZF377" s="116"/>
      <c r="EZG377" s="116"/>
      <c r="EZH377" s="116"/>
      <c r="EZI377" s="116"/>
      <c r="EZJ377" s="116"/>
      <c r="EZK377" s="116"/>
      <c r="EZL377" s="116"/>
      <c r="EZM377" s="116"/>
      <c r="EZN377" s="116"/>
      <c r="EZO377" s="118"/>
      <c r="EZP377" s="115"/>
      <c r="EZQ377" s="116"/>
      <c r="EZR377" s="117"/>
      <c r="EZS377" s="116"/>
      <c r="EZT377" s="116"/>
      <c r="EZU377" s="116"/>
      <c r="EZV377" s="116"/>
      <c r="EZW377" s="116"/>
      <c r="EZX377" s="116"/>
      <c r="EZY377" s="116"/>
      <c r="EZZ377" s="116"/>
      <c r="FAA377" s="118"/>
      <c r="FAB377" s="116"/>
      <c r="FAC377" s="116"/>
      <c r="FAD377" s="116"/>
      <c r="FAE377" s="116"/>
      <c r="FAF377" s="116"/>
      <c r="FAG377" s="116"/>
      <c r="FAH377" s="116"/>
      <c r="FAI377" s="116"/>
      <c r="FAJ377" s="116"/>
      <c r="FAK377" s="116"/>
      <c r="FAL377" s="118"/>
      <c r="FAM377" s="115"/>
      <c r="FAN377" s="116"/>
      <c r="FAO377" s="117"/>
      <c r="FAP377" s="116"/>
      <c r="FAQ377" s="116"/>
      <c r="FAR377" s="116"/>
      <c r="FAS377" s="116"/>
      <c r="FAT377" s="116"/>
      <c r="FAU377" s="116"/>
      <c r="FAV377" s="116"/>
      <c r="FAW377" s="116"/>
      <c r="FAX377" s="118"/>
      <c r="FAY377" s="116"/>
      <c r="FAZ377" s="116"/>
      <c r="FBA377" s="116"/>
      <c r="FBB377" s="116"/>
      <c r="FBC377" s="116"/>
      <c r="FBD377" s="116"/>
      <c r="FBE377" s="116"/>
      <c r="FBF377" s="116"/>
      <c r="FBG377" s="116"/>
      <c r="FBH377" s="116"/>
      <c r="FBI377" s="118"/>
      <c r="FBJ377" s="115"/>
      <c r="FBK377" s="116"/>
      <c r="FBL377" s="117"/>
      <c r="FBM377" s="116"/>
      <c r="FBN377" s="116"/>
      <c r="FBO377" s="116"/>
      <c r="FBP377" s="116"/>
      <c r="FBQ377" s="116"/>
      <c r="FBR377" s="116"/>
      <c r="FBS377" s="116"/>
      <c r="FBT377" s="116"/>
      <c r="FBU377" s="118"/>
      <c r="FBV377" s="116"/>
      <c r="FBW377" s="116"/>
      <c r="FBX377" s="116"/>
      <c r="FBY377" s="116"/>
      <c r="FBZ377" s="116"/>
      <c r="FCA377" s="116"/>
      <c r="FCB377" s="116"/>
      <c r="FCC377" s="116"/>
      <c r="FCD377" s="116"/>
      <c r="FCE377" s="116"/>
      <c r="FCF377" s="118"/>
      <c r="FCG377" s="115"/>
      <c r="FCH377" s="116"/>
      <c r="FCI377" s="117"/>
      <c r="FCJ377" s="116"/>
      <c r="FCK377" s="116"/>
      <c r="FCL377" s="116"/>
      <c r="FCM377" s="116"/>
      <c r="FCN377" s="116"/>
      <c r="FCO377" s="116"/>
      <c r="FCP377" s="116"/>
      <c r="FCQ377" s="116"/>
      <c r="FCR377" s="118"/>
      <c r="FCS377" s="116"/>
      <c r="FCT377" s="116"/>
      <c r="FCU377" s="116"/>
      <c r="FCV377" s="116"/>
      <c r="FCW377" s="116"/>
      <c r="FCX377" s="116"/>
      <c r="FCY377" s="116"/>
      <c r="FCZ377" s="116"/>
      <c r="FDA377" s="116"/>
      <c r="FDB377" s="116"/>
      <c r="FDC377" s="118"/>
      <c r="FDD377" s="115"/>
      <c r="FDE377" s="116"/>
      <c r="FDF377" s="117"/>
      <c r="FDG377" s="116"/>
      <c r="FDH377" s="116"/>
      <c r="FDI377" s="116"/>
      <c r="FDJ377" s="116"/>
      <c r="FDK377" s="116"/>
      <c r="FDL377" s="116"/>
      <c r="FDM377" s="116"/>
      <c r="FDN377" s="116"/>
      <c r="FDO377" s="118"/>
      <c r="FDP377" s="116"/>
      <c r="FDQ377" s="116"/>
      <c r="FDR377" s="116"/>
      <c r="FDS377" s="116"/>
      <c r="FDT377" s="116"/>
      <c r="FDU377" s="116"/>
      <c r="FDV377" s="116"/>
      <c r="FDW377" s="116"/>
      <c r="FDX377" s="116"/>
      <c r="FDY377" s="116"/>
      <c r="FDZ377" s="118"/>
      <c r="FEA377" s="115"/>
      <c r="FEB377" s="116"/>
      <c r="FEC377" s="117"/>
      <c r="FED377" s="116"/>
      <c r="FEE377" s="116"/>
      <c r="FEF377" s="116"/>
      <c r="FEG377" s="116"/>
      <c r="FEH377" s="116"/>
      <c r="FEI377" s="116"/>
      <c r="FEJ377" s="116"/>
      <c r="FEK377" s="116"/>
      <c r="FEL377" s="118"/>
      <c r="FEM377" s="116"/>
      <c r="FEN377" s="116"/>
      <c r="FEO377" s="116"/>
      <c r="FEP377" s="116"/>
      <c r="FEQ377" s="116"/>
      <c r="FER377" s="116"/>
      <c r="FES377" s="116"/>
      <c r="FET377" s="116"/>
      <c r="FEU377" s="116"/>
      <c r="FEV377" s="116"/>
      <c r="FEW377" s="118"/>
      <c r="FEX377" s="115"/>
      <c r="FEY377" s="116"/>
      <c r="FEZ377" s="117"/>
      <c r="FFA377" s="116"/>
      <c r="FFB377" s="116"/>
      <c r="FFC377" s="116"/>
      <c r="FFD377" s="116"/>
      <c r="FFE377" s="116"/>
      <c r="FFF377" s="116"/>
      <c r="FFG377" s="116"/>
      <c r="FFH377" s="116"/>
      <c r="FFI377" s="118"/>
      <c r="FFJ377" s="116"/>
      <c r="FFK377" s="116"/>
      <c r="FFL377" s="116"/>
      <c r="FFM377" s="116"/>
      <c r="FFN377" s="116"/>
      <c r="FFO377" s="116"/>
      <c r="FFP377" s="116"/>
      <c r="FFQ377" s="116"/>
      <c r="FFR377" s="116"/>
      <c r="FFS377" s="116"/>
      <c r="FFT377" s="118"/>
      <c r="FFU377" s="115"/>
      <c r="FFV377" s="116"/>
      <c r="FFW377" s="117"/>
      <c r="FFX377" s="116"/>
      <c r="FFY377" s="116"/>
      <c r="FFZ377" s="116"/>
      <c r="FGA377" s="116"/>
      <c r="FGB377" s="116"/>
      <c r="FGC377" s="116"/>
      <c r="FGD377" s="116"/>
      <c r="FGE377" s="116"/>
      <c r="FGF377" s="118"/>
      <c r="FGG377" s="116"/>
      <c r="FGH377" s="116"/>
      <c r="FGI377" s="116"/>
      <c r="FGJ377" s="116"/>
      <c r="FGK377" s="116"/>
      <c r="FGL377" s="116"/>
      <c r="FGM377" s="116"/>
      <c r="FGN377" s="116"/>
      <c r="FGO377" s="116"/>
      <c r="FGP377" s="116"/>
      <c r="FGQ377" s="118"/>
      <c r="FGR377" s="115"/>
      <c r="FGS377" s="116"/>
      <c r="FGT377" s="117"/>
      <c r="FGU377" s="116"/>
      <c r="FGV377" s="116"/>
      <c r="FGW377" s="116"/>
      <c r="FGX377" s="116"/>
      <c r="FGY377" s="116"/>
      <c r="FGZ377" s="116"/>
      <c r="FHA377" s="116"/>
      <c r="FHB377" s="116"/>
      <c r="FHC377" s="118"/>
      <c r="FHD377" s="116"/>
      <c r="FHE377" s="116"/>
      <c r="FHF377" s="116"/>
      <c r="FHG377" s="116"/>
      <c r="FHH377" s="116"/>
      <c r="FHI377" s="116"/>
      <c r="FHJ377" s="116"/>
      <c r="FHK377" s="116"/>
      <c r="FHL377" s="116"/>
      <c r="FHM377" s="116"/>
      <c r="FHN377" s="118"/>
      <c r="FHO377" s="115"/>
      <c r="FHP377" s="116"/>
      <c r="FHQ377" s="117"/>
      <c r="FHR377" s="116"/>
      <c r="FHS377" s="116"/>
      <c r="FHT377" s="116"/>
      <c r="FHU377" s="116"/>
      <c r="FHV377" s="116"/>
      <c r="FHW377" s="116"/>
      <c r="FHX377" s="116"/>
      <c r="FHY377" s="116"/>
      <c r="FHZ377" s="118"/>
      <c r="FIA377" s="116"/>
      <c r="FIB377" s="116"/>
      <c r="FIC377" s="116"/>
      <c r="FID377" s="116"/>
      <c r="FIE377" s="116"/>
      <c r="FIF377" s="116"/>
      <c r="FIG377" s="116"/>
      <c r="FIH377" s="116"/>
      <c r="FII377" s="116"/>
      <c r="FIJ377" s="116"/>
      <c r="FIK377" s="118"/>
      <c r="FIL377" s="115"/>
      <c r="FIM377" s="116"/>
      <c r="FIN377" s="117"/>
      <c r="FIO377" s="116"/>
      <c r="FIP377" s="116"/>
      <c r="FIQ377" s="116"/>
      <c r="FIR377" s="116"/>
      <c r="FIS377" s="116"/>
      <c r="FIT377" s="116"/>
      <c r="FIU377" s="116"/>
      <c r="FIV377" s="116"/>
      <c r="FIW377" s="118"/>
      <c r="FIX377" s="116"/>
      <c r="FIY377" s="116"/>
      <c r="FIZ377" s="116"/>
      <c r="FJA377" s="116"/>
      <c r="FJB377" s="116"/>
      <c r="FJC377" s="116"/>
      <c r="FJD377" s="116"/>
      <c r="FJE377" s="116"/>
      <c r="FJF377" s="116"/>
      <c r="FJG377" s="116"/>
      <c r="FJH377" s="118"/>
      <c r="FJI377" s="115"/>
      <c r="FJJ377" s="116"/>
      <c r="FJK377" s="117"/>
      <c r="FJL377" s="116"/>
      <c r="FJM377" s="116"/>
      <c r="FJN377" s="116"/>
      <c r="FJO377" s="116"/>
      <c r="FJP377" s="116"/>
      <c r="FJQ377" s="116"/>
      <c r="FJR377" s="116"/>
      <c r="FJS377" s="116"/>
      <c r="FJT377" s="118"/>
      <c r="FJU377" s="116"/>
      <c r="FJV377" s="116"/>
      <c r="FJW377" s="116"/>
      <c r="FJX377" s="116"/>
      <c r="FJY377" s="116"/>
      <c r="FJZ377" s="116"/>
      <c r="FKA377" s="116"/>
      <c r="FKB377" s="116"/>
      <c r="FKC377" s="116"/>
      <c r="FKD377" s="116"/>
      <c r="FKE377" s="118"/>
      <c r="FKF377" s="115"/>
      <c r="FKG377" s="116"/>
      <c r="FKH377" s="117"/>
      <c r="FKI377" s="116"/>
      <c r="FKJ377" s="116"/>
      <c r="FKK377" s="116"/>
      <c r="FKL377" s="116"/>
      <c r="FKM377" s="116"/>
      <c r="FKN377" s="116"/>
      <c r="FKO377" s="116"/>
      <c r="FKP377" s="116"/>
      <c r="FKQ377" s="118"/>
      <c r="FKR377" s="116"/>
      <c r="FKS377" s="116"/>
      <c r="FKT377" s="116"/>
      <c r="FKU377" s="116"/>
      <c r="FKV377" s="116"/>
      <c r="FKW377" s="116"/>
      <c r="FKX377" s="116"/>
      <c r="FKY377" s="116"/>
      <c r="FKZ377" s="116"/>
      <c r="FLA377" s="116"/>
      <c r="FLB377" s="118"/>
      <c r="FLC377" s="115"/>
      <c r="FLD377" s="116"/>
      <c r="FLE377" s="117"/>
      <c r="FLF377" s="116"/>
      <c r="FLG377" s="116"/>
      <c r="FLH377" s="116"/>
      <c r="FLI377" s="116"/>
      <c r="FLJ377" s="116"/>
      <c r="FLK377" s="116"/>
      <c r="FLL377" s="116"/>
      <c r="FLM377" s="116"/>
      <c r="FLN377" s="118"/>
      <c r="FLO377" s="116"/>
      <c r="FLP377" s="116"/>
      <c r="FLQ377" s="116"/>
      <c r="FLR377" s="116"/>
      <c r="FLS377" s="116"/>
      <c r="FLT377" s="116"/>
      <c r="FLU377" s="116"/>
      <c r="FLV377" s="116"/>
      <c r="FLW377" s="116"/>
      <c r="FLX377" s="116"/>
      <c r="FLY377" s="118"/>
      <c r="FLZ377" s="115"/>
      <c r="FMA377" s="116"/>
      <c r="FMB377" s="117"/>
      <c r="FMC377" s="116"/>
      <c r="FMD377" s="116"/>
      <c r="FME377" s="116"/>
      <c r="FMF377" s="116"/>
      <c r="FMG377" s="116"/>
      <c r="FMH377" s="116"/>
      <c r="FMI377" s="116"/>
      <c r="FMJ377" s="116"/>
      <c r="FMK377" s="118"/>
      <c r="FML377" s="116"/>
      <c r="FMM377" s="116"/>
      <c r="FMN377" s="116"/>
      <c r="FMO377" s="116"/>
      <c r="FMP377" s="116"/>
      <c r="FMQ377" s="116"/>
      <c r="FMR377" s="116"/>
      <c r="FMS377" s="116"/>
      <c r="FMT377" s="116"/>
      <c r="FMU377" s="116"/>
      <c r="FMV377" s="118"/>
      <c r="FMW377" s="115"/>
      <c r="FMX377" s="116"/>
      <c r="FMY377" s="117"/>
      <c r="FMZ377" s="116"/>
      <c r="FNA377" s="116"/>
      <c r="FNB377" s="116"/>
      <c r="FNC377" s="116"/>
      <c r="FND377" s="116"/>
      <c r="FNE377" s="116"/>
      <c r="FNF377" s="116"/>
      <c r="FNG377" s="116"/>
      <c r="FNH377" s="118"/>
      <c r="FNI377" s="116"/>
      <c r="FNJ377" s="116"/>
      <c r="FNK377" s="116"/>
      <c r="FNL377" s="116"/>
      <c r="FNM377" s="116"/>
      <c r="FNN377" s="116"/>
      <c r="FNO377" s="116"/>
      <c r="FNP377" s="116"/>
      <c r="FNQ377" s="116"/>
      <c r="FNR377" s="116"/>
      <c r="FNS377" s="118"/>
      <c r="FNT377" s="115"/>
      <c r="FNU377" s="116"/>
      <c r="FNV377" s="117"/>
      <c r="FNW377" s="116"/>
      <c r="FNX377" s="116"/>
      <c r="FNY377" s="116"/>
      <c r="FNZ377" s="116"/>
      <c r="FOA377" s="116"/>
      <c r="FOB377" s="116"/>
      <c r="FOC377" s="116"/>
      <c r="FOD377" s="116"/>
      <c r="FOE377" s="118"/>
      <c r="FOF377" s="116"/>
      <c r="FOG377" s="116"/>
      <c r="FOH377" s="116"/>
      <c r="FOI377" s="116"/>
      <c r="FOJ377" s="116"/>
      <c r="FOK377" s="116"/>
      <c r="FOL377" s="116"/>
      <c r="FOM377" s="116"/>
      <c r="FON377" s="116"/>
      <c r="FOO377" s="116"/>
      <c r="FOP377" s="118"/>
      <c r="FOQ377" s="115"/>
      <c r="FOR377" s="116"/>
      <c r="FOS377" s="117"/>
      <c r="FOT377" s="116"/>
      <c r="FOU377" s="116"/>
      <c r="FOV377" s="116"/>
      <c r="FOW377" s="116"/>
      <c r="FOX377" s="116"/>
      <c r="FOY377" s="116"/>
      <c r="FOZ377" s="116"/>
      <c r="FPA377" s="116"/>
      <c r="FPB377" s="118"/>
      <c r="FPC377" s="116"/>
      <c r="FPD377" s="116"/>
      <c r="FPE377" s="116"/>
      <c r="FPF377" s="116"/>
      <c r="FPG377" s="116"/>
      <c r="FPH377" s="116"/>
      <c r="FPI377" s="116"/>
      <c r="FPJ377" s="116"/>
      <c r="FPK377" s="116"/>
      <c r="FPL377" s="116"/>
      <c r="FPM377" s="118"/>
      <c r="FPN377" s="115"/>
      <c r="FPO377" s="116"/>
      <c r="FPP377" s="117"/>
      <c r="FPQ377" s="116"/>
      <c r="FPR377" s="116"/>
      <c r="FPS377" s="116"/>
      <c r="FPT377" s="116"/>
      <c r="FPU377" s="116"/>
      <c r="FPV377" s="116"/>
      <c r="FPW377" s="116"/>
      <c r="FPX377" s="116"/>
      <c r="FPY377" s="118"/>
      <c r="FPZ377" s="116"/>
      <c r="FQA377" s="116"/>
      <c r="FQB377" s="116"/>
      <c r="FQC377" s="116"/>
      <c r="FQD377" s="116"/>
      <c r="FQE377" s="116"/>
      <c r="FQF377" s="116"/>
      <c r="FQG377" s="116"/>
      <c r="FQH377" s="116"/>
      <c r="FQI377" s="116"/>
      <c r="FQJ377" s="118"/>
      <c r="FQK377" s="115"/>
      <c r="FQL377" s="116"/>
      <c r="FQM377" s="117"/>
      <c r="FQN377" s="116"/>
      <c r="FQO377" s="116"/>
      <c r="FQP377" s="116"/>
      <c r="FQQ377" s="116"/>
      <c r="FQR377" s="116"/>
      <c r="FQS377" s="116"/>
      <c r="FQT377" s="116"/>
      <c r="FQU377" s="116"/>
      <c r="FQV377" s="118"/>
      <c r="FQW377" s="116"/>
      <c r="FQX377" s="116"/>
      <c r="FQY377" s="116"/>
      <c r="FQZ377" s="116"/>
      <c r="FRA377" s="116"/>
      <c r="FRB377" s="116"/>
      <c r="FRC377" s="116"/>
      <c r="FRD377" s="116"/>
      <c r="FRE377" s="116"/>
      <c r="FRF377" s="116"/>
      <c r="FRG377" s="118"/>
      <c r="FRH377" s="115"/>
      <c r="FRI377" s="116"/>
      <c r="FRJ377" s="117"/>
      <c r="FRK377" s="116"/>
      <c r="FRL377" s="116"/>
      <c r="FRM377" s="116"/>
      <c r="FRN377" s="116"/>
      <c r="FRO377" s="116"/>
      <c r="FRP377" s="116"/>
      <c r="FRQ377" s="116"/>
      <c r="FRR377" s="116"/>
      <c r="FRS377" s="118"/>
      <c r="FRT377" s="116"/>
      <c r="FRU377" s="116"/>
      <c r="FRV377" s="116"/>
      <c r="FRW377" s="116"/>
      <c r="FRX377" s="116"/>
      <c r="FRY377" s="116"/>
      <c r="FRZ377" s="116"/>
      <c r="FSA377" s="116"/>
      <c r="FSB377" s="116"/>
      <c r="FSC377" s="116"/>
      <c r="FSD377" s="118"/>
      <c r="FSE377" s="115"/>
      <c r="FSF377" s="116"/>
      <c r="FSG377" s="117"/>
      <c r="FSH377" s="116"/>
      <c r="FSI377" s="116"/>
      <c r="FSJ377" s="116"/>
      <c r="FSK377" s="116"/>
      <c r="FSL377" s="116"/>
      <c r="FSM377" s="116"/>
      <c r="FSN377" s="116"/>
      <c r="FSO377" s="116"/>
      <c r="FSP377" s="118"/>
      <c r="FSQ377" s="116"/>
      <c r="FSR377" s="116"/>
      <c r="FSS377" s="116"/>
      <c r="FST377" s="116"/>
      <c r="FSU377" s="116"/>
      <c r="FSV377" s="116"/>
      <c r="FSW377" s="116"/>
      <c r="FSX377" s="116"/>
      <c r="FSY377" s="116"/>
      <c r="FSZ377" s="116"/>
      <c r="FTA377" s="118"/>
      <c r="FTB377" s="115"/>
      <c r="FTC377" s="116"/>
      <c r="FTD377" s="117"/>
      <c r="FTE377" s="116"/>
      <c r="FTF377" s="116"/>
      <c r="FTG377" s="116"/>
      <c r="FTH377" s="116"/>
      <c r="FTI377" s="116"/>
      <c r="FTJ377" s="116"/>
      <c r="FTK377" s="116"/>
      <c r="FTL377" s="116"/>
      <c r="FTM377" s="118"/>
      <c r="FTN377" s="116"/>
      <c r="FTO377" s="116"/>
      <c r="FTP377" s="116"/>
      <c r="FTQ377" s="116"/>
      <c r="FTR377" s="116"/>
      <c r="FTS377" s="116"/>
      <c r="FTT377" s="116"/>
      <c r="FTU377" s="116"/>
      <c r="FTV377" s="116"/>
      <c r="FTW377" s="116"/>
      <c r="FTX377" s="118"/>
      <c r="FTY377" s="115"/>
      <c r="FTZ377" s="116"/>
      <c r="FUA377" s="117"/>
      <c r="FUB377" s="116"/>
      <c r="FUC377" s="116"/>
      <c r="FUD377" s="116"/>
      <c r="FUE377" s="116"/>
      <c r="FUF377" s="116"/>
      <c r="FUG377" s="116"/>
      <c r="FUH377" s="116"/>
      <c r="FUI377" s="116"/>
      <c r="FUJ377" s="118"/>
      <c r="FUK377" s="116"/>
      <c r="FUL377" s="116"/>
      <c r="FUM377" s="116"/>
      <c r="FUN377" s="116"/>
      <c r="FUO377" s="116"/>
      <c r="FUP377" s="116"/>
      <c r="FUQ377" s="116"/>
      <c r="FUR377" s="116"/>
      <c r="FUS377" s="116"/>
      <c r="FUT377" s="116"/>
      <c r="FUU377" s="118"/>
      <c r="FUV377" s="115"/>
      <c r="FUW377" s="116"/>
      <c r="FUX377" s="117"/>
      <c r="FUY377" s="116"/>
      <c r="FUZ377" s="116"/>
      <c r="FVA377" s="116"/>
      <c r="FVB377" s="116"/>
      <c r="FVC377" s="116"/>
      <c r="FVD377" s="116"/>
      <c r="FVE377" s="116"/>
      <c r="FVF377" s="116"/>
      <c r="FVG377" s="118"/>
      <c r="FVH377" s="116"/>
      <c r="FVI377" s="116"/>
      <c r="FVJ377" s="116"/>
      <c r="FVK377" s="116"/>
      <c r="FVL377" s="116"/>
      <c r="FVM377" s="116"/>
      <c r="FVN377" s="116"/>
      <c r="FVO377" s="116"/>
      <c r="FVP377" s="116"/>
      <c r="FVQ377" s="116"/>
      <c r="FVR377" s="118"/>
      <c r="FVS377" s="115"/>
      <c r="FVT377" s="116"/>
      <c r="FVU377" s="117"/>
      <c r="FVV377" s="116"/>
      <c r="FVW377" s="116"/>
      <c r="FVX377" s="116"/>
      <c r="FVY377" s="116"/>
      <c r="FVZ377" s="116"/>
      <c r="FWA377" s="116"/>
      <c r="FWB377" s="116"/>
      <c r="FWC377" s="116"/>
      <c r="FWD377" s="118"/>
      <c r="FWE377" s="116"/>
      <c r="FWF377" s="116"/>
      <c r="FWG377" s="116"/>
      <c r="FWH377" s="116"/>
      <c r="FWI377" s="116"/>
      <c r="FWJ377" s="116"/>
      <c r="FWK377" s="116"/>
      <c r="FWL377" s="116"/>
      <c r="FWM377" s="116"/>
      <c r="FWN377" s="116"/>
      <c r="FWO377" s="118"/>
      <c r="FWP377" s="115"/>
      <c r="FWQ377" s="116"/>
      <c r="FWR377" s="117"/>
      <c r="FWS377" s="116"/>
      <c r="FWT377" s="116"/>
      <c r="FWU377" s="116"/>
      <c r="FWV377" s="116"/>
      <c r="FWW377" s="116"/>
      <c r="FWX377" s="116"/>
      <c r="FWY377" s="116"/>
      <c r="FWZ377" s="116"/>
      <c r="FXA377" s="118"/>
      <c r="FXB377" s="116"/>
      <c r="FXC377" s="116"/>
      <c r="FXD377" s="116"/>
      <c r="FXE377" s="116"/>
      <c r="FXF377" s="116"/>
      <c r="FXG377" s="116"/>
      <c r="FXH377" s="116"/>
      <c r="FXI377" s="116"/>
      <c r="FXJ377" s="116"/>
      <c r="FXK377" s="116"/>
      <c r="FXL377" s="118"/>
      <c r="FXM377" s="115"/>
      <c r="FXN377" s="116"/>
      <c r="FXO377" s="117"/>
      <c r="FXP377" s="116"/>
      <c r="FXQ377" s="116"/>
      <c r="FXR377" s="116"/>
      <c r="FXS377" s="116"/>
      <c r="FXT377" s="116"/>
      <c r="FXU377" s="116"/>
      <c r="FXV377" s="116"/>
      <c r="FXW377" s="116"/>
      <c r="FXX377" s="118"/>
      <c r="FXY377" s="116"/>
      <c r="FXZ377" s="116"/>
      <c r="FYA377" s="116"/>
      <c r="FYB377" s="116"/>
      <c r="FYC377" s="116"/>
      <c r="FYD377" s="116"/>
      <c r="FYE377" s="116"/>
      <c r="FYF377" s="116"/>
      <c r="FYG377" s="116"/>
      <c r="FYH377" s="116"/>
      <c r="FYI377" s="118"/>
      <c r="FYJ377" s="115"/>
      <c r="FYK377" s="116"/>
      <c r="FYL377" s="117"/>
      <c r="FYM377" s="116"/>
      <c r="FYN377" s="116"/>
      <c r="FYO377" s="116"/>
      <c r="FYP377" s="116"/>
      <c r="FYQ377" s="116"/>
      <c r="FYR377" s="116"/>
      <c r="FYS377" s="116"/>
      <c r="FYT377" s="116"/>
      <c r="FYU377" s="118"/>
      <c r="FYV377" s="116"/>
      <c r="FYW377" s="116"/>
      <c r="FYX377" s="116"/>
      <c r="FYY377" s="116"/>
      <c r="FYZ377" s="116"/>
      <c r="FZA377" s="116"/>
      <c r="FZB377" s="116"/>
      <c r="FZC377" s="116"/>
      <c r="FZD377" s="116"/>
      <c r="FZE377" s="116"/>
      <c r="FZF377" s="118"/>
      <c r="FZG377" s="115"/>
      <c r="FZH377" s="116"/>
      <c r="FZI377" s="117"/>
      <c r="FZJ377" s="116"/>
      <c r="FZK377" s="116"/>
      <c r="FZL377" s="116"/>
      <c r="FZM377" s="116"/>
      <c r="FZN377" s="116"/>
      <c r="FZO377" s="116"/>
      <c r="FZP377" s="116"/>
      <c r="FZQ377" s="116"/>
      <c r="FZR377" s="118"/>
      <c r="FZS377" s="116"/>
      <c r="FZT377" s="116"/>
      <c r="FZU377" s="116"/>
      <c r="FZV377" s="116"/>
      <c r="FZW377" s="116"/>
      <c r="FZX377" s="116"/>
      <c r="FZY377" s="116"/>
      <c r="FZZ377" s="116"/>
      <c r="GAA377" s="116"/>
      <c r="GAB377" s="116"/>
      <c r="GAC377" s="118"/>
      <c r="GAD377" s="115"/>
      <c r="GAE377" s="116"/>
      <c r="GAF377" s="117"/>
      <c r="GAG377" s="116"/>
      <c r="GAH377" s="116"/>
      <c r="GAI377" s="116"/>
      <c r="GAJ377" s="116"/>
      <c r="GAK377" s="116"/>
      <c r="GAL377" s="116"/>
      <c r="GAM377" s="116"/>
      <c r="GAN377" s="116"/>
      <c r="GAO377" s="118"/>
      <c r="GAP377" s="116"/>
      <c r="GAQ377" s="116"/>
      <c r="GAR377" s="116"/>
      <c r="GAS377" s="116"/>
      <c r="GAT377" s="116"/>
      <c r="GAU377" s="116"/>
      <c r="GAV377" s="116"/>
      <c r="GAW377" s="116"/>
      <c r="GAX377" s="116"/>
      <c r="GAY377" s="116"/>
      <c r="GAZ377" s="118"/>
      <c r="GBA377" s="115"/>
      <c r="GBB377" s="116"/>
      <c r="GBC377" s="117"/>
      <c r="GBD377" s="116"/>
      <c r="GBE377" s="116"/>
      <c r="GBF377" s="116"/>
      <c r="GBG377" s="116"/>
      <c r="GBH377" s="116"/>
      <c r="GBI377" s="116"/>
      <c r="GBJ377" s="116"/>
      <c r="GBK377" s="116"/>
      <c r="GBL377" s="118"/>
      <c r="GBM377" s="116"/>
      <c r="GBN377" s="116"/>
      <c r="GBO377" s="116"/>
      <c r="GBP377" s="116"/>
      <c r="GBQ377" s="116"/>
      <c r="GBR377" s="116"/>
      <c r="GBS377" s="116"/>
      <c r="GBT377" s="116"/>
      <c r="GBU377" s="116"/>
      <c r="GBV377" s="116"/>
      <c r="GBW377" s="118"/>
      <c r="GBX377" s="115"/>
      <c r="GBY377" s="116"/>
      <c r="GBZ377" s="117"/>
      <c r="GCA377" s="116"/>
      <c r="GCB377" s="116"/>
      <c r="GCC377" s="116"/>
      <c r="GCD377" s="116"/>
      <c r="GCE377" s="116"/>
      <c r="GCF377" s="116"/>
      <c r="GCG377" s="116"/>
      <c r="GCH377" s="116"/>
      <c r="GCI377" s="118"/>
      <c r="GCJ377" s="116"/>
      <c r="GCK377" s="116"/>
      <c r="GCL377" s="116"/>
      <c r="GCM377" s="116"/>
      <c r="GCN377" s="116"/>
      <c r="GCO377" s="116"/>
      <c r="GCP377" s="116"/>
      <c r="GCQ377" s="116"/>
      <c r="GCR377" s="116"/>
      <c r="GCS377" s="116"/>
      <c r="GCT377" s="118"/>
      <c r="GCU377" s="115"/>
      <c r="GCV377" s="116"/>
      <c r="GCW377" s="117"/>
      <c r="GCX377" s="116"/>
      <c r="GCY377" s="116"/>
      <c r="GCZ377" s="116"/>
      <c r="GDA377" s="116"/>
      <c r="GDB377" s="116"/>
      <c r="GDC377" s="116"/>
      <c r="GDD377" s="116"/>
      <c r="GDE377" s="116"/>
      <c r="GDF377" s="118"/>
      <c r="GDG377" s="116"/>
      <c r="GDH377" s="116"/>
      <c r="GDI377" s="116"/>
      <c r="GDJ377" s="116"/>
      <c r="GDK377" s="116"/>
      <c r="GDL377" s="116"/>
      <c r="GDM377" s="116"/>
      <c r="GDN377" s="116"/>
      <c r="GDO377" s="116"/>
      <c r="GDP377" s="116"/>
      <c r="GDQ377" s="118"/>
      <c r="GDR377" s="115"/>
      <c r="GDS377" s="116"/>
      <c r="GDT377" s="117"/>
      <c r="GDU377" s="116"/>
      <c r="GDV377" s="116"/>
      <c r="GDW377" s="116"/>
      <c r="GDX377" s="116"/>
      <c r="GDY377" s="116"/>
      <c r="GDZ377" s="116"/>
      <c r="GEA377" s="116"/>
      <c r="GEB377" s="116"/>
      <c r="GEC377" s="118"/>
      <c r="GED377" s="116"/>
      <c r="GEE377" s="116"/>
      <c r="GEF377" s="116"/>
      <c r="GEG377" s="116"/>
      <c r="GEH377" s="116"/>
      <c r="GEI377" s="116"/>
      <c r="GEJ377" s="116"/>
      <c r="GEK377" s="116"/>
      <c r="GEL377" s="116"/>
      <c r="GEM377" s="116"/>
      <c r="GEN377" s="118"/>
      <c r="GEO377" s="115"/>
      <c r="GEP377" s="116"/>
      <c r="GEQ377" s="117"/>
      <c r="GER377" s="116"/>
      <c r="GES377" s="116"/>
      <c r="GET377" s="116"/>
      <c r="GEU377" s="116"/>
      <c r="GEV377" s="116"/>
      <c r="GEW377" s="116"/>
      <c r="GEX377" s="116"/>
      <c r="GEY377" s="116"/>
      <c r="GEZ377" s="118"/>
      <c r="GFA377" s="116"/>
      <c r="GFB377" s="116"/>
      <c r="GFC377" s="116"/>
      <c r="GFD377" s="116"/>
      <c r="GFE377" s="116"/>
      <c r="GFF377" s="116"/>
      <c r="GFG377" s="116"/>
      <c r="GFH377" s="116"/>
      <c r="GFI377" s="116"/>
      <c r="GFJ377" s="116"/>
      <c r="GFK377" s="118"/>
      <c r="GFL377" s="115"/>
      <c r="GFM377" s="116"/>
      <c r="GFN377" s="117"/>
      <c r="GFO377" s="116"/>
      <c r="GFP377" s="116"/>
      <c r="GFQ377" s="116"/>
      <c r="GFR377" s="116"/>
      <c r="GFS377" s="116"/>
      <c r="GFT377" s="116"/>
      <c r="GFU377" s="116"/>
      <c r="GFV377" s="116"/>
      <c r="GFW377" s="118"/>
      <c r="GFX377" s="116"/>
      <c r="GFY377" s="116"/>
      <c r="GFZ377" s="116"/>
      <c r="GGA377" s="116"/>
      <c r="GGB377" s="116"/>
      <c r="GGC377" s="116"/>
      <c r="GGD377" s="116"/>
      <c r="GGE377" s="116"/>
      <c r="GGF377" s="116"/>
      <c r="GGG377" s="116"/>
      <c r="GGH377" s="118"/>
      <c r="GGI377" s="115"/>
      <c r="GGJ377" s="116"/>
      <c r="GGK377" s="117"/>
      <c r="GGL377" s="116"/>
      <c r="GGM377" s="116"/>
      <c r="GGN377" s="116"/>
      <c r="GGO377" s="116"/>
      <c r="GGP377" s="116"/>
      <c r="GGQ377" s="116"/>
      <c r="GGR377" s="116"/>
      <c r="GGS377" s="116"/>
      <c r="GGT377" s="118"/>
      <c r="GGU377" s="116"/>
      <c r="GGV377" s="116"/>
      <c r="GGW377" s="116"/>
      <c r="GGX377" s="116"/>
      <c r="GGY377" s="116"/>
      <c r="GGZ377" s="116"/>
      <c r="GHA377" s="116"/>
      <c r="GHB377" s="116"/>
      <c r="GHC377" s="116"/>
      <c r="GHD377" s="116"/>
      <c r="GHE377" s="118"/>
      <c r="GHF377" s="115"/>
      <c r="GHG377" s="116"/>
      <c r="GHH377" s="117"/>
      <c r="GHI377" s="116"/>
      <c r="GHJ377" s="116"/>
      <c r="GHK377" s="116"/>
      <c r="GHL377" s="116"/>
      <c r="GHM377" s="116"/>
      <c r="GHN377" s="116"/>
      <c r="GHO377" s="116"/>
      <c r="GHP377" s="116"/>
      <c r="GHQ377" s="118"/>
      <c r="GHR377" s="116"/>
      <c r="GHS377" s="116"/>
      <c r="GHT377" s="116"/>
      <c r="GHU377" s="116"/>
      <c r="GHV377" s="116"/>
      <c r="GHW377" s="116"/>
      <c r="GHX377" s="116"/>
      <c r="GHY377" s="116"/>
      <c r="GHZ377" s="116"/>
      <c r="GIA377" s="116"/>
      <c r="GIB377" s="118"/>
      <c r="GIC377" s="115"/>
      <c r="GID377" s="116"/>
      <c r="GIE377" s="117"/>
      <c r="GIF377" s="116"/>
      <c r="GIG377" s="116"/>
      <c r="GIH377" s="116"/>
      <c r="GII377" s="116"/>
      <c r="GIJ377" s="116"/>
      <c r="GIK377" s="116"/>
      <c r="GIL377" s="116"/>
      <c r="GIM377" s="116"/>
      <c r="GIN377" s="118"/>
      <c r="GIO377" s="116"/>
      <c r="GIP377" s="116"/>
      <c r="GIQ377" s="116"/>
      <c r="GIR377" s="116"/>
      <c r="GIS377" s="116"/>
      <c r="GIT377" s="116"/>
      <c r="GIU377" s="116"/>
      <c r="GIV377" s="116"/>
      <c r="GIW377" s="116"/>
      <c r="GIX377" s="116"/>
      <c r="GIY377" s="118"/>
      <c r="GIZ377" s="115"/>
      <c r="GJA377" s="116"/>
      <c r="GJB377" s="117"/>
      <c r="GJC377" s="116"/>
      <c r="GJD377" s="116"/>
      <c r="GJE377" s="116"/>
      <c r="GJF377" s="116"/>
      <c r="GJG377" s="116"/>
      <c r="GJH377" s="116"/>
      <c r="GJI377" s="116"/>
      <c r="GJJ377" s="116"/>
      <c r="GJK377" s="118"/>
      <c r="GJL377" s="116"/>
      <c r="GJM377" s="116"/>
      <c r="GJN377" s="116"/>
      <c r="GJO377" s="116"/>
      <c r="GJP377" s="116"/>
      <c r="GJQ377" s="116"/>
      <c r="GJR377" s="116"/>
      <c r="GJS377" s="116"/>
      <c r="GJT377" s="116"/>
      <c r="GJU377" s="116"/>
      <c r="GJV377" s="118"/>
      <c r="GJW377" s="115"/>
      <c r="GJX377" s="116"/>
      <c r="GJY377" s="117"/>
      <c r="GJZ377" s="116"/>
      <c r="GKA377" s="116"/>
      <c r="GKB377" s="116"/>
      <c r="GKC377" s="116"/>
      <c r="GKD377" s="116"/>
      <c r="GKE377" s="116"/>
      <c r="GKF377" s="116"/>
      <c r="GKG377" s="116"/>
      <c r="GKH377" s="118"/>
      <c r="GKI377" s="116"/>
      <c r="GKJ377" s="116"/>
      <c r="GKK377" s="116"/>
      <c r="GKL377" s="116"/>
      <c r="GKM377" s="116"/>
      <c r="GKN377" s="116"/>
      <c r="GKO377" s="116"/>
      <c r="GKP377" s="116"/>
      <c r="GKQ377" s="116"/>
      <c r="GKR377" s="116"/>
      <c r="GKS377" s="118"/>
      <c r="GKT377" s="115"/>
      <c r="GKU377" s="116"/>
      <c r="GKV377" s="117"/>
      <c r="GKW377" s="116"/>
      <c r="GKX377" s="116"/>
      <c r="GKY377" s="116"/>
      <c r="GKZ377" s="116"/>
      <c r="GLA377" s="116"/>
      <c r="GLB377" s="116"/>
      <c r="GLC377" s="116"/>
      <c r="GLD377" s="116"/>
      <c r="GLE377" s="118"/>
      <c r="GLF377" s="116"/>
      <c r="GLG377" s="116"/>
      <c r="GLH377" s="116"/>
      <c r="GLI377" s="116"/>
      <c r="GLJ377" s="116"/>
      <c r="GLK377" s="116"/>
      <c r="GLL377" s="116"/>
      <c r="GLM377" s="116"/>
      <c r="GLN377" s="116"/>
      <c r="GLO377" s="116"/>
      <c r="GLP377" s="118"/>
      <c r="GLQ377" s="115"/>
      <c r="GLR377" s="116"/>
      <c r="GLS377" s="117"/>
      <c r="GLT377" s="116"/>
      <c r="GLU377" s="116"/>
      <c r="GLV377" s="116"/>
      <c r="GLW377" s="116"/>
      <c r="GLX377" s="116"/>
      <c r="GLY377" s="116"/>
      <c r="GLZ377" s="116"/>
      <c r="GMA377" s="116"/>
      <c r="GMB377" s="118"/>
      <c r="GMC377" s="116"/>
      <c r="GMD377" s="116"/>
      <c r="GME377" s="116"/>
      <c r="GMF377" s="116"/>
      <c r="GMG377" s="116"/>
      <c r="GMH377" s="116"/>
      <c r="GMI377" s="116"/>
      <c r="GMJ377" s="116"/>
      <c r="GMK377" s="116"/>
      <c r="GML377" s="116"/>
      <c r="GMM377" s="118"/>
      <c r="GMN377" s="115"/>
      <c r="GMO377" s="116"/>
      <c r="GMP377" s="117"/>
      <c r="GMQ377" s="116"/>
      <c r="GMR377" s="116"/>
      <c r="GMS377" s="116"/>
      <c r="GMT377" s="116"/>
      <c r="GMU377" s="116"/>
      <c r="GMV377" s="116"/>
      <c r="GMW377" s="116"/>
      <c r="GMX377" s="116"/>
      <c r="GMY377" s="118"/>
      <c r="GMZ377" s="116"/>
      <c r="GNA377" s="116"/>
      <c r="GNB377" s="116"/>
      <c r="GNC377" s="116"/>
      <c r="GND377" s="116"/>
      <c r="GNE377" s="116"/>
      <c r="GNF377" s="116"/>
      <c r="GNG377" s="116"/>
      <c r="GNH377" s="116"/>
      <c r="GNI377" s="116"/>
      <c r="GNJ377" s="118"/>
      <c r="GNK377" s="115"/>
      <c r="GNL377" s="116"/>
      <c r="GNM377" s="117"/>
      <c r="GNN377" s="116"/>
      <c r="GNO377" s="116"/>
      <c r="GNP377" s="116"/>
      <c r="GNQ377" s="116"/>
      <c r="GNR377" s="116"/>
      <c r="GNS377" s="116"/>
      <c r="GNT377" s="116"/>
      <c r="GNU377" s="116"/>
      <c r="GNV377" s="118"/>
      <c r="GNW377" s="116"/>
      <c r="GNX377" s="116"/>
      <c r="GNY377" s="116"/>
      <c r="GNZ377" s="116"/>
      <c r="GOA377" s="116"/>
      <c r="GOB377" s="116"/>
      <c r="GOC377" s="116"/>
      <c r="GOD377" s="116"/>
      <c r="GOE377" s="116"/>
      <c r="GOF377" s="116"/>
      <c r="GOG377" s="118"/>
      <c r="GOH377" s="115"/>
      <c r="GOI377" s="116"/>
      <c r="GOJ377" s="117"/>
      <c r="GOK377" s="116"/>
      <c r="GOL377" s="116"/>
      <c r="GOM377" s="116"/>
      <c r="GON377" s="116"/>
      <c r="GOO377" s="116"/>
      <c r="GOP377" s="116"/>
      <c r="GOQ377" s="116"/>
      <c r="GOR377" s="116"/>
      <c r="GOS377" s="118"/>
      <c r="GOT377" s="116"/>
      <c r="GOU377" s="116"/>
      <c r="GOV377" s="116"/>
      <c r="GOW377" s="116"/>
      <c r="GOX377" s="116"/>
      <c r="GOY377" s="116"/>
      <c r="GOZ377" s="116"/>
      <c r="GPA377" s="116"/>
      <c r="GPB377" s="116"/>
      <c r="GPC377" s="116"/>
      <c r="GPD377" s="118"/>
      <c r="GPE377" s="115"/>
      <c r="GPF377" s="116"/>
      <c r="GPG377" s="117"/>
      <c r="GPH377" s="116"/>
      <c r="GPI377" s="116"/>
      <c r="GPJ377" s="116"/>
      <c r="GPK377" s="116"/>
      <c r="GPL377" s="116"/>
      <c r="GPM377" s="116"/>
      <c r="GPN377" s="116"/>
      <c r="GPO377" s="116"/>
      <c r="GPP377" s="118"/>
      <c r="GPQ377" s="116"/>
      <c r="GPR377" s="116"/>
      <c r="GPS377" s="116"/>
      <c r="GPT377" s="116"/>
      <c r="GPU377" s="116"/>
      <c r="GPV377" s="116"/>
      <c r="GPW377" s="116"/>
      <c r="GPX377" s="116"/>
      <c r="GPY377" s="116"/>
      <c r="GPZ377" s="116"/>
      <c r="GQA377" s="118"/>
      <c r="GQB377" s="115"/>
      <c r="GQC377" s="116"/>
      <c r="GQD377" s="117"/>
      <c r="GQE377" s="116"/>
      <c r="GQF377" s="116"/>
      <c r="GQG377" s="116"/>
      <c r="GQH377" s="116"/>
      <c r="GQI377" s="116"/>
      <c r="GQJ377" s="116"/>
      <c r="GQK377" s="116"/>
      <c r="GQL377" s="116"/>
      <c r="GQM377" s="118"/>
      <c r="GQN377" s="116"/>
      <c r="GQO377" s="116"/>
      <c r="GQP377" s="116"/>
      <c r="GQQ377" s="116"/>
      <c r="GQR377" s="116"/>
      <c r="GQS377" s="116"/>
      <c r="GQT377" s="116"/>
      <c r="GQU377" s="116"/>
      <c r="GQV377" s="116"/>
      <c r="GQW377" s="116"/>
      <c r="GQX377" s="118"/>
      <c r="GQY377" s="115"/>
      <c r="GQZ377" s="116"/>
      <c r="GRA377" s="117"/>
      <c r="GRB377" s="116"/>
      <c r="GRC377" s="116"/>
      <c r="GRD377" s="116"/>
      <c r="GRE377" s="116"/>
      <c r="GRF377" s="116"/>
      <c r="GRG377" s="116"/>
      <c r="GRH377" s="116"/>
      <c r="GRI377" s="116"/>
      <c r="GRJ377" s="118"/>
      <c r="GRK377" s="116"/>
      <c r="GRL377" s="116"/>
      <c r="GRM377" s="116"/>
      <c r="GRN377" s="116"/>
      <c r="GRO377" s="116"/>
      <c r="GRP377" s="116"/>
      <c r="GRQ377" s="116"/>
      <c r="GRR377" s="116"/>
      <c r="GRS377" s="116"/>
      <c r="GRT377" s="116"/>
      <c r="GRU377" s="118"/>
      <c r="GRV377" s="115"/>
      <c r="GRW377" s="116"/>
      <c r="GRX377" s="117"/>
      <c r="GRY377" s="116"/>
      <c r="GRZ377" s="116"/>
      <c r="GSA377" s="116"/>
      <c r="GSB377" s="116"/>
      <c r="GSC377" s="116"/>
      <c r="GSD377" s="116"/>
      <c r="GSE377" s="116"/>
      <c r="GSF377" s="116"/>
      <c r="GSG377" s="118"/>
      <c r="GSH377" s="116"/>
      <c r="GSI377" s="116"/>
      <c r="GSJ377" s="116"/>
      <c r="GSK377" s="116"/>
      <c r="GSL377" s="116"/>
      <c r="GSM377" s="116"/>
      <c r="GSN377" s="116"/>
      <c r="GSO377" s="116"/>
      <c r="GSP377" s="116"/>
      <c r="GSQ377" s="116"/>
      <c r="GSR377" s="118"/>
      <c r="GSS377" s="115"/>
      <c r="GST377" s="116"/>
      <c r="GSU377" s="117"/>
      <c r="GSV377" s="116"/>
      <c r="GSW377" s="116"/>
      <c r="GSX377" s="116"/>
      <c r="GSY377" s="116"/>
      <c r="GSZ377" s="116"/>
      <c r="GTA377" s="116"/>
      <c r="GTB377" s="116"/>
      <c r="GTC377" s="116"/>
      <c r="GTD377" s="118"/>
      <c r="GTE377" s="116"/>
      <c r="GTF377" s="116"/>
      <c r="GTG377" s="116"/>
      <c r="GTH377" s="116"/>
      <c r="GTI377" s="116"/>
      <c r="GTJ377" s="116"/>
      <c r="GTK377" s="116"/>
      <c r="GTL377" s="116"/>
      <c r="GTM377" s="116"/>
      <c r="GTN377" s="116"/>
      <c r="GTO377" s="118"/>
      <c r="GTP377" s="115"/>
      <c r="GTQ377" s="116"/>
      <c r="GTR377" s="117"/>
      <c r="GTS377" s="116"/>
      <c r="GTT377" s="116"/>
      <c r="GTU377" s="116"/>
      <c r="GTV377" s="116"/>
      <c r="GTW377" s="116"/>
      <c r="GTX377" s="116"/>
      <c r="GTY377" s="116"/>
      <c r="GTZ377" s="116"/>
      <c r="GUA377" s="118"/>
      <c r="GUB377" s="116"/>
      <c r="GUC377" s="116"/>
      <c r="GUD377" s="116"/>
      <c r="GUE377" s="116"/>
      <c r="GUF377" s="116"/>
      <c r="GUG377" s="116"/>
      <c r="GUH377" s="116"/>
      <c r="GUI377" s="116"/>
      <c r="GUJ377" s="116"/>
      <c r="GUK377" s="116"/>
      <c r="GUL377" s="118"/>
      <c r="GUM377" s="115"/>
      <c r="GUN377" s="116"/>
      <c r="GUO377" s="117"/>
      <c r="GUP377" s="116"/>
      <c r="GUQ377" s="116"/>
      <c r="GUR377" s="116"/>
      <c r="GUS377" s="116"/>
      <c r="GUT377" s="116"/>
      <c r="GUU377" s="116"/>
      <c r="GUV377" s="116"/>
      <c r="GUW377" s="116"/>
      <c r="GUX377" s="118"/>
      <c r="GUY377" s="116"/>
      <c r="GUZ377" s="116"/>
      <c r="GVA377" s="116"/>
      <c r="GVB377" s="116"/>
      <c r="GVC377" s="116"/>
      <c r="GVD377" s="116"/>
      <c r="GVE377" s="116"/>
      <c r="GVF377" s="116"/>
      <c r="GVG377" s="116"/>
      <c r="GVH377" s="116"/>
      <c r="GVI377" s="118"/>
      <c r="GVJ377" s="115"/>
      <c r="GVK377" s="116"/>
      <c r="GVL377" s="117"/>
      <c r="GVM377" s="116"/>
      <c r="GVN377" s="116"/>
      <c r="GVO377" s="116"/>
      <c r="GVP377" s="116"/>
      <c r="GVQ377" s="116"/>
      <c r="GVR377" s="116"/>
      <c r="GVS377" s="116"/>
      <c r="GVT377" s="116"/>
      <c r="GVU377" s="118"/>
      <c r="GVV377" s="116"/>
      <c r="GVW377" s="116"/>
      <c r="GVX377" s="116"/>
      <c r="GVY377" s="116"/>
      <c r="GVZ377" s="116"/>
      <c r="GWA377" s="116"/>
      <c r="GWB377" s="116"/>
      <c r="GWC377" s="116"/>
      <c r="GWD377" s="116"/>
      <c r="GWE377" s="116"/>
      <c r="GWF377" s="118"/>
      <c r="GWG377" s="115"/>
      <c r="GWH377" s="116"/>
      <c r="GWI377" s="117"/>
      <c r="GWJ377" s="116"/>
      <c r="GWK377" s="116"/>
      <c r="GWL377" s="116"/>
      <c r="GWM377" s="116"/>
      <c r="GWN377" s="116"/>
      <c r="GWO377" s="116"/>
      <c r="GWP377" s="116"/>
      <c r="GWQ377" s="116"/>
      <c r="GWR377" s="118"/>
      <c r="GWS377" s="116"/>
      <c r="GWT377" s="116"/>
      <c r="GWU377" s="116"/>
      <c r="GWV377" s="116"/>
      <c r="GWW377" s="116"/>
      <c r="GWX377" s="116"/>
      <c r="GWY377" s="116"/>
      <c r="GWZ377" s="116"/>
      <c r="GXA377" s="116"/>
      <c r="GXB377" s="116"/>
      <c r="GXC377" s="118"/>
      <c r="GXD377" s="115"/>
      <c r="GXE377" s="116"/>
      <c r="GXF377" s="117"/>
      <c r="GXG377" s="116"/>
      <c r="GXH377" s="116"/>
      <c r="GXI377" s="116"/>
      <c r="GXJ377" s="116"/>
      <c r="GXK377" s="116"/>
      <c r="GXL377" s="116"/>
      <c r="GXM377" s="116"/>
      <c r="GXN377" s="116"/>
      <c r="GXO377" s="118"/>
      <c r="GXP377" s="116"/>
      <c r="GXQ377" s="116"/>
      <c r="GXR377" s="116"/>
      <c r="GXS377" s="116"/>
      <c r="GXT377" s="116"/>
      <c r="GXU377" s="116"/>
      <c r="GXV377" s="116"/>
      <c r="GXW377" s="116"/>
      <c r="GXX377" s="116"/>
      <c r="GXY377" s="116"/>
      <c r="GXZ377" s="118"/>
      <c r="GYA377" s="115"/>
      <c r="GYB377" s="116"/>
      <c r="GYC377" s="117"/>
      <c r="GYD377" s="116"/>
      <c r="GYE377" s="116"/>
      <c r="GYF377" s="116"/>
      <c r="GYG377" s="116"/>
      <c r="GYH377" s="116"/>
      <c r="GYI377" s="116"/>
      <c r="GYJ377" s="116"/>
      <c r="GYK377" s="116"/>
      <c r="GYL377" s="118"/>
      <c r="GYM377" s="116"/>
      <c r="GYN377" s="116"/>
      <c r="GYO377" s="116"/>
      <c r="GYP377" s="116"/>
      <c r="GYQ377" s="116"/>
      <c r="GYR377" s="116"/>
      <c r="GYS377" s="116"/>
      <c r="GYT377" s="116"/>
      <c r="GYU377" s="116"/>
      <c r="GYV377" s="116"/>
      <c r="GYW377" s="118"/>
      <c r="GYX377" s="115"/>
      <c r="GYY377" s="116"/>
      <c r="GYZ377" s="117"/>
      <c r="GZA377" s="116"/>
      <c r="GZB377" s="116"/>
      <c r="GZC377" s="116"/>
      <c r="GZD377" s="116"/>
      <c r="GZE377" s="116"/>
      <c r="GZF377" s="116"/>
      <c r="GZG377" s="116"/>
      <c r="GZH377" s="116"/>
      <c r="GZI377" s="118"/>
      <c r="GZJ377" s="116"/>
      <c r="GZK377" s="116"/>
      <c r="GZL377" s="116"/>
      <c r="GZM377" s="116"/>
      <c r="GZN377" s="116"/>
      <c r="GZO377" s="116"/>
      <c r="GZP377" s="116"/>
      <c r="GZQ377" s="116"/>
      <c r="GZR377" s="116"/>
      <c r="GZS377" s="116"/>
      <c r="GZT377" s="118"/>
      <c r="GZU377" s="115"/>
      <c r="GZV377" s="116"/>
      <c r="GZW377" s="117"/>
      <c r="GZX377" s="116"/>
      <c r="GZY377" s="116"/>
      <c r="GZZ377" s="116"/>
      <c r="HAA377" s="116"/>
      <c r="HAB377" s="116"/>
      <c r="HAC377" s="116"/>
      <c r="HAD377" s="116"/>
      <c r="HAE377" s="116"/>
      <c r="HAF377" s="118"/>
      <c r="HAG377" s="116"/>
      <c r="HAH377" s="116"/>
      <c r="HAI377" s="116"/>
      <c r="HAJ377" s="116"/>
      <c r="HAK377" s="116"/>
      <c r="HAL377" s="116"/>
      <c r="HAM377" s="116"/>
      <c r="HAN377" s="116"/>
      <c r="HAO377" s="116"/>
      <c r="HAP377" s="116"/>
      <c r="HAQ377" s="118"/>
      <c r="HAR377" s="115"/>
      <c r="HAS377" s="116"/>
      <c r="HAT377" s="117"/>
      <c r="HAU377" s="116"/>
      <c r="HAV377" s="116"/>
      <c r="HAW377" s="116"/>
      <c r="HAX377" s="116"/>
      <c r="HAY377" s="116"/>
      <c r="HAZ377" s="116"/>
      <c r="HBA377" s="116"/>
      <c r="HBB377" s="116"/>
      <c r="HBC377" s="118"/>
      <c r="HBD377" s="116"/>
      <c r="HBE377" s="116"/>
      <c r="HBF377" s="116"/>
      <c r="HBG377" s="116"/>
      <c r="HBH377" s="116"/>
      <c r="HBI377" s="116"/>
      <c r="HBJ377" s="116"/>
      <c r="HBK377" s="116"/>
      <c r="HBL377" s="116"/>
      <c r="HBM377" s="116"/>
      <c r="HBN377" s="118"/>
      <c r="HBO377" s="115"/>
      <c r="HBP377" s="116"/>
      <c r="HBQ377" s="117"/>
      <c r="HBR377" s="116"/>
      <c r="HBS377" s="116"/>
      <c r="HBT377" s="116"/>
      <c r="HBU377" s="116"/>
      <c r="HBV377" s="116"/>
      <c r="HBW377" s="116"/>
      <c r="HBX377" s="116"/>
      <c r="HBY377" s="116"/>
      <c r="HBZ377" s="118"/>
      <c r="HCA377" s="116"/>
      <c r="HCB377" s="116"/>
      <c r="HCC377" s="116"/>
      <c r="HCD377" s="116"/>
      <c r="HCE377" s="116"/>
      <c r="HCF377" s="116"/>
      <c r="HCG377" s="116"/>
      <c r="HCH377" s="116"/>
      <c r="HCI377" s="116"/>
      <c r="HCJ377" s="116"/>
      <c r="HCK377" s="118"/>
      <c r="HCL377" s="115"/>
      <c r="HCM377" s="116"/>
      <c r="HCN377" s="117"/>
      <c r="HCO377" s="116"/>
      <c r="HCP377" s="116"/>
      <c r="HCQ377" s="116"/>
      <c r="HCR377" s="116"/>
      <c r="HCS377" s="116"/>
      <c r="HCT377" s="116"/>
      <c r="HCU377" s="116"/>
      <c r="HCV377" s="116"/>
      <c r="HCW377" s="118"/>
      <c r="HCX377" s="116"/>
      <c r="HCY377" s="116"/>
      <c r="HCZ377" s="116"/>
      <c r="HDA377" s="116"/>
      <c r="HDB377" s="116"/>
      <c r="HDC377" s="116"/>
      <c r="HDD377" s="116"/>
      <c r="HDE377" s="116"/>
      <c r="HDF377" s="116"/>
      <c r="HDG377" s="116"/>
      <c r="HDH377" s="118"/>
      <c r="HDI377" s="115"/>
      <c r="HDJ377" s="116"/>
      <c r="HDK377" s="117"/>
      <c r="HDL377" s="116"/>
      <c r="HDM377" s="116"/>
      <c r="HDN377" s="116"/>
      <c r="HDO377" s="116"/>
      <c r="HDP377" s="116"/>
      <c r="HDQ377" s="116"/>
      <c r="HDR377" s="116"/>
      <c r="HDS377" s="116"/>
      <c r="HDT377" s="118"/>
      <c r="HDU377" s="116"/>
      <c r="HDV377" s="116"/>
      <c r="HDW377" s="116"/>
      <c r="HDX377" s="116"/>
      <c r="HDY377" s="116"/>
      <c r="HDZ377" s="116"/>
      <c r="HEA377" s="116"/>
      <c r="HEB377" s="116"/>
      <c r="HEC377" s="116"/>
      <c r="HED377" s="116"/>
      <c r="HEE377" s="118"/>
      <c r="HEF377" s="115"/>
      <c r="HEG377" s="116"/>
      <c r="HEH377" s="117"/>
      <c r="HEI377" s="116"/>
      <c r="HEJ377" s="116"/>
      <c r="HEK377" s="116"/>
      <c r="HEL377" s="116"/>
      <c r="HEM377" s="116"/>
      <c r="HEN377" s="116"/>
      <c r="HEO377" s="116"/>
      <c r="HEP377" s="116"/>
      <c r="HEQ377" s="118"/>
      <c r="HER377" s="116"/>
      <c r="HES377" s="116"/>
      <c r="HET377" s="116"/>
      <c r="HEU377" s="116"/>
      <c r="HEV377" s="116"/>
      <c r="HEW377" s="116"/>
      <c r="HEX377" s="116"/>
      <c r="HEY377" s="116"/>
      <c r="HEZ377" s="116"/>
      <c r="HFA377" s="116"/>
      <c r="HFB377" s="118"/>
      <c r="HFC377" s="115"/>
      <c r="HFD377" s="116"/>
      <c r="HFE377" s="117"/>
      <c r="HFF377" s="116"/>
      <c r="HFG377" s="116"/>
      <c r="HFH377" s="116"/>
      <c r="HFI377" s="116"/>
      <c r="HFJ377" s="116"/>
      <c r="HFK377" s="116"/>
      <c r="HFL377" s="116"/>
      <c r="HFM377" s="116"/>
      <c r="HFN377" s="118"/>
      <c r="HFO377" s="116"/>
      <c r="HFP377" s="116"/>
      <c r="HFQ377" s="116"/>
      <c r="HFR377" s="116"/>
      <c r="HFS377" s="116"/>
      <c r="HFT377" s="116"/>
      <c r="HFU377" s="116"/>
      <c r="HFV377" s="116"/>
      <c r="HFW377" s="116"/>
      <c r="HFX377" s="116"/>
      <c r="HFY377" s="118"/>
      <c r="HFZ377" s="115"/>
      <c r="HGA377" s="116"/>
      <c r="HGB377" s="117"/>
      <c r="HGC377" s="116"/>
      <c r="HGD377" s="116"/>
      <c r="HGE377" s="116"/>
      <c r="HGF377" s="116"/>
      <c r="HGG377" s="116"/>
      <c r="HGH377" s="116"/>
      <c r="HGI377" s="116"/>
      <c r="HGJ377" s="116"/>
      <c r="HGK377" s="118"/>
      <c r="HGL377" s="116"/>
      <c r="HGM377" s="116"/>
      <c r="HGN377" s="116"/>
      <c r="HGO377" s="116"/>
      <c r="HGP377" s="116"/>
      <c r="HGQ377" s="116"/>
      <c r="HGR377" s="116"/>
      <c r="HGS377" s="116"/>
      <c r="HGT377" s="116"/>
      <c r="HGU377" s="116"/>
      <c r="HGV377" s="118"/>
      <c r="HGW377" s="115"/>
      <c r="HGX377" s="116"/>
      <c r="HGY377" s="117"/>
      <c r="HGZ377" s="116"/>
      <c r="HHA377" s="116"/>
      <c r="HHB377" s="116"/>
      <c r="HHC377" s="116"/>
      <c r="HHD377" s="116"/>
      <c r="HHE377" s="116"/>
      <c r="HHF377" s="116"/>
      <c r="HHG377" s="116"/>
      <c r="HHH377" s="118"/>
      <c r="HHI377" s="116"/>
      <c r="HHJ377" s="116"/>
      <c r="HHK377" s="116"/>
      <c r="HHL377" s="116"/>
      <c r="HHM377" s="116"/>
      <c r="HHN377" s="116"/>
      <c r="HHO377" s="116"/>
      <c r="HHP377" s="116"/>
      <c r="HHQ377" s="116"/>
      <c r="HHR377" s="116"/>
      <c r="HHS377" s="118"/>
      <c r="HHT377" s="115"/>
      <c r="HHU377" s="116"/>
      <c r="HHV377" s="117"/>
      <c r="HHW377" s="116"/>
      <c r="HHX377" s="116"/>
      <c r="HHY377" s="116"/>
      <c r="HHZ377" s="116"/>
      <c r="HIA377" s="116"/>
      <c r="HIB377" s="116"/>
      <c r="HIC377" s="116"/>
      <c r="HID377" s="116"/>
      <c r="HIE377" s="118"/>
      <c r="HIF377" s="116"/>
      <c r="HIG377" s="116"/>
      <c r="HIH377" s="116"/>
      <c r="HII377" s="116"/>
      <c r="HIJ377" s="116"/>
      <c r="HIK377" s="116"/>
      <c r="HIL377" s="116"/>
      <c r="HIM377" s="116"/>
      <c r="HIN377" s="116"/>
      <c r="HIO377" s="116"/>
      <c r="HIP377" s="118"/>
      <c r="HIQ377" s="115"/>
      <c r="HIR377" s="116"/>
      <c r="HIS377" s="117"/>
      <c r="HIT377" s="116"/>
      <c r="HIU377" s="116"/>
      <c r="HIV377" s="116"/>
      <c r="HIW377" s="116"/>
      <c r="HIX377" s="116"/>
      <c r="HIY377" s="116"/>
      <c r="HIZ377" s="116"/>
      <c r="HJA377" s="116"/>
      <c r="HJB377" s="118"/>
      <c r="HJC377" s="116"/>
      <c r="HJD377" s="116"/>
      <c r="HJE377" s="116"/>
      <c r="HJF377" s="116"/>
      <c r="HJG377" s="116"/>
      <c r="HJH377" s="116"/>
      <c r="HJI377" s="116"/>
      <c r="HJJ377" s="116"/>
      <c r="HJK377" s="116"/>
      <c r="HJL377" s="116"/>
      <c r="HJM377" s="118"/>
      <c r="HJN377" s="115"/>
      <c r="HJO377" s="116"/>
      <c r="HJP377" s="117"/>
      <c r="HJQ377" s="116"/>
      <c r="HJR377" s="116"/>
      <c r="HJS377" s="116"/>
      <c r="HJT377" s="116"/>
      <c r="HJU377" s="116"/>
      <c r="HJV377" s="116"/>
      <c r="HJW377" s="116"/>
      <c r="HJX377" s="116"/>
      <c r="HJY377" s="118"/>
      <c r="HJZ377" s="116"/>
      <c r="HKA377" s="116"/>
      <c r="HKB377" s="116"/>
      <c r="HKC377" s="116"/>
      <c r="HKD377" s="116"/>
      <c r="HKE377" s="116"/>
      <c r="HKF377" s="116"/>
      <c r="HKG377" s="116"/>
      <c r="HKH377" s="116"/>
      <c r="HKI377" s="116"/>
      <c r="HKJ377" s="118"/>
      <c r="HKK377" s="115"/>
      <c r="HKL377" s="116"/>
      <c r="HKM377" s="117"/>
      <c r="HKN377" s="116"/>
      <c r="HKO377" s="116"/>
      <c r="HKP377" s="116"/>
      <c r="HKQ377" s="116"/>
      <c r="HKR377" s="116"/>
      <c r="HKS377" s="116"/>
      <c r="HKT377" s="116"/>
      <c r="HKU377" s="116"/>
      <c r="HKV377" s="118"/>
      <c r="HKW377" s="116"/>
      <c r="HKX377" s="116"/>
      <c r="HKY377" s="116"/>
      <c r="HKZ377" s="116"/>
      <c r="HLA377" s="116"/>
      <c r="HLB377" s="116"/>
      <c r="HLC377" s="116"/>
      <c r="HLD377" s="116"/>
      <c r="HLE377" s="116"/>
      <c r="HLF377" s="116"/>
      <c r="HLG377" s="118"/>
      <c r="HLH377" s="115"/>
      <c r="HLI377" s="116"/>
      <c r="HLJ377" s="117"/>
      <c r="HLK377" s="116"/>
      <c r="HLL377" s="116"/>
      <c r="HLM377" s="116"/>
      <c r="HLN377" s="116"/>
      <c r="HLO377" s="116"/>
      <c r="HLP377" s="116"/>
      <c r="HLQ377" s="116"/>
      <c r="HLR377" s="116"/>
      <c r="HLS377" s="118"/>
      <c r="HLT377" s="116"/>
      <c r="HLU377" s="116"/>
      <c r="HLV377" s="116"/>
      <c r="HLW377" s="116"/>
      <c r="HLX377" s="116"/>
      <c r="HLY377" s="116"/>
      <c r="HLZ377" s="116"/>
      <c r="HMA377" s="116"/>
      <c r="HMB377" s="116"/>
      <c r="HMC377" s="116"/>
      <c r="HMD377" s="118"/>
      <c r="HME377" s="115"/>
      <c r="HMF377" s="116"/>
      <c r="HMG377" s="117"/>
      <c r="HMH377" s="116"/>
      <c r="HMI377" s="116"/>
      <c r="HMJ377" s="116"/>
      <c r="HMK377" s="116"/>
      <c r="HML377" s="116"/>
      <c r="HMM377" s="116"/>
      <c r="HMN377" s="116"/>
      <c r="HMO377" s="116"/>
      <c r="HMP377" s="118"/>
      <c r="HMQ377" s="116"/>
      <c r="HMR377" s="116"/>
      <c r="HMS377" s="116"/>
      <c r="HMT377" s="116"/>
      <c r="HMU377" s="116"/>
      <c r="HMV377" s="116"/>
      <c r="HMW377" s="116"/>
      <c r="HMX377" s="116"/>
      <c r="HMY377" s="116"/>
      <c r="HMZ377" s="116"/>
      <c r="HNA377" s="118"/>
      <c r="HNB377" s="115"/>
      <c r="HNC377" s="116"/>
      <c r="HND377" s="117"/>
      <c r="HNE377" s="116"/>
      <c r="HNF377" s="116"/>
      <c r="HNG377" s="116"/>
      <c r="HNH377" s="116"/>
      <c r="HNI377" s="116"/>
      <c r="HNJ377" s="116"/>
      <c r="HNK377" s="116"/>
      <c r="HNL377" s="116"/>
      <c r="HNM377" s="118"/>
      <c r="HNN377" s="116"/>
      <c r="HNO377" s="116"/>
      <c r="HNP377" s="116"/>
      <c r="HNQ377" s="116"/>
      <c r="HNR377" s="116"/>
      <c r="HNS377" s="116"/>
      <c r="HNT377" s="116"/>
      <c r="HNU377" s="116"/>
      <c r="HNV377" s="116"/>
      <c r="HNW377" s="116"/>
      <c r="HNX377" s="118"/>
      <c r="HNY377" s="115"/>
      <c r="HNZ377" s="116"/>
      <c r="HOA377" s="117"/>
      <c r="HOB377" s="116"/>
      <c r="HOC377" s="116"/>
      <c r="HOD377" s="116"/>
      <c r="HOE377" s="116"/>
      <c r="HOF377" s="116"/>
      <c r="HOG377" s="116"/>
      <c r="HOH377" s="116"/>
      <c r="HOI377" s="116"/>
      <c r="HOJ377" s="118"/>
      <c r="HOK377" s="116"/>
      <c r="HOL377" s="116"/>
      <c r="HOM377" s="116"/>
      <c r="HON377" s="116"/>
      <c r="HOO377" s="116"/>
      <c r="HOP377" s="116"/>
      <c r="HOQ377" s="116"/>
      <c r="HOR377" s="116"/>
      <c r="HOS377" s="116"/>
      <c r="HOT377" s="116"/>
      <c r="HOU377" s="118"/>
      <c r="HOV377" s="115"/>
      <c r="HOW377" s="116"/>
      <c r="HOX377" s="117"/>
      <c r="HOY377" s="116"/>
      <c r="HOZ377" s="116"/>
      <c r="HPA377" s="116"/>
      <c r="HPB377" s="116"/>
      <c r="HPC377" s="116"/>
      <c r="HPD377" s="116"/>
      <c r="HPE377" s="116"/>
      <c r="HPF377" s="116"/>
      <c r="HPG377" s="118"/>
      <c r="HPH377" s="116"/>
      <c r="HPI377" s="116"/>
      <c r="HPJ377" s="116"/>
      <c r="HPK377" s="116"/>
      <c r="HPL377" s="116"/>
      <c r="HPM377" s="116"/>
      <c r="HPN377" s="116"/>
      <c r="HPO377" s="116"/>
      <c r="HPP377" s="116"/>
      <c r="HPQ377" s="116"/>
      <c r="HPR377" s="118"/>
      <c r="HPS377" s="115"/>
      <c r="HPT377" s="116"/>
      <c r="HPU377" s="117"/>
      <c r="HPV377" s="116"/>
      <c r="HPW377" s="116"/>
      <c r="HPX377" s="116"/>
      <c r="HPY377" s="116"/>
      <c r="HPZ377" s="116"/>
      <c r="HQA377" s="116"/>
      <c r="HQB377" s="116"/>
      <c r="HQC377" s="116"/>
      <c r="HQD377" s="118"/>
      <c r="HQE377" s="116"/>
      <c r="HQF377" s="116"/>
      <c r="HQG377" s="116"/>
      <c r="HQH377" s="116"/>
      <c r="HQI377" s="116"/>
      <c r="HQJ377" s="116"/>
      <c r="HQK377" s="116"/>
      <c r="HQL377" s="116"/>
      <c r="HQM377" s="116"/>
      <c r="HQN377" s="116"/>
      <c r="HQO377" s="118"/>
      <c r="HQP377" s="115"/>
      <c r="HQQ377" s="116"/>
      <c r="HQR377" s="117"/>
      <c r="HQS377" s="116"/>
      <c r="HQT377" s="116"/>
      <c r="HQU377" s="116"/>
      <c r="HQV377" s="116"/>
      <c r="HQW377" s="116"/>
      <c r="HQX377" s="116"/>
      <c r="HQY377" s="116"/>
      <c r="HQZ377" s="116"/>
      <c r="HRA377" s="118"/>
      <c r="HRB377" s="116"/>
      <c r="HRC377" s="116"/>
      <c r="HRD377" s="116"/>
      <c r="HRE377" s="116"/>
      <c r="HRF377" s="116"/>
      <c r="HRG377" s="116"/>
      <c r="HRH377" s="116"/>
      <c r="HRI377" s="116"/>
      <c r="HRJ377" s="116"/>
      <c r="HRK377" s="116"/>
      <c r="HRL377" s="118"/>
      <c r="HRM377" s="115"/>
      <c r="HRN377" s="116"/>
      <c r="HRO377" s="117"/>
      <c r="HRP377" s="116"/>
      <c r="HRQ377" s="116"/>
      <c r="HRR377" s="116"/>
      <c r="HRS377" s="116"/>
      <c r="HRT377" s="116"/>
      <c r="HRU377" s="116"/>
      <c r="HRV377" s="116"/>
      <c r="HRW377" s="116"/>
      <c r="HRX377" s="118"/>
      <c r="HRY377" s="116"/>
      <c r="HRZ377" s="116"/>
      <c r="HSA377" s="116"/>
      <c r="HSB377" s="116"/>
      <c r="HSC377" s="116"/>
      <c r="HSD377" s="116"/>
      <c r="HSE377" s="116"/>
      <c r="HSF377" s="116"/>
      <c r="HSG377" s="116"/>
      <c r="HSH377" s="116"/>
      <c r="HSI377" s="118"/>
      <c r="HSJ377" s="115"/>
      <c r="HSK377" s="116"/>
      <c r="HSL377" s="117"/>
      <c r="HSM377" s="116"/>
      <c r="HSN377" s="116"/>
      <c r="HSO377" s="116"/>
      <c r="HSP377" s="116"/>
      <c r="HSQ377" s="116"/>
      <c r="HSR377" s="116"/>
      <c r="HSS377" s="116"/>
      <c r="HST377" s="116"/>
      <c r="HSU377" s="118"/>
      <c r="HSV377" s="116"/>
      <c r="HSW377" s="116"/>
      <c r="HSX377" s="116"/>
      <c r="HSY377" s="116"/>
      <c r="HSZ377" s="116"/>
      <c r="HTA377" s="116"/>
      <c r="HTB377" s="116"/>
      <c r="HTC377" s="116"/>
      <c r="HTD377" s="116"/>
      <c r="HTE377" s="116"/>
      <c r="HTF377" s="118"/>
      <c r="HTG377" s="115"/>
      <c r="HTH377" s="116"/>
      <c r="HTI377" s="117"/>
      <c r="HTJ377" s="116"/>
      <c r="HTK377" s="116"/>
      <c r="HTL377" s="116"/>
      <c r="HTM377" s="116"/>
      <c r="HTN377" s="116"/>
      <c r="HTO377" s="116"/>
      <c r="HTP377" s="116"/>
      <c r="HTQ377" s="116"/>
      <c r="HTR377" s="118"/>
      <c r="HTS377" s="116"/>
      <c r="HTT377" s="116"/>
      <c r="HTU377" s="116"/>
      <c r="HTV377" s="116"/>
      <c r="HTW377" s="116"/>
      <c r="HTX377" s="116"/>
      <c r="HTY377" s="116"/>
      <c r="HTZ377" s="116"/>
      <c r="HUA377" s="116"/>
      <c r="HUB377" s="116"/>
      <c r="HUC377" s="118"/>
      <c r="HUD377" s="115"/>
      <c r="HUE377" s="116"/>
      <c r="HUF377" s="117"/>
      <c r="HUG377" s="116"/>
      <c r="HUH377" s="116"/>
      <c r="HUI377" s="116"/>
      <c r="HUJ377" s="116"/>
      <c r="HUK377" s="116"/>
      <c r="HUL377" s="116"/>
      <c r="HUM377" s="116"/>
      <c r="HUN377" s="116"/>
      <c r="HUO377" s="118"/>
      <c r="HUP377" s="116"/>
      <c r="HUQ377" s="116"/>
      <c r="HUR377" s="116"/>
      <c r="HUS377" s="116"/>
      <c r="HUT377" s="116"/>
      <c r="HUU377" s="116"/>
      <c r="HUV377" s="116"/>
      <c r="HUW377" s="116"/>
      <c r="HUX377" s="116"/>
      <c r="HUY377" s="116"/>
      <c r="HUZ377" s="118"/>
      <c r="HVA377" s="115"/>
      <c r="HVB377" s="116"/>
      <c r="HVC377" s="117"/>
      <c r="HVD377" s="116"/>
      <c r="HVE377" s="116"/>
      <c r="HVF377" s="116"/>
      <c r="HVG377" s="116"/>
      <c r="HVH377" s="116"/>
      <c r="HVI377" s="116"/>
      <c r="HVJ377" s="116"/>
      <c r="HVK377" s="116"/>
      <c r="HVL377" s="118"/>
      <c r="HVM377" s="116"/>
      <c r="HVN377" s="116"/>
      <c r="HVO377" s="116"/>
      <c r="HVP377" s="116"/>
      <c r="HVQ377" s="116"/>
      <c r="HVR377" s="116"/>
      <c r="HVS377" s="116"/>
      <c r="HVT377" s="116"/>
      <c r="HVU377" s="116"/>
      <c r="HVV377" s="116"/>
      <c r="HVW377" s="118"/>
      <c r="HVX377" s="115"/>
      <c r="HVY377" s="116"/>
      <c r="HVZ377" s="117"/>
      <c r="HWA377" s="116"/>
      <c r="HWB377" s="116"/>
      <c r="HWC377" s="116"/>
      <c r="HWD377" s="116"/>
      <c r="HWE377" s="116"/>
      <c r="HWF377" s="116"/>
      <c r="HWG377" s="116"/>
      <c r="HWH377" s="116"/>
      <c r="HWI377" s="118"/>
      <c r="HWJ377" s="116"/>
      <c r="HWK377" s="116"/>
      <c r="HWL377" s="116"/>
      <c r="HWM377" s="116"/>
      <c r="HWN377" s="116"/>
      <c r="HWO377" s="116"/>
      <c r="HWP377" s="116"/>
      <c r="HWQ377" s="116"/>
      <c r="HWR377" s="116"/>
      <c r="HWS377" s="116"/>
      <c r="HWT377" s="118"/>
      <c r="HWU377" s="115"/>
      <c r="HWV377" s="116"/>
      <c r="HWW377" s="117"/>
      <c r="HWX377" s="116"/>
      <c r="HWY377" s="116"/>
      <c r="HWZ377" s="116"/>
      <c r="HXA377" s="116"/>
      <c r="HXB377" s="116"/>
      <c r="HXC377" s="116"/>
      <c r="HXD377" s="116"/>
      <c r="HXE377" s="116"/>
      <c r="HXF377" s="118"/>
      <c r="HXG377" s="116"/>
      <c r="HXH377" s="116"/>
      <c r="HXI377" s="116"/>
      <c r="HXJ377" s="116"/>
      <c r="HXK377" s="116"/>
      <c r="HXL377" s="116"/>
      <c r="HXM377" s="116"/>
      <c r="HXN377" s="116"/>
      <c r="HXO377" s="116"/>
      <c r="HXP377" s="116"/>
      <c r="HXQ377" s="118"/>
      <c r="HXR377" s="115"/>
      <c r="HXS377" s="116"/>
      <c r="HXT377" s="117"/>
      <c r="HXU377" s="116"/>
      <c r="HXV377" s="116"/>
      <c r="HXW377" s="116"/>
      <c r="HXX377" s="116"/>
      <c r="HXY377" s="116"/>
      <c r="HXZ377" s="116"/>
      <c r="HYA377" s="116"/>
      <c r="HYB377" s="116"/>
      <c r="HYC377" s="118"/>
      <c r="HYD377" s="116"/>
      <c r="HYE377" s="116"/>
      <c r="HYF377" s="116"/>
      <c r="HYG377" s="116"/>
      <c r="HYH377" s="116"/>
      <c r="HYI377" s="116"/>
      <c r="HYJ377" s="116"/>
      <c r="HYK377" s="116"/>
      <c r="HYL377" s="116"/>
      <c r="HYM377" s="116"/>
      <c r="HYN377" s="118"/>
      <c r="HYO377" s="115"/>
      <c r="HYP377" s="116"/>
      <c r="HYQ377" s="117"/>
      <c r="HYR377" s="116"/>
      <c r="HYS377" s="116"/>
      <c r="HYT377" s="116"/>
      <c r="HYU377" s="116"/>
      <c r="HYV377" s="116"/>
      <c r="HYW377" s="116"/>
      <c r="HYX377" s="116"/>
      <c r="HYY377" s="116"/>
      <c r="HYZ377" s="118"/>
      <c r="HZA377" s="116"/>
      <c r="HZB377" s="116"/>
      <c r="HZC377" s="116"/>
      <c r="HZD377" s="116"/>
      <c r="HZE377" s="116"/>
      <c r="HZF377" s="116"/>
      <c r="HZG377" s="116"/>
      <c r="HZH377" s="116"/>
      <c r="HZI377" s="116"/>
      <c r="HZJ377" s="116"/>
      <c r="HZK377" s="118"/>
      <c r="HZL377" s="115"/>
      <c r="HZM377" s="116"/>
      <c r="HZN377" s="117"/>
      <c r="HZO377" s="116"/>
      <c r="HZP377" s="116"/>
      <c r="HZQ377" s="116"/>
      <c r="HZR377" s="116"/>
      <c r="HZS377" s="116"/>
      <c r="HZT377" s="116"/>
      <c r="HZU377" s="116"/>
      <c r="HZV377" s="116"/>
      <c r="HZW377" s="118"/>
      <c r="HZX377" s="116"/>
      <c r="HZY377" s="116"/>
      <c r="HZZ377" s="116"/>
      <c r="IAA377" s="116"/>
      <c r="IAB377" s="116"/>
      <c r="IAC377" s="116"/>
      <c r="IAD377" s="116"/>
      <c r="IAE377" s="116"/>
      <c r="IAF377" s="116"/>
      <c r="IAG377" s="116"/>
      <c r="IAH377" s="118"/>
      <c r="IAI377" s="115"/>
      <c r="IAJ377" s="116"/>
      <c r="IAK377" s="117"/>
      <c r="IAL377" s="116"/>
      <c r="IAM377" s="116"/>
      <c r="IAN377" s="116"/>
      <c r="IAO377" s="116"/>
      <c r="IAP377" s="116"/>
      <c r="IAQ377" s="116"/>
      <c r="IAR377" s="116"/>
      <c r="IAS377" s="116"/>
      <c r="IAT377" s="118"/>
      <c r="IAU377" s="116"/>
      <c r="IAV377" s="116"/>
      <c r="IAW377" s="116"/>
      <c r="IAX377" s="116"/>
      <c r="IAY377" s="116"/>
      <c r="IAZ377" s="116"/>
      <c r="IBA377" s="116"/>
      <c r="IBB377" s="116"/>
      <c r="IBC377" s="116"/>
      <c r="IBD377" s="116"/>
      <c r="IBE377" s="118"/>
      <c r="IBF377" s="115"/>
      <c r="IBG377" s="116"/>
      <c r="IBH377" s="117"/>
      <c r="IBI377" s="116"/>
      <c r="IBJ377" s="116"/>
      <c r="IBK377" s="116"/>
      <c r="IBL377" s="116"/>
      <c r="IBM377" s="116"/>
      <c r="IBN377" s="116"/>
      <c r="IBO377" s="116"/>
      <c r="IBP377" s="116"/>
      <c r="IBQ377" s="118"/>
      <c r="IBR377" s="116"/>
      <c r="IBS377" s="116"/>
      <c r="IBT377" s="116"/>
      <c r="IBU377" s="116"/>
      <c r="IBV377" s="116"/>
      <c r="IBW377" s="116"/>
      <c r="IBX377" s="116"/>
      <c r="IBY377" s="116"/>
      <c r="IBZ377" s="116"/>
      <c r="ICA377" s="116"/>
      <c r="ICB377" s="118"/>
      <c r="ICC377" s="115"/>
      <c r="ICD377" s="116"/>
      <c r="ICE377" s="117"/>
      <c r="ICF377" s="116"/>
      <c r="ICG377" s="116"/>
      <c r="ICH377" s="116"/>
      <c r="ICI377" s="116"/>
      <c r="ICJ377" s="116"/>
      <c r="ICK377" s="116"/>
      <c r="ICL377" s="116"/>
      <c r="ICM377" s="116"/>
      <c r="ICN377" s="118"/>
      <c r="ICO377" s="116"/>
      <c r="ICP377" s="116"/>
      <c r="ICQ377" s="116"/>
      <c r="ICR377" s="116"/>
      <c r="ICS377" s="116"/>
      <c r="ICT377" s="116"/>
      <c r="ICU377" s="116"/>
      <c r="ICV377" s="116"/>
      <c r="ICW377" s="116"/>
      <c r="ICX377" s="116"/>
      <c r="ICY377" s="118"/>
      <c r="ICZ377" s="115"/>
      <c r="IDA377" s="116"/>
      <c r="IDB377" s="117"/>
      <c r="IDC377" s="116"/>
      <c r="IDD377" s="116"/>
      <c r="IDE377" s="116"/>
      <c r="IDF377" s="116"/>
      <c r="IDG377" s="116"/>
      <c r="IDH377" s="116"/>
      <c r="IDI377" s="116"/>
      <c r="IDJ377" s="116"/>
      <c r="IDK377" s="118"/>
      <c r="IDL377" s="116"/>
      <c r="IDM377" s="116"/>
      <c r="IDN377" s="116"/>
      <c r="IDO377" s="116"/>
      <c r="IDP377" s="116"/>
      <c r="IDQ377" s="116"/>
      <c r="IDR377" s="116"/>
      <c r="IDS377" s="116"/>
      <c r="IDT377" s="116"/>
      <c r="IDU377" s="116"/>
      <c r="IDV377" s="118"/>
      <c r="IDW377" s="115"/>
      <c r="IDX377" s="116"/>
      <c r="IDY377" s="117"/>
      <c r="IDZ377" s="116"/>
      <c r="IEA377" s="116"/>
      <c r="IEB377" s="116"/>
      <c r="IEC377" s="116"/>
      <c r="IED377" s="116"/>
      <c r="IEE377" s="116"/>
      <c r="IEF377" s="116"/>
      <c r="IEG377" s="116"/>
      <c r="IEH377" s="118"/>
      <c r="IEI377" s="116"/>
      <c r="IEJ377" s="116"/>
      <c r="IEK377" s="116"/>
      <c r="IEL377" s="116"/>
      <c r="IEM377" s="116"/>
      <c r="IEN377" s="116"/>
      <c r="IEO377" s="116"/>
      <c r="IEP377" s="116"/>
      <c r="IEQ377" s="116"/>
      <c r="IER377" s="116"/>
      <c r="IES377" s="118"/>
      <c r="IET377" s="115"/>
      <c r="IEU377" s="116"/>
      <c r="IEV377" s="117"/>
      <c r="IEW377" s="116"/>
      <c r="IEX377" s="116"/>
      <c r="IEY377" s="116"/>
      <c r="IEZ377" s="116"/>
      <c r="IFA377" s="116"/>
      <c r="IFB377" s="116"/>
      <c r="IFC377" s="116"/>
      <c r="IFD377" s="116"/>
      <c r="IFE377" s="118"/>
      <c r="IFF377" s="116"/>
      <c r="IFG377" s="116"/>
      <c r="IFH377" s="116"/>
      <c r="IFI377" s="116"/>
      <c r="IFJ377" s="116"/>
      <c r="IFK377" s="116"/>
      <c r="IFL377" s="116"/>
      <c r="IFM377" s="116"/>
      <c r="IFN377" s="116"/>
      <c r="IFO377" s="116"/>
      <c r="IFP377" s="118"/>
      <c r="IFQ377" s="115"/>
      <c r="IFR377" s="116"/>
      <c r="IFS377" s="117"/>
      <c r="IFT377" s="116"/>
      <c r="IFU377" s="116"/>
      <c r="IFV377" s="116"/>
      <c r="IFW377" s="116"/>
      <c r="IFX377" s="116"/>
      <c r="IFY377" s="116"/>
      <c r="IFZ377" s="116"/>
      <c r="IGA377" s="116"/>
      <c r="IGB377" s="118"/>
      <c r="IGC377" s="116"/>
      <c r="IGD377" s="116"/>
      <c r="IGE377" s="116"/>
      <c r="IGF377" s="116"/>
      <c r="IGG377" s="116"/>
      <c r="IGH377" s="116"/>
      <c r="IGI377" s="116"/>
      <c r="IGJ377" s="116"/>
      <c r="IGK377" s="116"/>
      <c r="IGL377" s="116"/>
      <c r="IGM377" s="118"/>
      <c r="IGN377" s="115"/>
      <c r="IGO377" s="116"/>
      <c r="IGP377" s="117"/>
      <c r="IGQ377" s="116"/>
      <c r="IGR377" s="116"/>
      <c r="IGS377" s="116"/>
      <c r="IGT377" s="116"/>
      <c r="IGU377" s="116"/>
      <c r="IGV377" s="116"/>
      <c r="IGW377" s="116"/>
      <c r="IGX377" s="116"/>
      <c r="IGY377" s="118"/>
      <c r="IGZ377" s="116"/>
      <c r="IHA377" s="116"/>
      <c r="IHB377" s="116"/>
      <c r="IHC377" s="116"/>
      <c r="IHD377" s="116"/>
      <c r="IHE377" s="116"/>
      <c r="IHF377" s="116"/>
      <c r="IHG377" s="116"/>
      <c r="IHH377" s="116"/>
      <c r="IHI377" s="116"/>
      <c r="IHJ377" s="118"/>
      <c r="IHK377" s="115"/>
      <c r="IHL377" s="116"/>
      <c r="IHM377" s="117"/>
      <c r="IHN377" s="116"/>
      <c r="IHO377" s="116"/>
      <c r="IHP377" s="116"/>
      <c r="IHQ377" s="116"/>
      <c r="IHR377" s="116"/>
      <c r="IHS377" s="116"/>
      <c r="IHT377" s="116"/>
      <c r="IHU377" s="116"/>
      <c r="IHV377" s="118"/>
      <c r="IHW377" s="116"/>
      <c r="IHX377" s="116"/>
      <c r="IHY377" s="116"/>
      <c r="IHZ377" s="116"/>
      <c r="IIA377" s="116"/>
      <c r="IIB377" s="116"/>
      <c r="IIC377" s="116"/>
      <c r="IID377" s="116"/>
      <c r="IIE377" s="116"/>
      <c r="IIF377" s="116"/>
      <c r="IIG377" s="118"/>
      <c r="IIH377" s="115"/>
      <c r="III377" s="116"/>
      <c r="IIJ377" s="117"/>
      <c r="IIK377" s="116"/>
      <c r="IIL377" s="116"/>
      <c r="IIM377" s="116"/>
      <c r="IIN377" s="116"/>
      <c r="IIO377" s="116"/>
      <c r="IIP377" s="116"/>
      <c r="IIQ377" s="116"/>
      <c r="IIR377" s="116"/>
      <c r="IIS377" s="118"/>
      <c r="IIT377" s="116"/>
      <c r="IIU377" s="116"/>
      <c r="IIV377" s="116"/>
      <c r="IIW377" s="116"/>
      <c r="IIX377" s="116"/>
      <c r="IIY377" s="116"/>
      <c r="IIZ377" s="116"/>
      <c r="IJA377" s="116"/>
      <c r="IJB377" s="116"/>
      <c r="IJC377" s="116"/>
      <c r="IJD377" s="118"/>
      <c r="IJE377" s="115"/>
      <c r="IJF377" s="116"/>
      <c r="IJG377" s="117"/>
      <c r="IJH377" s="116"/>
      <c r="IJI377" s="116"/>
      <c r="IJJ377" s="116"/>
      <c r="IJK377" s="116"/>
      <c r="IJL377" s="116"/>
      <c r="IJM377" s="116"/>
      <c r="IJN377" s="116"/>
      <c r="IJO377" s="116"/>
      <c r="IJP377" s="118"/>
      <c r="IJQ377" s="116"/>
      <c r="IJR377" s="116"/>
      <c r="IJS377" s="116"/>
      <c r="IJT377" s="116"/>
      <c r="IJU377" s="116"/>
      <c r="IJV377" s="116"/>
      <c r="IJW377" s="116"/>
      <c r="IJX377" s="116"/>
      <c r="IJY377" s="116"/>
      <c r="IJZ377" s="116"/>
      <c r="IKA377" s="118"/>
      <c r="IKB377" s="115"/>
      <c r="IKC377" s="116"/>
      <c r="IKD377" s="117"/>
      <c r="IKE377" s="116"/>
      <c r="IKF377" s="116"/>
      <c r="IKG377" s="116"/>
      <c r="IKH377" s="116"/>
      <c r="IKI377" s="116"/>
      <c r="IKJ377" s="116"/>
      <c r="IKK377" s="116"/>
      <c r="IKL377" s="116"/>
      <c r="IKM377" s="118"/>
      <c r="IKN377" s="116"/>
      <c r="IKO377" s="116"/>
      <c r="IKP377" s="116"/>
      <c r="IKQ377" s="116"/>
      <c r="IKR377" s="116"/>
      <c r="IKS377" s="116"/>
      <c r="IKT377" s="116"/>
      <c r="IKU377" s="116"/>
      <c r="IKV377" s="116"/>
      <c r="IKW377" s="116"/>
      <c r="IKX377" s="118"/>
      <c r="IKY377" s="115"/>
      <c r="IKZ377" s="116"/>
      <c r="ILA377" s="117"/>
      <c r="ILB377" s="116"/>
      <c r="ILC377" s="116"/>
      <c r="ILD377" s="116"/>
      <c r="ILE377" s="116"/>
      <c r="ILF377" s="116"/>
      <c r="ILG377" s="116"/>
      <c r="ILH377" s="116"/>
      <c r="ILI377" s="116"/>
      <c r="ILJ377" s="118"/>
      <c r="ILK377" s="116"/>
      <c r="ILL377" s="116"/>
      <c r="ILM377" s="116"/>
      <c r="ILN377" s="116"/>
      <c r="ILO377" s="116"/>
      <c r="ILP377" s="116"/>
      <c r="ILQ377" s="116"/>
      <c r="ILR377" s="116"/>
      <c r="ILS377" s="116"/>
      <c r="ILT377" s="116"/>
      <c r="ILU377" s="118"/>
      <c r="ILV377" s="115"/>
      <c r="ILW377" s="116"/>
      <c r="ILX377" s="117"/>
      <c r="ILY377" s="116"/>
      <c r="ILZ377" s="116"/>
      <c r="IMA377" s="116"/>
      <c r="IMB377" s="116"/>
      <c r="IMC377" s="116"/>
      <c r="IMD377" s="116"/>
      <c r="IME377" s="116"/>
      <c r="IMF377" s="116"/>
      <c r="IMG377" s="118"/>
      <c r="IMH377" s="116"/>
      <c r="IMI377" s="116"/>
      <c r="IMJ377" s="116"/>
      <c r="IMK377" s="116"/>
      <c r="IML377" s="116"/>
      <c r="IMM377" s="116"/>
      <c r="IMN377" s="116"/>
      <c r="IMO377" s="116"/>
      <c r="IMP377" s="116"/>
      <c r="IMQ377" s="116"/>
      <c r="IMR377" s="118"/>
      <c r="IMS377" s="115"/>
      <c r="IMT377" s="116"/>
      <c r="IMU377" s="117"/>
      <c r="IMV377" s="116"/>
      <c r="IMW377" s="116"/>
      <c r="IMX377" s="116"/>
      <c r="IMY377" s="116"/>
      <c r="IMZ377" s="116"/>
      <c r="INA377" s="116"/>
      <c r="INB377" s="116"/>
      <c r="INC377" s="116"/>
      <c r="IND377" s="118"/>
      <c r="INE377" s="116"/>
      <c r="INF377" s="116"/>
      <c r="ING377" s="116"/>
      <c r="INH377" s="116"/>
      <c r="INI377" s="116"/>
      <c r="INJ377" s="116"/>
      <c r="INK377" s="116"/>
      <c r="INL377" s="116"/>
      <c r="INM377" s="116"/>
      <c r="INN377" s="116"/>
      <c r="INO377" s="118"/>
      <c r="INP377" s="115"/>
      <c r="INQ377" s="116"/>
      <c r="INR377" s="117"/>
      <c r="INS377" s="116"/>
      <c r="INT377" s="116"/>
      <c r="INU377" s="116"/>
      <c r="INV377" s="116"/>
      <c r="INW377" s="116"/>
      <c r="INX377" s="116"/>
      <c r="INY377" s="116"/>
      <c r="INZ377" s="116"/>
      <c r="IOA377" s="118"/>
      <c r="IOB377" s="116"/>
      <c r="IOC377" s="116"/>
      <c r="IOD377" s="116"/>
      <c r="IOE377" s="116"/>
      <c r="IOF377" s="116"/>
      <c r="IOG377" s="116"/>
      <c r="IOH377" s="116"/>
      <c r="IOI377" s="116"/>
      <c r="IOJ377" s="116"/>
      <c r="IOK377" s="116"/>
      <c r="IOL377" s="118"/>
      <c r="IOM377" s="115"/>
      <c r="ION377" s="116"/>
      <c r="IOO377" s="117"/>
      <c r="IOP377" s="116"/>
      <c r="IOQ377" s="116"/>
      <c r="IOR377" s="116"/>
      <c r="IOS377" s="116"/>
      <c r="IOT377" s="116"/>
      <c r="IOU377" s="116"/>
      <c r="IOV377" s="116"/>
      <c r="IOW377" s="116"/>
      <c r="IOX377" s="118"/>
      <c r="IOY377" s="116"/>
      <c r="IOZ377" s="116"/>
      <c r="IPA377" s="116"/>
      <c r="IPB377" s="116"/>
      <c r="IPC377" s="116"/>
      <c r="IPD377" s="116"/>
      <c r="IPE377" s="116"/>
      <c r="IPF377" s="116"/>
      <c r="IPG377" s="116"/>
      <c r="IPH377" s="116"/>
      <c r="IPI377" s="118"/>
      <c r="IPJ377" s="115"/>
      <c r="IPK377" s="116"/>
      <c r="IPL377" s="117"/>
      <c r="IPM377" s="116"/>
      <c r="IPN377" s="116"/>
      <c r="IPO377" s="116"/>
      <c r="IPP377" s="116"/>
      <c r="IPQ377" s="116"/>
      <c r="IPR377" s="116"/>
      <c r="IPS377" s="116"/>
      <c r="IPT377" s="116"/>
      <c r="IPU377" s="118"/>
      <c r="IPV377" s="116"/>
      <c r="IPW377" s="116"/>
      <c r="IPX377" s="116"/>
      <c r="IPY377" s="116"/>
      <c r="IPZ377" s="116"/>
      <c r="IQA377" s="116"/>
      <c r="IQB377" s="116"/>
      <c r="IQC377" s="116"/>
      <c r="IQD377" s="116"/>
      <c r="IQE377" s="116"/>
      <c r="IQF377" s="118"/>
      <c r="IQG377" s="115"/>
      <c r="IQH377" s="116"/>
      <c r="IQI377" s="117"/>
      <c r="IQJ377" s="116"/>
      <c r="IQK377" s="116"/>
      <c r="IQL377" s="116"/>
      <c r="IQM377" s="116"/>
      <c r="IQN377" s="116"/>
      <c r="IQO377" s="116"/>
      <c r="IQP377" s="116"/>
      <c r="IQQ377" s="116"/>
      <c r="IQR377" s="118"/>
      <c r="IQS377" s="116"/>
      <c r="IQT377" s="116"/>
      <c r="IQU377" s="116"/>
      <c r="IQV377" s="116"/>
      <c r="IQW377" s="116"/>
      <c r="IQX377" s="116"/>
      <c r="IQY377" s="116"/>
      <c r="IQZ377" s="116"/>
      <c r="IRA377" s="116"/>
      <c r="IRB377" s="116"/>
      <c r="IRC377" s="118"/>
      <c r="IRD377" s="115"/>
      <c r="IRE377" s="116"/>
      <c r="IRF377" s="117"/>
      <c r="IRG377" s="116"/>
      <c r="IRH377" s="116"/>
      <c r="IRI377" s="116"/>
      <c r="IRJ377" s="116"/>
      <c r="IRK377" s="116"/>
      <c r="IRL377" s="116"/>
      <c r="IRM377" s="116"/>
      <c r="IRN377" s="116"/>
      <c r="IRO377" s="118"/>
      <c r="IRP377" s="116"/>
      <c r="IRQ377" s="116"/>
      <c r="IRR377" s="116"/>
      <c r="IRS377" s="116"/>
      <c r="IRT377" s="116"/>
      <c r="IRU377" s="116"/>
      <c r="IRV377" s="116"/>
      <c r="IRW377" s="116"/>
      <c r="IRX377" s="116"/>
      <c r="IRY377" s="116"/>
      <c r="IRZ377" s="118"/>
      <c r="ISA377" s="115"/>
      <c r="ISB377" s="116"/>
      <c r="ISC377" s="117"/>
      <c r="ISD377" s="116"/>
      <c r="ISE377" s="116"/>
      <c r="ISF377" s="116"/>
      <c r="ISG377" s="116"/>
      <c r="ISH377" s="116"/>
      <c r="ISI377" s="116"/>
      <c r="ISJ377" s="116"/>
      <c r="ISK377" s="116"/>
      <c r="ISL377" s="118"/>
      <c r="ISM377" s="116"/>
      <c r="ISN377" s="116"/>
      <c r="ISO377" s="116"/>
      <c r="ISP377" s="116"/>
      <c r="ISQ377" s="116"/>
      <c r="ISR377" s="116"/>
      <c r="ISS377" s="116"/>
      <c r="IST377" s="116"/>
      <c r="ISU377" s="116"/>
      <c r="ISV377" s="116"/>
      <c r="ISW377" s="118"/>
      <c r="ISX377" s="115"/>
      <c r="ISY377" s="116"/>
      <c r="ISZ377" s="117"/>
      <c r="ITA377" s="116"/>
      <c r="ITB377" s="116"/>
      <c r="ITC377" s="116"/>
      <c r="ITD377" s="116"/>
      <c r="ITE377" s="116"/>
      <c r="ITF377" s="116"/>
      <c r="ITG377" s="116"/>
      <c r="ITH377" s="116"/>
      <c r="ITI377" s="118"/>
      <c r="ITJ377" s="116"/>
      <c r="ITK377" s="116"/>
      <c r="ITL377" s="116"/>
      <c r="ITM377" s="116"/>
      <c r="ITN377" s="116"/>
      <c r="ITO377" s="116"/>
      <c r="ITP377" s="116"/>
      <c r="ITQ377" s="116"/>
      <c r="ITR377" s="116"/>
      <c r="ITS377" s="116"/>
      <c r="ITT377" s="118"/>
      <c r="ITU377" s="115"/>
      <c r="ITV377" s="116"/>
      <c r="ITW377" s="117"/>
      <c r="ITX377" s="116"/>
      <c r="ITY377" s="116"/>
      <c r="ITZ377" s="116"/>
      <c r="IUA377" s="116"/>
      <c r="IUB377" s="116"/>
      <c r="IUC377" s="116"/>
      <c r="IUD377" s="116"/>
      <c r="IUE377" s="116"/>
      <c r="IUF377" s="118"/>
      <c r="IUG377" s="116"/>
      <c r="IUH377" s="116"/>
      <c r="IUI377" s="116"/>
      <c r="IUJ377" s="116"/>
      <c r="IUK377" s="116"/>
      <c r="IUL377" s="116"/>
      <c r="IUM377" s="116"/>
      <c r="IUN377" s="116"/>
      <c r="IUO377" s="116"/>
      <c r="IUP377" s="116"/>
      <c r="IUQ377" s="118"/>
      <c r="IUR377" s="115"/>
      <c r="IUS377" s="116"/>
      <c r="IUT377" s="117"/>
      <c r="IUU377" s="116"/>
      <c r="IUV377" s="116"/>
      <c r="IUW377" s="116"/>
      <c r="IUX377" s="116"/>
      <c r="IUY377" s="116"/>
      <c r="IUZ377" s="116"/>
      <c r="IVA377" s="116"/>
      <c r="IVB377" s="116"/>
      <c r="IVC377" s="118"/>
      <c r="IVD377" s="116"/>
      <c r="IVE377" s="116"/>
      <c r="IVF377" s="116"/>
      <c r="IVG377" s="116"/>
      <c r="IVH377" s="116"/>
      <c r="IVI377" s="116"/>
      <c r="IVJ377" s="116"/>
      <c r="IVK377" s="116"/>
      <c r="IVL377" s="116"/>
      <c r="IVM377" s="116"/>
      <c r="IVN377" s="118"/>
      <c r="IVO377" s="115"/>
      <c r="IVP377" s="116"/>
      <c r="IVQ377" s="117"/>
      <c r="IVR377" s="116"/>
      <c r="IVS377" s="116"/>
      <c r="IVT377" s="116"/>
      <c r="IVU377" s="116"/>
      <c r="IVV377" s="116"/>
      <c r="IVW377" s="116"/>
      <c r="IVX377" s="116"/>
      <c r="IVY377" s="116"/>
      <c r="IVZ377" s="118"/>
      <c r="IWA377" s="116"/>
      <c r="IWB377" s="116"/>
      <c r="IWC377" s="116"/>
      <c r="IWD377" s="116"/>
      <c r="IWE377" s="116"/>
      <c r="IWF377" s="116"/>
      <c r="IWG377" s="116"/>
      <c r="IWH377" s="116"/>
      <c r="IWI377" s="116"/>
      <c r="IWJ377" s="116"/>
      <c r="IWK377" s="118"/>
      <c r="IWL377" s="115"/>
      <c r="IWM377" s="116"/>
      <c r="IWN377" s="117"/>
      <c r="IWO377" s="116"/>
      <c r="IWP377" s="116"/>
      <c r="IWQ377" s="116"/>
      <c r="IWR377" s="116"/>
      <c r="IWS377" s="116"/>
      <c r="IWT377" s="116"/>
      <c r="IWU377" s="116"/>
      <c r="IWV377" s="116"/>
      <c r="IWW377" s="118"/>
      <c r="IWX377" s="116"/>
      <c r="IWY377" s="116"/>
      <c r="IWZ377" s="116"/>
      <c r="IXA377" s="116"/>
      <c r="IXB377" s="116"/>
      <c r="IXC377" s="116"/>
      <c r="IXD377" s="116"/>
      <c r="IXE377" s="116"/>
      <c r="IXF377" s="116"/>
      <c r="IXG377" s="116"/>
      <c r="IXH377" s="118"/>
      <c r="IXI377" s="115"/>
      <c r="IXJ377" s="116"/>
      <c r="IXK377" s="117"/>
      <c r="IXL377" s="116"/>
      <c r="IXM377" s="116"/>
      <c r="IXN377" s="116"/>
      <c r="IXO377" s="116"/>
      <c r="IXP377" s="116"/>
      <c r="IXQ377" s="116"/>
      <c r="IXR377" s="116"/>
      <c r="IXS377" s="116"/>
      <c r="IXT377" s="118"/>
      <c r="IXU377" s="116"/>
      <c r="IXV377" s="116"/>
      <c r="IXW377" s="116"/>
      <c r="IXX377" s="116"/>
      <c r="IXY377" s="116"/>
      <c r="IXZ377" s="116"/>
      <c r="IYA377" s="116"/>
      <c r="IYB377" s="116"/>
      <c r="IYC377" s="116"/>
      <c r="IYD377" s="116"/>
      <c r="IYE377" s="118"/>
      <c r="IYF377" s="115"/>
      <c r="IYG377" s="116"/>
      <c r="IYH377" s="117"/>
      <c r="IYI377" s="116"/>
      <c r="IYJ377" s="116"/>
      <c r="IYK377" s="116"/>
      <c r="IYL377" s="116"/>
      <c r="IYM377" s="116"/>
      <c r="IYN377" s="116"/>
      <c r="IYO377" s="116"/>
      <c r="IYP377" s="116"/>
      <c r="IYQ377" s="118"/>
      <c r="IYR377" s="116"/>
      <c r="IYS377" s="116"/>
      <c r="IYT377" s="116"/>
      <c r="IYU377" s="116"/>
      <c r="IYV377" s="116"/>
      <c r="IYW377" s="116"/>
      <c r="IYX377" s="116"/>
      <c r="IYY377" s="116"/>
      <c r="IYZ377" s="116"/>
      <c r="IZA377" s="116"/>
      <c r="IZB377" s="118"/>
      <c r="IZC377" s="115"/>
      <c r="IZD377" s="116"/>
      <c r="IZE377" s="117"/>
      <c r="IZF377" s="116"/>
      <c r="IZG377" s="116"/>
      <c r="IZH377" s="116"/>
      <c r="IZI377" s="116"/>
      <c r="IZJ377" s="116"/>
      <c r="IZK377" s="116"/>
      <c r="IZL377" s="116"/>
      <c r="IZM377" s="116"/>
      <c r="IZN377" s="118"/>
      <c r="IZO377" s="116"/>
      <c r="IZP377" s="116"/>
      <c r="IZQ377" s="116"/>
      <c r="IZR377" s="116"/>
      <c r="IZS377" s="116"/>
      <c r="IZT377" s="116"/>
      <c r="IZU377" s="116"/>
      <c r="IZV377" s="116"/>
      <c r="IZW377" s="116"/>
      <c r="IZX377" s="116"/>
      <c r="IZY377" s="118"/>
      <c r="IZZ377" s="115"/>
      <c r="JAA377" s="116"/>
      <c r="JAB377" s="117"/>
      <c r="JAC377" s="116"/>
      <c r="JAD377" s="116"/>
      <c r="JAE377" s="116"/>
      <c r="JAF377" s="116"/>
      <c r="JAG377" s="116"/>
      <c r="JAH377" s="116"/>
      <c r="JAI377" s="116"/>
      <c r="JAJ377" s="116"/>
      <c r="JAK377" s="118"/>
      <c r="JAL377" s="116"/>
      <c r="JAM377" s="116"/>
      <c r="JAN377" s="116"/>
      <c r="JAO377" s="116"/>
      <c r="JAP377" s="116"/>
      <c r="JAQ377" s="116"/>
      <c r="JAR377" s="116"/>
      <c r="JAS377" s="116"/>
      <c r="JAT377" s="116"/>
      <c r="JAU377" s="116"/>
      <c r="JAV377" s="118"/>
      <c r="JAW377" s="115"/>
      <c r="JAX377" s="116"/>
      <c r="JAY377" s="117"/>
      <c r="JAZ377" s="116"/>
      <c r="JBA377" s="116"/>
      <c r="JBB377" s="116"/>
      <c r="JBC377" s="116"/>
      <c r="JBD377" s="116"/>
      <c r="JBE377" s="116"/>
      <c r="JBF377" s="116"/>
      <c r="JBG377" s="116"/>
      <c r="JBH377" s="118"/>
      <c r="JBI377" s="116"/>
      <c r="JBJ377" s="116"/>
      <c r="JBK377" s="116"/>
      <c r="JBL377" s="116"/>
      <c r="JBM377" s="116"/>
      <c r="JBN377" s="116"/>
      <c r="JBO377" s="116"/>
      <c r="JBP377" s="116"/>
      <c r="JBQ377" s="116"/>
      <c r="JBR377" s="116"/>
      <c r="JBS377" s="118"/>
      <c r="JBT377" s="115"/>
      <c r="JBU377" s="116"/>
      <c r="JBV377" s="117"/>
      <c r="JBW377" s="116"/>
      <c r="JBX377" s="116"/>
      <c r="JBY377" s="116"/>
      <c r="JBZ377" s="116"/>
      <c r="JCA377" s="116"/>
      <c r="JCB377" s="116"/>
      <c r="JCC377" s="116"/>
      <c r="JCD377" s="116"/>
      <c r="JCE377" s="118"/>
      <c r="JCF377" s="116"/>
      <c r="JCG377" s="116"/>
      <c r="JCH377" s="116"/>
      <c r="JCI377" s="116"/>
      <c r="JCJ377" s="116"/>
      <c r="JCK377" s="116"/>
      <c r="JCL377" s="116"/>
      <c r="JCM377" s="116"/>
      <c r="JCN377" s="116"/>
      <c r="JCO377" s="116"/>
      <c r="JCP377" s="118"/>
      <c r="JCQ377" s="115"/>
      <c r="JCR377" s="116"/>
      <c r="JCS377" s="117"/>
      <c r="JCT377" s="116"/>
      <c r="JCU377" s="116"/>
      <c r="JCV377" s="116"/>
      <c r="JCW377" s="116"/>
      <c r="JCX377" s="116"/>
      <c r="JCY377" s="116"/>
      <c r="JCZ377" s="116"/>
      <c r="JDA377" s="116"/>
      <c r="JDB377" s="118"/>
      <c r="JDC377" s="116"/>
      <c r="JDD377" s="116"/>
      <c r="JDE377" s="116"/>
      <c r="JDF377" s="116"/>
      <c r="JDG377" s="116"/>
      <c r="JDH377" s="116"/>
      <c r="JDI377" s="116"/>
      <c r="JDJ377" s="116"/>
      <c r="JDK377" s="116"/>
      <c r="JDL377" s="116"/>
      <c r="JDM377" s="118"/>
      <c r="JDN377" s="115"/>
      <c r="JDO377" s="116"/>
      <c r="JDP377" s="117"/>
      <c r="JDQ377" s="116"/>
      <c r="JDR377" s="116"/>
      <c r="JDS377" s="116"/>
      <c r="JDT377" s="116"/>
      <c r="JDU377" s="116"/>
      <c r="JDV377" s="116"/>
      <c r="JDW377" s="116"/>
      <c r="JDX377" s="116"/>
      <c r="JDY377" s="118"/>
      <c r="JDZ377" s="116"/>
      <c r="JEA377" s="116"/>
      <c r="JEB377" s="116"/>
      <c r="JEC377" s="116"/>
      <c r="JED377" s="116"/>
      <c r="JEE377" s="116"/>
      <c r="JEF377" s="116"/>
      <c r="JEG377" s="116"/>
      <c r="JEH377" s="116"/>
      <c r="JEI377" s="116"/>
      <c r="JEJ377" s="118"/>
      <c r="JEK377" s="115"/>
      <c r="JEL377" s="116"/>
      <c r="JEM377" s="117"/>
      <c r="JEN377" s="116"/>
      <c r="JEO377" s="116"/>
      <c r="JEP377" s="116"/>
      <c r="JEQ377" s="116"/>
      <c r="JER377" s="116"/>
      <c r="JES377" s="116"/>
      <c r="JET377" s="116"/>
      <c r="JEU377" s="116"/>
      <c r="JEV377" s="118"/>
      <c r="JEW377" s="116"/>
      <c r="JEX377" s="116"/>
      <c r="JEY377" s="116"/>
      <c r="JEZ377" s="116"/>
      <c r="JFA377" s="116"/>
      <c r="JFB377" s="116"/>
      <c r="JFC377" s="116"/>
      <c r="JFD377" s="116"/>
      <c r="JFE377" s="116"/>
      <c r="JFF377" s="116"/>
      <c r="JFG377" s="118"/>
      <c r="JFH377" s="115"/>
      <c r="JFI377" s="116"/>
      <c r="JFJ377" s="117"/>
      <c r="JFK377" s="116"/>
      <c r="JFL377" s="116"/>
      <c r="JFM377" s="116"/>
      <c r="JFN377" s="116"/>
      <c r="JFO377" s="116"/>
      <c r="JFP377" s="116"/>
      <c r="JFQ377" s="116"/>
      <c r="JFR377" s="116"/>
      <c r="JFS377" s="118"/>
      <c r="JFT377" s="116"/>
      <c r="JFU377" s="116"/>
      <c r="JFV377" s="116"/>
      <c r="JFW377" s="116"/>
      <c r="JFX377" s="116"/>
      <c r="JFY377" s="116"/>
      <c r="JFZ377" s="116"/>
      <c r="JGA377" s="116"/>
      <c r="JGB377" s="116"/>
      <c r="JGC377" s="116"/>
      <c r="JGD377" s="118"/>
      <c r="JGE377" s="115"/>
      <c r="JGF377" s="116"/>
      <c r="JGG377" s="117"/>
      <c r="JGH377" s="116"/>
      <c r="JGI377" s="116"/>
      <c r="JGJ377" s="116"/>
      <c r="JGK377" s="116"/>
      <c r="JGL377" s="116"/>
      <c r="JGM377" s="116"/>
      <c r="JGN377" s="116"/>
      <c r="JGO377" s="116"/>
      <c r="JGP377" s="118"/>
      <c r="JGQ377" s="116"/>
      <c r="JGR377" s="116"/>
      <c r="JGS377" s="116"/>
      <c r="JGT377" s="116"/>
      <c r="JGU377" s="116"/>
      <c r="JGV377" s="116"/>
      <c r="JGW377" s="116"/>
      <c r="JGX377" s="116"/>
      <c r="JGY377" s="116"/>
      <c r="JGZ377" s="116"/>
      <c r="JHA377" s="118"/>
      <c r="JHB377" s="115"/>
      <c r="JHC377" s="116"/>
      <c r="JHD377" s="117"/>
      <c r="JHE377" s="116"/>
      <c r="JHF377" s="116"/>
      <c r="JHG377" s="116"/>
      <c r="JHH377" s="116"/>
      <c r="JHI377" s="116"/>
      <c r="JHJ377" s="116"/>
      <c r="JHK377" s="116"/>
      <c r="JHL377" s="116"/>
      <c r="JHM377" s="118"/>
      <c r="JHN377" s="116"/>
      <c r="JHO377" s="116"/>
      <c r="JHP377" s="116"/>
      <c r="JHQ377" s="116"/>
      <c r="JHR377" s="116"/>
      <c r="JHS377" s="116"/>
      <c r="JHT377" s="116"/>
      <c r="JHU377" s="116"/>
      <c r="JHV377" s="116"/>
      <c r="JHW377" s="116"/>
      <c r="JHX377" s="118"/>
      <c r="JHY377" s="115"/>
      <c r="JHZ377" s="116"/>
      <c r="JIA377" s="117"/>
      <c r="JIB377" s="116"/>
      <c r="JIC377" s="116"/>
      <c r="JID377" s="116"/>
      <c r="JIE377" s="116"/>
      <c r="JIF377" s="116"/>
      <c r="JIG377" s="116"/>
      <c r="JIH377" s="116"/>
      <c r="JII377" s="116"/>
      <c r="JIJ377" s="118"/>
      <c r="JIK377" s="116"/>
      <c r="JIL377" s="116"/>
      <c r="JIM377" s="116"/>
      <c r="JIN377" s="116"/>
      <c r="JIO377" s="116"/>
      <c r="JIP377" s="116"/>
      <c r="JIQ377" s="116"/>
      <c r="JIR377" s="116"/>
      <c r="JIS377" s="116"/>
      <c r="JIT377" s="116"/>
      <c r="JIU377" s="118"/>
      <c r="JIV377" s="115"/>
      <c r="JIW377" s="116"/>
      <c r="JIX377" s="117"/>
      <c r="JIY377" s="116"/>
      <c r="JIZ377" s="116"/>
      <c r="JJA377" s="116"/>
      <c r="JJB377" s="116"/>
      <c r="JJC377" s="116"/>
      <c r="JJD377" s="116"/>
      <c r="JJE377" s="116"/>
      <c r="JJF377" s="116"/>
      <c r="JJG377" s="118"/>
      <c r="JJH377" s="116"/>
      <c r="JJI377" s="116"/>
      <c r="JJJ377" s="116"/>
      <c r="JJK377" s="116"/>
      <c r="JJL377" s="116"/>
      <c r="JJM377" s="116"/>
      <c r="JJN377" s="116"/>
      <c r="JJO377" s="116"/>
      <c r="JJP377" s="116"/>
      <c r="JJQ377" s="116"/>
      <c r="JJR377" s="118"/>
      <c r="JJS377" s="115"/>
      <c r="JJT377" s="116"/>
      <c r="JJU377" s="117"/>
      <c r="JJV377" s="116"/>
      <c r="JJW377" s="116"/>
      <c r="JJX377" s="116"/>
      <c r="JJY377" s="116"/>
      <c r="JJZ377" s="116"/>
      <c r="JKA377" s="116"/>
      <c r="JKB377" s="116"/>
      <c r="JKC377" s="116"/>
      <c r="JKD377" s="118"/>
      <c r="JKE377" s="116"/>
      <c r="JKF377" s="116"/>
      <c r="JKG377" s="116"/>
      <c r="JKH377" s="116"/>
      <c r="JKI377" s="116"/>
      <c r="JKJ377" s="116"/>
      <c r="JKK377" s="116"/>
      <c r="JKL377" s="116"/>
      <c r="JKM377" s="116"/>
      <c r="JKN377" s="116"/>
      <c r="JKO377" s="118"/>
      <c r="JKP377" s="115"/>
      <c r="JKQ377" s="116"/>
      <c r="JKR377" s="117"/>
      <c r="JKS377" s="116"/>
      <c r="JKT377" s="116"/>
      <c r="JKU377" s="116"/>
      <c r="JKV377" s="116"/>
      <c r="JKW377" s="116"/>
      <c r="JKX377" s="116"/>
      <c r="JKY377" s="116"/>
      <c r="JKZ377" s="116"/>
      <c r="JLA377" s="118"/>
      <c r="JLB377" s="116"/>
      <c r="JLC377" s="116"/>
      <c r="JLD377" s="116"/>
      <c r="JLE377" s="116"/>
      <c r="JLF377" s="116"/>
      <c r="JLG377" s="116"/>
      <c r="JLH377" s="116"/>
      <c r="JLI377" s="116"/>
      <c r="JLJ377" s="116"/>
      <c r="JLK377" s="116"/>
      <c r="JLL377" s="118"/>
      <c r="JLM377" s="115"/>
      <c r="JLN377" s="116"/>
      <c r="JLO377" s="117"/>
      <c r="JLP377" s="116"/>
      <c r="JLQ377" s="116"/>
      <c r="JLR377" s="116"/>
      <c r="JLS377" s="116"/>
      <c r="JLT377" s="116"/>
      <c r="JLU377" s="116"/>
      <c r="JLV377" s="116"/>
      <c r="JLW377" s="116"/>
      <c r="JLX377" s="118"/>
      <c r="JLY377" s="116"/>
      <c r="JLZ377" s="116"/>
      <c r="JMA377" s="116"/>
      <c r="JMB377" s="116"/>
      <c r="JMC377" s="116"/>
      <c r="JMD377" s="116"/>
      <c r="JME377" s="116"/>
      <c r="JMF377" s="116"/>
      <c r="JMG377" s="116"/>
      <c r="JMH377" s="116"/>
      <c r="JMI377" s="118"/>
      <c r="JMJ377" s="115"/>
      <c r="JMK377" s="116"/>
      <c r="JML377" s="117"/>
      <c r="JMM377" s="116"/>
      <c r="JMN377" s="116"/>
      <c r="JMO377" s="116"/>
      <c r="JMP377" s="116"/>
      <c r="JMQ377" s="116"/>
      <c r="JMR377" s="116"/>
      <c r="JMS377" s="116"/>
      <c r="JMT377" s="116"/>
      <c r="JMU377" s="118"/>
      <c r="JMV377" s="116"/>
      <c r="JMW377" s="116"/>
      <c r="JMX377" s="116"/>
      <c r="JMY377" s="116"/>
      <c r="JMZ377" s="116"/>
      <c r="JNA377" s="116"/>
      <c r="JNB377" s="116"/>
      <c r="JNC377" s="116"/>
      <c r="JND377" s="116"/>
      <c r="JNE377" s="116"/>
      <c r="JNF377" s="118"/>
      <c r="JNG377" s="115"/>
      <c r="JNH377" s="116"/>
      <c r="JNI377" s="117"/>
      <c r="JNJ377" s="116"/>
      <c r="JNK377" s="116"/>
      <c r="JNL377" s="116"/>
      <c r="JNM377" s="116"/>
      <c r="JNN377" s="116"/>
      <c r="JNO377" s="116"/>
      <c r="JNP377" s="116"/>
      <c r="JNQ377" s="116"/>
      <c r="JNR377" s="118"/>
      <c r="JNS377" s="116"/>
      <c r="JNT377" s="116"/>
      <c r="JNU377" s="116"/>
      <c r="JNV377" s="116"/>
      <c r="JNW377" s="116"/>
      <c r="JNX377" s="116"/>
      <c r="JNY377" s="116"/>
      <c r="JNZ377" s="116"/>
      <c r="JOA377" s="116"/>
      <c r="JOB377" s="116"/>
      <c r="JOC377" s="118"/>
      <c r="JOD377" s="115"/>
      <c r="JOE377" s="116"/>
      <c r="JOF377" s="117"/>
      <c r="JOG377" s="116"/>
      <c r="JOH377" s="116"/>
      <c r="JOI377" s="116"/>
      <c r="JOJ377" s="116"/>
      <c r="JOK377" s="116"/>
      <c r="JOL377" s="116"/>
      <c r="JOM377" s="116"/>
      <c r="JON377" s="116"/>
      <c r="JOO377" s="118"/>
      <c r="JOP377" s="116"/>
      <c r="JOQ377" s="116"/>
      <c r="JOR377" s="116"/>
      <c r="JOS377" s="116"/>
      <c r="JOT377" s="116"/>
      <c r="JOU377" s="116"/>
      <c r="JOV377" s="116"/>
      <c r="JOW377" s="116"/>
      <c r="JOX377" s="116"/>
      <c r="JOY377" s="116"/>
      <c r="JOZ377" s="118"/>
      <c r="JPA377" s="115"/>
      <c r="JPB377" s="116"/>
      <c r="JPC377" s="117"/>
      <c r="JPD377" s="116"/>
      <c r="JPE377" s="116"/>
      <c r="JPF377" s="116"/>
      <c r="JPG377" s="116"/>
      <c r="JPH377" s="116"/>
      <c r="JPI377" s="116"/>
      <c r="JPJ377" s="116"/>
      <c r="JPK377" s="116"/>
      <c r="JPL377" s="118"/>
      <c r="JPM377" s="116"/>
      <c r="JPN377" s="116"/>
      <c r="JPO377" s="116"/>
      <c r="JPP377" s="116"/>
      <c r="JPQ377" s="116"/>
      <c r="JPR377" s="116"/>
      <c r="JPS377" s="116"/>
      <c r="JPT377" s="116"/>
      <c r="JPU377" s="116"/>
      <c r="JPV377" s="116"/>
      <c r="JPW377" s="118"/>
      <c r="JPX377" s="115"/>
      <c r="JPY377" s="116"/>
      <c r="JPZ377" s="117"/>
      <c r="JQA377" s="116"/>
      <c r="JQB377" s="116"/>
      <c r="JQC377" s="116"/>
      <c r="JQD377" s="116"/>
      <c r="JQE377" s="116"/>
      <c r="JQF377" s="116"/>
      <c r="JQG377" s="116"/>
      <c r="JQH377" s="116"/>
      <c r="JQI377" s="118"/>
      <c r="JQJ377" s="116"/>
      <c r="JQK377" s="116"/>
      <c r="JQL377" s="116"/>
      <c r="JQM377" s="116"/>
      <c r="JQN377" s="116"/>
      <c r="JQO377" s="116"/>
      <c r="JQP377" s="116"/>
      <c r="JQQ377" s="116"/>
      <c r="JQR377" s="116"/>
      <c r="JQS377" s="116"/>
      <c r="JQT377" s="118"/>
      <c r="JQU377" s="115"/>
      <c r="JQV377" s="116"/>
      <c r="JQW377" s="117"/>
      <c r="JQX377" s="116"/>
      <c r="JQY377" s="116"/>
      <c r="JQZ377" s="116"/>
      <c r="JRA377" s="116"/>
      <c r="JRB377" s="116"/>
      <c r="JRC377" s="116"/>
      <c r="JRD377" s="116"/>
      <c r="JRE377" s="116"/>
      <c r="JRF377" s="118"/>
      <c r="JRG377" s="116"/>
      <c r="JRH377" s="116"/>
      <c r="JRI377" s="116"/>
      <c r="JRJ377" s="116"/>
      <c r="JRK377" s="116"/>
      <c r="JRL377" s="116"/>
      <c r="JRM377" s="116"/>
      <c r="JRN377" s="116"/>
      <c r="JRO377" s="116"/>
      <c r="JRP377" s="116"/>
      <c r="JRQ377" s="118"/>
      <c r="JRR377" s="115"/>
      <c r="JRS377" s="116"/>
      <c r="JRT377" s="117"/>
      <c r="JRU377" s="116"/>
      <c r="JRV377" s="116"/>
      <c r="JRW377" s="116"/>
      <c r="JRX377" s="116"/>
      <c r="JRY377" s="116"/>
      <c r="JRZ377" s="116"/>
      <c r="JSA377" s="116"/>
      <c r="JSB377" s="116"/>
      <c r="JSC377" s="118"/>
      <c r="JSD377" s="116"/>
      <c r="JSE377" s="116"/>
      <c r="JSF377" s="116"/>
      <c r="JSG377" s="116"/>
      <c r="JSH377" s="116"/>
      <c r="JSI377" s="116"/>
      <c r="JSJ377" s="116"/>
      <c r="JSK377" s="116"/>
      <c r="JSL377" s="116"/>
      <c r="JSM377" s="116"/>
      <c r="JSN377" s="118"/>
      <c r="JSO377" s="115"/>
      <c r="JSP377" s="116"/>
      <c r="JSQ377" s="117"/>
      <c r="JSR377" s="116"/>
      <c r="JSS377" s="116"/>
      <c r="JST377" s="116"/>
      <c r="JSU377" s="116"/>
      <c r="JSV377" s="116"/>
      <c r="JSW377" s="116"/>
      <c r="JSX377" s="116"/>
      <c r="JSY377" s="116"/>
      <c r="JSZ377" s="118"/>
      <c r="JTA377" s="116"/>
      <c r="JTB377" s="116"/>
      <c r="JTC377" s="116"/>
      <c r="JTD377" s="116"/>
      <c r="JTE377" s="116"/>
      <c r="JTF377" s="116"/>
      <c r="JTG377" s="116"/>
      <c r="JTH377" s="116"/>
      <c r="JTI377" s="116"/>
      <c r="JTJ377" s="116"/>
      <c r="JTK377" s="118"/>
      <c r="JTL377" s="115"/>
      <c r="JTM377" s="116"/>
      <c r="JTN377" s="117"/>
      <c r="JTO377" s="116"/>
      <c r="JTP377" s="116"/>
      <c r="JTQ377" s="116"/>
      <c r="JTR377" s="116"/>
      <c r="JTS377" s="116"/>
      <c r="JTT377" s="116"/>
      <c r="JTU377" s="116"/>
      <c r="JTV377" s="116"/>
      <c r="JTW377" s="118"/>
      <c r="JTX377" s="116"/>
      <c r="JTY377" s="116"/>
      <c r="JTZ377" s="116"/>
      <c r="JUA377" s="116"/>
      <c r="JUB377" s="116"/>
      <c r="JUC377" s="116"/>
      <c r="JUD377" s="116"/>
      <c r="JUE377" s="116"/>
      <c r="JUF377" s="116"/>
      <c r="JUG377" s="116"/>
      <c r="JUH377" s="118"/>
      <c r="JUI377" s="115"/>
      <c r="JUJ377" s="116"/>
      <c r="JUK377" s="117"/>
      <c r="JUL377" s="116"/>
      <c r="JUM377" s="116"/>
      <c r="JUN377" s="116"/>
      <c r="JUO377" s="116"/>
      <c r="JUP377" s="116"/>
      <c r="JUQ377" s="116"/>
      <c r="JUR377" s="116"/>
      <c r="JUS377" s="116"/>
      <c r="JUT377" s="118"/>
      <c r="JUU377" s="116"/>
      <c r="JUV377" s="116"/>
      <c r="JUW377" s="116"/>
      <c r="JUX377" s="116"/>
      <c r="JUY377" s="116"/>
      <c r="JUZ377" s="116"/>
      <c r="JVA377" s="116"/>
      <c r="JVB377" s="116"/>
      <c r="JVC377" s="116"/>
      <c r="JVD377" s="116"/>
      <c r="JVE377" s="118"/>
      <c r="JVF377" s="115"/>
      <c r="JVG377" s="116"/>
      <c r="JVH377" s="117"/>
      <c r="JVI377" s="116"/>
      <c r="JVJ377" s="116"/>
      <c r="JVK377" s="116"/>
      <c r="JVL377" s="116"/>
      <c r="JVM377" s="116"/>
      <c r="JVN377" s="116"/>
      <c r="JVO377" s="116"/>
      <c r="JVP377" s="116"/>
      <c r="JVQ377" s="118"/>
      <c r="JVR377" s="116"/>
      <c r="JVS377" s="116"/>
      <c r="JVT377" s="116"/>
      <c r="JVU377" s="116"/>
      <c r="JVV377" s="116"/>
      <c r="JVW377" s="116"/>
      <c r="JVX377" s="116"/>
      <c r="JVY377" s="116"/>
      <c r="JVZ377" s="116"/>
      <c r="JWA377" s="116"/>
      <c r="JWB377" s="118"/>
      <c r="JWC377" s="115"/>
      <c r="JWD377" s="116"/>
      <c r="JWE377" s="117"/>
      <c r="JWF377" s="116"/>
      <c r="JWG377" s="116"/>
      <c r="JWH377" s="116"/>
      <c r="JWI377" s="116"/>
      <c r="JWJ377" s="116"/>
      <c r="JWK377" s="116"/>
      <c r="JWL377" s="116"/>
      <c r="JWM377" s="116"/>
      <c r="JWN377" s="118"/>
      <c r="JWO377" s="116"/>
      <c r="JWP377" s="116"/>
      <c r="JWQ377" s="116"/>
      <c r="JWR377" s="116"/>
      <c r="JWS377" s="116"/>
      <c r="JWT377" s="116"/>
      <c r="JWU377" s="116"/>
      <c r="JWV377" s="116"/>
      <c r="JWW377" s="116"/>
      <c r="JWX377" s="116"/>
      <c r="JWY377" s="118"/>
      <c r="JWZ377" s="115"/>
      <c r="JXA377" s="116"/>
      <c r="JXB377" s="117"/>
      <c r="JXC377" s="116"/>
      <c r="JXD377" s="116"/>
      <c r="JXE377" s="116"/>
      <c r="JXF377" s="116"/>
      <c r="JXG377" s="116"/>
      <c r="JXH377" s="116"/>
      <c r="JXI377" s="116"/>
      <c r="JXJ377" s="116"/>
      <c r="JXK377" s="118"/>
      <c r="JXL377" s="116"/>
      <c r="JXM377" s="116"/>
      <c r="JXN377" s="116"/>
      <c r="JXO377" s="116"/>
      <c r="JXP377" s="116"/>
      <c r="JXQ377" s="116"/>
      <c r="JXR377" s="116"/>
      <c r="JXS377" s="116"/>
      <c r="JXT377" s="116"/>
      <c r="JXU377" s="116"/>
      <c r="JXV377" s="118"/>
      <c r="JXW377" s="115"/>
      <c r="JXX377" s="116"/>
      <c r="JXY377" s="117"/>
      <c r="JXZ377" s="116"/>
      <c r="JYA377" s="116"/>
      <c r="JYB377" s="116"/>
      <c r="JYC377" s="116"/>
      <c r="JYD377" s="116"/>
      <c r="JYE377" s="116"/>
      <c r="JYF377" s="116"/>
      <c r="JYG377" s="116"/>
      <c r="JYH377" s="118"/>
      <c r="JYI377" s="116"/>
      <c r="JYJ377" s="116"/>
      <c r="JYK377" s="116"/>
      <c r="JYL377" s="116"/>
      <c r="JYM377" s="116"/>
      <c r="JYN377" s="116"/>
      <c r="JYO377" s="116"/>
      <c r="JYP377" s="116"/>
      <c r="JYQ377" s="116"/>
      <c r="JYR377" s="116"/>
      <c r="JYS377" s="118"/>
      <c r="JYT377" s="115"/>
      <c r="JYU377" s="116"/>
      <c r="JYV377" s="117"/>
      <c r="JYW377" s="116"/>
      <c r="JYX377" s="116"/>
      <c r="JYY377" s="116"/>
      <c r="JYZ377" s="116"/>
      <c r="JZA377" s="116"/>
      <c r="JZB377" s="116"/>
      <c r="JZC377" s="116"/>
      <c r="JZD377" s="116"/>
      <c r="JZE377" s="118"/>
      <c r="JZF377" s="116"/>
      <c r="JZG377" s="116"/>
      <c r="JZH377" s="116"/>
      <c r="JZI377" s="116"/>
      <c r="JZJ377" s="116"/>
      <c r="JZK377" s="116"/>
      <c r="JZL377" s="116"/>
      <c r="JZM377" s="116"/>
      <c r="JZN377" s="116"/>
      <c r="JZO377" s="116"/>
      <c r="JZP377" s="118"/>
      <c r="JZQ377" s="115"/>
      <c r="JZR377" s="116"/>
      <c r="JZS377" s="117"/>
      <c r="JZT377" s="116"/>
      <c r="JZU377" s="116"/>
      <c r="JZV377" s="116"/>
      <c r="JZW377" s="116"/>
      <c r="JZX377" s="116"/>
      <c r="JZY377" s="116"/>
      <c r="JZZ377" s="116"/>
      <c r="KAA377" s="116"/>
      <c r="KAB377" s="118"/>
      <c r="KAC377" s="116"/>
      <c r="KAD377" s="116"/>
      <c r="KAE377" s="116"/>
      <c r="KAF377" s="116"/>
      <c r="KAG377" s="116"/>
      <c r="KAH377" s="116"/>
      <c r="KAI377" s="116"/>
      <c r="KAJ377" s="116"/>
      <c r="KAK377" s="116"/>
      <c r="KAL377" s="116"/>
      <c r="KAM377" s="118"/>
      <c r="KAN377" s="115"/>
      <c r="KAO377" s="116"/>
      <c r="KAP377" s="117"/>
      <c r="KAQ377" s="116"/>
      <c r="KAR377" s="116"/>
      <c r="KAS377" s="116"/>
      <c r="KAT377" s="116"/>
      <c r="KAU377" s="116"/>
      <c r="KAV377" s="116"/>
      <c r="KAW377" s="116"/>
      <c r="KAX377" s="116"/>
      <c r="KAY377" s="118"/>
      <c r="KAZ377" s="116"/>
      <c r="KBA377" s="116"/>
      <c r="KBB377" s="116"/>
      <c r="KBC377" s="116"/>
      <c r="KBD377" s="116"/>
      <c r="KBE377" s="116"/>
      <c r="KBF377" s="116"/>
      <c r="KBG377" s="116"/>
      <c r="KBH377" s="116"/>
      <c r="KBI377" s="116"/>
      <c r="KBJ377" s="118"/>
      <c r="KBK377" s="115"/>
      <c r="KBL377" s="116"/>
      <c r="KBM377" s="117"/>
      <c r="KBN377" s="116"/>
      <c r="KBO377" s="116"/>
      <c r="KBP377" s="116"/>
      <c r="KBQ377" s="116"/>
      <c r="KBR377" s="116"/>
      <c r="KBS377" s="116"/>
      <c r="KBT377" s="116"/>
      <c r="KBU377" s="116"/>
      <c r="KBV377" s="118"/>
      <c r="KBW377" s="116"/>
      <c r="KBX377" s="116"/>
      <c r="KBY377" s="116"/>
      <c r="KBZ377" s="116"/>
      <c r="KCA377" s="116"/>
      <c r="KCB377" s="116"/>
      <c r="KCC377" s="116"/>
      <c r="KCD377" s="116"/>
      <c r="KCE377" s="116"/>
      <c r="KCF377" s="116"/>
      <c r="KCG377" s="118"/>
      <c r="KCH377" s="115"/>
      <c r="KCI377" s="116"/>
      <c r="KCJ377" s="117"/>
      <c r="KCK377" s="116"/>
      <c r="KCL377" s="116"/>
      <c r="KCM377" s="116"/>
      <c r="KCN377" s="116"/>
      <c r="KCO377" s="116"/>
      <c r="KCP377" s="116"/>
      <c r="KCQ377" s="116"/>
      <c r="KCR377" s="116"/>
      <c r="KCS377" s="118"/>
      <c r="KCT377" s="116"/>
      <c r="KCU377" s="116"/>
      <c r="KCV377" s="116"/>
      <c r="KCW377" s="116"/>
      <c r="KCX377" s="116"/>
      <c r="KCY377" s="116"/>
      <c r="KCZ377" s="116"/>
      <c r="KDA377" s="116"/>
      <c r="KDB377" s="116"/>
      <c r="KDC377" s="116"/>
      <c r="KDD377" s="118"/>
      <c r="KDE377" s="115"/>
      <c r="KDF377" s="116"/>
      <c r="KDG377" s="117"/>
      <c r="KDH377" s="116"/>
      <c r="KDI377" s="116"/>
      <c r="KDJ377" s="116"/>
      <c r="KDK377" s="116"/>
      <c r="KDL377" s="116"/>
      <c r="KDM377" s="116"/>
      <c r="KDN377" s="116"/>
      <c r="KDO377" s="116"/>
      <c r="KDP377" s="118"/>
      <c r="KDQ377" s="116"/>
      <c r="KDR377" s="116"/>
      <c r="KDS377" s="116"/>
      <c r="KDT377" s="116"/>
      <c r="KDU377" s="116"/>
      <c r="KDV377" s="116"/>
      <c r="KDW377" s="116"/>
      <c r="KDX377" s="116"/>
      <c r="KDY377" s="116"/>
      <c r="KDZ377" s="116"/>
      <c r="KEA377" s="118"/>
      <c r="KEB377" s="115"/>
      <c r="KEC377" s="116"/>
      <c r="KED377" s="117"/>
      <c r="KEE377" s="116"/>
      <c r="KEF377" s="116"/>
      <c r="KEG377" s="116"/>
      <c r="KEH377" s="116"/>
      <c r="KEI377" s="116"/>
      <c r="KEJ377" s="116"/>
      <c r="KEK377" s="116"/>
      <c r="KEL377" s="116"/>
      <c r="KEM377" s="118"/>
      <c r="KEN377" s="116"/>
      <c r="KEO377" s="116"/>
      <c r="KEP377" s="116"/>
      <c r="KEQ377" s="116"/>
      <c r="KER377" s="116"/>
      <c r="KES377" s="116"/>
      <c r="KET377" s="116"/>
      <c r="KEU377" s="116"/>
      <c r="KEV377" s="116"/>
      <c r="KEW377" s="116"/>
      <c r="KEX377" s="118"/>
      <c r="KEY377" s="115"/>
      <c r="KEZ377" s="116"/>
      <c r="KFA377" s="117"/>
      <c r="KFB377" s="116"/>
      <c r="KFC377" s="116"/>
      <c r="KFD377" s="116"/>
      <c r="KFE377" s="116"/>
      <c r="KFF377" s="116"/>
      <c r="KFG377" s="116"/>
      <c r="KFH377" s="116"/>
      <c r="KFI377" s="116"/>
      <c r="KFJ377" s="118"/>
      <c r="KFK377" s="116"/>
      <c r="KFL377" s="116"/>
      <c r="KFM377" s="116"/>
      <c r="KFN377" s="116"/>
      <c r="KFO377" s="116"/>
      <c r="KFP377" s="116"/>
      <c r="KFQ377" s="116"/>
      <c r="KFR377" s="116"/>
      <c r="KFS377" s="116"/>
      <c r="KFT377" s="116"/>
      <c r="KFU377" s="118"/>
      <c r="KFV377" s="115"/>
      <c r="KFW377" s="116"/>
      <c r="KFX377" s="117"/>
      <c r="KFY377" s="116"/>
      <c r="KFZ377" s="116"/>
      <c r="KGA377" s="116"/>
      <c r="KGB377" s="116"/>
      <c r="KGC377" s="116"/>
      <c r="KGD377" s="116"/>
      <c r="KGE377" s="116"/>
      <c r="KGF377" s="116"/>
      <c r="KGG377" s="118"/>
      <c r="KGH377" s="116"/>
      <c r="KGI377" s="116"/>
      <c r="KGJ377" s="116"/>
      <c r="KGK377" s="116"/>
      <c r="KGL377" s="116"/>
      <c r="KGM377" s="116"/>
      <c r="KGN377" s="116"/>
      <c r="KGO377" s="116"/>
      <c r="KGP377" s="116"/>
      <c r="KGQ377" s="116"/>
      <c r="KGR377" s="118"/>
      <c r="KGS377" s="115"/>
      <c r="KGT377" s="116"/>
      <c r="KGU377" s="117"/>
      <c r="KGV377" s="116"/>
      <c r="KGW377" s="116"/>
      <c r="KGX377" s="116"/>
      <c r="KGY377" s="116"/>
      <c r="KGZ377" s="116"/>
      <c r="KHA377" s="116"/>
      <c r="KHB377" s="116"/>
      <c r="KHC377" s="116"/>
      <c r="KHD377" s="118"/>
      <c r="KHE377" s="116"/>
      <c r="KHF377" s="116"/>
      <c r="KHG377" s="116"/>
      <c r="KHH377" s="116"/>
      <c r="KHI377" s="116"/>
      <c r="KHJ377" s="116"/>
      <c r="KHK377" s="116"/>
      <c r="KHL377" s="116"/>
      <c r="KHM377" s="116"/>
      <c r="KHN377" s="116"/>
      <c r="KHO377" s="118"/>
      <c r="KHP377" s="115"/>
      <c r="KHQ377" s="116"/>
      <c r="KHR377" s="117"/>
      <c r="KHS377" s="116"/>
      <c r="KHT377" s="116"/>
      <c r="KHU377" s="116"/>
      <c r="KHV377" s="116"/>
      <c r="KHW377" s="116"/>
      <c r="KHX377" s="116"/>
      <c r="KHY377" s="116"/>
      <c r="KHZ377" s="116"/>
      <c r="KIA377" s="118"/>
      <c r="KIB377" s="116"/>
      <c r="KIC377" s="116"/>
      <c r="KID377" s="116"/>
      <c r="KIE377" s="116"/>
      <c r="KIF377" s="116"/>
      <c r="KIG377" s="116"/>
      <c r="KIH377" s="116"/>
      <c r="KII377" s="116"/>
      <c r="KIJ377" s="116"/>
      <c r="KIK377" s="116"/>
      <c r="KIL377" s="118"/>
      <c r="KIM377" s="115"/>
      <c r="KIN377" s="116"/>
      <c r="KIO377" s="117"/>
      <c r="KIP377" s="116"/>
      <c r="KIQ377" s="116"/>
      <c r="KIR377" s="116"/>
      <c r="KIS377" s="116"/>
      <c r="KIT377" s="116"/>
      <c r="KIU377" s="116"/>
      <c r="KIV377" s="116"/>
      <c r="KIW377" s="116"/>
      <c r="KIX377" s="118"/>
      <c r="KIY377" s="116"/>
      <c r="KIZ377" s="116"/>
      <c r="KJA377" s="116"/>
      <c r="KJB377" s="116"/>
      <c r="KJC377" s="116"/>
      <c r="KJD377" s="116"/>
      <c r="KJE377" s="116"/>
      <c r="KJF377" s="116"/>
      <c r="KJG377" s="116"/>
      <c r="KJH377" s="116"/>
      <c r="KJI377" s="118"/>
      <c r="KJJ377" s="115"/>
      <c r="KJK377" s="116"/>
      <c r="KJL377" s="117"/>
      <c r="KJM377" s="116"/>
      <c r="KJN377" s="116"/>
      <c r="KJO377" s="116"/>
      <c r="KJP377" s="116"/>
      <c r="KJQ377" s="116"/>
      <c r="KJR377" s="116"/>
      <c r="KJS377" s="116"/>
      <c r="KJT377" s="116"/>
      <c r="KJU377" s="118"/>
      <c r="KJV377" s="116"/>
      <c r="KJW377" s="116"/>
      <c r="KJX377" s="116"/>
      <c r="KJY377" s="116"/>
      <c r="KJZ377" s="116"/>
      <c r="KKA377" s="116"/>
      <c r="KKB377" s="116"/>
      <c r="KKC377" s="116"/>
      <c r="KKD377" s="116"/>
      <c r="KKE377" s="116"/>
      <c r="KKF377" s="118"/>
      <c r="KKG377" s="115"/>
      <c r="KKH377" s="116"/>
      <c r="KKI377" s="117"/>
      <c r="KKJ377" s="116"/>
      <c r="KKK377" s="116"/>
      <c r="KKL377" s="116"/>
      <c r="KKM377" s="116"/>
      <c r="KKN377" s="116"/>
      <c r="KKO377" s="116"/>
      <c r="KKP377" s="116"/>
      <c r="KKQ377" s="116"/>
      <c r="KKR377" s="118"/>
      <c r="KKS377" s="116"/>
      <c r="KKT377" s="116"/>
      <c r="KKU377" s="116"/>
      <c r="KKV377" s="116"/>
      <c r="KKW377" s="116"/>
      <c r="KKX377" s="116"/>
      <c r="KKY377" s="116"/>
      <c r="KKZ377" s="116"/>
      <c r="KLA377" s="116"/>
      <c r="KLB377" s="116"/>
      <c r="KLC377" s="118"/>
      <c r="KLD377" s="115"/>
      <c r="KLE377" s="116"/>
      <c r="KLF377" s="117"/>
      <c r="KLG377" s="116"/>
      <c r="KLH377" s="116"/>
      <c r="KLI377" s="116"/>
      <c r="KLJ377" s="116"/>
      <c r="KLK377" s="116"/>
      <c r="KLL377" s="116"/>
      <c r="KLM377" s="116"/>
      <c r="KLN377" s="116"/>
      <c r="KLO377" s="118"/>
      <c r="KLP377" s="116"/>
      <c r="KLQ377" s="116"/>
      <c r="KLR377" s="116"/>
      <c r="KLS377" s="116"/>
      <c r="KLT377" s="116"/>
      <c r="KLU377" s="116"/>
      <c r="KLV377" s="116"/>
      <c r="KLW377" s="116"/>
      <c r="KLX377" s="116"/>
      <c r="KLY377" s="116"/>
      <c r="KLZ377" s="118"/>
      <c r="KMA377" s="115"/>
      <c r="KMB377" s="116"/>
      <c r="KMC377" s="117"/>
      <c r="KMD377" s="116"/>
      <c r="KME377" s="116"/>
      <c r="KMF377" s="116"/>
      <c r="KMG377" s="116"/>
      <c r="KMH377" s="116"/>
      <c r="KMI377" s="116"/>
      <c r="KMJ377" s="116"/>
      <c r="KMK377" s="116"/>
      <c r="KML377" s="118"/>
      <c r="KMM377" s="116"/>
      <c r="KMN377" s="116"/>
      <c r="KMO377" s="116"/>
      <c r="KMP377" s="116"/>
      <c r="KMQ377" s="116"/>
      <c r="KMR377" s="116"/>
      <c r="KMS377" s="116"/>
      <c r="KMT377" s="116"/>
      <c r="KMU377" s="116"/>
      <c r="KMV377" s="116"/>
      <c r="KMW377" s="118"/>
      <c r="KMX377" s="115"/>
      <c r="KMY377" s="116"/>
      <c r="KMZ377" s="117"/>
      <c r="KNA377" s="116"/>
      <c r="KNB377" s="116"/>
      <c r="KNC377" s="116"/>
      <c r="KND377" s="116"/>
      <c r="KNE377" s="116"/>
      <c r="KNF377" s="116"/>
      <c r="KNG377" s="116"/>
      <c r="KNH377" s="116"/>
      <c r="KNI377" s="118"/>
      <c r="KNJ377" s="116"/>
      <c r="KNK377" s="116"/>
      <c r="KNL377" s="116"/>
      <c r="KNM377" s="116"/>
      <c r="KNN377" s="116"/>
      <c r="KNO377" s="116"/>
      <c r="KNP377" s="116"/>
      <c r="KNQ377" s="116"/>
      <c r="KNR377" s="116"/>
      <c r="KNS377" s="116"/>
      <c r="KNT377" s="118"/>
      <c r="KNU377" s="115"/>
      <c r="KNV377" s="116"/>
      <c r="KNW377" s="117"/>
      <c r="KNX377" s="116"/>
      <c r="KNY377" s="116"/>
      <c r="KNZ377" s="116"/>
      <c r="KOA377" s="116"/>
      <c r="KOB377" s="116"/>
      <c r="KOC377" s="116"/>
      <c r="KOD377" s="116"/>
      <c r="KOE377" s="116"/>
      <c r="KOF377" s="118"/>
      <c r="KOG377" s="116"/>
      <c r="KOH377" s="116"/>
      <c r="KOI377" s="116"/>
      <c r="KOJ377" s="116"/>
      <c r="KOK377" s="116"/>
      <c r="KOL377" s="116"/>
      <c r="KOM377" s="116"/>
      <c r="KON377" s="116"/>
      <c r="KOO377" s="116"/>
      <c r="KOP377" s="116"/>
      <c r="KOQ377" s="118"/>
      <c r="KOR377" s="115"/>
      <c r="KOS377" s="116"/>
      <c r="KOT377" s="117"/>
      <c r="KOU377" s="116"/>
      <c r="KOV377" s="116"/>
      <c r="KOW377" s="116"/>
      <c r="KOX377" s="116"/>
      <c r="KOY377" s="116"/>
      <c r="KOZ377" s="116"/>
      <c r="KPA377" s="116"/>
      <c r="KPB377" s="116"/>
      <c r="KPC377" s="118"/>
      <c r="KPD377" s="116"/>
      <c r="KPE377" s="116"/>
      <c r="KPF377" s="116"/>
      <c r="KPG377" s="116"/>
      <c r="KPH377" s="116"/>
      <c r="KPI377" s="116"/>
      <c r="KPJ377" s="116"/>
      <c r="KPK377" s="116"/>
      <c r="KPL377" s="116"/>
      <c r="KPM377" s="116"/>
      <c r="KPN377" s="118"/>
      <c r="KPO377" s="115"/>
      <c r="KPP377" s="116"/>
      <c r="KPQ377" s="117"/>
      <c r="KPR377" s="116"/>
      <c r="KPS377" s="116"/>
      <c r="KPT377" s="116"/>
      <c r="KPU377" s="116"/>
      <c r="KPV377" s="116"/>
      <c r="KPW377" s="116"/>
      <c r="KPX377" s="116"/>
      <c r="KPY377" s="116"/>
      <c r="KPZ377" s="118"/>
      <c r="KQA377" s="116"/>
      <c r="KQB377" s="116"/>
      <c r="KQC377" s="116"/>
      <c r="KQD377" s="116"/>
      <c r="KQE377" s="116"/>
      <c r="KQF377" s="116"/>
      <c r="KQG377" s="116"/>
      <c r="KQH377" s="116"/>
      <c r="KQI377" s="116"/>
      <c r="KQJ377" s="116"/>
      <c r="KQK377" s="118"/>
      <c r="KQL377" s="115"/>
      <c r="KQM377" s="116"/>
      <c r="KQN377" s="117"/>
      <c r="KQO377" s="116"/>
      <c r="KQP377" s="116"/>
      <c r="KQQ377" s="116"/>
      <c r="KQR377" s="116"/>
      <c r="KQS377" s="116"/>
      <c r="KQT377" s="116"/>
      <c r="KQU377" s="116"/>
      <c r="KQV377" s="116"/>
      <c r="KQW377" s="118"/>
      <c r="KQX377" s="116"/>
      <c r="KQY377" s="116"/>
      <c r="KQZ377" s="116"/>
      <c r="KRA377" s="116"/>
      <c r="KRB377" s="116"/>
      <c r="KRC377" s="116"/>
      <c r="KRD377" s="116"/>
      <c r="KRE377" s="116"/>
      <c r="KRF377" s="116"/>
      <c r="KRG377" s="116"/>
      <c r="KRH377" s="118"/>
      <c r="KRI377" s="115"/>
      <c r="KRJ377" s="116"/>
      <c r="KRK377" s="117"/>
      <c r="KRL377" s="116"/>
      <c r="KRM377" s="116"/>
      <c r="KRN377" s="116"/>
      <c r="KRO377" s="116"/>
      <c r="KRP377" s="116"/>
      <c r="KRQ377" s="116"/>
      <c r="KRR377" s="116"/>
      <c r="KRS377" s="116"/>
      <c r="KRT377" s="118"/>
      <c r="KRU377" s="116"/>
      <c r="KRV377" s="116"/>
      <c r="KRW377" s="116"/>
      <c r="KRX377" s="116"/>
      <c r="KRY377" s="116"/>
      <c r="KRZ377" s="116"/>
      <c r="KSA377" s="116"/>
      <c r="KSB377" s="116"/>
      <c r="KSC377" s="116"/>
      <c r="KSD377" s="116"/>
      <c r="KSE377" s="118"/>
      <c r="KSF377" s="115"/>
      <c r="KSG377" s="116"/>
      <c r="KSH377" s="117"/>
      <c r="KSI377" s="116"/>
      <c r="KSJ377" s="116"/>
      <c r="KSK377" s="116"/>
      <c r="KSL377" s="116"/>
      <c r="KSM377" s="116"/>
      <c r="KSN377" s="116"/>
      <c r="KSO377" s="116"/>
      <c r="KSP377" s="116"/>
      <c r="KSQ377" s="118"/>
      <c r="KSR377" s="116"/>
      <c r="KSS377" s="116"/>
      <c r="KST377" s="116"/>
      <c r="KSU377" s="116"/>
      <c r="KSV377" s="116"/>
      <c r="KSW377" s="116"/>
      <c r="KSX377" s="116"/>
      <c r="KSY377" s="116"/>
      <c r="KSZ377" s="116"/>
      <c r="KTA377" s="116"/>
      <c r="KTB377" s="118"/>
      <c r="KTC377" s="115"/>
      <c r="KTD377" s="116"/>
      <c r="KTE377" s="117"/>
      <c r="KTF377" s="116"/>
      <c r="KTG377" s="116"/>
      <c r="KTH377" s="116"/>
      <c r="KTI377" s="116"/>
      <c r="KTJ377" s="116"/>
      <c r="KTK377" s="116"/>
      <c r="KTL377" s="116"/>
      <c r="KTM377" s="116"/>
      <c r="KTN377" s="118"/>
      <c r="KTO377" s="116"/>
      <c r="KTP377" s="116"/>
      <c r="KTQ377" s="116"/>
      <c r="KTR377" s="116"/>
      <c r="KTS377" s="116"/>
      <c r="KTT377" s="116"/>
      <c r="KTU377" s="116"/>
      <c r="KTV377" s="116"/>
      <c r="KTW377" s="116"/>
      <c r="KTX377" s="116"/>
      <c r="KTY377" s="118"/>
      <c r="KTZ377" s="115"/>
      <c r="KUA377" s="116"/>
      <c r="KUB377" s="117"/>
      <c r="KUC377" s="116"/>
      <c r="KUD377" s="116"/>
      <c r="KUE377" s="116"/>
      <c r="KUF377" s="116"/>
      <c r="KUG377" s="116"/>
      <c r="KUH377" s="116"/>
      <c r="KUI377" s="116"/>
      <c r="KUJ377" s="116"/>
      <c r="KUK377" s="118"/>
      <c r="KUL377" s="116"/>
      <c r="KUM377" s="116"/>
      <c r="KUN377" s="116"/>
      <c r="KUO377" s="116"/>
      <c r="KUP377" s="116"/>
      <c r="KUQ377" s="116"/>
      <c r="KUR377" s="116"/>
      <c r="KUS377" s="116"/>
      <c r="KUT377" s="116"/>
      <c r="KUU377" s="116"/>
      <c r="KUV377" s="118"/>
      <c r="KUW377" s="115"/>
      <c r="KUX377" s="116"/>
      <c r="KUY377" s="117"/>
      <c r="KUZ377" s="116"/>
      <c r="KVA377" s="116"/>
      <c r="KVB377" s="116"/>
      <c r="KVC377" s="116"/>
      <c r="KVD377" s="116"/>
      <c r="KVE377" s="116"/>
      <c r="KVF377" s="116"/>
      <c r="KVG377" s="116"/>
      <c r="KVH377" s="118"/>
      <c r="KVI377" s="116"/>
      <c r="KVJ377" s="116"/>
      <c r="KVK377" s="116"/>
      <c r="KVL377" s="116"/>
      <c r="KVM377" s="116"/>
      <c r="KVN377" s="116"/>
      <c r="KVO377" s="116"/>
      <c r="KVP377" s="116"/>
      <c r="KVQ377" s="116"/>
      <c r="KVR377" s="116"/>
      <c r="KVS377" s="118"/>
      <c r="KVT377" s="115"/>
      <c r="KVU377" s="116"/>
      <c r="KVV377" s="117"/>
      <c r="KVW377" s="116"/>
      <c r="KVX377" s="116"/>
      <c r="KVY377" s="116"/>
      <c r="KVZ377" s="116"/>
      <c r="KWA377" s="116"/>
      <c r="KWB377" s="116"/>
      <c r="KWC377" s="116"/>
      <c r="KWD377" s="116"/>
      <c r="KWE377" s="118"/>
      <c r="KWF377" s="116"/>
      <c r="KWG377" s="116"/>
      <c r="KWH377" s="116"/>
      <c r="KWI377" s="116"/>
      <c r="KWJ377" s="116"/>
      <c r="KWK377" s="116"/>
      <c r="KWL377" s="116"/>
      <c r="KWM377" s="116"/>
      <c r="KWN377" s="116"/>
      <c r="KWO377" s="116"/>
      <c r="KWP377" s="118"/>
      <c r="KWQ377" s="115"/>
      <c r="KWR377" s="116"/>
      <c r="KWS377" s="117"/>
      <c r="KWT377" s="116"/>
      <c r="KWU377" s="116"/>
      <c r="KWV377" s="116"/>
      <c r="KWW377" s="116"/>
      <c r="KWX377" s="116"/>
      <c r="KWY377" s="116"/>
      <c r="KWZ377" s="116"/>
      <c r="KXA377" s="116"/>
      <c r="KXB377" s="118"/>
      <c r="KXC377" s="116"/>
      <c r="KXD377" s="116"/>
      <c r="KXE377" s="116"/>
      <c r="KXF377" s="116"/>
      <c r="KXG377" s="116"/>
      <c r="KXH377" s="116"/>
      <c r="KXI377" s="116"/>
      <c r="KXJ377" s="116"/>
      <c r="KXK377" s="116"/>
      <c r="KXL377" s="116"/>
      <c r="KXM377" s="118"/>
      <c r="KXN377" s="115"/>
      <c r="KXO377" s="116"/>
      <c r="KXP377" s="117"/>
      <c r="KXQ377" s="116"/>
      <c r="KXR377" s="116"/>
      <c r="KXS377" s="116"/>
      <c r="KXT377" s="116"/>
      <c r="KXU377" s="116"/>
      <c r="KXV377" s="116"/>
      <c r="KXW377" s="116"/>
      <c r="KXX377" s="116"/>
      <c r="KXY377" s="118"/>
      <c r="KXZ377" s="116"/>
      <c r="KYA377" s="116"/>
      <c r="KYB377" s="116"/>
      <c r="KYC377" s="116"/>
      <c r="KYD377" s="116"/>
      <c r="KYE377" s="116"/>
      <c r="KYF377" s="116"/>
      <c r="KYG377" s="116"/>
      <c r="KYH377" s="116"/>
      <c r="KYI377" s="116"/>
      <c r="KYJ377" s="118"/>
      <c r="KYK377" s="115"/>
      <c r="KYL377" s="116"/>
      <c r="KYM377" s="117"/>
      <c r="KYN377" s="116"/>
      <c r="KYO377" s="116"/>
      <c r="KYP377" s="116"/>
      <c r="KYQ377" s="116"/>
      <c r="KYR377" s="116"/>
      <c r="KYS377" s="116"/>
      <c r="KYT377" s="116"/>
      <c r="KYU377" s="116"/>
      <c r="KYV377" s="118"/>
      <c r="KYW377" s="116"/>
      <c r="KYX377" s="116"/>
      <c r="KYY377" s="116"/>
      <c r="KYZ377" s="116"/>
      <c r="KZA377" s="116"/>
      <c r="KZB377" s="116"/>
      <c r="KZC377" s="116"/>
      <c r="KZD377" s="116"/>
      <c r="KZE377" s="116"/>
      <c r="KZF377" s="116"/>
      <c r="KZG377" s="118"/>
      <c r="KZH377" s="115"/>
      <c r="KZI377" s="116"/>
      <c r="KZJ377" s="117"/>
      <c r="KZK377" s="116"/>
      <c r="KZL377" s="116"/>
      <c r="KZM377" s="116"/>
      <c r="KZN377" s="116"/>
      <c r="KZO377" s="116"/>
      <c r="KZP377" s="116"/>
      <c r="KZQ377" s="116"/>
      <c r="KZR377" s="116"/>
      <c r="KZS377" s="118"/>
      <c r="KZT377" s="116"/>
      <c r="KZU377" s="116"/>
      <c r="KZV377" s="116"/>
      <c r="KZW377" s="116"/>
      <c r="KZX377" s="116"/>
      <c r="KZY377" s="116"/>
      <c r="KZZ377" s="116"/>
      <c r="LAA377" s="116"/>
      <c r="LAB377" s="116"/>
      <c r="LAC377" s="116"/>
      <c r="LAD377" s="118"/>
      <c r="LAE377" s="115"/>
      <c r="LAF377" s="116"/>
      <c r="LAG377" s="117"/>
      <c r="LAH377" s="116"/>
      <c r="LAI377" s="116"/>
      <c r="LAJ377" s="116"/>
      <c r="LAK377" s="116"/>
      <c r="LAL377" s="116"/>
      <c r="LAM377" s="116"/>
      <c r="LAN377" s="116"/>
      <c r="LAO377" s="116"/>
      <c r="LAP377" s="118"/>
      <c r="LAQ377" s="116"/>
      <c r="LAR377" s="116"/>
      <c r="LAS377" s="116"/>
      <c r="LAT377" s="116"/>
      <c r="LAU377" s="116"/>
      <c r="LAV377" s="116"/>
      <c r="LAW377" s="116"/>
      <c r="LAX377" s="116"/>
      <c r="LAY377" s="116"/>
      <c r="LAZ377" s="116"/>
      <c r="LBA377" s="118"/>
      <c r="LBB377" s="115"/>
      <c r="LBC377" s="116"/>
      <c r="LBD377" s="117"/>
      <c r="LBE377" s="116"/>
      <c r="LBF377" s="116"/>
      <c r="LBG377" s="116"/>
      <c r="LBH377" s="116"/>
      <c r="LBI377" s="116"/>
      <c r="LBJ377" s="116"/>
      <c r="LBK377" s="116"/>
      <c r="LBL377" s="116"/>
      <c r="LBM377" s="118"/>
      <c r="LBN377" s="116"/>
      <c r="LBO377" s="116"/>
      <c r="LBP377" s="116"/>
      <c r="LBQ377" s="116"/>
      <c r="LBR377" s="116"/>
      <c r="LBS377" s="116"/>
      <c r="LBT377" s="116"/>
      <c r="LBU377" s="116"/>
      <c r="LBV377" s="116"/>
      <c r="LBW377" s="116"/>
      <c r="LBX377" s="118"/>
      <c r="LBY377" s="115"/>
      <c r="LBZ377" s="116"/>
      <c r="LCA377" s="117"/>
      <c r="LCB377" s="116"/>
      <c r="LCC377" s="116"/>
      <c r="LCD377" s="116"/>
      <c r="LCE377" s="116"/>
      <c r="LCF377" s="116"/>
      <c r="LCG377" s="116"/>
      <c r="LCH377" s="116"/>
      <c r="LCI377" s="116"/>
      <c r="LCJ377" s="118"/>
      <c r="LCK377" s="116"/>
      <c r="LCL377" s="116"/>
      <c r="LCM377" s="116"/>
      <c r="LCN377" s="116"/>
      <c r="LCO377" s="116"/>
      <c r="LCP377" s="116"/>
      <c r="LCQ377" s="116"/>
      <c r="LCR377" s="116"/>
      <c r="LCS377" s="116"/>
      <c r="LCT377" s="116"/>
      <c r="LCU377" s="118"/>
      <c r="LCV377" s="115"/>
      <c r="LCW377" s="116"/>
      <c r="LCX377" s="117"/>
      <c r="LCY377" s="116"/>
      <c r="LCZ377" s="116"/>
      <c r="LDA377" s="116"/>
      <c r="LDB377" s="116"/>
      <c r="LDC377" s="116"/>
      <c r="LDD377" s="116"/>
      <c r="LDE377" s="116"/>
      <c r="LDF377" s="116"/>
      <c r="LDG377" s="118"/>
      <c r="LDH377" s="116"/>
      <c r="LDI377" s="116"/>
      <c r="LDJ377" s="116"/>
      <c r="LDK377" s="116"/>
      <c r="LDL377" s="116"/>
      <c r="LDM377" s="116"/>
      <c r="LDN377" s="116"/>
      <c r="LDO377" s="116"/>
      <c r="LDP377" s="116"/>
      <c r="LDQ377" s="116"/>
      <c r="LDR377" s="118"/>
      <c r="LDS377" s="115"/>
      <c r="LDT377" s="116"/>
      <c r="LDU377" s="117"/>
      <c r="LDV377" s="116"/>
      <c r="LDW377" s="116"/>
      <c r="LDX377" s="116"/>
      <c r="LDY377" s="116"/>
      <c r="LDZ377" s="116"/>
      <c r="LEA377" s="116"/>
      <c r="LEB377" s="116"/>
      <c r="LEC377" s="116"/>
      <c r="LED377" s="118"/>
      <c r="LEE377" s="116"/>
      <c r="LEF377" s="116"/>
      <c r="LEG377" s="116"/>
      <c r="LEH377" s="116"/>
      <c r="LEI377" s="116"/>
      <c r="LEJ377" s="116"/>
      <c r="LEK377" s="116"/>
      <c r="LEL377" s="116"/>
      <c r="LEM377" s="116"/>
      <c r="LEN377" s="116"/>
      <c r="LEO377" s="118"/>
      <c r="LEP377" s="115"/>
      <c r="LEQ377" s="116"/>
      <c r="LER377" s="117"/>
      <c r="LES377" s="116"/>
      <c r="LET377" s="116"/>
      <c r="LEU377" s="116"/>
      <c r="LEV377" s="116"/>
      <c r="LEW377" s="116"/>
      <c r="LEX377" s="116"/>
      <c r="LEY377" s="116"/>
      <c r="LEZ377" s="116"/>
      <c r="LFA377" s="118"/>
      <c r="LFB377" s="116"/>
      <c r="LFC377" s="116"/>
      <c r="LFD377" s="116"/>
      <c r="LFE377" s="116"/>
      <c r="LFF377" s="116"/>
      <c r="LFG377" s="116"/>
      <c r="LFH377" s="116"/>
      <c r="LFI377" s="116"/>
      <c r="LFJ377" s="116"/>
      <c r="LFK377" s="116"/>
      <c r="LFL377" s="118"/>
      <c r="LFM377" s="115"/>
      <c r="LFN377" s="116"/>
      <c r="LFO377" s="117"/>
      <c r="LFP377" s="116"/>
      <c r="LFQ377" s="116"/>
      <c r="LFR377" s="116"/>
      <c r="LFS377" s="116"/>
      <c r="LFT377" s="116"/>
      <c r="LFU377" s="116"/>
      <c r="LFV377" s="116"/>
      <c r="LFW377" s="116"/>
      <c r="LFX377" s="118"/>
      <c r="LFY377" s="116"/>
      <c r="LFZ377" s="116"/>
      <c r="LGA377" s="116"/>
      <c r="LGB377" s="116"/>
      <c r="LGC377" s="116"/>
      <c r="LGD377" s="116"/>
      <c r="LGE377" s="116"/>
      <c r="LGF377" s="116"/>
      <c r="LGG377" s="116"/>
      <c r="LGH377" s="116"/>
      <c r="LGI377" s="118"/>
      <c r="LGJ377" s="115"/>
      <c r="LGK377" s="116"/>
      <c r="LGL377" s="117"/>
      <c r="LGM377" s="116"/>
      <c r="LGN377" s="116"/>
      <c r="LGO377" s="116"/>
      <c r="LGP377" s="116"/>
      <c r="LGQ377" s="116"/>
      <c r="LGR377" s="116"/>
      <c r="LGS377" s="116"/>
      <c r="LGT377" s="116"/>
      <c r="LGU377" s="118"/>
      <c r="LGV377" s="116"/>
      <c r="LGW377" s="116"/>
      <c r="LGX377" s="116"/>
      <c r="LGY377" s="116"/>
      <c r="LGZ377" s="116"/>
      <c r="LHA377" s="116"/>
      <c r="LHB377" s="116"/>
      <c r="LHC377" s="116"/>
      <c r="LHD377" s="116"/>
      <c r="LHE377" s="116"/>
      <c r="LHF377" s="118"/>
      <c r="LHG377" s="115"/>
      <c r="LHH377" s="116"/>
      <c r="LHI377" s="117"/>
      <c r="LHJ377" s="116"/>
      <c r="LHK377" s="116"/>
      <c r="LHL377" s="116"/>
      <c r="LHM377" s="116"/>
      <c r="LHN377" s="116"/>
      <c r="LHO377" s="116"/>
      <c r="LHP377" s="116"/>
      <c r="LHQ377" s="116"/>
      <c r="LHR377" s="118"/>
      <c r="LHS377" s="116"/>
      <c r="LHT377" s="116"/>
      <c r="LHU377" s="116"/>
      <c r="LHV377" s="116"/>
      <c r="LHW377" s="116"/>
      <c r="LHX377" s="116"/>
      <c r="LHY377" s="116"/>
      <c r="LHZ377" s="116"/>
      <c r="LIA377" s="116"/>
      <c r="LIB377" s="116"/>
      <c r="LIC377" s="118"/>
      <c r="LID377" s="115"/>
      <c r="LIE377" s="116"/>
      <c r="LIF377" s="117"/>
      <c r="LIG377" s="116"/>
      <c r="LIH377" s="116"/>
      <c r="LII377" s="116"/>
      <c r="LIJ377" s="116"/>
      <c r="LIK377" s="116"/>
      <c r="LIL377" s="116"/>
      <c r="LIM377" s="116"/>
      <c r="LIN377" s="116"/>
      <c r="LIO377" s="118"/>
      <c r="LIP377" s="116"/>
      <c r="LIQ377" s="116"/>
      <c r="LIR377" s="116"/>
      <c r="LIS377" s="116"/>
      <c r="LIT377" s="116"/>
      <c r="LIU377" s="116"/>
      <c r="LIV377" s="116"/>
      <c r="LIW377" s="116"/>
      <c r="LIX377" s="116"/>
      <c r="LIY377" s="116"/>
      <c r="LIZ377" s="118"/>
      <c r="LJA377" s="115"/>
      <c r="LJB377" s="116"/>
      <c r="LJC377" s="117"/>
      <c r="LJD377" s="116"/>
      <c r="LJE377" s="116"/>
      <c r="LJF377" s="116"/>
      <c r="LJG377" s="116"/>
      <c r="LJH377" s="116"/>
      <c r="LJI377" s="116"/>
      <c r="LJJ377" s="116"/>
      <c r="LJK377" s="116"/>
      <c r="LJL377" s="118"/>
      <c r="LJM377" s="116"/>
      <c r="LJN377" s="116"/>
      <c r="LJO377" s="116"/>
      <c r="LJP377" s="116"/>
      <c r="LJQ377" s="116"/>
      <c r="LJR377" s="116"/>
      <c r="LJS377" s="116"/>
      <c r="LJT377" s="116"/>
      <c r="LJU377" s="116"/>
      <c r="LJV377" s="116"/>
      <c r="LJW377" s="118"/>
      <c r="LJX377" s="115"/>
      <c r="LJY377" s="116"/>
      <c r="LJZ377" s="117"/>
      <c r="LKA377" s="116"/>
      <c r="LKB377" s="116"/>
      <c r="LKC377" s="116"/>
      <c r="LKD377" s="116"/>
      <c r="LKE377" s="116"/>
      <c r="LKF377" s="116"/>
      <c r="LKG377" s="116"/>
      <c r="LKH377" s="116"/>
      <c r="LKI377" s="118"/>
      <c r="LKJ377" s="116"/>
      <c r="LKK377" s="116"/>
      <c r="LKL377" s="116"/>
      <c r="LKM377" s="116"/>
      <c r="LKN377" s="116"/>
      <c r="LKO377" s="116"/>
      <c r="LKP377" s="116"/>
      <c r="LKQ377" s="116"/>
      <c r="LKR377" s="116"/>
      <c r="LKS377" s="116"/>
      <c r="LKT377" s="118"/>
      <c r="LKU377" s="115"/>
      <c r="LKV377" s="116"/>
      <c r="LKW377" s="117"/>
      <c r="LKX377" s="116"/>
      <c r="LKY377" s="116"/>
      <c r="LKZ377" s="116"/>
      <c r="LLA377" s="116"/>
      <c r="LLB377" s="116"/>
      <c r="LLC377" s="116"/>
      <c r="LLD377" s="116"/>
      <c r="LLE377" s="116"/>
      <c r="LLF377" s="118"/>
      <c r="LLG377" s="116"/>
      <c r="LLH377" s="116"/>
      <c r="LLI377" s="116"/>
      <c r="LLJ377" s="116"/>
      <c r="LLK377" s="116"/>
      <c r="LLL377" s="116"/>
      <c r="LLM377" s="116"/>
      <c r="LLN377" s="116"/>
      <c r="LLO377" s="116"/>
      <c r="LLP377" s="116"/>
      <c r="LLQ377" s="118"/>
      <c r="LLR377" s="115"/>
      <c r="LLS377" s="116"/>
      <c r="LLT377" s="117"/>
      <c r="LLU377" s="116"/>
      <c r="LLV377" s="116"/>
      <c r="LLW377" s="116"/>
      <c r="LLX377" s="116"/>
      <c r="LLY377" s="116"/>
      <c r="LLZ377" s="116"/>
      <c r="LMA377" s="116"/>
      <c r="LMB377" s="116"/>
      <c r="LMC377" s="118"/>
      <c r="LMD377" s="116"/>
      <c r="LME377" s="116"/>
      <c r="LMF377" s="116"/>
      <c r="LMG377" s="116"/>
      <c r="LMH377" s="116"/>
      <c r="LMI377" s="116"/>
      <c r="LMJ377" s="116"/>
      <c r="LMK377" s="116"/>
      <c r="LML377" s="116"/>
      <c r="LMM377" s="116"/>
      <c r="LMN377" s="118"/>
      <c r="LMO377" s="115"/>
      <c r="LMP377" s="116"/>
      <c r="LMQ377" s="117"/>
      <c r="LMR377" s="116"/>
      <c r="LMS377" s="116"/>
      <c r="LMT377" s="116"/>
      <c r="LMU377" s="116"/>
      <c r="LMV377" s="116"/>
      <c r="LMW377" s="116"/>
      <c r="LMX377" s="116"/>
      <c r="LMY377" s="116"/>
      <c r="LMZ377" s="118"/>
      <c r="LNA377" s="116"/>
      <c r="LNB377" s="116"/>
      <c r="LNC377" s="116"/>
      <c r="LND377" s="116"/>
      <c r="LNE377" s="116"/>
      <c r="LNF377" s="116"/>
      <c r="LNG377" s="116"/>
      <c r="LNH377" s="116"/>
      <c r="LNI377" s="116"/>
      <c r="LNJ377" s="116"/>
      <c r="LNK377" s="118"/>
      <c r="LNL377" s="115"/>
      <c r="LNM377" s="116"/>
      <c r="LNN377" s="117"/>
      <c r="LNO377" s="116"/>
      <c r="LNP377" s="116"/>
      <c r="LNQ377" s="116"/>
      <c r="LNR377" s="116"/>
      <c r="LNS377" s="116"/>
      <c r="LNT377" s="116"/>
      <c r="LNU377" s="116"/>
      <c r="LNV377" s="116"/>
      <c r="LNW377" s="118"/>
      <c r="LNX377" s="116"/>
      <c r="LNY377" s="116"/>
      <c r="LNZ377" s="116"/>
      <c r="LOA377" s="116"/>
      <c r="LOB377" s="116"/>
      <c r="LOC377" s="116"/>
      <c r="LOD377" s="116"/>
      <c r="LOE377" s="116"/>
      <c r="LOF377" s="116"/>
      <c r="LOG377" s="116"/>
      <c r="LOH377" s="118"/>
      <c r="LOI377" s="115"/>
      <c r="LOJ377" s="116"/>
      <c r="LOK377" s="117"/>
      <c r="LOL377" s="116"/>
      <c r="LOM377" s="116"/>
      <c r="LON377" s="116"/>
      <c r="LOO377" s="116"/>
      <c r="LOP377" s="116"/>
      <c r="LOQ377" s="116"/>
      <c r="LOR377" s="116"/>
      <c r="LOS377" s="116"/>
      <c r="LOT377" s="118"/>
      <c r="LOU377" s="116"/>
      <c r="LOV377" s="116"/>
      <c r="LOW377" s="116"/>
      <c r="LOX377" s="116"/>
      <c r="LOY377" s="116"/>
      <c r="LOZ377" s="116"/>
      <c r="LPA377" s="116"/>
      <c r="LPB377" s="116"/>
      <c r="LPC377" s="116"/>
      <c r="LPD377" s="116"/>
      <c r="LPE377" s="118"/>
      <c r="LPF377" s="115"/>
      <c r="LPG377" s="116"/>
      <c r="LPH377" s="117"/>
      <c r="LPI377" s="116"/>
      <c r="LPJ377" s="116"/>
      <c r="LPK377" s="116"/>
      <c r="LPL377" s="116"/>
      <c r="LPM377" s="116"/>
      <c r="LPN377" s="116"/>
      <c r="LPO377" s="116"/>
      <c r="LPP377" s="116"/>
      <c r="LPQ377" s="118"/>
      <c r="LPR377" s="116"/>
      <c r="LPS377" s="116"/>
      <c r="LPT377" s="116"/>
      <c r="LPU377" s="116"/>
      <c r="LPV377" s="116"/>
      <c r="LPW377" s="116"/>
      <c r="LPX377" s="116"/>
      <c r="LPY377" s="116"/>
      <c r="LPZ377" s="116"/>
      <c r="LQA377" s="116"/>
      <c r="LQB377" s="118"/>
      <c r="LQC377" s="115"/>
      <c r="LQD377" s="116"/>
      <c r="LQE377" s="117"/>
      <c r="LQF377" s="116"/>
      <c r="LQG377" s="116"/>
      <c r="LQH377" s="116"/>
      <c r="LQI377" s="116"/>
      <c r="LQJ377" s="116"/>
      <c r="LQK377" s="116"/>
      <c r="LQL377" s="116"/>
      <c r="LQM377" s="116"/>
      <c r="LQN377" s="118"/>
      <c r="LQO377" s="116"/>
      <c r="LQP377" s="116"/>
      <c r="LQQ377" s="116"/>
      <c r="LQR377" s="116"/>
      <c r="LQS377" s="116"/>
      <c r="LQT377" s="116"/>
      <c r="LQU377" s="116"/>
      <c r="LQV377" s="116"/>
      <c r="LQW377" s="116"/>
      <c r="LQX377" s="116"/>
      <c r="LQY377" s="118"/>
      <c r="LQZ377" s="115"/>
      <c r="LRA377" s="116"/>
      <c r="LRB377" s="117"/>
      <c r="LRC377" s="116"/>
      <c r="LRD377" s="116"/>
      <c r="LRE377" s="116"/>
      <c r="LRF377" s="116"/>
      <c r="LRG377" s="116"/>
      <c r="LRH377" s="116"/>
      <c r="LRI377" s="116"/>
      <c r="LRJ377" s="116"/>
      <c r="LRK377" s="118"/>
      <c r="LRL377" s="116"/>
      <c r="LRM377" s="116"/>
      <c r="LRN377" s="116"/>
      <c r="LRO377" s="116"/>
      <c r="LRP377" s="116"/>
      <c r="LRQ377" s="116"/>
      <c r="LRR377" s="116"/>
      <c r="LRS377" s="116"/>
      <c r="LRT377" s="116"/>
      <c r="LRU377" s="116"/>
      <c r="LRV377" s="118"/>
      <c r="LRW377" s="115"/>
      <c r="LRX377" s="116"/>
      <c r="LRY377" s="117"/>
      <c r="LRZ377" s="116"/>
      <c r="LSA377" s="116"/>
      <c r="LSB377" s="116"/>
      <c r="LSC377" s="116"/>
      <c r="LSD377" s="116"/>
      <c r="LSE377" s="116"/>
      <c r="LSF377" s="116"/>
      <c r="LSG377" s="116"/>
      <c r="LSH377" s="118"/>
      <c r="LSI377" s="116"/>
      <c r="LSJ377" s="116"/>
      <c r="LSK377" s="116"/>
      <c r="LSL377" s="116"/>
      <c r="LSM377" s="116"/>
      <c r="LSN377" s="116"/>
      <c r="LSO377" s="116"/>
      <c r="LSP377" s="116"/>
      <c r="LSQ377" s="116"/>
      <c r="LSR377" s="116"/>
      <c r="LSS377" s="118"/>
      <c r="LST377" s="115"/>
      <c r="LSU377" s="116"/>
      <c r="LSV377" s="117"/>
      <c r="LSW377" s="116"/>
      <c r="LSX377" s="116"/>
      <c r="LSY377" s="116"/>
      <c r="LSZ377" s="116"/>
      <c r="LTA377" s="116"/>
      <c r="LTB377" s="116"/>
      <c r="LTC377" s="116"/>
      <c r="LTD377" s="116"/>
      <c r="LTE377" s="118"/>
      <c r="LTF377" s="116"/>
      <c r="LTG377" s="116"/>
      <c r="LTH377" s="116"/>
      <c r="LTI377" s="116"/>
      <c r="LTJ377" s="116"/>
      <c r="LTK377" s="116"/>
      <c r="LTL377" s="116"/>
      <c r="LTM377" s="116"/>
      <c r="LTN377" s="116"/>
      <c r="LTO377" s="116"/>
      <c r="LTP377" s="118"/>
      <c r="LTQ377" s="115"/>
      <c r="LTR377" s="116"/>
      <c r="LTS377" s="117"/>
      <c r="LTT377" s="116"/>
      <c r="LTU377" s="116"/>
      <c r="LTV377" s="116"/>
      <c r="LTW377" s="116"/>
      <c r="LTX377" s="116"/>
      <c r="LTY377" s="116"/>
      <c r="LTZ377" s="116"/>
      <c r="LUA377" s="116"/>
      <c r="LUB377" s="118"/>
      <c r="LUC377" s="116"/>
      <c r="LUD377" s="116"/>
      <c r="LUE377" s="116"/>
      <c r="LUF377" s="116"/>
      <c r="LUG377" s="116"/>
      <c r="LUH377" s="116"/>
      <c r="LUI377" s="116"/>
      <c r="LUJ377" s="116"/>
      <c r="LUK377" s="116"/>
      <c r="LUL377" s="116"/>
      <c r="LUM377" s="118"/>
      <c r="LUN377" s="115"/>
      <c r="LUO377" s="116"/>
      <c r="LUP377" s="117"/>
      <c r="LUQ377" s="116"/>
      <c r="LUR377" s="116"/>
      <c r="LUS377" s="116"/>
      <c r="LUT377" s="116"/>
      <c r="LUU377" s="116"/>
      <c r="LUV377" s="116"/>
      <c r="LUW377" s="116"/>
      <c r="LUX377" s="116"/>
      <c r="LUY377" s="118"/>
      <c r="LUZ377" s="116"/>
      <c r="LVA377" s="116"/>
      <c r="LVB377" s="116"/>
      <c r="LVC377" s="116"/>
      <c r="LVD377" s="116"/>
      <c r="LVE377" s="116"/>
      <c r="LVF377" s="116"/>
      <c r="LVG377" s="116"/>
      <c r="LVH377" s="116"/>
      <c r="LVI377" s="116"/>
      <c r="LVJ377" s="118"/>
      <c r="LVK377" s="115"/>
      <c r="LVL377" s="116"/>
      <c r="LVM377" s="117"/>
      <c r="LVN377" s="116"/>
      <c r="LVO377" s="116"/>
      <c r="LVP377" s="116"/>
      <c r="LVQ377" s="116"/>
      <c r="LVR377" s="116"/>
      <c r="LVS377" s="116"/>
      <c r="LVT377" s="116"/>
      <c r="LVU377" s="116"/>
      <c r="LVV377" s="118"/>
      <c r="LVW377" s="116"/>
      <c r="LVX377" s="116"/>
      <c r="LVY377" s="116"/>
      <c r="LVZ377" s="116"/>
      <c r="LWA377" s="116"/>
      <c r="LWB377" s="116"/>
      <c r="LWC377" s="116"/>
      <c r="LWD377" s="116"/>
      <c r="LWE377" s="116"/>
      <c r="LWF377" s="116"/>
      <c r="LWG377" s="118"/>
      <c r="LWH377" s="115"/>
      <c r="LWI377" s="116"/>
      <c r="LWJ377" s="117"/>
      <c r="LWK377" s="116"/>
      <c r="LWL377" s="116"/>
      <c r="LWM377" s="116"/>
      <c r="LWN377" s="116"/>
      <c r="LWO377" s="116"/>
      <c r="LWP377" s="116"/>
      <c r="LWQ377" s="116"/>
      <c r="LWR377" s="116"/>
      <c r="LWS377" s="118"/>
      <c r="LWT377" s="116"/>
      <c r="LWU377" s="116"/>
      <c r="LWV377" s="116"/>
      <c r="LWW377" s="116"/>
      <c r="LWX377" s="116"/>
      <c r="LWY377" s="116"/>
      <c r="LWZ377" s="116"/>
      <c r="LXA377" s="116"/>
      <c r="LXB377" s="116"/>
      <c r="LXC377" s="116"/>
      <c r="LXD377" s="118"/>
      <c r="LXE377" s="115"/>
      <c r="LXF377" s="116"/>
      <c r="LXG377" s="117"/>
      <c r="LXH377" s="116"/>
      <c r="LXI377" s="116"/>
      <c r="LXJ377" s="116"/>
      <c r="LXK377" s="116"/>
      <c r="LXL377" s="116"/>
      <c r="LXM377" s="116"/>
      <c r="LXN377" s="116"/>
      <c r="LXO377" s="116"/>
      <c r="LXP377" s="118"/>
      <c r="LXQ377" s="116"/>
      <c r="LXR377" s="116"/>
      <c r="LXS377" s="116"/>
      <c r="LXT377" s="116"/>
      <c r="LXU377" s="116"/>
      <c r="LXV377" s="116"/>
      <c r="LXW377" s="116"/>
      <c r="LXX377" s="116"/>
      <c r="LXY377" s="116"/>
      <c r="LXZ377" s="116"/>
      <c r="LYA377" s="118"/>
      <c r="LYB377" s="115"/>
      <c r="LYC377" s="116"/>
      <c r="LYD377" s="117"/>
      <c r="LYE377" s="116"/>
      <c r="LYF377" s="116"/>
      <c r="LYG377" s="116"/>
      <c r="LYH377" s="116"/>
      <c r="LYI377" s="116"/>
      <c r="LYJ377" s="116"/>
      <c r="LYK377" s="116"/>
      <c r="LYL377" s="116"/>
      <c r="LYM377" s="118"/>
      <c r="LYN377" s="116"/>
      <c r="LYO377" s="116"/>
      <c r="LYP377" s="116"/>
      <c r="LYQ377" s="116"/>
      <c r="LYR377" s="116"/>
      <c r="LYS377" s="116"/>
      <c r="LYT377" s="116"/>
      <c r="LYU377" s="116"/>
      <c r="LYV377" s="116"/>
      <c r="LYW377" s="116"/>
      <c r="LYX377" s="118"/>
      <c r="LYY377" s="115"/>
      <c r="LYZ377" s="116"/>
      <c r="LZA377" s="117"/>
      <c r="LZB377" s="116"/>
      <c r="LZC377" s="116"/>
      <c r="LZD377" s="116"/>
      <c r="LZE377" s="116"/>
      <c r="LZF377" s="116"/>
      <c r="LZG377" s="116"/>
      <c r="LZH377" s="116"/>
      <c r="LZI377" s="116"/>
      <c r="LZJ377" s="118"/>
      <c r="LZK377" s="116"/>
      <c r="LZL377" s="116"/>
      <c r="LZM377" s="116"/>
      <c r="LZN377" s="116"/>
      <c r="LZO377" s="116"/>
      <c r="LZP377" s="116"/>
      <c r="LZQ377" s="116"/>
      <c r="LZR377" s="116"/>
      <c r="LZS377" s="116"/>
      <c r="LZT377" s="116"/>
      <c r="LZU377" s="118"/>
      <c r="LZV377" s="115"/>
      <c r="LZW377" s="116"/>
      <c r="LZX377" s="117"/>
      <c r="LZY377" s="116"/>
      <c r="LZZ377" s="116"/>
      <c r="MAA377" s="116"/>
      <c r="MAB377" s="116"/>
      <c r="MAC377" s="116"/>
      <c r="MAD377" s="116"/>
      <c r="MAE377" s="116"/>
      <c r="MAF377" s="116"/>
      <c r="MAG377" s="118"/>
      <c r="MAH377" s="116"/>
      <c r="MAI377" s="116"/>
      <c r="MAJ377" s="116"/>
      <c r="MAK377" s="116"/>
      <c r="MAL377" s="116"/>
      <c r="MAM377" s="116"/>
      <c r="MAN377" s="116"/>
      <c r="MAO377" s="116"/>
      <c r="MAP377" s="116"/>
      <c r="MAQ377" s="116"/>
      <c r="MAR377" s="118"/>
      <c r="MAS377" s="115"/>
      <c r="MAT377" s="116"/>
      <c r="MAU377" s="117"/>
      <c r="MAV377" s="116"/>
      <c r="MAW377" s="116"/>
      <c r="MAX377" s="116"/>
      <c r="MAY377" s="116"/>
      <c r="MAZ377" s="116"/>
      <c r="MBA377" s="116"/>
      <c r="MBB377" s="116"/>
      <c r="MBC377" s="116"/>
      <c r="MBD377" s="118"/>
      <c r="MBE377" s="116"/>
      <c r="MBF377" s="116"/>
      <c r="MBG377" s="116"/>
      <c r="MBH377" s="116"/>
      <c r="MBI377" s="116"/>
      <c r="MBJ377" s="116"/>
      <c r="MBK377" s="116"/>
      <c r="MBL377" s="116"/>
      <c r="MBM377" s="116"/>
      <c r="MBN377" s="116"/>
      <c r="MBO377" s="118"/>
      <c r="MBP377" s="115"/>
      <c r="MBQ377" s="116"/>
      <c r="MBR377" s="117"/>
      <c r="MBS377" s="116"/>
      <c r="MBT377" s="116"/>
      <c r="MBU377" s="116"/>
      <c r="MBV377" s="116"/>
      <c r="MBW377" s="116"/>
      <c r="MBX377" s="116"/>
      <c r="MBY377" s="116"/>
      <c r="MBZ377" s="116"/>
      <c r="MCA377" s="118"/>
      <c r="MCB377" s="116"/>
      <c r="MCC377" s="116"/>
      <c r="MCD377" s="116"/>
      <c r="MCE377" s="116"/>
      <c r="MCF377" s="116"/>
      <c r="MCG377" s="116"/>
      <c r="MCH377" s="116"/>
      <c r="MCI377" s="116"/>
      <c r="MCJ377" s="116"/>
      <c r="MCK377" s="116"/>
      <c r="MCL377" s="118"/>
      <c r="MCM377" s="115"/>
      <c r="MCN377" s="116"/>
      <c r="MCO377" s="117"/>
      <c r="MCP377" s="116"/>
      <c r="MCQ377" s="116"/>
      <c r="MCR377" s="116"/>
      <c r="MCS377" s="116"/>
      <c r="MCT377" s="116"/>
      <c r="MCU377" s="116"/>
      <c r="MCV377" s="116"/>
      <c r="MCW377" s="116"/>
      <c r="MCX377" s="118"/>
      <c r="MCY377" s="116"/>
      <c r="MCZ377" s="116"/>
      <c r="MDA377" s="116"/>
      <c r="MDB377" s="116"/>
      <c r="MDC377" s="116"/>
      <c r="MDD377" s="116"/>
      <c r="MDE377" s="116"/>
      <c r="MDF377" s="116"/>
      <c r="MDG377" s="116"/>
      <c r="MDH377" s="116"/>
      <c r="MDI377" s="118"/>
      <c r="MDJ377" s="115"/>
      <c r="MDK377" s="116"/>
      <c r="MDL377" s="117"/>
      <c r="MDM377" s="116"/>
      <c r="MDN377" s="116"/>
      <c r="MDO377" s="116"/>
      <c r="MDP377" s="116"/>
      <c r="MDQ377" s="116"/>
      <c r="MDR377" s="116"/>
      <c r="MDS377" s="116"/>
      <c r="MDT377" s="116"/>
      <c r="MDU377" s="118"/>
      <c r="MDV377" s="116"/>
      <c r="MDW377" s="116"/>
      <c r="MDX377" s="116"/>
      <c r="MDY377" s="116"/>
      <c r="MDZ377" s="116"/>
      <c r="MEA377" s="116"/>
      <c r="MEB377" s="116"/>
      <c r="MEC377" s="116"/>
      <c r="MED377" s="116"/>
      <c r="MEE377" s="116"/>
      <c r="MEF377" s="118"/>
      <c r="MEG377" s="115"/>
      <c r="MEH377" s="116"/>
      <c r="MEI377" s="117"/>
      <c r="MEJ377" s="116"/>
      <c r="MEK377" s="116"/>
      <c r="MEL377" s="116"/>
      <c r="MEM377" s="116"/>
      <c r="MEN377" s="116"/>
      <c r="MEO377" s="116"/>
      <c r="MEP377" s="116"/>
      <c r="MEQ377" s="116"/>
      <c r="MER377" s="118"/>
      <c r="MES377" s="116"/>
      <c r="MET377" s="116"/>
      <c r="MEU377" s="116"/>
      <c r="MEV377" s="116"/>
      <c r="MEW377" s="116"/>
      <c r="MEX377" s="116"/>
      <c r="MEY377" s="116"/>
      <c r="MEZ377" s="116"/>
      <c r="MFA377" s="116"/>
      <c r="MFB377" s="116"/>
      <c r="MFC377" s="118"/>
      <c r="MFD377" s="115"/>
      <c r="MFE377" s="116"/>
      <c r="MFF377" s="117"/>
      <c r="MFG377" s="116"/>
      <c r="MFH377" s="116"/>
      <c r="MFI377" s="116"/>
      <c r="MFJ377" s="116"/>
      <c r="MFK377" s="116"/>
      <c r="MFL377" s="116"/>
      <c r="MFM377" s="116"/>
      <c r="MFN377" s="116"/>
      <c r="MFO377" s="118"/>
      <c r="MFP377" s="116"/>
      <c r="MFQ377" s="116"/>
      <c r="MFR377" s="116"/>
      <c r="MFS377" s="116"/>
      <c r="MFT377" s="116"/>
      <c r="MFU377" s="116"/>
      <c r="MFV377" s="116"/>
      <c r="MFW377" s="116"/>
      <c r="MFX377" s="116"/>
      <c r="MFY377" s="116"/>
      <c r="MFZ377" s="118"/>
      <c r="MGA377" s="115"/>
      <c r="MGB377" s="116"/>
      <c r="MGC377" s="117"/>
      <c r="MGD377" s="116"/>
      <c r="MGE377" s="116"/>
      <c r="MGF377" s="116"/>
      <c r="MGG377" s="116"/>
      <c r="MGH377" s="116"/>
      <c r="MGI377" s="116"/>
      <c r="MGJ377" s="116"/>
      <c r="MGK377" s="116"/>
      <c r="MGL377" s="118"/>
      <c r="MGM377" s="116"/>
      <c r="MGN377" s="116"/>
      <c r="MGO377" s="116"/>
      <c r="MGP377" s="116"/>
      <c r="MGQ377" s="116"/>
      <c r="MGR377" s="116"/>
      <c r="MGS377" s="116"/>
      <c r="MGT377" s="116"/>
      <c r="MGU377" s="116"/>
      <c r="MGV377" s="116"/>
      <c r="MGW377" s="118"/>
      <c r="MGX377" s="115"/>
      <c r="MGY377" s="116"/>
      <c r="MGZ377" s="117"/>
      <c r="MHA377" s="116"/>
      <c r="MHB377" s="116"/>
      <c r="MHC377" s="116"/>
      <c r="MHD377" s="116"/>
      <c r="MHE377" s="116"/>
      <c r="MHF377" s="116"/>
      <c r="MHG377" s="116"/>
      <c r="MHH377" s="116"/>
      <c r="MHI377" s="118"/>
      <c r="MHJ377" s="116"/>
      <c r="MHK377" s="116"/>
      <c r="MHL377" s="116"/>
      <c r="MHM377" s="116"/>
      <c r="MHN377" s="116"/>
      <c r="MHO377" s="116"/>
      <c r="MHP377" s="116"/>
      <c r="MHQ377" s="116"/>
      <c r="MHR377" s="116"/>
      <c r="MHS377" s="116"/>
      <c r="MHT377" s="118"/>
      <c r="MHU377" s="115"/>
      <c r="MHV377" s="116"/>
      <c r="MHW377" s="117"/>
      <c r="MHX377" s="116"/>
      <c r="MHY377" s="116"/>
      <c r="MHZ377" s="116"/>
      <c r="MIA377" s="116"/>
      <c r="MIB377" s="116"/>
      <c r="MIC377" s="116"/>
      <c r="MID377" s="116"/>
      <c r="MIE377" s="116"/>
      <c r="MIF377" s="118"/>
      <c r="MIG377" s="116"/>
      <c r="MIH377" s="116"/>
      <c r="MII377" s="116"/>
      <c r="MIJ377" s="116"/>
      <c r="MIK377" s="116"/>
      <c r="MIL377" s="116"/>
      <c r="MIM377" s="116"/>
      <c r="MIN377" s="116"/>
      <c r="MIO377" s="116"/>
      <c r="MIP377" s="116"/>
      <c r="MIQ377" s="118"/>
      <c r="MIR377" s="115"/>
      <c r="MIS377" s="116"/>
      <c r="MIT377" s="117"/>
      <c r="MIU377" s="116"/>
      <c r="MIV377" s="116"/>
      <c r="MIW377" s="116"/>
      <c r="MIX377" s="116"/>
      <c r="MIY377" s="116"/>
      <c r="MIZ377" s="116"/>
      <c r="MJA377" s="116"/>
      <c r="MJB377" s="116"/>
      <c r="MJC377" s="118"/>
      <c r="MJD377" s="116"/>
      <c r="MJE377" s="116"/>
      <c r="MJF377" s="116"/>
      <c r="MJG377" s="116"/>
      <c r="MJH377" s="116"/>
      <c r="MJI377" s="116"/>
      <c r="MJJ377" s="116"/>
      <c r="MJK377" s="116"/>
      <c r="MJL377" s="116"/>
      <c r="MJM377" s="116"/>
      <c r="MJN377" s="118"/>
      <c r="MJO377" s="115"/>
      <c r="MJP377" s="116"/>
      <c r="MJQ377" s="117"/>
      <c r="MJR377" s="116"/>
      <c r="MJS377" s="116"/>
      <c r="MJT377" s="116"/>
      <c r="MJU377" s="116"/>
      <c r="MJV377" s="116"/>
      <c r="MJW377" s="116"/>
      <c r="MJX377" s="116"/>
      <c r="MJY377" s="116"/>
      <c r="MJZ377" s="118"/>
      <c r="MKA377" s="116"/>
      <c r="MKB377" s="116"/>
      <c r="MKC377" s="116"/>
      <c r="MKD377" s="116"/>
      <c r="MKE377" s="116"/>
      <c r="MKF377" s="116"/>
      <c r="MKG377" s="116"/>
      <c r="MKH377" s="116"/>
      <c r="MKI377" s="116"/>
      <c r="MKJ377" s="116"/>
      <c r="MKK377" s="118"/>
      <c r="MKL377" s="115"/>
      <c r="MKM377" s="116"/>
      <c r="MKN377" s="117"/>
      <c r="MKO377" s="116"/>
      <c r="MKP377" s="116"/>
      <c r="MKQ377" s="116"/>
      <c r="MKR377" s="116"/>
      <c r="MKS377" s="116"/>
      <c r="MKT377" s="116"/>
      <c r="MKU377" s="116"/>
      <c r="MKV377" s="116"/>
      <c r="MKW377" s="118"/>
      <c r="MKX377" s="116"/>
      <c r="MKY377" s="116"/>
      <c r="MKZ377" s="116"/>
      <c r="MLA377" s="116"/>
      <c r="MLB377" s="116"/>
      <c r="MLC377" s="116"/>
      <c r="MLD377" s="116"/>
      <c r="MLE377" s="116"/>
      <c r="MLF377" s="116"/>
      <c r="MLG377" s="116"/>
      <c r="MLH377" s="118"/>
      <c r="MLI377" s="115"/>
      <c r="MLJ377" s="116"/>
      <c r="MLK377" s="117"/>
      <c r="MLL377" s="116"/>
      <c r="MLM377" s="116"/>
      <c r="MLN377" s="116"/>
      <c r="MLO377" s="116"/>
      <c r="MLP377" s="116"/>
      <c r="MLQ377" s="116"/>
      <c r="MLR377" s="116"/>
      <c r="MLS377" s="116"/>
      <c r="MLT377" s="118"/>
      <c r="MLU377" s="116"/>
      <c r="MLV377" s="116"/>
      <c r="MLW377" s="116"/>
      <c r="MLX377" s="116"/>
      <c r="MLY377" s="116"/>
      <c r="MLZ377" s="116"/>
      <c r="MMA377" s="116"/>
      <c r="MMB377" s="116"/>
      <c r="MMC377" s="116"/>
      <c r="MMD377" s="116"/>
      <c r="MME377" s="118"/>
      <c r="MMF377" s="115"/>
      <c r="MMG377" s="116"/>
      <c r="MMH377" s="117"/>
      <c r="MMI377" s="116"/>
      <c r="MMJ377" s="116"/>
      <c r="MMK377" s="116"/>
      <c r="MML377" s="116"/>
      <c r="MMM377" s="116"/>
      <c r="MMN377" s="116"/>
      <c r="MMO377" s="116"/>
      <c r="MMP377" s="116"/>
      <c r="MMQ377" s="118"/>
      <c r="MMR377" s="116"/>
      <c r="MMS377" s="116"/>
      <c r="MMT377" s="116"/>
      <c r="MMU377" s="116"/>
      <c r="MMV377" s="116"/>
      <c r="MMW377" s="116"/>
      <c r="MMX377" s="116"/>
      <c r="MMY377" s="116"/>
      <c r="MMZ377" s="116"/>
      <c r="MNA377" s="116"/>
      <c r="MNB377" s="118"/>
      <c r="MNC377" s="115"/>
      <c r="MND377" s="116"/>
      <c r="MNE377" s="117"/>
      <c r="MNF377" s="116"/>
      <c r="MNG377" s="116"/>
      <c r="MNH377" s="116"/>
      <c r="MNI377" s="116"/>
      <c r="MNJ377" s="116"/>
      <c r="MNK377" s="116"/>
      <c r="MNL377" s="116"/>
      <c r="MNM377" s="116"/>
      <c r="MNN377" s="118"/>
      <c r="MNO377" s="116"/>
      <c r="MNP377" s="116"/>
      <c r="MNQ377" s="116"/>
      <c r="MNR377" s="116"/>
      <c r="MNS377" s="116"/>
      <c r="MNT377" s="116"/>
      <c r="MNU377" s="116"/>
      <c r="MNV377" s="116"/>
      <c r="MNW377" s="116"/>
      <c r="MNX377" s="116"/>
      <c r="MNY377" s="118"/>
      <c r="MNZ377" s="115"/>
      <c r="MOA377" s="116"/>
      <c r="MOB377" s="117"/>
      <c r="MOC377" s="116"/>
      <c r="MOD377" s="116"/>
      <c r="MOE377" s="116"/>
      <c r="MOF377" s="116"/>
      <c r="MOG377" s="116"/>
      <c r="MOH377" s="116"/>
      <c r="MOI377" s="116"/>
      <c r="MOJ377" s="116"/>
      <c r="MOK377" s="118"/>
      <c r="MOL377" s="116"/>
      <c r="MOM377" s="116"/>
      <c r="MON377" s="116"/>
      <c r="MOO377" s="116"/>
      <c r="MOP377" s="116"/>
      <c r="MOQ377" s="116"/>
      <c r="MOR377" s="116"/>
      <c r="MOS377" s="116"/>
      <c r="MOT377" s="116"/>
      <c r="MOU377" s="116"/>
      <c r="MOV377" s="118"/>
      <c r="MOW377" s="115"/>
      <c r="MOX377" s="116"/>
      <c r="MOY377" s="117"/>
      <c r="MOZ377" s="116"/>
      <c r="MPA377" s="116"/>
      <c r="MPB377" s="116"/>
      <c r="MPC377" s="116"/>
      <c r="MPD377" s="116"/>
      <c r="MPE377" s="116"/>
      <c r="MPF377" s="116"/>
      <c r="MPG377" s="116"/>
      <c r="MPH377" s="118"/>
      <c r="MPI377" s="116"/>
      <c r="MPJ377" s="116"/>
      <c r="MPK377" s="116"/>
      <c r="MPL377" s="116"/>
      <c r="MPM377" s="116"/>
      <c r="MPN377" s="116"/>
      <c r="MPO377" s="116"/>
      <c r="MPP377" s="116"/>
      <c r="MPQ377" s="116"/>
      <c r="MPR377" s="116"/>
      <c r="MPS377" s="118"/>
      <c r="MPT377" s="115"/>
      <c r="MPU377" s="116"/>
      <c r="MPV377" s="117"/>
      <c r="MPW377" s="116"/>
      <c r="MPX377" s="116"/>
      <c r="MPY377" s="116"/>
      <c r="MPZ377" s="116"/>
      <c r="MQA377" s="116"/>
      <c r="MQB377" s="116"/>
      <c r="MQC377" s="116"/>
      <c r="MQD377" s="116"/>
      <c r="MQE377" s="118"/>
      <c r="MQF377" s="116"/>
      <c r="MQG377" s="116"/>
      <c r="MQH377" s="116"/>
      <c r="MQI377" s="116"/>
      <c r="MQJ377" s="116"/>
      <c r="MQK377" s="116"/>
      <c r="MQL377" s="116"/>
      <c r="MQM377" s="116"/>
      <c r="MQN377" s="116"/>
      <c r="MQO377" s="116"/>
      <c r="MQP377" s="118"/>
      <c r="MQQ377" s="115"/>
      <c r="MQR377" s="116"/>
      <c r="MQS377" s="117"/>
      <c r="MQT377" s="116"/>
      <c r="MQU377" s="116"/>
      <c r="MQV377" s="116"/>
      <c r="MQW377" s="116"/>
      <c r="MQX377" s="116"/>
      <c r="MQY377" s="116"/>
      <c r="MQZ377" s="116"/>
      <c r="MRA377" s="116"/>
      <c r="MRB377" s="118"/>
      <c r="MRC377" s="116"/>
      <c r="MRD377" s="116"/>
      <c r="MRE377" s="116"/>
      <c r="MRF377" s="116"/>
      <c r="MRG377" s="116"/>
      <c r="MRH377" s="116"/>
      <c r="MRI377" s="116"/>
      <c r="MRJ377" s="116"/>
      <c r="MRK377" s="116"/>
      <c r="MRL377" s="116"/>
      <c r="MRM377" s="118"/>
      <c r="MRN377" s="115"/>
      <c r="MRO377" s="116"/>
      <c r="MRP377" s="117"/>
      <c r="MRQ377" s="116"/>
      <c r="MRR377" s="116"/>
      <c r="MRS377" s="116"/>
      <c r="MRT377" s="116"/>
      <c r="MRU377" s="116"/>
      <c r="MRV377" s="116"/>
      <c r="MRW377" s="116"/>
      <c r="MRX377" s="116"/>
      <c r="MRY377" s="118"/>
      <c r="MRZ377" s="116"/>
      <c r="MSA377" s="116"/>
      <c r="MSB377" s="116"/>
      <c r="MSC377" s="116"/>
      <c r="MSD377" s="116"/>
      <c r="MSE377" s="116"/>
      <c r="MSF377" s="116"/>
      <c r="MSG377" s="116"/>
      <c r="MSH377" s="116"/>
      <c r="MSI377" s="116"/>
      <c r="MSJ377" s="118"/>
      <c r="MSK377" s="115"/>
      <c r="MSL377" s="116"/>
      <c r="MSM377" s="117"/>
      <c r="MSN377" s="116"/>
      <c r="MSO377" s="116"/>
      <c r="MSP377" s="116"/>
      <c r="MSQ377" s="116"/>
      <c r="MSR377" s="116"/>
      <c r="MSS377" s="116"/>
      <c r="MST377" s="116"/>
      <c r="MSU377" s="116"/>
      <c r="MSV377" s="118"/>
      <c r="MSW377" s="116"/>
      <c r="MSX377" s="116"/>
      <c r="MSY377" s="116"/>
      <c r="MSZ377" s="116"/>
      <c r="MTA377" s="116"/>
      <c r="MTB377" s="116"/>
      <c r="MTC377" s="116"/>
      <c r="MTD377" s="116"/>
      <c r="MTE377" s="116"/>
      <c r="MTF377" s="116"/>
      <c r="MTG377" s="118"/>
      <c r="MTH377" s="115"/>
      <c r="MTI377" s="116"/>
      <c r="MTJ377" s="117"/>
      <c r="MTK377" s="116"/>
      <c r="MTL377" s="116"/>
      <c r="MTM377" s="116"/>
      <c r="MTN377" s="116"/>
      <c r="MTO377" s="116"/>
      <c r="MTP377" s="116"/>
      <c r="MTQ377" s="116"/>
      <c r="MTR377" s="116"/>
      <c r="MTS377" s="118"/>
      <c r="MTT377" s="116"/>
      <c r="MTU377" s="116"/>
      <c r="MTV377" s="116"/>
      <c r="MTW377" s="116"/>
      <c r="MTX377" s="116"/>
      <c r="MTY377" s="116"/>
      <c r="MTZ377" s="116"/>
      <c r="MUA377" s="116"/>
      <c r="MUB377" s="116"/>
      <c r="MUC377" s="116"/>
      <c r="MUD377" s="118"/>
      <c r="MUE377" s="115"/>
      <c r="MUF377" s="116"/>
      <c r="MUG377" s="117"/>
      <c r="MUH377" s="116"/>
      <c r="MUI377" s="116"/>
      <c r="MUJ377" s="116"/>
      <c r="MUK377" s="116"/>
      <c r="MUL377" s="116"/>
      <c r="MUM377" s="116"/>
      <c r="MUN377" s="116"/>
      <c r="MUO377" s="116"/>
      <c r="MUP377" s="118"/>
      <c r="MUQ377" s="116"/>
      <c r="MUR377" s="116"/>
      <c r="MUS377" s="116"/>
      <c r="MUT377" s="116"/>
      <c r="MUU377" s="116"/>
      <c r="MUV377" s="116"/>
      <c r="MUW377" s="116"/>
      <c r="MUX377" s="116"/>
      <c r="MUY377" s="116"/>
      <c r="MUZ377" s="116"/>
      <c r="MVA377" s="118"/>
      <c r="MVB377" s="115"/>
      <c r="MVC377" s="116"/>
      <c r="MVD377" s="117"/>
      <c r="MVE377" s="116"/>
      <c r="MVF377" s="116"/>
      <c r="MVG377" s="116"/>
      <c r="MVH377" s="116"/>
      <c r="MVI377" s="116"/>
      <c r="MVJ377" s="116"/>
      <c r="MVK377" s="116"/>
      <c r="MVL377" s="116"/>
      <c r="MVM377" s="118"/>
      <c r="MVN377" s="116"/>
      <c r="MVO377" s="116"/>
      <c r="MVP377" s="116"/>
      <c r="MVQ377" s="116"/>
      <c r="MVR377" s="116"/>
      <c r="MVS377" s="116"/>
      <c r="MVT377" s="116"/>
      <c r="MVU377" s="116"/>
      <c r="MVV377" s="116"/>
      <c r="MVW377" s="116"/>
      <c r="MVX377" s="118"/>
      <c r="MVY377" s="115"/>
      <c r="MVZ377" s="116"/>
      <c r="MWA377" s="117"/>
      <c r="MWB377" s="116"/>
      <c r="MWC377" s="116"/>
      <c r="MWD377" s="116"/>
      <c r="MWE377" s="116"/>
      <c r="MWF377" s="116"/>
      <c r="MWG377" s="116"/>
      <c r="MWH377" s="116"/>
      <c r="MWI377" s="116"/>
      <c r="MWJ377" s="118"/>
      <c r="MWK377" s="116"/>
      <c r="MWL377" s="116"/>
      <c r="MWM377" s="116"/>
      <c r="MWN377" s="116"/>
      <c r="MWO377" s="116"/>
      <c r="MWP377" s="116"/>
      <c r="MWQ377" s="116"/>
      <c r="MWR377" s="116"/>
      <c r="MWS377" s="116"/>
      <c r="MWT377" s="116"/>
      <c r="MWU377" s="118"/>
      <c r="MWV377" s="115"/>
      <c r="MWW377" s="116"/>
      <c r="MWX377" s="117"/>
      <c r="MWY377" s="116"/>
      <c r="MWZ377" s="116"/>
      <c r="MXA377" s="116"/>
      <c r="MXB377" s="116"/>
      <c r="MXC377" s="116"/>
      <c r="MXD377" s="116"/>
      <c r="MXE377" s="116"/>
      <c r="MXF377" s="116"/>
      <c r="MXG377" s="118"/>
      <c r="MXH377" s="116"/>
      <c r="MXI377" s="116"/>
      <c r="MXJ377" s="116"/>
      <c r="MXK377" s="116"/>
      <c r="MXL377" s="116"/>
      <c r="MXM377" s="116"/>
      <c r="MXN377" s="116"/>
      <c r="MXO377" s="116"/>
      <c r="MXP377" s="116"/>
      <c r="MXQ377" s="116"/>
      <c r="MXR377" s="118"/>
      <c r="MXS377" s="115"/>
      <c r="MXT377" s="116"/>
      <c r="MXU377" s="117"/>
      <c r="MXV377" s="116"/>
      <c r="MXW377" s="116"/>
      <c r="MXX377" s="116"/>
      <c r="MXY377" s="116"/>
      <c r="MXZ377" s="116"/>
      <c r="MYA377" s="116"/>
      <c r="MYB377" s="116"/>
      <c r="MYC377" s="116"/>
      <c r="MYD377" s="118"/>
      <c r="MYE377" s="116"/>
      <c r="MYF377" s="116"/>
      <c r="MYG377" s="116"/>
      <c r="MYH377" s="116"/>
      <c r="MYI377" s="116"/>
      <c r="MYJ377" s="116"/>
      <c r="MYK377" s="116"/>
      <c r="MYL377" s="116"/>
      <c r="MYM377" s="116"/>
      <c r="MYN377" s="116"/>
      <c r="MYO377" s="118"/>
      <c r="MYP377" s="115"/>
      <c r="MYQ377" s="116"/>
      <c r="MYR377" s="117"/>
      <c r="MYS377" s="116"/>
      <c r="MYT377" s="116"/>
      <c r="MYU377" s="116"/>
      <c r="MYV377" s="116"/>
      <c r="MYW377" s="116"/>
      <c r="MYX377" s="116"/>
      <c r="MYY377" s="116"/>
      <c r="MYZ377" s="116"/>
      <c r="MZA377" s="118"/>
      <c r="MZB377" s="116"/>
      <c r="MZC377" s="116"/>
      <c r="MZD377" s="116"/>
      <c r="MZE377" s="116"/>
      <c r="MZF377" s="116"/>
      <c r="MZG377" s="116"/>
      <c r="MZH377" s="116"/>
      <c r="MZI377" s="116"/>
      <c r="MZJ377" s="116"/>
      <c r="MZK377" s="116"/>
      <c r="MZL377" s="118"/>
      <c r="MZM377" s="115"/>
      <c r="MZN377" s="116"/>
      <c r="MZO377" s="117"/>
      <c r="MZP377" s="116"/>
      <c r="MZQ377" s="116"/>
      <c r="MZR377" s="116"/>
      <c r="MZS377" s="116"/>
      <c r="MZT377" s="116"/>
      <c r="MZU377" s="116"/>
      <c r="MZV377" s="116"/>
      <c r="MZW377" s="116"/>
      <c r="MZX377" s="118"/>
      <c r="MZY377" s="116"/>
      <c r="MZZ377" s="116"/>
      <c r="NAA377" s="116"/>
      <c r="NAB377" s="116"/>
      <c r="NAC377" s="116"/>
      <c r="NAD377" s="116"/>
      <c r="NAE377" s="116"/>
      <c r="NAF377" s="116"/>
      <c r="NAG377" s="116"/>
      <c r="NAH377" s="116"/>
      <c r="NAI377" s="118"/>
      <c r="NAJ377" s="115"/>
      <c r="NAK377" s="116"/>
      <c r="NAL377" s="117"/>
      <c r="NAM377" s="116"/>
      <c r="NAN377" s="116"/>
      <c r="NAO377" s="116"/>
      <c r="NAP377" s="116"/>
      <c r="NAQ377" s="116"/>
      <c r="NAR377" s="116"/>
      <c r="NAS377" s="116"/>
      <c r="NAT377" s="116"/>
      <c r="NAU377" s="118"/>
      <c r="NAV377" s="116"/>
      <c r="NAW377" s="116"/>
      <c r="NAX377" s="116"/>
      <c r="NAY377" s="116"/>
      <c r="NAZ377" s="116"/>
      <c r="NBA377" s="116"/>
      <c r="NBB377" s="116"/>
      <c r="NBC377" s="116"/>
      <c r="NBD377" s="116"/>
      <c r="NBE377" s="116"/>
      <c r="NBF377" s="118"/>
      <c r="NBG377" s="115"/>
      <c r="NBH377" s="116"/>
      <c r="NBI377" s="117"/>
      <c r="NBJ377" s="116"/>
      <c r="NBK377" s="116"/>
      <c r="NBL377" s="116"/>
      <c r="NBM377" s="116"/>
      <c r="NBN377" s="116"/>
      <c r="NBO377" s="116"/>
      <c r="NBP377" s="116"/>
      <c r="NBQ377" s="116"/>
      <c r="NBR377" s="118"/>
      <c r="NBS377" s="116"/>
      <c r="NBT377" s="116"/>
      <c r="NBU377" s="116"/>
      <c r="NBV377" s="116"/>
      <c r="NBW377" s="116"/>
      <c r="NBX377" s="116"/>
      <c r="NBY377" s="116"/>
      <c r="NBZ377" s="116"/>
      <c r="NCA377" s="116"/>
      <c r="NCB377" s="116"/>
      <c r="NCC377" s="118"/>
      <c r="NCD377" s="115"/>
      <c r="NCE377" s="116"/>
      <c r="NCF377" s="117"/>
      <c r="NCG377" s="116"/>
      <c r="NCH377" s="116"/>
      <c r="NCI377" s="116"/>
      <c r="NCJ377" s="116"/>
      <c r="NCK377" s="116"/>
      <c r="NCL377" s="116"/>
      <c r="NCM377" s="116"/>
      <c r="NCN377" s="116"/>
      <c r="NCO377" s="118"/>
      <c r="NCP377" s="116"/>
      <c r="NCQ377" s="116"/>
      <c r="NCR377" s="116"/>
      <c r="NCS377" s="116"/>
      <c r="NCT377" s="116"/>
      <c r="NCU377" s="116"/>
      <c r="NCV377" s="116"/>
      <c r="NCW377" s="116"/>
      <c r="NCX377" s="116"/>
      <c r="NCY377" s="116"/>
      <c r="NCZ377" s="118"/>
      <c r="NDA377" s="115"/>
      <c r="NDB377" s="116"/>
      <c r="NDC377" s="117"/>
      <c r="NDD377" s="116"/>
      <c r="NDE377" s="116"/>
      <c r="NDF377" s="116"/>
      <c r="NDG377" s="116"/>
      <c r="NDH377" s="116"/>
      <c r="NDI377" s="116"/>
      <c r="NDJ377" s="116"/>
      <c r="NDK377" s="116"/>
      <c r="NDL377" s="118"/>
      <c r="NDM377" s="116"/>
      <c r="NDN377" s="116"/>
      <c r="NDO377" s="116"/>
      <c r="NDP377" s="116"/>
      <c r="NDQ377" s="116"/>
      <c r="NDR377" s="116"/>
      <c r="NDS377" s="116"/>
      <c r="NDT377" s="116"/>
      <c r="NDU377" s="116"/>
      <c r="NDV377" s="116"/>
      <c r="NDW377" s="118"/>
      <c r="NDX377" s="115"/>
      <c r="NDY377" s="116"/>
      <c r="NDZ377" s="117"/>
      <c r="NEA377" s="116"/>
      <c r="NEB377" s="116"/>
      <c r="NEC377" s="116"/>
      <c r="NED377" s="116"/>
      <c r="NEE377" s="116"/>
      <c r="NEF377" s="116"/>
      <c r="NEG377" s="116"/>
      <c r="NEH377" s="116"/>
      <c r="NEI377" s="118"/>
      <c r="NEJ377" s="116"/>
      <c r="NEK377" s="116"/>
      <c r="NEL377" s="116"/>
      <c r="NEM377" s="116"/>
      <c r="NEN377" s="116"/>
      <c r="NEO377" s="116"/>
      <c r="NEP377" s="116"/>
      <c r="NEQ377" s="116"/>
      <c r="NER377" s="116"/>
      <c r="NES377" s="116"/>
      <c r="NET377" s="118"/>
      <c r="NEU377" s="115"/>
      <c r="NEV377" s="116"/>
      <c r="NEW377" s="117"/>
      <c r="NEX377" s="116"/>
      <c r="NEY377" s="116"/>
      <c r="NEZ377" s="116"/>
      <c r="NFA377" s="116"/>
      <c r="NFB377" s="116"/>
      <c r="NFC377" s="116"/>
      <c r="NFD377" s="116"/>
      <c r="NFE377" s="116"/>
      <c r="NFF377" s="118"/>
      <c r="NFG377" s="116"/>
      <c r="NFH377" s="116"/>
      <c r="NFI377" s="116"/>
      <c r="NFJ377" s="116"/>
      <c r="NFK377" s="116"/>
      <c r="NFL377" s="116"/>
      <c r="NFM377" s="116"/>
      <c r="NFN377" s="116"/>
      <c r="NFO377" s="116"/>
      <c r="NFP377" s="116"/>
      <c r="NFQ377" s="118"/>
      <c r="NFR377" s="115"/>
      <c r="NFS377" s="116"/>
      <c r="NFT377" s="117"/>
      <c r="NFU377" s="116"/>
      <c r="NFV377" s="116"/>
      <c r="NFW377" s="116"/>
      <c r="NFX377" s="116"/>
      <c r="NFY377" s="116"/>
      <c r="NFZ377" s="116"/>
      <c r="NGA377" s="116"/>
      <c r="NGB377" s="116"/>
      <c r="NGC377" s="118"/>
      <c r="NGD377" s="116"/>
      <c r="NGE377" s="116"/>
      <c r="NGF377" s="116"/>
      <c r="NGG377" s="116"/>
      <c r="NGH377" s="116"/>
      <c r="NGI377" s="116"/>
      <c r="NGJ377" s="116"/>
      <c r="NGK377" s="116"/>
      <c r="NGL377" s="116"/>
      <c r="NGM377" s="116"/>
      <c r="NGN377" s="118"/>
      <c r="NGO377" s="115"/>
      <c r="NGP377" s="116"/>
      <c r="NGQ377" s="117"/>
      <c r="NGR377" s="116"/>
      <c r="NGS377" s="116"/>
      <c r="NGT377" s="116"/>
      <c r="NGU377" s="116"/>
      <c r="NGV377" s="116"/>
      <c r="NGW377" s="116"/>
      <c r="NGX377" s="116"/>
      <c r="NGY377" s="116"/>
      <c r="NGZ377" s="118"/>
      <c r="NHA377" s="116"/>
      <c r="NHB377" s="116"/>
      <c r="NHC377" s="116"/>
      <c r="NHD377" s="116"/>
      <c r="NHE377" s="116"/>
      <c r="NHF377" s="116"/>
      <c r="NHG377" s="116"/>
      <c r="NHH377" s="116"/>
      <c r="NHI377" s="116"/>
      <c r="NHJ377" s="116"/>
      <c r="NHK377" s="118"/>
      <c r="NHL377" s="115"/>
      <c r="NHM377" s="116"/>
      <c r="NHN377" s="117"/>
      <c r="NHO377" s="116"/>
      <c r="NHP377" s="116"/>
      <c r="NHQ377" s="116"/>
      <c r="NHR377" s="116"/>
      <c r="NHS377" s="116"/>
      <c r="NHT377" s="116"/>
      <c r="NHU377" s="116"/>
      <c r="NHV377" s="116"/>
      <c r="NHW377" s="118"/>
      <c r="NHX377" s="116"/>
      <c r="NHY377" s="116"/>
      <c r="NHZ377" s="116"/>
      <c r="NIA377" s="116"/>
      <c r="NIB377" s="116"/>
      <c r="NIC377" s="116"/>
      <c r="NID377" s="116"/>
      <c r="NIE377" s="116"/>
      <c r="NIF377" s="116"/>
      <c r="NIG377" s="116"/>
      <c r="NIH377" s="118"/>
      <c r="NII377" s="115"/>
      <c r="NIJ377" s="116"/>
      <c r="NIK377" s="117"/>
      <c r="NIL377" s="116"/>
      <c r="NIM377" s="116"/>
      <c r="NIN377" s="116"/>
      <c r="NIO377" s="116"/>
      <c r="NIP377" s="116"/>
      <c r="NIQ377" s="116"/>
      <c r="NIR377" s="116"/>
      <c r="NIS377" s="116"/>
      <c r="NIT377" s="118"/>
      <c r="NIU377" s="116"/>
      <c r="NIV377" s="116"/>
      <c r="NIW377" s="116"/>
      <c r="NIX377" s="116"/>
      <c r="NIY377" s="116"/>
      <c r="NIZ377" s="116"/>
      <c r="NJA377" s="116"/>
      <c r="NJB377" s="116"/>
      <c r="NJC377" s="116"/>
      <c r="NJD377" s="116"/>
      <c r="NJE377" s="118"/>
      <c r="NJF377" s="115"/>
      <c r="NJG377" s="116"/>
      <c r="NJH377" s="117"/>
      <c r="NJI377" s="116"/>
      <c r="NJJ377" s="116"/>
      <c r="NJK377" s="116"/>
      <c r="NJL377" s="116"/>
      <c r="NJM377" s="116"/>
      <c r="NJN377" s="116"/>
      <c r="NJO377" s="116"/>
      <c r="NJP377" s="116"/>
      <c r="NJQ377" s="118"/>
      <c r="NJR377" s="116"/>
      <c r="NJS377" s="116"/>
      <c r="NJT377" s="116"/>
      <c r="NJU377" s="116"/>
      <c r="NJV377" s="116"/>
      <c r="NJW377" s="116"/>
      <c r="NJX377" s="116"/>
      <c r="NJY377" s="116"/>
      <c r="NJZ377" s="116"/>
      <c r="NKA377" s="116"/>
      <c r="NKB377" s="118"/>
      <c r="NKC377" s="115"/>
      <c r="NKD377" s="116"/>
      <c r="NKE377" s="117"/>
      <c r="NKF377" s="116"/>
      <c r="NKG377" s="116"/>
      <c r="NKH377" s="116"/>
      <c r="NKI377" s="116"/>
      <c r="NKJ377" s="116"/>
      <c r="NKK377" s="116"/>
      <c r="NKL377" s="116"/>
      <c r="NKM377" s="116"/>
      <c r="NKN377" s="118"/>
      <c r="NKO377" s="116"/>
      <c r="NKP377" s="116"/>
      <c r="NKQ377" s="116"/>
      <c r="NKR377" s="116"/>
      <c r="NKS377" s="116"/>
      <c r="NKT377" s="116"/>
      <c r="NKU377" s="116"/>
      <c r="NKV377" s="116"/>
      <c r="NKW377" s="116"/>
      <c r="NKX377" s="116"/>
      <c r="NKY377" s="118"/>
      <c r="NKZ377" s="115"/>
      <c r="NLA377" s="116"/>
      <c r="NLB377" s="117"/>
      <c r="NLC377" s="116"/>
      <c r="NLD377" s="116"/>
      <c r="NLE377" s="116"/>
      <c r="NLF377" s="116"/>
      <c r="NLG377" s="116"/>
      <c r="NLH377" s="116"/>
      <c r="NLI377" s="116"/>
      <c r="NLJ377" s="116"/>
      <c r="NLK377" s="118"/>
      <c r="NLL377" s="116"/>
      <c r="NLM377" s="116"/>
      <c r="NLN377" s="116"/>
      <c r="NLO377" s="116"/>
      <c r="NLP377" s="116"/>
      <c r="NLQ377" s="116"/>
      <c r="NLR377" s="116"/>
      <c r="NLS377" s="116"/>
      <c r="NLT377" s="116"/>
      <c r="NLU377" s="116"/>
      <c r="NLV377" s="118"/>
      <c r="NLW377" s="115"/>
      <c r="NLX377" s="116"/>
      <c r="NLY377" s="117"/>
      <c r="NLZ377" s="116"/>
      <c r="NMA377" s="116"/>
      <c r="NMB377" s="116"/>
      <c r="NMC377" s="116"/>
      <c r="NMD377" s="116"/>
      <c r="NME377" s="116"/>
      <c r="NMF377" s="116"/>
      <c r="NMG377" s="116"/>
      <c r="NMH377" s="118"/>
      <c r="NMI377" s="116"/>
      <c r="NMJ377" s="116"/>
      <c r="NMK377" s="116"/>
      <c r="NML377" s="116"/>
      <c r="NMM377" s="116"/>
      <c r="NMN377" s="116"/>
      <c r="NMO377" s="116"/>
      <c r="NMP377" s="116"/>
      <c r="NMQ377" s="116"/>
      <c r="NMR377" s="116"/>
      <c r="NMS377" s="118"/>
      <c r="NMT377" s="115"/>
      <c r="NMU377" s="116"/>
      <c r="NMV377" s="117"/>
      <c r="NMW377" s="116"/>
      <c r="NMX377" s="116"/>
      <c r="NMY377" s="116"/>
      <c r="NMZ377" s="116"/>
      <c r="NNA377" s="116"/>
      <c r="NNB377" s="116"/>
      <c r="NNC377" s="116"/>
      <c r="NND377" s="116"/>
      <c r="NNE377" s="118"/>
      <c r="NNF377" s="116"/>
      <c r="NNG377" s="116"/>
      <c r="NNH377" s="116"/>
      <c r="NNI377" s="116"/>
      <c r="NNJ377" s="116"/>
      <c r="NNK377" s="116"/>
      <c r="NNL377" s="116"/>
      <c r="NNM377" s="116"/>
      <c r="NNN377" s="116"/>
      <c r="NNO377" s="116"/>
      <c r="NNP377" s="118"/>
      <c r="NNQ377" s="115"/>
      <c r="NNR377" s="116"/>
      <c r="NNS377" s="117"/>
      <c r="NNT377" s="116"/>
      <c r="NNU377" s="116"/>
      <c r="NNV377" s="116"/>
      <c r="NNW377" s="116"/>
      <c r="NNX377" s="116"/>
      <c r="NNY377" s="116"/>
      <c r="NNZ377" s="116"/>
      <c r="NOA377" s="116"/>
      <c r="NOB377" s="118"/>
      <c r="NOC377" s="116"/>
      <c r="NOD377" s="116"/>
      <c r="NOE377" s="116"/>
      <c r="NOF377" s="116"/>
      <c r="NOG377" s="116"/>
      <c r="NOH377" s="116"/>
      <c r="NOI377" s="116"/>
      <c r="NOJ377" s="116"/>
      <c r="NOK377" s="116"/>
      <c r="NOL377" s="116"/>
      <c r="NOM377" s="118"/>
      <c r="NON377" s="115"/>
      <c r="NOO377" s="116"/>
      <c r="NOP377" s="117"/>
      <c r="NOQ377" s="116"/>
      <c r="NOR377" s="116"/>
      <c r="NOS377" s="116"/>
      <c r="NOT377" s="116"/>
      <c r="NOU377" s="116"/>
      <c r="NOV377" s="116"/>
      <c r="NOW377" s="116"/>
      <c r="NOX377" s="116"/>
      <c r="NOY377" s="118"/>
      <c r="NOZ377" s="116"/>
      <c r="NPA377" s="116"/>
      <c r="NPB377" s="116"/>
      <c r="NPC377" s="116"/>
      <c r="NPD377" s="116"/>
      <c r="NPE377" s="116"/>
      <c r="NPF377" s="116"/>
      <c r="NPG377" s="116"/>
      <c r="NPH377" s="116"/>
      <c r="NPI377" s="116"/>
      <c r="NPJ377" s="118"/>
      <c r="NPK377" s="115"/>
      <c r="NPL377" s="116"/>
      <c r="NPM377" s="117"/>
      <c r="NPN377" s="116"/>
      <c r="NPO377" s="116"/>
      <c r="NPP377" s="116"/>
      <c r="NPQ377" s="116"/>
      <c r="NPR377" s="116"/>
      <c r="NPS377" s="116"/>
      <c r="NPT377" s="116"/>
      <c r="NPU377" s="116"/>
      <c r="NPV377" s="118"/>
      <c r="NPW377" s="116"/>
      <c r="NPX377" s="116"/>
      <c r="NPY377" s="116"/>
      <c r="NPZ377" s="116"/>
      <c r="NQA377" s="116"/>
      <c r="NQB377" s="116"/>
      <c r="NQC377" s="116"/>
      <c r="NQD377" s="116"/>
      <c r="NQE377" s="116"/>
      <c r="NQF377" s="116"/>
      <c r="NQG377" s="118"/>
      <c r="NQH377" s="115"/>
      <c r="NQI377" s="116"/>
      <c r="NQJ377" s="117"/>
      <c r="NQK377" s="116"/>
      <c r="NQL377" s="116"/>
      <c r="NQM377" s="116"/>
      <c r="NQN377" s="116"/>
      <c r="NQO377" s="116"/>
      <c r="NQP377" s="116"/>
      <c r="NQQ377" s="116"/>
      <c r="NQR377" s="116"/>
      <c r="NQS377" s="118"/>
      <c r="NQT377" s="116"/>
      <c r="NQU377" s="116"/>
      <c r="NQV377" s="116"/>
      <c r="NQW377" s="116"/>
      <c r="NQX377" s="116"/>
      <c r="NQY377" s="116"/>
      <c r="NQZ377" s="116"/>
      <c r="NRA377" s="116"/>
      <c r="NRB377" s="116"/>
      <c r="NRC377" s="116"/>
      <c r="NRD377" s="118"/>
      <c r="NRE377" s="115"/>
      <c r="NRF377" s="116"/>
      <c r="NRG377" s="117"/>
      <c r="NRH377" s="116"/>
      <c r="NRI377" s="116"/>
      <c r="NRJ377" s="116"/>
      <c r="NRK377" s="116"/>
      <c r="NRL377" s="116"/>
      <c r="NRM377" s="116"/>
      <c r="NRN377" s="116"/>
      <c r="NRO377" s="116"/>
      <c r="NRP377" s="118"/>
      <c r="NRQ377" s="116"/>
      <c r="NRR377" s="116"/>
      <c r="NRS377" s="116"/>
      <c r="NRT377" s="116"/>
      <c r="NRU377" s="116"/>
      <c r="NRV377" s="116"/>
      <c r="NRW377" s="116"/>
      <c r="NRX377" s="116"/>
      <c r="NRY377" s="116"/>
      <c r="NRZ377" s="116"/>
      <c r="NSA377" s="118"/>
      <c r="NSB377" s="115"/>
      <c r="NSC377" s="116"/>
      <c r="NSD377" s="117"/>
      <c r="NSE377" s="116"/>
      <c r="NSF377" s="116"/>
      <c r="NSG377" s="116"/>
      <c r="NSH377" s="116"/>
      <c r="NSI377" s="116"/>
      <c r="NSJ377" s="116"/>
      <c r="NSK377" s="116"/>
      <c r="NSL377" s="116"/>
      <c r="NSM377" s="118"/>
      <c r="NSN377" s="116"/>
      <c r="NSO377" s="116"/>
      <c r="NSP377" s="116"/>
      <c r="NSQ377" s="116"/>
      <c r="NSR377" s="116"/>
      <c r="NSS377" s="116"/>
      <c r="NST377" s="116"/>
      <c r="NSU377" s="116"/>
      <c r="NSV377" s="116"/>
      <c r="NSW377" s="116"/>
      <c r="NSX377" s="118"/>
      <c r="NSY377" s="115"/>
      <c r="NSZ377" s="116"/>
      <c r="NTA377" s="117"/>
      <c r="NTB377" s="116"/>
      <c r="NTC377" s="116"/>
      <c r="NTD377" s="116"/>
      <c r="NTE377" s="116"/>
      <c r="NTF377" s="116"/>
      <c r="NTG377" s="116"/>
      <c r="NTH377" s="116"/>
      <c r="NTI377" s="116"/>
      <c r="NTJ377" s="118"/>
      <c r="NTK377" s="116"/>
      <c r="NTL377" s="116"/>
      <c r="NTM377" s="116"/>
      <c r="NTN377" s="116"/>
      <c r="NTO377" s="116"/>
      <c r="NTP377" s="116"/>
      <c r="NTQ377" s="116"/>
      <c r="NTR377" s="116"/>
      <c r="NTS377" s="116"/>
      <c r="NTT377" s="116"/>
      <c r="NTU377" s="118"/>
      <c r="NTV377" s="115"/>
      <c r="NTW377" s="116"/>
      <c r="NTX377" s="117"/>
      <c r="NTY377" s="116"/>
      <c r="NTZ377" s="116"/>
      <c r="NUA377" s="116"/>
      <c r="NUB377" s="116"/>
      <c r="NUC377" s="116"/>
      <c r="NUD377" s="116"/>
      <c r="NUE377" s="116"/>
      <c r="NUF377" s="116"/>
      <c r="NUG377" s="118"/>
      <c r="NUH377" s="116"/>
      <c r="NUI377" s="116"/>
      <c r="NUJ377" s="116"/>
      <c r="NUK377" s="116"/>
      <c r="NUL377" s="116"/>
      <c r="NUM377" s="116"/>
      <c r="NUN377" s="116"/>
      <c r="NUO377" s="116"/>
      <c r="NUP377" s="116"/>
      <c r="NUQ377" s="116"/>
      <c r="NUR377" s="118"/>
      <c r="NUS377" s="115"/>
      <c r="NUT377" s="116"/>
      <c r="NUU377" s="117"/>
      <c r="NUV377" s="116"/>
      <c r="NUW377" s="116"/>
      <c r="NUX377" s="116"/>
      <c r="NUY377" s="116"/>
      <c r="NUZ377" s="116"/>
      <c r="NVA377" s="116"/>
      <c r="NVB377" s="116"/>
      <c r="NVC377" s="116"/>
      <c r="NVD377" s="118"/>
      <c r="NVE377" s="116"/>
      <c r="NVF377" s="116"/>
      <c r="NVG377" s="116"/>
      <c r="NVH377" s="116"/>
      <c r="NVI377" s="116"/>
      <c r="NVJ377" s="116"/>
      <c r="NVK377" s="116"/>
      <c r="NVL377" s="116"/>
      <c r="NVM377" s="116"/>
      <c r="NVN377" s="116"/>
      <c r="NVO377" s="118"/>
      <c r="NVP377" s="115"/>
      <c r="NVQ377" s="116"/>
      <c r="NVR377" s="117"/>
      <c r="NVS377" s="116"/>
      <c r="NVT377" s="116"/>
      <c r="NVU377" s="116"/>
      <c r="NVV377" s="116"/>
      <c r="NVW377" s="116"/>
      <c r="NVX377" s="116"/>
      <c r="NVY377" s="116"/>
      <c r="NVZ377" s="116"/>
      <c r="NWA377" s="118"/>
      <c r="NWB377" s="116"/>
      <c r="NWC377" s="116"/>
      <c r="NWD377" s="116"/>
      <c r="NWE377" s="116"/>
      <c r="NWF377" s="116"/>
      <c r="NWG377" s="116"/>
      <c r="NWH377" s="116"/>
      <c r="NWI377" s="116"/>
      <c r="NWJ377" s="116"/>
      <c r="NWK377" s="116"/>
      <c r="NWL377" s="118"/>
      <c r="NWM377" s="115"/>
      <c r="NWN377" s="116"/>
      <c r="NWO377" s="117"/>
      <c r="NWP377" s="116"/>
      <c r="NWQ377" s="116"/>
      <c r="NWR377" s="116"/>
      <c r="NWS377" s="116"/>
      <c r="NWT377" s="116"/>
      <c r="NWU377" s="116"/>
      <c r="NWV377" s="116"/>
      <c r="NWW377" s="116"/>
      <c r="NWX377" s="118"/>
      <c r="NWY377" s="116"/>
      <c r="NWZ377" s="116"/>
      <c r="NXA377" s="116"/>
      <c r="NXB377" s="116"/>
      <c r="NXC377" s="116"/>
      <c r="NXD377" s="116"/>
      <c r="NXE377" s="116"/>
      <c r="NXF377" s="116"/>
      <c r="NXG377" s="116"/>
      <c r="NXH377" s="116"/>
      <c r="NXI377" s="118"/>
      <c r="NXJ377" s="115"/>
      <c r="NXK377" s="116"/>
      <c r="NXL377" s="117"/>
      <c r="NXM377" s="116"/>
      <c r="NXN377" s="116"/>
      <c r="NXO377" s="116"/>
      <c r="NXP377" s="116"/>
      <c r="NXQ377" s="116"/>
      <c r="NXR377" s="116"/>
      <c r="NXS377" s="116"/>
      <c r="NXT377" s="116"/>
      <c r="NXU377" s="118"/>
      <c r="NXV377" s="116"/>
      <c r="NXW377" s="116"/>
      <c r="NXX377" s="116"/>
      <c r="NXY377" s="116"/>
      <c r="NXZ377" s="116"/>
      <c r="NYA377" s="116"/>
      <c r="NYB377" s="116"/>
      <c r="NYC377" s="116"/>
      <c r="NYD377" s="116"/>
      <c r="NYE377" s="116"/>
      <c r="NYF377" s="118"/>
      <c r="NYG377" s="115"/>
      <c r="NYH377" s="116"/>
      <c r="NYI377" s="117"/>
      <c r="NYJ377" s="116"/>
      <c r="NYK377" s="116"/>
      <c r="NYL377" s="116"/>
      <c r="NYM377" s="116"/>
      <c r="NYN377" s="116"/>
      <c r="NYO377" s="116"/>
      <c r="NYP377" s="116"/>
      <c r="NYQ377" s="116"/>
      <c r="NYR377" s="118"/>
      <c r="NYS377" s="116"/>
      <c r="NYT377" s="116"/>
      <c r="NYU377" s="116"/>
      <c r="NYV377" s="116"/>
      <c r="NYW377" s="116"/>
      <c r="NYX377" s="116"/>
      <c r="NYY377" s="116"/>
      <c r="NYZ377" s="116"/>
      <c r="NZA377" s="116"/>
      <c r="NZB377" s="116"/>
      <c r="NZC377" s="118"/>
      <c r="NZD377" s="115"/>
      <c r="NZE377" s="116"/>
      <c r="NZF377" s="117"/>
      <c r="NZG377" s="116"/>
      <c r="NZH377" s="116"/>
      <c r="NZI377" s="116"/>
      <c r="NZJ377" s="116"/>
      <c r="NZK377" s="116"/>
      <c r="NZL377" s="116"/>
      <c r="NZM377" s="116"/>
      <c r="NZN377" s="116"/>
      <c r="NZO377" s="118"/>
      <c r="NZP377" s="116"/>
      <c r="NZQ377" s="116"/>
      <c r="NZR377" s="116"/>
      <c r="NZS377" s="116"/>
      <c r="NZT377" s="116"/>
      <c r="NZU377" s="116"/>
      <c r="NZV377" s="116"/>
      <c r="NZW377" s="116"/>
      <c r="NZX377" s="116"/>
      <c r="NZY377" s="116"/>
      <c r="NZZ377" s="118"/>
      <c r="OAA377" s="115"/>
      <c r="OAB377" s="116"/>
      <c r="OAC377" s="117"/>
      <c r="OAD377" s="116"/>
      <c r="OAE377" s="116"/>
      <c r="OAF377" s="116"/>
      <c r="OAG377" s="116"/>
      <c r="OAH377" s="116"/>
      <c r="OAI377" s="116"/>
      <c r="OAJ377" s="116"/>
      <c r="OAK377" s="116"/>
      <c r="OAL377" s="118"/>
      <c r="OAM377" s="116"/>
      <c r="OAN377" s="116"/>
      <c r="OAO377" s="116"/>
      <c r="OAP377" s="116"/>
      <c r="OAQ377" s="116"/>
      <c r="OAR377" s="116"/>
      <c r="OAS377" s="116"/>
      <c r="OAT377" s="116"/>
      <c r="OAU377" s="116"/>
      <c r="OAV377" s="116"/>
      <c r="OAW377" s="118"/>
      <c r="OAX377" s="115"/>
      <c r="OAY377" s="116"/>
      <c r="OAZ377" s="117"/>
      <c r="OBA377" s="116"/>
      <c r="OBB377" s="116"/>
      <c r="OBC377" s="116"/>
      <c r="OBD377" s="116"/>
      <c r="OBE377" s="116"/>
      <c r="OBF377" s="116"/>
      <c r="OBG377" s="116"/>
      <c r="OBH377" s="116"/>
      <c r="OBI377" s="118"/>
      <c r="OBJ377" s="116"/>
      <c r="OBK377" s="116"/>
      <c r="OBL377" s="116"/>
      <c r="OBM377" s="116"/>
      <c r="OBN377" s="116"/>
      <c r="OBO377" s="116"/>
      <c r="OBP377" s="116"/>
      <c r="OBQ377" s="116"/>
      <c r="OBR377" s="116"/>
      <c r="OBS377" s="116"/>
      <c r="OBT377" s="118"/>
      <c r="OBU377" s="115"/>
      <c r="OBV377" s="116"/>
      <c r="OBW377" s="117"/>
      <c r="OBX377" s="116"/>
      <c r="OBY377" s="116"/>
      <c r="OBZ377" s="116"/>
      <c r="OCA377" s="116"/>
      <c r="OCB377" s="116"/>
      <c r="OCC377" s="116"/>
      <c r="OCD377" s="116"/>
      <c r="OCE377" s="116"/>
      <c r="OCF377" s="118"/>
      <c r="OCG377" s="116"/>
      <c r="OCH377" s="116"/>
      <c r="OCI377" s="116"/>
      <c r="OCJ377" s="116"/>
      <c r="OCK377" s="116"/>
      <c r="OCL377" s="116"/>
      <c r="OCM377" s="116"/>
      <c r="OCN377" s="116"/>
      <c r="OCO377" s="116"/>
      <c r="OCP377" s="116"/>
      <c r="OCQ377" s="118"/>
      <c r="OCR377" s="115"/>
      <c r="OCS377" s="116"/>
      <c r="OCT377" s="117"/>
      <c r="OCU377" s="116"/>
      <c r="OCV377" s="116"/>
      <c r="OCW377" s="116"/>
      <c r="OCX377" s="116"/>
      <c r="OCY377" s="116"/>
      <c r="OCZ377" s="116"/>
      <c r="ODA377" s="116"/>
      <c r="ODB377" s="116"/>
      <c r="ODC377" s="118"/>
      <c r="ODD377" s="116"/>
      <c r="ODE377" s="116"/>
      <c r="ODF377" s="116"/>
      <c r="ODG377" s="116"/>
      <c r="ODH377" s="116"/>
      <c r="ODI377" s="116"/>
      <c r="ODJ377" s="116"/>
      <c r="ODK377" s="116"/>
      <c r="ODL377" s="116"/>
      <c r="ODM377" s="116"/>
      <c r="ODN377" s="118"/>
      <c r="ODO377" s="115"/>
      <c r="ODP377" s="116"/>
      <c r="ODQ377" s="117"/>
      <c r="ODR377" s="116"/>
      <c r="ODS377" s="116"/>
      <c r="ODT377" s="116"/>
      <c r="ODU377" s="116"/>
      <c r="ODV377" s="116"/>
      <c r="ODW377" s="116"/>
      <c r="ODX377" s="116"/>
      <c r="ODY377" s="116"/>
      <c r="ODZ377" s="118"/>
      <c r="OEA377" s="116"/>
      <c r="OEB377" s="116"/>
      <c r="OEC377" s="116"/>
      <c r="OED377" s="116"/>
      <c r="OEE377" s="116"/>
      <c r="OEF377" s="116"/>
      <c r="OEG377" s="116"/>
      <c r="OEH377" s="116"/>
      <c r="OEI377" s="116"/>
      <c r="OEJ377" s="116"/>
      <c r="OEK377" s="118"/>
      <c r="OEL377" s="115"/>
      <c r="OEM377" s="116"/>
      <c r="OEN377" s="117"/>
      <c r="OEO377" s="116"/>
      <c r="OEP377" s="116"/>
      <c r="OEQ377" s="116"/>
      <c r="OER377" s="116"/>
      <c r="OES377" s="116"/>
      <c r="OET377" s="116"/>
      <c r="OEU377" s="116"/>
      <c r="OEV377" s="116"/>
      <c r="OEW377" s="118"/>
      <c r="OEX377" s="116"/>
      <c r="OEY377" s="116"/>
      <c r="OEZ377" s="116"/>
      <c r="OFA377" s="116"/>
      <c r="OFB377" s="116"/>
      <c r="OFC377" s="116"/>
      <c r="OFD377" s="116"/>
      <c r="OFE377" s="116"/>
      <c r="OFF377" s="116"/>
      <c r="OFG377" s="116"/>
      <c r="OFH377" s="118"/>
      <c r="OFI377" s="115"/>
      <c r="OFJ377" s="116"/>
      <c r="OFK377" s="117"/>
      <c r="OFL377" s="116"/>
      <c r="OFM377" s="116"/>
      <c r="OFN377" s="116"/>
      <c r="OFO377" s="116"/>
      <c r="OFP377" s="116"/>
      <c r="OFQ377" s="116"/>
      <c r="OFR377" s="116"/>
      <c r="OFS377" s="116"/>
      <c r="OFT377" s="118"/>
      <c r="OFU377" s="116"/>
      <c r="OFV377" s="116"/>
      <c r="OFW377" s="116"/>
      <c r="OFX377" s="116"/>
      <c r="OFY377" s="116"/>
      <c r="OFZ377" s="116"/>
      <c r="OGA377" s="116"/>
      <c r="OGB377" s="116"/>
      <c r="OGC377" s="116"/>
      <c r="OGD377" s="116"/>
      <c r="OGE377" s="118"/>
      <c r="OGF377" s="115"/>
      <c r="OGG377" s="116"/>
      <c r="OGH377" s="117"/>
      <c r="OGI377" s="116"/>
      <c r="OGJ377" s="116"/>
      <c r="OGK377" s="116"/>
      <c r="OGL377" s="116"/>
      <c r="OGM377" s="116"/>
      <c r="OGN377" s="116"/>
      <c r="OGO377" s="116"/>
      <c r="OGP377" s="116"/>
      <c r="OGQ377" s="118"/>
      <c r="OGR377" s="116"/>
      <c r="OGS377" s="116"/>
      <c r="OGT377" s="116"/>
      <c r="OGU377" s="116"/>
      <c r="OGV377" s="116"/>
      <c r="OGW377" s="116"/>
      <c r="OGX377" s="116"/>
      <c r="OGY377" s="116"/>
      <c r="OGZ377" s="116"/>
      <c r="OHA377" s="116"/>
      <c r="OHB377" s="118"/>
      <c r="OHC377" s="115"/>
      <c r="OHD377" s="116"/>
      <c r="OHE377" s="117"/>
      <c r="OHF377" s="116"/>
      <c r="OHG377" s="116"/>
      <c r="OHH377" s="116"/>
      <c r="OHI377" s="116"/>
      <c r="OHJ377" s="116"/>
      <c r="OHK377" s="116"/>
      <c r="OHL377" s="116"/>
      <c r="OHM377" s="116"/>
      <c r="OHN377" s="118"/>
      <c r="OHO377" s="116"/>
      <c r="OHP377" s="116"/>
      <c r="OHQ377" s="116"/>
      <c r="OHR377" s="116"/>
      <c r="OHS377" s="116"/>
      <c r="OHT377" s="116"/>
      <c r="OHU377" s="116"/>
      <c r="OHV377" s="116"/>
      <c r="OHW377" s="116"/>
      <c r="OHX377" s="116"/>
      <c r="OHY377" s="118"/>
      <c r="OHZ377" s="115"/>
      <c r="OIA377" s="116"/>
      <c r="OIB377" s="117"/>
      <c r="OIC377" s="116"/>
      <c r="OID377" s="116"/>
      <c r="OIE377" s="116"/>
      <c r="OIF377" s="116"/>
      <c r="OIG377" s="116"/>
      <c r="OIH377" s="116"/>
      <c r="OII377" s="116"/>
      <c r="OIJ377" s="116"/>
      <c r="OIK377" s="118"/>
      <c r="OIL377" s="116"/>
      <c r="OIM377" s="116"/>
      <c r="OIN377" s="116"/>
      <c r="OIO377" s="116"/>
      <c r="OIP377" s="116"/>
      <c r="OIQ377" s="116"/>
      <c r="OIR377" s="116"/>
      <c r="OIS377" s="116"/>
      <c r="OIT377" s="116"/>
      <c r="OIU377" s="116"/>
      <c r="OIV377" s="118"/>
      <c r="OIW377" s="115"/>
      <c r="OIX377" s="116"/>
      <c r="OIY377" s="117"/>
      <c r="OIZ377" s="116"/>
      <c r="OJA377" s="116"/>
      <c r="OJB377" s="116"/>
      <c r="OJC377" s="116"/>
      <c r="OJD377" s="116"/>
      <c r="OJE377" s="116"/>
      <c r="OJF377" s="116"/>
      <c r="OJG377" s="116"/>
      <c r="OJH377" s="118"/>
      <c r="OJI377" s="116"/>
      <c r="OJJ377" s="116"/>
      <c r="OJK377" s="116"/>
      <c r="OJL377" s="116"/>
      <c r="OJM377" s="116"/>
      <c r="OJN377" s="116"/>
      <c r="OJO377" s="116"/>
      <c r="OJP377" s="116"/>
      <c r="OJQ377" s="116"/>
      <c r="OJR377" s="116"/>
      <c r="OJS377" s="118"/>
      <c r="OJT377" s="115"/>
      <c r="OJU377" s="116"/>
      <c r="OJV377" s="117"/>
      <c r="OJW377" s="116"/>
      <c r="OJX377" s="116"/>
      <c r="OJY377" s="116"/>
      <c r="OJZ377" s="116"/>
      <c r="OKA377" s="116"/>
      <c r="OKB377" s="116"/>
      <c r="OKC377" s="116"/>
      <c r="OKD377" s="116"/>
      <c r="OKE377" s="118"/>
      <c r="OKF377" s="116"/>
      <c r="OKG377" s="116"/>
      <c r="OKH377" s="116"/>
      <c r="OKI377" s="116"/>
      <c r="OKJ377" s="116"/>
      <c r="OKK377" s="116"/>
      <c r="OKL377" s="116"/>
      <c r="OKM377" s="116"/>
      <c r="OKN377" s="116"/>
      <c r="OKO377" s="116"/>
      <c r="OKP377" s="118"/>
      <c r="OKQ377" s="115"/>
      <c r="OKR377" s="116"/>
      <c r="OKS377" s="117"/>
      <c r="OKT377" s="116"/>
      <c r="OKU377" s="116"/>
      <c r="OKV377" s="116"/>
      <c r="OKW377" s="116"/>
      <c r="OKX377" s="116"/>
      <c r="OKY377" s="116"/>
      <c r="OKZ377" s="116"/>
      <c r="OLA377" s="116"/>
      <c r="OLB377" s="118"/>
      <c r="OLC377" s="116"/>
      <c r="OLD377" s="116"/>
      <c r="OLE377" s="116"/>
      <c r="OLF377" s="116"/>
      <c r="OLG377" s="116"/>
      <c r="OLH377" s="116"/>
      <c r="OLI377" s="116"/>
      <c r="OLJ377" s="116"/>
      <c r="OLK377" s="116"/>
      <c r="OLL377" s="116"/>
      <c r="OLM377" s="118"/>
      <c r="OLN377" s="115"/>
      <c r="OLO377" s="116"/>
      <c r="OLP377" s="117"/>
      <c r="OLQ377" s="116"/>
      <c r="OLR377" s="116"/>
      <c r="OLS377" s="116"/>
      <c r="OLT377" s="116"/>
      <c r="OLU377" s="116"/>
      <c r="OLV377" s="116"/>
      <c r="OLW377" s="116"/>
      <c r="OLX377" s="116"/>
      <c r="OLY377" s="118"/>
      <c r="OLZ377" s="116"/>
      <c r="OMA377" s="116"/>
      <c r="OMB377" s="116"/>
      <c r="OMC377" s="116"/>
      <c r="OMD377" s="116"/>
      <c r="OME377" s="116"/>
      <c r="OMF377" s="116"/>
      <c r="OMG377" s="116"/>
      <c r="OMH377" s="116"/>
      <c r="OMI377" s="116"/>
      <c r="OMJ377" s="118"/>
      <c r="OMK377" s="115"/>
      <c r="OML377" s="116"/>
      <c r="OMM377" s="117"/>
      <c r="OMN377" s="116"/>
      <c r="OMO377" s="116"/>
      <c r="OMP377" s="116"/>
      <c r="OMQ377" s="116"/>
      <c r="OMR377" s="116"/>
      <c r="OMS377" s="116"/>
      <c r="OMT377" s="116"/>
      <c r="OMU377" s="116"/>
      <c r="OMV377" s="118"/>
      <c r="OMW377" s="116"/>
      <c r="OMX377" s="116"/>
      <c r="OMY377" s="116"/>
      <c r="OMZ377" s="116"/>
      <c r="ONA377" s="116"/>
      <c r="ONB377" s="116"/>
      <c r="ONC377" s="116"/>
      <c r="OND377" s="116"/>
      <c r="ONE377" s="116"/>
      <c r="ONF377" s="116"/>
      <c r="ONG377" s="118"/>
      <c r="ONH377" s="115"/>
      <c r="ONI377" s="116"/>
      <c r="ONJ377" s="117"/>
      <c r="ONK377" s="116"/>
      <c r="ONL377" s="116"/>
      <c r="ONM377" s="116"/>
      <c r="ONN377" s="116"/>
      <c r="ONO377" s="116"/>
      <c r="ONP377" s="116"/>
      <c r="ONQ377" s="116"/>
      <c r="ONR377" s="116"/>
      <c r="ONS377" s="118"/>
      <c r="ONT377" s="116"/>
      <c r="ONU377" s="116"/>
      <c r="ONV377" s="116"/>
      <c r="ONW377" s="116"/>
      <c r="ONX377" s="116"/>
      <c r="ONY377" s="116"/>
      <c r="ONZ377" s="116"/>
      <c r="OOA377" s="116"/>
      <c r="OOB377" s="116"/>
      <c r="OOC377" s="116"/>
      <c r="OOD377" s="118"/>
      <c r="OOE377" s="115"/>
      <c r="OOF377" s="116"/>
      <c r="OOG377" s="117"/>
      <c r="OOH377" s="116"/>
      <c r="OOI377" s="116"/>
      <c r="OOJ377" s="116"/>
      <c r="OOK377" s="116"/>
      <c r="OOL377" s="116"/>
      <c r="OOM377" s="116"/>
      <c r="OON377" s="116"/>
      <c r="OOO377" s="116"/>
      <c r="OOP377" s="118"/>
      <c r="OOQ377" s="116"/>
      <c r="OOR377" s="116"/>
      <c r="OOS377" s="116"/>
      <c r="OOT377" s="116"/>
      <c r="OOU377" s="116"/>
      <c r="OOV377" s="116"/>
      <c r="OOW377" s="116"/>
      <c r="OOX377" s="116"/>
      <c r="OOY377" s="116"/>
      <c r="OOZ377" s="116"/>
      <c r="OPA377" s="118"/>
      <c r="OPB377" s="115"/>
      <c r="OPC377" s="116"/>
      <c r="OPD377" s="117"/>
      <c r="OPE377" s="116"/>
      <c r="OPF377" s="116"/>
      <c r="OPG377" s="116"/>
      <c r="OPH377" s="116"/>
      <c r="OPI377" s="116"/>
      <c r="OPJ377" s="116"/>
      <c r="OPK377" s="116"/>
      <c r="OPL377" s="116"/>
      <c r="OPM377" s="118"/>
      <c r="OPN377" s="116"/>
      <c r="OPO377" s="116"/>
      <c r="OPP377" s="116"/>
      <c r="OPQ377" s="116"/>
      <c r="OPR377" s="116"/>
      <c r="OPS377" s="116"/>
      <c r="OPT377" s="116"/>
      <c r="OPU377" s="116"/>
      <c r="OPV377" s="116"/>
      <c r="OPW377" s="116"/>
      <c r="OPX377" s="118"/>
      <c r="OPY377" s="115"/>
      <c r="OPZ377" s="116"/>
      <c r="OQA377" s="117"/>
      <c r="OQB377" s="116"/>
      <c r="OQC377" s="116"/>
      <c r="OQD377" s="116"/>
      <c r="OQE377" s="116"/>
      <c r="OQF377" s="116"/>
      <c r="OQG377" s="116"/>
      <c r="OQH377" s="116"/>
      <c r="OQI377" s="116"/>
      <c r="OQJ377" s="118"/>
      <c r="OQK377" s="116"/>
      <c r="OQL377" s="116"/>
      <c r="OQM377" s="116"/>
      <c r="OQN377" s="116"/>
      <c r="OQO377" s="116"/>
      <c r="OQP377" s="116"/>
      <c r="OQQ377" s="116"/>
      <c r="OQR377" s="116"/>
      <c r="OQS377" s="116"/>
      <c r="OQT377" s="116"/>
      <c r="OQU377" s="118"/>
      <c r="OQV377" s="115"/>
      <c r="OQW377" s="116"/>
      <c r="OQX377" s="117"/>
      <c r="OQY377" s="116"/>
      <c r="OQZ377" s="116"/>
      <c r="ORA377" s="116"/>
      <c r="ORB377" s="116"/>
      <c r="ORC377" s="116"/>
      <c r="ORD377" s="116"/>
      <c r="ORE377" s="116"/>
      <c r="ORF377" s="116"/>
      <c r="ORG377" s="118"/>
      <c r="ORH377" s="116"/>
      <c r="ORI377" s="116"/>
      <c r="ORJ377" s="116"/>
      <c r="ORK377" s="116"/>
      <c r="ORL377" s="116"/>
      <c r="ORM377" s="116"/>
      <c r="ORN377" s="116"/>
      <c r="ORO377" s="116"/>
      <c r="ORP377" s="116"/>
      <c r="ORQ377" s="116"/>
      <c r="ORR377" s="118"/>
      <c r="ORS377" s="115"/>
      <c r="ORT377" s="116"/>
      <c r="ORU377" s="117"/>
      <c r="ORV377" s="116"/>
      <c r="ORW377" s="116"/>
      <c r="ORX377" s="116"/>
      <c r="ORY377" s="116"/>
      <c r="ORZ377" s="116"/>
      <c r="OSA377" s="116"/>
      <c r="OSB377" s="116"/>
      <c r="OSC377" s="116"/>
      <c r="OSD377" s="118"/>
      <c r="OSE377" s="116"/>
      <c r="OSF377" s="116"/>
      <c r="OSG377" s="116"/>
      <c r="OSH377" s="116"/>
      <c r="OSI377" s="116"/>
      <c r="OSJ377" s="116"/>
      <c r="OSK377" s="116"/>
      <c r="OSL377" s="116"/>
      <c r="OSM377" s="116"/>
      <c r="OSN377" s="116"/>
      <c r="OSO377" s="118"/>
      <c r="OSP377" s="115"/>
      <c r="OSQ377" s="116"/>
      <c r="OSR377" s="117"/>
      <c r="OSS377" s="116"/>
      <c r="OST377" s="116"/>
      <c r="OSU377" s="116"/>
      <c r="OSV377" s="116"/>
      <c r="OSW377" s="116"/>
      <c r="OSX377" s="116"/>
      <c r="OSY377" s="116"/>
      <c r="OSZ377" s="116"/>
      <c r="OTA377" s="118"/>
      <c r="OTB377" s="116"/>
      <c r="OTC377" s="116"/>
      <c r="OTD377" s="116"/>
      <c r="OTE377" s="116"/>
      <c r="OTF377" s="116"/>
      <c r="OTG377" s="116"/>
      <c r="OTH377" s="116"/>
      <c r="OTI377" s="116"/>
      <c r="OTJ377" s="116"/>
      <c r="OTK377" s="116"/>
      <c r="OTL377" s="118"/>
      <c r="OTM377" s="115"/>
      <c r="OTN377" s="116"/>
      <c r="OTO377" s="117"/>
      <c r="OTP377" s="116"/>
      <c r="OTQ377" s="116"/>
      <c r="OTR377" s="116"/>
      <c r="OTS377" s="116"/>
      <c r="OTT377" s="116"/>
      <c r="OTU377" s="116"/>
      <c r="OTV377" s="116"/>
      <c r="OTW377" s="116"/>
      <c r="OTX377" s="118"/>
      <c r="OTY377" s="116"/>
      <c r="OTZ377" s="116"/>
      <c r="OUA377" s="116"/>
      <c r="OUB377" s="116"/>
      <c r="OUC377" s="116"/>
      <c r="OUD377" s="116"/>
      <c r="OUE377" s="116"/>
      <c r="OUF377" s="116"/>
      <c r="OUG377" s="116"/>
      <c r="OUH377" s="116"/>
      <c r="OUI377" s="118"/>
      <c r="OUJ377" s="115"/>
      <c r="OUK377" s="116"/>
      <c r="OUL377" s="117"/>
      <c r="OUM377" s="116"/>
      <c r="OUN377" s="116"/>
      <c r="OUO377" s="116"/>
      <c r="OUP377" s="116"/>
      <c r="OUQ377" s="116"/>
      <c r="OUR377" s="116"/>
      <c r="OUS377" s="116"/>
      <c r="OUT377" s="116"/>
      <c r="OUU377" s="118"/>
      <c r="OUV377" s="116"/>
      <c r="OUW377" s="116"/>
      <c r="OUX377" s="116"/>
      <c r="OUY377" s="116"/>
      <c r="OUZ377" s="116"/>
      <c r="OVA377" s="116"/>
      <c r="OVB377" s="116"/>
      <c r="OVC377" s="116"/>
      <c r="OVD377" s="116"/>
      <c r="OVE377" s="116"/>
      <c r="OVF377" s="118"/>
      <c r="OVG377" s="115"/>
      <c r="OVH377" s="116"/>
      <c r="OVI377" s="117"/>
      <c r="OVJ377" s="116"/>
      <c r="OVK377" s="116"/>
      <c r="OVL377" s="116"/>
      <c r="OVM377" s="116"/>
      <c r="OVN377" s="116"/>
      <c r="OVO377" s="116"/>
      <c r="OVP377" s="116"/>
      <c r="OVQ377" s="116"/>
      <c r="OVR377" s="118"/>
      <c r="OVS377" s="116"/>
      <c r="OVT377" s="116"/>
      <c r="OVU377" s="116"/>
      <c r="OVV377" s="116"/>
      <c r="OVW377" s="116"/>
      <c r="OVX377" s="116"/>
      <c r="OVY377" s="116"/>
      <c r="OVZ377" s="116"/>
      <c r="OWA377" s="116"/>
      <c r="OWB377" s="116"/>
      <c r="OWC377" s="118"/>
      <c r="OWD377" s="115"/>
      <c r="OWE377" s="116"/>
      <c r="OWF377" s="117"/>
      <c r="OWG377" s="116"/>
      <c r="OWH377" s="116"/>
      <c r="OWI377" s="116"/>
      <c r="OWJ377" s="116"/>
      <c r="OWK377" s="116"/>
      <c r="OWL377" s="116"/>
      <c r="OWM377" s="116"/>
      <c r="OWN377" s="116"/>
      <c r="OWO377" s="118"/>
      <c r="OWP377" s="116"/>
      <c r="OWQ377" s="116"/>
      <c r="OWR377" s="116"/>
      <c r="OWS377" s="116"/>
      <c r="OWT377" s="116"/>
      <c r="OWU377" s="116"/>
      <c r="OWV377" s="116"/>
      <c r="OWW377" s="116"/>
      <c r="OWX377" s="116"/>
      <c r="OWY377" s="116"/>
      <c r="OWZ377" s="118"/>
      <c r="OXA377" s="115"/>
      <c r="OXB377" s="116"/>
      <c r="OXC377" s="117"/>
      <c r="OXD377" s="116"/>
      <c r="OXE377" s="116"/>
      <c r="OXF377" s="116"/>
      <c r="OXG377" s="116"/>
      <c r="OXH377" s="116"/>
      <c r="OXI377" s="116"/>
      <c r="OXJ377" s="116"/>
      <c r="OXK377" s="116"/>
      <c r="OXL377" s="118"/>
      <c r="OXM377" s="116"/>
      <c r="OXN377" s="116"/>
      <c r="OXO377" s="116"/>
      <c r="OXP377" s="116"/>
      <c r="OXQ377" s="116"/>
      <c r="OXR377" s="116"/>
      <c r="OXS377" s="116"/>
      <c r="OXT377" s="116"/>
      <c r="OXU377" s="116"/>
      <c r="OXV377" s="116"/>
      <c r="OXW377" s="118"/>
      <c r="OXX377" s="115"/>
      <c r="OXY377" s="116"/>
      <c r="OXZ377" s="117"/>
      <c r="OYA377" s="116"/>
      <c r="OYB377" s="116"/>
      <c r="OYC377" s="116"/>
      <c r="OYD377" s="116"/>
      <c r="OYE377" s="116"/>
      <c r="OYF377" s="116"/>
      <c r="OYG377" s="116"/>
      <c r="OYH377" s="116"/>
      <c r="OYI377" s="118"/>
      <c r="OYJ377" s="116"/>
      <c r="OYK377" s="116"/>
      <c r="OYL377" s="116"/>
      <c r="OYM377" s="116"/>
      <c r="OYN377" s="116"/>
      <c r="OYO377" s="116"/>
      <c r="OYP377" s="116"/>
      <c r="OYQ377" s="116"/>
      <c r="OYR377" s="116"/>
      <c r="OYS377" s="116"/>
      <c r="OYT377" s="118"/>
      <c r="OYU377" s="115"/>
      <c r="OYV377" s="116"/>
      <c r="OYW377" s="117"/>
      <c r="OYX377" s="116"/>
      <c r="OYY377" s="116"/>
      <c r="OYZ377" s="116"/>
      <c r="OZA377" s="116"/>
      <c r="OZB377" s="116"/>
      <c r="OZC377" s="116"/>
      <c r="OZD377" s="116"/>
      <c r="OZE377" s="116"/>
      <c r="OZF377" s="118"/>
      <c r="OZG377" s="116"/>
      <c r="OZH377" s="116"/>
      <c r="OZI377" s="116"/>
      <c r="OZJ377" s="116"/>
      <c r="OZK377" s="116"/>
      <c r="OZL377" s="116"/>
      <c r="OZM377" s="116"/>
      <c r="OZN377" s="116"/>
      <c r="OZO377" s="116"/>
      <c r="OZP377" s="116"/>
      <c r="OZQ377" s="118"/>
      <c r="OZR377" s="115"/>
      <c r="OZS377" s="116"/>
      <c r="OZT377" s="117"/>
      <c r="OZU377" s="116"/>
      <c r="OZV377" s="116"/>
      <c r="OZW377" s="116"/>
      <c r="OZX377" s="116"/>
      <c r="OZY377" s="116"/>
      <c r="OZZ377" s="116"/>
      <c r="PAA377" s="116"/>
      <c r="PAB377" s="116"/>
      <c r="PAC377" s="118"/>
      <c r="PAD377" s="116"/>
      <c r="PAE377" s="116"/>
      <c r="PAF377" s="116"/>
      <c r="PAG377" s="116"/>
      <c r="PAH377" s="116"/>
      <c r="PAI377" s="116"/>
      <c r="PAJ377" s="116"/>
      <c r="PAK377" s="116"/>
      <c r="PAL377" s="116"/>
      <c r="PAM377" s="116"/>
      <c r="PAN377" s="118"/>
      <c r="PAO377" s="115"/>
      <c r="PAP377" s="116"/>
      <c r="PAQ377" s="117"/>
      <c r="PAR377" s="116"/>
      <c r="PAS377" s="116"/>
      <c r="PAT377" s="116"/>
      <c r="PAU377" s="116"/>
      <c r="PAV377" s="116"/>
      <c r="PAW377" s="116"/>
      <c r="PAX377" s="116"/>
      <c r="PAY377" s="116"/>
      <c r="PAZ377" s="118"/>
      <c r="PBA377" s="116"/>
      <c r="PBB377" s="116"/>
      <c r="PBC377" s="116"/>
      <c r="PBD377" s="116"/>
      <c r="PBE377" s="116"/>
      <c r="PBF377" s="116"/>
      <c r="PBG377" s="116"/>
      <c r="PBH377" s="116"/>
      <c r="PBI377" s="116"/>
      <c r="PBJ377" s="116"/>
      <c r="PBK377" s="118"/>
      <c r="PBL377" s="115"/>
      <c r="PBM377" s="116"/>
      <c r="PBN377" s="117"/>
      <c r="PBO377" s="116"/>
      <c r="PBP377" s="116"/>
      <c r="PBQ377" s="116"/>
      <c r="PBR377" s="116"/>
      <c r="PBS377" s="116"/>
      <c r="PBT377" s="116"/>
      <c r="PBU377" s="116"/>
      <c r="PBV377" s="116"/>
      <c r="PBW377" s="118"/>
      <c r="PBX377" s="116"/>
      <c r="PBY377" s="116"/>
      <c r="PBZ377" s="116"/>
      <c r="PCA377" s="116"/>
      <c r="PCB377" s="116"/>
      <c r="PCC377" s="116"/>
      <c r="PCD377" s="116"/>
      <c r="PCE377" s="116"/>
      <c r="PCF377" s="116"/>
      <c r="PCG377" s="116"/>
      <c r="PCH377" s="118"/>
      <c r="PCI377" s="115"/>
      <c r="PCJ377" s="116"/>
      <c r="PCK377" s="117"/>
      <c r="PCL377" s="116"/>
      <c r="PCM377" s="116"/>
      <c r="PCN377" s="116"/>
      <c r="PCO377" s="116"/>
      <c r="PCP377" s="116"/>
      <c r="PCQ377" s="116"/>
      <c r="PCR377" s="116"/>
      <c r="PCS377" s="116"/>
      <c r="PCT377" s="118"/>
      <c r="PCU377" s="116"/>
      <c r="PCV377" s="116"/>
      <c r="PCW377" s="116"/>
      <c r="PCX377" s="116"/>
      <c r="PCY377" s="116"/>
      <c r="PCZ377" s="116"/>
      <c r="PDA377" s="116"/>
      <c r="PDB377" s="116"/>
      <c r="PDC377" s="116"/>
      <c r="PDD377" s="116"/>
      <c r="PDE377" s="118"/>
      <c r="PDF377" s="115"/>
      <c r="PDG377" s="116"/>
      <c r="PDH377" s="117"/>
      <c r="PDI377" s="116"/>
      <c r="PDJ377" s="116"/>
      <c r="PDK377" s="116"/>
      <c r="PDL377" s="116"/>
      <c r="PDM377" s="116"/>
      <c r="PDN377" s="116"/>
      <c r="PDO377" s="116"/>
      <c r="PDP377" s="116"/>
      <c r="PDQ377" s="118"/>
      <c r="PDR377" s="116"/>
      <c r="PDS377" s="116"/>
      <c r="PDT377" s="116"/>
      <c r="PDU377" s="116"/>
      <c r="PDV377" s="116"/>
      <c r="PDW377" s="116"/>
      <c r="PDX377" s="116"/>
      <c r="PDY377" s="116"/>
      <c r="PDZ377" s="116"/>
      <c r="PEA377" s="116"/>
      <c r="PEB377" s="118"/>
      <c r="PEC377" s="115"/>
      <c r="PED377" s="116"/>
      <c r="PEE377" s="117"/>
      <c r="PEF377" s="116"/>
      <c r="PEG377" s="116"/>
      <c r="PEH377" s="116"/>
      <c r="PEI377" s="116"/>
      <c r="PEJ377" s="116"/>
      <c r="PEK377" s="116"/>
      <c r="PEL377" s="116"/>
      <c r="PEM377" s="116"/>
      <c r="PEN377" s="118"/>
      <c r="PEO377" s="116"/>
      <c r="PEP377" s="116"/>
      <c r="PEQ377" s="116"/>
      <c r="PER377" s="116"/>
      <c r="PES377" s="116"/>
      <c r="PET377" s="116"/>
      <c r="PEU377" s="116"/>
      <c r="PEV377" s="116"/>
      <c r="PEW377" s="116"/>
      <c r="PEX377" s="116"/>
      <c r="PEY377" s="118"/>
      <c r="PEZ377" s="115"/>
      <c r="PFA377" s="116"/>
      <c r="PFB377" s="117"/>
      <c r="PFC377" s="116"/>
      <c r="PFD377" s="116"/>
      <c r="PFE377" s="116"/>
      <c r="PFF377" s="116"/>
      <c r="PFG377" s="116"/>
      <c r="PFH377" s="116"/>
      <c r="PFI377" s="116"/>
      <c r="PFJ377" s="116"/>
      <c r="PFK377" s="118"/>
      <c r="PFL377" s="116"/>
      <c r="PFM377" s="116"/>
      <c r="PFN377" s="116"/>
      <c r="PFO377" s="116"/>
      <c r="PFP377" s="116"/>
      <c r="PFQ377" s="116"/>
      <c r="PFR377" s="116"/>
      <c r="PFS377" s="116"/>
      <c r="PFT377" s="116"/>
      <c r="PFU377" s="116"/>
      <c r="PFV377" s="118"/>
      <c r="PFW377" s="115"/>
      <c r="PFX377" s="116"/>
      <c r="PFY377" s="117"/>
      <c r="PFZ377" s="116"/>
      <c r="PGA377" s="116"/>
      <c r="PGB377" s="116"/>
      <c r="PGC377" s="116"/>
      <c r="PGD377" s="116"/>
      <c r="PGE377" s="116"/>
      <c r="PGF377" s="116"/>
      <c r="PGG377" s="116"/>
      <c r="PGH377" s="118"/>
      <c r="PGI377" s="116"/>
      <c r="PGJ377" s="116"/>
      <c r="PGK377" s="116"/>
      <c r="PGL377" s="116"/>
      <c r="PGM377" s="116"/>
      <c r="PGN377" s="116"/>
      <c r="PGO377" s="116"/>
      <c r="PGP377" s="116"/>
      <c r="PGQ377" s="116"/>
      <c r="PGR377" s="116"/>
      <c r="PGS377" s="118"/>
      <c r="PGT377" s="115"/>
      <c r="PGU377" s="116"/>
      <c r="PGV377" s="117"/>
      <c r="PGW377" s="116"/>
      <c r="PGX377" s="116"/>
      <c r="PGY377" s="116"/>
      <c r="PGZ377" s="116"/>
      <c r="PHA377" s="116"/>
      <c r="PHB377" s="116"/>
      <c r="PHC377" s="116"/>
      <c r="PHD377" s="116"/>
      <c r="PHE377" s="118"/>
      <c r="PHF377" s="116"/>
      <c r="PHG377" s="116"/>
      <c r="PHH377" s="116"/>
      <c r="PHI377" s="116"/>
      <c r="PHJ377" s="116"/>
      <c r="PHK377" s="116"/>
      <c r="PHL377" s="116"/>
      <c r="PHM377" s="116"/>
      <c r="PHN377" s="116"/>
      <c r="PHO377" s="116"/>
      <c r="PHP377" s="118"/>
      <c r="PHQ377" s="115"/>
      <c r="PHR377" s="116"/>
      <c r="PHS377" s="117"/>
      <c r="PHT377" s="116"/>
      <c r="PHU377" s="116"/>
      <c r="PHV377" s="116"/>
      <c r="PHW377" s="116"/>
      <c r="PHX377" s="116"/>
      <c r="PHY377" s="116"/>
      <c r="PHZ377" s="116"/>
      <c r="PIA377" s="116"/>
      <c r="PIB377" s="118"/>
      <c r="PIC377" s="116"/>
      <c r="PID377" s="116"/>
      <c r="PIE377" s="116"/>
      <c r="PIF377" s="116"/>
      <c r="PIG377" s="116"/>
      <c r="PIH377" s="116"/>
      <c r="PII377" s="116"/>
      <c r="PIJ377" s="116"/>
      <c r="PIK377" s="116"/>
      <c r="PIL377" s="116"/>
      <c r="PIM377" s="118"/>
      <c r="PIN377" s="115"/>
      <c r="PIO377" s="116"/>
      <c r="PIP377" s="117"/>
      <c r="PIQ377" s="116"/>
      <c r="PIR377" s="116"/>
      <c r="PIS377" s="116"/>
      <c r="PIT377" s="116"/>
      <c r="PIU377" s="116"/>
      <c r="PIV377" s="116"/>
      <c r="PIW377" s="116"/>
      <c r="PIX377" s="116"/>
      <c r="PIY377" s="118"/>
      <c r="PIZ377" s="116"/>
      <c r="PJA377" s="116"/>
      <c r="PJB377" s="116"/>
      <c r="PJC377" s="116"/>
      <c r="PJD377" s="116"/>
      <c r="PJE377" s="116"/>
      <c r="PJF377" s="116"/>
      <c r="PJG377" s="116"/>
      <c r="PJH377" s="116"/>
      <c r="PJI377" s="116"/>
      <c r="PJJ377" s="118"/>
      <c r="PJK377" s="115"/>
      <c r="PJL377" s="116"/>
      <c r="PJM377" s="117"/>
      <c r="PJN377" s="116"/>
      <c r="PJO377" s="116"/>
      <c r="PJP377" s="116"/>
      <c r="PJQ377" s="116"/>
      <c r="PJR377" s="116"/>
      <c r="PJS377" s="116"/>
      <c r="PJT377" s="116"/>
      <c r="PJU377" s="116"/>
      <c r="PJV377" s="118"/>
      <c r="PJW377" s="116"/>
      <c r="PJX377" s="116"/>
      <c r="PJY377" s="116"/>
      <c r="PJZ377" s="116"/>
      <c r="PKA377" s="116"/>
      <c r="PKB377" s="116"/>
      <c r="PKC377" s="116"/>
      <c r="PKD377" s="116"/>
      <c r="PKE377" s="116"/>
      <c r="PKF377" s="116"/>
      <c r="PKG377" s="118"/>
      <c r="PKH377" s="115"/>
      <c r="PKI377" s="116"/>
      <c r="PKJ377" s="117"/>
      <c r="PKK377" s="116"/>
      <c r="PKL377" s="116"/>
      <c r="PKM377" s="116"/>
      <c r="PKN377" s="116"/>
      <c r="PKO377" s="116"/>
      <c r="PKP377" s="116"/>
      <c r="PKQ377" s="116"/>
      <c r="PKR377" s="116"/>
      <c r="PKS377" s="118"/>
      <c r="PKT377" s="116"/>
      <c r="PKU377" s="116"/>
      <c r="PKV377" s="116"/>
      <c r="PKW377" s="116"/>
      <c r="PKX377" s="116"/>
      <c r="PKY377" s="116"/>
      <c r="PKZ377" s="116"/>
      <c r="PLA377" s="116"/>
      <c r="PLB377" s="116"/>
      <c r="PLC377" s="116"/>
      <c r="PLD377" s="118"/>
      <c r="PLE377" s="115"/>
      <c r="PLF377" s="116"/>
      <c r="PLG377" s="117"/>
      <c r="PLH377" s="116"/>
      <c r="PLI377" s="116"/>
      <c r="PLJ377" s="116"/>
      <c r="PLK377" s="116"/>
      <c r="PLL377" s="116"/>
      <c r="PLM377" s="116"/>
      <c r="PLN377" s="116"/>
      <c r="PLO377" s="116"/>
      <c r="PLP377" s="118"/>
      <c r="PLQ377" s="116"/>
      <c r="PLR377" s="116"/>
      <c r="PLS377" s="116"/>
      <c r="PLT377" s="116"/>
      <c r="PLU377" s="116"/>
      <c r="PLV377" s="116"/>
      <c r="PLW377" s="116"/>
      <c r="PLX377" s="116"/>
      <c r="PLY377" s="116"/>
      <c r="PLZ377" s="116"/>
      <c r="PMA377" s="118"/>
      <c r="PMB377" s="115"/>
      <c r="PMC377" s="116"/>
      <c r="PMD377" s="117"/>
      <c r="PME377" s="116"/>
      <c r="PMF377" s="116"/>
      <c r="PMG377" s="116"/>
      <c r="PMH377" s="116"/>
      <c r="PMI377" s="116"/>
      <c r="PMJ377" s="116"/>
      <c r="PMK377" s="116"/>
      <c r="PML377" s="116"/>
      <c r="PMM377" s="118"/>
      <c r="PMN377" s="116"/>
      <c r="PMO377" s="116"/>
      <c r="PMP377" s="116"/>
      <c r="PMQ377" s="116"/>
      <c r="PMR377" s="116"/>
      <c r="PMS377" s="116"/>
      <c r="PMT377" s="116"/>
      <c r="PMU377" s="116"/>
      <c r="PMV377" s="116"/>
      <c r="PMW377" s="116"/>
      <c r="PMX377" s="118"/>
      <c r="PMY377" s="115"/>
      <c r="PMZ377" s="116"/>
      <c r="PNA377" s="117"/>
      <c r="PNB377" s="116"/>
      <c r="PNC377" s="116"/>
      <c r="PND377" s="116"/>
      <c r="PNE377" s="116"/>
      <c r="PNF377" s="116"/>
      <c r="PNG377" s="116"/>
      <c r="PNH377" s="116"/>
      <c r="PNI377" s="116"/>
      <c r="PNJ377" s="118"/>
      <c r="PNK377" s="116"/>
      <c r="PNL377" s="116"/>
      <c r="PNM377" s="116"/>
      <c r="PNN377" s="116"/>
      <c r="PNO377" s="116"/>
      <c r="PNP377" s="116"/>
      <c r="PNQ377" s="116"/>
      <c r="PNR377" s="116"/>
      <c r="PNS377" s="116"/>
      <c r="PNT377" s="116"/>
      <c r="PNU377" s="118"/>
      <c r="PNV377" s="115"/>
      <c r="PNW377" s="116"/>
      <c r="PNX377" s="117"/>
      <c r="PNY377" s="116"/>
      <c r="PNZ377" s="116"/>
      <c r="POA377" s="116"/>
      <c r="POB377" s="116"/>
      <c r="POC377" s="116"/>
      <c r="POD377" s="116"/>
      <c r="POE377" s="116"/>
      <c r="POF377" s="116"/>
      <c r="POG377" s="118"/>
      <c r="POH377" s="116"/>
      <c r="POI377" s="116"/>
      <c r="POJ377" s="116"/>
      <c r="POK377" s="116"/>
      <c r="POL377" s="116"/>
      <c r="POM377" s="116"/>
      <c r="PON377" s="116"/>
      <c r="POO377" s="116"/>
      <c r="POP377" s="116"/>
      <c r="POQ377" s="116"/>
      <c r="POR377" s="118"/>
      <c r="POS377" s="115"/>
      <c r="POT377" s="116"/>
      <c r="POU377" s="117"/>
      <c r="POV377" s="116"/>
      <c r="POW377" s="116"/>
      <c r="POX377" s="116"/>
      <c r="POY377" s="116"/>
      <c r="POZ377" s="116"/>
      <c r="PPA377" s="116"/>
      <c r="PPB377" s="116"/>
      <c r="PPC377" s="116"/>
      <c r="PPD377" s="118"/>
      <c r="PPE377" s="116"/>
      <c r="PPF377" s="116"/>
      <c r="PPG377" s="116"/>
      <c r="PPH377" s="116"/>
      <c r="PPI377" s="116"/>
      <c r="PPJ377" s="116"/>
      <c r="PPK377" s="116"/>
      <c r="PPL377" s="116"/>
      <c r="PPM377" s="116"/>
      <c r="PPN377" s="116"/>
      <c r="PPO377" s="118"/>
      <c r="PPP377" s="115"/>
      <c r="PPQ377" s="116"/>
      <c r="PPR377" s="117"/>
      <c r="PPS377" s="116"/>
      <c r="PPT377" s="116"/>
      <c r="PPU377" s="116"/>
      <c r="PPV377" s="116"/>
      <c r="PPW377" s="116"/>
      <c r="PPX377" s="116"/>
      <c r="PPY377" s="116"/>
      <c r="PPZ377" s="116"/>
      <c r="PQA377" s="118"/>
      <c r="PQB377" s="116"/>
      <c r="PQC377" s="116"/>
      <c r="PQD377" s="116"/>
      <c r="PQE377" s="116"/>
      <c r="PQF377" s="116"/>
      <c r="PQG377" s="116"/>
      <c r="PQH377" s="116"/>
      <c r="PQI377" s="116"/>
      <c r="PQJ377" s="116"/>
      <c r="PQK377" s="116"/>
      <c r="PQL377" s="118"/>
      <c r="PQM377" s="115"/>
      <c r="PQN377" s="116"/>
      <c r="PQO377" s="117"/>
      <c r="PQP377" s="116"/>
      <c r="PQQ377" s="116"/>
      <c r="PQR377" s="116"/>
      <c r="PQS377" s="116"/>
      <c r="PQT377" s="116"/>
      <c r="PQU377" s="116"/>
      <c r="PQV377" s="116"/>
      <c r="PQW377" s="116"/>
      <c r="PQX377" s="118"/>
      <c r="PQY377" s="116"/>
      <c r="PQZ377" s="116"/>
      <c r="PRA377" s="116"/>
      <c r="PRB377" s="116"/>
      <c r="PRC377" s="116"/>
      <c r="PRD377" s="116"/>
      <c r="PRE377" s="116"/>
      <c r="PRF377" s="116"/>
      <c r="PRG377" s="116"/>
      <c r="PRH377" s="116"/>
      <c r="PRI377" s="118"/>
      <c r="PRJ377" s="115"/>
      <c r="PRK377" s="116"/>
      <c r="PRL377" s="117"/>
      <c r="PRM377" s="116"/>
      <c r="PRN377" s="116"/>
      <c r="PRO377" s="116"/>
      <c r="PRP377" s="116"/>
      <c r="PRQ377" s="116"/>
      <c r="PRR377" s="116"/>
      <c r="PRS377" s="116"/>
      <c r="PRT377" s="116"/>
      <c r="PRU377" s="118"/>
      <c r="PRV377" s="116"/>
      <c r="PRW377" s="116"/>
      <c r="PRX377" s="116"/>
      <c r="PRY377" s="116"/>
      <c r="PRZ377" s="116"/>
      <c r="PSA377" s="116"/>
      <c r="PSB377" s="116"/>
      <c r="PSC377" s="116"/>
      <c r="PSD377" s="116"/>
      <c r="PSE377" s="116"/>
      <c r="PSF377" s="118"/>
      <c r="PSG377" s="115"/>
      <c r="PSH377" s="116"/>
      <c r="PSI377" s="117"/>
      <c r="PSJ377" s="116"/>
      <c r="PSK377" s="116"/>
      <c r="PSL377" s="116"/>
      <c r="PSM377" s="116"/>
      <c r="PSN377" s="116"/>
      <c r="PSO377" s="116"/>
      <c r="PSP377" s="116"/>
      <c r="PSQ377" s="116"/>
      <c r="PSR377" s="118"/>
      <c r="PSS377" s="116"/>
      <c r="PST377" s="116"/>
      <c r="PSU377" s="116"/>
      <c r="PSV377" s="116"/>
      <c r="PSW377" s="116"/>
      <c r="PSX377" s="116"/>
      <c r="PSY377" s="116"/>
      <c r="PSZ377" s="116"/>
      <c r="PTA377" s="116"/>
      <c r="PTB377" s="116"/>
      <c r="PTC377" s="118"/>
      <c r="PTD377" s="115"/>
      <c r="PTE377" s="116"/>
      <c r="PTF377" s="117"/>
      <c r="PTG377" s="116"/>
      <c r="PTH377" s="116"/>
      <c r="PTI377" s="116"/>
      <c r="PTJ377" s="116"/>
      <c r="PTK377" s="116"/>
      <c r="PTL377" s="116"/>
      <c r="PTM377" s="116"/>
      <c r="PTN377" s="116"/>
      <c r="PTO377" s="118"/>
      <c r="PTP377" s="116"/>
      <c r="PTQ377" s="116"/>
      <c r="PTR377" s="116"/>
      <c r="PTS377" s="116"/>
      <c r="PTT377" s="116"/>
      <c r="PTU377" s="116"/>
      <c r="PTV377" s="116"/>
      <c r="PTW377" s="116"/>
      <c r="PTX377" s="116"/>
      <c r="PTY377" s="116"/>
      <c r="PTZ377" s="118"/>
      <c r="PUA377" s="115"/>
      <c r="PUB377" s="116"/>
      <c r="PUC377" s="117"/>
      <c r="PUD377" s="116"/>
      <c r="PUE377" s="116"/>
      <c r="PUF377" s="116"/>
      <c r="PUG377" s="116"/>
      <c r="PUH377" s="116"/>
      <c r="PUI377" s="116"/>
      <c r="PUJ377" s="116"/>
      <c r="PUK377" s="116"/>
      <c r="PUL377" s="118"/>
      <c r="PUM377" s="116"/>
      <c r="PUN377" s="116"/>
      <c r="PUO377" s="116"/>
      <c r="PUP377" s="116"/>
      <c r="PUQ377" s="116"/>
      <c r="PUR377" s="116"/>
      <c r="PUS377" s="116"/>
      <c r="PUT377" s="116"/>
      <c r="PUU377" s="116"/>
      <c r="PUV377" s="116"/>
      <c r="PUW377" s="118"/>
      <c r="PUX377" s="115"/>
      <c r="PUY377" s="116"/>
      <c r="PUZ377" s="117"/>
      <c r="PVA377" s="116"/>
      <c r="PVB377" s="116"/>
      <c r="PVC377" s="116"/>
      <c r="PVD377" s="116"/>
      <c r="PVE377" s="116"/>
      <c r="PVF377" s="116"/>
      <c r="PVG377" s="116"/>
      <c r="PVH377" s="116"/>
      <c r="PVI377" s="118"/>
      <c r="PVJ377" s="116"/>
      <c r="PVK377" s="116"/>
      <c r="PVL377" s="116"/>
      <c r="PVM377" s="116"/>
      <c r="PVN377" s="116"/>
      <c r="PVO377" s="116"/>
      <c r="PVP377" s="116"/>
      <c r="PVQ377" s="116"/>
      <c r="PVR377" s="116"/>
      <c r="PVS377" s="116"/>
      <c r="PVT377" s="118"/>
      <c r="PVU377" s="115"/>
      <c r="PVV377" s="116"/>
      <c r="PVW377" s="117"/>
      <c r="PVX377" s="116"/>
      <c r="PVY377" s="116"/>
      <c r="PVZ377" s="116"/>
      <c r="PWA377" s="116"/>
      <c r="PWB377" s="116"/>
      <c r="PWC377" s="116"/>
      <c r="PWD377" s="116"/>
      <c r="PWE377" s="116"/>
      <c r="PWF377" s="118"/>
      <c r="PWG377" s="116"/>
      <c r="PWH377" s="116"/>
      <c r="PWI377" s="116"/>
      <c r="PWJ377" s="116"/>
      <c r="PWK377" s="116"/>
      <c r="PWL377" s="116"/>
      <c r="PWM377" s="116"/>
      <c r="PWN377" s="116"/>
      <c r="PWO377" s="116"/>
      <c r="PWP377" s="116"/>
      <c r="PWQ377" s="118"/>
      <c r="PWR377" s="115"/>
      <c r="PWS377" s="116"/>
      <c r="PWT377" s="117"/>
      <c r="PWU377" s="116"/>
      <c r="PWV377" s="116"/>
      <c r="PWW377" s="116"/>
      <c r="PWX377" s="116"/>
      <c r="PWY377" s="116"/>
      <c r="PWZ377" s="116"/>
      <c r="PXA377" s="116"/>
      <c r="PXB377" s="116"/>
      <c r="PXC377" s="118"/>
      <c r="PXD377" s="116"/>
      <c r="PXE377" s="116"/>
      <c r="PXF377" s="116"/>
      <c r="PXG377" s="116"/>
      <c r="PXH377" s="116"/>
      <c r="PXI377" s="116"/>
      <c r="PXJ377" s="116"/>
      <c r="PXK377" s="116"/>
      <c r="PXL377" s="116"/>
      <c r="PXM377" s="116"/>
      <c r="PXN377" s="118"/>
      <c r="PXO377" s="115"/>
      <c r="PXP377" s="116"/>
      <c r="PXQ377" s="117"/>
      <c r="PXR377" s="116"/>
      <c r="PXS377" s="116"/>
      <c r="PXT377" s="116"/>
      <c r="PXU377" s="116"/>
      <c r="PXV377" s="116"/>
      <c r="PXW377" s="116"/>
      <c r="PXX377" s="116"/>
      <c r="PXY377" s="116"/>
      <c r="PXZ377" s="118"/>
      <c r="PYA377" s="116"/>
      <c r="PYB377" s="116"/>
      <c r="PYC377" s="116"/>
      <c r="PYD377" s="116"/>
      <c r="PYE377" s="116"/>
      <c r="PYF377" s="116"/>
      <c r="PYG377" s="116"/>
      <c r="PYH377" s="116"/>
      <c r="PYI377" s="116"/>
      <c r="PYJ377" s="116"/>
      <c r="PYK377" s="118"/>
      <c r="PYL377" s="115"/>
      <c r="PYM377" s="116"/>
      <c r="PYN377" s="117"/>
      <c r="PYO377" s="116"/>
      <c r="PYP377" s="116"/>
      <c r="PYQ377" s="116"/>
      <c r="PYR377" s="116"/>
      <c r="PYS377" s="116"/>
      <c r="PYT377" s="116"/>
      <c r="PYU377" s="116"/>
      <c r="PYV377" s="116"/>
      <c r="PYW377" s="118"/>
      <c r="PYX377" s="116"/>
      <c r="PYY377" s="116"/>
      <c r="PYZ377" s="116"/>
      <c r="PZA377" s="116"/>
      <c r="PZB377" s="116"/>
      <c r="PZC377" s="116"/>
      <c r="PZD377" s="116"/>
      <c r="PZE377" s="116"/>
      <c r="PZF377" s="116"/>
      <c r="PZG377" s="116"/>
      <c r="PZH377" s="118"/>
      <c r="PZI377" s="115"/>
      <c r="PZJ377" s="116"/>
      <c r="PZK377" s="117"/>
      <c r="PZL377" s="116"/>
      <c r="PZM377" s="116"/>
      <c r="PZN377" s="116"/>
      <c r="PZO377" s="116"/>
      <c r="PZP377" s="116"/>
      <c r="PZQ377" s="116"/>
      <c r="PZR377" s="116"/>
      <c r="PZS377" s="116"/>
      <c r="PZT377" s="118"/>
      <c r="PZU377" s="116"/>
      <c r="PZV377" s="116"/>
      <c r="PZW377" s="116"/>
      <c r="PZX377" s="116"/>
      <c r="PZY377" s="116"/>
      <c r="PZZ377" s="116"/>
      <c r="QAA377" s="116"/>
      <c r="QAB377" s="116"/>
      <c r="QAC377" s="116"/>
      <c r="QAD377" s="116"/>
      <c r="QAE377" s="118"/>
      <c r="QAF377" s="115"/>
      <c r="QAG377" s="116"/>
      <c r="QAH377" s="117"/>
      <c r="QAI377" s="116"/>
      <c r="QAJ377" s="116"/>
      <c r="QAK377" s="116"/>
      <c r="QAL377" s="116"/>
      <c r="QAM377" s="116"/>
      <c r="QAN377" s="116"/>
      <c r="QAO377" s="116"/>
      <c r="QAP377" s="116"/>
      <c r="QAQ377" s="118"/>
      <c r="QAR377" s="116"/>
      <c r="QAS377" s="116"/>
      <c r="QAT377" s="116"/>
      <c r="QAU377" s="116"/>
      <c r="QAV377" s="116"/>
      <c r="QAW377" s="116"/>
      <c r="QAX377" s="116"/>
      <c r="QAY377" s="116"/>
      <c r="QAZ377" s="116"/>
      <c r="QBA377" s="116"/>
      <c r="QBB377" s="118"/>
      <c r="QBC377" s="115"/>
      <c r="QBD377" s="116"/>
      <c r="QBE377" s="117"/>
      <c r="QBF377" s="116"/>
      <c r="QBG377" s="116"/>
      <c r="QBH377" s="116"/>
      <c r="QBI377" s="116"/>
      <c r="QBJ377" s="116"/>
      <c r="QBK377" s="116"/>
      <c r="QBL377" s="116"/>
      <c r="QBM377" s="116"/>
      <c r="QBN377" s="118"/>
      <c r="QBO377" s="116"/>
      <c r="QBP377" s="116"/>
      <c r="QBQ377" s="116"/>
      <c r="QBR377" s="116"/>
      <c r="QBS377" s="116"/>
      <c r="QBT377" s="116"/>
      <c r="QBU377" s="116"/>
      <c r="QBV377" s="116"/>
      <c r="QBW377" s="116"/>
      <c r="QBX377" s="116"/>
      <c r="QBY377" s="118"/>
      <c r="QBZ377" s="115"/>
      <c r="QCA377" s="116"/>
      <c r="QCB377" s="117"/>
      <c r="QCC377" s="116"/>
      <c r="QCD377" s="116"/>
      <c r="QCE377" s="116"/>
      <c r="QCF377" s="116"/>
      <c r="QCG377" s="116"/>
      <c r="QCH377" s="116"/>
      <c r="QCI377" s="116"/>
      <c r="QCJ377" s="116"/>
      <c r="QCK377" s="118"/>
      <c r="QCL377" s="116"/>
      <c r="QCM377" s="116"/>
      <c r="QCN377" s="116"/>
      <c r="QCO377" s="116"/>
      <c r="QCP377" s="116"/>
      <c r="QCQ377" s="116"/>
      <c r="QCR377" s="116"/>
      <c r="QCS377" s="116"/>
      <c r="QCT377" s="116"/>
      <c r="QCU377" s="116"/>
      <c r="QCV377" s="118"/>
      <c r="QCW377" s="115"/>
      <c r="QCX377" s="116"/>
      <c r="QCY377" s="117"/>
      <c r="QCZ377" s="116"/>
      <c r="QDA377" s="116"/>
      <c r="QDB377" s="116"/>
      <c r="QDC377" s="116"/>
      <c r="QDD377" s="116"/>
      <c r="QDE377" s="116"/>
      <c r="QDF377" s="116"/>
      <c r="QDG377" s="116"/>
      <c r="QDH377" s="118"/>
      <c r="QDI377" s="116"/>
      <c r="QDJ377" s="116"/>
      <c r="QDK377" s="116"/>
      <c r="QDL377" s="116"/>
      <c r="QDM377" s="116"/>
      <c r="QDN377" s="116"/>
      <c r="QDO377" s="116"/>
      <c r="QDP377" s="116"/>
      <c r="QDQ377" s="116"/>
      <c r="QDR377" s="116"/>
      <c r="QDS377" s="118"/>
      <c r="QDT377" s="115"/>
      <c r="QDU377" s="116"/>
      <c r="QDV377" s="117"/>
      <c r="QDW377" s="116"/>
      <c r="QDX377" s="116"/>
      <c r="QDY377" s="116"/>
      <c r="QDZ377" s="116"/>
      <c r="QEA377" s="116"/>
      <c r="QEB377" s="116"/>
      <c r="QEC377" s="116"/>
      <c r="QED377" s="116"/>
      <c r="QEE377" s="118"/>
      <c r="QEF377" s="116"/>
      <c r="QEG377" s="116"/>
      <c r="QEH377" s="116"/>
      <c r="QEI377" s="116"/>
      <c r="QEJ377" s="116"/>
      <c r="QEK377" s="116"/>
      <c r="QEL377" s="116"/>
      <c r="QEM377" s="116"/>
      <c r="QEN377" s="116"/>
      <c r="QEO377" s="116"/>
      <c r="QEP377" s="118"/>
      <c r="QEQ377" s="115"/>
      <c r="QER377" s="116"/>
      <c r="QES377" s="117"/>
      <c r="QET377" s="116"/>
      <c r="QEU377" s="116"/>
      <c r="QEV377" s="116"/>
      <c r="QEW377" s="116"/>
      <c r="QEX377" s="116"/>
      <c r="QEY377" s="116"/>
      <c r="QEZ377" s="116"/>
      <c r="QFA377" s="116"/>
      <c r="QFB377" s="118"/>
      <c r="QFC377" s="116"/>
      <c r="QFD377" s="116"/>
      <c r="QFE377" s="116"/>
      <c r="QFF377" s="116"/>
      <c r="QFG377" s="116"/>
      <c r="QFH377" s="116"/>
      <c r="QFI377" s="116"/>
      <c r="QFJ377" s="116"/>
      <c r="QFK377" s="116"/>
      <c r="QFL377" s="116"/>
      <c r="QFM377" s="118"/>
      <c r="QFN377" s="115"/>
      <c r="QFO377" s="116"/>
      <c r="QFP377" s="117"/>
      <c r="QFQ377" s="116"/>
      <c r="QFR377" s="116"/>
      <c r="QFS377" s="116"/>
      <c r="QFT377" s="116"/>
      <c r="QFU377" s="116"/>
      <c r="QFV377" s="116"/>
      <c r="QFW377" s="116"/>
      <c r="QFX377" s="116"/>
      <c r="QFY377" s="118"/>
      <c r="QFZ377" s="116"/>
      <c r="QGA377" s="116"/>
      <c r="QGB377" s="116"/>
      <c r="QGC377" s="116"/>
      <c r="QGD377" s="116"/>
      <c r="QGE377" s="116"/>
      <c r="QGF377" s="116"/>
      <c r="QGG377" s="116"/>
      <c r="QGH377" s="116"/>
      <c r="QGI377" s="116"/>
      <c r="QGJ377" s="118"/>
      <c r="QGK377" s="115"/>
      <c r="QGL377" s="116"/>
      <c r="QGM377" s="117"/>
      <c r="QGN377" s="116"/>
      <c r="QGO377" s="116"/>
      <c r="QGP377" s="116"/>
      <c r="QGQ377" s="116"/>
      <c r="QGR377" s="116"/>
      <c r="QGS377" s="116"/>
      <c r="QGT377" s="116"/>
      <c r="QGU377" s="116"/>
      <c r="QGV377" s="118"/>
      <c r="QGW377" s="116"/>
      <c r="QGX377" s="116"/>
      <c r="QGY377" s="116"/>
      <c r="QGZ377" s="116"/>
      <c r="QHA377" s="116"/>
      <c r="QHB377" s="116"/>
      <c r="QHC377" s="116"/>
      <c r="QHD377" s="116"/>
      <c r="QHE377" s="116"/>
      <c r="QHF377" s="116"/>
      <c r="QHG377" s="118"/>
      <c r="QHH377" s="115"/>
      <c r="QHI377" s="116"/>
      <c r="QHJ377" s="117"/>
      <c r="QHK377" s="116"/>
      <c r="QHL377" s="116"/>
      <c r="QHM377" s="116"/>
      <c r="QHN377" s="116"/>
      <c r="QHO377" s="116"/>
      <c r="QHP377" s="116"/>
      <c r="QHQ377" s="116"/>
      <c r="QHR377" s="116"/>
      <c r="QHS377" s="118"/>
      <c r="QHT377" s="116"/>
      <c r="QHU377" s="116"/>
      <c r="QHV377" s="116"/>
      <c r="QHW377" s="116"/>
      <c r="QHX377" s="116"/>
      <c r="QHY377" s="116"/>
      <c r="QHZ377" s="116"/>
      <c r="QIA377" s="116"/>
      <c r="QIB377" s="116"/>
      <c r="QIC377" s="116"/>
      <c r="QID377" s="118"/>
      <c r="QIE377" s="115"/>
      <c r="QIF377" s="116"/>
      <c r="QIG377" s="117"/>
      <c r="QIH377" s="116"/>
      <c r="QII377" s="116"/>
      <c r="QIJ377" s="116"/>
      <c r="QIK377" s="116"/>
      <c r="QIL377" s="116"/>
      <c r="QIM377" s="116"/>
      <c r="QIN377" s="116"/>
      <c r="QIO377" s="116"/>
      <c r="QIP377" s="118"/>
      <c r="QIQ377" s="116"/>
      <c r="QIR377" s="116"/>
      <c r="QIS377" s="116"/>
      <c r="QIT377" s="116"/>
      <c r="QIU377" s="116"/>
      <c r="QIV377" s="116"/>
      <c r="QIW377" s="116"/>
      <c r="QIX377" s="116"/>
      <c r="QIY377" s="116"/>
      <c r="QIZ377" s="116"/>
      <c r="QJA377" s="118"/>
      <c r="QJB377" s="115"/>
      <c r="QJC377" s="116"/>
      <c r="QJD377" s="117"/>
      <c r="QJE377" s="116"/>
      <c r="QJF377" s="116"/>
      <c r="QJG377" s="116"/>
      <c r="QJH377" s="116"/>
      <c r="QJI377" s="116"/>
      <c r="QJJ377" s="116"/>
      <c r="QJK377" s="116"/>
      <c r="QJL377" s="116"/>
      <c r="QJM377" s="118"/>
      <c r="QJN377" s="116"/>
      <c r="QJO377" s="116"/>
      <c r="QJP377" s="116"/>
      <c r="QJQ377" s="116"/>
      <c r="QJR377" s="116"/>
      <c r="QJS377" s="116"/>
      <c r="QJT377" s="116"/>
      <c r="QJU377" s="116"/>
      <c r="QJV377" s="116"/>
      <c r="QJW377" s="116"/>
      <c r="QJX377" s="118"/>
      <c r="QJY377" s="115"/>
      <c r="QJZ377" s="116"/>
      <c r="QKA377" s="117"/>
      <c r="QKB377" s="116"/>
      <c r="QKC377" s="116"/>
      <c r="QKD377" s="116"/>
      <c r="QKE377" s="116"/>
      <c r="QKF377" s="116"/>
      <c r="QKG377" s="116"/>
      <c r="QKH377" s="116"/>
      <c r="QKI377" s="116"/>
      <c r="QKJ377" s="118"/>
      <c r="QKK377" s="116"/>
      <c r="QKL377" s="116"/>
      <c r="QKM377" s="116"/>
      <c r="QKN377" s="116"/>
      <c r="QKO377" s="116"/>
      <c r="QKP377" s="116"/>
      <c r="QKQ377" s="116"/>
      <c r="QKR377" s="116"/>
      <c r="QKS377" s="116"/>
      <c r="QKT377" s="116"/>
      <c r="QKU377" s="118"/>
      <c r="QKV377" s="115"/>
      <c r="QKW377" s="116"/>
      <c r="QKX377" s="117"/>
      <c r="QKY377" s="116"/>
      <c r="QKZ377" s="116"/>
      <c r="QLA377" s="116"/>
      <c r="QLB377" s="116"/>
      <c r="QLC377" s="116"/>
      <c r="QLD377" s="116"/>
      <c r="QLE377" s="116"/>
      <c r="QLF377" s="116"/>
      <c r="QLG377" s="118"/>
      <c r="QLH377" s="116"/>
      <c r="QLI377" s="116"/>
      <c r="QLJ377" s="116"/>
      <c r="QLK377" s="116"/>
      <c r="QLL377" s="116"/>
      <c r="QLM377" s="116"/>
      <c r="QLN377" s="116"/>
      <c r="QLO377" s="116"/>
      <c r="QLP377" s="116"/>
      <c r="QLQ377" s="116"/>
      <c r="QLR377" s="118"/>
      <c r="QLS377" s="115"/>
      <c r="QLT377" s="116"/>
      <c r="QLU377" s="117"/>
      <c r="QLV377" s="116"/>
      <c r="QLW377" s="116"/>
      <c r="QLX377" s="116"/>
      <c r="QLY377" s="116"/>
      <c r="QLZ377" s="116"/>
      <c r="QMA377" s="116"/>
      <c r="QMB377" s="116"/>
      <c r="QMC377" s="116"/>
      <c r="QMD377" s="118"/>
      <c r="QME377" s="116"/>
      <c r="QMF377" s="116"/>
      <c r="QMG377" s="116"/>
      <c r="QMH377" s="116"/>
      <c r="QMI377" s="116"/>
      <c r="QMJ377" s="116"/>
      <c r="QMK377" s="116"/>
      <c r="QML377" s="116"/>
      <c r="QMM377" s="116"/>
      <c r="QMN377" s="116"/>
      <c r="QMO377" s="118"/>
      <c r="QMP377" s="115"/>
      <c r="QMQ377" s="116"/>
      <c r="QMR377" s="117"/>
      <c r="QMS377" s="116"/>
      <c r="QMT377" s="116"/>
      <c r="QMU377" s="116"/>
      <c r="QMV377" s="116"/>
      <c r="QMW377" s="116"/>
      <c r="QMX377" s="116"/>
      <c r="QMY377" s="116"/>
      <c r="QMZ377" s="116"/>
      <c r="QNA377" s="118"/>
      <c r="QNB377" s="116"/>
      <c r="QNC377" s="116"/>
      <c r="QND377" s="116"/>
      <c r="QNE377" s="116"/>
      <c r="QNF377" s="116"/>
      <c r="QNG377" s="116"/>
      <c r="QNH377" s="116"/>
      <c r="QNI377" s="116"/>
      <c r="QNJ377" s="116"/>
      <c r="QNK377" s="116"/>
      <c r="QNL377" s="118"/>
      <c r="QNM377" s="115"/>
      <c r="QNN377" s="116"/>
      <c r="QNO377" s="117"/>
      <c r="QNP377" s="116"/>
      <c r="QNQ377" s="116"/>
      <c r="QNR377" s="116"/>
      <c r="QNS377" s="116"/>
      <c r="QNT377" s="116"/>
      <c r="QNU377" s="116"/>
      <c r="QNV377" s="116"/>
      <c r="QNW377" s="116"/>
      <c r="QNX377" s="118"/>
      <c r="QNY377" s="116"/>
      <c r="QNZ377" s="116"/>
      <c r="QOA377" s="116"/>
      <c r="QOB377" s="116"/>
      <c r="QOC377" s="116"/>
      <c r="QOD377" s="116"/>
      <c r="QOE377" s="116"/>
      <c r="QOF377" s="116"/>
      <c r="QOG377" s="116"/>
      <c r="QOH377" s="116"/>
      <c r="QOI377" s="118"/>
      <c r="QOJ377" s="115"/>
      <c r="QOK377" s="116"/>
      <c r="QOL377" s="117"/>
      <c r="QOM377" s="116"/>
      <c r="QON377" s="116"/>
      <c r="QOO377" s="116"/>
      <c r="QOP377" s="116"/>
      <c r="QOQ377" s="116"/>
      <c r="QOR377" s="116"/>
      <c r="QOS377" s="116"/>
      <c r="QOT377" s="116"/>
      <c r="QOU377" s="118"/>
      <c r="QOV377" s="116"/>
      <c r="QOW377" s="116"/>
      <c r="QOX377" s="116"/>
      <c r="QOY377" s="116"/>
      <c r="QOZ377" s="116"/>
      <c r="QPA377" s="116"/>
      <c r="QPB377" s="116"/>
      <c r="QPC377" s="116"/>
      <c r="QPD377" s="116"/>
      <c r="QPE377" s="116"/>
      <c r="QPF377" s="118"/>
      <c r="QPG377" s="115"/>
      <c r="QPH377" s="116"/>
      <c r="QPI377" s="117"/>
      <c r="QPJ377" s="116"/>
      <c r="QPK377" s="116"/>
      <c r="QPL377" s="116"/>
      <c r="QPM377" s="116"/>
      <c r="QPN377" s="116"/>
      <c r="QPO377" s="116"/>
      <c r="QPP377" s="116"/>
      <c r="QPQ377" s="116"/>
      <c r="QPR377" s="118"/>
      <c r="QPS377" s="116"/>
      <c r="QPT377" s="116"/>
      <c r="QPU377" s="116"/>
      <c r="QPV377" s="116"/>
      <c r="QPW377" s="116"/>
      <c r="QPX377" s="116"/>
      <c r="QPY377" s="116"/>
      <c r="QPZ377" s="116"/>
      <c r="QQA377" s="116"/>
      <c r="QQB377" s="116"/>
      <c r="QQC377" s="118"/>
      <c r="QQD377" s="115"/>
      <c r="QQE377" s="116"/>
      <c r="QQF377" s="117"/>
      <c r="QQG377" s="116"/>
      <c r="QQH377" s="116"/>
      <c r="QQI377" s="116"/>
      <c r="QQJ377" s="116"/>
      <c r="QQK377" s="116"/>
      <c r="QQL377" s="116"/>
      <c r="QQM377" s="116"/>
      <c r="QQN377" s="116"/>
      <c r="QQO377" s="118"/>
      <c r="QQP377" s="116"/>
      <c r="QQQ377" s="116"/>
      <c r="QQR377" s="116"/>
      <c r="QQS377" s="116"/>
      <c r="QQT377" s="116"/>
      <c r="QQU377" s="116"/>
      <c r="QQV377" s="116"/>
      <c r="QQW377" s="116"/>
      <c r="QQX377" s="116"/>
      <c r="QQY377" s="116"/>
      <c r="QQZ377" s="118"/>
      <c r="QRA377" s="115"/>
      <c r="QRB377" s="116"/>
      <c r="QRC377" s="117"/>
      <c r="QRD377" s="116"/>
      <c r="QRE377" s="116"/>
      <c r="QRF377" s="116"/>
      <c r="QRG377" s="116"/>
      <c r="QRH377" s="116"/>
      <c r="QRI377" s="116"/>
      <c r="QRJ377" s="116"/>
      <c r="QRK377" s="116"/>
      <c r="QRL377" s="118"/>
      <c r="QRM377" s="116"/>
      <c r="QRN377" s="116"/>
      <c r="QRO377" s="116"/>
      <c r="QRP377" s="116"/>
      <c r="QRQ377" s="116"/>
      <c r="QRR377" s="116"/>
      <c r="QRS377" s="116"/>
      <c r="QRT377" s="116"/>
      <c r="QRU377" s="116"/>
      <c r="QRV377" s="116"/>
      <c r="QRW377" s="118"/>
      <c r="QRX377" s="115"/>
      <c r="QRY377" s="116"/>
      <c r="QRZ377" s="117"/>
      <c r="QSA377" s="116"/>
      <c r="QSB377" s="116"/>
      <c r="QSC377" s="116"/>
      <c r="QSD377" s="116"/>
      <c r="QSE377" s="116"/>
      <c r="QSF377" s="116"/>
      <c r="QSG377" s="116"/>
      <c r="QSH377" s="116"/>
      <c r="QSI377" s="118"/>
      <c r="QSJ377" s="116"/>
      <c r="QSK377" s="116"/>
      <c r="QSL377" s="116"/>
      <c r="QSM377" s="116"/>
      <c r="QSN377" s="116"/>
      <c r="QSO377" s="116"/>
      <c r="QSP377" s="116"/>
      <c r="QSQ377" s="116"/>
      <c r="QSR377" s="116"/>
      <c r="QSS377" s="116"/>
      <c r="QST377" s="118"/>
      <c r="QSU377" s="115"/>
      <c r="QSV377" s="116"/>
      <c r="QSW377" s="117"/>
      <c r="QSX377" s="116"/>
      <c r="QSY377" s="116"/>
      <c r="QSZ377" s="116"/>
      <c r="QTA377" s="116"/>
      <c r="QTB377" s="116"/>
      <c r="QTC377" s="116"/>
      <c r="QTD377" s="116"/>
      <c r="QTE377" s="116"/>
      <c r="QTF377" s="118"/>
      <c r="QTG377" s="116"/>
      <c r="QTH377" s="116"/>
      <c r="QTI377" s="116"/>
      <c r="QTJ377" s="116"/>
      <c r="QTK377" s="116"/>
      <c r="QTL377" s="116"/>
      <c r="QTM377" s="116"/>
      <c r="QTN377" s="116"/>
      <c r="QTO377" s="116"/>
      <c r="QTP377" s="116"/>
      <c r="QTQ377" s="118"/>
      <c r="QTR377" s="115"/>
      <c r="QTS377" s="116"/>
      <c r="QTT377" s="117"/>
      <c r="QTU377" s="116"/>
      <c r="QTV377" s="116"/>
      <c r="QTW377" s="116"/>
      <c r="QTX377" s="116"/>
      <c r="QTY377" s="116"/>
      <c r="QTZ377" s="116"/>
      <c r="QUA377" s="116"/>
      <c r="QUB377" s="116"/>
      <c r="QUC377" s="118"/>
      <c r="QUD377" s="116"/>
      <c r="QUE377" s="116"/>
      <c r="QUF377" s="116"/>
      <c r="QUG377" s="116"/>
      <c r="QUH377" s="116"/>
      <c r="QUI377" s="116"/>
      <c r="QUJ377" s="116"/>
      <c r="QUK377" s="116"/>
      <c r="QUL377" s="116"/>
      <c r="QUM377" s="116"/>
      <c r="QUN377" s="118"/>
      <c r="QUO377" s="115"/>
      <c r="QUP377" s="116"/>
      <c r="QUQ377" s="117"/>
      <c r="QUR377" s="116"/>
      <c r="QUS377" s="116"/>
      <c r="QUT377" s="116"/>
      <c r="QUU377" s="116"/>
      <c r="QUV377" s="116"/>
      <c r="QUW377" s="116"/>
      <c r="QUX377" s="116"/>
      <c r="QUY377" s="116"/>
      <c r="QUZ377" s="118"/>
      <c r="QVA377" s="116"/>
      <c r="QVB377" s="116"/>
      <c r="QVC377" s="116"/>
      <c r="QVD377" s="116"/>
      <c r="QVE377" s="116"/>
      <c r="QVF377" s="116"/>
      <c r="QVG377" s="116"/>
      <c r="QVH377" s="116"/>
      <c r="QVI377" s="116"/>
      <c r="QVJ377" s="116"/>
      <c r="QVK377" s="118"/>
      <c r="QVL377" s="115"/>
      <c r="QVM377" s="116"/>
      <c r="QVN377" s="117"/>
      <c r="QVO377" s="116"/>
      <c r="QVP377" s="116"/>
      <c r="QVQ377" s="116"/>
      <c r="QVR377" s="116"/>
      <c r="QVS377" s="116"/>
      <c r="QVT377" s="116"/>
      <c r="QVU377" s="116"/>
      <c r="QVV377" s="116"/>
      <c r="QVW377" s="118"/>
      <c r="QVX377" s="116"/>
      <c r="QVY377" s="116"/>
      <c r="QVZ377" s="116"/>
      <c r="QWA377" s="116"/>
      <c r="QWB377" s="116"/>
      <c r="QWC377" s="116"/>
      <c r="QWD377" s="116"/>
      <c r="QWE377" s="116"/>
      <c r="QWF377" s="116"/>
      <c r="QWG377" s="116"/>
      <c r="QWH377" s="118"/>
      <c r="QWI377" s="115"/>
      <c r="QWJ377" s="116"/>
      <c r="QWK377" s="117"/>
      <c r="QWL377" s="116"/>
      <c r="QWM377" s="116"/>
      <c r="QWN377" s="116"/>
      <c r="QWO377" s="116"/>
      <c r="QWP377" s="116"/>
      <c r="QWQ377" s="116"/>
      <c r="QWR377" s="116"/>
      <c r="QWS377" s="116"/>
      <c r="QWT377" s="118"/>
      <c r="QWU377" s="116"/>
      <c r="QWV377" s="116"/>
      <c r="QWW377" s="116"/>
      <c r="QWX377" s="116"/>
      <c r="QWY377" s="116"/>
      <c r="QWZ377" s="116"/>
      <c r="QXA377" s="116"/>
      <c r="QXB377" s="116"/>
      <c r="QXC377" s="116"/>
      <c r="QXD377" s="116"/>
      <c r="QXE377" s="118"/>
      <c r="QXF377" s="115"/>
      <c r="QXG377" s="116"/>
      <c r="QXH377" s="117"/>
      <c r="QXI377" s="116"/>
      <c r="QXJ377" s="116"/>
      <c r="QXK377" s="116"/>
      <c r="QXL377" s="116"/>
      <c r="QXM377" s="116"/>
      <c r="QXN377" s="116"/>
      <c r="QXO377" s="116"/>
      <c r="QXP377" s="116"/>
      <c r="QXQ377" s="118"/>
      <c r="QXR377" s="116"/>
      <c r="QXS377" s="116"/>
      <c r="QXT377" s="116"/>
      <c r="QXU377" s="116"/>
      <c r="QXV377" s="116"/>
      <c r="QXW377" s="116"/>
      <c r="QXX377" s="116"/>
      <c r="QXY377" s="116"/>
      <c r="QXZ377" s="116"/>
      <c r="QYA377" s="116"/>
      <c r="QYB377" s="118"/>
      <c r="QYC377" s="115"/>
      <c r="QYD377" s="116"/>
      <c r="QYE377" s="117"/>
      <c r="QYF377" s="116"/>
      <c r="QYG377" s="116"/>
      <c r="QYH377" s="116"/>
      <c r="QYI377" s="116"/>
      <c r="QYJ377" s="116"/>
      <c r="QYK377" s="116"/>
      <c r="QYL377" s="116"/>
      <c r="QYM377" s="116"/>
      <c r="QYN377" s="118"/>
      <c r="QYO377" s="116"/>
      <c r="QYP377" s="116"/>
      <c r="QYQ377" s="116"/>
      <c r="QYR377" s="116"/>
      <c r="QYS377" s="116"/>
      <c r="QYT377" s="116"/>
      <c r="QYU377" s="116"/>
      <c r="QYV377" s="116"/>
      <c r="QYW377" s="116"/>
      <c r="QYX377" s="116"/>
      <c r="QYY377" s="118"/>
      <c r="QYZ377" s="115"/>
      <c r="QZA377" s="116"/>
      <c r="QZB377" s="117"/>
      <c r="QZC377" s="116"/>
      <c r="QZD377" s="116"/>
      <c r="QZE377" s="116"/>
      <c r="QZF377" s="116"/>
      <c r="QZG377" s="116"/>
      <c r="QZH377" s="116"/>
      <c r="QZI377" s="116"/>
      <c r="QZJ377" s="116"/>
      <c r="QZK377" s="118"/>
      <c r="QZL377" s="116"/>
      <c r="QZM377" s="116"/>
      <c r="QZN377" s="116"/>
      <c r="QZO377" s="116"/>
      <c r="QZP377" s="116"/>
      <c r="QZQ377" s="116"/>
      <c r="QZR377" s="116"/>
      <c r="QZS377" s="116"/>
      <c r="QZT377" s="116"/>
      <c r="QZU377" s="116"/>
      <c r="QZV377" s="118"/>
      <c r="QZW377" s="115"/>
      <c r="QZX377" s="116"/>
      <c r="QZY377" s="117"/>
      <c r="QZZ377" s="116"/>
      <c r="RAA377" s="116"/>
      <c r="RAB377" s="116"/>
      <c r="RAC377" s="116"/>
      <c r="RAD377" s="116"/>
      <c r="RAE377" s="116"/>
      <c r="RAF377" s="116"/>
      <c r="RAG377" s="116"/>
      <c r="RAH377" s="118"/>
      <c r="RAI377" s="116"/>
      <c r="RAJ377" s="116"/>
      <c r="RAK377" s="116"/>
      <c r="RAL377" s="116"/>
      <c r="RAM377" s="116"/>
      <c r="RAN377" s="116"/>
      <c r="RAO377" s="116"/>
      <c r="RAP377" s="116"/>
      <c r="RAQ377" s="116"/>
      <c r="RAR377" s="116"/>
      <c r="RAS377" s="118"/>
      <c r="RAT377" s="115"/>
      <c r="RAU377" s="116"/>
      <c r="RAV377" s="117"/>
      <c r="RAW377" s="116"/>
      <c r="RAX377" s="116"/>
      <c r="RAY377" s="116"/>
      <c r="RAZ377" s="116"/>
      <c r="RBA377" s="116"/>
      <c r="RBB377" s="116"/>
      <c r="RBC377" s="116"/>
      <c r="RBD377" s="116"/>
      <c r="RBE377" s="118"/>
      <c r="RBF377" s="116"/>
      <c r="RBG377" s="116"/>
      <c r="RBH377" s="116"/>
      <c r="RBI377" s="116"/>
      <c r="RBJ377" s="116"/>
      <c r="RBK377" s="116"/>
      <c r="RBL377" s="116"/>
      <c r="RBM377" s="116"/>
      <c r="RBN377" s="116"/>
      <c r="RBO377" s="116"/>
      <c r="RBP377" s="118"/>
      <c r="RBQ377" s="115"/>
      <c r="RBR377" s="116"/>
      <c r="RBS377" s="117"/>
      <c r="RBT377" s="116"/>
      <c r="RBU377" s="116"/>
      <c r="RBV377" s="116"/>
      <c r="RBW377" s="116"/>
      <c r="RBX377" s="116"/>
      <c r="RBY377" s="116"/>
      <c r="RBZ377" s="116"/>
      <c r="RCA377" s="116"/>
      <c r="RCB377" s="118"/>
      <c r="RCC377" s="116"/>
      <c r="RCD377" s="116"/>
      <c r="RCE377" s="116"/>
      <c r="RCF377" s="116"/>
      <c r="RCG377" s="116"/>
      <c r="RCH377" s="116"/>
      <c r="RCI377" s="116"/>
      <c r="RCJ377" s="116"/>
      <c r="RCK377" s="116"/>
      <c r="RCL377" s="116"/>
      <c r="RCM377" s="118"/>
      <c r="RCN377" s="115"/>
      <c r="RCO377" s="116"/>
      <c r="RCP377" s="117"/>
      <c r="RCQ377" s="116"/>
      <c r="RCR377" s="116"/>
      <c r="RCS377" s="116"/>
      <c r="RCT377" s="116"/>
      <c r="RCU377" s="116"/>
      <c r="RCV377" s="116"/>
      <c r="RCW377" s="116"/>
      <c r="RCX377" s="116"/>
      <c r="RCY377" s="118"/>
      <c r="RCZ377" s="116"/>
      <c r="RDA377" s="116"/>
      <c r="RDB377" s="116"/>
      <c r="RDC377" s="116"/>
      <c r="RDD377" s="116"/>
      <c r="RDE377" s="116"/>
      <c r="RDF377" s="116"/>
      <c r="RDG377" s="116"/>
      <c r="RDH377" s="116"/>
      <c r="RDI377" s="116"/>
      <c r="RDJ377" s="118"/>
      <c r="RDK377" s="115"/>
      <c r="RDL377" s="116"/>
      <c r="RDM377" s="117"/>
      <c r="RDN377" s="116"/>
      <c r="RDO377" s="116"/>
      <c r="RDP377" s="116"/>
      <c r="RDQ377" s="116"/>
      <c r="RDR377" s="116"/>
      <c r="RDS377" s="116"/>
      <c r="RDT377" s="116"/>
      <c r="RDU377" s="116"/>
      <c r="RDV377" s="118"/>
      <c r="RDW377" s="116"/>
      <c r="RDX377" s="116"/>
      <c r="RDY377" s="116"/>
      <c r="RDZ377" s="116"/>
      <c r="REA377" s="116"/>
      <c r="REB377" s="116"/>
      <c r="REC377" s="116"/>
      <c r="RED377" s="116"/>
      <c r="REE377" s="116"/>
      <c r="REF377" s="116"/>
      <c r="REG377" s="118"/>
      <c r="REH377" s="115"/>
      <c r="REI377" s="116"/>
      <c r="REJ377" s="117"/>
      <c r="REK377" s="116"/>
      <c r="REL377" s="116"/>
      <c r="REM377" s="116"/>
      <c r="REN377" s="116"/>
      <c r="REO377" s="116"/>
      <c r="REP377" s="116"/>
      <c r="REQ377" s="116"/>
      <c r="RER377" s="116"/>
      <c r="RES377" s="118"/>
      <c r="RET377" s="116"/>
      <c r="REU377" s="116"/>
      <c r="REV377" s="116"/>
      <c r="REW377" s="116"/>
      <c r="REX377" s="116"/>
      <c r="REY377" s="116"/>
      <c r="REZ377" s="116"/>
      <c r="RFA377" s="116"/>
      <c r="RFB377" s="116"/>
      <c r="RFC377" s="116"/>
      <c r="RFD377" s="118"/>
      <c r="RFE377" s="115"/>
      <c r="RFF377" s="116"/>
      <c r="RFG377" s="117"/>
      <c r="RFH377" s="116"/>
      <c r="RFI377" s="116"/>
      <c r="RFJ377" s="116"/>
      <c r="RFK377" s="116"/>
      <c r="RFL377" s="116"/>
      <c r="RFM377" s="116"/>
      <c r="RFN377" s="116"/>
      <c r="RFO377" s="116"/>
      <c r="RFP377" s="118"/>
      <c r="RFQ377" s="116"/>
      <c r="RFR377" s="116"/>
      <c r="RFS377" s="116"/>
      <c r="RFT377" s="116"/>
      <c r="RFU377" s="116"/>
      <c r="RFV377" s="116"/>
      <c r="RFW377" s="116"/>
      <c r="RFX377" s="116"/>
      <c r="RFY377" s="116"/>
      <c r="RFZ377" s="116"/>
      <c r="RGA377" s="118"/>
      <c r="RGB377" s="115"/>
      <c r="RGC377" s="116"/>
      <c r="RGD377" s="117"/>
      <c r="RGE377" s="116"/>
      <c r="RGF377" s="116"/>
      <c r="RGG377" s="116"/>
      <c r="RGH377" s="116"/>
      <c r="RGI377" s="116"/>
      <c r="RGJ377" s="116"/>
      <c r="RGK377" s="116"/>
      <c r="RGL377" s="116"/>
      <c r="RGM377" s="118"/>
      <c r="RGN377" s="116"/>
      <c r="RGO377" s="116"/>
      <c r="RGP377" s="116"/>
      <c r="RGQ377" s="116"/>
      <c r="RGR377" s="116"/>
      <c r="RGS377" s="116"/>
      <c r="RGT377" s="116"/>
      <c r="RGU377" s="116"/>
      <c r="RGV377" s="116"/>
      <c r="RGW377" s="116"/>
      <c r="RGX377" s="118"/>
      <c r="RGY377" s="115"/>
      <c r="RGZ377" s="116"/>
      <c r="RHA377" s="117"/>
      <c r="RHB377" s="116"/>
      <c r="RHC377" s="116"/>
      <c r="RHD377" s="116"/>
      <c r="RHE377" s="116"/>
      <c r="RHF377" s="116"/>
      <c r="RHG377" s="116"/>
      <c r="RHH377" s="116"/>
      <c r="RHI377" s="116"/>
      <c r="RHJ377" s="118"/>
      <c r="RHK377" s="116"/>
      <c r="RHL377" s="116"/>
      <c r="RHM377" s="116"/>
      <c r="RHN377" s="116"/>
      <c r="RHO377" s="116"/>
      <c r="RHP377" s="116"/>
      <c r="RHQ377" s="116"/>
      <c r="RHR377" s="116"/>
      <c r="RHS377" s="116"/>
      <c r="RHT377" s="116"/>
      <c r="RHU377" s="118"/>
      <c r="RHV377" s="115"/>
      <c r="RHW377" s="116"/>
      <c r="RHX377" s="117"/>
      <c r="RHY377" s="116"/>
      <c r="RHZ377" s="116"/>
      <c r="RIA377" s="116"/>
      <c r="RIB377" s="116"/>
      <c r="RIC377" s="116"/>
      <c r="RID377" s="116"/>
      <c r="RIE377" s="116"/>
      <c r="RIF377" s="116"/>
      <c r="RIG377" s="118"/>
      <c r="RIH377" s="116"/>
      <c r="RII377" s="116"/>
      <c r="RIJ377" s="116"/>
      <c r="RIK377" s="116"/>
      <c r="RIL377" s="116"/>
      <c r="RIM377" s="116"/>
      <c r="RIN377" s="116"/>
      <c r="RIO377" s="116"/>
      <c r="RIP377" s="116"/>
      <c r="RIQ377" s="116"/>
      <c r="RIR377" s="118"/>
      <c r="RIS377" s="115"/>
      <c r="RIT377" s="116"/>
      <c r="RIU377" s="117"/>
      <c r="RIV377" s="116"/>
      <c r="RIW377" s="116"/>
      <c r="RIX377" s="116"/>
      <c r="RIY377" s="116"/>
      <c r="RIZ377" s="116"/>
      <c r="RJA377" s="116"/>
      <c r="RJB377" s="116"/>
      <c r="RJC377" s="116"/>
      <c r="RJD377" s="118"/>
      <c r="RJE377" s="116"/>
      <c r="RJF377" s="116"/>
      <c r="RJG377" s="116"/>
      <c r="RJH377" s="116"/>
      <c r="RJI377" s="116"/>
      <c r="RJJ377" s="116"/>
      <c r="RJK377" s="116"/>
      <c r="RJL377" s="116"/>
      <c r="RJM377" s="116"/>
      <c r="RJN377" s="116"/>
      <c r="RJO377" s="118"/>
      <c r="RJP377" s="115"/>
      <c r="RJQ377" s="116"/>
      <c r="RJR377" s="117"/>
      <c r="RJS377" s="116"/>
      <c r="RJT377" s="116"/>
      <c r="RJU377" s="116"/>
      <c r="RJV377" s="116"/>
      <c r="RJW377" s="116"/>
      <c r="RJX377" s="116"/>
      <c r="RJY377" s="116"/>
      <c r="RJZ377" s="116"/>
      <c r="RKA377" s="118"/>
      <c r="RKB377" s="116"/>
      <c r="RKC377" s="116"/>
      <c r="RKD377" s="116"/>
      <c r="RKE377" s="116"/>
      <c r="RKF377" s="116"/>
      <c r="RKG377" s="116"/>
      <c r="RKH377" s="116"/>
      <c r="RKI377" s="116"/>
      <c r="RKJ377" s="116"/>
      <c r="RKK377" s="116"/>
      <c r="RKL377" s="118"/>
      <c r="RKM377" s="115"/>
      <c r="RKN377" s="116"/>
      <c r="RKO377" s="117"/>
      <c r="RKP377" s="116"/>
      <c r="RKQ377" s="116"/>
      <c r="RKR377" s="116"/>
      <c r="RKS377" s="116"/>
      <c r="RKT377" s="116"/>
      <c r="RKU377" s="116"/>
      <c r="RKV377" s="116"/>
      <c r="RKW377" s="116"/>
      <c r="RKX377" s="118"/>
      <c r="RKY377" s="116"/>
      <c r="RKZ377" s="116"/>
      <c r="RLA377" s="116"/>
      <c r="RLB377" s="116"/>
      <c r="RLC377" s="116"/>
      <c r="RLD377" s="116"/>
      <c r="RLE377" s="116"/>
      <c r="RLF377" s="116"/>
      <c r="RLG377" s="116"/>
      <c r="RLH377" s="116"/>
      <c r="RLI377" s="118"/>
      <c r="RLJ377" s="115"/>
      <c r="RLK377" s="116"/>
      <c r="RLL377" s="117"/>
      <c r="RLM377" s="116"/>
      <c r="RLN377" s="116"/>
      <c r="RLO377" s="116"/>
      <c r="RLP377" s="116"/>
      <c r="RLQ377" s="116"/>
      <c r="RLR377" s="116"/>
      <c r="RLS377" s="116"/>
      <c r="RLT377" s="116"/>
      <c r="RLU377" s="118"/>
      <c r="RLV377" s="116"/>
      <c r="RLW377" s="116"/>
      <c r="RLX377" s="116"/>
      <c r="RLY377" s="116"/>
      <c r="RLZ377" s="116"/>
      <c r="RMA377" s="116"/>
      <c r="RMB377" s="116"/>
      <c r="RMC377" s="116"/>
      <c r="RMD377" s="116"/>
      <c r="RME377" s="116"/>
      <c r="RMF377" s="118"/>
      <c r="RMG377" s="115"/>
      <c r="RMH377" s="116"/>
      <c r="RMI377" s="117"/>
      <c r="RMJ377" s="116"/>
      <c r="RMK377" s="116"/>
      <c r="RML377" s="116"/>
      <c r="RMM377" s="116"/>
      <c r="RMN377" s="116"/>
      <c r="RMO377" s="116"/>
      <c r="RMP377" s="116"/>
      <c r="RMQ377" s="116"/>
      <c r="RMR377" s="118"/>
      <c r="RMS377" s="116"/>
      <c r="RMT377" s="116"/>
      <c r="RMU377" s="116"/>
      <c r="RMV377" s="116"/>
      <c r="RMW377" s="116"/>
      <c r="RMX377" s="116"/>
      <c r="RMY377" s="116"/>
      <c r="RMZ377" s="116"/>
      <c r="RNA377" s="116"/>
      <c r="RNB377" s="116"/>
      <c r="RNC377" s="118"/>
      <c r="RND377" s="115"/>
      <c r="RNE377" s="116"/>
      <c r="RNF377" s="117"/>
      <c r="RNG377" s="116"/>
      <c r="RNH377" s="116"/>
      <c r="RNI377" s="116"/>
      <c r="RNJ377" s="116"/>
      <c r="RNK377" s="116"/>
      <c r="RNL377" s="116"/>
      <c r="RNM377" s="116"/>
      <c r="RNN377" s="116"/>
      <c r="RNO377" s="118"/>
      <c r="RNP377" s="116"/>
      <c r="RNQ377" s="116"/>
      <c r="RNR377" s="116"/>
      <c r="RNS377" s="116"/>
      <c r="RNT377" s="116"/>
      <c r="RNU377" s="116"/>
      <c r="RNV377" s="116"/>
      <c r="RNW377" s="116"/>
      <c r="RNX377" s="116"/>
      <c r="RNY377" s="116"/>
      <c r="RNZ377" s="118"/>
      <c r="ROA377" s="115"/>
      <c r="ROB377" s="116"/>
      <c r="ROC377" s="117"/>
      <c r="ROD377" s="116"/>
      <c r="ROE377" s="116"/>
      <c r="ROF377" s="116"/>
      <c r="ROG377" s="116"/>
      <c r="ROH377" s="116"/>
      <c r="ROI377" s="116"/>
      <c r="ROJ377" s="116"/>
      <c r="ROK377" s="116"/>
      <c r="ROL377" s="118"/>
      <c r="ROM377" s="116"/>
      <c r="RON377" s="116"/>
      <c r="ROO377" s="116"/>
      <c r="ROP377" s="116"/>
      <c r="ROQ377" s="116"/>
      <c r="ROR377" s="116"/>
      <c r="ROS377" s="116"/>
      <c r="ROT377" s="116"/>
      <c r="ROU377" s="116"/>
      <c r="ROV377" s="116"/>
      <c r="ROW377" s="118"/>
      <c r="ROX377" s="115"/>
      <c r="ROY377" s="116"/>
      <c r="ROZ377" s="117"/>
      <c r="RPA377" s="116"/>
      <c r="RPB377" s="116"/>
      <c r="RPC377" s="116"/>
      <c r="RPD377" s="116"/>
      <c r="RPE377" s="116"/>
      <c r="RPF377" s="116"/>
      <c r="RPG377" s="116"/>
      <c r="RPH377" s="116"/>
      <c r="RPI377" s="118"/>
      <c r="RPJ377" s="116"/>
      <c r="RPK377" s="116"/>
      <c r="RPL377" s="116"/>
      <c r="RPM377" s="116"/>
      <c r="RPN377" s="116"/>
      <c r="RPO377" s="116"/>
      <c r="RPP377" s="116"/>
      <c r="RPQ377" s="116"/>
      <c r="RPR377" s="116"/>
      <c r="RPS377" s="116"/>
      <c r="RPT377" s="118"/>
      <c r="RPU377" s="115"/>
      <c r="RPV377" s="116"/>
      <c r="RPW377" s="117"/>
      <c r="RPX377" s="116"/>
      <c r="RPY377" s="116"/>
      <c r="RPZ377" s="116"/>
      <c r="RQA377" s="116"/>
      <c r="RQB377" s="116"/>
      <c r="RQC377" s="116"/>
      <c r="RQD377" s="116"/>
      <c r="RQE377" s="116"/>
      <c r="RQF377" s="118"/>
      <c r="RQG377" s="116"/>
      <c r="RQH377" s="116"/>
      <c r="RQI377" s="116"/>
      <c r="RQJ377" s="116"/>
      <c r="RQK377" s="116"/>
      <c r="RQL377" s="116"/>
      <c r="RQM377" s="116"/>
      <c r="RQN377" s="116"/>
      <c r="RQO377" s="116"/>
      <c r="RQP377" s="116"/>
      <c r="RQQ377" s="118"/>
      <c r="RQR377" s="115"/>
      <c r="RQS377" s="116"/>
      <c r="RQT377" s="117"/>
      <c r="RQU377" s="116"/>
      <c r="RQV377" s="116"/>
      <c r="RQW377" s="116"/>
      <c r="RQX377" s="116"/>
      <c r="RQY377" s="116"/>
      <c r="RQZ377" s="116"/>
      <c r="RRA377" s="116"/>
      <c r="RRB377" s="116"/>
      <c r="RRC377" s="118"/>
      <c r="RRD377" s="116"/>
      <c r="RRE377" s="116"/>
      <c r="RRF377" s="116"/>
      <c r="RRG377" s="116"/>
      <c r="RRH377" s="116"/>
      <c r="RRI377" s="116"/>
      <c r="RRJ377" s="116"/>
      <c r="RRK377" s="116"/>
      <c r="RRL377" s="116"/>
      <c r="RRM377" s="116"/>
      <c r="RRN377" s="118"/>
      <c r="RRO377" s="115"/>
      <c r="RRP377" s="116"/>
      <c r="RRQ377" s="117"/>
      <c r="RRR377" s="116"/>
      <c r="RRS377" s="116"/>
      <c r="RRT377" s="116"/>
      <c r="RRU377" s="116"/>
      <c r="RRV377" s="116"/>
      <c r="RRW377" s="116"/>
      <c r="RRX377" s="116"/>
      <c r="RRY377" s="116"/>
      <c r="RRZ377" s="118"/>
      <c r="RSA377" s="116"/>
      <c r="RSB377" s="116"/>
      <c r="RSC377" s="116"/>
      <c r="RSD377" s="116"/>
      <c r="RSE377" s="116"/>
      <c r="RSF377" s="116"/>
      <c r="RSG377" s="116"/>
      <c r="RSH377" s="116"/>
      <c r="RSI377" s="116"/>
      <c r="RSJ377" s="116"/>
      <c r="RSK377" s="118"/>
      <c r="RSL377" s="115"/>
      <c r="RSM377" s="116"/>
      <c r="RSN377" s="117"/>
      <c r="RSO377" s="116"/>
      <c r="RSP377" s="116"/>
      <c r="RSQ377" s="116"/>
      <c r="RSR377" s="116"/>
      <c r="RSS377" s="116"/>
      <c r="RST377" s="116"/>
      <c r="RSU377" s="116"/>
      <c r="RSV377" s="116"/>
      <c r="RSW377" s="118"/>
      <c r="RSX377" s="116"/>
      <c r="RSY377" s="116"/>
      <c r="RSZ377" s="116"/>
      <c r="RTA377" s="116"/>
      <c r="RTB377" s="116"/>
      <c r="RTC377" s="116"/>
      <c r="RTD377" s="116"/>
      <c r="RTE377" s="116"/>
      <c r="RTF377" s="116"/>
      <c r="RTG377" s="116"/>
      <c r="RTH377" s="118"/>
      <c r="RTI377" s="115"/>
      <c r="RTJ377" s="116"/>
      <c r="RTK377" s="117"/>
      <c r="RTL377" s="116"/>
      <c r="RTM377" s="116"/>
      <c r="RTN377" s="116"/>
      <c r="RTO377" s="116"/>
      <c r="RTP377" s="116"/>
      <c r="RTQ377" s="116"/>
      <c r="RTR377" s="116"/>
      <c r="RTS377" s="116"/>
      <c r="RTT377" s="118"/>
      <c r="RTU377" s="116"/>
      <c r="RTV377" s="116"/>
      <c r="RTW377" s="116"/>
      <c r="RTX377" s="116"/>
      <c r="RTY377" s="116"/>
      <c r="RTZ377" s="116"/>
      <c r="RUA377" s="116"/>
      <c r="RUB377" s="116"/>
      <c r="RUC377" s="116"/>
      <c r="RUD377" s="116"/>
      <c r="RUE377" s="118"/>
      <c r="RUF377" s="115"/>
      <c r="RUG377" s="116"/>
      <c r="RUH377" s="117"/>
      <c r="RUI377" s="116"/>
      <c r="RUJ377" s="116"/>
      <c r="RUK377" s="116"/>
      <c r="RUL377" s="116"/>
      <c r="RUM377" s="116"/>
      <c r="RUN377" s="116"/>
      <c r="RUO377" s="116"/>
      <c r="RUP377" s="116"/>
      <c r="RUQ377" s="118"/>
      <c r="RUR377" s="116"/>
      <c r="RUS377" s="116"/>
      <c r="RUT377" s="116"/>
      <c r="RUU377" s="116"/>
      <c r="RUV377" s="116"/>
      <c r="RUW377" s="116"/>
      <c r="RUX377" s="116"/>
      <c r="RUY377" s="116"/>
      <c r="RUZ377" s="116"/>
      <c r="RVA377" s="116"/>
      <c r="RVB377" s="118"/>
      <c r="RVC377" s="115"/>
      <c r="RVD377" s="116"/>
      <c r="RVE377" s="117"/>
      <c r="RVF377" s="116"/>
      <c r="RVG377" s="116"/>
      <c r="RVH377" s="116"/>
      <c r="RVI377" s="116"/>
      <c r="RVJ377" s="116"/>
      <c r="RVK377" s="116"/>
      <c r="RVL377" s="116"/>
      <c r="RVM377" s="116"/>
      <c r="RVN377" s="118"/>
      <c r="RVO377" s="116"/>
      <c r="RVP377" s="116"/>
      <c r="RVQ377" s="116"/>
      <c r="RVR377" s="116"/>
      <c r="RVS377" s="116"/>
      <c r="RVT377" s="116"/>
      <c r="RVU377" s="116"/>
      <c r="RVV377" s="116"/>
      <c r="RVW377" s="116"/>
      <c r="RVX377" s="116"/>
      <c r="RVY377" s="118"/>
      <c r="RVZ377" s="115"/>
      <c r="RWA377" s="116"/>
      <c r="RWB377" s="117"/>
      <c r="RWC377" s="116"/>
      <c r="RWD377" s="116"/>
      <c r="RWE377" s="116"/>
      <c r="RWF377" s="116"/>
      <c r="RWG377" s="116"/>
      <c r="RWH377" s="116"/>
      <c r="RWI377" s="116"/>
      <c r="RWJ377" s="116"/>
      <c r="RWK377" s="118"/>
      <c r="RWL377" s="116"/>
      <c r="RWM377" s="116"/>
      <c r="RWN377" s="116"/>
      <c r="RWO377" s="116"/>
      <c r="RWP377" s="116"/>
      <c r="RWQ377" s="116"/>
      <c r="RWR377" s="116"/>
      <c r="RWS377" s="116"/>
      <c r="RWT377" s="116"/>
      <c r="RWU377" s="116"/>
      <c r="RWV377" s="118"/>
      <c r="RWW377" s="115"/>
      <c r="RWX377" s="116"/>
      <c r="RWY377" s="117"/>
      <c r="RWZ377" s="116"/>
      <c r="RXA377" s="116"/>
      <c r="RXB377" s="116"/>
      <c r="RXC377" s="116"/>
      <c r="RXD377" s="116"/>
      <c r="RXE377" s="116"/>
      <c r="RXF377" s="116"/>
      <c r="RXG377" s="116"/>
      <c r="RXH377" s="118"/>
      <c r="RXI377" s="116"/>
      <c r="RXJ377" s="116"/>
      <c r="RXK377" s="116"/>
      <c r="RXL377" s="116"/>
      <c r="RXM377" s="116"/>
      <c r="RXN377" s="116"/>
      <c r="RXO377" s="116"/>
      <c r="RXP377" s="116"/>
      <c r="RXQ377" s="116"/>
      <c r="RXR377" s="116"/>
      <c r="RXS377" s="118"/>
      <c r="RXT377" s="115"/>
      <c r="RXU377" s="116"/>
      <c r="RXV377" s="117"/>
      <c r="RXW377" s="116"/>
      <c r="RXX377" s="116"/>
      <c r="RXY377" s="116"/>
      <c r="RXZ377" s="116"/>
      <c r="RYA377" s="116"/>
      <c r="RYB377" s="116"/>
      <c r="RYC377" s="116"/>
      <c r="RYD377" s="116"/>
      <c r="RYE377" s="118"/>
      <c r="RYF377" s="116"/>
      <c r="RYG377" s="116"/>
      <c r="RYH377" s="116"/>
      <c r="RYI377" s="116"/>
      <c r="RYJ377" s="116"/>
      <c r="RYK377" s="116"/>
      <c r="RYL377" s="116"/>
      <c r="RYM377" s="116"/>
      <c r="RYN377" s="116"/>
      <c r="RYO377" s="116"/>
      <c r="RYP377" s="118"/>
      <c r="RYQ377" s="115"/>
      <c r="RYR377" s="116"/>
      <c r="RYS377" s="117"/>
      <c r="RYT377" s="116"/>
      <c r="RYU377" s="116"/>
      <c r="RYV377" s="116"/>
      <c r="RYW377" s="116"/>
      <c r="RYX377" s="116"/>
      <c r="RYY377" s="116"/>
      <c r="RYZ377" s="116"/>
      <c r="RZA377" s="116"/>
      <c r="RZB377" s="118"/>
      <c r="RZC377" s="116"/>
      <c r="RZD377" s="116"/>
      <c r="RZE377" s="116"/>
      <c r="RZF377" s="116"/>
      <c r="RZG377" s="116"/>
      <c r="RZH377" s="116"/>
      <c r="RZI377" s="116"/>
      <c r="RZJ377" s="116"/>
      <c r="RZK377" s="116"/>
      <c r="RZL377" s="116"/>
      <c r="RZM377" s="118"/>
      <c r="RZN377" s="115"/>
      <c r="RZO377" s="116"/>
      <c r="RZP377" s="117"/>
      <c r="RZQ377" s="116"/>
      <c r="RZR377" s="116"/>
      <c r="RZS377" s="116"/>
      <c r="RZT377" s="116"/>
      <c r="RZU377" s="116"/>
      <c r="RZV377" s="116"/>
      <c r="RZW377" s="116"/>
      <c r="RZX377" s="116"/>
      <c r="RZY377" s="118"/>
      <c r="RZZ377" s="116"/>
      <c r="SAA377" s="116"/>
      <c r="SAB377" s="116"/>
      <c r="SAC377" s="116"/>
      <c r="SAD377" s="116"/>
      <c r="SAE377" s="116"/>
      <c r="SAF377" s="116"/>
      <c r="SAG377" s="116"/>
      <c r="SAH377" s="116"/>
      <c r="SAI377" s="116"/>
      <c r="SAJ377" s="118"/>
      <c r="SAK377" s="115"/>
      <c r="SAL377" s="116"/>
      <c r="SAM377" s="117"/>
      <c r="SAN377" s="116"/>
      <c r="SAO377" s="116"/>
      <c r="SAP377" s="116"/>
      <c r="SAQ377" s="116"/>
      <c r="SAR377" s="116"/>
      <c r="SAS377" s="116"/>
      <c r="SAT377" s="116"/>
      <c r="SAU377" s="116"/>
      <c r="SAV377" s="118"/>
      <c r="SAW377" s="116"/>
      <c r="SAX377" s="116"/>
      <c r="SAY377" s="116"/>
      <c r="SAZ377" s="116"/>
      <c r="SBA377" s="116"/>
      <c r="SBB377" s="116"/>
      <c r="SBC377" s="116"/>
      <c r="SBD377" s="116"/>
      <c r="SBE377" s="116"/>
      <c r="SBF377" s="116"/>
      <c r="SBG377" s="118"/>
      <c r="SBH377" s="115"/>
      <c r="SBI377" s="116"/>
      <c r="SBJ377" s="117"/>
      <c r="SBK377" s="116"/>
      <c r="SBL377" s="116"/>
      <c r="SBM377" s="116"/>
      <c r="SBN377" s="116"/>
      <c r="SBO377" s="116"/>
      <c r="SBP377" s="116"/>
      <c r="SBQ377" s="116"/>
      <c r="SBR377" s="116"/>
      <c r="SBS377" s="118"/>
      <c r="SBT377" s="116"/>
      <c r="SBU377" s="116"/>
      <c r="SBV377" s="116"/>
      <c r="SBW377" s="116"/>
      <c r="SBX377" s="116"/>
      <c r="SBY377" s="116"/>
      <c r="SBZ377" s="116"/>
      <c r="SCA377" s="116"/>
      <c r="SCB377" s="116"/>
      <c r="SCC377" s="116"/>
      <c r="SCD377" s="118"/>
      <c r="SCE377" s="115"/>
      <c r="SCF377" s="116"/>
      <c r="SCG377" s="117"/>
      <c r="SCH377" s="116"/>
      <c r="SCI377" s="116"/>
      <c r="SCJ377" s="116"/>
      <c r="SCK377" s="116"/>
      <c r="SCL377" s="116"/>
      <c r="SCM377" s="116"/>
      <c r="SCN377" s="116"/>
      <c r="SCO377" s="116"/>
      <c r="SCP377" s="118"/>
      <c r="SCQ377" s="116"/>
      <c r="SCR377" s="116"/>
      <c r="SCS377" s="116"/>
      <c r="SCT377" s="116"/>
      <c r="SCU377" s="116"/>
      <c r="SCV377" s="116"/>
      <c r="SCW377" s="116"/>
      <c r="SCX377" s="116"/>
      <c r="SCY377" s="116"/>
      <c r="SCZ377" s="116"/>
      <c r="SDA377" s="118"/>
      <c r="SDB377" s="115"/>
      <c r="SDC377" s="116"/>
      <c r="SDD377" s="117"/>
      <c r="SDE377" s="116"/>
      <c r="SDF377" s="116"/>
      <c r="SDG377" s="116"/>
      <c r="SDH377" s="116"/>
      <c r="SDI377" s="116"/>
      <c r="SDJ377" s="116"/>
      <c r="SDK377" s="116"/>
      <c r="SDL377" s="116"/>
      <c r="SDM377" s="118"/>
      <c r="SDN377" s="116"/>
      <c r="SDO377" s="116"/>
      <c r="SDP377" s="116"/>
      <c r="SDQ377" s="116"/>
      <c r="SDR377" s="116"/>
      <c r="SDS377" s="116"/>
      <c r="SDT377" s="116"/>
      <c r="SDU377" s="116"/>
      <c r="SDV377" s="116"/>
      <c r="SDW377" s="116"/>
      <c r="SDX377" s="118"/>
      <c r="SDY377" s="115"/>
      <c r="SDZ377" s="116"/>
      <c r="SEA377" s="117"/>
      <c r="SEB377" s="116"/>
      <c r="SEC377" s="116"/>
      <c r="SED377" s="116"/>
      <c r="SEE377" s="116"/>
      <c r="SEF377" s="116"/>
      <c r="SEG377" s="116"/>
      <c r="SEH377" s="116"/>
      <c r="SEI377" s="116"/>
      <c r="SEJ377" s="118"/>
      <c r="SEK377" s="116"/>
      <c r="SEL377" s="116"/>
      <c r="SEM377" s="116"/>
      <c r="SEN377" s="116"/>
      <c r="SEO377" s="116"/>
      <c r="SEP377" s="116"/>
      <c r="SEQ377" s="116"/>
      <c r="SER377" s="116"/>
      <c r="SES377" s="116"/>
      <c r="SET377" s="116"/>
      <c r="SEU377" s="118"/>
      <c r="SEV377" s="115"/>
      <c r="SEW377" s="116"/>
      <c r="SEX377" s="117"/>
      <c r="SEY377" s="116"/>
      <c r="SEZ377" s="116"/>
      <c r="SFA377" s="116"/>
      <c r="SFB377" s="116"/>
      <c r="SFC377" s="116"/>
      <c r="SFD377" s="116"/>
      <c r="SFE377" s="116"/>
      <c r="SFF377" s="116"/>
      <c r="SFG377" s="118"/>
      <c r="SFH377" s="116"/>
      <c r="SFI377" s="116"/>
      <c r="SFJ377" s="116"/>
      <c r="SFK377" s="116"/>
      <c r="SFL377" s="116"/>
      <c r="SFM377" s="116"/>
      <c r="SFN377" s="116"/>
      <c r="SFO377" s="116"/>
      <c r="SFP377" s="116"/>
      <c r="SFQ377" s="116"/>
      <c r="SFR377" s="118"/>
      <c r="SFS377" s="115"/>
      <c r="SFT377" s="116"/>
      <c r="SFU377" s="117"/>
      <c r="SFV377" s="116"/>
      <c r="SFW377" s="116"/>
      <c r="SFX377" s="116"/>
      <c r="SFY377" s="116"/>
      <c r="SFZ377" s="116"/>
      <c r="SGA377" s="116"/>
      <c r="SGB377" s="116"/>
      <c r="SGC377" s="116"/>
      <c r="SGD377" s="118"/>
      <c r="SGE377" s="116"/>
      <c r="SGF377" s="116"/>
      <c r="SGG377" s="116"/>
      <c r="SGH377" s="116"/>
      <c r="SGI377" s="116"/>
      <c r="SGJ377" s="116"/>
      <c r="SGK377" s="116"/>
      <c r="SGL377" s="116"/>
      <c r="SGM377" s="116"/>
      <c r="SGN377" s="116"/>
      <c r="SGO377" s="118"/>
      <c r="SGP377" s="115"/>
      <c r="SGQ377" s="116"/>
      <c r="SGR377" s="117"/>
      <c r="SGS377" s="116"/>
      <c r="SGT377" s="116"/>
      <c r="SGU377" s="116"/>
      <c r="SGV377" s="116"/>
      <c r="SGW377" s="116"/>
      <c r="SGX377" s="116"/>
      <c r="SGY377" s="116"/>
      <c r="SGZ377" s="116"/>
      <c r="SHA377" s="118"/>
      <c r="SHB377" s="116"/>
      <c r="SHC377" s="116"/>
      <c r="SHD377" s="116"/>
      <c r="SHE377" s="116"/>
      <c r="SHF377" s="116"/>
      <c r="SHG377" s="116"/>
      <c r="SHH377" s="116"/>
      <c r="SHI377" s="116"/>
      <c r="SHJ377" s="116"/>
      <c r="SHK377" s="116"/>
      <c r="SHL377" s="118"/>
      <c r="SHM377" s="115"/>
      <c r="SHN377" s="116"/>
      <c r="SHO377" s="117"/>
      <c r="SHP377" s="116"/>
      <c r="SHQ377" s="116"/>
      <c r="SHR377" s="116"/>
      <c r="SHS377" s="116"/>
      <c r="SHT377" s="116"/>
      <c r="SHU377" s="116"/>
      <c r="SHV377" s="116"/>
      <c r="SHW377" s="116"/>
      <c r="SHX377" s="118"/>
      <c r="SHY377" s="116"/>
      <c r="SHZ377" s="116"/>
      <c r="SIA377" s="116"/>
      <c r="SIB377" s="116"/>
      <c r="SIC377" s="116"/>
      <c r="SID377" s="116"/>
      <c r="SIE377" s="116"/>
      <c r="SIF377" s="116"/>
      <c r="SIG377" s="116"/>
      <c r="SIH377" s="116"/>
      <c r="SII377" s="118"/>
      <c r="SIJ377" s="115"/>
      <c r="SIK377" s="116"/>
      <c r="SIL377" s="117"/>
      <c r="SIM377" s="116"/>
      <c r="SIN377" s="116"/>
      <c r="SIO377" s="116"/>
      <c r="SIP377" s="116"/>
      <c r="SIQ377" s="116"/>
      <c r="SIR377" s="116"/>
      <c r="SIS377" s="116"/>
      <c r="SIT377" s="116"/>
      <c r="SIU377" s="118"/>
      <c r="SIV377" s="116"/>
      <c r="SIW377" s="116"/>
      <c r="SIX377" s="116"/>
      <c r="SIY377" s="116"/>
      <c r="SIZ377" s="116"/>
      <c r="SJA377" s="116"/>
      <c r="SJB377" s="116"/>
      <c r="SJC377" s="116"/>
      <c r="SJD377" s="116"/>
      <c r="SJE377" s="116"/>
      <c r="SJF377" s="118"/>
      <c r="SJG377" s="115"/>
      <c r="SJH377" s="116"/>
      <c r="SJI377" s="117"/>
      <c r="SJJ377" s="116"/>
      <c r="SJK377" s="116"/>
      <c r="SJL377" s="116"/>
      <c r="SJM377" s="116"/>
      <c r="SJN377" s="116"/>
      <c r="SJO377" s="116"/>
      <c r="SJP377" s="116"/>
      <c r="SJQ377" s="116"/>
      <c r="SJR377" s="118"/>
      <c r="SJS377" s="116"/>
      <c r="SJT377" s="116"/>
      <c r="SJU377" s="116"/>
      <c r="SJV377" s="116"/>
      <c r="SJW377" s="116"/>
      <c r="SJX377" s="116"/>
      <c r="SJY377" s="116"/>
      <c r="SJZ377" s="116"/>
      <c r="SKA377" s="116"/>
      <c r="SKB377" s="116"/>
      <c r="SKC377" s="118"/>
      <c r="SKD377" s="115"/>
      <c r="SKE377" s="116"/>
      <c r="SKF377" s="117"/>
      <c r="SKG377" s="116"/>
      <c r="SKH377" s="116"/>
      <c r="SKI377" s="116"/>
      <c r="SKJ377" s="116"/>
      <c r="SKK377" s="116"/>
      <c r="SKL377" s="116"/>
      <c r="SKM377" s="116"/>
      <c r="SKN377" s="116"/>
      <c r="SKO377" s="118"/>
      <c r="SKP377" s="116"/>
      <c r="SKQ377" s="116"/>
      <c r="SKR377" s="116"/>
      <c r="SKS377" s="116"/>
      <c r="SKT377" s="116"/>
      <c r="SKU377" s="116"/>
      <c r="SKV377" s="116"/>
      <c r="SKW377" s="116"/>
      <c r="SKX377" s="116"/>
      <c r="SKY377" s="116"/>
      <c r="SKZ377" s="118"/>
      <c r="SLA377" s="115"/>
      <c r="SLB377" s="116"/>
      <c r="SLC377" s="117"/>
      <c r="SLD377" s="116"/>
      <c r="SLE377" s="116"/>
      <c r="SLF377" s="116"/>
      <c r="SLG377" s="116"/>
      <c r="SLH377" s="116"/>
      <c r="SLI377" s="116"/>
      <c r="SLJ377" s="116"/>
      <c r="SLK377" s="116"/>
      <c r="SLL377" s="118"/>
      <c r="SLM377" s="116"/>
      <c r="SLN377" s="116"/>
      <c r="SLO377" s="116"/>
      <c r="SLP377" s="116"/>
      <c r="SLQ377" s="116"/>
      <c r="SLR377" s="116"/>
      <c r="SLS377" s="116"/>
      <c r="SLT377" s="116"/>
      <c r="SLU377" s="116"/>
      <c r="SLV377" s="116"/>
      <c r="SLW377" s="118"/>
      <c r="SLX377" s="115"/>
      <c r="SLY377" s="116"/>
      <c r="SLZ377" s="117"/>
      <c r="SMA377" s="116"/>
      <c r="SMB377" s="116"/>
      <c r="SMC377" s="116"/>
      <c r="SMD377" s="116"/>
      <c r="SME377" s="116"/>
      <c r="SMF377" s="116"/>
      <c r="SMG377" s="116"/>
      <c r="SMH377" s="116"/>
      <c r="SMI377" s="118"/>
      <c r="SMJ377" s="116"/>
      <c r="SMK377" s="116"/>
      <c r="SML377" s="116"/>
      <c r="SMM377" s="116"/>
      <c r="SMN377" s="116"/>
      <c r="SMO377" s="116"/>
      <c r="SMP377" s="116"/>
      <c r="SMQ377" s="116"/>
      <c r="SMR377" s="116"/>
      <c r="SMS377" s="116"/>
      <c r="SMT377" s="118"/>
      <c r="SMU377" s="115"/>
      <c r="SMV377" s="116"/>
      <c r="SMW377" s="117"/>
      <c r="SMX377" s="116"/>
      <c r="SMY377" s="116"/>
      <c r="SMZ377" s="116"/>
      <c r="SNA377" s="116"/>
      <c r="SNB377" s="116"/>
      <c r="SNC377" s="116"/>
      <c r="SND377" s="116"/>
      <c r="SNE377" s="116"/>
      <c r="SNF377" s="118"/>
      <c r="SNG377" s="116"/>
      <c r="SNH377" s="116"/>
      <c r="SNI377" s="116"/>
      <c r="SNJ377" s="116"/>
      <c r="SNK377" s="116"/>
      <c r="SNL377" s="116"/>
      <c r="SNM377" s="116"/>
      <c r="SNN377" s="116"/>
      <c r="SNO377" s="116"/>
      <c r="SNP377" s="116"/>
      <c r="SNQ377" s="118"/>
      <c r="SNR377" s="115"/>
      <c r="SNS377" s="116"/>
      <c r="SNT377" s="117"/>
      <c r="SNU377" s="116"/>
      <c r="SNV377" s="116"/>
      <c r="SNW377" s="116"/>
      <c r="SNX377" s="116"/>
      <c r="SNY377" s="116"/>
      <c r="SNZ377" s="116"/>
      <c r="SOA377" s="116"/>
      <c r="SOB377" s="116"/>
      <c r="SOC377" s="118"/>
      <c r="SOD377" s="116"/>
      <c r="SOE377" s="116"/>
      <c r="SOF377" s="116"/>
      <c r="SOG377" s="116"/>
      <c r="SOH377" s="116"/>
      <c r="SOI377" s="116"/>
      <c r="SOJ377" s="116"/>
      <c r="SOK377" s="116"/>
      <c r="SOL377" s="116"/>
      <c r="SOM377" s="116"/>
      <c r="SON377" s="118"/>
      <c r="SOO377" s="115"/>
      <c r="SOP377" s="116"/>
      <c r="SOQ377" s="117"/>
      <c r="SOR377" s="116"/>
      <c r="SOS377" s="116"/>
      <c r="SOT377" s="116"/>
      <c r="SOU377" s="116"/>
      <c r="SOV377" s="116"/>
      <c r="SOW377" s="116"/>
      <c r="SOX377" s="116"/>
      <c r="SOY377" s="116"/>
      <c r="SOZ377" s="118"/>
      <c r="SPA377" s="116"/>
      <c r="SPB377" s="116"/>
      <c r="SPC377" s="116"/>
      <c r="SPD377" s="116"/>
      <c r="SPE377" s="116"/>
      <c r="SPF377" s="116"/>
      <c r="SPG377" s="116"/>
      <c r="SPH377" s="116"/>
      <c r="SPI377" s="116"/>
      <c r="SPJ377" s="116"/>
      <c r="SPK377" s="118"/>
      <c r="SPL377" s="115"/>
      <c r="SPM377" s="116"/>
      <c r="SPN377" s="117"/>
      <c r="SPO377" s="116"/>
      <c r="SPP377" s="116"/>
      <c r="SPQ377" s="116"/>
      <c r="SPR377" s="116"/>
      <c r="SPS377" s="116"/>
      <c r="SPT377" s="116"/>
      <c r="SPU377" s="116"/>
      <c r="SPV377" s="116"/>
      <c r="SPW377" s="118"/>
      <c r="SPX377" s="116"/>
      <c r="SPY377" s="116"/>
      <c r="SPZ377" s="116"/>
      <c r="SQA377" s="116"/>
      <c r="SQB377" s="116"/>
      <c r="SQC377" s="116"/>
      <c r="SQD377" s="116"/>
      <c r="SQE377" s="116"/>
      <c r="SQF377" s="116"/>
      <c r="SQG377" s="116"/>
      <c r="SQH377" s="118"/>
      <c r="SQI377" s="115"/>
      <c r="SQJ377" s="116"/>
      <c r="SQK377" s="117"/>
      <c r="SQL377" s="116"/>
      <c r="SQM377" s="116"/>
      <c r="SQN377" s="116"/>
      <c r="SQO377" s="116"/>
      <c r="SQP377" s="116"/>
      <c r="SQQ377" s="116"/>
      <c r="SQR377" s="116"/>
      <c r="SQS377" s="116"/>
      <c r="SQT377" s="118"/>
      <c r="SQU377" s="116"/>
      <c r="SQV377" s="116"/>
      <c r="SQW377" s="116"/>
      <c r="SQX377" s="116"/>
      <c r="SQY377" s="116"/>
      <c r="SQZ377" s="116"/>
      <c r="SRA377" s="116"/>
      <c r="SRB377" s="116"/>
      <c r="SRC377" s="116"/>
      <c r="SRD377" s="116"/>
      <c r="SRE377" s="118"/>
      <c r="SRF377" s="115"/>
      <c r="SRG377" s="116"/>
      <c r="SRH377" s="117"/>
      <c r="SRI377" s="116"/>
      <c r="SRJ377" s="116"/>
      <c r="SRK377" s="116"/>
      <c r="SRL377" s="116"/>
      <c r="SRM377" s="116"/>
      <c r="SRN377" s="116"/>
      <c r="SRO377" s="116"/>
      <c r="SRP377" s="116"/>
      <c r="SRQ377" s="118"/>
      <c r="SRR377" s="116"/>
      <c r="SRS377" s="116"/>
      <c r="SRT377" s="116"/>
      <c r="SRU377" s="116"/>
      <c r="SRV377" s="116"/>
      <c r="SRW377" s="116"/>
      <c r="SRX377" s="116"/>
      <c r="SRY377" s="116"/>
      <c r="SRZ377" s="116"/>
      <c r="SSA377" s="116"/>
      <c r="SSB377" s="118"/>
      <c r="SSC377" s="115"/>
      <c r="SSD377" s="116"/>
      <c r="SSE377" s="117"/>
      <c r="SSF377" s="116"/>
      <c r="SSG377" s="116"/>
      <c r="SSH377" s="116"/>
      <c r="SSI377" s="116"/>
      <c r="SSJ377" s="116"/>
      <c r="SSK377" s="116"/>
      <c r="SSL377" s="116"/>
      <c r="SSM377" s="116"/>
      <c r="SSN377" s="118"/>
      <c r="SSO377" s="116"/>
      <c r="SSP377" s="116"/>
      <c r="SSQ377" s="116"/>
      <c r="SSR377" s="116"/>
      <c r="SSS377" s="116"/>
      <c r="SST377" s="116"/>
      <c r="SSU377" s="116"/>
      <c r="SSV377" s="116"/>
      <c r="SSW377" s="116"/>
      <c r="SSX377" s="116"/>
      <c r="SSY377" s="118"/>
      <c r="SSZ377" s="115"/>
      <c r="STA377" s="116"/>
      <c r="STB377" s="117"/>
      <c r="STC377" s="116"/>
      <c r="STD377" s="116"/>
      <c r="STE377" s="116"/>
      <c r="STF377" s="116"/>
      <c r="STG377" s="116"/>
      <c r="STH377" s="116"/>
      <c r="STI377" s="116"/>
      <c r="STJ377" s="116"/>
      <c r="STK377" s="118"/>
      <c r="STL377" s="116"/>
      <c r="STM377" s="116"/>
      <c r="STN377" s="116"/>
      <c r="STO377" s="116"/>
      <c r="STP377" s="116"/>
      <c r="STQ377" s="116"/>
      <c r="STR377" s="116"/>
      <c r="STS377" s="116"/>
      <c r="STT377" s="116"/>
      <c r="STU377" s="116"/>
      <c r="STV377" s="118"/>
      <c r="STW377" s="115"/>
      <c r="STX377" s="116"/>
      <c r="STY377" s="117"/>
      <c r="STZ377" s="116"/>
      <c r="SUA377" s="116"/>
      <c r="SUB377" s="116"/>
      <c r="SUC377" s="116"/>
      <c r="SUD377" s="116"/>
      <c r="SUE377" s="116"/>
      <c r="SUF377" s="116"/>
      <c r="SUG377" s="116"/>
      <c r="SUH377" s="118"/>
      <c r="SUI377" s="116"/>
      <c r="SUJ377" s="116"/>
      <c r="SUK377" s="116"/>
      <c r="SUL377" s="116"/>
      <c r="SUM377" s="116"/>
      <c r="SUN377" s="116"/>
      <c r="SUO377" s="116"/>
      <c r="SUP377" s="116"/>
      <c r="SUQ377" s="116"/>
      <c r="SUR377" s="116"/>
      <c r="SUS377" s="118"/>
      <c r="SUT377" s="115"/>
      <c r="SUU377" s="116"/>
      <c r="SUV377" s="117"/>
      <c r="SUW377" s="116"/>
      <c r="SUX377" s="116"/>
      <c r="SUY377" s="116"/>
      <c r="SUZ377" s="116"/>
      <c r="SVA377" s="116"/>
      <c r="SVB377" s="116"/>
      <c r="SVC377" s="116"/>
      <c r="SVD377" s="116"/>
      <c r="SVE377" s="118"/>
      <c r="SVF377" s="116"/>
      <c r="SVG377" s="116"/>
      <c r="SVH377" s="116"/>
      <c r="SVI377" s="116"/>
      <c r="SVJ377" s="116"/>
      <c r="SVK377" s="116"/>
      <c r="SVL377" s="116"/>
      <c r="SVM377" s="116"/>
      <c r="SVN377" s="116"/>
      <c r="SVO377" s="116"/>
      <c r="SVP377" s="118"/>
      <c r="SVQ377" s="115"/>
      <c r="SVR377" s="116"/>
      <c r="SVS377" s="117"/>
      <c r="SVT377" s="116"/>
      <c r="SVU377" s="116"/>
      <c r="SVV377" s="116"/>
      <c r="SVW377" s="116"/>
      <c r="SVX377" s="116"/>
      <c r="SVY377" s="116"/>
      <c r="SVZ377" s="116"/>
      <c r="SWA377" s="116"/>
      <c r="SWB377" s="118"/>
      <c r="SWC377" s="116"/>
      <c r="SWD377" s="116"/>
      <c r="SWE377" s="116"/>
      <c r="SWF377" s="116"/>
      <c r="SWG377" s="116"/>
      <c r="SWH377" s="116"/>
      <c r="SWI377" s="116"/>
      <c r="SWJ377" s="116"/>
      <c r="SWK377" s="116"/>
      <c r="SWL377" s="116"/>
      <c r="SWM377" s="118"/>
      <c r="SWN377" s="115"/>
      <c r="SWO377" s="116"/>
      <c r="SWP377" s="117"/>
      <c r="SWQ377" s="116"/>
      <c r="SWR377" s="116"/>
      <c r="SWS377" s="116"/>
      <c r="SWT377" s="116"/>
      <c r="SWU377" s="116"/>
      <c r="SWV377" s="116"/>
      <c r="SWW377" s="116"/>
      <c r="SWX377" s="116"/>
      <c r="SWY377" s="118"/>
      <c r="SWZ377" s="116"/>
      <c r="SXA377" s="116"/>
      <c r="SXB377" s="116"/>
      <c r="SXC377" s="116"/>
      <c r="SXD377" s="116"/>
      <c r="SXE377" s="116"/>
      <c r="SXF377" s="116"/>
      <c r="SXG377" s="116"/>
      <c r="SXH377" s="116"/>
      <c r="SXI377" s="116"/>
      <c r="SXJ377" s="118"/>
      <c r="SXK377" s="115"/>
      <c r="SXL377" s="116"/>
      <c r="SXM377" s="117"/>
      <c r="SXN377" s="116"/>
      <c r="SXO377" s="116"/>
      <c r="SXP377" s="116"/>
      <c r="SXQ377" s="116"/>
      <c r="SXR377" s="116"/>
      <c r="SXS377" s="116"/>
      <c r="SXT377" s="116"/>
      <c r="SXU377" s="116"/>
      <c r="SXV377" s="118"/>
      <c r="SXW377" s="116"/>
      <c r="SXX377" s="116"/>
      <c r="SXY377" s="116"/>
      <c r="SXZ377" s="116"/>
      <c r="SYA377" s="116"/>
      <c r="SYB377" s="116"/>
      <c r="SYC377" s="116"/>
      <c r="SYD377" s="116"/>
      <c r="SYE377" s="116"/>
      <c r="SYF377" s="116"/>
      <c r="SYG377" s="118"/>
      <c r="SYH377" s="115"/>
      <c r="SYI377" s="116"/>
      <c r="SYJ377" s="117"/>
      <c r="SYK377" s="116"/>
      <c r="SYL377" s="116"/>
      <c r="SYM377" s="116"/>
      <c r="SYN377" s="116"/>
      <c r="SYO377" s="116"/>
      <c r="SYP377" s="116"/>
      <c r="SYQ377" s="116"/>
      <c r="SYR377" s="116"/>
      <c r="SYS377" s="118"/>
      <c r="SYT377" s="116"/>
      <c r="SYU377" s="116"/>
      <c r="SYV377" s="116"/>
      <c r="SYW377" s="116"/>
      <c r="SYX377" s="116"/>
      <c r="SYY377" s="116"/>
      <c r="SYZ377" s="116"/>
      <c r="SZA377" s="116"/>
      <c r="SZB377" s="116"/>
      <c r="SZC377" s="116"/>
      <c r="SZD377" s="118"/>
      <c r="SZE377" s="115"/>
      <c r="SZF377" s="116"/>
      <c r="SZG377" s="117"/>
      <c r="SZH377" s="116"/>
      <c r="SZI377" s="116"/>
      <c r="SZJ377" s="116"/>
      <c r="SZK377" s="116"/>
      <c r="SZL377" s="116"/>
      <c r="SZM377" s="116"/>
      <c r="SZN377" s="116"/>
      <c r="SZO377" s="116"/>
      <c r="SZP377" s="118"/>
      <c r="SZQ377" s="116"/>
      <c r="SZR377" s="116"/>
      <c r="SZS377" s="116"/>
      <c r="SZT377" s="116"/>
      <c r="SZU377" s="116"/>
      <c r="SZV377" s="116"/>
      <c r="SZW377" s="116"/>
      <c r="SZX377" s="116"/>
      <c r="SZY377" s="116"/>
      <c r="SZZ377" s="116"/>
      <c r="TAA377" s="118"/>
      <c r="TAB377" s="115"/>
      <c r="TAC377" s="116"/>
      <c r="TAD377" s="117"/>
      <c r="TAE377" s="116"/>
      <c r="TAF377" s="116"/>
      <c r="TAG377" s="116"/>
      <c r="TAH377" s="116"/>
      <c r="TAI377" s="116"/>
      <c r="TAJ377" s="116"/>
      <c r="TAK377" s="116"/>
      <c r="TAL377" s="116"/>
      <c r="TAM377" s="118"/>
      <c r="TAN377" s="116"/>
      <c r="TAO377" s="116"/>
      <c r="TAP377" s="116"/>
      <c r="TAQ377" s="116"/>
      <c r="TAR377" s="116"/>
      <c r="TAS377" s="116"/>
      <c r="TAT377" s="116"/>
      <c r="TAU377" s="116"/>
      <c r="TAV377" s="116"/>
      <c r="TAW377" s="116"/>
      <c r="TAX377" s="118"/>
      <c r="TAY377" s="115"/>
      <c r="TAZ377" s="116"/>
      <c r="TBA377" s="117"/>
      <c r="TBB377" s="116"/>
      <c r="TBC377" s="116"/>
      <c r="TBD377" s="116"/>
      <c r="TBE377" s="116"/>
      <c r="TBF377" s="116"/>
      <c r="TBG377" s="116"/>
      <c r="TBH377" s="116"/>
      <c r="TBI377" s="116"/>
      <c r="TBJ377" s="118"/>
      <c r="TBK377" s="116"/>
      <c r="TBL377" s="116"/>
      <c r="TBM377" s="116"/>
      <c r="TBN377" s="116"/>
      <c r="TBO377" s="116"/>
      <c r="TBP377" s="116"/>
      <c r="TBQ377" s="116"/>
      <c r="TBR377" s="116"/>
      <c r="TBS377" s="116"/>
      <c r="TBT377" s="116"/>
      <c r="TBU377" s="118"/>
      <c r="TBV377" s="115"/>
      <c r="TBW377" s="116"/>
      <c r="TBX377" s="117"/>
      <c r="TBY377" s="116"/>
      <c r="TBZ377" s="116"/>
      <c r="TCA377" s="116"/>
      <c r="TCB377" s="116"/>
      <c r="TCC377" s="116"/>
      <c r="TCD377" s="116"/>
      <c r="TCE377" s="116"/>
      <c r="TCF377" s="116"/>
      <c r="TCG377" s="118"/>
      <c r="TCH377" s="116"/>
      <c r="TCI377" s="116"/>
      <c r="TCJ377" s="116"/>
      <c r="TCK377" s="116"/>
      <c r="TCL377" s="116"/>
      <c r="TCM377" s="116"/>
      <c r="TCN377" s="116"/>
      <c r="TCO377" s="116"/>
      <c r="TCP377" s="116"/>
      <c r="TCQ377" s="116"/>
      <c r="TCR377" s="118"/>
      <c r="TCS377" s="115"/>
      <c r="TCT377" s="116"/>
      <c r="TCU377" s="117"/>
      <c r="TCV377" s="116"/>
      <c r="TCW377" s="116"/>
      <c r="TCX377" s="116"/>
      <c r="TCY377" s="116"/>
      <c r="TCZ377" s="116"/>
      <c r="TDA377" s="116"/>
      <c r="TDB377" s="116"/>
      <c r="TDC377" s="116"/>
      <c r="TDD377" s="118"/>
      <c r="TDE377" s="116"/>
      <c r="TDF377" s="116"/>
      <c r="TDG377" s="116"/>
      <c r="TDH377" s="116"/>
      <c r="TDI377" s="116"/>
      <c r="TDJ377" s="116"/>
      <c r="TDK377" s="116"/>
      <c r="TDL377" s="116"/>
      <c r="TDM377" s="116"/>
      <c r="TDN377" s="116"/>
      <c r="TDO377" s="118"/>
      <c r="TDP377" s="115"/>
      <c r="TDQ377" s="116"/>
      <c r="TDR377" s="117"/>
      <c r="TDS377" s="116"/>
      <c r="TDT377" s="116"/>
      <c r="TDU377" s="116"/>
      <c r="TDV377" s="116"/>
      <c r="TDW377" s="116"/>
      <c r="TDX377" s="116"/>
      <c r="TDY377" s="116"/>
      <c r="TDZ377" s="116"/>
      <c r="TEA377" s="118"/>
      <c r="TEB377" s="116"/>
      <c r="TEC377" s="116"/>
      <c r="TED377" s="116"/>
      <c r="TEE377" s="116"/>
      <c r="TEF377" s="116"/>
      <c r="TEG377" s="116"/>
      <c r="TEH377" s="116"/>
      <c r="TEI377" s="116"/>
      <c r="TEJ377" s="116"/>
      <c r="TEK377" s="116"/>
      <c r="TEL377" s="118"/>
      <c r="TEM377" s="115"/>
      <c r="TEN377" s="116"/>
      <c r="TEO377" s="117"/>
      <c r="TEP377" s="116"/>
      <c r="TEQ377" s="116"/>
      <c r="TER377" s="116"/>
      <c r="TES377" s="116"/>
      <c r="TET377" s="116"/>
      <c r="TEU377" s="116"/>
      <c r="TEV377" s="116"/>
      <c r="TEW377" s="116"/>
      <c r="TEX377" s="118"/>
      <c r="TEY377" s="116"/>
      <c r="TEZ377" s="116"/>
      <c r="TFA377" s="116"/>
      <c r="TFB377" s="116"/>
      <c r="TFC377" s="116"/>
      <c r="TFD377" s="116"/>
      <c r="TFE377" s="116"/>
      <c r="TFF377" s="116"/>
      <c r="TFG377" s="116"/>
      <c r="TFH377" s="116"/>
      <c r="TFI377" s="118"/>
      <c r="TFJ377" s="115"/>
      <c r="TFK377" s="116"/>
      <c r="TFL377" s="117"/>
      <c r="TFM377" s="116"/>
      <c r="TFN377" s="116"/>
      <c r="TFO377" s="116"/>
      <c r="TFP377" s="116"/>
      <c r="TFQ377" s="116"/>
      <c r="TFR377" s="116"/>
      <c r="TFS377" s="116"/>
      <c r="TFT377" s="116"/>
      <c r="TFU377" s="118"/>
      <c r="TFV377" s="116"/>
      <c r="TFW377" s="116"/>
      <c r="TFX377" s="116"/>
      <c r="TFY377" s="116"/>
      <c r="TFZ377" s="116"/>
      <c r="TGA377" s="116"/>
      <c r="TGB377" s="116"/>
      <c r="TGC377" s="116"/>
      <c r="TGD377" s="116"/>
      <c r="TGE377" s="116"/>
      <c r="TGF377" s="118"/>
      <c r="TGG377" s="115"/>
      <c r="TGH377" s="116"/>
      <c r="TGI377" s="117"/>
      <c r="TGJ377" s="116"/>
      <c r="TGK377" s="116"/>
      <c r="TGL377" s="116"/>
      <c r="TGM377" s="116"/>
      <c r="TGN377" s="116"/>
      <c r="TGO377" s="116"/>
      <c r="TGP377" s="116"/>
      <c r="TGQ377" s="116"/>
      <c r="TGR377" s="118"/>
      <c r="TGS377" s="116"/>
      <c r="TGT377" s="116"/>
      <c r="TGU377" s="116"/>
      <c r="TGV377" s="116"/>
      <c r="TGW377" s="116"/>
      <c r="TGX377" s="116"/>
      <c r="TGY377" s="116"/>
      <c r="TGZ377" s="116"/>
      <c r="THA377" s="116"/>
      <c r="THB377" s="116"/>
      <c r="THC377" s="118"/>
      <c r="THD377" s="115"/>
      <c r="THE377" s="116"/>
      <c r="THF377" s="117"/>
      <c r="THG377" s="116"/>
      <c r="THH377" s="116"/>
      <c r="THI377" s="116"/>
      <c r="THJ377" s="116"/>
      <c r="THK377" s="116"/>
      <c r="THL377" s="116"/>
      <c r="THM377" s="116"/>
      <c r="THN377" s="116"/>
      <c r="THO377" s="118"/>
      <c r="THP377" s="116"/>
      <c r="THQ377" s="116"/>
      <c r="THR377" s="116"/>
      <c r="THS377" s="116"/>
      <c r="THT377" s="116"/>
      <c r="THU377" s="116"/>
      <c r="THV377" s="116"/>
      <c r="THW377" s="116"/>
      <c r="THX377" s="116"/>
      <c r="THY377" s="116"/>
      <c r="THZ377" s="118"/>
      <c r="TIA377" s="115"/>
      <c r="TIB377" s="116"/>
      <c r="TIC377" s="117"/>
      <c r="TID377" s="116"/>
      <c r="TIE377" s="116"/>
      <c r="TIF377" s="116"/>
      <c r="TIG377" s="116"/>
      <c r="TIH377" s="116"/>
      <c r="TII377" s="116"/>
      <c r="TIJ377" s="116"/>
      <c r="TIK377" s="116"/>
      <c r="TIL377" s="118"/>
      <c r="TIM377" s="116"/>
      <c r="TIN377" s="116"/>
      <c r="TIO377" s="116"/>
      <c r="TIP377" s="116"/>
      <c r="TIQ377" s="116"/>
      <c r="TIR377" s="116"/>
      <c r="TIS377" s="116"/>
      <c r="TIT377" s="116"/>
      <c r="TIU377" s="116"/>
      <c r="TIV377" s="116"/>
      <c r="TIW377" s="118"/>
      <c r="TIX377" s="115"/>
      <c r="TIY377" s="116"/>
      <c r="TIZ377" s="117"/>
      <c r="TJA377" s="116"/>
      <c r="TJB377" s="116"/>
      <c r="TJC377" s="116"/>
      <c r="TJD377" s="116"/>
      <c r="TJE377" s="116"/>
      <c r="TJF377" s="116"/>
      <c r="TJG377" s="116"/>
      <c r="TJH377" s="116"/>
      <c r="TJI377" s="118"/>
      <c r="TJJ377" s="116"/>
      <c r="TJK377" s="116"/>
      <c r="TJL377" s="116"/>
      <c r="TJM377" s="116"/>
      <c r="TJN377" s="116"/>
      <c r="TJO377" s="116"/>
      <c r="TJP377" s="116"/>
      <c r="TJQ377" s="116"/>
      <c r="TJR377" s="116"/>
      <c r="TJS377" s="116"/>
      <c r="TJT377" s="118"/>
      <c r="TJU377" s="115"/>
      <c r="TJV377" s="116"/>
      <c r="TJW377" s="117"/>
      <c r="TJX377" s="116"/>
      <c r="TJY377" s="116"/>
      <c r="TJZ377" s="116"/>
      <c r="TKA377" s="116"/>
      <c r="TKB377" s="116"/>
      <c r="TKC377" s="116"/>
      <c r="TKD377" s="116"/>
      <c r="TKE377" s="116"/>
      <c r="TKF377" s="118"/>
      <c r="TKG377" s="116"/>
      <c r="TKH377" s="116"/>
      <c r="TKI377" s="116"/>
      <c r="TKJ377" s="116"/>
      <c r="TKK377" s="116"/>
      <c r="TKL377" s="116"/>
      <c r="TKM377" s="116"/>
      <c r="TKN377" s="116"/>
      <c r="TKO377" s="116"/>
      <c r="TKP377" s="116"/>
      <c r="TKQ377" s="118"/>
      <c r="TKR377" s="115"/>
      <c r="TKS377" s="116"/>
      <c r="TKT377" s="117"/>
      <c r="TKU377" s="116"/>
      <c r="TKV377" s="116"/>
      <c r="TKW377" s="116"/>
      <c r="TKX377" s="116"/>
      <c r="TKY377" s="116"/>
      <c r="TKZ377" s="116"/>
      <c r="TLA377" s="116"/>
      <c r="TLB377" s="116"/>
      <c r="TLC377" s="118"/>
      <c r="TLD377" s="116"/>
      <c r="TLE377" s="116"/>
      <c r="TLF377" s="116"/>
      <c r="TLG377" s="116"/>
      <c r="TLH377" s="116"/>
      <c r="TLI377" s="116"/>
      <c r="TLJ377" s="116"/>
      <c r="TLK377" s="116"/>
      <c r="TLL377" s="116"/>
      <c r="TLM377" s="116"/>
      <c r="TLN377" s="118"/>
      <c r="TLO377" s="115"/>
      <c r="TLP377" s="116"/>
      <c r="TLQ377" s="117"/>
      <c r="TLR377" s="116"/>
      <c r="TLS377" s="116"/>
      <c r="TLT377" s="116"/>
      <c r="TLU377" s="116"/>
      <c r="TLV377" s="116"/>
      <c r="TLW377" s="116"/>
      <c r="TLX377" s="116"/>
      <c r="TLY377" s="116"/>
      <c r="TLZ377" s="118"/>
      <c r="TMA377" s="116"/>
      <c r="TMB377" s="116"/>
      <c r="TMC377" s="116"/>
      <c r="TMD377" s="116"/>
      <c r="TME377" s="116"/>
      <c r="TMF377" s="116"/>
      <c r="TMG377" s="116"/>
      <c r="TMH377" s="116"/>
      <c r="TMI377" s="116"/>
      <c r="TMJ377" s="116"/>
      <c r="TMK377" s="118"/>
      <c r="TML377" s="115"/>
      <c r="TMM377" s="116"/>
      <c r="TMN377" s="117"/>
      <c r="TMO377" s="116"/>
      <c r="TMP377" s="116"/>
      <c r="TMQ377" s="116"/>
      <c r="TMR377" s="116"/>
      <c r="TMS377" s="116"/>
      <c r="TMT377" s="116"/>
      <c r="TMU377" s="116"/>
      <c r="TMV377" s="116"/>
      <c r="TMW377" s="118"/>
      <c r="TMX377" s="116"/>
      <c r="TMY377" s="116"/>
      <c r="TMZ377" s="116"/>
      <c r="TNA377" s="116"/>
      <c r="TNB377" s="116"/>
      <c r="TNC377" s="116"/>
      <c r="TND377" s="116"/>
      <c r="TNE377" s="116"/>
      <c r="TNF377" s="116"/>
      <c r="TNG377" s="116"/>
      <c r="TNH377" s="118"/>
      <c r="TNI377" s="115"/>
      <c r="TNJ377" s="116"/>
      <c r="TNK377" s="117"/>
      <c r="TNL377" s="116"/>
      <c r="TNM377" s="116"/>
      <c r="TNN377" s="116"/>
      <c r="TNO377" s="116"/>
      <c r="TNP377" s="116"/>
      <c r="TNQ377" s="116"/>
      <c r="TNR377" s="116"/>
      <c r="TNS377" s="116"/>
      <c r="TNT377" s="118"/>
      <c r="TNU377" s="116"/>
      <c r="TNV377" s="116"/>
      <c r="TNW377" s="116"/>
      <c r="TNX377" s="116"/>
      <c r="TNY377" s="116"/>
      <c r="TNZ377" s="116"/>
      <c r="TOA377" s="116"/>
      <c r="TOB377" s="116"/>
      <c r="TOC377" s="116"/>
      <c r="TOD377" s="116"/>
      <c r="TOE377" s="118"/>
      <c r="TOF377" s="115"/>
      <c r="TOG377" s="116"/>
      <c r="TOH377" s="117"/>
      <c r="TOI377" s="116"/>
      <c r="TOJ377" s="116"/>
      <c r="TOK377" s="116"/>
      <c r="TOL377" s="116"/>
      <c r="TOM377" s="116"/>
      <c r="TON377" s="116"/>
      <c r="TOO377" s="116"/>
      <c r="TOP377" s="116"/>
      <c r="TOQ377" s="118"/>
      <c r="TOR377" s="116"/>
      <c r="TOS377" s="116"/>
      <c r="TOT377" s="116"/>
      <c r="TOU377" s="116"/>
      <c r="TOV377" s="116"/>
      <c r="TOW377" s="116"/>
      <c r="TOX377" s="116"/>
      <c r="TOY377" s="116"/>
      <c r="TOZ377" s="116"/>
      <c r="TPA377" s="116"/>
      <c r="TPB377" s="118"/>
      <c r="TPC377" s="115"/>
      <c r="TPD377" s="116"/>
      <c r="TPE377" s="117"/>
      <c r="TPF377" s="116"/>
      <c r="TPG377" s="116"/>
      <c r="TPH377" s="116"/>
      <c r="TPI377" s="116"/>
      <c r="TPJ377" s="116"/>
      <c r="TPK377" s="116"/>
      <c r="TPL377" s="116"/>
      <c r="TPM377" s="116"/>
      <c r="TPN377" s="118"/>
      <c r="TPO377" s="116"/>
      <c r="TPP377" s="116"/>
      <c r="TPQ377" s="116"/>
      <c r="TPR377" s="116"/>
      <c r="TPS377" s="116"/>
      <c r="TPT377" s="116"/>
      <c r="TPU377" s="116"/>
      <c r="TPV377" s="116"/>
      <c r="TPW377" s="116"/>
      <c r="TPX377" s="116"/>
      <c r="TPY377" s="118"/>
      <c r="TPZ377" s="115"/>
      <c r="TQA377" s="116"/>
      <c r="TQB377" s="117"/>
      <c r="TQC377" s="116"/>
      <c r="TQD377" s="116"/>
      <c r="TQE377" s="116"/>
      <c r="TQF377" s="116"/>
      <c r="TQG377" s="116"/>
      <c r="TQH377" s="116"/>
      <c r="TQI377" s="116"/>
      <c r="TQJ377" s="116"/>
      <c r="TQK377" s="118"/>
      <c r="TQL377" s="116"/>
      <c r="TQM377" s="116"/>
      <c r="TQN377" s="116"/>
      <c r="TQO377" s="116"/>
      <c r="TQP377" s="116"/>
      <c r="TQQ377" s="116"/>
      <c r="TQR377" s="116"/>
      <c r="TQS377" s="116"/>
      <c r="TQT377" s="116"/>
      <c r="TQU377" s="116"/>
      <c r="TQV377" s="118"/>
      <c r="TQW377" s="115"/>
      <c r="TQX377" s="116"/>
      <c r="TQY377" s="117"/>
      <c r="TQZ377" s="116"/>
      <c r="TRA377" s="116"/>
      <c r="TRB377" s="116"/>
      <c r="TRC377" s="116"/>
      <c r="TRD377" s="116"/>
      <c r="TRE377" s="116"/>
      <c r="TRF377" s="116"/>
      <c r="TRG377" s="116"/>
      <c r="TRH377" s="118"/>
      <c r="TRI377" s="116"/>
      <c r="TRJ377" s="116"/>
      <c r="TRK377" s="116"/>
      <c r="TRL377" s="116"/>
      <c r="TRM377" s="116"/>
      <c r="TRN377" s="116"/>
      <c r="TRO377" s="116"/>
      <c r="TRP377" s="116"/>
      <c r="TRQ377" s="116"/>
      <c r="TRR377" s="116"/>
      <c r="TRS377" s="118"/>
      <c r="TRT377" s="115"/>
      <c r="TRU377" s="116"/>
      <c r="TRV377" s="117"/>
      <c r="TRW377" s="116"/>
      <c r="TRX377" s="116"/>
      <c r="TRY377" s="116"/>
      <c r="TRZ377" s="116"/>
      <c r="TSA377" s="116"/>
      <c r="TSB377" s="116"/>
      <c r="TSC377" s="116"/>
      <c r="TSD377" s="116"/>
      <c r="TSE377" s="118"/>
      <c r="TSF377" s="116"/>
      <c r="TSG377" s="116"/>
      <c r="TSH377" s="116"/>
      <c r="TSI377" s="116"/>
      <c r="TSJ377" s="116"/>
      <c r="TSK377" s="116"/>
      <c r="TSL377" s="116"/>
      <c r="TSM377" s="116"/>
      <c r="TSN377" s="116"/>
      <c r="TSO377" s="116"/>
      <c r="TSP377" s="118"/>
      <c r="TSQ377" s="115"/>
      <c r="TSR377" s="116"/>
      <c r="TSS377" s="117"/>
      <c r="TST377" s="116"/>
      <c r="TSU377" s="116"/>
      <c r="TSV377" s="116"/>
      <c r="TSW377" s="116"/>
      <c r="TSX377" s="116"/>
      <c r="TSY377" s="116"/>
      <c r="TSZ377" s="116"/>
      <c r="TTA377" s="116"/>
      <c r="TTB377" s="118"/>
      <c r="TTC377" s="116"/>
      <c r="TTD377" s="116"/>
      <c r="TTE377" s="116"/>
      <c r="TTF377" s="116"/>
      <c r="TTG377" s="116"/>
      <c r="TTH377" s="116"/>
      <c r="TTI377" s="116"/>
      <c r="TTJ377" s="116"/>
      <c r="TTK377" s="116"/>
      <c r="TTL377" s="116"/>
      <c r="TTM377" s="118"/>
      <c r="TTN377" s="115"/>
      <c r="TTO377" s="116"/>
      <c r="TTP377" s="117"/>
      <c r="TTQ377" s="116"/>
      <c r="TTR377" s="116"/>
      <c r="TTS377" s="116"/>
      <c r="TTT377" s="116"/>
      <c r="TTU377" s="116"/>
      <c r="TTV377" s="116"/>
      <c r="TTW377" s="116"/>
      <c r="TTX377" s="116"/>
      <c r="TTY377" s="118"/>
      <c r="TTZ377" s="116"/>
      <c r="TUA377" s="116"/>
      <c r="TUB377" s="116"/>
      <c r="TUC377" s="116"/>
      <c r="TUD377" s="116"/>
      <c r="TUE377" s="116"/>
      <c r="TUF377" s="116"/>
      <c r="TUG377" s="116"/>
      <c r="TUH377" s="116"/>
      <c r="TUI377" s="116"/>
      <c r="TUJ377" s="118"/>
      <c r="TUK377" s="115"/>
      <c r="TUL377" s="116"/>
      <c r="TUM377" s="117"/>
      <c r="TUN377" s="116"/>
      <c r="TUO377" s="116"/>
      <c r="TUP377" s="116"/>
      <c r="TUQ377" s="116"/>
      <c r="TUR377" s="116"/>
      <c r="TUS377" s="116"/>
      <c r="TUT377" s="116"/>
      <c r="TUU377" s="116"/>
      <c r="TUV377" s="118"/>
      <c r="TUW377" s="116"/>
      <c r="TUX377" s="116"/>
      <c r="TUY377" s="116"/>
      <c r="TUZ377" s="116"/>
      <c r="TVA377" s="116"/>
      <c r="TVB377" s="116"/>
      <c r="TVC377" s="116"/>
      <c r="TVD377" s="116"/>
      <c r="TVE377" s="116"/>
      <c r="TVF377" s="116"/>
      <c r="TVG377" s="118"/>
      <c r="TVH377" s="115"/>
      <c r="TVI377" s="116"/>
      <c r="TVJ377" s="117"/>
      <c r="TVK377" s="116"/>
      <c r="TVL377" s="116"/>
      <c r="TVM377" s="116"/>
      <c r="TVN377" s="116"/>
      <c r="TVO377" s="116"/>
      <c r="TVP377" s="116"/>
      <c r="TVQ377" s="116"/>
      <c r="TVR377" s="116"/>
      <c r="TVS377" s="118"/>
      <c r="TVT377" s="116"/>
      <c r="TVU377" s="116"/>
      <c r="TVV377" s="116"/>
      <c r="TVW377" s="116"/>
      <c r="TVX377" s="116"/>
      <c r="TVY377" s="116"/>
      <c r="TVZ377" s="116"/>
      <c r="TWA377" s="116"/>
      <c r="TWB377" s="116"/>
      <c r="TWC377" s="116"/>
      <c r="TWD377" s="118"/>
      <c r="TWE377" s="115"/>
      <c r="TWF377" s="116"/>
      <c r="TWG377" s="117"/>
      <c r="TWH377" s="116"/>
      <c r="TWI377" s="116"/>
      <c r="TWJ377" s="116"/>
      <c r="TWK377" s="116"/>
      <c r="TWL377" s="116"/>
      <c r="TWM377" s="116"/>
      <c r="TWN377" s="116"/>
      <c r="TWO377" s="116"/>
      <c r="TWP377" s="118"/>
      <c r="TWQ377" s="116"/>
      <c r="TWR377" s="116"/>
      <c r="TWS377" s="116"/>
      <c r="TWT377" s="116"/>
      <c r="TWU377" s="116"/>
      <c r="TWV377" s="116"/>
      <c r="TWW377" s="116"/>
      <c r="TWX377" s="116"/>
      <c r="TWY377" s="116"/>
      <c r="TWZ377" s="116"/>
      <c r="TXA377" s="118"/>
      <c r="TXB377" s="115"/>
      <c r="TXC377" s="116"/>
      <c r="TXD377" s="117"/>
      <c r="TXE377" s="116"/>
      <c r="TXF377" s="116"/>
      <c r="TXG377" s="116"/>
      <c r="TXH377" s="116"/>
      <c r="TXI377" s="116"/>
      <c r="TXJ377" s="116"/>
      <c r="TXK377" s="116"/>
      <c r="TXL377" s="116"/>
      <c r="TXM377" s="118"/>
      <c r="TXN377" s="116"/>
      <c r="TXO377" s="116"/>
      <c r="TXP377" s="116"/>
      <c r="TXQ377" s="116"/>
      <c r="TXR377" s="116"/>
      <c r="TXS377" s="116"/>
      <c r="TXT377" s="116"/>
      <c r="TXU377" s="116"/>
      <c r="TXV377" s="116"/>
      <c r="TXW377" s="116"/>
      <c r="TXX377" s="118"/>
      <c r="TXY377" s="115"/>
      <c r="TXZ377" s="116"/>
      <c r="TYA377" s="117"/>
      <c r="TYB377" s="116"/>
      <c r="TYC377" s="116"/>
      <c r="TYD377" s="116"/>
      <c r="TYE377" s="116"/>
      <c r="TYF377" s="116"/>
      <c r="TYG377" s="116"/>
      <c r="TYH377" s="116"/>
      <c r="TYI377" s="116"/>
      <c r="TYJ377" s="118"/>
      <c r="TYK377" s="116"/>
      <c r="TYL377" s="116"/>
      <c r="TYM377" s="116"/>
      <c r="TYN377" s="116"/>
      <c r="TYO377" s="116"/>
      <c r="TYP377" s="116"/>
      <c r="TYQ377" s="116"/>
      <c r="TYR377" s="116"/>
      <c r="TYS377" s="116"/>
      <c r="TYT377" s="116"/>
      <c r="TYU377" s="118"/>
      <c r="TYV377" s="115"/>
      <c r="TYW377" s="116"/>
      <c r="TYX377" s="117"/>
      <c r="TYY377" s="116"/>
      <c r="TYZ377" s="116"/>
      <c r="TZA377" s="116"/>
      <c r="TZB377" s="116"/>
      <c r="TZC377" s="116"/>
      <c r="TZD377" s="116"/>
      <c r="TZE377" s="116"/>
      <c r="TZF377" s="116"/>
      <c r="TZG377" s="118"/>
      <c r="TZH377" s="116"/>
      <c r="TZI377" s="116"/>
      <c r="TZJ377" s="116"/>
      <c r="TZK377" s="116"/>
      <c r="TZL377" s="116"/>
      <c r="TZM377" s="116"/>
      <c r="TZN377" s="116"/>
      <c r="TZO377" s="116"/>
      <c r="TZP377" s="116"/>
      <c r="TZQ377" s="116"/>
      <c r="TZR377" s="118"/>
      <c r="TZS377" s="115"/>
      <c r="TZT377" s="116"/>
      <c r="TZU377" s="117"/>
      <c r="TZV377" s="116"/>
      <c r="TZW377" s="116"/>
      <c r="TZX377" s="116"/>
      <c r="TZY377" s="116"/>
      <c r="TZZ377" s="116"/>
      <c r="UAA377" s="116"/>
      <c r="UAB377" s="116"/>
      <c r="UAC377" s="116"/>
      <c r="UAD377" s="118"/>
      <c r="UAE377" s="116"/>
      <c r="UAF377" s="116"/>
      <c r="UAG377" s="116"/>
      <c r="UAH377" s="116"/>
      <c r="UAI377" s="116"/>
      <c r="UAJ377" s="116"/>
      <c r="UAK377" s="116"/>
      <c r="UAL377" s="116"/>
      <c r="UAM377" s="116"/>
      <c r="UAN377" s="116"/>
      <c r="UAO377" s="118"/>
      <c r="UAP377" s="115"/>
      <c r="UAQ377" s="116"/>
      <c r="UAR377" s="117"/>
      <c r="UAS377" s="116"/>
      <c r="UAT377" s="116"/>
      <c r="UAU377" s="116"/>
      <c r="UAV377" s="116"/>
      <c r="UAW377" s="116"/>
      <c r="UAX377" s="116"/>
      <c r="UAY377" s="116"/>
      <c r="UAZ377" s="116"/>
      <c r="UBA377" s="118"/>
      <c r="UBB377" s="116"/>
      <c r="UBC377" s="116"/>
      <c r="UBD377" s="116"/>
      <c r="UBE377" s="116"/>
      <c r="UBF377" s="116"/>
      <c r="UBG377" s="116"/>
      <c r="UBH377" s="116"/>
      <c r="UBI377" s="116"/>
      <c r="UBJ377" s="116"/>
      <c r="UBK377" s="116"/>
      <c r="UBL377" s="118"/>
      <c r="UBM377" s="115"/>
      <c r="UBN377" s="116"/>
      <c r="UBO377" s="117"/>
      <c r="UBP377" s="116"/>
      <c r="UBQ377" s="116"/>
      <c r="UBR377" s="116"/>
      <c r="UBS377" s="116"/>
      <c r="UBT377" s="116"/>
      <c r="UBU377" s="116"/>
      <c r="UBV377" s="116"/>
      <c r="UBW377" s="116"/>
      <c r="UBX377" s="118"/>
      <c r="UBY377" s="116"/>
      <c r="UBZ377" s="116"/>
      <c r="UCA377" s="116"/>
      <c r="UCB377" s="116"/>
      <c r="UCC377" s="116"/>
      <c r="UCD377" s="116"/>
      <c r="UCE377" s="116"/>
      <c r="UCF377" s="116"/>
      <c r="UCG377" s="116"/>
      <c r="UCH377" s="116"/>
      <c r="UCI377" s="118"/>
      <c r="UCJ377" s="115"/>
      <c r="UCK377" s="116"/>
      <c r="UCL377" s="117"/>
      <c r="UCM377" s="116"/>
      <c r="UCN377" s="116"/>
      <c r="UCO377" s="116"/>
      <c r="UCP377" s="116"/>
      <c r="UCQ377" s="116"/>
      <c r="UCR377" s="116"/>
      <c r="UCS377" s="116"/>
      <c r="UCT377" s="116"/>
      <c r="UCU377" s="118"/>
      <c r="UCV377" s="116"/>
      <c r="UCW377" s="116"/>
      <c r="UCX377" s="116"/>
      <c r="UCY377" s="116"/>
      <c r="UCZ377" s="116"/>
      <c r="UDA377" s="116"/>
      <c r="UDB377" s="116"/>
      <c r="UDC377" s="116"/>
      <c r="UDD377" s="116"/>
      <c r="UDE377" s="116"/>
      <c r="UDF377" s="118"/>
      <c r="UDG377" s="115"/>
      <c r="UDH377" s="116"/>
      <c r="UDI377" s="117"/>
      <c r="UDJ377" s="116"/>
      <c r="UDK377" s="116"/>
      <c r="UDL377" s="116"/>
      <c r="UDM377" s="116"/>
      <c r="UDN377" s="116"/>
      <c r="UDO377" s="116"/>
      <c r="UDP377" s="116"/>
      <c r="UDQ377" s="116"/>
      <c r="UDR377" s="118"/>
      <c r="UDS377" s="116"/>
      <c r="UDT377" s="116"/>
      <c r="UDU377" s="116"/>
      <c r="UDV377" s="116"/>
      <c r="UDW377" s="116"/>
      <c r="UDX377" s="116"/>
      <c r="UDY377" s="116"/>
      <c r="UDZ377" s="116"/>
      <c r="UEA377" s="116"/>
      <c r="UEB377" s="116"/>
      <c r="UEC377" s="118"/>
      <c r="UED377" s="115"/>
      <c r="UEE377" s="116"/>
      <c r="UEF377" s="117"/>
      <c r="UEG377" s="116"/>
      <c r="UEH377" s="116"/>
      <c r="UEI377" s="116"/>
      <c r="UEJ377" s="116"/>
      <c r="UEK377" s="116"/>
      <c r="UEL377" s="116"/>
      <c r="UEM377" s="116"/>
      <c r="UEN377" s="116"/>
      <c r="UEO377" s="118"/>
      <c r="UEP377" s="116"/>
      <c r="UEQ377" s="116"/>
      <c r="UER377" s="116"/>
      <c r="UES377" s="116"/>
      <c r="UET377" s="116"/>
      <c r="UEU377" s="116"/>
      <c r="UEV377" s="116"/>
      <c r="UEW377" s="116"/>
      <c r="UEX377" s="116"/>
      <c r="UEY377" s="116"/>
      <c r="UEZ377" s="118"/>
      <c r="UFA377" s="115"/>
      <c r="UFB377" s="116"/>
      <c r="UFC377" s="117"/>
      <c r="UFD377" s="116"/>
      <c r="UFE377" s="116"/>
      <c r="UFF377" s="116"/>
      <c r="UFG377" s="116"/>
      <c r="UFH377" s="116"/>
      <c r="UFI377" s="116"/>
      <c r="UFJ377" s="116"/>
      <c r="UFK377" s="116"/>
      <c r="UFL377" s="118"/>
      <c r="UFM377" s="116"/>
      <c r="UFN377" s="116"/>
      <c r="UFO377" s="116"/>
      <c r="UFP377" s="116"/>
      <c r="UFQ377" s="116"/>
      <c r="UFR377" s="116"/>
      <c r="UFS377" s="116"/>
      <c r="UFT377" s="116"/>
      <c r="UFU377" s="116"/>
      <c r="UFV377" s="116"/>
      <c r="UFW377" s="118"/>
      <c r="UFX377" s="115"/>
      <c r="UFY377" s="116"/>
      <c r="UFZ377" s="117"/>
      <c r="UGA377" s="116"/>
      <c r="UGB377" s="116"/>
      <c r="UGC377" s="116"/>
      <c r="UGD377" s="116"/>
      <c r="UGE377" s="116"/>
      <c r="UGF377" s="116"/>
      <c r="UGG377" s="116"/>
      <c r="UGH377" s="116"/>
      <c r="UGI377" s="118"/>
      <c r="UGJ377" s="116"/>
      <c r="UGK377" s="116"/>
      <c r="UGL377" s="116"/>
      <c r="UGM377" s="116"/>
      <c r="UGN377" s="116"/>
      <c r="UGO377" s="116"/>
      <c r="UGP377" s="116"/>
      <c r="UGQ377" s="116"/>
      <c r="UGR377" s="116"/>
      <c r="UGS377" s="116"/>
      <c r="UGT377" s="118"/>
      <c r="UGU377" s="115"/>
      <c r="UGV377" s="116"/>
      <c r="UGW377" s="117"/>
      <c r="UGX377" s="116"/>
      <c r="UGY377" s="116"/>
      <c r="UGZ377" s="116"/>
      <c r="UHA377" s="116"/>
      <c r="UHB377" s="116"/>
      <c r="UHC377" s="116"/>
      <c r="UHD377" s="116"/>
      <c r="UHE377" s="116"/>
      <c r="UHF377" s="118"/>
      <c r="UHG377" s="116"/>
      <c r="UHH377" s="116"/>
      <c r="UHI377" s="116"/>
      <c r="UHJ377" s="116"/>
      <c r="UHK377" s="116"/>
      <c r="UHL377" s="116"/>
      <c r="UHM377" s="116"/>
      <c r="UHN377" s="116"/>
      <c r="UHO377" s="116"/>
      <c r="UHP377" s="116"/>
      <c r="UHQ377" s="118"/>
      <c r="UHR377" s="115"/>
      <c r="UHS377" s="116"/>
      <c r="UHT377" s="117"/>
      <c r="UHU377" s="116"/>
      <c r="UHV377" s="116"/>
      <c r="UHW377" s="116"/>
      <c r="UHX377" s="116"/>
      <c r="UHY377" s="116"/>
      <c r="UHZ377" s="116"/>
      <c r="UIA377" s="116"/>
      <c r="UIB377" s="116"/>
      <c r="UIC377" s="118"/>
      <c r="UID377" s="116"/>
      <c r="UIE377" s="116"/>
      <c r="UIF377" s="116"/>
      <c r="UIG377" s="116"/>
      <c r="UIH377" s="116"/>
      <c r="UII377" s="116"/>
      <c r="UIJ377" s="116"/>
      <c r="UIK377" s="116"/>
      <c r="UIL377" s="116"/>
      <c r="UIM377" s="116"/>
      <c r="UIN377" s="118"/>
      <c r="UIO377" s="115"/>
      <c r="UIP377" s="116"/>
      <c r="UIQ377" s="117"/>
      <c r="UIR377" s="116"/>
      <c r="UIS377" s="116"/>
      <c r="UIT377" s="116"/>
      <c r="UIU377" s="116"/>
      <c r="UIV377" s="116"/>
      <c r="UIW377" s="116"/>
      <c r="UIX377" s="116"/>
      <c r="UIY377" s="116"/>
      <c r="UIZ377" s="118"/>
      <c r="UJA377" s="116"/>
      <c r="UJB377" s="116"/>
      <c r="UJC377" s="116"/>
      <c r="UJD377" s="116"/>
      <c r="UJE377" s="116"/>
      <c r="UJF377" s="116"/>
      <c r="UJG377" s="116"/>
      <c r="UJH377" s="116"/>
      <c r="UJI377" s="116"/>
      <c r="UJJ377" s="116"/>
      <c r="UJK377" s="118"/>
      <c r="UJL377" s="115"/>
      <c r="UJM377" s="116"/>
      <c r="UJN377" s="117"/>
      <c r="UJO377" s="116"/>
      <c r="UJP377" s="116"/>
      <c r="UJQ377" s="116"/>
      <c r="UJR377" s="116"/>
      <c r="UJS377" s="116"/>
      <c r="UJT377" s="116"/>
      <c r="UJU377" s="116"/>
      <c r="UJV377" s="116"/>
      <c r="UJW377" s="118"/>
      <c r="UJX377" s="116"/>
      <c r="UJY377" s="116"/>
      <c r="UJZ377" s="116"/>
      <c r="UKA377" s="116"/>
      <c r="UKB377" s="116"/>
      <c r="UKC377" s="116"/>
      <c r="UKD377" s="116"/>
      <c r="UKE377" s="116"/>
      <c r="UKF377" s="116"/>
      <c r="UKG377" s="116"/>
      <c r="UKH377" s="118"/>
      <c r="UKI377" s="115"/>
      <c r="UKJ377" s="116"/>
      <c r="UKK377" s="117"/>
      <c r="UKL377" s="116"/>
      <c r="UKM377" s="116"/>
      <c r="UKN377" s="116"/>
      <c r="UKO377" s="116"/>
      <c r="UKP377" s="116"/>
      <c r="UKQ377" s="116"/>
      <c r="UKR377" s="116"/>
      <c r="UKS377" s="116"/>
      <c r="UKT377" s="118"/>
      <c r="UKU377" s="116"/>
      <c r="UKV377" s="116"/>
      <c r="UKW377" s="116"/>
      <c r="UKX377" s="116"/>
      <c r="UKY377" s="116"/>
      <c r="UKZ377" s="116"/>
      <c r="ULA377" s="116"/>
      <c r="ULB377" s="116"/>
      <c r="ULC377" s="116"/>
      <c r="ULD377" s="116"/>
      <c r="ULE377" s="118"/>
      <c r="ULF377" s="115"/>
      <c r="ULG377" s="116"/>
      <c r="ULH377" s="117"/>
      <c r="ULI377" s="116"/>
      <c r="ULJ377" s="116"/>
      <c r="ULK377" s="116"/>
      <c r="ULL377" s="116"/>
      <c r="ULM377" s="116"/>
      <c r="ULN377" s="116"/>
      <c r="ULO377" s="116"/>
      <c r="ULP377" s="116"/>
      <c r="ULQ377" s="118"/>
      <c r="ULR377" s="116"/>
      <c r="ULS377" s="116"/>
      <c r="ULT377" s="116"/>
      <c r="ULU377" s="116"/>
      <c r="ULV377" s="116"/>
      <c r="ULW377" s="116"/>
      <c r="ULX377" s="116"/>
      <c r="ULY377" s="116"/>
      <c r="ULZ377" s="116"/>
      <c r="UMA377" s="116"/>
      <c r="UMB377" s="118"/>
      <c r="UMC377" s="115"/>
      <c r="UMD377" s="116"/>
      <c r="UME377" s="117"/>
      <c r="UMF377" s="116"/>
      <c r="UMG377" s="116"/>
      <c r="UMH377" s="116"/>
      <c r="UMI377" s="116"/>
      <c r="UMJ377" s="116"/>
      <c r="UMK377" s="116"/>
      <c r="UML377" s="116"/>
      <c r="UMM377" s="116"/>
      <c r="UMN377" s="118"/>
      <c r="UMO377" s="116"/>
      <c r="UMP377" s="116"/>
      <c r="UMQ377" s="116"/>
      <c r="UMR377" s="116"/>
      <c r="UMS377" s="116"/>
      <c r="UMT377" s="116"/>
      <c r="UMU377" s="116"/>
      <c r="UMV377" s="116"/>
      <c r="UMW377" s="116"/>
      <c r="UMX377" s="116"/>
      <c r="UMY377" s="118"/>
      <c r="UMZ377" s="115"/>
      <c r="UNA377" s="116"/>
      <c r="UNB377" s="117"/>
      <c r="UNC377" s="116"/>
      <c r="UND377" s="116"/>
      <c r="UNE377" s="116"/>
      <c r="UNF377" s="116"/>
      <c r="UNG377" s="116"/>
      <c r="UNH377" s="116"/>
      <c r="UNI377" s="116"/>
      <c r="UNJ377" s="116"/>
      <c r="UNK377" s="118"/>
      <c r="UNL377" s="116"/>
      <c r="UNM377" s="116"/>
      <c r="UNN377" s="116"/>
      <c r="UNO377" s="116"/>
      <c r="UNP377" s="116"/>
      <c r="UNQ377" s="116"/>
      <c r="UNR377" s="116"/>
      <c r="UNS377" s="116"/>
      <c r="UNT377" s="116"/>
      <c r="UNU377" s="116"/>
      <c r="UNV377" s="118"/>
      <c r="UNW377" s="115"/>
      <c r="UNX377" s="116"/>
      <c r="UNY377" s="117"/>
      <c r="UNZ377" s="116"/>
      <c r="UOA377" s="116"/>
      <c r="UOB377" s="116"/>
      <c r="UOC377" s="116"/>
      <c r="UOD377" s="116"/>
      <c r="UOE377" s="116"/>
      <c r="UOF377" s="116"/>
      <c r="UOG377" s="116"/>
      <c r="UOH377" s="118"/>
      <c r="UOI377" s="116"/>
      <c r="UOJ377" s="116"/>
      <c r="UOK377" s="116"/>
      <c r="UOL377" s="116"/>
      <c r="UOM377" s="116"/>
      <c r="UON377" s="116"/>
      <c r="UOO377" s="116"/>
      <c r="UOP377" s="116"/>
      <c r="UOQ377" s="116"/>
      <c r="UOR377" s="116"/>
      <c r="UOS377" s="118"/>
      <c r="UOT377" s="115"/>
      <c r="UOU377" s="116"/>
      <c r="UOV377" s="117"/>
      <c r="UOW377" s="116"/>
      <c r="UOX377" s="116"/>
      <c r="UOY377" s="116"/>
      <c r="UOZ377" s="116"/>
      <c r="UPA377" s="116"/>
      <c r="UPB377" s="116"/>
      <c r="UPC377" s="116"/>
      <c r="UPD377" s="116"/>
      <c r="UPE377" s="118"/>
      <c r="UPF377" s="116"/>
      <c r="UPG377" s="116"/>
      <c r="UPH377" s="116"/>
      <c r="UPI377" s="116"/>
      <c r="UPJ377" s="116"/>
      <c r="UPK377" s="116"/>
      <c r="UPL377" s="116"/>
      <c r="UPM377" s="116"/>
      <c r="UPN377" s="116"/>
      <c r="UPO377" s="116"/>
      <c r="UPP377" s="118"/>
      <c r="UPQ377" s="115"/>
      <c r="UPR377" s="116"/>
      <c r="UPS377" s="117"/>
      <c r="UPT377" s="116"/>
      <c r="UPU377" s="116"/>
      <c r="UPV377" s="116"/>
      <c r="UPW377" s="116"/>
      <c r="UPX377" s="116"/>
      <c r="UPY377" s="116"/>
      <c r="UPZ377" s="116"/>
      <c r="UQA377" s="116"/>
      <c r="UQB377" s="118"/>
      <c r="UQC377" s="116"/>
      <c r="UQD377" s="116"/>
      <c r="UQE377" s="116"/>
      <c r="UQF377" s="116"/>
      <c r="UQG377" s="116"/>
      <c r="UQH377" s="116"/>
      <c r="UQI377" s="116"/>
      <c r="UQJ377" s="116"/>
      <c r="UQK377" s="116"/>
      <c r="UQL377" s="116"/>
      <c r="UQM377" s="118"/>
      <c r="UQN377" s="115"/>
      <c r="UQO377" s="116"/>
      <c r="UQP377" s="117"/>
      <c r="UQQ377" s="116"/>
      <c r="UQR377" s="116"/>
      <c r="UQS377" s="116"/>
      <c r="UQT377" s="116"/>
      <c r="UQU377" s="116"/>
      <c r="UQV377" s="116"/>
      <c r="UQW377" s="116"/>
      <c r="UQX377" s="116"/>
      <c r="UQY377" s="118"/>
      <c r="UQZ377" s="116"/>
      <c r="URA377" s="116"/>
      <c r="URB377" s="116"/>
      <c r="URC377" s="116"/>
      <c r="URD377" s="116"/>
      <c r="URE377" s="116"/>
      <c r="URF377" s="116"/>
      <c r="URG377" s="116"/>
      <c r="URH377" s="116"/>
      <c r="URI377" s="116"/>
      <c r="URJ377" s="118"/>
      <c r="URK377" s="115"/>
      <c r="URL377" s="116"/>
      <c r="URM377" s="117"/>
      <c r="URN377" s="116"/>
      <c r="URO377" s="116"/>
      <c r="URP377" s="116"/>
      <c r="URQ377" s="116"/>
      <c r="URR377" s="116"/>
      <c r="URS377" s="116"/>
      <c r="URT377" s="116"/>
      <c r="URU377" s="116"/>
      <c r="URV377" s="118"/>
      <c r="URW377" s="116"/>
      <c r="URX377" s="116"/>
      <c r="URY377" s="116"/>
      <c r="URZ377" s="116"/>
      <c r="USA377" s="116"/>
      <c r="USB377" s="116"/>
      <c r="USC377" s="116"/>
      <c r="USD377" s="116"/>
      <c r="USE377" s="116"/>
      <c r="USF377" s="116"/>
      <c r="USG377" s="118"/>
      <c r="USH377" s="115"/>
      <c r="USI377" s="116"/>
      <c r="USJ377" s="117"/>
      <c r="USK377" s="116"/>
      <c r="USL377" s="116"/>
      <c r="USM377" s="116"/>
      <c r="USN377" s="116"/>
      <c r="USO377" s="116"/>
      <c r="USP377" s="116"/>
      <c r="USQ377" s="116"/>
      <c r="USR377" s="116"/>
      <c r="USS377" s="118"/>
      <c r="UST377" s="116"/>
      <c r="USU377" s="116"/>
      <c r="USV377" s="116"/>
      <c r="USW377" s="116"/>
      <c r="USX377" s="116"/>
      <c r="USY377" s="116"/>
      <c r="USZ377" s="116"/>
      <c r="UTA377" s="116"/>
      <c r="UTB377" s="116"/>
      <c r="UTC377" s="116"/>
      <c r="UTD377" s="118"/>
      <c r="UTE377" s="115"/>
      <c r="UTF377" s="116"/>
      <c r="UTG377" s="117"/>
      <c r="UTH377" s="116"/>
      <c r="UTI377" s="116"/>
      <c r="UTJ377" s="116"/>
      <c r="UTK377" s="116"/>
      <c r="UTL377" s="116"/>
      <c r="UTM377" s="116"/>
      <c r="UTN377" s="116"/>
      <c r="UTO377" s="116"/>
      <c r="UTP377" s="118"/>
      <c r="UTQ377" s="116"/>
      <c r="UTR377" s="116"/>
      <c r="UTS377" s="116"/>
      <c r="UTT377" s="116"/>
      <c r="UTU377" s="116"/>
      <c r="UTV377" s="116"/>
      <c r="UTW377" s="116"/>
      <c r="UTX377" s="116"/>
      <c r="UTY377" s="116"/>
      <c r="UTZ377" s="116"/>
      <c r="UUA377" s="118"/>
      <c r="UUB377" s="115"/>
      <c r="UUC377" s="116"/>
      <c r="UUD377" s="117"/>
      <c r="UUE377" s="116"/>
      <c r="UUF377" s="116"/>
      <c r="UUG377" s="116"/>
      <c r="UUH377" s="116"/>
      <c r="UUI377" s="116"/>
      <c r="UUJ377" s="116"/>
      <c r="UUK377" s="116"/>
      <c r="UUL377" s="116"/>
      <c r="UUM377" s="118"/>
      <c r="UUN377" s="116"/>
      <c r="UUO377" s="116"/>
      <c r="UUP377" s="116"/>
      <c r="UUQ377" s="116"/>
      <c r="UUR377" s="116"/>
      <c r="UUS377" s="116"/>
      <c r="UUT377" s="116"/>
      <c r="UUU377" s="116"/>
      <c r="UUV377" s="116"/>
      <c r="UUW377" s="116"/>
      <c r="UUX377" s="118"/>
      <c r="UUY377" s="115"/>
      <c r="UUZ377" s="116"/>
      <c r="UVA377" s="117"/>
      <c r="UVB377" s="116"/>
      <c r="UVC377" s="116"/>
      <c r="UVD377" s="116"/>
      <c r="UVE377" s="116"/>
      <c r="UVF377" s="116"/>
      <c r="UVG377" s="116"/>
      <c r="UVH377" s="116"/>
      <c r="UVI377" s="116"/>
      <c r="UVJ377" s="118"/>
      <c r="UVK377" s="116"/>
      <c r="UVL377" s="116"/>
      <c r="UVM377" s="116"/>
      <c r="UVN377" s="116"/>
      <c r="UVO377" s="116"/>
      <c r="UVP377" s="116"/>
      <c r="UVQ377" s="116"/>
      <c r="UVR377" s="116"/>
      <c r="UVS377" s="116"/>
      <c r="UVT377" s="116"/>
      <c r="UVU377" s="118"/>
      <c r="UVV377" s="115"/>
      <c r="UVW377" s="116"/>
      <c r="UVX377" s="117"/>
      <c r="UVY377" s="116"/>
      <c r="UVZ377" s="116"/>
      <c r="UWA377" s="116"/>
      <c r="UWB377" s="116"/>
      <c r="UWC377" s="116"/>
      <c r="UWD377" s="116"/>
      <c r="UWE377" s="116"/>
      <c r="UWF377" s="116"/>
      <c r="UWG377" s="118"/>
      <c r="UWH377" s="116"/>
      <c r="UWI377" s="116"/>
      <c r="UWJ377" s="116"/>
      <c r="UWK377" s="116"/>
      <c r="UWL377" s="116"/>
      <c r="UWM377" s="116"/>
      <c r="UWN377" s="116"/>
      <c r="UWO377" s="116"/>
      <c r="UWP377" s="116"/>
      <c r="UWQ377" s="116"/>
      <c r="UWR377" s="118"/>
      <c r="UWS377" s="115"/>
      <c r="UWT377" s="116"/>
      <c r="UWU377" s="117"/>
      <c r="UWV377" s="116"/>
      <c r="UWW377" s="116"/>
      <c r="UWX377" s="116"/>
      <c r="UWY377" s="116"/>
      <c r="UWZ377" s="116"/>
      <c r="UXA377" s="116"/>
      <c r="UXB377" s="116"/>
      <c r="UXC377" s="116"/>
      <c r="UXD377" s="118"/>
      <c r="UXE377" s="116"/>
      <c r="UXF377" s="116"/>
      <c r="UXG377" s="116"/>
      <c r="UXH377" s="116"/>
      <c r="UXI377" s="116"/>
      <c r="UXJ377" s="116"/>
      <c r="UXK377" s="116"/>
      <c r="UXL377" s="116"/>
      <c r="UXM377" s="116"/>
      <c r="UXN377" s="116"/>
      <c r="UXO377" s="118"/>
      <c r="UXP377" s="115"/>
      <c r="UXQ377" s="116"/>
      <c r="UXR377" s="117"/>
      <c r="UXS377" s="116"/>
      <c r="UXT377" s="116"/>
      <c r="UXU377" s="116"/>
      <c r="UXV377" s="116"/>
      <c r="UXW377" s="116"/>
      <c r="UXX377" s="116"/>
      <c r="UXY377" s="116"/>
      <c r="UXZ377" s="116"/>
      <c r="UYA377" s="118"/>
      <c r="UYB377" s="116"/>
      <c r="UYC377" s="116"/>
      <c r="UYD377" s="116"/>
      <c r="UYE377" s="116"/>
      <c r="UYF377" s="116"/>
      <c r="UYG377" s="116"/>
      <c r="UYH377" s="116"/>
      <c r="UYI377" s="116"/>
      <c r="UYJ377" s="116"/>
      <c r="UYK377" s="116"/>
      <c r="UYL377" s="118"/>
      <c r="UYM377" s="115"/>
      <c r="UYN377" s="116"/>
      <c r="UYO377" s="117"/>
      <c r="UYP377" s="116"/>
      <c r="UYQ377" s="116"/>
      <c r="UYR377" s="116"/>
      <c r="UYS377" s="116"/>
      <c r="UYT377" s="116"/>
      <c r="UYU377" s="116"/>
      <c r="UYV377" s="116"/>
      <c r="UYW377" s="116"/>
      <c r="UYX377" s="118"/>
      <c r="UYY377" s="116"/>
      <c r="UYZ377" s="116"/>
      <c r="UZA377" s="116"/>
      <c r="UZB377" s="116"/>
      <c r="UZC377" s="116"/>
      <c r="UZD377" s="116"/>
      <c r="UZE377" s="116"/>
      <c r="UZF377" s="116"/>
      <c r="UZG377" s="116"/>
      <c r="UZH377" s="116"/>
      <c r="UZI377" s="118"/>
      <c r="UZJ377" s="115"/>
      <c r="UZK377" s="116"/>
      <c r="UZL377" s="117"/>
      <c r="UZM377" s="116"/>
      <c r="UZN377" s="116"/>
      <c r="UZO377" s="116"/>
      <c r="UZP377" s="116"/>
      <c r="UZQ377" s="116"/>
      <c r="UZR377" s="116"/>
      <c r="UZS377" s="116"/>
      <c r="UZT377" s="116"/>
      <c r="UZU377" s="118"/>
      <c r="UZV377" s="116"/>
      <c r="UZW377" s="116"/>
      <c r="UZX377" s="116"/>
      <c r="UZY377" s="116"/>
      <c r="UZZ377" s="116"/>
      <c r="VAA377" s="116"/>
      <c r="VAB377" s="116"/>
      <c r="VAC377" s="116"/>
      <c r="VAD377" s="116"/>
      <c r="VAE377" s="116"/>
      <c r="VAF377" s="118"/>
      <c r="VAG377" s="115"/>
      <c r="VAH377" s="116"/>
      <c r="VAI377" s="117"/>
      <c r="VAJ377" s="116"/>
      <c r="VAK377" s="116"/>
      <c r="VAL377" s="116"/>
      <c r="VAM377" s="116"/>
      <c r="VAN377" s="116"/>
      <c r="VAO377" s="116"/>
      <c r="VAP377" s="116"/>
      <c r="VAQ377" s="116"/>
      <c r="VAR377" s="118"/>
      <c r="VAS377" s="116"/>
      <c r="VAT377" s="116"/>
      <c r="VAU377" s="116"/>
      <c r="VAV377" s="116"/>
      <c r="VAW377" s="116"/>
      <c r="VAX377" s="116"/>
      <c r="VAY377" s="116"/>
      <c r="VAZ377" s="116"/>
      <c r="VBA377" s="116"/>
      <c r="VBB377" s="116"/>
      <c r="VBC377" s="118"/>
      <c r="VBD377" s="115"/>
      <c r="VBE377" s="116"/>
      <c r="VBF377" s="117"/>
      <c r="VBG377" s="116"/>
      <c r="VBH377" s="116"/>
      <c r="VBI377" s="116"/>
      <c r="VBJ377" s="116"/>
      <c r="VBK377" s="116"/>
      <c r="VBL377" s="116"/>
      <c r="VBM377" s="116"/>
      <c r="VBN377" s="116"/>
      <c r="VBO377" s="118"/>
      <c r="VBP377" s="116"/>
      <c r="VBQ377" s="116"/>
      <c r="VBR377" s="116"/>
      <c r="VBS377" s="116"/>
      <c r="VBT377" s="116"/>
      <c r="VBU377" s="116"/>
      <c r="VBV377" s="116"/>
      <c r="VBW377" s="116"/>
      <c r="VBX377" s="116"/>
      <c r="VBY377" s="116"/>
      <c r="VBZ377" s="118"/>
      <c r="VCA377" s="115"/>
      <c r="VCB377" s="116"/>
      <c r="VCC377" s="117"/>
      <c r="VCD377" s="116"/>
      <c r="VCE377" s="116"/>
      <c r="VCF377" s="116"/>
      <c r="VCG377" s="116"/>
      <c r="VCH377" s="116"/>
      <c r="VCI377" s="116"/>
      <c r="VCJ377" s="116"/>
      <c r="VCK377" s="116"/>
      <c r="VCL377" s="118"/>
      <c r="VCM377" s="116"/>
      <c r="VCN377" s="116"/>
      <c r="VCO377" s="116"/>
      <c r="VCP377" s="116"/>
      <c r="VCQ377" s="116"/>
      <c r="VCR377" s="116"/>
      <c r="VCS377" s="116"/>
      <c r="VCT377" s="116"/>
      <c r="VCU377" s="116"/>
      <c r="VCV377" s="116"/>
      <c r="VCW377" s="118"/>
      <c r="VCX377" s="115"/>
      <c r="VCY377" s="116"/>
      <c r="VCZ377" s="117"/>
      <c r="VDA377" s="116"/>
      <c r="VDB377" s="116"/>
      <c r="VDC377" s="116"/>
      <c r="VDD377" s="116"/>
      <c r="VDE377" s="116"/>
      <c r="VDF377" s="116"/>
      <c r="VDG377" s="116"/>
      <c r="VDH377" s="116"/>
      <c r="VDI377" s="118"/>
      <c r="VDJ377" s="116"/>
      <c r="VDK377" s="116"/>
      <c r="VDL377" s="116"/>
      <c r="VDM377" s="116"/>
      <c r="VDN377" s="116"/>
      <c r="VDO377" s="116"/>
      <c r="VDP377" s="116"/>
      <c r="VDQ377" s="116"/>
      <c r="VDR377" s="116"/>
      <c r="VDS377" s="116"/>
      <c r="VDT377" s="118"/>
      <c r="VDU377" s="115"/>
      <c r="VDV377" s="116"/>
      <c r="VDW377" s="117"/>
      <c r="VDX377" s="116"/>
      <c r="VDY377" s="116"/>
      <c r="VDZ377" s="116"/>
      <c r="VEA377" s="116"/>
      <c r="VEB377" s="116"/>
      <c r="VEC377" s="116"/>
      <c r="VED377" s="116"/>
      <c r="VEE377" s="116"/>
      <c r="VEF377" s="118"/>
      <c r="VEG377" s="116"/>
      <c r="VEH377" s="116"/>
      <c r="VEI377" s="116"/>
      <c r="VEJ377" s="116"/>
      <c r="VEK377" s="116"/>
      <c r="VEL377" s="116"/>
      <c r="VEM377" s="116"/>
      <c r="VEN377" s="116"/>
      <c r="VEO377" s="116"/>
      <c r="VEP377" s="116"/>
      <c r="VEQ377" s="118"/>
      <c r="VER377" s="115"/>
      <c r="VES377" s="116"/>
      <c r="VET377" s="117"/>
      <c r="VEU377" s="116"/>
      <c r="VEV377" s="116"/>
      <c r="VEW377" s="116"/>
      <c r="VEX377" s="116"/>
      <c r="VEY377" s="116"/>
      <c r="VEZ377" s="116"/>
      <c r="VFA377" s="116"/>
      <c r="VFB377" s="116"/>
      <c r="VFC377" s="118"/>
      <c r="VFD377" s="116"/>
      <c r="VFE377" s="116"/>
      <c r="VFF377" s="116"/>
      <c r="VFG377" s="116"/>
      <c r="VFH377" s="116"/>
      <c r="VFI377" s="116"/>
      <c r="VFJ377" s="116"/>
      <c r="VFK377" s="116"/>
      <c r="VFL377" s="116"/>
      <c r="VFM377" s="116"/>
      <c r="VFN377" s="118"/>
      <c r="VFO377" s="115"/>
      <c r="VFP377" s="116"/>
      <c r="VFQ377" s="117"/>
      <c r="VFR377" s="116"/>
      <c r="VFS377" s="116"/>
      <c r="VFT377" s="116"/>
      <c r="VFU377" s="116"/>
      <c r="VFV377" s="116"/>
      <c r="VFW377" s="116"/>
      <c r="VFX377" s="116"/>
      <c r="VFY377" s="116"/>
      <c r="VFZ377" s="118"/>
      <c r="VGA377" s="116"/>
      <c r="VGB377" s="116"/>
      <c r="VGC377" s="116"/>
      <c r="VGD377" s="116"/>
      <c r="VGE377" s="116"/>
      <c r="VGF377" s="116"/>
      <c r="VGG377" s="116"/>
      <c r="VGH377" s="116"/>
      <c r="VGI377" s="116"/>
      <c r="VGJ377" s="116"/>
      <c r="VGK377" s="118"/>
      <c r="VGL377" s="115"/>
      <c r="VGM377" s="116"/>
      <c r="VGN377" s="117"/>
      <c r="VGO377" s="116"/>
      <c r="VGP377" s="116"/>
      <c r="VGQ377" s="116"/>
      <c r="VGR377" s="116"/>
      <c r="VGS377" s="116"/>
      <c r="VGT377" s="116"/>
      <c r="VGU377" s="116"/>
      <c r="VGV377" s="116"/>
      <c r="VGW377" s="118"/>
      <c r="VGX377" s="116"/>
      <c r="VGY377" s="116"/>
      <c r="VGZ377" s="116"/>
      <c r="VHA377" s="116"/>
      <c r="VHB377" s="116"/>
      <c r="VHC377" s="116"/>
      <c r="VHD377" s="116"/>
      <c r="VHE377" s="116"/>
      <c r="VHF377" s="116"/>
      <c r="VHG377" s="116"/>
      <c r="VHH377" s="118"/>
      <c r="VHI377" s="115"/>
      <c r="VHJ377" s="116"/>
      <c r="VHK377" s="117"/>
      <c r="VHL377" s="116"/>
      <c r="VHM377" s="116"/>
      <c r="VHN377" s="116"/>
      <c r="VHO377" s="116"/>
      <c r="VHP377" s="116"/>
      <c r="VHQ377" s="116"/>
      <c r="VHR377" s="116"/>
      <c r="VHS377" s="116"/>
      <c r="VHT377" s="118"/>
      <c r="VHU377" s="116"/>
      <c r="VHV377" s="116"/>
      <c r="VHW377" s="116"/>
      <c r="VHX377" s="116"/>
      <c r="VHY377" s="116"/>
      <c r="VHZ377" s="116"/>
      <c r="VIA377" s="116"/>
      <c r="VIB377" s="116"/>
      <c r="VIC377" s="116"/>
      <c r="VID377" s="116"/>
      <c r="VIE377" s="118"/>
      <c r="VIF377" s="115"/>
      <c r="VIG377" s="116"/>
      <c r="VIH377" s="117"/>
      <c r="VII377" s="116"/>
      <c r="VIJ377" s="116"/>
      <c r="VIK377" s="116"/>
      <c r="VIL377" s="116"/>
      <c r="VIM377" s="116"/>
      <c r="VIN377" s="116"/>
      <c r="VIO377" s="116"/>
      <c r="VIP377" s="116"/>
      <c r="VIQ377" s="118"/>
      <c r="VIR377" s="116"/>
      <c r="VIS377" s="116"/>
      <c r="VIT377" s="116"/>
      <c r="VIU377" s="116"/>
      <c r="VIV377" s="116"/>
      <c r="VIW377" s="116"/>
      <c r="VIX377" s="116"/>
      <c r="VIY377" s="116"/>
      <c r="VIZ377" s="116"/>
      <c r="VJA377" s="116"/>
      <c r="VJB377" s="118"/>
      <c r="VJC377" s="115"/>
      <c r="VJD377" s="116"/>
      <c r="VJE377" s="117"/>
      <c r="VJF377" s="116"/>
      <c r="VJG377" s="116"/>
      <c r="VJH377" s="116"/>
      <c r="VJI377" s="116"/>
      <c r="VJJ377" s="116"/>
      <c r="VJK377" s="116"/>
      <c r="VJL377" s="116"/>
      <c r="VJM377" s="116"/>
      <c r="VJN377" s="118"/>
      <c r="VJO377" s="116"/>
      <c r="VJP377" s="116"/>
      <c r="VJQ377" s="116"/>
      <c r="VJR377" s="116"/>
      <c r="VJS377" s="116"/>
      <c r="VJT377" s="116"/>
      <c r="VJU377" s="116"/>
      <c r="VJV377" s="116"/>
      <c r="VJW377" s="116"/>
      <c r="VJX377" s="116"/>
      <c r="VJY377" s="118"/>
      <c r="VJZ377" s="115"/>
      <c r="VKA377" s="116"/>
      <c r="VKB377" s="117"/>
      <c r="VKC377" s="116"/>
      <c r="VKD377" s="116"/>
      <c r="VKE377" s="116"/>
      <c r="VKF377" s="116"/>
      <c r="VKG377" s="116"/>
      <c r="VKH377" s="116"/>
      <c r="VKI377" s="116"/>
      <c r="VKJ377" s="116"/>
      <c r="VKK377" s="118"/>
      <c r="VKL377" s="116"/>
      <c r="VKM377" s="116"/>
      <c r="VKN377" s="116"/>
      <c r="VKO377" s="116"/>
      <c r="VKP377" s="116"/>
      <c r="VKQ377" s="116"/>
      <c r="VKR377" s="116"/>
      <c r="VKS377" s="116"/>
      <c r="VKT377" s="116"/>
      <c r="VKU377" s="116"/>
      <c r="VKV377" s="118"/>
      <c r="VKW377" s="115"/>
      <c r="VKX377" s="116"/>
      <c r="VKY377" s="117"/>
      <c r="VKZ377" s="116"/>
      <c r="VLA377" s="116"/>
      <c r="VLB377" s="116"/>
      <c r="VLC377" s="116"/>
      <c r="VLD377" s="116"/>
      <c r="VLE377" s="116"/>
      <c r="VLF377" s="116"/>
      <c r="VLG377" s="116"/>
      <c r="VLH377" s="118"/>
      <c r="VLI377" s="116"/>
      <c r="VLJ377" s="116"/>
      <c r="VLK377" s="116"/>
      <c r="VLL377" s="116"/>
      <c r="VLM377" s="116"/>
      <c r="VLN377" s="116"/>
      <c r="VLO377" s="116"/>
      <c r="VLP377" s="116"/>
      <c r="VLQ377" s="116"/>
      <c r="VLR377" s="116"/>
      <c r="VLS377" s="118"/>
      <c r="VLT377" s="115"/>
      <c r="VLU377" s="116"/>
      <c r="VLV377" s="117"/>
      <c r="VLW377" s="116"/>
      <c r="VLX377" s="116"/>
      <c r="VLY377" s="116"/>
      <c r="VLZ377" s="116"/>
      <c r="VMA377" s="116"/>
      <c r="VMB377" s="116"/>
      <c r="VMC377" s="116"/>
      <c r="VMD377" s="116"/>
      <c r="VME377" s="118"/>
      <c r="VMF377" s="116"/>
      <c r="VMG377" s="116"/>
      <c r="VMH377" s="116"/>
      <c r="VMI377" s="116"/>
      <c r="VMJ377" s="116"/>
      <c r="VMK377" s="116"/>
      <c r="VML377" s="116"/>
      <c r="VMM377" s="116"/>
      <c r="VMN377" s="116"/>
      <c r="VMO377" s="116"/>
      <c r="VMP377" s="118"/>
      <c r="VMQ377" s="115"/>
      <c r="VMR377" s="116"/>
      <c r="VMS377" s="117"/>
      <c r="VMT377" s="116"/>
      <c r="VMU377" s="116"/>
      <c r="VMV377" s="116"/>
      <c r="VMW377" s="116"/>
      <c r="VMX377" s="116"/>
      <c r="VMY377" s="116"/>
      <c r="VMZ377" s="116"/>
      <c r="VNA377" s="116"/>
      <c r="VNB377" s="118"/>
      <c r="VNC377" s="116"/>
      <c r="VND377" s="116"/>
      <c r="VNE377" s="116"/>
      <c r="VNF377" s="116"/>
      <c r="VNG377" s="116"/>
      <c r="VNH377" s="116"/>
      <c r="VNI377" s="116"/>
      <c r="VNJ377" s="116"/>
      <c r="VNK377" s="116"/>
      <c r="VNL377" s="116"/>
      <c r="VNM377" s="118"/>
      <c r="VNN377" s="115"/>
      <c r="VNO377" s="116"/>
      <c r="VNP377" s="117"/>
      <c r="VNQ377" s="116"/>
      <c r="VNR377" s="116"/>
      <c r="VNS377" s="116"/>
      <c r="VNT377" s="116"/>
      <c r="VNU377" s="116"/>
      <c r="VNV377" s="116"/>
      <c r="VNW377" s="116"/>
      <c r="VNX377" s="116"/>
      <c r="VNY377" s="118"/>
      <c r="VNZ377" s="116"/>
      <c r="VOA377" s="116"/>
      <c r="VOB377" s="116"/>
      <c r="VOC377" s="116"/>
      <c r="VOD377" s="116"/>
      <c r="VOE377" s="116"/>
      <c r="VOF377" s="116"/>
      <c r="VOG377" s="116"/>
      <c r="VOH377" s="116"/>
      <c r="VOI377" s="116"/>
      <c r="VOJ377" s="118"/>
      <c r="VOK377" s="115"/>
      <c r="VOL377" s="116"/>
      <c r="VOM377" s="117"/>
      <c r="VON377" s="116"/>
      <c r="VOO377" s="116"/>
      <c r="VOP377" s="116"/>
      <c r="VOQ377" s="116"/>
      <c r="VOR377" s="116"/>
      <c r="VOS377" s="116"/>
      <c r="VOT377" s="116"/>
      <c r="VOU377" s="116"/>
      <c r="VOV377" s="118"/>
      <c r="VOW377" s="116"/>
      <c r="VOX377" s="116"/>
      <c r="VOY377" s="116"/>
      <c r="VOZ377" s="116"/>
      <c r="VPA377" s="116"/>
      <c r="VPB377" s="116"/>
      <c r="VPC377" s="116"/>
      <c r="VPD377" s="116"/>
      <c r="VPE377" s="116"/>
      <c r="VPF377" s="116"/>
      <c r="VPG377" s="118"/>
      <c r="VPH377" s="115"/>
      <c r="VPI377" s="116"/>
      <c r="VPJ377" s="117"/>
      <c r="VPK377" s="116"/>
      <c r="VPL377" s="116"/>
      <c r="VPM377" s="116"/>
      <c r="VPN377" s="116"/>
      <c r="VPO377" s="116"/>
      <c r="VPP377" s="116"/>
      <c r="VPQ377" s="116"/>
      <c r="VPR377" s="116"/>
      <c r="VPS377" s="118"/>
      <c r="VPT377" s="116"/>
      <c r="VPU377" s="116"/>
      <c r="VPV377" s="116"/>
      <c r="VPW377" s="116"/>
      <c r="VPX377" s="116"/>
      <c r="VPY377" s="116"/>
      <c r="VPZ377" s="116"/>
      <c r="VQA377" s="116"/>
      <c r="VQB377" s="116"/>
      <c r="VQC377" s="116"/>
      <c r="VQD377" s="118"/>
      <c r="VQE377" s="115"/>
      <c r="VQF377" s="116"/>
      <c r="VQG377" s="117"/>
      <c r="VQH377" s="116"/>
      <c r="VQI377" s="116"/>
      <c r="VQJ377" s="116"/>
      <c r="VQK377" s="116"/>
      <c r="VQL377" s="116"/>
      <c r="VQM377" s="116"/>
      <c r="VQN377" s="116"/>
      <c r="VQO377" s="116"/>
      <c r="VQP377" s="118"/>
      <c r="VQQ377" s="116"/>
      <c r="VQR377" s="116"/>
      <c r="VQS377" s="116"/>
      <c r="VQT377" s="116"/>
      <c r="VQU377" s="116"/>
      <c r="VQV377" s="116"/>
      <c r="VQW377" s="116"/>
      <c r="VQX377" s="116"/>
      <c r="VQY377" s="116"/>
      <c r="VQZ377" s="116"/>
      <c r="VRA377" s="118"/>
      <c r="VRB377" s="115"/>
      <c r="VRC377" s="116"/>
      <c r="VRD377" s="117"/>
      <c r="VRE377" s="116"/>
      <c r="VRF377" s="116"/>
      <c r="VRG377" s="116"/>
      <c r="VRH377" s="116"/>
      <c r="VRI377" s="116"/>
      <c r="VRJ377" s="116"/>
      <c r="VRK377" s="116"/>
      <c r="VRL377" s="116"/>
      <c r="VRM377" s="118"/>
      <c r="VRN377" s="116"/>
      <c r="VRO377" s="116"/>
      <c r="VRP377" s="116"/>
      <c r="VRQ377" s="116"/>
      <c r="VRR377" s="116"/>
      <c r="VRS377" s="116"/>
      <c r="VRT377" s="116"/>
      <c r="VRU377" s="116"/>
      <c r="VRV377" s="116"/>
      <c r="VRW377" s="116"/>
      <c r="VRX377" s="118"/>
      <c r="VRY377" s="115"/>
      <c r="VRZ377" s="116"/>
      <c r="VSA377" s="117"/>
      <c r="VSB377" s="116"/>
      <c r="VSC377" s="116"/>
      <c r="VSD377" s="116"/>
      <c r="VSE377" s="116"/>
      <c r="VSF377" s="116"/>
      <c r="VSG377" s="116"/>
      <c r="VSH377" s="116"/>
      <c r="VSI377" s="116"/>
      <c r="VSJ377" s="118"/>
      <c r="VSK377" s="116"/>
      <c r="VSL377" s="116"/>
      <c r="VSM377" s="116"/>
      <c r="VSN377" s="116"/>
      <c r="VSO377" s="116"/>
      <c r="VSP377" s="116"/>
      <c r="VSQ377" s="116"/>
      <c r="VSR377" s="116"/>
      <c r="VSS377" s="116"/>
      <c r="VST377" s="116"/>
      <c r="VSU377" s="118"/>
      <c r="VSV377" s="115"/>
      <c r="VSW377" s="116"/>
      <c r="VSX377" s="117"/>
      <c r="VSY377" s="116"/>
      <c r="VSZ377" s="116"/>
      <c r="VTA377" s="116"/>
      <c r="VTB377" s="116"/>
      <c r="VTC377" s="116"/>
      <c r="VTD377" s="116"/>
      <c r="VTE377" s="116"/>
      <c r="VTF377" s="116"/>
      <c r="VTG377" s="118"/>
      <c r="VTH377" s="116"/>
      <c r="VTI377" s="116"/>
      <c r="VTJ377" s="116"/>
      <c r="VTK377" s="116"/>
      <c r="VTL377" s="116"/>
      <c r="VTM377" s="116"/>
      <c r="VTN377" s="116"/>
      <c r="VTO377" s="116"/>
      <c r="VTP377" s="116"/>
      <c r="VTQ377" s="116"/>
      <c r="VTR377" s="118"/>
      <c r="VTS377" s="115"/>
      <c r="VTT377" s="116"/>
      <c r="VTU377" s="117"/>
      <c r="VTV377" s="116"/>
      <c r="VTW377" s="116"/>
      <c r="VTX377" s="116"/>
      <c r="VTY377" s="116"/>
      <c r="VTZ377" s="116"/>
      <c r="VUA377" s="116"/>
      <c r="VUB377" s="116"/>
      <c r="VUC377" s="116"/>
      <c r="VUD377" s="118"/>
      <c r="VUE377" s="116"/>
      <c r="VUF377" s="116"/>
      <c r="VUG377" s="116"/>
      <c r="VUH377" s="116"/>
      <c r="VUI377" s="116"/>
      <c r="VUJ377" s="116"/>
      <c r="VUK377" s="116"/>
      <c r="VUL377" s="116"/>
      <c r="VUM377" s="116"/>
      <c r="VUN377" s="116"/>
      <c r="VUO377" s="118"/>
      <c r="VUP377" s="115"/>
      <c r="VUQ377" s="116"/>
      <c r="VUR377" s="117"/>
      <c r="VUS377" s="116"/>
      <c r="VUT377" s="116"/>
      <c r="VUU377" s="116"/>
      <c r="VUV377" s="116"/>
      <c r="VUW377" s="116"/>
      <c r="VUX377" s="116"/>
      <c r="VUY377" s="116"/>
      <c r="VUZ377" s="116"/>
      <c r="VVA377" s="118"/>
      <c r="VVB377" s="116"/>
      <c r="VVC377" s="116"/>
      <c r="VVD377" s="116"/>
      <c r="VVE377" s="116"/>
      <c r="VVF377" s="116"/>
      <c r="VVG377" s="116"/>
      <c r="VVH377" s="116"/>
      <c r="VVI377" s="116"/>
      <c r="VVJ377" s="116"/>
      <c r="VVK377" s="116"/>
      <c r="VVL377" s="118"/>
      <c r="VVM377" s="115"/>
      <c r="VVN377" s="116"/>
      <c r="VVO377" s="117"/>
      <c r="VVP377" s="116"/>
      <c r="VVQ377" s="116"/>
      <c r="VVR377" s="116"/>
      <c r="VVS377" s="116"/>
      <c r="VVT377" s="116"/>
      <c r="VVU377" s="116"/>
      <c r="VVV377" s="116"/>
      <c r="VVW377" s="116"/>
      <c r="VVX377" s="118"/>
      <c r="VVY377" s="116"/>
      <c r="VVZ377" s="116"/>
      <c r="VWA377" s="116"/>
      <c r="VWB377" s="116"/>
      <c r="VWC377" s="116"/>
      <c r="VWD377" s="116"/>
      <c r="VWE377" s="116"/>
      <c r="VWF377" s="116"/>
      <c r="VWG377" s="116"/>
      <c r="VWH377" s="116"/>
      <c r="VWI377" s="118"/>
      <c r="VWJ377" s="115"/>
      <c r="VWK377" s="116"/>
      <c r="VWL377" s="117"/>
      <c r="VWM377" s="116"/>
      <c r="VWN377" s="116"/>
      <c r="VWO377" s="116"/>
      <c r="VWP377" s="116"/>
      <c r="VWQ377" s="116"/>
      <c r="VWR377" s="116"/>
      <c r="VWS377" s="116"/>
      <c r="VWT377" s="116"/>
      <c r="VWU377" s="118"/>
      <c r="VWV377" s="116"/>
      <c r="VWW377" s="116"/>
      <c r="VWX377" s="116"/>
      <c r="VWY377" s="116"/>
      <c r="VWZ377" s="116"/>
      <c r="VXA377" s="116"/>
      <c r="VXB377" s="116"/>
      <c r="VXC377" s="116"/>
      <c r="VXD377" s="116"/>
      <c r="VXE377" s="116"/>
      <c r="VXF377" s="118"/>
      <c r="VXG377" s="115"/>
      <c r="VXH377" s="116"/>
      <c r="VXI377" s="117"/>
      <c r="VXJ377" s="116"/>
      <c r="VXK377" s="116"/>
      <c r="VXL377" s="116"/>
      <c r="VXM377" s="116"/>
      <c r="VXN377" s="116"/>
      <c r="VXO377" s="116"/>
      <c r="VXP377" s="116"/>
      <c r="VXQ377" s="116"/>
      <c r="VXR377" s="118"/>
      <c r="VXS377" s="116"/>
      <c r="VXT377" s="116"/>
      <c r="VXU377" s="116"/>
      <c r="VXV377" s="116"/>
      <c r="VXW377" s="116"/>
      <c r="VXX377" s="116"/>
      <c r="VXY377" s="116"/>
      <c r="VXZ377" s="116"/>
      <c r="VYA377" s="116"/>
      <c r="VYB377" s="116"/>
      <c r="VYC377" s="118"/>
      <c r="VYD377" s="115"/>
      <c r="VYE377" s="116"/>
      <c r="VYF377" s="117"/>
      <c r="VYG377" s="116"/>
      <c r="VYH377" s="116"/>
      <c r="VYI377" s="116"/>
      <c r="VYJ377" s="116"/>
      <c r="VYK377" s="116"/>
      <c r="VYL377" s="116"/>
      <c r="VYM377" s="116"/>
      <c r="VYN377" s="116"/>
      <c r="VYO377" s="118"/>
      <c r="VYP377" s="116"/>
      <c r="VYQ377" s="116"/>
      <c r="VYR377" s="116"/>
      <c r="VYS377" s="116"/>
      <c r="VYT377" s="116"/>
      <c r="VYU377" s="116"/>
      <c r="VYV377" s="116"/>
      <c r="VYW377" s="116"/>
      <c r="VYX377" s="116"/>
      <c r="VYY377" s="116"/>
      <c r="VYZ377" s="118"/>
      <c r="VZA377" s="115"/>
      <c r="VZB377" s="116"/>
      <c r="VZC377" s="117"/>
      <c r="VZD377" s="116"/>
      <c r="VZE377" s="116"/>
      <c r="VZF377" s="116"/>
      <c r="VZG377" s="116"/>
      <c r="VZH377" s="116"/>
      <c r="VZI377" s="116"/>
      <c r="VZJ377" s="116"/>
      <c r="VZK377" s="116"/>
      <c r="VZL377" s="118"/>
      <c r="VZM377" s="116"/>
      <c r="VZN377" s="116"/>
      <c r="VZO377" s="116"/>
      <c r="VZP377" s="116"/>
      <c r="VZQ377" s="116"/>
      <c r="VZR377" s="116"/>
      <c r="VZS377" s="116"/>
      <c r="VZT377" s="116"/>
      <c r="VZU377" s="116"/>
      <c r="VZV377" s="116"/>
      <c r="VZW377" s="118"/>
      <c r="VZX377" s="115"/>
      <c r="VZY377" s="116"/>
      <c r="VZZ377" s="117"/>
      <c r="WAA377" s="116"/>
      <c r="WAB377" s="116"/>
      <c r="WAC377" s="116"/>
      <c r="WAD377" s="116"/>
      <c r="WAE377" s="116"/>
      <c r="WAF377" s="116"/>
      <c r="WAG377" s="116"/>
      <c r="WAH377" s="116"/>
      <c r="WAI377" s="118"/>
      <c r="WAJ377" s="116"/>
      <c r="WAK377" s="116"/>
      <c r="WAL377" s="116"/>
      <c r="WAM377" s="116"/>
      <c r="WAN377" s="116"/>
      <c r="WAO377" s="116"/>
      <c r="WAP377" s="116"/>
      <c r="WAQ377" s="116"/>
      <c r="WAR377" s="116"/>
      <c r="WAS377" s="116"/>
      <c r="WAT377" s="118"/>
      <c r="WAU377" s="115"/>
      <c r="WAV377" s="116"/>
      <c r="WAW377" s="117"/>
      <c r="WAX377" s="116"/>
      <c r="WAY377" s="116"/>
      <c r="WAZ377" s="116"/>
      <c r="WBA377" s="116"/>
      <c r="WBB377" s="116"/>
      <c r="WBC377" s="116"/>
      <c r="WBD377" s="116"/>
      <c r="WBE377" s="116"/>
      <c r="WBF377" s="118"/>
      <c r="WBG377" s="116"/>
      <c r="WBH377" s="116"/>
      <c r="WBI377" s="116"/>
      <c r="WBJ377" s="116"/>
      <c r="WBK377" s="116"/>
      <c r="WBL377" s="116"/>
      <c r="WBM377" s="116"/>
      <c r="WBN377" s="116"/>
      <c r="WBO377" s="116"/>
      <c r="WBP377" s="116"/>
      <c r="WBQ377" s="118"/>
      <c r="WBR377" s="115"/>
      <c r="WBS377" s="116"/>
      <c r="WBT377" s="117"/>
      <c r="WBU377" s="116"/>
      <c r="WBV377" s="116"/>
      <c r="WBW377" s="116"/>
      <c r="WBX377" s="116"/>
      <c r="WBY377" s="116"/>
      <c r="WBZ377" s="116"/>
      <c r="WCA377" s="116"/>
      <c r="WCB377" s="116"/>
      <c r="WCC377" s="118"/>
      <c r="WCD377" s="116"/>
      <c r="WCE377" s="116"/>
      <c r="WCF377" s="116"/>
      <c r="WCG377" s="116"/>
      <c r="WCH377" s="116"/>
      <c r="WCI377" s="116"/>
      <c r="WCJ377" s="116"/>
      <c r="WCK377" s="116"/>
      <c r="WCL377" s="116"/>
      <c r="WCM377" s="116"/>
      <c r="WCN377" s="118"/>
      <c r="WCO377" s="115"/>
      <c r="WCP377" s="116"/>
      <c r="WCQ377" s="117"/>
      <c r="WCR377" s="116"/>
      <c r="WCS377" s="116"/>
      <c r="WCT377" s="116"/>
      <c r="WCU377" s="116"/>
      <c r="WCV377" s="116"/>
      <c r="WCW377" s="116"/>
      <c r="WCX377" s="116"/>
      <c r="WCY377" s="116"/>
      <c r="WCZ377" s="118"/>
      <c r="WDA377" s="116"/>
      <c r="WDB377" s="116"/>
      <c r="WDC377" s="116"/>
      <c r="WDD377" s="116"/>
      <c r="WDE377" s="116"/>
      <c r="WDF377" s="116"/>
      <c r="WDG377" s="116"/>
      <c r="WDH377" s="116"/>
      <c r="WDI377" s="116"/>
      <c r="WDJ377" s="116"/>
      <c r="WDK377" s="118"/>
      <c r="WDL377" s="115"/>
      <c r="WDM377" s="116"/>
      <c r="WDN377" s="117"/>
      <c r="WDO377" s="116"/>
      <c r="WDP377" s="116"/>
      <c r="WDQ377" s="116"/>
      <c r="WDR377" s="116"/>
      <c r="WDS377" s="116"/>
      <c r="WDT377" s="116"/>
      <c r="WDU377" s="116"/>
      <c r="WDV377" s="116"/>
      <c r="WDW377" s="118"/>
      <c r="WDX377" s="116"/>
      <c r="WDY377" s="116"/>
      <c r="WDZ377" s="116"/>
      <c r="WEA377" s="116"/>
      <c r="WEB377" s="116"/>
      <c r="WEC377" s="116"/>
      <c r="WED377" s="116"/>
      <c r="WEE377" s="116"/>
      <c r="WEF377" s="116"/>
      <c r="WEG377" s="116"/>
      <c r="WEH377" s="118"/>
      <c r="WEI377" s="115"/>
      <c r="WEJ377" s="116"/>
      <c r="WEK377" s="117"/>
      <c r="WEL377" s="116"/>
      <c r="WEM377" s="116"/>
      <c r="WEN377" s="116"/>
      <c r="WEO377" s="116"/>
      <c r="WEP377" s="116"/>
      <c r="WEQ377" s="116"/>
      <c r="WER377" s="116"/>
      <c r="WES377" s="116"/>
      <c r="WET377" s="118"/>
      <c r="WEU377" s="116"/>
      <c r="WEV377" s="116"/>
      <c r="WEW377" s="116"/>
      <c r="WEX377" s="116"/>
      <c r="WEY377" s="116"/>
      <c r="WEZ377" s="116"/>
      <c r="WFA377" s="116"/>
      <c r="WFB377" s="116"/>
      <c r="WFC377" s="116"/>
      <c r="WFD377" s="116"/>
      <c r="WFE377" s="118"/>
      <c r="WFF377" s="115"/>
      <c r="WFG377" s="116"/>
      <c r="WFH377" s="117"/>
      <c r="WFI377" s="116"/>
      <c r="WFJ377" s="116"/>
      <c r="WFK377" s="116"/>
      <c r="WFL377" s="116"/>
      <c r="WFM377" s="116"/>
      <c r="WFN377" s="116"/>
      <c r="WFO377" s="116"/>
      <c r="WFP377" s="116"/>
      <c r="WFQ377" s="118"/>
      <c r="WFR377" s="116"/>
      <c r="WFS377" s="116"/>
      <c r="WFT377" s="116"/>
      <c r="WFU377" s="116"/>
      <c r="WFV377" s="116"/>
      <c r="WFW377" s="116"/>
      <c r="WFX377" s="116"/>
      <c r="WFY377" s="116"/>
      <c r="WFZ377" s="116"/>
      <c r="WGA377" s="116"/>
      <c r="WGB377" s="118"/>
      <c r="WGC377" s="115"/>
      <c r="WGD377" s="116"/>
      <c r="WGE377" s="117"/>
      <c r="WGF377" s="116"/>
      <c r="WGG377" s="116"/>
      <c r="WGH377" s="116"/>
      <c r="WGI377" s="116"/>
      <c r="WGJ377" s="116"/>
      <c r="WGK377" s="116"/>
      <c r="WGL377" s="116"/>
      <c r="WGM377" s="116"/>
      <c r="WGN377" s="118"/>
      <c r="WGO377" s="116"/>
      <c r="WGP377" s="116"/>
      <c r="WGQ377" s="116"/>
      <c r="WGR377" s="116"/>
      <c r="WGS377" s="116"/>
      <c r="WGT377" s="116"/>
      <c r="WGU377" s="116"/>
      <c r="WGV377" s="116"/>
      <c r="WGW377" s="116"/>
      <c r="WGX377" s="116"/>
      <c r="WGY377" s="118"/>
      <c r="WGZ377" s="115"/>
      <c r="WHA377" s="116"/>
      <c r="WHB377" s="117"/>
      <c r="WHC377" s="116"/>
      <c r="WHD377" s="116"/>
      <c r="WHE377" s="116"/>
      <c r="WHF377" s="116"/>
      <c r="WHG377" s="116"/>
      <c r="WHH377" s="116"/>
      <c r="WHI377" s="116"/>
      <c r="WHJ377" s="116"/>
      <c r="WHK377" s="118"/>
      <c r="WHL377" s="116"/>
      <c r="WHM377" s="116"/>
      <c r="WHN377" s="116"/>
      <c r="WHO377" s="116"/>
      <c r="WHP377" s="116"/>
      <c r="WHQ377" s="116"/>
      <c r="WHR377" s="116"/>
      <c r="WHS377" s="116"/>
      <c r="WHT377" s="116"/>
      <c r="WHU377" s="116"/>
      <c r="WHV377" s="118"/>
      <c r="WHW377" s="115"/>
      <c r="WHX377" s="116"/>
      <c r="WHY377" s="117"/>
      <c r="WHZ377" s="116"/>
      <c r="WIA377" s="116"/>
      <c r="WIB377" s="116"/>
      <c r="WIC377" s="116"/>
      <c r="WID377" s="116"/>
      <c r="WIE377" s="116"/>
      <c r="WIF377" s="116"/>
      <c r="WIG377" s="116"/>
      <c r="WIH377" s="118"/>
      <c r="WII377" s="116"/>
      <c r="WIJ377" s="116"/>
      <c r="WIK377" s="116"/>
      <c r="WIL377" s="116"/>
      <c r="WIM377" s="116"/>
      <c r="WIN377" s="116"/>
      <c r="WIO377" s="116"/>
      <c r="WIP377" s="116"/>
      <c r="WIQ377" s="116"/>
      <c r="WIR377" s="116"/>
      <c r="WIS377" s="118"/>
      <c r="WIT377" s="115"/>
      <c r="WIU377" s="116"/>
      <c r="WIV377" s="117"/>
      <c r="WIW377" s="116"/>
      <c r="WIX377" s="116"/>
      <c r="WIY377" s="116"/>
      <c r="WIZ377" s="116"/>
      <c r="WJA377" s="116"/>
      <c r="WJB377" s="116"/>
      <c r="WJC377" s="116"/>
      <c r="WJD377" s="116"/>
      <c r="WJE377" s="118"/>
      <c r="WJF377" s="116"/>
      <c r="WJG377" s="116"/>
      <c r="WJH377" s="116"/>
      <c r="WJI377" s="116"/>
      <c r="WJJ377" s="116"/>
      <c r="WJK377" s="116"/>
      <c r="WJL377" s="116"/>
      <c r="WJM377" s="116"/>
      <c r="WJN377" s="116"/>
      <c r="WJO377" s="116"/>
      <c r="WJP377" s="118"/>
      <c r="WJQ377" s="115"/>
      <c r="WJR377" s="116"/>
      <c r="WJS377" s="117"/>
      <c r="WJT377" s="116"/>
      <c r="WJU377" s="116"/>
      <c r="WJV377" s="116"/>
      <c r="WJW377" s="116"/>
      <c r="WJX377" s="116"/>
      <c r="WJY377" s="116"/>
      <c r="WJZ377" s="116"/>
      <c r="WKA377" s="116"/>
      <c r="WKB377" s="118"/>
      <c r="WKC377" s="116"/>
      <c r="WKD377" s="116"/>
      <c r="WKE377" s="116"/>
      <c r="WKF377" s="116"/>
      <c r="WKG377" s="116"/>
      <c r="WKH377" s="116"/>
      <c r="WKI377" s="116"/>
      <c r="WKJ377" s="116"/>
      <c r="WKK377" s="116"/>
      <c r="WKL377" s="116"/>
      <c r="WKM377" s="118"/>
      <c r="WKN377" s="115"/>
      <c r="WKO377" s="116"/>
      <c r="WKP377" s="117"/>
      <c r="WKQ377" s="116"/>
      <c r="WKR377" s="116"/>
      <c r="WKS377" s="116"/>
      <c r="WKT377" s="116"/>
      <c r="WKU377" s="116"/>
      <c r="WKV377" s="116"/>
      <c r="WKW377" s="116"/>
      <c r="WKX377" s="116"/>
      <c r="WKY377" s="118"/>
      <c r="WKZ377" s="116"/>
      <c r="WLA377" s="116"/>
      <c r="WLB377" s="116"/>
      <c r="WLC377" s="116"/>
      <c r="WLD377" s="116"/>
      <c r="WLE377" s="116"/>
      <c r="WLF377" s="116"/>
      <c r="WLG377" s="116"/>
      <c r="WLH377" s="116"/>
      <c r="WLI377" s="116"/>
      <c r="WLJ377" s="118"/>
      <c r="WLK377" s="115"/>
      <c r="WLL377" s="116"/>
      <c r="WLM377" s="117"/>
      <c r="WLN377" s="116"/>
      <c r="WLO377" s="116"/>
      <c r="WLP377" s="116"/>
      <c r="WLQ377" s="116"/>
      <c r="WLR377" s="116"/>
      <c r="WLS377" s="116"/>
      <c r="WLT377" s="116"/>
      <c r="WLU377" s="116"/>
      <c r="WLV377" s="118"/>
      <c r="WLW377" s="116"/>
      <c r="WLX377" s="116"/>
      <c r="WLY377" s="116"/>
      <c r="WLZ377" s="116"/>
      <c r="WMA377" s="116"/>
      <c r="WMB377" s="116"/>
      <c r="WMC377" s="116"/>
      <c r="WMD377" s="116"/>
      <c r="WME377" s="116"/>
      <c r="WMF377" s="116"/>
      <c r="WMG377" s="118"/>
      <c r="WMH377" s="115"/>
      <c r="WMI377" s="116"/>
      <c r="WMJ377" s="117"/>
      <c r="WMK377" s="116"/>
      <c r="WML377" s="116"/>
      <c r="WMM377" s="116"/>
      <c r="WMN377" s="116"/>
      <c r="WMO377" s="116"/>
      <c r="WMP377" s="116"/>
      <c r="WMQ377" s="116"/>
      <c r="WMR377" s="116"/>
      <c r="WMS377" s="118"/>
      <c r="WMT377" s="116"/>
      <c r="WMU377" s="116"/>
      <c r="WMV377" s="116"/>
      <c r="WMW377" s="116"/>
      <c r="WMX377" s="116"/>
      <c r="WMY377" s="116"/>
      <c r="WMZ377" s="116"/>
      <c r="WNA377" s="116"/>
      <c r="WNB377" s="116"/>
      <c r="WNC377" s="116"/>
      <c r="WND377" s="118"/>
      <c r="WNE377" s="115"/>
      <c r="WNF377" s="116"/>
      <c r="WNG377" s="117"/>
      <c r="WNH377" s="116"/>
      <c r="WNI377" s="116"/>
      <c r="WNJ377" s="116"/>
      <c r="WNK377" s="116"/>
      <c r="WNL377" s="116"/>
      <c r="WNM377" s="116"/>
      <c r="WNN377" s="116"/>
      <c r="WNO377" s="116"/>
      <c r="WNP377" s="118"/>
      <c r="WNQ377" s="116"/>
      <c r="WNR377" s="116"/>
      <c r="WNS377" s="116"/>
      <c r="WNT377" s="116"/>
      <c r="WNU377" s="116"/>
      <c r="WNV377" s="116"/>
      <c r="WNW377" s="116"/>
      <c r="WNX377" s="116"/>
      <c r="WNY377" s="116"/>
      <c r="WNZ377" s="116"/>
      <c r="WOA377" s="118"/>
      <c r="WOB377" s="115"/>
      <c r="WOC377" s="116"/>
      <c r="WOD377" s="117"/>
      <c r="WOE377" s="116"/>
      <c r="WOF377" s="116"/>
      <c r="WOG377" s="116"/>
      <c r="WOH377" s="116"/>
      <c r="WOI377" s="116"/>
      <c r="WOJ377" s="116"/>
      <c r="WOK377" s="116"/>
      <c r="WOL377" s="116"/>
      <c r="WOM377" s="118"/>
      <c r="WON377" s="116"/>
      <c r="WOO377" s="116"/>
      <c r="WOP377" s="116"/>
      <c r="WOQ377" s="116"/>
      <c r="WOR377" s="116"/>
      <c r="WOS377" s="116"/>
      <c r="WOT377" s="116"/>
      <c r="WOU377" s="116"/>
      <c r="WOV377" s="116"/>
      <c r="WOW377" s="116"/>
      <c r="WOX377" s="118"/>
      <c r="WOY377" s="115"/>
      <c r="WOZ377" s="116"/>
      <c r="WPA377" s="117"/>
      <c r="WPB377" s="116"/>
      <c r="WPC377" s="116"/>
      <c r="WPD377" s="116"/>
      <c r="WPE377" s="116"/>
      <c r="WPF377" s="116"/>
      <c r="WPG377" s="116"/>
      <c r="WPH377" s="116"/>
      <c r="WPI377" s="116"/>
      <c r="WPJ377" s="118"/>
      <c r="WPK377" s="116"/>
      <c r="WPL377" s="116"/>
      <c r="WPM377" s="116"/>
      <c r="WPN377" s="116"/>
      <c r="WPO377" s="116"/>
      <c r="WPP377" s="116"/>
      <c r="WPQ377" s="116"/>
      <c r="WPR377" s="116"/>
      <c r="WPS377" s="116"/>
      <c r="WPT377" s="116"/>
      <c r="WPU377" s="118"/>
      <c r="WPV377" s="115"/>
      <c r="WPW377" s="116"/>
      <c r="WPX377" s="117"/>
      <c r="WPY377" s="116"/>
      <c r="WPZ377" s="116"/>
      <c r="WQA377" s="116"/>
      <c r="WQB377" s="116"/>
      <c r="WQC377" s="116"/>
      <c r="WQD377" s="116"/>
      <c r="WQE377" s="116"/>
      <c r="WQF377" s="116"/>
      <c r="WQG377" s="118"/>
      <c r="WQH377" s="116"/>
      <c r="WQI377" s="116"/>
      <c r="WQJ377" s="116"/>
      <c r="WQK377" s="116"/>
      <c r="WQL377" s="116"/>
      <c r="WQM377" s="116"/>
      <c r="WQN377" s="116"/>
      <c r="WQO377" s="116"/>
      <c r="WQP377" s="116"/>
      <c r="WQQ377" s="116"/>
      <c r="WQR377" s="118"/>
      <c r="WQS377" s="115"/>
      <c r="WQT377" s="116"/>
      <c r="WQU377" s="117"/>
      <c r="WQV377" s="116"/>
      <c r="WQW377" s="116"/>
      <c r="WQX377" s="116"/>
      <c r="WQY377" s="116"/>
      <c r="WQZ377" s="116"/>
      <c r="WRA377" s="116"/>
      <c r="WRB377" s="116"/>
      <c r="WRC377" s="116"/>
      <c r="WRD377" s="118"/>
      <c r="WRE377" s="116"/>
      <c r="WRF377" s="116"/>
      <c r="WRG377" s="116"/>
      <c r="WRH377" s="116"/>
      <c r="WRI377" s="116"/>
      <c r="WRJ377" s="116"/>
      <c r="WRK377" s="116"/>
      <c r="WRL377" s="116"/>
      <c r="WRM377" s="116"/>
      <c r="WRN377" s="116"/>
      <c r="WRO377" s="118"/>
      <c r="WRP377" s="115"/>
      <c r="WRQ377" s="116"/>
      <c r="WRR377" s="117"/>
      <c r="WRS377" s="116"/>
      <c r="WRT377" s="116"/>
      <c r="WRU377" s="116"/>
      <c r="WRV377" s="116"/>
      <c r="WRW377" s="116"/>
      <c r="WRX377" s="116"/>
      <c r="WRY377" s="116"/>
      <c r="WRZ377" s="116"/>
      <c r="WSA377" s="118"/>
      <c r="WSB377" s="116"/>
      <c r="WSC377" s="116"/>
      <c r="WSD377" s="116"/>
      <c r="WSE377" s="116"/>
      <c r="WSF377" s="116"/>
      <c r="WSG377" s="116"/>
      <c r="WSH377" s="116"/>
      <c r="WSI377" s="116"/>
      <c r="WSJ377" s="116"/>
      <c r="WSK377" s="116"/>
      <c r="WSL377" s="118"/>
      <c r="WSM377" s="115"/>
      <c r="WSN377" s="116"/>
      <c r="WSO377" s="117"/>
      <c r="WSP377" s="116"/>
      <c r="WSQ377" s="116"/>
      <c r="WSR377" s="116"/>
      <c r="WSS377" s="116"/>
      <c r="WST377" s="116"/>
      <c r="WSU377" s="116"/>
      <c r="WSV377" s="116"/>
      <c r="WSW377" s="116"/>
      <c r="WSX377" s="118"/>
      <c r="WSY377" s="116"/>
      <c r="WSZ377" s="116"/>
      <c r="WTA377" s="116"/>
      <c r="WTB377" s="116"/>
      <c r="WTC377" s="116"/>
      <c r="WTD377" s="116"/>
      <c r="WTE377" s="116"/>
      <c r="WTF377" s="116"/>
      <c r="WTG377" s="116"/>
      <c r="WTH377" s="116"/>
      <c r="WTI377" s="118"/>
      <c r="WTJ377" s="115"/>
      <c r="WTK377" s="116"/>
      <c r="WTL377" s="117"/>
      <c r="WTM377" s="116"/>
      <c r="WTN377" s="116"/>
      <c r="WTO377" s="116"/>
      <c r="WTP377" s="116"/>
      <c r="WTQ377" s="116"/>
      <c r="WTR377" s="116"/>
      <c r="WTS377" s="116"/>
      <c r="WTT377" s="116"/>
      <c r="WTU377" s="118"/>
      <c r="WTV377" s="116"/>
      <c r="WTW377" s="116"/>
      <c r="WTX377" s="116"/>
      <c r="WTY377" s="116"/>
      <c r="WTZ377" s="116"/>
      <c r="WUA377" s="116"/>
      <c r="WUB377" s="116"/>
      <c r="WUC377" s="116"/>
      <c r="WUD377" s="116"/>
      <c r="WUE377" s="116"/>
      <c r="WUF377" s="118"/>
      <c r="WUG377" s="115"/>
      <c r="WUH377" s="116"/>
      <c r="WUI377" s="117"/>
      <c r="WUJ377" s="116"/>
      <c r="WUK377" s="116"/>
      <c r="WUL377" s="116"/>
      <c r="WUM377" s="116"/>
      <c r="WUN377" s="116"/>
      <c r="WUO377" s="116"/>
      <c r="WUP377" s="116"/>
      <c r="WUQ377" s="116"/>
      <c r="WUR377" s="118"/>
      <c r="WUS377" s="116"/>
      <c r="WUT377" s="116"/>
      <c r="WUU377" s="116"/>
      <c r="WUV377" s="116"/>
      <c r="WUW377" s="116"/>
      <c r="WUX377" s="116"/>
      <c r="WUY377" s="116"/>
      <c r="WUZ377" s="116"/>
      <c r="WVA377" s="116"/>
      <c r="WVB377" s="116"/>
      <c r="WVC377" s="118"/>
      <c r="WVD377" s="115"/>
      <c r="WVE377" s="116"/>
      <c r="WVF377" s="117"/>
      <c r="WVG377" s="116"/>
      <c r="WVH377" s="116"/>
      <c r="WVI377" s="116"/>
      <c r="WVJ377" s="116"/>
      <c r="WVK377" s="116"/>
      <c r="WVL377" s="116"/>
      <c r="WVM377" s="116"/>
      <c r="WVN377" s="116"/>
      <c r="WVO377" s="118"/>
      <c r="WVP377" s="116"/>
      <c r="WVQ377" s="116"/>
      <c r="WVR377" s="116"/>
      <c r="WVS377" s="116"/>
      <c r="WVT377" s="116"/>
      <c r="WVU377" s="116"/>
      <c r="WVV377" s="116"/>
      <c r="WVW377" s="116"/>
      <c r="WVX377" s="116"/>
      <c r="WVY377" s="116"/>
      <c r="WVZ377" s="118"/>
      <c r="WWA377" s="115"/>
      <c r="WWB377" s="116"/>
      <c r="WWC377" s="117"/>
      <c r="WWD377" s="116"/>
      <c r="WWE377" s="116"/>
      <c r="WWF377" s="116"/>
      <c r="WWG377" s="116"/>
      <c r="WWH377" s="116"/>
      <c r="WWI377" s="116"/>
      <c r="WWJ377" s="116"/>
      <c r="WWK377" s="116"/>
      <c r="WWL377" s="118"/>
      <c r="WWM377" s="116"/>
      <c r="WWN377" s="116"/>
      <c r="WWO377" s="116"/>
      <c r="WWP377" s="116"/>
      <c r="WWQ377" s="116"/>
      <c r="WWR377" s="116"/>
      <c r="WWS377" s="116"/>
      <c r="WWT377" s="116"/>
      <c r="WWU377" s="116"/>
      <c r="WWV377" s="116"/>
      <c r="WWW377" s="118"/>
      <c r="WWX377" s="115"/>
      <c r="WWY377" s="116"/>
      <c r="WWZ377" s="117"/>
      <c r="WXA377" s="116"/>
      <c r="WXB377" s="116"/>
      <c r="WXC377" s="116"/>
      <c r="WXD377" s="116"/>
      <c r="WXE377" s="116"/>
      <c r="WXF377" s="116"/>
      <c r="WXG377" s="116"/>
      <c r="WXH377" s="116"/>
      <c r="WXI377" s="118"/>
      <c r="WXJ377" s="116"/>
      <c r="WXK377" s="116"/>
      <c r="WXL377" s="116"/>
      <c r="WXM377" s="116"/>
      <c r="WXN377" s="116"/>
      <c r="WXO377" s="116"/>
      <c r="WXP377" s="116"/>
      <c r="WXQ377" s="116"/>
      <c r="WXR377" s="116"/>
      <c r="WXS377" s="116"/>
      <c r="WXT377" s="118"/>
      <c r="WXU377" s="115"/>
      <c r="WXV377" s="116"/>
      <c r="WXW377" s="117"/>
      <c r="WXX377" s="116"/>
      <c r="WXY377" s="116"/>
      <c r="WXZ377" s="116"/>
      <c r="WYA377" s="116"/>
      <c r="WYB377" s="116"/>
      <c r="WYC377" s="116"/>
      <c r="WYD377" s="116"/>
      <c r="WYE377" s="116"/>
      <c r="WYF377" s="118"/>
      <c r="WYG377" s="116"/>
      <c r="WYH377" s="116"/>
      <c r="WYI377" s="116"/>
      <c r="WYJ377" s="116"/>
      <c r="WYK377" s="116"/>
      <c r="WYL377" s="116"/>
      <c r="WYM377" s="116"/>
      <c r="WYN377" s="116"/>
      <c r="WYO377" s="116"/>
      <c r="WYP377" s="116"/>
      <c r="WYQ377" s="118"/>
      <c r="WYR377" s="115"/>
      <c r="WYS377" s="116"/>
      <c r="WYT377" s="117"/>
      <c r="WYU377" s="116"/>
      <c r="WYV377" s="116"/>
      <c r="WYW377" s="116"/>
      <c r="WYX377" s="116"/>
      <c r="WYY377" s="116"/>
      <c r="WYZ377" s="116"/>
      <c r="WZA377" s="116"/>
      <c r="WZB377" s="116"/>
      <c r="WZC377" s="118"/>
      <c r="WZD377" s="116"/>
      <c r="WZE377" s="116"/>
      <c r="WZF377" s="116"/>
      <c r="WZG377" s="116"/>
      <c r="WZH377" s="116"/>
      <c r="WZI377" s="116"/>
      <c r="WZJ377" s="116"/>
      <c r="WZK377" s="116"/>
      <c r="WZL377" s="116"/>
      <c r="WZM377" s="116"/>
      <c r="WZN377" s="118"/>
      <c r="WZO377" s="115"/>
      <c r="WZP377" s="116"/>
      <c r="WZQ377" s="117"/>
      <c r="WZR377" s="116"/>
      <c r="WZS377" s="116"/>
      <c r="WZT377" s="116"/>
      <c r="WZU377" s="116"/>
      <c r="WZV377" s="116"/>
      <c r="WZW377" s="116"/>
      <c r="WZX377" s="116"/>
      <c r="WZY377" s="116"/>
      <c r="WZZ377" s="118"/>
      <c r="XAA377" s="116"/>
      <c r="XAB377" s="116"/>
      <c r="XAC377" s="116"/>
      <c r="XAD377" s="116"/>
      <c r="XAE377" s="116"/>
      <c r="XAF377" s="116"/>
      <c r="XAG377" s="116"/>
      <c r="XAH377" s="116"/>
      <c r="XAI377" s="116"/>
      <c r="XAJ377" s="116"/>
      <c r="XAK377" s="118"/>
      <c r="XAL377" s="115"/>
      <c r="XAM377" s="116"/>
      <c r="XAN377" s="117"/>
      <c r="XAO377" s="116"/>
      <c r="XAP377" s="116"/>
      <c r="XAQ377" s="116"/>
      <c r="XAR377" s="116"/>
      <c r="XAS377" s="116"/>
      <c r="XAT377" s="116"/>
      <c r="XAU377" s="116"/>
      <c r="XAV377" s="116"/>
      <c r="XAW377" s="118"/>
      <c r="XAX377" s="116"/>
      <c r="XAY377" s="116"/>
      <c r="XAZ377" s="116"/>
      <c r="XBA377" s="116"/>
      <c r="XBB377" s="116"/>
      <c r="XBC377" s="116"/>
      <c r="XBD377" s="116"/>
      <c r="XBE377" s="116"/>
      <c r="XBF377" s="116"/>
      <c r="XBG377" s="116"/>
      <c r="XBH377" s="118"/>
      <c r="XBI377" s="115"/>
      <c r="XBJ377" s="116"/>
      <c r="XBK377" s="117"/>
      <c r="XBL377" s="116"/>
      <c r="XBM377" s="116"/>
      <c r="XBN377" s="116"/>
      <c r="XBO377" s="116"/>
      <c r="XBP377" s="116"/>
      <c r="XBQ377" s="116"/>
      <c r="XBR377" s="116"/>
      <c r="XBS377" s="116"/>
      <c r="XBT377" s="118"/>
      <c r="XBU377" s="116"/>
      <c r="XBV377" s="116"/>
      <c r="XBW377" s="116"/>
      <c r="XBX377" s="116"/>
      <c r="XBY377" s="116"/>
      <c r="XBZ377" s="116"/>
      <c r="XCA377" s="116"/>
      <c r="XCB377" s="116"/>
      <c r="XCC377" s="116"/>
      <c r="XCD377" s="116"/>
      <c r="XCE377" s="118"/>
      <c r="XCF377" s="115"/>
      <c r="XCG377" s="116"/>
      <c r="XCH377" s="117"/>
      <c r="XCI377" s="116"/>
      <c r="XCJ377" s="116"/>
      <c r="XCK377" s="116"/>
      <c r="XCL377" s="116"/>
      <c r="XCM377" s="116"/>
      <c r="XCN377" s="116"/>
      <c r="XCO377" s="116"/>
      <c r="XCP377" s="116"/>
      <c r="XCQ377" s="118"/>
      <c r="XCR377" s="116"/>
      <c r="XCS377" s="116"/>
      <c r="XCT377" s="116"/>
      <c r="XCU377" s="116"/>
      <c r="XCV377" s="116"/>
      <c r="XCW377" s="116"/>
      <c r="XCX377" s="116"/>
      <c r="XCY377" s="116"/>
      <c r="XCZ377" s="116"/>
      <c r="XDA377" s="116"/>
      <c r="XDB377" s="118"/>
      <c r="XDC377" s="115"/>
      <c r="XDD377" s="116"/>
      <c r="XDE377" s="117"/>
      <c r="XDF377" s="116"/>
      <c r="XDG377" s="116"/>
      <c r="XDH377" s="116"/>
      <c r="XDI377" s="116"/>
      <c r="XDJ377" s="116"/>
      <c r="XDK377" s="116"/>
      <c r="XDL377" s="116"/>
      <c r="XDM377" s="116"/>
      <c r="XDN377" s="118"/>
      <c r="XDO377" s="116"/>
      <c r="XDP377" s="116"/>
      <c r="XDQ377" s="116"/>
      <c r="XDR377" s="116"/>
      <c r="XDS377" s="116"/>
      <c r="XDT377" s="116"/>
      <c r="XDU377" s="116"/>
      <c r="XDV377" s="116"/>
      <c r="XDW377" s="116"/>
      <c r="XDX377" s="116"/>
      <c r="XDY377" s="118"/>
      <c r="XDZ377" s="115"/>
      <c r="XEA377" s="116"/>
      <c r="XEB377" s="117"/>
      <c r="XEC377" s="116"/>
      <c r="XED377" s="116"/>
      <c r="XEE377" s="116"/>
      <c r="XEF377" s="116"/>
      <c r="XEG377" s="116"/>
      <c r="XEH377" s="116"/>
      <c r="XEI377" s="116"/>
      <c r="XEJ377" s="116"/>
      <c r="XEK377" s="118"/>
      <c r="XEL377" s="116"/>
      <c r="XEM377" s="116"/>
      <c r="XEN377" s="116"/>
      <c r="XEO377" s="116"/>
      <c r="XEP377" s="116"/>
      <c r="XEQ377" s="116"/>
      <c r="XER377" s="116"/>
      <c r="XES377" s="116"/>
      <c r="XET377" s="116"/>
      <c r="XEU377" s="116"/>
      <c r="XEV377" s="118"/>
      <c r="XEW377" s="115"/>
      <c r="XEX377" s="116"/>
      <c r="XEY377" s="117"/>
      <c r="XEZ377" s="116"/>
      <c r="XFA377" s="116"/>
      <c r="XFB377" s="116"/>
      <c r="XFC377" s="116"/>
      <c r="XFD377" s="116"/>
    </row>
    <row r="378" spans="1:16384" s="5" customFormat="1">
      <c r="A378" s="183" t="s">
        <v>639</v>
      </c>
      <c r="B378" s="191"/>
      <c r="C378" s="159"/>
      <c r="D378" s="159"/>
      <c r="E378" s="159"/>
      <c r="F378" s="159"/>
      <c r="G378" s="159"/>
      <c r="H378" s="159"/>
      <c r="I378" s="159"/>
      <c r="J378" s="159">
        <v>6</v>
      </c>
      <c r="K378" s="159">
        <v>6</v>
      </c>
      <c r="L378" s="192">
        <v>198000</v>
      </c>
      <c r="M378" s="186"/>
      <c r="N378" s="159"/>
      <c r="O378" s="159"/>
      <c r="P378" s="159"/>
      <c r="Q378" s="159"/>
      <c r="R378" s="159"/>
      <c r="S378" s="159"/>
      <c r="T378" s="159"/>
      <c r="U378" s="159">
        <v>13</v>
      </c>
      <c r="V378" s="159">
        <v>13</v>
      </c>
      <c r="W378" s="192">
        <v>402000</v>
      </c>
    </row>
    <row r="379" spans="1:16384" s="5" customFormat="1">
      <c r="A379" s="259" t="s">
        <v>589</v>
      </c>
      <c r="B379" s="261"/>
      <c r="C379" s="257"/>
      <c r="D379" s="257">
        <f>+D380</f>
        <v>187</v>
      </c>
      <c r="E379" s="257"/>
      <c r="F379" s="257"/>
      <c r="G379" s="257"/>
      <c r="H379" s="257"/>
      <c r="I379" s="257"/>
      <c r="J379" s="257"/>
      <c r="K379" s="257">
        <f>+K380</f>
        <v>187</v>
      </c>
      <c r="L379" s="258">
        <f>+L380+L381</f>
        <v>20174426.609999999</v>
      </c>
      <c r="M379" s="260"/>
      <c r="N379" s="257"/>
      <c r="O379" s="257">
        <f>+O380</f>
        <v>188</v>
      </c>
      <c r="P379" s="257"/>
      <c r="Q379" s="257"/>
      <c r="R379" s="257"/>
      <c r="S379" s="257"/>
      <c r="T379" s="257"/>
      <c r="U379" s="257"/>
      <c r="V379" s="257">
        <f>+V380</f>
        <v>188</v>
      </c>
      <c r="W379" s="258">
        <f>+W380+W381</f>
        <v>20196922</v>
      </c>
      <c r="MG379" s="118"/>
      <c r="MH379" s="115"/>
      <c r="MI379" s="116"/>
      <c r="MJ379" s="117"/>
      <c r="MK379" s="116"/>
      <c r="ML379" s="116"/>
      <c r="MM379" s="116"/>
      <c r="MN379" s="116"/>
      <c r="MO379" s="116"/>
      <c r="MP379" s="116"/>
      <c r="MQ379" s="116"/>
      <c r="MR379" s="116"/>
      <c r="MS379" s="118"/>
      <c r="MT379" s="116"/>
      <c r="MU379" s="116"/>
      <c r="MV379" s="116"/>
      <c r="MW379" s="116"/>
      <c r="MX379" s="116"/>
      <c r="MY379" s="116"/>
      <c r="MZ379" s="116"/>
      <c r="NA379" s="116"/>
      <c r="NB379" s="116"/>
      <c r="NC379" s="116"/>
      <c r="ND379" s="118"/>
      <c r="NE379" s="115"/>
      <c r="NF379" s="116"/>
      <c r="NG379" s="117"/>
      <c r="NH379" s="116"/>
      <c r="NI379" s="116"/>
      <c r="NJ379" s="116"/>
      <c r="NK379" s="116"/>
      <c r="NL379" s="116"/>
      <c r="NM379" s="116"/>
      <c r="NN379" s="116"/>
      <c r="NO379" s="116"/>
      <c r="NP379" s="118"/>
      <c r="NQ379" s="116"/>
      <c r="NR379" s="116"/>
      <c r="NS379" s="116"/>
      <c r="NT379" s="116"/>
      <c r="NU379" s="116"/>
      <c r="NV379" s="116"/>
      <c r="NW379" s="116"/>
      <c r="NX379" s="116"/>
      <c r="NY379" s="116"/>
      <c r="NZ379" s="116"/>
      <c r="OA379" s="118"/>
      <c r="OB379" s="115"/>
      <c r="OC379" s="116"/>
      <c r="OD379" s="117"/>
      <c r="OE379" s="116"/>
      <c r="OF379" s="116"/>
      <c r="OG379" s="116"/>
      <c r="OH379" s="116"/>
      <c r="OI379" s="116"/>
      <c r="OJ379" s="116"/>
      <c r="OK379" s="116"/>
      <c r="OL379" s="116"/>
      <c r="OM379" s="118"/>
      <c r="ON379" s="116"/>
      <c r="OO379" s="116"/>
      <c r="OP379" s="116"/>
      <c r="OQ379" s="116"/>
      <c r="OR379" s="116"/>
      <c r="OS379" s="116"/>
      <c r="OT379" s="116"/>
      <c r="OU379" s="116"/>
      <c r="OV379" s="116"/>
      <c r="OW379" s="116"/>
      <c r="OX379" s="118"/>
      <c r="OY379" s="115"/>
      <c r="OZ379" s="116"/>
      <c r="PA379" s="117"/>
      <c r="PB379" s="116"/>
      <c r="PC379" s="116"/>
      <c r="PD379" s="116"/>
      <c r="PE379" s="116"/>
      <c r="PF379" s="116"/>
      <c r="PG379" s="116"/>
      <c r="PH379" s="116"/>
      <c r="PI379" s="116"/>
      <c r="PJ379" s="118"/>
      <c r="PK379" s="116"/>
      <c r="PL379" s="116"/>
      <c r="PM379" s="116"/>
      <c r="PN379" s="116"/>
      <c r="PO379" s="116"/>
      <c r="PP379" s="116"/>
      <c r="PQ379" s="116"/>
      <c r="PR379" s="116"/>
      <c r="PS379" s="116"/>
      <c r="PT379" s="116"/>
      <c r="PU379" s="118"/>
      <c r="PV379" s="115"/>
      <c r="PW379" s="116"/>
      <c r="PX379" s="117"/>
      <c r="PY379" s="116"/>
      <c r="PZ379" s="116"/>
      <c r="QA379" s="116"/>
      <c r="QB379" s="116"/>
      <c r="QC379" s="116"/>
      <c r="QD379" s="116"/>
      <c r="QE379" s="116"/>
      <c r="QF379" s="116"/>
      <c r="QG379" s="118"/>
      <c r="QH379" s="116"/>
      <c r="QI379" s="116"/>
      <c r="QJ379" s="116"/>
      <c r="QK379" s="116"/>
      <c r="QL379" s="116"/>
      <c r="QM379" s="116"/>
      <c r="QN379" s="116"/>
      <c r="QO379" s="116"/>
      <c r="QP379" s="116"/>
      <c r="QQ379" s="116"/>
      <c r="QR379" s="118"/>
      <c r="QS379" s="115"/>
      <c r="QT379" s="116"/>
      <c r="QU379" s="117"/>
      <c r="QV379" s="116"/>
      <c r="QW379" s="116"/>
      <c r="QX379" s="116"/>
      <c r="QY379" s="116"/>
      <c r="QZ379" s="116"/>
      <c r="RA379" s="116"/>
      <c r="RB379" s="116"/>
      <c r="RC379" s="116"/>
      <c r="RD379" s="118"/>
      <c r="RE379" s="116"/>
      <c r="RF379" s="116"/>
      <c r="RG379" s="116"/>
      <c r="RH379" s="116"/>
      <c r="RI379" s="116"/>
      <c r="RJ379" s="116"/>
      <c r="RK379" s="116"/>
      <c r="RL379" s="116"/>
      <c r="RM379" s="116"/>
      <c r="RN379" s="116"/>
      <c r="RO379" s="118"/>
      <c r="RP379" s="115"/>
      <c r="RQ379" s="116"/>
      <c r="RR379" s="117"/>
      <c r="RS379" s="116"/>
      <c r="RT379" s="116"/>
      <c r="RU379" s="116"/>
      <c r="RV379" s="116"/>
      <c r="RW379" s="116"/>
      <c r="RX379" s="116"/>
      <c r="RY379" s="116"/>
      <c r="RZ379" s="116"/>
      <c r="SA379" s="118"/>
      <c r="SB379" s="116"/>
      <c r="SC379" s="116"/>
      <c r="SD379" s="116"/>
      <c r="SE379" s="116"/>
      <c r="SF379" s="116"/>
      <c r="SG379" s="116"/>
      <c r="SH379" s="116"/>
      <c r="SI379" s="116"/>
      <c r="SJ379" s="116"/>
      <c r="SK379" s="116"/>
      <c r="SL379" s="118"/>
      <c r="SM379" s="115"/>
      <c r="SN379" s="116"/>
      <c r="SO379" s="117"/>
      <c r="SP379" s="116"/>
      <c r="SQ379" s="116"/>
      <c r="SR379" s="116"/>
      <c r="SS379" s="116"/>
      <c r="ST379" s="116"/>
      <c r="SU379" s="116"/>
      <c r="SV379" s="116"/>
      <c r="SW379" s="116"/>
      <c r="SX379" s="118"/>
      <c r="SY379" s="116"/>
      <c r="SZ379" s="116"/>
      <c r="TA379" s="116"/>
      <c r="TB379" s="116"/>
      <c r="TC379" s="116"/>
      <c r="TD379" s="116"/>
      <c r="TE379" s="116"/>
      <c r="TF379" s="116"/>
      <c r="TG379" s="116"/>
      <c r="TH379" s="116"/>
      <c r="TI379" s="118"/>
      <c r="TJ379" s="115"/>
      <c r="TK379" s="116"/>
      <c r="TL379" s="117"/>
      <c r="TM379" s="116"/>
      <c r="TN379" s="116"/>
      <c r="TO379" s="116"/>
      <c r="TP379" s="116"/>
      <c r="TQ379" s="116"/>
      <c r="TR379" s="116"/>
      <c r="TS379" s="116"/>
      <c r="TT379" s="116"/>
      <c r="TU379" s="118"/>
      <c r="TV379" s="116"/>
      <c r="TW379" s="116"/>
      <c r="TX379" s="116"/>
      <c r="TY379" s="116"/>
      <c r="TZ379" s="116"/>
      <c r="UA379" s="116"/>
      <c r="UB379" s="116"/>
      <c r="UC379" s="116"/>
      <c r="UD379" s="116"/>
      <c r="UE379" s="116"/>
      <c r="UF379" s="118"/>
      <c r="UG379" s="115"/>
      <c r="UH379" s="116"/>
      <c r="UI379" s="117"/>
      <c r="UJ379" s="116"/>
      <c r="UK379" s="116"/>
      <c r="UL379" s="116"/>
      <c r="UM379" s="116"/>
      <c r="UN379" s="116"/>
      <c r="UO379" s="116"/>
      <c r="UP379" s="116"/>
      <c r="UQ379" s="116"/>
      <c r="UR379" s="118"/>
      <c r="US379" s="116"/>
      <c r="UT379" s="116"/>
      <c r="UU379" s="116"/>
      <c r="UV379" s="116"/>
      <c r="UW379" s="116"/>
      <c r="UX379" s="116"/>
      <c r="UY379" s="116"/>
      <c r="UZ379" s="116"/>
      <c r="VA379" s="116"/>
      <c r="VB379" s="116"/>
      <c r="VC379" s="118"/>
      <c r="VD379" s="115"/>
      <c r="VE379" s="116"/>
      <c r="VF379" s="117"/>
      <c r="VG379" s="116"/>
      <c r="VH379" s="116"/>
      <c r="VI379" s="116"/>
      <c r="VJ379" s="116"/>
      <c r="VK379" s="116"/>
      <c r="VL379" s="116"/>
      <c r="VM379" s="116"/>
      <c r="VN379" s="116"/>
      <c r="VO379" s="118"/>
      <c r="VP379" s="116"/>
      <c r="VQ379" s="116"/>
      <c r="VR379" s="116"/>
      <c r="VS379" s="116"/>
      <c r="VT379" s="116"/>
      <c r="VU379" s="116"/>
      <c r="VV379" s="116"/>
      <c r="VW379" s="116"/>
      <c r="VX379" s="116"/>
      <c r="VY379" s="116"/>
      <c r="VZ379" s="118"/>
      <c r="WA379" s="115"/>
      <c r="WB379" s="116"/>
      <c r="WC379" s="117"/>
      <c r="WD379" s="116"/>
      <c r="WE379" s="116"/>
      <c r="WF379" s="116"/>
      <c r="WG379" s="116"/>
      <c r="WH379" s="116"/>
      <c r="WI379" s="116"/>
      <c r="WJ379" s="116"/>
      <c r="WK379" s="116"/>
      <c r="WL379" s="118"/>
      <c r="WM379" s="116"/>
      <c r="WN379" s="116"/>
      <c r="WO379" s="116"/>
      <c r="WP379" s="116"/>
      <c r="WQ379" s="116"/>
      <c r="WR379" s="116"/>
      <c r="WS379" s="116"/>
      <c r="WT379" s="116"/>
      <c r="WU379" s="116"/>
      <c r="WV379" s="116"/>
      <c r="WW379" s="118"/>
      <c r="WX379" s="115"/>
      <c r="WY379" s="116"/>
      <c r="WZ379" s="117"/>
      <c r="XA379" s="116"/>
      <c r="XB379" s="116"/>
      <c r="XC379" s="116"/>
      <c r="XD379" s="116"/>
      <c r="XE379" s="116"/>
      <c r="XF379" s="116"/>
      <c r="XG379" s="116"/>
      <c r="XH379" s="116"/>
      <c r="XI379" s="118"/>
      <c r="XJ379" s="116"/>
      <c r="XK379" s="116"/>
      <c r="XL379" s="116"/>
      <c r="XM379" s="116"/>
      <c r="XN379" s="116"/>
      <c r="XO379" s="116"/>
      <c r="XP379" s="116"/>
      <c r="XQ379" s="116"/>
      <c r="XR379" s="116"/>
      <c r="XS379" s="116"/>
      <c r="XT379" s="118"/>
      <c r="XU379" s="115"/>
      <c r="XV379" s="116"/>
      <c r="XW379" s="117"/>
      <c r="XX379" s="116"/>
      <c r="XY379" s="116"/>
      <c r="XZ379" s="116"/>
      <c r="YA379" s="116"/>
      <c r="YB379" s="116"/>
      <c r="YC379" s="116"/>
      <c r="YD379" s="116"/>
      <c r="YE379" s="116"/>
      <c r="YF379" s="118"/>
      <c r="YG379" s="116"/>
      <c r="YH379" s="116"/>
      <c r="YI379" s="116"/>
      <c r="YJ379" s="116"/>
      <c r="YK379" s="116"/>
      <c r="YL379" s="116"/>
      <c r="YM379" s="116"/>
      <c r="YN379" s="116"/>
      <c r="YO379" s="116"/>
      <c r="YP379" s="116"/>
      <c r="YQ379" s="118"/>
      <c r="YR379" s="115"/>
      <c r="YS379" s="116"/>
      <c r="YT379" s="117"/>
      <c r="YU379" s="116"/>
      <c r="YV379" s="116"/>
      <c r="YW379" s="116"/>
      <c r="YX379" s="116"/>
      <c r="YY379" s="116"/>
      <c r="YZ379" s="116"/>
      <c r="ZA379" s="116"/>
      <c r="ZB379" s="116"/>
      <c r="ZC379" s="118"/>
      <c r="ZD379" s="116"/>
      <c r="ZE379" s="116"/>
      <c r="ZF379" s="116"/>
      <c r="ZG379" s="116"/>
      <c r="ZH379" s="116"/>
      <c r="ZI379" s="116"/>
      <c r="ZJ379" s="116"/>
      <c r="ZK379" s="116"/>
      <c r="ZL379" s="116"/>
      <c r="ZM379" s="116"/>
      <c r="ZN379" s="118"/>
      <c r="ZO379" s="115"/>
      <c r="ZP379" s="116"/>
      <c r="ZQ379" s="117"/>
      <c r="ZR379" s="116"/>
      <c r="ZS379" s="116"/>
      <c r="ZT379" s="116"/>
      <c r="ZU379" s="116"/>
      <c r="ZV379" s="116"/>
      <c r="ZW379" s="116"/>
      <c r="ZX379" s="116"/>
      <c r="ZY379" s="116"/>
      <c r="ZZ379" s="118"/>
      <c r="AAA379" s="116"/>
      <c r="AAB379" s="116"/>
      <c r="AAC379" s="116"/>
      <c r="AAD379" s="116"/>
      <c r="AAE379" s="116"/>
      <c r="AAF379" s="116"/>
      <c r="AAG379" s="116"/>
      <c r="AAH379" s="116"/>
      <c r="AAI379" s="116"/>
      <c r="AAJ379" s="116"/>
      <c r="AAK379" s="118"/>
      <c r="AAL379" s="115"/>
      <c r="AAM379" s="116"/>
      <c r="AAN379" s="117"/>
      <c r="AAO379" s="116"/>
      <c r="AAP379" s="116"/>
      <c r="AAQ379" s="116"/>
      <c r="AAR379" s="116"/>
      <c r="AAS379" s="116"/>
      <c r="AAT379" s="116"/>
      <c r="AAU379" s="116"/>
      <c r="AAV379" s="116"/>
      <c r="AAW379" s="118"/>
      <c r="AAX379" s="116"/>
      <c r="AAY379" s="116"/>
      <c r="AAZ379" s="116"/>
      <c r="ABA379" s="116"/>
      <c r="ABB379" s="116"/>
      <c r="ABC379" s="116"/>
      <c r="ABD379" s="116"/>
      <c r="ABE379" s="116"/>
      <c r="ABF379" s="116"/>
      <c r="ABG379" s="116"/>
      <c r="ABH379" s="118"/>
      <c r="ABI379" s="115"/>
      <c r="ABJ379" s="116"/>
      <c r="ABK379" s="117"/>
      <c r="ABL379" s="116"/>
      <c r="ABM379" s="116"/>
      <c r="ABN379" s="116"/>
      <c r="ABO379" s="116"/>
      <c r="ABP379" s="116"/>
      <c r="ABQ379" s="116"/>
      <c r="ABR379" s="116"/>
      <c r="ABS379" s="116"/>
      <c r="ABT379" s="118"/>
      <c r="ABU379" s="116"/>
      <c r="ABV379" s="116"/>
      <c r="ABW379" s="116"/>
      <c r="ABX379" s="116"/>
      <c r="ABY379" s="116"/>
      <c r="ABZ379" s="116"/>
      <c r="ACA379" s="116"/>
      <c r="ACB379" s="116"/>
      <c r="ACC379" s="116"/>
      <c r="ACD379" s="116"/>
      <c r="ACE379" s="118"/>
      <c r="ACF379" s="115"/>
      <c r="ACG379" s="116"/>
      <c r="ACH379" s="117"/>
      <c r="ACI379" s="116"/>
      <c r="ACJ379" s="116"/>
      <c r="ACK379" s="116"/>
      <c r="ACL379" s="116"/>
      <c r="ACM379" s="116"/>
      <c r="ACN379" s="116"/>
      <c r="ACO379" s="116"/>
      <c r="ACP379" s="116"/>
      <c r="ACQ379" s="118"/>
      <c r="ACR379" s="116"/>
      <c r="ACS379" s="116"/>
      <c r="ACT379" s="116"/>
      <c r="ACU379" s="116"/>
      <c r="ACV379" s="116"/>
      <c r="ACW379" s="116"/>
      <c r="ACX379" s="116"/>
      <c r="ACY379" s="116"/>
      <c r="ACZ379" s="116"/>
      <c r="ADA379" s="116"/>
      <c r="ADB379" s="118"/>
      <c r="ADC379" s="115"/>
      <c r="ADD379" s="116"/>
      <c r="ADE379" s="117"/>
      <c r="ADF379" s="116"/>
      <c r="ADG379" s="116"/>
      <c r="ADH379" s="116"/>
      <c r="ADI379" s="116"/>
      <c r="ADJ379" s="116"/>
      <c r="ADK379" s="116"/>
      <c r="ADL379" s="116"/>
      <c r="ADM379" s="116"/>
      <c r="ADN379" s="118"/>
      <c r="ADO379" s="116"/>
      <c r="ADP379" s="116"/>
      <c r="ADQ379" s="116"/>
      <c r="ADR379" s="116"/>
      <c r="ADS379" s="116"/>
      <c r="ADT379" s="116"/>
      <c r="ADU379" s="116"/>
      <c r="ADV379" s="116"/>
      <c r="ADW379" s="116"/>
      <c r="ADX379" s="116"/>
      <c r="ADY379" s="118"/>
      <c r="ADZ379" s="115"/>
      <c r="AEA379" s="116"/>
      <c r="AEB379" s="117"/>
      <c r="AEC379" s="116"/>
      <c r="AED379" s="116"/>
      <c r="AEE379" s="116"/>
      <c r="AEF379" s="116"/>
      <c r="AEG379" s="116"/>
      <c r="AEH379" s="116"/>
      <c r="AEI379" s="116"/>
      <c r="AEJ379" s="116"/>
      <c r="AEK379" s="118"/>
      <c r="AEL379" s="116"/>
      <c r="AEM379" s="116"/>
      <c r="AEN379" s="116"/>
      <c r="AEO379" s="116"/>
      <c r="AEP379" s="116"/>
      <c r="AEQ379" s="116"/>
      <c r="AER379" s="116"/>
      <c r="AES379" s="116"/>
      <c r="AET379" s="116"/>
      <c r="AEU379" s="116"/>
      <c r="AEV379" s="118"/>
      <c r="AEW379" s="115"/>
      <c r="AEX379" s="116"/>
      <c r="AEY379" s="117"/>
      <c r="AEZ379" s="116"/>
      <c r="AFA379" s="116"/>
      <c r="AFB379" s="116"/>
      <c r="AFC379" s="116"/>
      <c r="AFD379" s="116"/>
      <c r="AFE379" s="116"/>
      <c r="AFF379" s="116"/>
      <c r="AFG379" s="116"/>
      <c r="AFH379" s="118"/>
      <c r="AFI379" s="116"/>
      <c r="AFJ379" s="116"/>
      <c r="AFK379" s="116"/>
      <c r="AFL379" s="116"/>
      <c r="AFM379" s="116"/>
      <c r="AFN379" s="116"/>
      <c r="AFO379" s="116"/>
      <c r="AFP379" s="116"/>
      <c r="AFQ379" s="116"/>
      <c r="AFR379" s="116"/>
      <c r="AFS379" s="118"/>
      <c r="AFT379" s="115"/>
      <c r="AFU379" s="116"/>
      <c r="AFV379" s="117"/>
      <c r="AFW379" s="116"/>
      <c r="AFX379" s="116"/>
      <c r="AFY379" s="116"/>
      <c r="AFZ379" s="116"/>
      <c r="AGA379" s="116"/>
      <c r="AGB379" s="116"/>
      <c r="AGC379" s="116"/>
      <c r="AGD379" s="116"/>
      <c r="AGE379" s="118"/>
      <c r="AGF379" s="116"/>
      <c r="AGG379" s="116"/>
      <c r="AGH379" s="116"/>
      <c r="AGI379" s="116"/>
      <c r="AGJ379" s="116"/>
      <c r="AGK379" s="116"/>
      <c r="AGL379" s="116"/>
      <c r="AGM379" s="116"/>
      <c r="AGN379" s="116"/>
      <c r="AGO379" s="116"/>
      <c r="AGP379" s="118"/>
      <c r="AGQ379" s="115"/>
      <c r="AGR379" s="116"/>
      <c r="AGS379" s="117"/>
      <c r="AGT379" s="116"/>
      <c r="AGU379" s="116"/>
      <c r="AGV379" s="116"/>
      <c r="AGW379" s="116"/>
      <c r="AGX379" s="116"/>
      <c r="AGY379" s="116"/>
      <c r="AGZ379" s="116"/>
      <c r="AHA379" s="116"/>
      <c r="AHB379" s="118"/>
      <c r="AHC379" s="116"/>
      <c r="AHD379" s="116"/>
      <c r="AHE379" s="116"/>
      <c r="AHF379" s="116"/>
      <c r="AHG379" s="116"/>
      <c r="AHH379" s="116"/>
      <c r="AHI379" s="116"/>
      <c r="AHJ379" s="116"/>
      <c r="AHK379" s="116"/>
      <c r="AHL379" s="116"/>
      <c r="AHM379" s="118"/>
      <c r="AHN379" s="115"/>
      <c r="AHO379" s="116"/>
      <c r="AHP379" s="117"/>
      <c r="AHQ379" s="116"/>
      <c r="AHR379" s="116"/>
      <c r="AHS379" s="116"/>
      <c r="AHT379" s="116"/>
      <c r="AHU379" s="116"/>
      <c r="AHV379" s="116"/>
      <c r="AHW379" s="116"/>
      <c r="AHX379" s="116"/>
      <c r="AHY379" s="118"/>
      <c r="AHZ379" s="116"/>
      <c r="AIA379" s="116"/>
      <c r="AIB379" s="116"/>
      <c r="AIC379" s="116"/>
      <c r="AID379" s="116"/>
      <c r="AIE379" s="116"/>
      <c r="AIF379" s="116"/>
      <c r="AIG379" s="116"/>
      <c r="AIH379" s="116"/>
      <c r="AII379" s="116"/>
      <c r="AIJ379" s="118"/>
      <c r="AIK379" s="115"/>
      <c r="AIL379" s="116"/>
      <c r="AIM379" s="117"/>
      <c r="AIN379" s="116"/>
      <c r="AIO379" s="116"/>
      <c r="AIP379" s="116"/>
      <c r="AIQ379" s="116"/>
      <c r="AIR379" s="116"/>
      <c r="AIS379" s="116"/>
      <c r="AIT379" s="116"/>
      <c r="AIU379" s="116"/>
      <c r="AIV379" s="118"/>
      <c r="AIW379" s="116"/>
      <c r="AIX379" s="116"/>
      <c r="AIY379" s="116"/>
      <c r="AIZ379" s="116"/>
      <c r="AJA379" s="116"/>
      <c r="AJB379" s="116"/>
      <c r="AJC379" s="116"/>
      <c r="AJD379" s="116"/>
      <c r="AJE379" s="116"/>
      <c r="AJF379" s="116"/>
      <c r="AJG379" s="118"/>
      <c r="AJH379" s="115"/>
      <c r="AJI379" s="116"/>
      <c r="AJJ379" s="117"/>
      <c r="AJK379" s="116"/>
      <c r="AJL379" s="116"/>
      <c r="AJM379" s="116"/>
      <c r="AJN379" s="116"/>
      <c r="AJO379" s="116"/>
      <c r="AJP379" s="116"/>
      <c r="AJQ379" s="116"/>
      <c r="AJR379" s="116"/>
      <c r="AJS379" s="118"/>
      <c r="AJT379" s="116"/>
      <c r="AJU379" s="116"/>
      <c r="AJV379" s="116"/>
      <c r="AJW379" s="116"/>
      <c r="AJX379" s="116"/>
      <c r="AJY379" s="116"/>
      <c r="AJZ379" s="116"/>
      <c r="AKA379" s="116"/>
      <c r="AKB379" s="116"/>
      <c r="AKC379" s="116"/>
      <c r="AKD379" s="118"/>
      <c r="AKE379" s="115"/>
      <c r="AKF379" s="116"/>
      <c r="AKG379" s="117"/>
      <c r="AKH379" s="116"/>
      <c r="AKI379" s="116"/>
      <c r="AKJ379" s="116"/>
      <c r="AKK379" s="116"/>
      <c r="AKL379" s="116"/>
      <c r="AKM379" s="116"/>
      <c r="AKN379" s="116"/>
      <c r="AKO379" s="116"/>
      <c r="AKP379" s="118"/>
      <c r="AKQ379" s="116"/>
      <c r="AKR379" s="116"/>
      <c r="AKS379" s="116"/>
      <c r="AKT379" s="116"/>
      <c r="AKU379" s="116"/>
      <c r="AKV379" s="116"/>
      <c r="AKW379" s="116"/>
      <c r="AKX379" s="116"/>
      <c r="AKY379" s="116"/>
      <c r="AKZ379" s="116"/>
      <c r="ALA379" s="118"/>
      <c r="ALB379" s="115"/>
      <c r="ALC379" s="116"/>
      <c r="ALD379" s="117"/>
      <c r="ALE379" s="116"/>
      <c r="ALF379" s="116"/>
      <c r="ALG379" s="116"/>
      <c r="ALH379" s="116"/>
      <c r="ALI379" s="116"/>
      <c r="ALJ379" s="116"/>
      <c r="ALK379" s="116"/>
      <c r="ALL379" s="116"/>
      <c r="ALM379" s="118"/>
      <c r="ALN379" s="116"/>
      <c r="ALO379" s="116"/>
      <c r="ALP379" s="116"/>
      <c r="ALQ379" s="116"/>
      <c r="ALR379" s="116"/>
      <c r="ALS379" s="116"/>
      <c r="ALT379" s="116"/>
      <c r="ALU379" s="116"/>
      <c r="ALV379" s="116"/>
      <c r="ALW379" s="116"/>
      <c r="ALX379" s="118"/>
      <c r="ALY379" s="115"/>
      <c r="ALZ379" s="116"/>
      <c r="AMA379" s="117"/>
      <c r="AMB379" s="116"/>
      <c r="AMC379" s="116"/>
      <c r="AMD379" s="116"/>
      <c r="AME379" s="116"/>
      <c r="AMF379" s="116"/>
      <c r="AMG379" s="116"/>
      <c r="AMH379" s="116"/>
      <c r="AMI379" s="116"/>
      <c r="AMJ379" s="118"/>
      <c r="AMK379" s="116"/>
      <c r="AML379" s="116"/>
      <c r="AMM379" s="116"/>
      <c r="AMN379" s="116"/>
      <c r="AMO379" s="116"/>
      <c r="AMP379" s="116"/>
      <c r="AMQ379" s="116"/>
      <c r="AMR379" s="116"/>
      <c r="AMS379" s="116"/>
      <c r="AMT379" s="116"/>
      <c r="AMU379" s="118"/>
      <c r="AMV379" s="115"/>
      <c r="AMW379" s="116"/>
      <c r="AMX379" s="117"/>
      <c r="AMY379" s="116"/>
      <c r="AMZ379" s="116"/>
      <c r="ANA379" s="116"/>
      <c r="ANB379" s="116"/>
      <c r="ANC379" s="116"/>
      <c r="AND379" s="116"/>
      <c r="ANE379" s="116"/>
      <c r="ANF379" s="116"/>
      <c r="ANG379" s="118"/>
      <c r="ANH379" s="116"/>
      <c r="ANI379" s="116"/>
      <c r="ANJ379" s="116"/>
      <c r="ANK379" s="116"/>
      <c r="ANL379" s="116"/>
      <c r="ANM379" s="116"/>
      <c r="ANN379" s="116"/>
      <c r="ANO379" s="116"/>
      <c r="ANP379" s="116"/>
      <c r="ANQ379" s="116"/>
      <c r="ANR379" s="118"/>
      <c r="ANS379" s="115"/>
      <c r="ANT379" s="116"/>
      <c r="ANU379" s="117"/>
      <c r="ANV379" s="116"/>
      <c r="ANW379" s="116"/>
      <c r="ANX379" s="116"/>
      <c r="ANY379" s="116"/>
      <c r="ANZ379" s="116"/>
      <c r="AOA379" s="116"/>
      <c r="AOB379" s="116"/>
      <c r="AOC379" s="116"/>
      <c r="AOD379" s="118"/>
      <c r="AOE379" s="116"/>
      <c r="AOF379" s="116"/>
      <c r="AOG379" s="116"/>
      <c r="AOH379" s="116"/>
      <c r="AOI379" s="116"/>
      <c r="AOJ379" s="116"/>
      <c r="AOK379" s="116"/>
      <c r="AOL379" s="116"/>
      <c r="AOM379" s="116"/>
      <c r="AON379" s="116"/>
      <c r="AOO379" s="118"/>
      <c r="AOP379" s="115"/>
      <c r="AOQ379" s="116"/>
      <c r="AOR379" s="117"/>
      <c r="AOS379" s="116"/>
      <c r="AOT379" s="116"/>
      <c r="AOU379" s="116"/>
      <c r="AOV379" s="116"/>
      <c r="AOW379" s="116"/>
      <c r="AOX379" s="116"/>
      <c r="AOY379" s="116"/>
      <c r="AOZ379" s="116"/>
      <c r="APA379" s="118"/>
      <c r="APB379" s="116"/>
      <c r="APC379" s="116"/>
      <c r="APD379" s="116"/>
      <c r="APE379" s="116"/>
      <c r="APF379" s="116"/>
      <c r="APG379" s="116"/>
      <c r="APH379" s="116"/>
      <c r="API379" s="116"/>
      <c r="APJ379" s="116"/>
      <c r="APK379" s="116"/>
      <c r="APL379" s="118"/>
      <c r="APM379" s="115"/>
      <c r="APN379" s="116"/>
      <c r="APO379" s="117"/>
      <c r="APP379" s="116"/>
      <c r="APQ379" s="116"/>
      <c r="APR379" s="116"/>
      <c r="APS379" s="116"/>
      <c r="APT379" s="116"/>
      <c r="APU379" s="116"/>
      <c r="APV379" s="116"/>
      <c r="APW379" s="116"/>
      <c r="APX379" s="118"/>
      <c r="APY379" s="116"/>
      <c r="APZ379" s="116"/>
      <c r="AQA379" s="116"/>
      <c r="AQB379" s="116"/>
      <c r="AQC379" s="116"/>
      <c r="AQD379" s="116"/>
      <c r="AQE379" s="116"/>
      <c r="AQF379" s="116"/>
      <c r="AQG379" s="116"/>
      <c r="AQH379" s="116"/>
      <c r="AQI379" s="118"/>
      <c r="AQJ379" s="115"/>
      <c r="AQK379" s="116"/>
      <c r="AQL379" s="117"/>
      <c r="AQM379" s="116"/>
      <c r="AQN379" s="116"/>
      <c r="AQO379" s="116"/>
      <c r="AQP379" s="116"/>
      <c r="AQQ379" s="116"/>
      <c r="AQR379" s="116"/>
      <c r="AQS379" s="116"/>
      <c r="AQT379" s="116"/>
      <c r="AQU379" s="118"/>
      <c r="AQV379" s="116"/>
      <c r="AQW379" s="116"/>
      <c r="AQX379" s="116"/>
      <c r="AQY379" s="116"/>
      <c r="AQZ379" s="116"/>
      <c r="ARA379" s="116"/>
      <c r="ARB379" s="116"/>
      <c r="ARC379" s="116"/>
      <c r="ARD379" s="116"/>
      <c r="ARE379" s="116"/>
      <c r="ARF379" s="118"/>
      <c r="ARG379" s="115"/>
      <c r="ARH379" s="116"/>
      <c r="ARI379" s="117"/>
      <c r="ARJ379" s="116"/>
      <c r="ARK379" s="116"/>
      <c r="ARL379" s="116"/>
      <c r="ARM379" s="116"/>
      <c r="ARN379" s="116"/>
      <c r="ARO379" s="116"/>
      <c r="ARP379" s="116"/>
      <c r="ARQ379" s="116"/>
      <c r="ARR379" s="118"/>
      <c r="ARS379" s="116"/>
      <c r="ART379" s="116"/>
      <c r="ARU379" s="116"/>
      <c r="ARV379" s="116"/>
      <c r="ARW379" s="116"/>
      <c r="ARX379" s="116"/>
      <c r="ARY379" s="116"/>
      <c r="ARZ379" s="116"/>
      <c r="ASA379" s="116"/>
      <c r="ASB379" s="116"/>
      <c r="ASC379" s="118"/>
      <c r="ASD379" s="115"/>
      <c r="ASE379" s="116"/>
      <c r="ASF379" s="117"/>
      <c r="ASG379" s="116"/>
      <c r="ASH379" s="116"/>
      <c r="ASI379" s="116"/>
      <c r="ASJ379" s="116"/>
      <c r="ASK379" s="116"/>
      <c r="ASL379" s="116"/>
      <c r="ASM379" s="116"/>
      <c r="ASN379" s="116"/>
      <c r="ASO379" s="118"/>
      <c r="ASP379" s="116"/>
      <c r="ASQ379" s="116"/>
      <c r="ASR379" s="116"/>
      <c r="ASS379" s="116"/>
      <c r="AST379" s="116"/>
      <c r="ASU379" s="116"/>
      <c r="ASV379" s="116"/>
      <c r="ASW379" s="116"/>
      <c r="ASX379" s="116"/>
      <c r="ASY379" s="116"/>
      <c r="ASZ379" s="118"/>
      <c r="ATA379" s="115"/>
      <c r="ATB379" s="116"/>
      <c r="ATC379" s="117"/>
      <c r="ATD379" s="116"/>
      <c r="ATE379" s="116"/>
      <c r="ATF379" s="116"/>
      <c r="ATG379" s="116"/>
      <c r="ATH379" s="116"/>
      <c r="ATI379" s="116"/>
      <c r="ATJ379" s="116"/>
      <c r="ATK379" s="116"/>
      <c r="ATL379" s="118"/>
      <c r="ATM379" s="116"/>
      <c r="ATN379" s="116"/>
      <c r="ATO379" s="116"/>
      <c r="ATP379" s="116"/>
      <c r="ATQ379" s="116"/>
      <c r="ATR379" s="116"/>
      <c r="ATS379" s="116"/>
      <c r="ATT379" s="116"/>
      <c r="ATU379" s="116"/>
      <c r="ATV379" s="116"/>
      <c r="ATW379" s="118"/>
      <c r="ATX379" s="115"/>
      <c r="ATY379" s="116"/>
      <c r="ATZ379" s="117"/>
      <c r="AUA379" s="116"/>
      <c r="AUB379" s="116"/>
      <c r="AUC379" s="116"/>
      <c r="AUD379" s="116"/>
      <c r="AUE379" s="116"/>
      <c r="AUF379" s="116"/>
      <c r="AUG379" s="116"/>
      <c r="AUH379" s="116"/>
      <c r="AUI379" s="118"/>
      <c r="AUJ379" s="116"/>
      <c r="AUK379" s="116"/>
      <c r="AUL379" s="116"/>
      <c r="AUM379" s="116"/>
      <c r="AUN379" s="116"/>
      <c r="AUO379" s="116"/>
      <c r="AUP379" s="116"/>
      <c r="AUQ379" s="116"/>
      <c r="AUR379" s="116"/>
      <c r="AUS379" s="116"/>
      <c r="AUT379" s="118"/>
      <c r="AUU379" s="115"/>
      <c r="AUV379" s="116"/>
      <c r="AUW379" s="117"/>
      <c r="AUX379" s="116"/>
      <c r="AUY379" s="116"/>
      <c r="AUZ379" s="116"/>
      <c r="AVA379" s="116"/>
      <c r="AVB379" s="116"/>
      <c r="AVC379" s="116"/>
      <c r="AVD379" s="116"/>
      <c r="AVE379" s="116"/>
      <c r="AVF379" s="118"/>
      <c r="AVG379" s="116"/>
      <c r="AVH379" s="116"/>
      <c r="AVI379" s="116"/>
      <c r="AVJ379" s="116"/>
      <c r="AVK379" s="116"/>
      <c r="AVL379" s="116"/>
      <c r="AVM379" s="116"/>
      <c r="AVN379" s="116"/>
      <c r="AVO379" s="116"/>
      <c r="AVP379" s="116"/>
      <c r="AVQ379" s="118"/>
      <c r="AVR379" s="115"/>
      <c r="AVS379" s="116"/>
      <c r="AVT379" s="117"/>
      <c r="AVU379" s="116"/>
      <c r="AVV379" s="116"/>
      <c r="AVW379" s="116"/>
      <c r="AVX379" s="116"/>
      <c r="AVY379" s="116"/>
      <c r="AVZ379" s="116"/>
      <c r="AWA379" s="116"/>
      <c r="AWB379" s="116"/>
      <c r="AWC379" s="118"/>
      <c r="AWD379" s="116"/>
      <c r="AWE379" s="116"/>
      <c r="AWF379" s="116"/>
      <c r="AWG379" s="116"/>
      <c r="AWH379" s="116"/>
      <c r="AWI379" s="116"/>
      <c r="AWJ379" s="116"/>
      <c r="AWK379" s="116"/>
      <c r="AWL379" s="116"/>
      <c r="AWM379" s="116"/>
      <c r="AWN379" s="118"/>
      <c r="AWO379" s="115"/>
      <c r="AWP379" s="116"/>
      <c r="AWQ379" s="117"/>
      <c r="AWR379" s="116"/>
      <c r="AWS379" s="116"/>
      <c r="AWT379" s="116"/>
      <c r="AWU379" s="116"/>
      <c r="AWV379" s="116"/>
      <c r="AWW379" s="116"/>
      <c r="AWX379" s="116"/>
      <c r="AWY379" s="116"/>
      <c r="AWZ379" s="118"/>
      <c r="AXA379" s="116"/>
      <c r="AXB379" s="116"/>
      <c r="AXC379" s="116"/>
      <c r="AXD379" s="116"/>
      <c r="AXE379" s="116"/>
      <c r="AXF379" s="116"/>
      <c r="AXG379" s="116"/>
      <c r="AXH379" s="116"/>
      <c r="AXI379" s="116"/>
      <c r="AXJ379" s="116"/>
      <c r="AXK379" s="118"/>
      <c r="AXL379" s="115"/>
      <c r="AXM379" s="116"/>
      <c r="AXN379" s="117"/>
      <c r="AXO379" s="116"/>
      <c r="AXP379" s="116"/>
      <c r="AXQ379" s="116"/>
      <c r="AXR379" s="116"/>
      <c r="AXS379" s="116"/>
      <c r="AXT379" s="116"/>
      <c r="AXU379" s="116"/>
      <c r="AXV379" s="116"/>
      <c r="AXW379" s="118"/>
      <c r="AXX379" s="116"/>
      <c r="AXY379" s="116"/>
      <c r="AXZ379" s="116"/>
      <c r="AYA379" s="116"/>
      <c r="AYB379" s="116"/>
      <c r="AYC379" s="116"/>
      <c r="AYD379" s="116"/>
      <c r="AYE379" s="116"/>
      <c r="AYF379" s="116"/>
      <c r="AYG379" s="116"/>
      <c r="AYH379" s="118"/>
      <c r="AYI379" s="115"/>
      <c r="AYJ379" s="116"/>
      <c r="AYK379" s="117"/>
      <c r="AYL379" s="116"/>
      <c r="AYM379" s="116"/>
      <c r="AYN379" s="116"/>
      <c r="AYO379" s="116"/>
      <c r="AYP379" s="116"/>
      <c r="AYQ379" s="116"/>
      <c r="AYR379" s="116"/>
      <c r="AYS379" s="116"/>
      <c r="AYT379" s="118"/>
      <c r="AYU379" s="116"/>
      <c r="AYV379" s="116"/>
      <c r="AYW379" s="116"/>
      <c r="AYX379" s="116"/>
      <c r="AYY379" s="116"/>
      <c r="AYZ379" s="116"/>
      <c r="AZA379" s="116"/>
      <c r="AZB379" s="116"/>
      <c r="AZC379" s="116"/>
      <c r="AZD379" s="116"/>
      <c r="AZE379" s="118"/>
      <c r="AZF379" s="115"/>
      <c r="AZG379" s="116"/>
      <c r="AZH379" s="117"/>
      <c r="AZI379" s="116"/>
      <c r="AZJ379" s="116"/>
      <c r="AZK379" s="116"/>
      <c r="AZL379" s="116"/>
      <c r="AZM379" s="116"/>
      <c r="AZN379" s="116"/>
      <c r="AZO379" s="116"/>
      <c r="AZP379" s="116"/>
      <c r="AZQ379" s="118"/>
      <c r="AZR379" s="116"/>
      <c r="AZS379" s="116"/>
      <c r="AZT379" s="116"/>
      <c r="AZU379" s="116"/>
      <c r="AZV379" s="116"/>
      <c r="AZW379" s="116"/>
      <c r="AZX379" s="116"/>
      <c r="AZY379" s="116"/>
      <c r="AZZ379" s="116"/>
      <c r="BAA379" s="116"/>
      <c r="BAB379" s="118"/>
      <c r="BAC379" s="115"/>
      <c r="BAD379" s="116"/>
      <c r="BAE379" s="117"/>
      <c r="BAF379" s="116"/>
      <c r="BAG379" s="116"/>
      <c r="BAH379" s="116"/>
      <c r="BAI379" s="116"/>
      <c r="BAJ379" s="116"/>
      <c r="BAK379" s="116"/>
      <c r="BAL379" s="116"/>
      <c r="BAM379" s="116"/>
      <c r="BAN379" s="118"/>
      <c r="BAO379" s="116"/>
      <c r="BAP379" s="116"/>
      <c r="BAQ379" s="116"/>
      <c r="BAR379" s="116"/>
      <c r="BAS379" s="116"/>
      <c r="BAT379" s="116"/>
      <c r="BAU379" s="116"/>
      <c r="BAV379" s="116"/>
      <c r="BAW379" s="116"/>
      <c r="BAX379" s="116"/>
      <c r="BAY379" s="118"/>
      <c r="BAZ379" s="115"/>
      <c r="BBA379" s="116"/>
      <c r="BBB379" s="117"/>
      <c r="BBC379" s="116"/>
      <c r="BBD379" s="116"/>
      <c r="BBE379" s="116"/>
      <c r="BBF379" s="116"/>
      <c r="BBG379" s="116"/>
      <c r="BBH379" s="116"/>
      <c r="BBI379" s="116"/>
      <c r="BBJ379" s="116"/>
      <c r="BBK379" s="118"/>
      <c r="BBL379" s="116"/>
      <c r="BBM379" s="116"/>
      <c r="BBN379" s="116"/>
      <c r="BBO379" s="116"/>
      <c r="BBP379" s="116"/>
      <c r="BBQ379" s="116"/>
      <c r="BBR379" s="116"/>
      <c r="BBS379" s="116"/>
      <c r="BBT379" s="116"/>
      <c r="BBU379" s="116"/>
      <c r="BBV379" s="118"/>
      <c r="BBW379" s="115"/>
      <c r="BBX379" s="116"/>
      <c r="BBY379" s="117"/>
      <c r="BBZ379" s="116"/>
      <c r="BCA379" s="116"/>
      <c r="BCB379" s="116"/>
      <c r="BCC379" s="116"/>
      <c r="BCD379" s="116"/>
      <c r="BCE379" s="116"/>
      <c r="BCF379" s="116"/>
      <c r="BCG379" s="116"/>
      <c r="BCH379" s="118"/>
      <c r="BCI379" s="116"/>
      <c r="BCJ379" s="116"/>
      <c r="BCK379" s="116"/>
      <c r="BCL379" s="116"/>
      <c r="BCM379" s="116"/>
      <c r="BCN379" s="116"/>
      <c r="BCO379" s="116"/>
      <c r="BCP379" s="116"/>
      <c r="BCQ379" s="116"/>
      <c r="BCR379" s="116"/>
      <c r="BCS379" s="118"/>
      <c r="BCT379" s="115"/>
      <c r="BCU379" s="116"/>
      <c r="BCV379" s="117"/>
      <c r="BCW379" s="116"/>
      <c r="BCX379" s="116"/>
      <c r="BCY379" s="116"/>
      <c r="BCZ379" s="116"/>
      <c r="BDA379" s="116"/>
      <c r="BDB379" s="116"/>
      <c r="BDC379" s="116"/>
      <c r="BDD379" s="116"/>
      <c r="BDE379" s="118"/>
      <c r="BDF379" s="116"/>
      <c r="BDG379" s="116"/>
      <c r="BDH379" s="116"/>
      <c r="BDI379" s="116"/>
      <c r="BDJ379" s="116"/>
      <c r="BDK379" s="116"/>
      <c r="BDL379" s="116"/>
      <c r="BDM379" s="116"/>
      <c r="BDN379" s="116"/>
      <c r="BDO379" s="116"/>
      <c r="BDP379" s="118"/>
      <c r="BDQ379" s="115"/>
      <c r="BDR379" s="116"/>
      <c r="BDS379" s="117"/>
      <c r="BDT379" s="116"/>
      <c r="BDU379" s="116"/>
      <c r="BDV379" s="116"/>
      <c r="BDW379" s="116"/>
      <c r="BDX379" s="116"/>
      <c r="BDY379" s="116"/>
      <c r="BDZ379" s="116"/>
      <c r="BEA379" s="116"/>
      <c r="BEB379" s="118"/>
      <c r="BEC379" s="116"/>
      <c r="BED379" s="116"/>
      <c r="BEE379" s="116"/>
      <c r="BEF379" s="116"/>
      <c r="BEG379" s="116"/>
      <c r="BEH379" s="116"/>
      <c r="BEI379" s="116"/>
      <c r="BEJ379" s="116"/>
      <c r="BEK379" s="116"/>
      <c r="BEL379" s="116"/>
      <c r="BEM379" s="118"/>
      <c r="BEN379" s="115"/>
      <c r="BEO379" s="116"/>
      <c r="BEP379" s="117"/>
      <c r="BEQ379" s="116"/>
      <c r="BER379" s="116"/>
      <c r="BES379" s="116"/>
      <c r="BET379" s="116"/>
      <c r="BEU379" s="116"/>
      <c r="BEV379" s="116"/>
      <c r="BEW379" s="116"/>
      <c r="BEX379" s="116"/>
      <c r="BEY379" s="118"/>
      <c r="BEZ379" s="116"/>
      <c r="BFA379" s="116"/>
      <c r="BFB379" s="116"/>
      <c r="BFC379" s="116"/>
      <c r="BFD379" s="116"/>
      <c r="BFE379" s="116"/>
      <c r="BFF379" s="116"/>
      <c r="BFG379" s="116"/>
      <c r="BFH379" s="116"/>
      <c r="BFI379" s="116"/>
      <c r="BFJ379" s="118"/>
      <c r="BFK379" s="115"/>
      <c r="BFL379" s="116"/>
      <c r="BFM379" s="117"/>
      <c r="BFN379" s="116"/>
      <c r="BFO379" s="116"/>
      <c r="BFP379" s="116"/>
      <c r="BFQ379" s="116"/>
      <c r="BFR379" s="116"/>
      <c r="BFS379" s="116"/>
      <c r="BFT379" s="116"/>
      <c r="BFU379" s="116"/>
      <c r="BFV379" s="118"/>
      <c r="BFW379" s="116"/>
      <c r="BFX379" s="116"/>
      <c r="BFY379" s="116"/>
      <c r="BFZ379" s="116"/>
      <c r="BGA379" s="116"/>
      <c r="BGB379" s="116"/>
      <c r="BGC379" s="116"/>
      <c r="BGD379" s="116"/>
      <c r="BGE379" s="116"/>
      <c r="BGF379" s="116"/>
      <c r="BGG379" s="118"/>
      <c r="BGH379" s="115"/>
      <c r="BGI379" s="116"/>
      <c r="BGJ379" s="117"/>
      <c r="BGK379" s="116"/>
      <c r="BGL379" s="116"/>
      <c r="BGM379" s="116"/>
      <c r="BGN379" s="116"/>
      <c r="BGO379" s="116"/>
      <c r="BGP379" s="116"/>
      <c r="BGQ379" s="116"/>
      <c r="BGR379" s="116"/>
      <c r="BGS379" s="118"/>
      <c r="BGT379" s="116"/>
      <c r="BGU379" s="116"/>
      <c r="BGV379" s="116"/>
      <c r="BGW379" s="116"/>
      <c r="BGX379" s="116"/>
      <c r="BGY379" s="116"/>
      <c r="BGZ379" s="116"/>
      <c r="BHA379" s="116"/>
      <c r="BHB379" s="116"/>
      <c r="BHC379" s="116"/>
      <c r="BHD379" s="118"/>
      <c r="BHE379" s="115"/>
      <c r="BHF379" s="116"/>
      <c r="BHG379" s="117"/>
      <c r="BHH379" s="116"/>
      <c r="BHI379" s="116"/>
      <c r="BHJ379" s="116"/>
      <c r="BHK379" s="116"/>
      <c r="BHL379" s="116"/>
      <c r="BHM379" s="116"/>
      <c r="BHN379" s="116"/>
      <c r="BHO379" s="116"/>
      <c r="BHP379" s="118"/>
      <c r="BHQ379" s="116"/>
      <c r="BHR379" s="116"/>
      <c r="BHS379" s="116"/>
      <c r="BHT379" s="116"/>
      <c r="BHU379" s="116"/>
      <c r="BHV379" s="116"/>
      <c r="BHW379" s="116"/>
      <c r="BHX379" s="116"/>
      <c r="BHY379" s="116"/>
      <c r="BHZ379" s="116"/>
      <c r="BIA379" s="118"/>
      <c r="BIB379" s="115"/>
      <c r="BIC379" s="116"/>
      <c r="BID379" s="117"/>
      <c r="BIE379" s="116"/>
      <c r="BIF379" s="116"/>
      <c r="BIG379" s="116"/>
      <c r="BIH379" s="116"/>
      <c r="BII379" s="116"/>
      <c r="BIJ379" s="116"/>
      <c r="BIK379" s="116"/>
      <c r="BIL379" s="116"/>
      <c r="BIM379" s="118"/>
      <c r="BIN379" s="116"/>
      <c r="BIO379" s="116"/>
      <c r="BIP379" s="116"/>
      <c r="BIQ379" s="116"/>
      <c r="BIR379" s="116"/>
      <c r="BIS379" s="116"/>
      <c r="BIT379" s="116"/>
      <c r="BIU379" s="116"/>
      <c r="BIV379" s="116"/>
      <c r="BIW379" s="116"/>
      <c r="BIX379" s="118"/>
      <c r="BIY379" s="115"/>
      <c r="BIZ379" s="116"/>
      <c r="BJA379" s="117"/>
      <c r="BJB379" s="116"/>
      <c r="BJC379" s="116"/>
      <c r="BJD379" s="116"/>
      <c r="BJE379" s="116"/>
      <c r="BJF379" s="116"/>
      <c r="BJG379" s="116"/>
      <c r="BJH379" s="116"/>
      <c r="BJI379" s="116"/>
      <c r="BJJ379" s="118"/>
      <c r="BJK379" s="116"/>
      <c r="BJL379" s="116"/>
      <c r="BJM379" s="116"/>
      <c r="BJN379" s="116"/>
      <c r="BJO379" s="116"/>
      <c r="BJP379" s="116"/>
      <c r="BJQ379" s="116"/>
      <c r="BJR379" s="116"/>
      <c r="BJS379" s="116"/>
      <c r="BJT379" s="116"/>
      <c r="BJU379" s="118"/>
      <c r="BJV379" s="115"/>
      <c r="BJW379" s="116"/>
      <c r="BJX379" s="117"/>
      <c r="BJY379" s="116"/>
      <c r="BJZ379" s="116"/>
      <c r="BKA379" s="116"/>
      <c r="BKB379" s="116"/>
      <c r="BKC379" s="116"/>
      <c r="BKD379" s="116"/>
      <c r="BKE379" s="116"/>
      <c r="BKF379" s="116"/>
      <c r="BKG379" s="118"/>
      <c r="BKH379" s="116"/>
      <c r="BKI379" s="116"/>
      <c r="BKJ379" s="116"/>
      <c r="BKK379" s="116"/>
      <c r="BKL379" s="116"/>
      <c r="BKM379" s="116"/>
      <c r="BKN379" s="116"/>
      <c r="BKO379" s="116"/>
      <c r="BKP379" s="116"/>
      <c r="BKQ379" s="116"/>
      <c r="BKR379" s="118"/>
      <c r="BKS379" s="115"/>
      <c r="BKT379" s="116"/>
      <c r="BKU379" s="117"/>
      <c r="BKV379" s="116"/>
      <c r="BKW379" s="116"/>
      <c r="BKX379" s="116"/>
      <c r="BKY379" s="116"/>
      <c r="BKZ379" s="116"/>
      <c r="BLA379" s="116"/>
      <c r="BLB379" s="116"/>
      <c r="BLC379" s="116"/>
      <c r="BLD379" s="118"/>
      <c r="BLE379" s="116"/>
      <c r="BLF379" s="116"/>
      <c r="BLG379" s="116"/>
      <c r="BLH379" s="116"/>
      <c r="BLI379" s="116"/>
      <c r="BLJ379" s="116"/>
      <c r="BLK379" s="116"/>
      <c r="BLL379" s="116"/>
      <c r="BLM379" s="116"/>
      <c r="BLN379" s="116"/>
      <c r="BLO379" s="118"/>
      <c r="BLP379" s="115"/>
      <c r="BLQ379" s="116"/>
      <c r="BLR379" s="117"/>
      <c r="BLS379" s="116"/>
      <c r="BLT379" s="116"/>
      <c r="BLU379" s="116"/>
      <c r="BLV379" s="116"/>
      <c r="BLW379" s="116"/>
      <c r="BLX379" s="116"/>
      <c r="BLY379" s="116"/>
      <c r="BLZ379" s="116"/>
      <c r="BMA379" s="118"/>
      <c r="BMB379" s="116"/>
      <c r="BMC379" s="116"/>
      <c r="BMD379" s="116"/>
      <c r="BME379" s="116"/>
      <c r="BMF379" s="116"/>
      <c r="BMG379" s="116"/>
      <c r="BMH379" s="116"/>
      <c r="BMI379" s="116"/>
      <c r="BMJ379" s="116"/>
      <c r="BMK379" s="116"/>
      <c r="BML379" s="118"/>
      <c r="BMM379" s="115"/>
      <c r="BMN379" s="116"/>
      <c r="BMO379" s="117"/>
      <c r="BMP379" s="116"/>
      <c r="BMQ379" s="116"/>
      <c r="BMR379" s="116"/>
      <c r="BMS379" s="116"/>
      <c r="BMT379" s="116"/>
      <c r="BMU379" s="116"/>
      <c r="BMV379" s="116"/>
      <c r="BMW379" s="116"/>
      <c r="BMX379" s="118"/>
      <c r="BMY379" s="116"/>
      <c r="BMZ379" s="116"/>
      <c r="BNA379" s="116"/>
      <c r="BNB379" s="116"/>
      <c r="BNC379" s="116"/>
      <c r="BND379" s="116"/>
      <c r="BNE379" s="116"/>
      <c r="BNF379" s="116"/>
      <c r="BNG379" s="116"/>
      <c r="BNH379" s="116"/>
      <c r="BNI379" s="118"/>
      <c r="BNJ379" s="115"/>
      <c r="BNK379" s="116"/>
      <c r="BNL379" s="117"/>
      <c r="BNM379" s="116"/>
      <c r="BNN379" s="116"/>
      <c r="BNO379" s="116"/>
      <c r="BNP379" s="116"/>
      <c r="BNQ379" s="116"/>
      <c r="BNR379" s="116"/>
      <c r="BNS379" s="116"/>
      <c r="BNT379" s="116"/>
      <c r="BNU379" s="118"/>
      <c r="BNV379" s="116"/>
      <c r="BNW379" s="116"/>
      <c r="BNX379" s="116"/>
      <c r="BNY379" s="116"/>
      <c r="BNZ379" s="116"/>
      <c r="BOA379" s="116"/>
      <c r="BOB379" s="116"/>
      <c r="BOC379" s="116"/>
      <c r="BOD379" s="116"/>
      <c r="BOE379" s="116"/>
      <c r="BOF379" s="118"/>
      <c r="BOG379" s="115"/>
      <c r="BOH379" s="116"/>
      <c r="BOI379" s="117"/>
      <c r="BOJ379" s="116"/>
      <c r="BOK379" s="116"/>
      <c r="BOL379" s="116"/>
      <c r="BOM379" s="116"/>
      <c r="BON379" s="116"/>
      <c r="BOO379" s="116"/>
      <c r="BOP379" s="116"/>
      <c r="BOQ379" s="116"/>
      <c r="BOR379" s="118"/>
      <c r="BOS379" s="116"/>
      <c r="BOT379" s="116"/>
      <c r="BOU379" s="116"/>
      <c r="BOV379" s="116"/>
      <c r="BOW379" s="116"/>
      <c r="BOX379" s="116"/>
      <c r="BOY379" s="116"/>
      <c r="BOZ379" s="116"/>
      <c r="BPA379" s="116"/>
      <c r="BPB379" s="116"/>
      <c r="BPC379" s="118"/>
      <c r="BPD379" s="115"/>
      <c r="BPE379" s="116"/>
      <c r="BPF379" s="117"/>
      <c r="BPG379" s="116"/>
      <c r="BPH379" s="116"/>
      <c r="BPI379" s="116"/>
      <c r="BPJ379" s="116"/>
      <c r="BPK379" s="116"/>
      <c r="BPL379" s="116"/>
      <c r="BPM379" s="116"/>
      <c r="BPN379" s="116"/>
      <c r="BPO379" s="118"/>
      <c r="BPP379" s="116"/>
      <c r="BPQ379" s="116"/>
      <c r="BPR379" s="116"/>
      <c r="BPS379" s="116"/>
      <c r="BPT379" s="116"/>
      <c r="BPU379" s="116"/>
      <c r="BPV379" s="116"/>
      <c r="BPW379" s="116"/>
      <c r="BPX379" s="116"/>
      <c r="BPY379" s="116"/>
      <c r="BPZ379" s="118"/>
      <c r="BQA379" s="115"/>
      <c r="BQB379" s="116"/>
      <c r="BQC379" s="117"/>
      <c r="BQD379" s="116"/>
      <c r="BQE379" s="116"/>
      <c r="BQF379" s="116"/>
      <c r="BQG379" s="116"/>
      <c r="BQH379" s="116"/>
      <c r="BQI379" s="116"/>
      <c r="BQJ379" s="116"/>
      <c r="BQK379" s="116"/>
      <c r="BQL379" s="118"/>
      <c r="BQM379" s="116"/>
      <c r="BQN379" s="116"/>
      <c r="BQO379" s="116"/>
      <c r="BQP379" s="116"/>
      <c r="BQQ379" s="116"/>
      <c r="BQR379" s="116"/>
      <c r="BQS379" s="116"/>
      <c r="BQT379" s="116"/>
      <c r="BQU379" s="116"/>
      <c r="BQV379" s="116"/>
      <c r="BQW379" s="118"/>
      <c r="BQX379" s="115"/>
      <c r="BQY379" s="116"/>
      <c r="BQZ379" s="117"/>
      <c r="BRA379" s="116"/>
      <c r="BRB379" s="116"/>
      <c r="BRC379" s="116"/>
      <c r="BRD379" s="116"/>
      <c r="BRE379" s="116"/>
      <c r="BRF379" s="116"/>
      <c r="BRG379" s="116"/>
      <c r="BRH379" s="116"/>
      <c r="BRI379" s="118"/>
      <c r="BRJ379" s="116"/>
      <c r="BRK379" s="116"/>
      <c r="BRL379" s="116"/>
      <c r="BRM379" s="116"/>
      <c r="BRN379" s="116"/>
      <c r="BRO379" s="116"/>
      <c r="BRP379" s="116"/>
      <c r="BRQ379" s="116"/>
      <c r="BRR379" s="116"/>
      <c r="BRS379" s="116"/>
      <c r="BRT379" s="118"/>
      <c r="BRU379" s="115"/>
      <c r="BRV379" s="116"/>
      <c r="BRW379" s="117"/>
      <c r="BRX379" s="116"/>
      <c r="BRY379" s="116"/>
      <c r="BRZ379" s="116"/>
      <c r="BSA379" s="116"/>
      <c r="BSB379" s="116"/>
      <c r="BSC379" s="116"/>
      <c r="BSD379" s="116"/>
      <c r="BSE379" s="116"/>
      <c r="BSF379" s="118"/>
      <c r="BSG379" s="116"/>
      <c r="BSH379" s="116"/>
      <c r="BSI379" s="116"/>
      <c r="BSJ379" s="116"/>
      <c r="BSK379" s="116"/>
      <c r="BSL379" s="116"/>
      <c r="BSM379" s="116"/>
      <c r="BSN379" s="116"/>
      <c r="BSO379" s="116"/>
      <c r="BSP379" s="116"/>
      <c r="BSQ379" s="118"/>
      <c r="BSR379" s="115"/>
      <c r="BSS379" s="116"/>
      <c r="BST379" s="117"/>
      <c r="BSU379" s="116"/>
      <c r="BSV379" s="116"/>
      <c r="BSW379" s="116"/>
      <c r="BSX379" s="116"/>
      <c r="BSY379" s="116"/>
      <c r="BSZ379" s="116"/>
      <c r="BTA379" s="116"/>
      <c r="BTB379" s="116"/>
      <c r="BTC379" s="118"/>
      <c r="BTD379" s="116"/>
      <c r="BTE379" s="116"/>
      <c r="BTF379" s="116"/>
      <c r="BTG379" s="116"/>
      <c r="BTH379" s="116"/>
      <c r="BTI379" s="116"/>
      <c r="BTJ379" s="116"/>
      <c r="BTK379" s="116"/>
      <c r="BTL379" s="116"/>
      <c r="BTM379" s="116"/>
      <c r="BTN379" s="118"/>
      <c r="BTO379" s="115"/>
      <c r="BTP379" s="116"/>
      <c r="BTQ379" s="117"/>
      <c r="BTR379" s="116"/>
      <c r="BTS379" s="116"/>
      <c r="BTT379" s="116"/>
      <c r="BTU379" s="116"/>
      <c r="BTV379" s="116"/>
      <c r="BTW379" s="116"/>
      <c r="BTX379" s="116"/>
      <c r="BTY379" s="116"/>
      <c r="BTZ379" s="118"/>
      <c r="BUA379" s="116"/>
      <c r="BUB379" s="116"/>
      <c r="BUC379" s="116"/>
      <c r="BUD379" s="116"/>
      <c r="BUE379" s="116"/>
      <c r="BUF379" s="116"/>
      <c r="BUG379" s="116"/>
      <c r="BUH379" s="116"/>
      <c r="BUI379" s="116"/>
      <c r="BUJ379" s="116"/>
      <c r="BUK379" s="118"/>
      <c r="BUL379" s="115"/>
      <c r="BUM379" s="116"/>
      <c r="BUN379" s="117"/>
      <c r="BUO379" s="116"/>
      <c r="BUP379" s="116"/>
      <c r="BUQ379" s="116"/>
      <c r="BUR379" s="116"/>
      <c r="BUS379" s="116"/>
      <c r="BUT379" s="116"/>
      <c r="BUU379" s="116"/>
      <c r="BUV379" s="116"/>
      <c r="BUW379" s="118"/>
      <c r="BUX379" s="116"/>
      <c r="BUY379" s="116"/>
      <c r="BUZ379" s="116"/>
      <c r="BVA379" s="116"/>
      <c r="BVB379" s="116"/>
      <c r="BVC379" s="116"/>
      <c r="BVD379" s="116"/>
      <c r="BVE379" s="116"/>
      <c r="BVF379" s="116"/>
      <c r="BVG379" s="116"/>
      <c r="BVH379" s="118"/>
      <c r="BVI379" s="115"/>
      <c r="BVJ379" s="116"/>
      <c r="BVK379" s="117"/>
      <c r="BVL379" s="116"/>
      <c r="BVM379" s="116"/>
      <c r="BVN379" s="116"/>
      <c r="BVO379" s="116"/>
      <c r="BVP379" s="116"/>
      <c r="BVQ379" s="116"/>
      <c r="BVR379" s="116"/>
      <c r="BVS379" s="116"/>
      <c r="BVT379" s="118"/>
      <c r="BVU379" s="116"/>
      <c r="BVV379" s="116"/>
      <c r="BVW379" s="116"/>
      <c r="BVX379" s="116"/>
      <c r="BVY379" s="116"/>
      <c r="BVZ379" s="116"/>
      <c r="BWA379" s="116"/>
      <c r="BWB379" s="116"/>
      <c r="BWC379" s="116"/>
      <c r="BWD379" s="116"/>
      <c r="BWE379" s="118"/>
      <c r="BWF379" s="115"/>
      <c r="BWG379" s="116"/>
      <c r="BWH379" s="117"/>
      <c r="BWI379" s="116"/>
      <c r="BWJ379" s="116"/>
      <c r="BWK379" s="116"/>
      <c r="BWL379" s="116"/>
      <c r="BWM379" s="116"/>
      <c r="BWN379" s="116"/>
      <c r="BWO379" s="116"/>
      <c r="BWP379" s="116"/>
      <c r="BWQ379" s="118"/>
      <c r="BWR379" s="116"/>
      <c r="BWS379" s="116"/>
      <c r="BWT379" s="116"/>
      <c r="BWU379" s="116"/>
      <c r="BWV379" s="116"/>
      <c r="BWW379" s="116"/>
      <c r="BWX379" s="116"/>
      <c r="BWY379" s="116"/>
      <c r="BWZ379" s="116"/>
      <c r="BXA379" s="116"/>
      <c r="BXB379" s="118"/>
      <c r="BXC379" s="115"/>
      <c r="BXD379" s="116"/>
      <c r="BXE379" s="117"/>
      <c r="BXF379" s="116"/>
      <c r="BXG379" s="116"/>
      <c r="BXH379" s="116"/>
      <c r="BXI379" s="116"/>
      <c r="BXJ379" s="116"/>
      <c r="BXK379" s="116"/>
      <c r="BXL379" s="116"/>
      <c r="BXM379" s="116"/>
      <c r="BXN379" s="118"/>
      <c r="BXO379" s="116"/>
      <c r="BXP379" s="116"/>
      <c r="BXQ379" s="116"/>
      <c r="BXR379" s="116"/>
      <c r="BXS379" s="116"/>
      <c r="BXT379" s="116"/>
      <c r="BXU379" s="116"/>
      <c r="BXV379" s="116"/>
      <c r="BXW379" s="116"/>
      <c r="BXX379" s="116"/>
      <c r="BXY379" s="118"/>
      <c r="BXZ379" s="115"/>
      <c r="BYA379" s="116"/>
      <c r="BYB379" s="117"/>
      <c r="BYC379" s="116"/>
      <c r="BYD379" s="116"/>
      <c r="BYE379" s="116"/>
      <c r="BYF379" s="116"/>
      <c r="BYG379" s="116"/>
      <c r="BYH379" s="116"/>
      <c r="BYI379" s="116"/>
      <c r="BYJ379" s="116"/>
      <c r="BYK379" s="118"/>
      <c r="BYL379" s="116"/>
      <c r="BYM379" s="116"/>
      <c r="BYN379" s="116"/>
      <c r="BYO379" s="116"/>
      <c r="BYP379" s="116"/>
      <c r="BYQ379" s="116"/>
      <c r="BYR379" s="116"/>
      <c r="BYS379" s="116"/>
      <c r="BYT379" s="116"/>
      <c r="BYU379" s="116"/>
      <c r="BYV379" s="118"/>
      <c r="BYW379" s="115"/>
      <c r="BYX379" s="116"/>
      <c r="BYY379" s="117"/>
      <c r="BYZ379" s="116"/>
      <c r="BZA379" s="116"/>
      <c r="BZB379" s="116"/>
      <c r="BZC379" s="116"/>
      <c r="BZD379" s="116"/>
      <c r="BZE379" s="116"/>
      <c r="BZF379" s="116"/>
      <c r="BZG379" s="116"/>
      <c r="BZH379" s="118"/>
      <c r="BZI379" s="116"/>
      <c r="BZJ379" s="116"/>
      <c r="BZK379" s="116"/>
      <c r="BZL379" s="116"/>
      <c r="BZM379" s="116"/>
      <c r="BZN379" s="116"/>
      <c r="BZO379" s="116"/>
      <c r="BZP379" s="116"/>
      <c r="BZQ379" s="116"/>
      <c r="BZR379" s="116"/>
      <c r="BZS379" s="118"/>
      <c r="BZT379" s="115"/>
      <c r="BZU379" s="116"/>
      <c r="BZV379" s="117"/>
      <c r="BZW379" s="116"/>
      <c r="BZX379" s="116"/>
      <c r="BZY379" s="116"/>
      <c r="BZZ379" s="116"/>
      <c r="CAA379" s="116"/>
      <c r="CAB379" s="116"/>
      <c r="CAC379" s="116"/>
      <c r="CAD379" s="116"/>
      <c r="CAE379" s="118"/>
      <c r="CAF379" s="116"/>
      <c r="CAG379" s="116"/>
      <c r="CAH379" s="116"/>
      <c r="CAI379" s="116"/>
      <c r="CAJ379" s="116"/>
      <c r="CAK379" s="116"/>
      <c r="CAL379" s="116"/>
      <c r="CAM379" s="116"/>
      <c r="CAN379" s="116"/>
      <c r="CAO379" s="116"/>
      <c r="CAP379" s="118"/>
      <c r="CAQ379" s="115"/>
      <c r="CAR379" s="116"/>
      <c r="CAS379" s="117"/>
      <c r="CAT379" s="116"/>
      <c r="CAU379" s="116"/>
      <c r="CAV379" s="116"/>
      <c r="CAW379" s="116"/>
      <c r="CAX379" s="116"/>
      <c r="CAY379" s="116"/>
      <c r="CAZ379" s="116"/>
      <c r="CBA379" s="116"/>
      <c r="CBB379" s="118"/>
      <c r="CBC379" s="116"/>
      <c r="CBD379" s="116"/>
      <c r="CBE379" s="116"/>
      <c r="CBF379" s="116"/>
      <c r="CBG379" s="116"/>
      <c r="CBH379" s="116"/>
      <c r="CBI379" s="116"/>
      <c r="CBJ379" s="116"/>
      <c r="CBK379" s="116"/>
      <c r="CBL379" s="116"/>
      <c r="CBM379" s="118"/>
      <c r="CBN379" s="115"/>
      <c r="CBO379" s="116"/>
      <c r="CBP379" s="117"/>
      <c r="CBQ379" s="116"/>
      <c r="CBR379" s="116"/>
      <c r="CBS379" s="116"/>
      <c r="CBT379" s="116"/>
      <c r="CBU379" s="116"/>
      <c r="CBV379" s="116"/>
      <c r="CBW379" s="116"/>
      <c r="CBX379" s="116"/>
      <c r="CBY379" s="118"/>
      <c r="CBZ379" s="116"/>
      <c r="CCA379" s="116"/>
      <c r="CCB379" s="116"/>
      <c r="CCC379" s="116"/>
      <c r="CCD379" s="116"/>
      <c r="CCE379" s="116"/>
      <c r="CCF379" s="116"/>
      <c r="CCG379" s="116"/>
      <c r="CCH379" s="116"/>
      <c r="CCI379" s="116"/>
      <c r="CCJ379" s="118"/>
      <c r="CCK379" s="115"/>
      <c r="CCL379" s="116"/>
      <c r="CCM379" s="117"/>
      <c r="CCN379" s="116"/>
      <c r="CCO379" s="116"/>
      <c r="CCP379" s="116"/>
      <c r="CCQ379" s="116"/>
      <c r="CCR379" s="116"/>
      <c r="CCS379" s="116"/>
      <c r="CCT379" s="116"/>
      <c r="CCU379" s="116"/>
      <c r="CCV379" s="118"/>
      <c r="CCW379" s="116"/>
      <c r="CCX379" s="116"/>
      <c r="CCY379" s="116"/>
      <c r="CCZ379" s="116"/>
      <c r="CDA379" s="116"/>
      <c r="CDB379" s="116"/>
      <c r="CDC379" s="116"/>
      <c r="CDD379" s="116"/>
      <c r="CDE379" s="116"/>
      <c r="CDF379" s="116"/>
      <c r="CDG379" s="118"/>
      <c r="CDH379" s="115"/>
      <c r="CDI379" s="116"/>
      <c r="CDJ379" s="117"/>
      <c r="CDK379" s="116"/>
      <c r="CDL379" s="116"/>
      <c r="CDM379" s="116"/>
      <c r="CDN379" s="116"/>
      <c r="CDO379" s="116"/>
      <c r="CDP379" s="116"/>
      <c r="CDQ379" s="116"/>
      <c r="CDR379" s="116"/>
      <c r="CDS379" s="118"/>
      <c r="CDT379" s="116"/>
      <c r="CDU379" s="116"/>
      <c r="CDV379" s="116"/>
      <c r="CDW379" s="116"/>
      <c r="CDX379" s="116"/>
      <c r="CDY379" s="116"/>
      <c r="CDZ379" s="116"/>
      <c r="CEA379" s="116"/>
      <c r="CEB379" s="116"/>
      <c r="CEC379" s="116"/>
      <c r="CED379" s="118"/>
      <c r="CEE379" s="115"/>
      <c r="CEF379" s="116"/>
      <c r="CEG379" s="117"/>
      <c r="CEH379" s="116"/>
      <c r="CEI379" s="116"/>
      <c r="CEJ379" s="116"/>
      <c r="CEK379" s="116"/>
      <c r="CEL379" s="116"/>
      <c r="CEM379" s="116"/>
      <c r="CEN379" s="116"/>
      <c r="CEO379" s="116"/>
      <c r="CEP379" s="118"/>
      <c r="CEQ379" s="116"/>
      <c r="CER379" s="116"/>
      <c r="CES379" s="116"/>
      <c r="CET379" s="116"/>
      <c r="CEU379" s="116"/>
      <c r="CEV379" s="116"/>
      <c r="CEW379" s="116"/>
      <c r="CEX379" s="116"/>
      <c r="CEY379" s="116"/>
      <c r="CEZ379" s="116"/>
      <c r="CFA379" s="118"/>
      <c r="CFB379" s="115"/>
      <c r="CFC379" s="116"/>
      <c r="CFD379" s="117"/>
      <c r="CFE379" s="116"/>
      <c r="CFF379" s="116"/>
      <c r="CFG379" s="116"/>
      <c r="CFH379" s="116"/>
      <c r="CFI379" s="116"/>
      <c r="CFJ379" s="116"/>
      <c r="CFK379" s="116"/>
      <c r="CFL379" s="116"/>
      <c r="CFM379" s="118"/>
      <c r="CFN379" s="116"/>
      <c r="CFO379" s="116"/>
      <c r="CFP379" s="116"/>
      <c r="CFQ379" s="116"/>
      <c r="CFR379" s="116"/>
      <c r="CFS379" s="116"/>
      <c r="CFT379" s="116"/>
      <c r="CFU379" s="116"/>
      <c r="CFV379" s="116"/>
      <c r="CFW379" s="116"/>
      <c r="CFX379" s="118"/>
      <c r="CFY379" s="115"/>
      <c r="CFZ379" s="116"/>
      <c r="CGA379" s="117"/>
      <c r="CGB379" s="116"/>
      <c r="CGC379" s="116"/>
      <c r="CGD379" s="116"/>
      <c r="CGE379" s="116"/>
      <c r="CGF379" s="116"/>
      <c r="CGG379" s="116"/>
      <c r="CGH379" s="116"/>
      <c r="CGI379" s="116"/>
      <c r="CGJ379" s="118"/>
      <c r="CGK379" s="116"/>
      <c r="CGL379" s="116"/>
      <c r="CGM379" s="116"/>
      <c r="CGN379" s="116"/>
      <c r="CGO379" s="116"/>
      <c r="CGP379" s="116"/>
      <c r="CGQ379" s="116"/>
      <c r="CGR379" s="116"/>
      <c r="CGS379" s="116"/>
      <c r="CGT379" s="116"/>
      <c r="CGU379" s="118"/>
      <c r="CGV379" s="115"/>
      <c r="CGW379" s="116"/>
      <c r="CGX379" s="117"/>
      <c r="CGY379" s="116"/>
      <c r="CGZ379" s="116"/>
      <c r="CHA379" s="116"/>
      <c r="CHB379" s="116"/>
      <c r="CHC379" s="116"/>
      <c r="CHD379" s="116"/>
      <c r="CHE379" s="116"/>
      <c r="CHF379" s="116"/>
      <c r="CHG379" s="118"/>
      <c r="CHH379" s="116"/>
      <c r="CHI379" s="116"/>
      <c r="CHJ379" s="116"/>
      <c r="CHK379" s="116"/>
      <c r="CHL379" s="116"/>
      <c r="CHM379" s="116"/>
      <c r="CHN379" s="116"/>
      <c r="CHO379" s="116"/>
      <c r="CHP379" s="116"/>
      <c r="CHQ379" s="116"/>
      <c r="CHR379" s="118"/>
      <c r="CHS379" s="115"/>
      <c r="CHT379" s="116"/>
      <c r="CHU379" s="117"/>
      <c r="CHV379" s="116"/>
      <c r="CHW379" s="116"/>
      <c r="CHX379" s="116"/>
      <c r="CHY379" s="116"/>
      <c r="CHZ379" s="116"/>
      <c r="CIA379" s="116"/>
      <c r="CIB379" s="116"/>
      <c r="CIC379" s="116"/>
      <c r="CID379" s="118"/>
      <c r="CIE379" s="116"/>
      <c r="CIF379" s="116"/>
      <c r="CIG379" s="116"/>
      <c r="CIH379" s="116"/>
      <c r="CII379" s="116"/>
      <c r="CIJ379" s="116"/>
      <c r="CIK379" s="116"/>
      <c r="CIL379" s="116"/>
      <c r="CIM379" s="116"/>
      <c r="CIN379" s="116"/>
      <c r="CIO379" s="118"/>
      <c r="CIP379" s="115"/>
      <c r="CIQ379" s="116"/>
      <c r="CIR379" s="117"/>
      <c r="CIS379" s="116"/>
      <c r="CIT379" s="116"/>
      <c r="CIU379" s="116"/>
      <c r="CIV379" s="116"/>
      <c r="CIW379" s="116"/>
      <c r="CIX379" s="116"/>
      <c r="CIY379" s="116"/>
      <c r="CIZ379" s="116"/>
      <c r="CJA379" s="118"/>
      <c r="CJB379" s="116"/>
      <c r="CJC379" s="116"/>
      <c r="CJD379" s="116"/>
      <c r="CJE379" s="116"/>
      <c r="CJF379" s="116"/>
      <c r="CJG379" s="116"/>
      <c r="CJH379" s="116"/>
      <c r="CJI379" s="116"/>
      <c r="CJJ379" s="116"/>
      <c r="CJK379" s="116"/>
      <c r="CJL379" s="118"/>
      <c r="CJM379" s="115"/>
      <c r="CJN379" s="116"/>
      <c r="CJO379" s="117"/>
      <c r="CJP379" s="116"/>
      <c r="CJQ379" s="116"/>
      <c r="CJR379" s="116"/>
      <c r="CJS379" s="116"/>
      <c r="CJT379" s="116"/>
      <c r="CJU379" s="116"/>
      <c r="CJV379" s="116"/>
      <c r="CJW379" s="116"/>
      <c r="CJX379" s="118"/>
      <c r="CJY379" s="116"/>
      <c r="CJZ379" s="116"/>
      <c r="CKA379" s="116"/>
      <c r="CKB379" s="116"/>
      <c r="CKC379" s="116"/>
      <c r="CKD379" s="116"/>
      <c r="CKE379" s="116"/>
      <c r="CKF379" s="116"/>
      <c r="CKG379" s="116"/>
      <c r="CKH379" s="116"/>
      <c r="CKI379" s="118"/>
      <c r="CKJ379" s="115"/>
      <c r="CKK379" s="116"/>
      <c r="CKL379" s="117"/>
      <c r="CKM379" s="116"/>
      <c r="CKN379" s="116"/>
      <c r="CKO379" s="116"/>
      <c r="CKP379" s="116"/>
      <c r="CKQ379" s="116"/>
      <c r="CKR379" s="116"/>
      <c r="CKS379" s="116"/>
      <c r="CKT379" s="116"/>
      <c r="CKU379" s="118"/>
      <c r="CKV379" s="116"/>
      <c r="CKW379" s="116"/>
      <c r="CKX379" s="116"/>
      <c r="CKY379" s="116"/>
      <c r="CKZ379" s="116"/>
      <c r="CLA379" s="116"/>
      <c r="CLB379" s="116"/>
      <c r="CLC379" s="116"/>
      <c r="CLD379" s="116"/>
      <c r="CLE379" s="116"/>
      <c r="CLF379" s="118"/>
      <c r="CLG379" s="115"/>
      <c r="CLH379" s="116"/>
      <c r="CLI379" s="117"/>
      <c r="CLJ379" s="116"/>
      <c r="CLK379" s="116"/>
      <c r="CLL379" s="116"/>
      <c r="CLM379" s="116"/>
      <c r="CLN379" s="116"/>
      <c r="CLO379" s="116"/>
      <c r="CLP379" s="116"/>
      <c r="CLQ379" s="116"/>
      <c r="CLR379" s="118"/>
      <c r="CLS379" s="116"/>
      <c r="CLT379" s="116"/>
      <c r="CLU379" s="116"/>
      <c r="CLV379" s="116"/>
      <c r="CLW379" s="116"/>
      <c r="CLX379" s="116"/>
      <c r="CLY379" s="116"/>
      <c r="CLZ379" s="116"/>
      <c r="CMA379" s="116"/>
      <c r="CMB379" s="116"/>
      <c r="CMC379" s="118"/>
      <c r="CMD379" s="115"/>
      <c r="CME379" s="116"/>
      <c r="CMF379" s="117"/>
      <c r="CMG379" s="116"/>
      <c r="CMH379" s="116"/>
      <c r="CMI379" s="116"/>
      <c r="CMJ379" s="116"/>
      <c r="CMK379" s="116"/>
      <c r="CML379" s="116"/>
      <c r="CMM379" s="116"/>
      <c r="CMN379" s="116"/>
      <c r="CMO379" s="118"/>
      <c r="CMP379" s="116"/>
      <c r="CMQ379" s="116"/>
      <c r="CMR379" s="116"/>
      <c r="CMS379" s="116"/>
      <c r="CMT379" s="116"/>
      <c r="CMU379" s="116"/>
      <c r="CMV379" s="116"/>
      <c r="CMW379" s="116"/>
      <c r="CMX379" s="116"/>
      <c r="CMY379" s="116"/>
      <c r="CMZ379" s="118"/>
      <c r="CNA379" s="115"/>
      <c r="CNB379" s="116"/>
      <c r="CNC379" s="117"/>
      <c r="CND379" s="116"/>
      <c r="CNE379" s="116"/>
      <c r="CNF379" s="116"/>
      <c r="CNG379" s="116"/>
      <c r="CNH379" s="116"/>
      <c r="CNI379" s="116"/>
      <c r="CNJ379" s="116"/>
      <c r="CNK379" s="116"/>
      <c r="CNL379" s="118"/>
      <c r="CNM379" s="116"/>
      <c r="CNN379" s="116"/>
      <c r="CNO379" s="116"/>
      <c r="CNP379" s="116"/>
      <c r="CNQ379" s="116"/>
      <c r="CNR379" s="116"/>
      <c r="CNS379" s="116"/>
      <c r="CNT379" s="116"/>
      <c r="CNU379" s="116"/>
      <c r="CNV379" s="116"/>
      <c r="CNW379" s="118"/>
      <c r="CNX379" s="115"/>
      <c r="CNY379" s="116"/>
      <c r="CNZ379" s="117"/>
      <c r="COA379" s="116"/>
      <c r="COB379" s="116"/>
      <c r="COC379" s="116"/>
      <c r="COD379" s="116"/>
      <c r="COE379" s="116"/>
      <c r="COF379" s="116"/>
      <c r="COG379" s="116"/>
      <c r="COH379" s="116"/>
      <c r="COI379" s="118"/>
      <c r="COJ379" s="116"/>
      <c r="COK379" s="116"/>
      <c r="COL379" s="116"/>
      <c r="COM379" s="116"/>
      <c r="CON379" s="116"/>
      <c r="COO379" s="116"/>
      <c r="COP379" s="116"/>
      <c r="COQ379" s="116"/>
      <c r="COR379" s="116"/>
      <c r="COS379" s="116"/>
      <c r="COT379" s="118"/>
      <c r="COU379" s="115"/>
      <c r="COV379" s="116"/>
      <c r="COW379" s="117"/>
      <c r="COX379" s="116"/>
      <c r="COY379" s="116"/>
      <c r="COZ379" s="116"/>
      <c r="CPA379" s="116"/>
      <c r="CPB379" s="116"/>
      <c r="CPC379" s="116"/>
      <c r="CPD379" s="116"/>
      <c r="CPE379" s="116"/>
      <c r="CPF379" s="118"/>
      <c r="CPG379" s="116"/>
      <c r="CPH379" s="116"/>
      <c r="CPI379" s="116"/>
      <c r="CPJ379" s="116"/>
      <c r="CPK379" s="116"/>
      <c r="CPL379" s="116"/>
      <c r="CPM379" s="116"/>
      <c r="CPN379" s="116"/>
      <c r="CPO379" s="116"/>
      <c r="CPP379" s="116"/>
      <c r="CPQ379" s="118"/>
      <c r="CPR379" s="115"/>
      <c r="CPS379" s="116"/>
      <c r="CPT379" s="117"/>
      <c r="CPU379" s="116"/>
      <c r="CPV379" s="116"/>
      <c r="CPW379" s="116"/>
      <c r="CPX379" s="116"/>
      <c r="CPY379" s="116"/>
      <c r="CPZ379" s="116"/>
      <c r="CQA379" s="116"/>
      <c r="CQB379" s="116"/>
      <c r="CQC379" s="118"/>
      <c r="CQD379" s="116"/>
      <c r="CQE379" s="116"/>
      <c r="CQF379" s="116"/>
      <c r="CQG379" s="116"/>
      <c r="CQH379" s="116"/>
      <c r="CQI379" s="116"/>
      <c r="CQJ379" s="116"/>
      <c r="CQK379" s="116"/>
      <c r="CQL379" s="116"/>
      <c r="CQM379" s="116"/>
      <c r="CQN379" s="118"/>
      <c r="CQO379" s="115"/>
      <c r="CQP379" s="116"/>
      <c r="CQQ379" s="117"/>
      <c r="CQR379" s="116"/>
      <c r="CQS379" s="116"/>
      <c r="CQT379" s="116"/>
      <c r="CQU379" s="116"/>
      <c r="CQV379" s="116"/>
      <c r="CQW379" s="116"/>
      <c r="CQX379" s="116"/>
      <c r="CQY379" s="116"/>
      <c r="CQZ379" s="118"/>
      <c r="CRA379" s="116"/>
      <c r="CRB379" s="116"/>
      <c r="CRC379" s="116"/>
      <c r="CRD379" s="116"/>
      <c r="CRE379" s="116"/>
      <c r="CRF379" s="116"/>
      <c r="CRG379" s="116"/>
      <c r="CRH379" s="116"/>
      <c r="CRI379" s="116"/>
      <c r="CRJ379" s="116"/>
      <c r="CRK379" s="118"/>
      <c r="CRL379" s="115"/>
      <c r="CRM379" s="116"/>
      <c r="CRN379" s="117"/>
      <c r="CRO379" s="116"/>
      <c r="CRP379" s="116"/>
      <c r="CRQ379" s="116"/>
      <c r="CRR379" s="116"/>
      <c r="CRS379" s="116"/>
      <c r="CRT379" s="116"/>
      <c r="CRU379" s="116"/>
      <c r="CRV379" s="116"/>
      <c r="CRW379" s="118"/>
      <c r="CRX379" s="116"/>
      <c r="CRY379" s="116"/>
      <c r="CRZ379" s="116"/>
      <c r="CSA379" s="116"/>
      <c r="CSB379" s="116"/>
      <c r="CSC379" s="116"/>
      <c r="CSD379" s="116"/>
      <c r="CSE379" s="116"/>
      <c r="CSF379" s="116"/>
      <c r="CSG379" s="116"/>
      <c r="CSH379" s="118"/>
      <c r="CSI379" s="115"/>
      <c r="CSJ379" s="116"/>
      <c r="CSK379" s="117"/>
      <c r="CSL379" s="116"/>
      <c r="CSM379" s="116"/>
      <c r="CSN379" s="116"/>
      <c r="CSO379" s="116"/>
      <c r="CSP379" s="116"/>
      <c r="CSQ379" s="116"/>
      <c r="CSR379" s="116"/>
      <c r="CSS379" s="116"/>
      <c r="CST379" s="118"/>
      <c r="CSU379" s="116"/>
      <c r="CSV379" s="116"/>
      <c r="CSW379" s="116"/>
      <c r="CSX379" s="116"/>
      <c r="CSY379" s="116"/>
      <c r="CSZ379" s="116"/>
      <c r="CTA379" s="116"/>
      <c r="CTB379" s="116"/>
      <c r="CTC379" s="116"/>
      <c r="CTD379" s="116"/>
      <c r="CTE379" s="118"/>
      <c r="CTF379" s="115"/>
      <c r="CTG379" s="116"/>
      <c r="CTH379" s="117"/>
      <c r="CTI379" s="116"/>
      <c r="CTJ379" s="116"/>
      <c r="CTK379" s="116"/>
      <c r="CTL379" s="116"/>
      <c r="CTM379" s="116"/>
      <c r="CTN379" s="116"/>
      <c r="CTO379" s="116"/>
      <c r="CTP379" s="116"/>
      <c r="CTQ379" s="118"/>
      <c r="CTR379" s="116"/>
      <c r="CTS379" s="116"/>
      <c r="CTT379" s="116"/>
      <c r="CTU379" s="116"/>
      <c r="CTV379" s="116"/>
      <c r="CTW379" s="116"/>
      <c r="CTX379" s="116"/>
      <c r="CTY379" s="116"/>
      <c r="CTZ379" s="116"/>
      <c r="CUA379" s="116"/>
      <c r="CUB379" s="118"/>
      <c r="CUC379" s="115"/>
      <c r="CUD379" s="116"/>
      <c r="CUE379" s="117"/>
      <c r="CUF379" s="116"/>
      <c r="CUG379" s="116"/>
      <c r="CUH379" s="116"/>
      <c r="CUI379" s="116"/>
      <c r="CUJ379" s="116"/>
      <c r="CUK379" s="116"/>
      <c r="CUL379" s="116"/>
      <c r="CUM379" s="116"/>
      <c r="CUN379" s="118"/>
      <c r="CUO379" s="116"/>
      <c r="CUP379" s="116"/>
      <c r="CUQ379" s="116"/>
      <c r="CUR379" s="116"/>
      <c r="CUS379" s="116"/>
      <c r="CUT379" s="116"/>
      <c r="CUU379" s="116"/>
      <c r="CUV379" s="116"/>
      <c r="CUW379" s="116"/>
      <c r="CUX379" s="116"/>
      <c r="CUY379" s="118"/>
      <c r="CUZ379" s="115"/>
      <c r="CVA379" s="116"/>
      <c r="CVB379" s="117"/>
      <c r="CVC379" s="116"/>
      <c r="CVD379" s="116"/>
      <c r="CVE379" s="116"/>
      <c r="CVF379" s="116"/>
      <c r="CVG379" s="116"/>
      <c r="CVH379" s="116"/>
      <c r="CVI379" s="116"/>
      <c r="CVJ379" s="116"/>
      <c r="CVK379" s="118"/>
      <c r="CVL379" s="116"/>
      <c r="CVM379" s="116"/>
      <c r="CVN379" s="116"/>
      <c r="CVO379" s="116"/>
      <c r="CVP379" s="116"/>
      <c r="CVQ379" s="116"/>
      <c r="CVR379" s="116"/>
      <c r="CVS379" s="116"/>
      <c r="CVT379" s="116"/>
      <c r="CVU379" s="116"/>
      <c r="CVV379" s="118"/>
      <c r="CVW379" s="115"/>
      <c r="CVX379" s="116"/>
      <c r="CVY379" s="117"/>
      <c r="CVZ379" s="116"/>
      <c r="CWA379" s="116"/>
      <c r="CWB379" s="116"/>
      <c r="CWC379" s="116"/>
      <c r="CWD379" s="116"/>
      <c r="CWE379" s="116"/>
      <c r="CWF379" s="116"/>
      <c r="CWG379" s="116"/>
      <c r="CWH379" s="118"/>
      <c r="CWI379" s="116"/>
      <c r="CWJ379" s="116"/>
      <c r="CWK379" s="116"/>
      <c r="CWL379" s="116"/>
      <c r="CWM379" s="116"/>
      <c r="CWN379" s="116"/>
      <c r="CWO379" s="116"/>
      <c r="CWP379" s="116"/>
      <c r="CWQ379" s="116"/>
      <c r="CWR379" s="116"/>
      <c r="CWS379" s="118"/>
      <c r="CWT379" s="115"/>
      <c r="CWU379" s="116"/>
      <c r="CWV379" s="117"/>
      <c r="CWW379" s="116"/>
      <c r="CWX379" s="116"/>
      <c r="CWY379" s="116"/>
      <c r="CWZ379" s="116"/>
      <c r="CXA379" s="116"/>
      <c r="CXB379" s="116"/>
      <c r="CXC379" s="116"/>
      <c r="CXD379" s="116"/>
      <c r="CXE379" s="118"/>
      <c r="CXF379" s="116"/>
      <c r="CXG379" s="116"/>
      <c r="CXH379" s="116"/>
      <c r="CXI379" s="116"/>
      <c r="CXJ379" s="116"/>
      <c r="CXK379" s="116"/>
      <c r="CXL379" s="116"/>
      <c r="CXM379" s="116"/>
      <c r="CXN379" s="116"/>
      <c r="CXO379" s="116"/>
      <c r="CXP379" s="118"/>
      <c r="CXQ379" s="115"/>
      <c r="CXR379" s="116"/>
      <c r="CXS379" s="117"/>
      <c r="CXT379" s="116"/>
      <c r="CXU379" s="116"/>
      <c r="CXV379" s="116"/>
      <c r="CXW379" s="116"/>
      <c r="CXX379" s="116"/>
      <c r="CXY379" s="116"/>
      <c r="CXZ379" s="116"/>
      <c r="CYA379" s="116"/>
      <c r="CYB379" s="118"/>
      <c r="CYC379" s="116"/>
      <c r="CYD379" s="116"/>
      <c r="CYE379" s="116"/>
      <c r="CYF379" s="116"/>
      <c r="CYG379" s="116"/>
      <c r="CYH379" s="116"/>
      <c r="CYI379" s="116"/>
      <c r="CYJ379" s="116"/>
      <c r="CYK379" s="116"/>
      <c r="CYL379" s="116"/>
      <c r="CYM379" s="118"/>
      <c r="CYN379" s="115"/>
      <c r="CYO379" s="116"/>
      <c r="CYP379" s="117"/>
      <c r="CYQ379" s="116"/>
      <c r="CYR379" s="116"/>
      <c r="CYS379" s="116"/>
      <c r="CYT379" s="116"/>
      <c r="CYU379" s="116"/>
      <c r="CYV379" s="116"/>
      <c r="CYW379" s="116"/>
      <c r="CYX379" s="116"/>
      <c r="CYY379" s="118"/>
      <c r="CYZ379" s="116"/>
      <c r="CZA379" s="116"/>
      <c r="CZB379" s="116"/>
      <c r="CZC379" s="116"/>
      <c r="CZD379" s="116"/>
      <c r="CZE379" s="116"/>
      <c r="CZF379" s="116"/>
      <c r="CZG379" s="116"/>
      <c r="CZH379" s="116"/>
      <c r="CZI379" s="116"/>
      <c r="CZJ379" s="118"/>
      <c r="CZK379" s="115"/>
      <c r="CZL379" s="116"/>
      <c r="CZM379" s="117"/>
      <c r="CZN379" s="116"/>
      <c r="CZO379" s="116"/>
      <c r="CZP379" s="116"/>
      <c r="CZQ379" s="116"/>
      <c r="CZR379" s="116"/>
      <c r="CZS379" s="116"/>
      <c r="CZT379" s="116"/>
      <c r="CZU379" s="116"/>
      <c r="CZV379" s="118"/>
      <c r="CZW379" s="116"/>
      <c r="CZX379" s="116"/>
      <c r="CZY379" s="116"/>
      <c r="CZZ379" s="116"/>
      <c r="DAA379" s="116"/>
      <c r="DAB379" s="116"/>
      <c r="DAC379" s="116"/>
      <c r="DAD379" s="116"/>
      <c r="DAE379" s="116"/>
      <c r="DAF379" s="116"/>
      <c r="DAG379" s="118"/>
      <c r="DAH379" s="115"/>
      <c r="DAI379" s="116"/>
      <c r="DAJ379" s="117"/>
      <c r="DAK379" s="116"/>
      <c r="DAL379" s="116"/>
      <c r="DAM379" s="116"/>
      <c r="DAN379" s="116"/>
      <c r="DAO379" s="116"/>
      <c r="DAP379" s="116"/>
      <c r="DAQ379" s="116"/>
      <c r="DAR379" s="116"/>
      <c r="DAS379" s="118"/>
      <c r="DAT379" s="116"/>
      <c r="DAU379" s="116"/>
      <c r="DAV379" s="116"/>
      <c r="DAW379" s="116"/>
      <c r="DAX379" s="116"/>
      <c r="DAY379" s="116"/>
      <c r="DAZ379" s="116"/>
      <c r="DBA379" s="116"/>
      <c r="DBB379" s="116"/>
      <c r="DBC379" s="116"/>
      <c r="DBD379" s="118"/>
      <c r="DBE379" s="115"/>
      <c r="DBF379" s="116"/>
      <c r="DBG379" s="117"/>
      <c r="DBH379" s="116"/>
      <c r="DBI379" s="116"/>
      <c r="DBJ379" s="116"/>
      <c r="DBK379" s="116"/>
      <c r="DBL379" s="116"/>
      <c r="DBM379" s="116"/>
      <c r="DBN379" s="116"/>
      <c r="DBO379" s="116"/>
      <c r="DBP379" s="118"/>
      <c r="DBQ379" s="116"/>
      <c r="DBR379" s="116"/>
      <c r="DBS379" s="116"/>
      <c r="DBT379" s="116"/>
      <c r="DBU379" s="116"/>
      <c r="DBV379" s="116"/>
      <c r="DBW379" s="116"/>
      <c r="DBX379" s="116"/>
      <c r="DBY379" s="116"/>
      <c r="DBZ379" s="116"/>
      <c r="DCA379" s="118"/>
      <c r="DCB379" s="115"/>
      <c r="DCC379" s="116"/>
      <c r="DCD379" s="117"/>
      <c r="DCE379" s="116"/>
      <c r="DCF379" s="116"/>
      <c r="DCG379" s="116"/>
      <c r="DCH379" s="116"/>
      <c r="DCI379" s="116"/>
      <c r="DCJ379" s="116"/>
      <c r="DCK379" s="116"/>
      <c r="DCL379" s="116"/>
      <c r="DCM379" s="118"/>
      <c r="DCN379" s="116"/>
      <c r="DCO379" s="116"/>
      <c r="DCP379" s="116"/>
      <c r="DCQ379" s="116"/>
      <c r="DCR379" s="116"/>
      <c r="DCS379" s="116"/>
      <c r="DCT379" s="116"/>
      <c r="DCU379" s="116"/>
      <c r="DCV379" s="116"/>
      <c r="DCW379" s="116"/>
      <c r="DCX379" s="118"/>
      <c r="DCY379" s="115"/>
      <c r="DCZ379" s="116"/>
      <c r="DDA379" s="117"/>
      <c r="DDB379" s="116"/>
      <c r="DDC379" s="116"/>
      <c r="DDD379" s="116"/>
      <c r="DDE379" s="116"/>
      <c r="DDF379" s="116"/>
      <c r="DDG379" s="116"/>
      <c r="DDH379" s="116"/>
      <c r="DDI379" s="116"/>
      <c r="DDJ379" s="118"/>
      <c r="DDK379" s="116"/>
      <c r="DDL379" s="116"/>
      <c r="DDM379" s="116"/>
      <c r="DDN379" s="116"/>
      <c r="DDO379" s="116"/>
      <c r="DDP379" s="116"/>
      <c r="DDQ379" s="116"/>
      <c r="DDR379" s="116"/>
      <c r="DDS379" s="116"/>
      <c r="DDT379" s="116"/>
      <c r="DDU379" s="118"/>
      <c r="DDV379" s="115"/>
      <c r="DDW379" s="116"/>
      <c r="DDX379" s="117"/>
      <c r="DDY379" s="116"/>
      <c r="DDZ379" s="116"/>
      <c r="DEA379" s="116"/>
      <c r="DEB379" s="116"/>
      <c r="DEC379" s="116"/>
      <c r="DED379" s="116"/>
      <c r="DEE379" s="116"/>
      <c r="DEF379" s="116"/>
      <c r="DEG379" s="118"/>
      <c r="DEH379" s="116"/>
      <c r="DEI379" s="116"/>
      <c r="DEJ379" s="116"/>
      <c r="DEK379" s="116"/>
      <c r="DEL379" s="116"/>
      <c r="DEM379" s="116"/>
      <c r="DEN379" s="116"/>
      <c r="DEO379" s="116"/>
      <c r="DEP379" s="116"/>
      <c r="DEQ379" s="116"/>
      <c r="DER379" s="118"/>
      <c r="DES379" s="115"/>
      <c r="DET379" s="116"/>
      <c r="DEU379" s="117"/>
      <c r="DEV379" s="116"/>
      <c r="DEW379" s="116"/>
      <c r="DEX379" s="116"/>
      <c r="DEY379" s="116"/>
      <c r="DEZ379" s="116"/>
      <c r="DFA379" s="116"/>
      <c r="DFB379" s="116"/>
      <c r="DFC379" s="116"/>
      <c r="DFD379" s="118"/>
      <c r="DFE379" s="116"/>
      <c r="DFF379" s="116"/>
      <c r="DFG379" s="116"/>
      <c r="DFH379" s="116"/>
      <c r="DFI379" s="116"/>
      <c r="DFJ379" s="116"/>
      <c r="DFK379" s="116"/>
      <c r="DFL379" s="116"/>
      <c r="DFM379" s="116"/>
      <c r="DFN379" s="116"/>
      <c r="DFO379" s="118"/>
      <c r="DFP379" s="115"/>
      <c r="DFQ379" s="116"/>
      <c r="DFR379" s="117"/>
      <c r="DFS379" s="116"/>
      <c r="DFT379" s="116"/>
      <c r="DFU379" s="116"/>
      <c r="DFV379" s="116"/>
      <c r="DFW379" s="116"/>
      <c r="DFX379" s="116"/>
      <c r="DFY379" s="116"/>
      <c r="DFZ379" s="116"/>
      <c r="DGA379" s="118"/>
      <c r="DGB379" s="116"/>
      <c r="DGC379" s="116"/>
      <c r="DGD379" s="116"/>
      <c r="DGE379" s="116"/>
      <c r="DGF379" s="116"/>
      <c r="DGG379" s="116"/>
      <c r="DGH379" s="116"/>
      <c r="DGI379" s="116"/>
      <c r="DGJ379" s="116"/>
      <c r="DGK379" s="116"/>
      <c r="DGL379" s="118"/>
      <c r="DGM379" s="115"/>
      <c r="DGN379" s="116"/>
      <c r="DGO379" s="117"/>
      <c r="DGP379" s="116"/>
      <c r="DGQ379" s="116"/>
      <c r="DGR379" s="116"/>
      <c r="DGS379" s="116"/>
      <c r="DGT379" s="116"/>
      <c r="DGU379" s="116"/>
      <c r="DGV379" s="116"/>
      <c r="DGW379" s="116"/>
      <c r="DGX379" s="118"/>
      <c r="DGY379" s="116"/>
      <c r="DGZ379" s="116"/>
      <c r="DHA379" s="116"/>
      <c r="DHB379" s="116"/>
      <c r="DHC379" s="116"/>
      <c r="DHD379" s="116"/>
      <c r="DHE379" s="116"/>
      <c r="DHF379" s="116"/>
      <c r="DHG379" s="116"/>
      <c r="DHH379" s="116"/>
      <c r="DHI379" s="118"/>
      <c r="DHJ379" s="115"/>
      <c r="DHK379" s="116"/>
      <c r="DHL379" s="117"/>
      <c r="DHM379" s="116"/>
      <c r="DHN379" s="116"/>
      <c r="DHO379" s="116"/>
      <c r="DHP379" s="116"/>
      <c r="DHQ379" s="116"/>
      <c r="DHR379" s="116"/>
      <c r="DHS379" s="116"/>
      <c r="DHT379" s="116"/>
      <c r="DHU379" s="118"/>
      <c r="DHV379" s="116"/>
      <c r="DHW379" s="116"/>
      <c r="DHX379" s="116"/>
      <c r="DHY379" s="116"/>
      <c r="DHZ379" s="116"/>
      <c r="DIA379" s="116"/>
      <c r="DIB379" s="116"/>
      <c r="DIC379" s="116"/>
      <c r="DID379" s="116"/>
      <c r="DIE379" s="116"/>
      <c r="DIF379" s="118"/>
      <c r="DIG379" s="115"/>
      <c r="DIH379" s="116"/>
      <c r="DII379" s="117"/>
      <c r="DIJ379" s="116"/>
      <c r="DIK379" s="116"/>
      <c r="DIL379" s="116"/>
      <c r="DIM379" s="116"/>
      <c r="DIN379" s="116"/>
      <c r="DIO379" s="116"/>
      <c r="DIP379" s="116"/>
      <c r="DIQ379" s="116"/>
      <c r="DIR379" s="118"/>
      <c r="DIS379" s="116"/>
      <c r="DIT379" s="116"/>
      <c r="DIU379" s="116"/>
      <c r="DIV379" s="116"/>
      <c r="DIW379" s="116"/>
      <c r="DIX379" s="116"/>
      <c r="DIY379" s="116"/>
      <c r="DIZ379" s="116"/>
      <c r="DJA379" s="116"/>
      <c r="DJB379" s="116"/>
      <c r="DJC379" s="118"/>
      <c r="DJD379" s="115"/>
      <c r="DJE379" s="116"/>
      <c r="DJF379" s="117"/>
      <c r="DJG379" s="116"/>
      <c r="DJH379" s="116"/>
      <c r="DJI379" s="116"/>
      <c r="DJJ379" s="116"/>
      <c r="DJK379" s="116"/>
      <c r="DJL379" s="116"/>
      <c r="DJM379" s="116"/>
      <c r="DJN379" s="116"/>
      <c r="DJO379" s="118"/>
      <c r="DJP379" s="116"/>
      <c r="DJQ379" s="116"/>
      <c r="DJR379" s="116"/>
      <c r="DJS379" s="116"/>
      <c r="DJT379" s="116"/>
      <c r="DJU379" s="116"/>
      <c r="DJV379" s="116"/>
      <c r="DJW379" s="116"/>
      <c r="DJX379" s="116"/>
      <c r="DJY379" s="116"/>
      <c r="DJZ379" s="118"/>
      <c r="DKA379" s="115"/>
      <c r="DKB379" s="116"/>
      <c r="DKC379" s="117"/>
      <c r="DKD379" s="116"/>
      <c r="DKE379" s="116"/>
      <c r="DKF379" s="116"/>
      <c r="DKG379" s="116"/>
      <c r="DKH379" s="116"/>
      <c r="DKI379" s="116"/>
      <c r="DKJ379" s="116"/>
      <c r="DKK379" s="116"/>
      <c r="DKL379" s="118"/>
      <c r="DKM379" s="116"/>
      <c r="DKN379" s="116"/>
      <c r="DKO379" s="116"/>
      <c r="DKP379" s="116"/>
      <c r="DKQ379" s="116"/>
      <c r="DKR379" s="116"/>
      <c r="DKS379" s="116"/>
      <c r="DKT379" s="116"/>
      <c r="DKU379" s="116"/>
      <c r="DKV379" s="116"/>
      <c r="DKW379" s="118"/>
      <c r="DKX379" s="115"/>
      <c r="DKY379" s="116"/>
      <c r="DKZ379" s="117"/>
      <c r="DLA379" s="116"/>
      <c r="DLB379" s="116"/>
      <c r="DLC379" s="116"/>
      <c r="DLD379" s="116"/>
      <c r="DLE379" s="116"/>
      <c r="DLF379" s="116"/>
      <c r="DLG379" s="116"/>
      <c r="DLH379" s="116"/>
      <c r="DLI379" s="118"/>
      <c r="DLJ379" s="116"/>
      <c r="DLK379" s="116"/>
      <c r="DLL379" s="116"/>
      <c r="DLM379" s="116"/>
      <c r="DLN379" s="116"/>
      <c r="DLO379" s="116"/>
      <c r="DLP379" s="116"/>
      <c r="DLQ379" s="116"/>
      <c r="DLR379" s="116"/>
      <c r="DLS379" s="116"/>
      <c r="DLT379" s="118"/>
      <c r="DLU379" s="115"/>
      <c r="DLV379" s="116"/>
      <c r="DLW379" s="117"/>
      <c r="DLX379" s="116"/>
      <c r="DLY379" s="116"/>
      <c r="DLZ379" s="116"/>
      <c r="DMA379" s="116"/>
      <c r="DMB379" s="116"/>
      <c r="DMC379" s="116"/>
      <c r="DMD379" s="116"/>
      <c r="DME379" s="116"/>
      <c r="DMF379" s="118"/>
      <c r="DMG379" s="116"/>
      <c r="DMH379" s="116"/>
      <c r="DMI379" s="116"/>
      <c r="DMJ379" s="116"/>
      <c r="DMK379" s="116"/>
      <c r="DML379" s="116"/>
      <c r="DMM379" s="116"/>
      <c r="DMN379" s="116"/>
      <c r="DMO379" s="116"/>
      <c r="DMP379" s="116"/>
      <c r="DMQ379" s="118"/>
      <c r="DMR379" s="115"/>
      <c r="DMS379" s="116"/>
      <c r="DMT379" s="117"/>
      <c r="DMU379" s="116"/>
      <c r="DMV379" s="116"/>
      <c r="DMW379" s="116"/>
      <c r="DMX379" s="116"/>
      <c r="DMY379" s="116"/>
      <c r="DMZ379" s="116"/>
      <c r="DNA379" s="116"/>
      <c r="DNB379" s="116"/>
      <c r="DNC379" s="118"/>
      <c r="DND379" s="116"/>
      <c r="DNE379" s="116"/>
      <c r="DNF379" s="116"/>
      <c r="DNG379" s="116"/>
      <c r="DNH379" s="116"/>
      <c r="DNI379" s="116"/>
      <c r="DNJ379" s="116"/>
      <c r="DNK379" s="116"/>
      <c r="DNL379" s="116"/>
      <c r="DNM379" s="116"/>
      <c r="DNN379" s="118"/>
      <c r="DNO379" s="115"/>
      <c r="DNP379" s="116"/>
      <c r="DNQ379" s="117"/>
      <c r="DNR379" s="116"/>
      <c r="DNS379" s="116"/>
      <c r="DNT379" s="116"/>
      <c r="DNU379" s="116"/>
      <c r="DNV379" s="116"/>
      <c r="DNW379" s="116"/>
      <c r="DNX379" s="116"/>
      <c r="DNY379" s="116"/>
      <c r="DNZ379" s="118"/>
      <c r="DOA379" s="116"/>
      <c r="DOB379" s="116"/>
      <c r="DOC379" s="116"/>
      <c r="DOD379" s="116"/>
      <c r="DOE379" s="116"/>
      <c r="DOF379" s="116"/>
      <c r="DOG379" s="116"/>
      <c r="DOH379" s="116"/>
      <c r="DOI379" s="116"/>
      <c r="DOJ379" s="116"/>
      <c r="DOK379" s="118"/>
      <c r="DOL379" s="115"/>
      <c r="DOM379" s="116"/>
      <c r="DON379" s="117"/>
      <c r="DOO379" s="116"/>
      <c r="DOP379" s="116"/>
      <c r="DOQ379" s="116"/>
      <c r="DOR379" s="116"/>
      <c r="DOS379" s="116"/>
      <c r="DOT379" s="116"/>
      <c r="DOU379" s="116"/>
      <c r="DOV379" s="116"/>
      <c r="DOW379" s="118"/>
      <c r="DOX379" s="116"/>
      <c r="DOY379" s="116"/>
      <c r="DOZ379" s="116"/>
      <c r="DPA379" s="116"/>
      <c r="DPB379" s="116"/>
      <c r="DPC379" s="116"/>
      <c r="DPD379" s="116"/>
      <c r="DPE379" s="116"/>
      <c r="DPF379" s="116"/>
      <c r="DPG379" s="116"/>
      <c r="DPH379" s="118"/>
      <c r="DPI379" s="115"/>
      <c r="DPJ379" s="116"/>
      <c r="DPK379" s="117"/>
      <c r="DPL379" s="116"/>
      <c r="DPM379" s="116"/>
      <c r="DPN379" s="116"/>
      <c r="DPO379" s="116"/>
      <c r="DPP379" s="116"/>
      <c r="DPQ379" s="116"/>
      <c r="DPR379" s="116"/>
      <c r="DPS379" s="116"/>
      <c r="DPT379" s="118"/>
      <c r="DPU379" s="116"/>
      <c r="DPV379" s="116"/>
      <c r="DPW379" s="116"/>
      <c r="DPX379" s="116"/>
      <c r="DPY379" s="116"/>
      <c r="DPZ379" s="116"/>
      <c r="DQA379" s="116"/>
      <c r="DQB379" s="116"/>
      <c r="DQC379" s="116"/>
      <c r="DQD379" s="116"/>
      <c r="DQE379" s="118"/>
      <c r="DQF379" s="115"/>
      <c r="DQG379" s="116"/>
      <c r="DQH379" s="117"/>
      <c r="DQI379" s="116"/>
      <c r="DQJ379" s="116"/>
      <c r="DQK379" s="116"/>
      <c r="DQL379" s="116"/>
      <c r="DQM379" s="116"/>
      <c r="DQN379" s="116"/>
      <c r="DQO379" s="116"/>
      <c r="DQP379" s="116"/>
      <c r="DQQ379" s="118"/>
      <c r="DQR379" s="116"/>
      <c r="DQS379" s="116"/>
      <c r="DQT379" s="116"/>
      <c r="DQU379" s="116"/>
      <c r="DQV379" s="116"/>
      <c r="DQW379" s="116"/>
      <c r="DQX379" s="116"/>
      <c r="DQY379" s="116"/>
      <c r="DQZ379" s="116"/>
      <c r="DRA379" s="116"/>
      <c r="DRB379" s="118"/>
      <c r="DRC379" s="115"/>
      <c r="DRD379" s="116"/>
      <c r="DRE379" s="117"/>
      <c r="DRF379" s="116"/>
      <c r="DRG379" s="116"/>
      <c r="DRH379" s="116"/>
      <c r="DRI379" s="116"/>
      <c r="DRJ379" s="116"/>
      <c r="DRK379" s="116"/>
      <c r="DRL379" s="116"/>
      <c r="DRM379" s="116"/>
      <c r="DRN379" s="118"/>
      <c r="DRO379" s="116"/>
      <c r="DRP379" s="116"/>
      <c r="DRQ379" s="116"/>
      <c r="DRR379" s="116"/>
      <c r="DRS379" s="116"/>
      <c r="DRT379" s="116"/>
      <c r="DRU379" s="116"/>
      <c r="DRV379" s="116"/>
      <c r="DRW379" s="116"/>
      <c r="DRX379" s="116"/>
      <c r="DRY379" s="118"/>
      <c r="DRZ379" s="115"/>
      <c r="DSA379" s="116"/>
      <c r="DSB379" s="117"/>
      <c r="DSC379" s="116"/>
      <c r="DSD379" s="116"/>
      <c r="DSE379" s="116"/>
      <c r="DSF379" s="116"/>
      <c r="DSG379" s="116"/>
      <c r="DSH379" s="116"/>
      <c r="DSI379" s="116"/>
      <c r="DSJ379" s="116"/>
      <c r="DSK379" s="118"/>
      <c r="DSL379" s="116"/>
      <c r="DSM379" s="116"/>
      <c r="DSN379" s="116"/>
      <c r="DSO379" s="116"/>
      <c r="DSP379" s="116"/>
      <c r="DSQ379" s="116"/>
      <c r="DSR379" s="116"/>
      <c r="DSS379" s="116"/>
      <c r="DST379" s="116"/>
      <c r="DSU379" s="116"/>
      <c r="DSV379" s="118"/>
      <c r="DSW379" s="115"/>
      <c r="DSX379" s="116"/>
      <c r="DSY379" s="117"/>
      <c r="DSZ379" s="116"/>
      <c r="DTA379" s="116"/>
      <c r="DTB379" s="116"/>
      <c r="DTC379" s="116"/>
      <c r="DTD379" s="116"/>
      <c r="DTE379" s="116"/>
      <c r="DTF379" s="116"/>
      <c r="DTG379" s="116"/>
      <c r="DTH379" s="118"/>
      <c r="DTI379" s="116"/>
      <c r="DTJ379" s="116"/>
      <c r="DTK379" s="116"/>
      <c r="DTL379" s="116"/>
      <c r="DTM379" s="116"/>
      <c r="DTN379" s="116"/>
      <c r="DTO379" s="116"/>
      <c r="DTP379" s="116"/>
      <c r="DTQ379" s="116"/>
      <c r="DTR379" s="116"/>
      <c r="DTS379" s="118"/>
      <c r="DTT379" s="115"/>
      <c r="DTU379" s="116"/>
      <c r="DTV379" s="117"/>
      <c r="DTW379" s="116"/>
      <c r="DTX379" s="116"/>
      <c r="DTY379" s="116"/>
      <c r="DTZ379" s="116"/>
      <c r="DUA379" s="116"/>
      <c r="DUB379" s="116"/>
      <c r="DUC379" s="116"/>
      <c r="DUD379" s="116"/>
      <c r="DUE379" s="118"/>
      <c r="DUF379" s="116"/>
      <c r="DUG379" s="116"/>
      <c r="DUH379" s="116"/>
      <c r="DUI379" s="116"/>
      <c r="DUJ379" s="116"/>
      <c r="DUK379" s="116"/>
      <c r="DUL379" s="116"/>
      <c r="DUM379" s="116"/>
      <c r="DUN379" s="116"/>
      <c r="DUO379" s="116"/>
      <c r="DUP379" s="118"/>
      <c r="DUQ379" s="115"/>
      <c r="DUR379" s="116"/>
      <c r="DUS379" s="117"/>
      <c r="DUT379" s="116"/>
      <c r="DUU379" s="116"/>
      <c r="DUV379" s="116"/>
      <c r="DUW379" s="116"/>
      <c r="DUX379" s="116"/>
      <c r="DUY379" s="116"/>
      <c r="DUZ379" s="116"/>
      <c r="DVA379" s="116"/>
      <c r="DVB379" s="118"/>
      <c r="DVC379" s="116"/>
      <c r="DVD379" s="116"/>
      <c r="DVE379" s="116"/>
      <c r="DVF379" s="116"/>
      <c r="DVG379" s="116"/>
      <c r="DVH379" s="116"/>
      <c r="DVI379" s="116"/>
      <c r="DVJ379" s="116"/>
      <c r="DVK379" s="116"/>
      <c r="DVL379" s="116"/>
      <c r="DVM379" s="118"/>
      <c r="DVN379" s="115"/>
      <c r="DVO379" s="116"/>
      <c r="DVP379" s="117"/>
      <c r="DVQ379" s="116"/>
      <c r="DVR379" s="116"/>
      <c r="DVS379" s="116"/>
      <c r="DVT379" s="116"/>
      <c r="DVU379" s="116"/>
      <c r="DVV379" s="116"/>
      <c r="DVW379" s="116"/>
      <c r="DVX379" s="116"/>
      <c r="DVY379" s="118"/>
      <c r="DVZ379" s="116"/>
      <c r="DWA379" s="116"/>
      <c r="DWB379" s="116"/>
      <c r="DWC379" s="116"/>
      <c r="DWD379" s="116"/>
      <c r="DWE379" s="116"/>
      <c r="DWF379" s="116"/>
      <c r="DWG379" s="116"/>
      <c r="DWH379" s="116"/>
      <c r="DWI379" s="116"/>
      <c r="DWJ379" s="118"/>
      <c r="DWK379" s="115"/>
      <c r="DWL379" s="116"/>
      <c r="DWM379" s="117"/>
      <c r="DWN379" s="116"/>
      <c r="DWO379" s="116"/>
      <c r="DWP379" s="116"/>
      <c r="DWQ379" s="116"/>
      <c r="DWR379" s="116"/>
      <c r="DWS379" s="116"/>
      <c r="DWT379" s="116"/>
      <c r="DWU379" s="116"/>
      <c r="DWV379" s="118"/>
      <c r="DWW379" s="116"/>
      <c r="DWX379" s="116"/>
      <c r="DWY379" s="116"/>
      <c r="DWZ379" s="116"/>
      <c r="DXA379" s="116"/>
      <c r="DXB379" s="116"/>
      <c r="DXC379" s="116"/>
      <c r="DXD379" s="116"/>
      <c r="DXE379" s="116"/>
      <c r="DXF379" s="116"/>
      <c r="DXG379" s="118"/>
      <c r="DXH379" s="115"/>
      <c r="DXI379" s="116"/>
      <c r="DXJ379" s="117"/>
      <c r="DXK379" s="116"/>
      <c r="DXL379" s="116"/>
      <c r="DXM379" s="116"/>
      <c r="DXN379" s="116"/>
      <c r="DXO379" s="116"/>
      <c r="DXP379" s="116"/>
      <c r="DXQ379" s="116"/>
      <c r="DXR379" s="116"/>
      <c r="DXS379" s="118"/>
      <c r="DXT379" s="116"/>
      <c r="DXU379" s="116"/>
      <c r="DXV379" s="116"/>
      <c r="DXW379" s="116"/>
      <c r="DXX379" s="116"/>
      <c r="DXY379" s="116"/>
      <c r="DXZ379" s="116"/>
      <c r="DYA379" s="116"/>
      <c r="DYB379" s="116"/>
      <c r="DYC379" s="116"/>
      <c r="DYD379" s="118"/>
      <c r="DYE379" s="115"/>
      <c r="DYF379" s="116"/>
      <c r="DYG379" s="117"/>
      <c r="DYH379" s="116"/>
      <c r="DYI379" s="116"/>
      <c r="DYJ379" s="116"/>
      <c r="DYK379" s="116"/>
      <c r="DYL379" s="116"/>
      <c r="DYM379" s="116"/>
      <c r="DYN379" s="116"/>
      <c r="DYO379" s="116"/>
      <c r="DYP379" s="118"/>
      <c r="DYQ379" s="116"/>
      <c r="DYR379" s="116"/>
      <c r="DYS379" s="116"/>
      <c r="DYT379" s="116"/>
      <c r="DYU379" s="116"/>
      <c r="DYV379" s="116"/>
      <c r="DYW379" s="116"/>
      <c r="DYX379" s="116"/>
      <c r="DYY379" s="116"/>
      <c r="DYZ379" s="116"/>
      <c r="DZA379" s="118"/>
      <c r="DZB379" s="115"/>
      <c r="DZC379" s="116"/>
      <c r="DZD379" s="117"/>
      <c r="DZE379" s="116"/>
      <c r="DZF379" s="116"/>
      <c r="DZG379" s="116"/>
      <c r="DZH379" s="116"/>
      <c r="DZI379" s="116"/>
      <c r="DZJ379" s="116"/>
      <c r="DZK379" s="116"/>
      <c r="DZL379" s="116"/>
      <c r="DZM379" s="118"/>
      <c r="DZN379" s="116"/>
      <c r="DZO379" s="116"/>
      <c r="DZP379" s="116"/>
      <c r="DZQ379" s="116"/>
      <c r="DZR379" s="116"/>
      <c r="DZS379" s="116"/>
      <c r="DZT379" s="116"/>
      <c r="DZU379" s="116"/>
      <c r="DZV379" s="116"/>
      <c r="DZW379" s="116"/>
      <c r="DZX379" s="118"/>
      <c r="DZY379" s="115"/>
      <c r="DZZ379" s="116"/>
      <c r="EAA379" s="117"/>
      <c r="EAB379" s="116"/>
      <c r="EAC379" s="116"/>
      <c r="EAD379" s="116"/>
      <c r="EAE379" s="116"/>
      <c r="EAF379" s="116"/>
      <c r="EAG379" s="116"/>
      <c r="EAH379" s="116"/>
      <c r="EAI379" s="116"/>
      <c r="EAJ379" s="118"/>
      <c r="EAK379" s="116"/>
      <c r="EAL379" s="116"/>
      <c r="EAM379" s="116"/>
      <c r="EAN379" s="116"/>
      <c r="EAO379" s="116"/>
      <c r="EAP379" s="116"/>
      <c r="EAQ379" s="116"/>
      <c r="EAR379" s="116"/>
      <c r="EAS379" s="116"/>
      <c r="EAT379" s="116"/>
      <c r="EAU379" s="118"/>
      <c r="EAV379" s="115"/>
      <c r="EAW379" s="116"/>
      <c r="EAX379" s="117"/>
      <c r="EAY379" s="116"/>
      <c r="EAZ379" s="116"/>
      <c r="EBA379" s="116"/>
      <c r="EBB379" s="116"/>
      <c r="EBC379" s="116"/>
      <c r="EBD379" s="116"/>
      <c r="EBE379" s="116"/>
      <c r="EBF379" s="116"/>
      <c r="EBG379" s="118"/>
      <c r="EBH379" s="116"/>
      <c r="EBI379" s="116"/>
      <c r="EBJ379" s="116"/>
      <c r="EBK379" s="116"/>
      <c r="EBL379" s="116"/>
      <c r="EBM379" s="116"/>
      <c r="EBN379" s="116"/>
      <c r="EBO379" s="116"/>
      <c r="EBP379" s="116"/>
      <c r="EBQ379" s="116"/>
      <c r="EBR379" s="118"/>
      <c r="EBS379" s="115"/>
      <c r="EBT379" s="116"/>
      <c r="EBU379" s="117"/>
      <c r="EBV379" s="116"/>
      <c r="EBW379" s="116"/>
      <c r="EBX379" s="116"/>
      <c r="EBY379" s="116"/>
      <c r="EBZ379" s="116"/>
      <c r="ECA379" s="116"/>
      <c r="ECB379" s="116"/>
      <c r="ECC379" s="116"/>
      <c r="ECD379" s="118"/>
      <c r="ECE379" s="116"/>
      <c r="ECF379" s="116"/>
      <c r="ECG379" s="116"/>
      <c r="ECH379" s="116"/>
      <c r="ECI379" s="116"/>
      <c r="ECJ379" s="116"/>
      <c r="ECK379" s="116"/>
      <c r="ECL379" s="116"/>
      <c r="ECM379" s="116"/>
      <c r="ECN379" s="116"/>
      <c r="ECO379" s="118"/>
      <c r="ECP379" s="115"/>
      <c r="ECQ379" s="116"/>
      <c r="ECR379" s="117"/>
      <c r="ECS379" s="116"/>
      <c r="ECT379" s="116"/>
      <c r="ECU379" s="116"/>
      <c r="ECV379" s="116"/>
      <c r="ECW379" s="116"/>
      <c r="ECX379" s="116"/>
      <c r="ECY379" s="116"/>
      <c r="ECZ379" s="116"/>
      <c r="EDA379" s="118"/>
      <c r="EDB379" s="116"/>
      <c r="EDC379" s="116"/>
      <c r="EDD379" s="116"/>
      <c r="EDE379" s="116"/>
      <c r="EDF379" s="116"/>
      <c r="EDG379" s="116"/>
      <c r="EDH379" s="116"/>
      <c r="EDI379" s="116"/>
      <c r="EDJ379" s="116"/>
      <c r="EDK379" s="116"/>
      <c r="EDL379" s="118"/>
      <c r="EDM379" s="115"/>
      <c r="EDN379" s="116"/>
      <c r="EDO379" s="117"/>
      <c r="EDP379" s="116"/>
      <c r="EDQ379" s="116"/>
      <c r="EDR379" s="116"/>
      <c r="EDS379" s="116"/>
      <c r="EDT379" s="116"/>
      <c r="EDU379" s="116"/>
      <c r="EDV379" s="116"/>
      <c r="EDW379" s="116"/>
      <c r="EDX379" s="118"/>
      <c r="EDY379" s="116"/>
      <c r="EDZ379" s="116"/>
      <c r="EEA379" s="116"/>
      <c r="EEB379" s="116"/>
      <c r="EEC379" s="116"/>
      <c r="EED379" s="116"/>
      <c r="EEE379" s="116"/>
      <c r="EEF379" s="116"/>
      <c r="EEG379" s="116"/>
      <c r="EEH379" s="116"/>
      <c r="EEI379" s="118"/>
      <c r="EEJ379" s="115"/>
      <c r="EEK379" s="116"/>
      <c r="EEL379" s="117"/>
      <c r="EEM379" s="116"/>
      <c r="EEN379" s="116"/>
      <c r="EEO379" s="116"/>
      <c r="EEP379" s="116"/>
      <c r="EEQ379" s="116"/>
      <c r="EER379" s="116"/>
      <c r="EES379" s="116"/>
      <c r="EET379" s="116"/>
      <c r="EEU379" s="118"/>
      <c r="EEV379" s="116"/>
      <c r="EEW379" s="116"/>
      <c r="EEX379" s="116"/>
      <c r="EEY379" s="116"/>
      <c r="EEZ379" s="116"/>
      <c r="EFA379" s="116"/>
      <c r="EFB379" s="116"/>
      <c r="EFC379" s="116"/>
      <c r="EFD379" s="116"/>
      <c r="EFE379" s="116"/>
      <c r="EFF379" s="118"/>
      <c r="EFG379" s="115"/>
      <c r="EFH379" s="116"/>
      <c r="EFI379" s="117"/>
      <c r="EFJ379" s="116"/>
      <c r="EFK379" s="116"/>
      <c r="EFL379" s="116"/>
      <c r="EFM379" s="116"/>
      <c r="EFN379" s="116"/>
      <c r="EFO379" s="116"/>
      <c r="EFP379" s="116"/>
      <c r="EFQ379" s="116"/>
      <c r="EFR379" s="118"/>
      <c r="EFS379" s="116"/>
      <c r="EFT379" s="116"/>
      <c r="EFU379" s="116"/>
      <c r="EFV379" s="116"/>
      <c r="EFW379" s="116"/>
      <c r="EFX379" s="116"/>
      <c r="EFY379" s="116"/>
      <c r="EFZ379" s="116"/>
      <c r="EGA379" s="116"/>
      <c r="EGB379" s="116"/>
      <c r="EGC379" s="118"/>
      <c r="EGD379" s="115"/>
      <c r="EGE379" s="116"/>
      <c r="EGF379" s="117"/>
      <c r="EGG379" s="116"/>
      <c r="EGH379" s="116"/>
      <c r="EGI379" s="116"/>
      <c r="EGJ379" s="116"/>
      <c r="EGK379" s="116"/>
      <c r="EGL379" s="116"/>
      <c r="EGM379" s="116"/>
      <c r="EGN379" s="116"/>
      <c r="EGO379" s="118"/>
      <c r="EGP379" s="116"/>
      <c r="EGQ379" s="116"/>
      <c r="EGR379" s="116"/>
      <c r="EGS379" s="116"/>
      <c r="EGT379" s="116"/>
      <c r="EGU379" s="116"/>
      <c r="EGV379" s="116"/>
      <c r="EGW379" s="116"/>
      <c r="EGX379" s="116"/>
      <c r="EGY379" s="116"/>
      <c r="EGZ379" s="118"/>
      <c r="EHA379" s="115"/>
      <c r="EHB379" s="116"/>
      <c r="EHC379" s="117"/>
      <c r="EHD379" s="116"/>
      <c r="EHE379" s="116"/>
      <c r="EHF379" s="116"/>
      <c r="EHG379" s="116"/>
      <c r="EHH379" s="116"/>
      <c r="EHI379" s="116"/>
      <c r="EHJ379" s="116"/>
      <c r="EHK379" s="116"/>
      <c r="EHL379" s="118"/>
      <c r="EHM379" s="116"/>
      <c r="EHN379" s="116"/>
      <c r="EHO379" s="116"/>
      <c r="EHP379" s="116"/>
      <c r="EHQ379" s="116"/>
      <c r="EHR379" s="116"/>
      <c r="EHS379" s="116"/>
      <c r="EHT379" s="116"/>
      <c r="EHU379" s="116"/>
      <c r="EHV379" s="116"/>
      <c r="EHW379" s="118"/>
      <c r="EHX379" s="115"/>
      <c r="EHY379" s="116"/>
      <c r="EHZ379" s="117"/>
      <c r="EIA379" s="116"/>
      <c r="EIB379" s="116"/>
      <c r="EIC379" s="116"/>
      <c r="EID379" s="116"/>
      <c r="EIE379" s="116"/>
      <c r="EIF379" s="116"/>
      <c r="EIG379" s="116"/>
      <c r="EIH379" s="116"/>
      <c r="EII379" s="118"/>
      <c r="EIJ379" s="116"/>
      <c r="EIK379" s="116"/>
      <c r="EIL379" s="116"/>
      <c r="EIM379" s="116"/>
      <c r="EIN379" s="116"/>
      <c r="EIO379" s="116"/>
      <c r="EIP379" s="116"/>
      <c r="EIQ379" s="116"/>
      <c r="EIR379" s="116"/>
      <c r="EIS379" s="116"/>
      <c r="EIT379" s="118"/>
      <c r="EIU379" s="115"/>
      <c r="EIV379" s="116"/>
      <c r="EIW379" s="117"/>
      <c r="EIX379" s="116"/>
      <c r="EIY379" s="116"/>
      <c r="EIZ379" s="116"/>
      <c r="EJA379" s="116"/>
      <c r="EJB379" s="116"/>
      <c r="EJC379" s="116"/>
      <c r="EJD379" s="116"/>
      <c r="EJE379" s="116"/>
      <c r="EJF379" s="118"/>
      <c r="EJG379" s="116"/>
      <c r="EJH379" s="116"/>
      <c r="EJI379" s="116"/>
      <c r="EJJ379" s="116"/>
      <c r="EJK379" s="116"/>
      <c r="EJL379" s="116"/>
      <c r="EJM379" s="116"/>
      <c r="EJN379" s="116"/>
      <c r="EJO379" s="116"/>
      <c r="EJP379" s="116"/>
      <c r="EJQ379" s="118"/>
      <c r="EJR379" s="115"/>
      <c r="EJS379" s="116"/>
      <c r="EJT379" s="117"/>
      <c r="EJU379" s="116"/>
      <c r="EJV379" s="116"/>
      <c r="EJW379" s="116"/>
      <c r="EJX379" s="116"/>
      <c r="EJY379" s="116"/>
      <c r="EJZ379" s="116"/>
      <c r="EKA379" s="116"/>
      <c r="EKB379" s="116"/>
      <c r="EKC379" s="118"/>
      <c r="EKD379" s="116"/>
      <c r="EKE379" s="116"/>
      <c r="EKF379" s="116"/>
      <c r="EKG379" s="116"/>
      <c r="EKH379" s="116"/>
      <c r="EKI379" s="116"/>
      <c r="EKJ379" s="116"/>
      <c r="EKK379" s="116"/>
      <c r="EKL379" s="116"/>
      <c r="EKM379" s="116"/>
      <c r="EKN379" s="118"/>
      <c r="EKO379" s="115"/>
      <c r="EKP379" s="116"/>
      <c r="EKQ379" s="117"/>
      <c r="EKR379" s="116"/>
      <c r="EKS379" s="116"/>
      <c r="EKT379" s="116"/>
      <c r="EKU379" s="116"/>
      <c r="EKV379" s="116"/>
      <c r="EKW379" s="116"/>
      <c r="EKX379" s="116"/>
      <c r="EKY379" s="116"/>
      <c r="EKZ379" s="118"/>
      <c r="ELA379" s="116"/>
      <c r="ELB379" s="116"/>
      <c r="ELC379" s="116"/>
      <c r="ELD379" s="116"/>
      <c r="ELE379" s="116"/>
      <c r="ELF379" s="116"/>
      <c r="ELG379" s="116"/>
      <c r="ELH379" s="116"/>
      <c r="ELI379" s="116"/>
      <c r="ELJ379" s="116"/>
      <c r="ELK379" s="118"/>
      <c r="ELL379" s="115"/>
      <c r="ELM379" s="116"/>
      <c r="ELN379" s="117"/>
      <c r="ELO379" s="116"/>
      <c r="ELP379" s="116"/>
      <c r="ELQ379" s="116"/>
      <c r="ELR379" s="116"/>
      <c r="ELS379" s="116"/>
      <c r="ELT379" s="116"/>
      <c r="ELU379" s="116"/>
      <c r="ELV379" s="116"/>
      <c r="ELW379" s="118"/>
      <c r="ELX379" s="116"/>
      <c r="ELY379" s="116"/>
      <c r="ELZ379" s="116"/>
      <c r="EMA379" s="116"/>
      <c r="EMB379" s="116"/>
      <c r="EMC379" s="116"/>
      <c r="EMD379" s="116"/>
      <c r="EME379" s="116"/>
      <c r="EMF379" s="116"/>
      <c r="EMG379" s="116"/>
      <c r="EMH379" s="118"/>
      <c r="EMI379" s="115"/>
      <c r="EMJ379" s="116"/>
      <c r="EMK379" s="117"/>
      <c r="EML379" s="116"/>
      <c r="EMM379" s="116"/>
      <c r="EMN379" s="116"/>
      <c r="EMO379" s="116"/>
      <c r="EMP379" s="116"/>
      <c r="EMQ379" s="116"/>
      <c r="EMR379" s="116"/>
      <c r="EMS379" s="116"/>
      <c r="EMT379" s="118"/>
      <c r="EMU379" s="116"/>
      <c r="EMV379" s="116"/>
      <c r="EMW379" s="116"/>
      <c r="EMX379" s="116"/>
      <c r="EMY379" s="116"/>
      <c r="EMZ379" s="116"/>
      <c r="ENA379" s="116"/>
      <c r="ENB379" s="116"/>
      <c r="ENC379" s="116"/>
      <c r="END379" s="116"/>
      <c r="ENE379" s="118"/>
      <c r="ENF379" s="115"/>
      <c r="ENG379" s="116"/>
      <c r="ENH379" s="117"/>
      <c r="ENI379" s="116"/>
      <c r="ENJ379" s="116"/>
      <c r="ENK379" s="116"/>
      <c r="ENL379" s="116"/>
      <c r="ENM379" s="116"/>
      <c r="ENN379" s="116"/>
      <c r="ENO379" s="116"/>
      <c r="ENP379" s="116"/>
      <c r="ENQ379" s="118"/>
      <c r="ENR379" s="116"/>
      <c r="ENS379" s="116"/>
      <c r="ENT379" s="116"/>
      <c r="ENU379" s="116"/>
      <c r="ENV379" s="116"/>
      <c r="ENW379" s="116"/>
      <c r="ENX379" s="116"/>
      <c r="ENY379" s="116"/>
      <c r="ENZ379" s="116"/>
      <c r="EOA379" s="116"/>
      <c r="EOB379" s="118"/>
      <c r="EOC379" s="115"/>
      <c r="EOD379" s="116"/>
      <c r="EOE379" s="117"/>
      <c r="EOF379" s="116"/>
      <c r="EOG379" s="116"/>
      <c r="EOH379" s="116"/>
      <c r="EOI379" s="116"/>
      <c r="EOJ379" s="116"/>
      <c r="EOK379" s="116"/>
      <c r="EOL379" s="116"/>
      <c r="EOM379" s="116"/>
      <c r="EON379" s="118"/>
      <c r="EOO379" s="116"/>
      <c r="EOP379" s="116"/>
      <c r="EOQ379" s="116"/>
      <c r="EOR379" s="116"/>
      <c r="EOS379" s="116"/>
      <c r="EOT379" s="116"/>
      <c r="EOU379" s="116"/>
      <c r="EOV379" s="116"/>
      <c r="EOW379" s="116"/>
      <c r="EOX379" s="116"/>
      <c r="EOY379" s="118"/>
      <c r="EOZ379" s="115"/>
      <c r="EPA379" s="116"/>
      <c r="EPB379" s="117"/>
      <c r="EPC379" s="116"/>
      <c r="EPD379" s="116"/>
      <c r="EPE379" s="116"/>
      <c r="EPF379" s="116"/>
      <c r="EPG379" s="116"/>
      <c r="EPH379" s="116"/>
      <c r="EPI379" s="116"/>
      <c r="EPJ379" s="116"/>
      <c r="EPK379" s="118"/>
      <c r="EPL379" s="116"/>
      <c r="EPM379" s="116"/>
      <c r="EPN379" s="116"/>
      <c r="EPO379" s="116"/>
      <c r="EPP379" s="116"/>
      <c r="EPQ379" s="116"/>
      <c r="EPR379" s="116"/>
      <c r="EPS379" s="116"/>
      <c r="EPT379" s="116"/>
      <c r="EPU379" s="116"/>
      <c r="EPV379" s="118"/>
      <c r="EPW379" s="115"/>
      <c r="EPX379" s="116"/>
      <c r="EPY379" s="117"/>
      <c r="EPZ379" s="116"/>
      <c r="EQA379" s="116"/>
      <c r="EQB379" s="116"/>
      <c r="EQC379" s="116"/>
      <c r="EQD379" s="116"/>
      <c r="EQE379" s="116"/>
      <c r="EQF379" s="116"/>
      <c r="EQG379" s="116"/>
      <c r="EQH379" s="118"/>
      <c r="EQI379" s="116"/>
      <c r="EQJ379" s="116"/>
      <c r="EQK379" s="116"/>
      <c r="EQL379" s="116"/>
      <c r="EQM379" s="116"/>
      <c r="EQN379" s="116"/>
      <c r="EQO379" s="116"/>
      <c r="EQP379" s="116"/>
      <c r="EQQ379" s="116"/>
      <c r="EQR379" s="116"/>
      <c r="EQS379" s="118"/>
      <c r="EQT379" s="115"/>
      <c r="EQU379" s="116"/>
      <c r="EQV379" s="117"/>
      <c r="EQW379" s="116"/>
      <c r="EQX379" s="116"/>
      <c r="EQY379" s="116"/>
      <c r="EQZ379" s="116"/>
      <c r="ERA379" s="116"/>
      <c r="ERB379" s="116"/>
      <c r="ERC379" s="116"/>
      <c r="ERD379" s="116"/>
      <c r="ERE379" s="118"/>
      <c r="ERF379" s="116"/>
      <c r="ERG379" s="116"/>
      <c r="ERH379" s="116"/>
      <c r="ERI379" s="116"/>
      <c r="ERJ379" s="116"/>
      <c r="ERK379" s="116"/>
      <c r="ERL379" s="116"/>
      <c r="ERM379" s="116"/>
      <c r="ERN379" s="116"/>
      <c r="ERO379" s="116"/>
      <c r="ERP379" s="118"/>
      <c r="ERQ379" s="115"/>
      <c r="ERR379" s="116"/>
      <c r="ERS379" s="117"/>
      <c r="ERT379" s="116"/>
      <c r="ERU379" s="116"/>
      <c r="ERV379" s="116"/>
      <c r="ERW379" s="116"/>
      <c r="ERX379" s="116"/>
      <c r="ERY379" s="116"/>
      <c r="ERZ379" s="116"/>
      <c r="ESA379" s="116"/>
      <c r="ESB379" s="118"/>
      <c r="ESC379" s="116"/>
      <c r="ESD379" s="116"/>
      <c r="ESE379" s="116"/>
      <c r="ESF379" s="116"/>
      <c r="ESG379" s="116"/>
      <c r="ESH379" s="116"/>
      <c r="ESI379" s="116"/>
      <c r="ESJ379" s="116"/>
      <c r="ESK379" s="116"/>
      <c r="ESL379" s="116"/>
      <c r="ESM379" s="118"/>
      <c r="ESN379" s="115"/>
      <c r="ESO379" s="116"/>
      <c r="ESP379" s="117"/>
      <c r="ESQ379" s="116"/>
      <c r="ESR379" s="116"/>
      <c r="ESS379" s="116"/>
      <c r="EST379" s="116"/>
      <c r="ESU379" s="116"/>
      <c r="ESV379" s="116"/>
      <c r="ESW379" s="116"/>
      <c r="ESX379" s="116"/>
      <c r="ESY379" s="118"/>
      <c r="ESZ379" s="116"/>
      <c r="ETA379" s="116"/>
      <c r="ETB379" s="116"/>
      <c r="ETC379" s="116"/>
      <c r="ETD379" s="116"/>
      <c r="ETE379" s="116"/>
      <c r="ETF379" s="116"/>
      <c r="ETG379" s="116"/>
      <c r="ETH379" s="116"/>
      <c r="ETI379" s="116"/>
      <c r="ETJ379" s="118"/>
      <c r="ETK379" s="115"/>
      <c r="ETL379" s="116"/>
      <c r="ETM379" s="117"/>
      <c r="ETN379" s="116"/>
      <c r="ETO379" s="116"/>
      <c r="ETP379" s="116"/>
      <c r="ETQ379" s="116"/>
      <c r="ETR379" s="116"/>
      <c r="ETS379" s="116"/>
      <c r="ETT379" s="116"/>
      <c r="ETU379" s="116"/>
      <c r="ETV379" s="118"/>
      <c r="ETW379" s="116"/>
      <c r="ETX379" s="116"/>
      <c r="ETY379" s="116"/>
      <c r="ETZ379" s="116"/>
      <c r="EUA379" s="116"/>
      <c r="EUB379" s="116"/>
      <c r="EUC379" s="116"/>
      <c r="EUD379" s="116"/>
      <c r="EUE379" s="116"/>
      <c r="EUF379" s="116"/>
      <c r="EUG379" s="118"/>
      <c r="EUH379" s="115"/>
      <c r="EUI379" s="116"/>
      <c r="EUJ379" s="117"/>
      <c r="EUK379" s="116"/>
      <c r="EUL379" s="116"/>
      <c r="EUM379" s="116"/>
      <c r="EUN379" s="116"/>
      <c r="EUO379" s="116"/>
      <c r="EUP379" s="116"/>
      <c r="EUQ379" s="116"/>
      <c r="EUR379" s="116"/>
      <c r="EUS379" s="118"/>
      <c r="EUT379" s="116"/>
      <c r="EUU379" s="116"/>
      <c r="EUV379" s="116"/>
      <c r="EUW379" s="116"/>
      <c r="EUX379" s="116"/>
      <c r="EUY379" s="116"/>
      <c r="EUZ379" s="116"/>
      <c r="EVA379" s="116"/>
      <c r="EVB379" s="116"/>
      <c r="EVC379" s="116"/>
      <c r="EVD379" s="118"/>
      <c r="EVE379" s="115"/>
      <c r="EVF379" s="116"/>
      <c r="EVG379" s="117"/>
      <c r="EVH379" s="116"/>
      <c r="EVI379" s="116"/>
      <c r="EVJ379" s="116"/>
      <c r="EVK379" s="116"/>
      <c r="EVL379" s="116"/>
      <c r="EVM379" s="116"/>
      <c r="EVN379" s="116"/>
      <c r="EVO379" s="116"/>
      <c r="EVP379" s="118"/>
      <c r="EVQ379" s="116"/>
      <c r="EVR379" s="116"/>
      <c r="EVS379" s="116"/>
      <c r="EVT379" s="116"/>
      <c r="EVU379" s="116"/>
      <c r="EVV379" s="116"/>
      <c r="EVW379" s="116"/>
      <c r="EVX379" s="116"/>
      <c r="EVY379" s="116"/>
      <c r="EVZ379" s="116"/>
      <c r="EWA379" s="118"/>
      <c r="EWB379" s="115"/>
      <c r="EWC379" s="116"/>
      <c r="EWD379" s="117"/>
      <c r="EWE379" s="116"/>
      <c r="EWF379" s="116"/>
      <c r="EWG379" s="116"/>
      <c r="EWH379" s="116"/>
      <c r="EWI379" s="116"/>
      <c r="EWJ379" s="116"/>
      <c r="EWK379" s="116"/>
      <c r="EWL379" s="116"/>
      <c r="EWM379" s="118"/>
      <c r="EWN379" s="116"/>
      <c r="EWO379" s="116"/>
      <c r="EWP379" s="116"/>
      <c r="EWQ379" s="116"/>
      <c r="EWR379" s="116"/>
      <c r="EWS379" s="116"/>
      <c r="EWT379" s="116"/>
      <c r="EWU379" s="116"/>
      <c r="EWV379" s="116"/>
      <c r="EWW379" s="116"/>
      <c r="EWX379" s="118"/>
      <c r="EWY379" s="115"/>
      <c r="EWZ379" s="116"/>
      <c r="EXA379" s="117"/>
      <c r="EXB379" s="116"/>
      <c r="EXC379" s="116"/>
      <c r="EXD379" s="116"/>
      <c r="EXE379" s="116"/>
      <c r="EXF379" s="116"/>
      <c r="EXG379" s="116"/>
      <c r="EXH379" s="116"/>
      <c r="EXI379" s="116"/>
      <c r="EXJ379" s="118"/>
      <c r="EXK379" s="116"/>
      <c r="EXL379" s="116"/>
      <c r="EXM379" s="116"/>
      <c r="EXN379" s="116"/>
      <c r="EXO379" s="116"/>
      <c r="EXP379" s="116"/>
      <c r="EXQ379" s="116"/>
      <c r="EXR379" s="116"/>
      <c r="EXS379" s="116"/>
      <c r="EXT379" s="116"/>
      <c r="EXU379" s="118"/>
      <c r="EXV379" s="115"/>
      <c r="EXW379" s="116"/>
      <c r="EXX379" s="117"/>
      <c r="EXY379" s="116"/>
      <c r="EXZ379" s="116"/>
      <c r="EYA379" s="116"/>
      <c r="EYB379" s="116"/>
      <c r="EYC379" s="116"/>
      <c r="EYD379" s="116"/>
      <c r="EYE379" s="116"/>
      <c r="EYF379" s="116"/>
      <c r="EYG379" s="118"/>
      <c r="EYH379" s="116"/>
      <c r="EYI379" s="116"/>
      <c r="EYJ379" s="116"/>
      <c r="EYK379" s="116"/>
      <c r="EYL379" s="116"/>
      <c r="EYM379" s="116"/>
      <c r="EYN379" s="116"/>
      <c r="EYO379" s="116"/>
      <c r="EYP379" s="116"/>
      <c r="EYQ379" s="116"/>
      <c r="EYR379" s="118"/>
      <c r="EYS379" s="115"/>
      <c r="EYT379" s="116"/>
      <c r="EYU379" s="117"/>
      <c r="EYV379" s="116"/>
      <c r="EYW379" s="116"/>
      <c r="EYX379" s="116"/>
      <c r="EYY379" s="116"/>
      <c r="EYZ379" s="116"/>
      <c r="EZA379" s="116"/>
      <c r="EZB379" s="116"/>
      <c r="EZC379" s="116"/>
      <c r="EZD379" s="118"/>
      <c r="EZE379" s="116"/>
      <c r="EZF379" s="116"/>
      <c r="EZG379" s="116"/>
      <c r="EZH379" s="116"/>
      <c r="EZI379" s="116"/>
      <c r="EZJ379" s="116"/>
      <c r="EZK379" s="116"/>
      <c r="EZL379" s="116"/>
      <c r="EZM379" s="116"/>
      <c r="EZN379" s="116"/>
      <c r="EZO379" s="118"/>
      <c r="EZP379" s="115"/>
      <c r="EZQ379" s="116"/>
      <c r="EZR379" s="117"/>
      <c r="EZS379" s="116"/>
      <c r="EZT379" s="116"/>
      <c r="EZU379" s="116"/>
      <c r="EZV379" s="116"/>
      <c r="EZW379" s="116"/>
      <c r="EZX379" s="116"/>
      <c r="EZY379" s="116"/>
      <c r="EZZ379" s="116"/>
      <c r="FAA379" s="118"/>
      <c r="FAB379" s="116"/>
      <c r="FAC379" s="116"/>
      <c r="FAD379" s="116"/>
      <c r="FAE379" s="116"/>
      <c r="FAF379" s="116"/>
      <c r="FAG379" s="116"/>
      <c r="FAH379" s="116"/>
      <c r="FAI379" s="116"/>
      <c r="FAJ379" s="116"/>
      <c r="FAK379" s="116"/>
      <c r="FAL379" s="118"/>
      <c r="FAM379" s="115"/>
      <c r="FAN379" s="116"/>
      <c r="FAO379" s="117"/>
      <c r="FAP379" s="116"/>
      <c r="FAQ379" s="116"/>
      <c r="FAR379" s="116"/>
      <c r="FAS379" s="116"/>
      <c r="FAT379" s="116"/>
      <c r="FAU379" s="116"/>
      <c r="FAV379" s="116"/>
      <c r="FAW379" s="116"/>
      <c r="FAX379" s="118"/>
      <c r="FAY379" s="116"/>
      <c r="FAZ379" s="116"/>
      <c r="FBA379" s="116"/>
      <c r="FBB379" s="116"/>
      <c r="FBC379" s="116"/>
      <c r="FBD379" s="116"/>
      <c r="FBE379" s="116"/>
      <c r="FBF379" s="116"/>
      <c r="FBG379" s="116"/>
      <c r="FBH379" s="116"/>
      <c r="FBI379" s="118"/>
      <c r="FBJ379" s="115"/>
      <c r="FBK379" s="116"/>
      <c r="FBL379" s="117"/>
      <c r="FBM379" s="116"/>
      <c r="FBN379" s="116"/>
      <c r="FBO379" s="116"/>
      <c r="FBP379" s="116"/>
      <c r="FBQ379" s="116"/>
      <c r="FBR379" s="116"/>
      <c r="FBS379" s="116"/>
      <c r="FBT379" s="116"/>
      <c r="FBU379" s="118"/>
      <c r="FBV379" s="116"/>
      <c r="FBW379" s="116"/>
      <c r="FBX379" s="116"/>
      <c r="FBY379" s="116"/>
      <c r="FBZ379" s="116"/>
      <c r="FCA379" s="116"/>
      <c r="FCB379" s="116"/>
      <c r="FCC379" s="116"/>
      <c r="FCD379" s="116"/>
      <c r="FCE379" s="116"/>
      <c r="FCF379" s="118"/>
      <c r="FCG379" s="115"/>
      <c r="FCH379" s="116"/>
      <c r="FCI379" s="117"/>
      <c r="FCJ379" s="116"/>
      <c r="FCK379" s="116"/>
      <c r="FCL379" s="116"/>
      <c r="FCM379" s="116"/>
      <c r="FCN379" s="116"/>
      <c r="FCO379" s="116"/>
      <c r="FCP379" s="116"/>
      <c r="FCQ379" s="116"/>
      <c r="FCR379" s="118"/>
      <c r="FCS379" s="116"/>
      <c r="FCT379" s="116"/>
      <c r="FCU379" s="116"/>
      <c r="FCV379" s="116"/>
      <c r="FCW379" s="116"/>
      <c r="FCX379" s="116"/>
      <c r="FCY379" s="116"/>
      <c r="FCZ379" s="116"/>
      <c r="FDA379" s="116"/>
      <c r="FDB379" s="116"/>
      <c r="FDC379" s="118"/>
      <c r="FDD379" s="115"/>
      <c r="FDE379" s="116"/>
      <c r="FDF379" s="117"/>
      <c r="FDG379" s="116"/>
      <c r="FDH379" s="116"/>
      <c r="FDI379" s="116"/>
      <c r="FDJ379" s="116"/>
      <c r="FDK379" s="116"/>
      <c r="FDL379" s="116"/>
      <c r="FDM379" s="116"/>
      <c r="FDN379" s="116"/>
      <c r="FDO379" s="118"/>
      <c r="FDP379" s="116"/>
      <c r="FDQ379" s="116"/>
      <c r="FDR379" s="116"/>
      <c r="FDS379" s="116"/>
      <c r="FDT379" s="116"/>
      <c r="FDU379" s="116"/>
      <c r="FDV379" s="116"/>
      <c r="FDW379" s="116"/>
      <c r="FDX379" s="116"/>
      <c r="FDY379" s="116"/>
      <c r="FDZ379" s="118"/>
      <c r="FEA379" s="115"/>
      <c r="FEB379" s="116"/>
      <c r="FEC379" s="117"/>
      <c r="FED379" s="116"/>
      <c r="FEE379" s="116"/>
      <c r="FEF379" s="116"/>
      <c r="FEG379" s="116"/>
      <c r="FEH379" s="116"/>
      <c r="FEI379" s="116"/>
      <c r="FEJ379" s="116"/>
      <c r="FEK379" s="116"/>
      <c r="FEL379" s="118"/>
      <c r="FEM379" s="116"/>
      <c r="FEN379" s="116"/>
      <c r="FEO379" s="116"/>
      <c r="FEP379" s="116"/>
      <c r="FEQ379" s="116"/>
      <c r="FER379" s="116"/>
      <c r="FES379" s="116"/>
      <c r="FET379" s="116"/>
      <c r="FEU379" s="116"/>
      <c r="FEV379" s="116"/>
      <c r="FEW379" s="118"/>
      <c r="FEX379" s="115"/>
      <c r="FEY379" s="116"/>
      <c r="FEZ379" s="117"/>
      <c r="FFA379" s="116"/>
      <c r="FFB379" s="116"/>
      <c r="FFC379" s="116"/>
      <c r="FFD379" s="116"/>
      <c r="FFE379" s="116"/>
      <c r="FFF379" s="116"/>
      <c r="FFG379" s="116"/>
      <c r="FFH379" s="116"/>
      <c r="FFI379" s="118"/>
      <c r="FFJ379" s="116"/>
      <c r="FFK379" s="116"/>
      <c r="FFL379" s="116"/>
      <c r="FFM379" s="116"/>
      <c r="FFN379" s="116"/>
      <c r="FFO379" s="116"/>
      <c r="FFP379" s="116"/>
      <c r="FFQ379" s="116"/>
      <c r="FFR379" s="116"/>
      <c r="FFS379" s="116"/>
      <c r="FFT379" s="118"/>
      <c r="FFU379" s="115"/>
      <c r="FFV379" s="116"/>
      <c r="FFW379" s="117"/>
      <c r="FFX379" s="116"/>
      <c r="FFY379" s="116"/>
      <c r="FFZ379" s="116"/>
      <c r="FGA379" s="116"/>
      <c r="FGB379" s="116"/>
      <c r="FGC379" s="116"/>
      <c r="FGD379" s="116"/>
      <c r="FGE379" s="116"/>
      <c r="FGF379" s="118"/>
      <c r="FGG379" s="116"/>
      <c r="FGH379" s="116"/>
      <c r="FGI379" s="116"/>
      <c r="FGJ379" s="116"/>
      <c r="FGK379" s="116"/>
      <c r="FGL379" s="116"/>
      <c r="FGM379" s="116"/>
      <c r="FGN379" s="116"/>
      <c r="FGO379" s="116"/>
      <c r="FGP379" s="116"/>
      <c r="FGQ379" s="118"/>
      <c r="FGR379" s="115"/>
      <c r="FGS379" s="116"/>
      <c r="FGT379" s="117"/>
      <c r="FGU379" s="116"/>
      <c r="FGV379" s="116"/>
      <c r="FGW379" s="116"/>
      <c r="FGX379" s="116"/>
      <c r="FGY379" s="116"/>
      <c r="FGZ379" s="116"/>
      <c r="FHA379" s="116"/>
      <c r="FHB379" s="116"/>
      <c r="FHC379" s="118"/>
      <c r="FHD379" s="116"/>
      <c r="FHE379" s="116"/>
      <c r="FHF379" s="116"/>
      <c r="FHG379" s="116"/>
      <c r="FHH379" s="116"/>
      <c r="FHI379" s="116"/>
      <c r="FHJ379" s="116"/>
      <c r="FHK379" s="116"/>
      <c r="FHL379" s="116"/>
      <c r="FHM379" s="116"/>
      <c r="FHN379" s="118"/>
      <c r="FHO379" s="115"/>
      <c r="FHP379" s="116"/>
      <c r="FHQ379" s="117"/>
      <c r="FHR379" s="116"/>
      <c r="FHS379" s="116"/>
      <c r="FHT379" s="116"/>
      <c r="FHU379" s="116"/>
      <c r="FHV379" s="116"/>
      <c r="FHW379" s="116"/>
      <c r="FHX379" s="116"/>
      <c r="FHY379" s="116"/>
      <c r="FHZ379" s="118"/>
      <c r="FIA379" s="116"/>
      <c r="FIB379" s="116"/>
      <c r="FIC379" s="116"/>
      <c r="FID379" s="116"/>
      <c r="FIE379" s="116"/>
      <c r="FIF379" s="116"/>
      <c r="FIG379" s="116"/>
      <c r="FIH379" s="116"/>
      <c r="FII379" s="116"/>
      <c r="FIJ379" s="116"/>
      <c r="FIK379" s="118"/>
      <c r="FIL379" s="115"/>
      <c r="FIM379" s="116"/>
      <c r="FIN379" s="117"/>
      <c r="FIO379" s="116"/>
      <c r="FIP379" s="116"/>
      <c r="FIQ379" s="116"/>
      <c r="FIR379" s="116"/>
      <c r="FIS379" s="116"/>
      <c r="FIT379" s="116"/>
      <c r="FIU379" s="116"/>
      <c r="FIV379" s="116"/>
      <c r="FIW379" s="118"/>
      <c r="FIX379" s="116"/>
      <c r="FIY379" s="116"/>
      <c r="FIZ379" s="116"/>
      <c r="FJA379" s="116"/>
      <c r="FJB379" s="116"/>
      <c r="FJC379" s="116"/>
      <c r="FJD379" s="116"/>
      <c r="FJE379" s="116"/>
      <c r="FJF379" s="116"/>
      <c r="FJG379" s="116"/>
      <c r="FJH379" s="118"/>
      <c r="FJI379" s="115"/>
      <c r="FJJ379" s="116"/>
      <c r="FJK379" s="117"/>
      <c r="FJL379" s="116"/>
      <c r="FJM379" s="116"/>
      <c r="FJN379" s="116"/>
      <c r="FJO379" s="116"/>
      <c r="FJP379" s="116"/>
      <c r="FJQ379" s="116"/>
      <c r="FJR379" s="116"/>
      <c r="FJS379" s="116"/>
      <c r="FJT379" s="118"/>
      <c r="FJU379" s="116"/>
      <c r="FJV379" s="116"/>
      <c r="FJW379" s="116"/>
      <c r="FJX379" s="116"/>
      <c r="FJY379" s="116"/>
      <c r="FJZ379" s="116"/>
      <c r="FKA379" s="116"/>
      <c r="FKB379" s="116"/>
      <c r="FKC379" s="116"/>
      <c r="FKD379" s="116"/>
      <c r="FKE379" s="118"/>
      <c r="FKF379" s="115"/>
      <c r="FKG379" s="116"/>
      <c r="FKH379" s="117"/>
      <c r="FKI379" s="116"/>
      <c r="FKJ379" s="116"/>
      <c r="FKK379" s="116"/>
      <c r="FKL379" s="116"/>
      <c r="FKM379" s="116"/>
      <c r="FKN379" s="116"/>
      <c r="FKO379" s="116"/>
      <c r="FKP379" s="116"/>
      <c r="FKQ379" s="118"/>
      <c r="FKR379" s="116"/>
      <c r="FKS379" s="116"/>
      <c r="FKT379" s="116"/>
      <c r="FKU379" s="116"/>
      <c r="FKV379" s="116"/>
      <c r="FKW379" s="116"/>
      <c r="FKX379" s="116"/>
      <c r="FKY379" s="116"/>
      <c r="FKZ379" s="116"/>
      <c r="FLA379" s="116"/>
      <c r="FLB379" s="118"/>
      <c r="FLC379" s="115"/>
      <c r="FLD379" s="116"/>
      <c r="FLE379" s="117"/>
      <c r="FLF379" s="116"/>
      <c r="FLG379" s="116"/>
      <c r="FLH379" s="116"/>
      <c r="FLI379" s="116"/>
      <c r="FLJ379" s="116"/>
      <c r="FLK379" s="116"/>
      <c r="FLL379" s="116"/>
      <c r="FLM379" s="116"/>
      <c r="FLN379" s="118"/>
      <c r="FLO379" s="116"/>
      <c r="FLP379" s="116"/>
      <c r="FLQ379" s="116"/>
      <c r="FLR379" s="116"/>
      <c r="FLS379" s="116"/>
      <c r="FLT379" s="116"/>
      <c r="FLU379" s="116"/>
      <c r="FLV379" s="116"/>
      <c r="FLW379" s="116"/>
      <c r="FLX379" s="116"/>
      <c r="FLY379" s="118"/>
      <c r="FLZ379" s="115"/>
      <c r="FMA379" s="116"/>
      <c r="FMB379" s="117"/>
      <c r="FMC379" s="116"/>
      <c r="FMD379" s="116"/>
      <c r="FME379" s="116"/>
      <c r="FMF379" s="116"/>
      <c r="FMG379" s="116"/>
      <c r="FMH379" s="116"/>
      <c r="FMI379" s="116"/>
      <c r="FMJ379" s="116"/>
      <c r="FMK379" s="118"/>
      <c r="FML379" s="116"/>
      <c r="FMM379" s="116"/>
      <c r="FMN379" s="116"/>
      <c r="FMO379" s="116"/>
      <c r="FMP379" s="116"/>
      <c r="FMQ379" s="116"/>
      <c r="FMR379" s="116"/>
      <c r="FMS379" s="116"/>
      <c r="FMT379" s="116"/>
      <c r="FMU379" s="116"/>
      <c r="FMV379" s="118"/>
      <c r="FMW379" s="115"/>
      <c r="FMX379" s="116"/>
      <c r="FMY379" s="117"/>
      <c r="FMZ379" s="116"/>
      <c r="FNA379" s="116"/>
      <c r="FNB379" s="116"/>
      <c r="FNC379" s="116"/>
      <c r="FND379" s="116"/>
      <c r="FNE379" s="116"/>
      <c r="FNF379" s="116"/>
      <c r="FNG379" s="116"/>
      <c r="FNH379" s="118"/>
      <c r="FNI379" s="116"/>
      <c r="FNJ379" s="116"/>
      <c r="FNK379" s="116"/>
      <c r="FNL379" s="116"/>
      <c r="FNM379" s="116"/>
      <c r="FNN379" s="116"/>
      <c r="FNO379" s="116"/>
      <c r="FNP379" s="116"/>
      <c r="FNQ379" s="116"/>
      <c r="FNR379" s="116"/>
      <c r="FNS379" s="118"/>
      <c r="FNT379" s="115"/>
      <c r="FNU379" s="116"/>
      <c r="FNV379" s="117"/>
      <c r="FNW379" s="116"/>
      <c r="FNX379" s="116"/>
      <c r="FNY379" s="116"/>
      <c r="FNZ379" s="116"/>
      <c r="FOA379" s="116"/>
      <c r="FOB379" s="116"/>
      <c r="FOC379" s="116"/>
      <c r="FOD379" s="116"/>
      <c r="FOE379" s="118"/>
      <c r="FOF379" s="116"/>
      <c r="FOG379" s="116"/>
      <c r="FOH379" s="116"/>
      <c r="FOI379" s="116"/>
      <c r="FOJ379" s="116"/>
      <c r="FOK379" s="116"/>
      <c r="FOL379" s="116"/>
      <c r="FOM379" s="116"/>
      <c r="FON379" s="116"/>
      <c r="FOO379" s="116"/>
      <c r="FOP379" s="118"/>
      <c r="FOQ379" s="115"/>
      <c r="FOR379" s="116"/>
      <c r="FOS379" s="117"/>
      <c r="FOT379" s="116"/>
      <c r="FOU379" s="116"/>
      <c r="FOV379" s="116"/>
      <c r="FOW379" s="116"/>
      <c r="FOX379" s="116"/>
      <c r="FOY379" s="116"/>
      <c r="FOZ379" s="116"/>
      <c r="FPA379" s="116"/>
      <c r="FPB379" s="118"/>
      <c r="FPC379" s="116"/>
      <c r="FPD379" s="116"/>
      <c r="FPE379" s="116"/>
      <c r="FPF379" s="116"/>
      <c r="FPG379" s="116"/>
      <c r="FPH379" s="116"/>
      <c r="FPI379" s="116"/>
      <c r="FPJ379" s="116"/>
      <c r="FPK379" s="116"/>
      <c r="FPL379" s="116"/>
      <c r="FPM379" s="118"/>
      <c r="FPN379" s="115"/>
      <c r="FPO379" s="116"/>
      <c r="FPP379" s="117"/>
      <c r="FPQ379" s="116"/>
      <c r="FPR379" s="116"/>
      <c r="FPS379" s="116"/>
      <c r="FPT379" s="116"/>
      <c r="FPU379" s="116"/>
      <c r="FPV379" s="116"/>
      <c r="FPW379" s="116"/>
      <c r="FPX379" s="116"/>
      <c r="FPY379" s="118"/>
      <c r="FPZ379" s="116"/>
      <c r="FQA379" s="116"/>
      <c r="FQB379" s="116"/>
      <c r="FQC379" s="116"/>
      <c r="FQD379" s="116"/>
      <c r="FQE379" s="116"/>
      <c r="FQF379" s="116"/>
      <c r="FQG379" s="116"/>
      <c r="FQH379" s="116"/>
      <c r="FQI379" s="116"/>
      <c r="FQJ379" s="118"/>
      <c r="FQK379" s="115"/>
      <c r="FQL379" s="116"/>
      <c r="FQM379" s="117"/>
      <c r="FQN379" s="116"/>
      <c r="FQO379" s="116"/>
      <c r="FQP379" s="116"/>
      <c r="FQQ379" s="116"/>
      <c r="FQR379" s="116"/>
      <c r="FQS379" s="116"/>
      <c r="FQT379" s="116"/>
      <c r="FQU379" s="116"/>
      <c r="FQV379" s="118"/>
      <c r="FQW379" s="116"/>
      <c r="FQX379" s="116"/>
      <c r="FQY379" s="116"/>
      <c r="FQZ379" s="116"/>
      <c r="FRA379" s="116"/>
      <c r="FRB379" s="116"/>
      <c r="FRC379" s="116"/>
      <c r="FRD379" s="116"/>
      <c r="FRE379" s="116"/>
      <c r="FRF379" s="116"/>
      <c r="FRG379" s="118"/>
      <c r="FRH379" s="115"/>
      <c r="FRI379" s="116"/>
      <c r="FRJ379" s="117"/>
      <c r="FRK379" s="116"/>
      <c r="FRL379" s="116"/>
      <c r="FRM379" s="116"/>
      <c r="FRN379" s="116"/>
      <c r="FRO379" s="116"/>
      <c r="FRP379" s="116"/>
      <c r="FRQ379" s="116"/>
      <c r="FRR379" s="116"/>
      <c r="FRS379" s="118"/>
      <c r="FRT379" s="116"/>
      <c r="FRU379" s="116"/>
      <c r="FRV379" s="116"/>
      <c r="FRW379" s="116"/>
      <c r="FRX379" s="116"/>
      <c r="FRY379" s="116"/>
      <c r="FRZ379" s="116"/>
      <c r="FSA379" s="116"/>
      <c r="FSB379" s="116"/>
      <c r="FSC379" s="116"/>
      <c r="FSD379" s="118"/>
      <c r="FSE379" s="115"/>
      <c r="FSF379" s="116"/>
      <c r="FSG379" s="117"/>
      <c r="FSH379" s="116"/>
      <c r="FSI379" s="116"/>
      <c r="FSJ379" s="116"/>
      <c r="FSK379" s="116"/>
      <c r="FSL379" s="116"/>
      <c r="FSM379" s="116"/>
      <c r="FSN379" s="116"/>
      <c r="FSO379" s="116"/>
      <c r="FSP379" s="118"/>
      <c r="FSQ379" s="116"/>
      <c r="FSR379" s="116"/>
      <c r="FSS379" s="116"/>
      <c r="FST379" s="116"/>
      <c r="FSU379" s="116"/>
      <c r="FSV379" s="116"/>
      <c r="FSW379" s="116"/>
      <c r="FSX379" s="116"/>
      <c r="FSY379" s="116"/>
      <c r="FSZ379" s="116"/>
      <c r="FTA379" s="118"/>
      <c r="FTB379" s="115"/>
      <c r="FTC379" s="116"/>
      <c r="FTD379" s="117"/>
      <c r="FTE379" s="116"/>
      <c r="FTF379" s="116"/>
      <c r="FTG379" s="116"/>
      <c r="FTH379" s="116"/>
      <c r="FTI379" s="116"/>
      <c r="FTJ379" s="116"/>
      <c r="FTK379" s="116"/>
      <c r="FTL379" s="116"/>
      <c r="FTM379" s="118"/>
      <c r="FTN379" s="116"/>
      <c r="FTO379" s="116"/>
      <c r="FTP379" s="116"/>
      <c r="FTQ379" s="116"/>
      <c r="FTR379" s="116"/>
      <c r="FTS379" s="116"/>
      <c r="FTT379" s="116"/>
      <c r="FTU379" s="116"/>
      <c r="FTV379" s="116"/>
      <c r="FTW379" s="116"/>
      <c r="FTX379" s="118"/>
      <c r="FTY379" s="115"/>
      <c r="FTZ379" s="116"/>
      <c r="FUA379" s="117"/>
      <c r="FUB379" s="116"/>
      <c r="FUC379" s="116"/>
      <c r="FUD379" s="116"/>
      <c r="FUE379" s="116"/>
      <c r="FUF379" s="116"/>
      <c r="FUG379" s="116"/>
      <c r="FUH379" s="116"/>
      <c r="FUI379" s="116"/>
      <c r="FUJ379" s="118"/>
      <c r="FUK379" s="116"/>
      <c r="FUL379" s="116"/>
      <c r="FUM379" s="116"/>
      <c r="FUN379" s="116"/>
      <c r="FUO379" s="116"/>
      <c r="FUP379" s="116"/>
      <c r="FUQ379" s="116"/>
      <c r="FUR379" s="116"/>
      <c r="FUS379" s="116"/>
      <c r="FUT379" s="116"/>
      <c r="FUU379" s="118"/>
      <c r="FUV379" s="115"/>
      <c r="FUW379" s="116"/>
      <c r="FUX379" s="117"/>
      <c r="FUY379" s="116"/>
      <c r="FUZ379" s="116"/>
      <c r="FVA379" s="116"/>
      <c r="FVB379" s="116"/>
      <c r="FVC379" s="116"/>
      <c r="FVD379" s="116"/>
      <c r="FVE379" s="116"/>
      <c r="FVF379" s="116"/>
      <c r="FVG379" s="118"/>
      <c r="FVH379" s="116"/>
      <c r="FVI379" s="116"/>
      <c r="FVJ379" s="116"/>
      <c r="FVK379" s="116"/>
      <c r="FVL379" s="116"/>
      <c r="FVM379" s="116"/>
      <c r="FVN379" s="116"/>
      <c r="FVO379" s="116"/>
      <c r="FVP379" s="116"/>
      <c r="FVQ379" s="116"/>
      <c r="FVR379" s="118"/>
      <c r="FVS379" s="115"/>
      <c r="FVT379" s="116"/>
      <c r="FVU379" s="117"/>
      <c r="FVV379" s="116"/>
      <c r="FVW379" s="116"/>
      <c r="FVX379" s="116"/>
      <c r="FVY379" s="116"/>
      <c r="FVZ379" s="116"/>
      <c r="FWA379" s="116"/>
      <c r="FWB379" s="116"/>
      <c r="FWC379" s="116"/>
      <c r="FWD379" s="118"/>
      <c r="FWE379" s="116"/>
      <c r="FWF379" s="116"/>
      <c r="FWG379" s="116"/>
      <c r="FWH379" s="116"/>
      <c r="FWI379" s="116"/>
      <c r="FWJ379" s="116"/>
      <c r="FWK379" s="116"/>
      <c r="FWL379" s="116"/>
      <c r="FWM379" s="116"/>
      <c r="FWN379" s="116"/>
      <c r="FWO379" s="118"/>
      <c r="FWP379" s="115"/>
      <c r="FWQ379" s="116"/>
      <c r="FWR379" s="117"/>
      <c r="FWS379" s="116"/>
      <c r="FWT379" s="116"/>
      <c r="FWU379" s="116"/>
      <c r="FWV379" s="116"/>
      <c r="FWW379" s="116"/>
      <c r="FWX379" s="116"/>
      <c r="FWY379" s="116"/>
      <c r="FWZ379" s="116"/>
      <c r="FXA379" s="118"/>
      <c r="FXB379" s="116"/>
      <c r="FXC379" s="116"/>
      <c r="FXD379" s="116"/>
      <c r="FXE379" s="116"/>
      <c r="FXF379" s="116"/>
      <c r="FXG379" s="116"/>
      <c r="FXH379" s="116"/>
      <c r="FXI379" s="116"/>
      <c r="FXJ379" s="116"/>
      <c r="FXK379" s="116"/>
      <c r="FXL379" s="118"/>
      <c r="FXM379" s="115"/>
      <c r="FXN379" s="116"/>
      <c r="FXO379" s="117"/>
      <c r="FXP379" s="116"/>
      <c r="FXQ379" s="116"/>
      <c r="FXR379" s="116"/>
      <c r="FXS379" s="116"/>
      <c r="FXT379" s="116"/>
      <c r="FXU379" s="116"/>
      <c r="FXV379" s="116"/>
      <c r="FXW379" s="116"/>
      <c r="FXX379" s="118"/>
      <c r="FXY379" s="116"/>
      <c r="FXZ379" s="116"/>
      <c r="FYA379" s="116"/>
      <c r="FYB379" s="116"/>
      <c r="FYC379" s="116"/>
      <c r="FYD379" s="116"/>
      <c r="FYE379" s="116"/>
      <c r="FYF379" s="116"/>
      <c r="FYG379" s="116"/>
      <c r="FYH379" s="116"/>
      <c r="FYI379" s="118"/>
      <c r="FYJ379" s="115"/>
      <c r="FYK379" s="116"/>
      <c r="FYL379" s="117"/>
      <c r="FYM379" s="116"/>
      <c r="FYN379" s="116"/>
      <c r="FYO379" s="116"/>
      <c r="FYP379" s="116"/>
      <c r="FYQ379" s="116"/>
      <c r="FYR379" s="116"/>
      <c r="FYS379" s="116"/>
      <c r="FYT379" s="116"/>
      <c r="FYU379" s="118"/>
      <c r="FYV379" s="116"/>
      <c r="FYW379" s="116"/>
      <c r="FYX379" s="116"/>
      <c r="FYY379" s="116"/>
      <c r="FYZ379" s="116"/>
      <c r="FZA379" s="116"/>
      <c r="FZB379" s="116"/>
      <c r="FZC379" s="116"/>
      <c r="FZD379" s="116"/>
      <c r="FZE379" s="116"/>
      <c r="FZF379" s="118"/>
      <c r="FZG379" s="115"/>
      <c r="FZH379" s="116"/>
      <c r="FZI379" s="117"/>
      <c r="FZJ379" s="116"/>
      <c r="FZK379" s="116"/>
      <c r="FZL379" s="116"/>
      <c r="FZM379" s="116"/>
      <c r="FZN379" s="116"/>
      <c r="FZO379" s="116"/>
      <c r="FZP379" s="116"/>
      <c r="FZQ379" s="116"/>
      <c r="FZR379" s="118"/>
      <c r="FZS379" s="116"/>
      <c r="FZT379" s="116"/>
      <c r="FZU379" s="116"/>
      <c r="FZV379" s="116"/>
      <c r="FZW379" s="116"/>
      <c r="FZX379" s="116"/>
      <c r="FZY379" s="116"/>
      <c r="FZZ379" s="116"/>
      <c r="GAA379" s="116"/>
      <c r="GAB379" s="116"/>
      <c r="GAC379" s="118"/>
      <c r="GAD379" s="115"/>
      <c r="GAE379" s="116"/>
      <c r="GAF379" s="117"/>
      <c r="GAG379" s="116"/>
      <c r="GAH379" s="116"/>
      <c r="GAI379" s="116"/>
      <c r="GAJ379" s="116"/>
      <c r="GAK379" s="116"/>
      <c r="GAL379" s="116"/>
      <c r="GAM379" s="116"/>
      <c r="GAN379" s="116"/>
      <c r="GAO379" s="118"/>
      <c r="GAP379" s="116"/>
      <c r="GAQ379" s="116"/>
      <c r="GAR379" s="116"/>
      <c r="GAS379" s="116"/>
      <c r="GAT379" s="116"/>
      <c r="GAU379" s="116"/>
      <c r="GAV379" s="116"/>
      <c r="GAW379" s="116"/>
      <c r="GAX379" s="116"/>
      <c r="GAY379" s="116"/>
      <c r="GAZ379" s="118"/>
      <c r="GBA379" s="115"/>
      <c r="GBB379" s="116"/>
      <c r="GBC379" s="117"/>
      <c r="GBD379" s="116"/>
      <c r="GBE379" s="116"/>
      <c r="GBF379" s="116"/>
      <c r="GBG379" s="116"/>
      <c r="GBH379" s="116"/>
      <c r="GBI379" s="116"/>
      <c r="GBJ379" s="116"/>
      <c r="GBK379" s="116"/>
      <c r="GBL379" s="118"/>
      <c r="GBM379" s="116"/>
      <c r="GBN379" s="116"/>
      <c r="GBO379" s="116"/>
      <c r="GBP379" s="116"/>
      <c r="GBQ379" s="116"/>
      <c r="GBR379" s="116"/>
      <c r="GBS379" s="116"/>
      <c r="GBT379" s="116"/>
      <c r="GBU379" s="116"/>
      <c r="GBV379" s="116"/>
      <c r="GBW379" s="118"/>
      <c r="GBX379" s="115"/>
      <c r="GBY379" s="116"/>
      <c r="GBZ379" s="117"/>
      <c r="GCA379" s="116"/>
      <c r="GCB379" s="116"/>
      <c r="GCC379" s="116"/>
      <c r="GCD379" s="116"/>
      <c r="GCE379" s="116"/>
      <c r="GCF379" s="116"/>
      <c r="GCG379" s="116"/>
      <c r="GCH379" s="116"/>
      <c r="GCI379" s="118"/>
      <c r="GCJ379" s="116"/>
      <c r="GCK379" s="116"/>
      <c r="GCL379" s="116"/>
      <c r="GCM379" s="116"/>
      <c r="GCN379" s="116"/>
      <c r="GCO379" s="116"/>
      <c r="GCP379" s="116"/>
      <c r="GCQ379" s="116"/>
      <c r="GCR379" s="116"/>
      <c r="GCS379" s="116"/>
      <c r="GCT379" s="118"/>
      <c r="GCU379" s="115"/>
      <c r="GCV379" s="116"/>
      <c r="GCW379" s="117"/>
      <c r="GCX379" s="116"/>
      <c r="GCY379" s="116"/>
      <c r="GCZ379" s="116"/>
      <c r="GDA379" s="116"/>
      <c r="GDB379" s="116"/>
      <c r="GDC379" s="116"/>
      <c r="GDD379" s="116"/>
      <c r="GDE379" s="116"/>
      <c r="GDF379" s="118"/>
      <c r="GDG379" s="116"/>
      <c r="GDH379" s="116"/>
      <c r="GDI379" s="116"/>
      <c r="GDJ379" s="116"/>
      <c r="GDK379" s="116"/>
      <c r="GDL379" s="116"/>
      <c r="GDM379" s="116"/>
      <c r="GDN379" s="116"/>
      <c r="GDO379" s="116"/>
      <c r="GDP379" s="116"/>
      <c r="GDQ379" s="118"/>
      <c r="GDR379" s="115"/>
      <c r="GDS379" s="116"/>
      <c r="GDT379" s="117"/>
      <c r="GDU379" s="116"/>
      <c r="GDV379" s="116"/>
      <c r="GDW379" s="116"/>
      <c r="GDX379" s="116"/>
      <c r="GDY379" s="116"/>
      <c r="GDZ379" s="116"/>
      <c r="GEA379" s="116"/>
      <c r="GEB379" s="116"/>
      <c r="GEC379" s="118"/>
      <c r="GED379" s="116"/>
      <c r="GEE379" s="116"/>
      <c r="GEF379" s="116"/>
      <c r="GEG379" s="116"/>
      <c r="GEH379" s="116"/>
      <c r="GEI379" s="116"/>
      <c r="GEJ379" s="116"/>
      <c r="GEK379" s="116"/>
      <c r="GEL379" s="116"/>
      <c r="GEM379" s="116"/>
      <c r="GEN379" s="118"/>
      <c r="GEO379" s="115"/>
      <c r="GEP379" s="116"/>
      <c r="GEQ379" s="117"/>
      <c r="GER379" s="116"/>
      <c r="GES379" s="116"/>
      <c r="GET379" s="116"/>
      <c r="GEU379" s="116"/>
      <c r="GEV379" s="116"/>
      <c r="GEW379" s="116"/>
      <c r="GEX379" s="116"/>
      <c r="GEY379" s="116"/>
      <c r="GEZ379" s="118"/>
      <c r="GFA379" s="116"/>
      <c r="GFB379" s="116"/>
      <c r="GFC379" s="116"/>
      <c r="GFD379" s="116"/>
      <c r="GFE379" s="116"/>
      <c r="GFF379" s="116"/>
      <c r="GFG379" s="116"/>
      <c r="GFH379" s="116"/>
      <c r="GFI379" s="116"/>
      <c r="GFJ379" s="116"/>
      <c r="GFK379" s="118"/>
      <c r="GFL379" s="115"/>
      <c r="GFM379" s="116"/>
      <c r="GFN379" s="117"/>
      <c r="GFO379" s="116"/>
      <c r="GFP379" s="116"/>
      <c r="GFQ379" s="116"/>
      <c r="GFR379" s="116"/>
      <c r="GFS379" s="116"/>
      <c r="GFT379" s="116"/>
      <c r="GFU379" s="116"/>
      <c r="GFV379" s="116"/>
      <c r="GFW379" s="118"/>
      <c r="GFX379" s="116"/>
      <c r="GFY379" s="116"/>
      <c r="GFZ379" s="116"/>
      <c r="GGA379" s="116"/>
      <c r="GGB379" s="116"/>
      <c r="GGC379" s="116"/>
      <c r="GGD379" s="116"/>
      <c r="GGE379" s="116"/>
      <c r="GGF379" s="116"/>
      <c r="GGG379" s="116"/>
      <c r="GGH379" s="118"/>
      <c r="GGI379" s="115"/>
      <c r="GGJ379" s="116"/>
      <c r="GGK379" s="117"/>
      <c r="GGL379" s="116"/>
      <c r="GGM379" s="116"/>
      <c r="GGN379" s="116"/>
      <c r="GGO379" s="116"/>
      <c r="GGP379" s="116"/>
      <c r="GGQ379" s="116"/>
      <c r="GGR379" s="116"/>
      <c r="GGS379" s="116"/>
      <c r="GGT379" s="118"/>
      <c r="GGU379" s="116"/>
      <c r="GGV379" s="116"/>
      <c r="GGW379" s="116"/>
      <c r="GGX379" s="116"/>
      <c r="GGY379" s="116"/>
      <c r="GGZ379" s="116"/>
      <c r="GHA379" s="116"/>
      <c r="GHB379" s="116"/>
      <c r="GHC379" s="116"/>
      <c r="GHD379" s="116"/>
      <c r="GHE379" s="118"/>
      <c r="GHF379" s="115"/>
      <c r="GHG379" s="116"/>
      <c r="GHH379" s="117"/>
      <c r="GHI379" s="116"/>
      <c r="GHJ379" s="116"/>
      <c r="GHK379" s="116"/>
      <c r="GHL379" s="116"/>
      <c r="GHM379" s="116"/>
      <c r="GHN379" s="116"/>
      <c r="GHO379" s="116"/>
      <c r="GHP379" s="116"/>
      <c r="GHQ379" s="118"/>
      <c r="GHR379" s="116"/>
      <c r="GHS379" s="116"/>
      <c r="GHT379" s="116"/>
      <c r="GHU379" s="116"/>
      <c r="GHV379" s="116"/>
      <c r="GHW379" s="116"/>
      <c r="GHX379" s="116"/>
      <c r="GHY379" s="116"/>
      <c r="GHZ379" s="116"/>
      <c r="GIA379" s="116"/>
      <c r="GIB379" s="118"/>
      <c r="GIC379" s="115"/>
      <c r="GID379" s="116"/>
      <c r="GIE379" s="117"/>
      <c r="GIF379" s="116"/>
      <c r="GIG379" s="116"/>
      <c r="GIH379" s="116"/>
      <c r="GII379" s="116"/>
      <c r="GIJ379" s="116"/>
      <c r="GIK379" s="116"/>
      <c r="GIL379" s="116"/>
      <c r="GIM379" s="116"/>
      <c r="GIN379" s="118"/>
      <c r="GIO379" s="116"/>
      <c r="GIP379" s="116"/>
      <c r="GIQ379" s="116"/>
      <c r="GIR379" s="116"/>
      <c r="GIS379" s="116"/>
      <c r="GIT379" s="116"/>
      <c r="GIU379" s="116"/>
      <c r="GIV379" s="116"/>
      <c r="GIW379" s="116"/>
      <c r="GIX379" s="116"/>
      <c r="GIY379" s="118"/>
      <c r="GIZ379" s="115"/>
      <c r="GJA379" s="116"/>
      <c r="GJB379" s="117"/>
      <c r="GJC379" s="116"/>
      <c r="GJD379" s="116"/>
      <c r="GJE379" s="116"/>
      <c r="GJF379" s="116"/>
      <c r="GJG379" s="116"/>
      <c r="GJH379" s="116"/>
      <c r="GJI379" s="116"/>
      <c r="GJJ379" s="116"/>
      <c r="GJK379" s="118"/>
      <c r="GJL379" s="116"/>
      <c r="GJM379" s="116"/>
      <c r="GJN379" s="116"/>
      <c r="GJO379" s="116"/>
      <c r="GJP379" s="116"/>
      <c r="GJQ379" s="116"/>
      <c r="GJR379" s="116"/>
      <c r="GJS379" s="116"/>
      <c r="GJT379" s="116"/>
      <c r="GJU379" s="116"/>
      <c r="GJV379" s="118"/>
      <c r="GJW379" s="115"/>
      <c r="GJX379" s="116"/>
      <c r="GJY379" s="117"/>
      <c r="GJZ379" s="116"/>
      <c r="GKA379" s="116"/>
      <c r="GKB379" s="116"/>
      <c r="GKC379" s="116"/>
      <c r="GKD379" s="116"/>
      <c r="GKE379" s="116"/>
      <c r="GKF379" s="116"/>
      <c r="GKG379" s="116"/>
      <c r="GKH379" s="118"/>
      <c r="GKI379" s="116"/>
      <c r="GKJ379" s="116"/>
      <c r="GKK379" s="116"/>
      <c r="GKL379" s="116"/>
      <c r="GKM379" s="116"/>
      <c r="GKN379" s="116"/>
      <c r="GKO379" s="116"/>
      <c r="GKP379" s="116"/>
      <c r="GKQ379" s="116"/>
      <c r="GKR379" s="116"/>
      <c r="GKS379" s="118"/>
      <c r="GKT379" s="115"/>
      <c r="GKU379" s="116"/>
      <c r="GKV379" s="117"/>
      <c r="GKW379" s="116"/>
      <c r="GKX379" s="116"/>
      <c r="GKY379" s="116"/>
      <c r="GKZ379" s="116"/>
      <c r="GLA379" s="116"/>
      <c r="GLB379" s="116"/>
      <c r="GLC379" s="116"/>
      <c r="GLD379" s="116"/>
      <c r="GLE379" s="118"/>
      <c r="GLF379" s="116"/>
      <c r="GLG379" s="116"/>
      <c r="GLH379" s="116"/>
      <c r="GLI379" s="116"/>
      <c r="GLJ379" s="116"/>
      <c r="GLK379" s="116"/>
      <c r="GLL379" s="116"/>
      <c r="GLM379" s="116"/>
      <c r="GLN379" s="116"/>
      <c r="GLO379" s="116"/>
      <c r="GLP379" s="118"/>
      <c r="GLQ379" s="115"/>
      <c r="GLR379" s="116"/>
      <c r="GLS379" s="117"/>
      <c r="GLT379" s="116"/>
      <c r="GLU379" s="116"/>
      <c r="GLV379" s="116"/>
      <c r="GLW379" s="116"/>
      <c r="GLX379" s="116"/>
      <c r="GLY379" s="116"/>
      <c r="GLZ379" s="116"/>
      <c r="GMA379" s="116"/>
      <c r="GMB379" s="118"/>
      <c r="GMC379" s="116"/>
      <c r="GMD379" s="116"/>
      <c r="GME379" s="116"/>
      <c r="GMF379" s="116"/>
      <c r="GMG379" s="116"/>
      <c r="GMH379" s="116"/>
      <c r="GMI379" s="116"/>
      <c r="GMJ379" s="116"/>
      <c r="GMK379" s="116"/>
      <c r="GML379" s="116"/>
      <c r="GMM379" s="118"/>
      <c r="GMN379" s="115"/>
      <c r="GMO379" s="116"/>
      <c r="GMP379" s="117"/>
      <c r="GMQ379" s="116"/>
      <c r="GMR379" s="116"/>
      <c r="GMS379" s="116"/>
      <c r="GMT379" s="116"/>
      <c r="GMU379" s="116"/>
      <c r="GMV379" s="116"/>
      <c r="GMW379" s="116"/>
      <c r="GMX379" s="116"/>
      <c r="GMY379" s="118"/>
      <c r="GMZ379" s="116"/>
      <c r="GNA379" s="116"/>
      <c r="GNB379" s="116"/>
      <c r="GNC379" s="116"/>
      <c r="GND379" s="116"/>
      <c r="GNE379" s="116"/>
      <c r="GNF379" s="116"/>
      <c r="GNG379" s="116"/>
      <c r="GNH379" s="116"/>
      <c r="GNI379" s="116"/>
      <c r="GNJ379" s="118"/>
      <c r="GNK379" s="115"/>
      <c r="GNL379" s="116"/>
      <c r="GNM379" s="117"/>
      <c r="GNN379" s="116"/>
      <c r="GNO379" s="116"/>
      <c r="GNP379" s="116"/>
      <c r="GNQ379" s="116"/>
      <c r="GNR379" s="116"/>
      <c r="GNS379" s="116"/>
      <c r="GNT379" s="116"/>
      <c r="GNU379" s="116"/>
      <c r="GNV379" s="118"/>
      <c r="GNW379" s="116"/>
      <c r="GNX379" s="116"/>
      <c r="GNY379" s="116"/>
      <c r="GNZ379" s="116"/>
      <c r="GOA379" s="116"/>
      <c r="GOB379" s="116"/>
      <c r="GOC379" s="116"/>
      <c r="GOD379" s="116"/>
      <c r="GOE379" s="116"/>
      <c r="GOF379" s="116"/>
      <c r="GOG379" s="118"/>
      <c r="GOH379" s="115"/>
      <c r="GOI379" s="116"/>
      <c r="GOJ379" s="117"/>
      <c r="GOK379" s="116"/>
      <c r="GOL379" s="116"/>
      <c r="GOM379" s="116"/>
      <c r="GON379" s="116"/>
      <c r="GOO379" s="116"/>
      <c r="GOP379" s="116"/>
      <c r="GOQ379" s="116"/>
      <c r="GOR379" s="116"/>
      <c r="GOS379" s="118"/>
      <c r="GOT379" s="116"/>
      <c r="GOU379" s="116"/>
      <c r="GOV379" s="116"/>
      <c r="GOW379" s="116"/>
      <c r="GOX379" s="116"/>
      <c r="GOY379" s="116"/>
      <c r="GOZ379" s="116"/>
      <c r="GPA379" s="116"/>
      <c r="GPB379" s="116"/>
      <c r="GPC379" s="116"/>
      <c r="GPD379" s="118"/>
      <c r="GPE379" s="115"/>
      <c r="GPF379" s="116"/>
      <c r="GPG379" s="117"/>
      <c r="GPH379" s="116"/>
      <c r="GPI379" s="116"/>
      <c r="GPJ379" s="116"/>
      <c r="GPK379" s="116"/>
      <c r="GPL379" s="116"/>
      <c r="GPM379" s="116"/>
      <c r="GPN379" s="116"/>
      <c r="GPO379" s="116"/>
      <c r="GPP379" s="118"/>
      <c r="GPQ379" s="116"/>
      <c r="GPR379" s="116"/>
      <c r="GPS379" s="116"/>
      <c r="GPT379" s="116"/>
      <c r="GPU379" s="116"/>
      <c r="GPV379" s="116"/>
      <c r="GPW379" s="116"/>
      <c r="GPX379" s="116"/>
      <c r="GPY379" s="116"/>
      <c r="GPZ379" s="116"/>
      <c r="GQA379" s="118"/>
      <c r="GQB379" s="115"/>
      <c r="GQC379" s="116"/>
      <c r="GQD379" s="117"/>
      <c r="GQE379" s="116"/>
      <c r="GQF379" s="116"/>
      <c r="GQG379" s="116"/>
      <c r="GQH379" s="116"/>
      <c r="GQI379" s="116"/>
      <c r="GQJ379" s="116"/>
      <c r="GQK379" s="116"/>
      <c r="GQL379" s="116"/>
      <c r="GQM379" s="118"/>
      <c r="GQN379" s="116"/>
      <c r="GQO379" s="116"/>
      <c r="GQP379" s="116"/>
      <c r="GQQ379" s="116"/>
      <c r="GQR379" s="116"/>
      <c r="GQS379" s="116"/>
      <c r="GQT379" s="116"/>
      <c r="GQU379" s="116"/>
      <c r="GQV379" s="116"/>
      <c r="GQW379" s="116"/>
      <c r="GQX379" s="118"/>
      <c r="GQY379" s="115"/>
      <c r="GQZ379" s="116"/>
      <c r="GRA379" s="117"/>
      <c r="GRB379" s="116"/>
      <c r="GRC379" s="116"/>
      <c r="GRD379" s="116"/>
      <c r="GRE379" s="116"/>
      <c r="GRF379" s="116"/>
      <c r="GRG379" s="116"/>
      <c r="GRH379" s="116"/>
      <c r="GRI379" s="116"/>
      <c r="GRJ379" s="118"/>
      <c r="GRK379" s="116"/>
      <c r="GRL379" s="116"/>
      <c r="GRM379" s="116"/>
      <c r="GRN379" s="116"/>
      <c r="GRO379" s="116"/>
      <c r="GRP379" s="116"/>
      <c r="GRQ379" s="116"/>
      <c r="GRR379" s="116"/>
      <c r="GRS379" s="116"/>
      <c r="GRT379" s="116"/>
      <c r="GRU379" s="118"/>
      <c r="GRV379" s="115"/>
      <c r="GRW379" s="116"/>
      <c r="GRX379" s="117"/>
      <c r="GRY379" s="116"/>
      <c r="GRZ379" s="116"/>
      <c r="GSA379" s="116"/>
      <c r="GSB379" s="116"/>
      <c r="GSC379" s="116"/>
      <c r="GSD379" s="116"/>
      <c r="GSE379" s="116"/>
      <c r="GSF379" s="116"/>
      <c r="GSG379" s="118"/>
      <c r="GSH379" s="116"/>
      <c r="GSI379" s="116"/>
      <c r="GSJ379" s="116"/>
      <c r="GSK379" s="116"/>
      <c r="GSL379" s="116"/>
      <c r="GSM379" s="116"/>
      <c r="GSN379" s="116"/>
      <c r="GSO379" s="116"/>
      <c r="GSP379" s="116"/>
      <c r="GSQ379" s="116"/>
      <c r="GSR379" s="118"/>
      <c r="GSS379" s="115"/>
      <c r="GST379" s="116"/>
      <c r="GSU379" s="117"/>
      <c r="GSV379" s="116"/>
      <c r="GSW379" s="116"/>
      <c r="GSX379" s="116"/>
      <c r="GSY379" s="116"/>
      <c r="GSZ379" s="116"/>
      <c r="GTA379" s="116"/>
      <c r="GTB379" s="116"/>
      <c r="GTC379" s="116"/>
      <c r="GTD379" s="118"/>
      <c r="GTE379" s="116"/>
      <c r="GTF379" s="116"/>
      <c r="GTG379" s="116"/>
      <c r="GTH379" s="116"/>
      <c r="GTI379" s="116"/>
      <c r="GTJ379" s="116"/>
      <c r="GTK379" s="116"/>
      <c r="GTL379" s="116"/>
      <c r="GTM379" s="116"/>
      <c r="GTN379" s="116"/>
      <c r="GTO379" s="118"/>
      <c r="GTP379" s="115"/>
      <c r="GTQ379" s="116"/>
      <c r="GTR379" s="117"/>
      <c r="GTS379" s="116"/>
      <c r="GTT379" s="116"/>
      <c r="GTU379" s="116"/>
      <c r="GTV379" s="116"/>
      <c r="GTW379" s="116"/>
      <c r="GTX379" s="116"/>
      <c r="GTY379" s="116"/>
      <c r="GTZ379" s="116"/>
      <c r="GUA379" s="118"/>
      <c r="GUB379" s="116"/>
      <c r="GUC379" s="116"/>
      <c r="GUD379" s="116"/>
      <c r="GUE379" s="116"/>
      <c r="GUF379" s="116"/>
      <c r="GUG379" s="116"/>
      <c r="GUH379" s="116"/>
      <c r="GUI379" s="116"/>
      <c r="GUJ379" s="116"/>
      <c r="GUK379" s="116"/>
      <c r="GUL379" s="118"/>
      <c r="GUM379" s="115"/>
      <c r="GUN379" s="116"/>
      <c r="GUO379" s="117"/>
      <c r="GUP379" s="116"/>
      <c r="GUQ379" s="116"/>
      <c r="GUR379" s="116"/>
      <c r="GUS379" s="116"/>
      <c r="GUT379" s="116"/>
      <c r="GUU379" s="116"/>
      <c r="GUV379" s="116"/>
      <c r="GUW379" s="116"/>
      <c r="GUX379" s="118"/>
      <c r="GUY379" s="116"/>
      <c r="GUZ379" s="116"/>
      <c r="GVA379" s="116"/>
      <c r="GVB379" s="116"/>
      <c r="GVC379" s="116"/>
      <c r="GVD379" s="116"/>
      <c r="GVE379" s="116"/>
      <c r="GVF379" s="116"/>
      <c r="GVG379" s="116"/>
      <c r="GVH379" s="116"/>
      <c r="GVI379" s="118"/>
      <c r="GVJ379" s="115"/>
      <c r="GVK379" s="116"/>
      <c r="GVL379" s="117"/>
      <c r="GVM379" s="116"/>
      <c r="GVN379" s="116"/>
      <c r="GVO379" s="116"/>
      <c r="GVP379" s="116"/>
      <c r="GVQ379" s="116"/>
      <c r="GVR379" s="116"/>
      <c r="GVS379" s="116"/>
      <c r="GVT379" s="116"/>
      <c r="GVU379" s="118"/>
      <c r="GVV379" s="116"/>
      <c r="GVW379" s="116"/>
      <c r="GVX379" s="116"/>
      <c r="GVY379" s="116"/>
      <c r="GVZ379" s="116"/>
      <c r="GWA379" s="116"/>
      <c r="GWB379" s="116"/>
      <c r="GWC379" s="116"/>
      <c r="GWD379" s="116"/>
      <c r="GWE379" s="116"/>
      <c r="GWF379" s="118"/>
      <c r="GWG379" s="115"/>
      <c r="GWH379" s="116"/>
      <c r="GWI379" s="117"/>
      <c r="GWJ379" s="116"/>
      <c r="GWK379" s="116"/>
      <c r="GWL379" s="116"/>
      <c r="GWM379" s="116"/>
      <c r="GWN379" s="116"/>
      <c r="GWO379" s="116"/>
      <c r="GWP379" s="116"/>
      <c r="GWQ379" s="116"/>
      <c r="GWR379" s="118"/>
      <c r="GWS379" s="116"/>
      <c r="GWT379" s="116"/>
      <c r="GWU379" s="116"/>
      <c r="GWV379" s="116"/>
      <c r="GWW379" s="116"/>
      <c r="GWX379" s="116"/>
      <c r="GWY379" s="116"/>
      <c r="GWZ379" s="116"/>
      <c r="GXA379" s="116"/>
      <c r="GXB379" s="116"/>
      <c r="GXC379" s="118"/>
      <c r="GXD379" s="115"/>
      <c r="GXE379" s="116"/>
      <c r="GXF379" s="117"/>
      <c r="GXG379" s="116"/>
      <c r="GXH379" s="116"/>
      <c r="GXI379" s="116"/>
      <c r="GXJ379" s="116"/>
      <c r="GXK379" s="116"/>
      <c r="GXL379" s="116"/>
      <c r="GXM379" s="116"/>
      <c r="GXN379" s="116"/>
      <c r="GXO379" s="118"/>
      <c r="GXP379" s="116"/>
      <c r="GXQ379" s="116"/>
      <c r="GXR379" s="116"/>
      <c r="GXS379" s="116"/>
      <c r="GXT379" s="116"/>
      <c r="GXU379" s="116"/>
      <c r="GXV379" s="116"/>
      <c r="GXW379" s="116"/>
      <c r="GXX379" s="116"/>
      <c r="GXY379" s="116"/>
      <c r="GXZ379" s="118"/>
      <c r="GYA379" s="115"/>
      <c r="GYB379" s="116"/>
      <c r="GYC379" s="117"/>
      <c r="GYD379" s="116"/>
      <c r="GYE379" s="116"/>
      <c r="GYF379" s="116"/>
      <c r="GYG379" s="116"/>
      <c r="GYH379" s="116"/>
      <c r="GYI379" s="116"/>
      <c r="GYJ379" s="116"/>
      <c r="GYK379" s="116"/>
      <c r="GYL379" s="118"/>
      <c r="GYM379" s="116"/>
      <c r="GYN379" s="116"/>
      <c r="GYO379" s="116"/>
      <c r="GYP379" s="116"/>
      <c r="GYQ379" s="116"/>
      <c r="GYR379" s="116"/>
      <c r="GYS379" s="116"/>
      <c r="GYT379" s="116"/>
      <c r="GYU379" s="116"/>
      <c r="GYV379" s="116"/>
      <c r="GYW379" s="118"/>
      <c r="GYX379" s="115"/>
      <c r="GYY379" s="116"/>
      <c r="GYZ379" s="117"/>
      <c r="GZA379" s="116"/>
      <c r="GZB379" s="116"/>
      <c r="GZC379" s="116"/>
      <c r="GZD379" s="116"/>
      <c r="GZE379" s="116"/>
      <c r="GZF379" s="116"/>
      <c r="GZG379" s="116"/>
      <c r="GZH379" s="116"/>
      <c r="GZI379" s="118"/>
      <c r="GZJ379" s="116"/>
      <c r="GZK379" s="116"/>
      <c r="GZL379" s="116"/>
      <c r="GZM379" s="116"/>
      <c r="GZN379" s="116"/>
      <c r="GZO379" s="116"/>
      <c r="GZP379" s="116"/>
      <c r="GZQ379" s="116"/>
      <c r="GZR379" s="116"/>
      <c r="GZS379" s="116"/>
      <c r="GZT379" s="118"/>
      <c r="GZU379" s="115"/>
      <c r="GZV379" s="116"/>
      <c r="GZW379" s="117"/>
      <c r="GZX379" s="116"/>
      <c r="GZY379" s="116"/>
      <c r="GZZ379" s="116"/>
      <c r="HAA379" s="116"/>
      <c r="HAB379" s="116"/>
      <c r="HAC379" s="116"/>
      <c r="HAD379" s="116"/>
      <c r="HAE379" s="116"/>
      <c r="HAF379" s="118"/>
      <c r="HAG379" s="116"/>
      <c r="HAH379" s="116"/>
      <c r="HAI379" s="116"/>
      <c r="HAJ379" s="116"/>
      <c r="HAK379" s="116"/>
      <c r="HAL379" s="116"/>
      <c r="HAM379" s="116"/>
      <c r="HAN379" s="116"/>
      <c r="HAO379" s="116"/>
      <c r="HAP379" s="116"/>
      <c r="HAQ379" s="118"/>
      <c r="HAR379" s="115"/>
      <c r="HAS379" s="116"/>
      <c r="HAT379" s="117"/>
      <c r="HAU379" s="116"/>
      <c r="HAV379" s="116"/>
      <c r="HAW379" s="116"/>
      <c r="HAX379" s="116"/>
      <c r="HAY379" s="116"/>
      <c r="HAZ379" s="116"/>
      <c r="HBA379" s="116"/>
      <c r="HBB379" s="116"/>
      <c r="HBC379" s="118"/>
      <c r="HBD379" s="116"/>
      <c r="HBE379" s="116"/>
      <c r="HBF379" s="116"/>
      <c r="HBG379" s="116"/>
      <c r="HBH379" s="116"/>
      <c r="HBI379" s="116"/>
      <c r="HBJ379" s="116"/>
      <c r="HBK379" s="116"/>
      <c r="HBL379" s="116"/>
      <c r="HBM379" s="116"/>
      <c r="HBN379" s="118"/>
      <c r="HBO379" s="115"/>
      <c r="HBP379" s="116"/>
      <c r="HBQ379" s="117"/>
      <c r="HBR379" s="116"/>
      <c r="HBS379" s="116"/>
      <c r="HBT379" s="116"/>
      <c r="HBU379" s="116"/>
      <c r="HBV379" s="116"/>
      <c r="HBW379" s="116"/>
      <c r="HBX379" s="116"/>
      <c r="HBY379" s="116"/>
      <c r="HBZ379" s="118"/>
      <c r="HCA379" s="116"/>
      <c r="HCB379" s="116"/>
      <c r="HCC379" s="116"/>
      <c r="HCD379" s="116"/>
      <c r="HCE379" s="116"/>
      <c r="HCF379" s="116"/>
      <c r="HCG379" s="116"/>
      <c r="HCH379" s="116"/>
      <c r="HCI379" s="116"/>
      <c r="HCJ379" s="116"/>
      <c r="HCK379" s="118"/>
      <c r="HCL379" s="115"/>
      <c r="HCM379" s="116"/>
      <c r="HCN379" s="117"/>
      <c r="HCO379" s="116"/>
      <c r="HCP379" s="116"/>
      <c r="HCQ379" s="116"/>
      <c r="HCR379" s="116"/>
      <c r="HCS379" s="116"/>
      <c r="HCT379" s="116"/>
      <c r="HCU379" s="116"/>
      <c r="HCV379" s="116"/>
      <c r="HCW379" s="118"/>
      <c r="HCX379" s="116"/>
      <c r="HCY379" s="116"/>
      <c r="HCZ379" s="116"/>
      <c r="HDA379" s="116"/>
      <c r="HDB379" s="116"/>
      <c r="HDC379" s="116"/>
      <c r="HDD379" s="116"/>
      <c r="HDE379" s="116"/>
      <c r="HDF379" s="116"/>
      <c r="HDG379" s="116"/>
      <c r="HDH379" s="118"/>
      <c r="HDI379" s="115"/>
      <c r="HDJ379" s="116"/>
      <c r="HDK379" s="117"/>
      <c r="HDL379" s="116"/>
      <c r="HDM379" s="116"/>
      <c r="HDN379" s="116"/>
      <c r="HDO379" s="116"/>
      <c r="HDP379" s="116"/>
      <c r="HDQ379" s="116"/>
      <c r="HDR379" s="116"/>
      <c r="HDS379" s="116"/>
      <c r="HDT379" s="118"/>
      <c r="HDU379" s="116"/>
      <c r="HDV379" s="116"/>
      <c r="HDW379" s="116"/>
      <c r="HDX379" s="116"/>
      <c r="HDY379" s="116"/>
      <c r="HDZ379" s="116"/>
      <c r="HEA379" s="116"/>
      <c r="HEB379" s="116"/>
      <c r="HEC379" s="116"/>
      <c r="HED379" s="116"/>
      <c r="HEE379" s="118"/>
      <c r="HEF379" s="115"/>
      <c r="HEG379" s="116"/>
      <c r="HEH379" s="117"/>
      <c r="HEI379" s="116"/>
      <c r="HEJ379" s="116"/>
      <c r="HEK379" s="116"/>
      <c r="HEL379" s="116"/>
      <c r="HEM379" s="116"/>
      <c r="HEN379" s="116"/>
      <c r="HEO379" s="116"/>
      <c r="HEP379" s="116"/>
      <c r="HEQ379" s="118"/>
      <c r="HER379" s="116"/>
      <c r="HES379" s="116"/>
      <c r="HET379" s="116"/>
      <c r="HEU379" s="116"/>
      <c r="HEV379" s="116"/>
      <c r="HEW379" s="116"/>
      <c r="HEX379" s="116"/>
      <c r="HEY379" s="116"/>
      <c r="HEZ379" s="116"/>
      <c r="HFA379" s="116"/>
      <c r="HFB379" s="118"/>
      <c r="HFC379" s="115"/>
      <c r="HFD379" s="116"/>
      <c r="HFE379" s="117"/>
      <c r="HFF379" s="116"/>
      <c r="HFG379" s="116"/>
      <c r="HFH379" s="116"/>
      <c r="HFI379" s="116"/>
      <c r="HFJ379" s="116"/>
      <c r="HFK379" s="116"/>
      <c r="HFL379" s="116"/>
      <c r="HFM379" s="116"/>
      <c r="HFN379" s="118"/>
      <c r="HFO379" s="116"/>
      <c r="HFP379" s="116"/>
      <c r="HFQ379" s="116"/>
      <c r="HFR379" s="116"/>
      <c r="HFS379" s="116"/>
      <c r="HFT379" s="116"/>
      <c r="HFU379" s="116"/>
      <c r="HFV379" s="116"/>
      <c r="HFW379" s="116"/>
      <c r="HFX379" s="116"/>
      <c r="HFY379" s="118"/>
      <c r="HFZ379" s="115"/>
      <c r="HGA379" s="116"/>
      <c r="HGB379" s="117"/>
      <c r="HGC379" s="116"/>
      <c r="HGD379" s="116"/>
      <c r="HGE379" s="116"/>
      <c r="HGF379" s="116"/>
      <c r="HGG379" s="116"/>
      <c r="HGH379" s="116"/>
      <c r="HGI379" s="116"/>
      <c r="HGJ379" s="116"/>
      <c r="HGK379" s="118"/>
      <c r="HGL379" s="116"/>
      <c r="HGM379" s="116"/>
      <c r="HGN379" s="116"/>
      <c r="HGO379" s="116"/>
      <c r="HGP379" s="116"/>
      <c r="HGQ379" s="116"/>
      <c r="HGR379" s="116"/>
      <c r="HGS379" s="116"/>
      <c r="HGT379" s="116"/>
      <c r="HGU379" s="116"/>
      <c r="HGV379" s="118"/>
      <c r="HGW379" s="115"/>
      <c r="HGX379" s="116"/>
      <c r="HGY379" s="117"/>
      <c r="HGZ379" s="116"/>
      <c r="HHA379" s="116"/>
      <c r="HHB379" s="116"/>
      <c r="HHC379" s="116"/>
      <c r="HHD379" s="116"/>
      <c r="HHE379" s="116"/>
      <c r="HHF379" s="116"/>
      <c r="HHG379" s="116"/>
      <c r="HHH379" s="118"/>
      <c r="HHI379" s="116"/>
      <c r="HHJ379" s="116"/>
      <c r="HHK379" s="116"/>
      <c r="HHL379" s="116"/>
      <c r="HHM379" s="116"/>
      <c r="HHN379" s="116"/>
      <c r="HHO379" s="116"/>
      <c r="HHP379" s="116"/>
      <c r="HHQ379" s="116"/>
      <c r="HHR379" s="116"/>
      <c r="HHS379" s="118"/>
      <c r="HHT379" s="115"/>
      <c r="HHU379" s="116"/>
      <c r="HHV379" s="117"/>
      <c r="HHW379" s="116"/>
      <c r="HHX379" s="116"/>
      <c r="HHY379" s="116"/>
      <c r="HHZ379" s="116"/>
      <c r="HIA379" s="116"/>
      <c r="HIB379" s="116"/>
      <c r="HIC379" s="116"/>
      <c r="HID379" s="116"/>
      <c r="HIE379" s="118"/>
      <c r="HIF379" s="116"/>
      <c r="HIG379" s="116"/>
      <c r="HIH379" s="116"/>
      <c r="HII379" s="116"/>
      <c r="HIJ379" s="116"/>
      <c r="HIK379" s="116"/>
      <c r="HIL379" s="116"/>
      <c r="HIM379" s="116"/>
      <c r="HIN379" s="116"/>
      <c r="HIO379" s="116"/>
      <c r="HIP379" s="118"/>
      <c r="HIQ379" s="115"/>
      <c r="HIR379" s="116"/>
      <c r="HIS379" s="117"/>
      <c r="HIT379" s="116"/>
      <c r="HIU379" s="116"/>
      <c r="HIV379" s="116"/>
      <c r="HIW379" s="116"/>
      <c r="HIX379" s="116"/>
      <c r="HIY379" s="116"/>
      <c r="HIZ379" s="116"/>
      <c r="HJA379" s="116"/>
      <c r="HJB379" s="118"/>
      <c r="HJC379" s="116"/>
      <c r="HJD379" s="116"/>
      <c r="HJE379" s="116"/>
      <c r="HJF379" s="116"/>
      <c r="HJG379" s="116"/>
      <c r="HJH379" s="116"/>
      <c r="HJI379" s="116"/>
      <c r="HJJ379" s="116"/>
      <c r="HJK379" s="116"/>
      <c r="HJL379" s="116"/>
      <c r="HJM379" s="118"/>
      <c r="HJN379" s="115"/>
      <c r="HJO379" s="116"/>
      <c r="HJP379" s="117"/>
      <c r="HJQ379" s="116"/>
      <c r="HJR379" s="116"/>
      <c r="HJS379" s="116"/>
      <c r="HJT379" s="116"/>
      <c r="HJU379" s="116"/>
      <c r="HJV379" s="116"/>
      <c r="HJW379" s="116"/>
      <c r="HJX379" s="116"/>
      <c r="HJY379" s="118"/>
      <c r="HJZ379" s="116"/>
      <c r="HKA379" s="116"/>
      <c r="HKB379" s="116"/>
      <c r="HKC379" s="116"/>
      <c r="HKD379" s="116"/>
      <c r="HKE379" s="116"/>
      <c r="HKF379" s="116"/>
      <c r="HKG379" s="116"/>
      <c r="HKH379" s="116"/>
      <c r="HKI379" s="116"/>
      <c r="HKJ379" s="118"/>
      <c r="HKK379" s="115"/>
      <c r="HKL379" s="116"/>
      <c r="HKM379" s="117"/>
      <c r="HKN379" s="116"/>
      <c r="HKO379" s="116"/>
      <c r="HKP379" s="116"/>
      <c r="HKQ379" s="116"/>
      <c r="HKR379" s="116"/>
      <c r="HKS379" s="116"/>
      <c r="HKT379" s="116"/>
      <c r="HKU379" s="116"/>
      <c r="HKV379" s="118"/>
      <c r="HKW379" s="116"/>
      <c r="HKX379" s="116"/>
      <c r="HKY379" s="116"/>
      <c r="HKZ379" s="116"/>
      <c r="HLA379" s="116"/>
      <c r="HLB379" s="116"/>
      <c r="HLC379" s="116"/>
      <c r="HLD379" s="116"/>
      <c r="HLE379" s="116"/>
      <c r="HLF379" s="116"/>
      <c r="HLG379" s="118"/>
      <c r="HLH379" s="115"/>
      <c r="HLI379" s="116"/>
      <c r="HLJ379" s="117"/>
      <c r="HLK379" s="116"/>
      <c r="HLL379" s="116"/>
      <c r="HLM379" s="116"/>
      <c r="HLN379" s="116"/>
      <c r="HLO379" s="116"/>
      <c r="HLP379" s="116"/>
      <c r="HLQ379" s="116"/>
      <c r="HLR379" s="116"/>
      <c r="HLS379" s="118"/>
      <c r="HLT379" s="116"/>
      <c r="HLU379" s="116"/>
      <c r="HLV379" s="116"/>
      <c r="HLW379" s="116"/>
      <c r="HLX379" s="116"/>
      <c r="HLY379" s="116"/>
      <c r="HLZ379" s="116"/>
      <c r="HMA379" s="116"/>
      <c r="HMB379" s="116"/>
      <c r="HMC379" s="116"/>
      <c r="HMD379" s="118"/>
      <c r="HME379" s="115"/>
      <c r="HMF379" s="116"/>
      <c r="HMG379" s="117"/>
      <c r="HMH379" s="116"/>
      <c r="HMI379" s="116"/>
      <c r="HMJ379" s="116"/>
      <c r="HMK379" s="116"/>
      <c r="HML379" s="116"/>
      <c r="HMM379" s="116"/>
      <c r="HMN379" s="116"/>
      <c r="HMO379" s="116"/>
      <c r="HMP379" s="118"/>
      <c r="HMQ379" s="116"/>
      <c r="HMR379" s="116"/>
      <c r="HMS379" s="116"/>
      <c r="HMT379" s="116"/>
      <c r="HMU379" s="116"/>
      <c r="HMV379" s="116"/>
      <c r="HMW379" s="116"/>
      <c r="HMX379" s="116"/>
      <c r="HMY379" s="116"/>
      <c r="HMZ379" s="116"/>
      <c r="HNA379" s="118"/>
      <c r="HNB379" s="115"/>
      <c r="HNC379" s="116"/>
      <c r="HND379" s="117"/>
      <c r="HNE379" s="116"/>
      <c r="HNF379" s="116"/>
      <c r="HNG379" s="116"/>
      <c r="HNH379" s="116"/>
      <c r="HNI379" s="116"/>
      <c r="HNJ379" s="116"/>
      <c r="HNK379" s="116"/>
      <c r="HNL379" s="116"/>
      <c r="HNM379" s="118"/>
      <c r="HNN379" s="116"/>
      <c r="HNO379" s="116"/>
      <c r="HNP379" s="116"/>
      <c r="HNQ379" s="116"/>
      <c r="HNR379" s="116"/>
      <c r="HNS379" s="116"/>
      <c r="HNT379" s="116"/>
      <c r="HNU379" s="116"/>
      <c r="HNV379" s="116"/>
      <c r="HNW379" s="116"/>
      <c r="HNX379" s="118"/>
      <c r="HNY379" s="115"/>
      <c r="HNZ379" s="116"/>
      <c r="HOA379" s="117"/>
      <c r="HOB379" s="116"/>
      <c r="HOC379" s="116"/>
      <c r="HOD379" s="116"/>
      <c r="HOE379" s="116"/>
      <c r="HOF379" s="116"/>
      <c r="HOG379" s="116"/>
      <c r="HOH379" s="116"/>
      <c r="HOI379" s="116"/>
      <c r="HOJ379" s="118"/>
      <c r="HOK379" s="116"/>
      <c r="HOL379" s="116"/>
      <c r="HOM379" s="116"/>
      <c r="HON379" s="116"/>
      <c r="HOO379" s="116"/>
      <c r="HOP379" s="116"/>
      <c r="HOQ379" s="116"/>
      <c r="HOR379" s="116"/>
      <c r="HOS379" s="116"/>
      <c r="HOT379" s="116"/>
      <c r="HOU379" s="118"/>
      <c r="HOV379" s="115"/>
      <c r="HOW379" s="116"/>
      <c r="HOX379" s="117"/>
      <c r="HOY379" s="116"/>
      <c r="HOZ379" s="116"/>
      <c r="HPA379" s="116"/>
      <c r="HPB379" s="116"/>
      <c r="HPC379" s="116"/>
      <c r="HPD379" s="116"/>
      <c r="HPE379" s="116"/>
      <c r="HPF379" s="116"/>
      <c r="HPG379" s="118"/>
      <c r="HPH379" s="116"/>
      <c r="HPI379" s="116"/>
      <c r="HPJ379" s="116"/>
      <c r="HPK379" s="116"/>
      <c r="HPL379" s="116"/>
      <c r="HPM379" s="116"/>
      <c r="HPN379" s="116"/>
      <c r="HPO379" s="116"/>
      <c r="HPP379" s="116"/>
      <c r="HPQ379" s="116"/>
      <c r="HPR379" s="118"/>
      <c r="HPS379" s="115"/>
      <c r="HPT379" s="116"/>
      <c r="HPU379" s="117"/>
      <c r="HPV379" s="116"/>
      <c r="HPW379" s="116"/>
      <c r="HPX379" s="116"/>
      <c r="HPY379" s="116"/>
      <c r="HPZ379" s="116"/>
      <c r="HQA379" s="116"/>
      <c r="HQB379" s="116"/>
      <c r="HQC379" s="116"/>
      <c r="HQD379" s="118"/>
      <c r="HQE379" s="116"/>
      <c r="HQF379" s="116"/>
      <c r="HQG379" s="116"/>
      <c r="HQH379" s="116"/>
      <c r="HQI379" s="116"/>
      <c r="HQJ379" s="116"/>
      <c r="HQK379" s="116"/>
      <c r="HQL379" s="116"/>
      <c r="HQM379" s="116"/>
      <c r="HQN379" s="116"/>
      <c r="HQO379" s="118"/>
      <c r="HQP379" s="115"/>
      <c r="HQQ379" s="116"/>
      <c r="HQR379" s="117"/>
      <c r="HQS379" s="116"/>
      <c r="HQT379" s="116"/>
      <c r="HQU379" s="116"/>
      <c r="HQV379" s="116"/>
      <c r="HQW379" s="116"/>
      <c r="HQX379" s="116"/>
      <c r="HQY379" s="116"/>
      <c r="HQZ379" s="116"/>
      <c r="HRA379" s="118"/>
      <c r="HRB379" s="116"/>
      <c r="HRC379" s="116"/>
      <c r="HRD379" s="116"/>
      <c r="HRE379" s="116"/>
      <c r="HRF379" s="116"/>
      <c r="HRG379" s="116"/>
      <c r="HRH379" s="116"/>
      <c r="HRI379" s="116"/>
      <c r="HRJ379" s="116"/>
      <c r="HRK379" s="116"/>
      <c r="HRL379" s="118"/>
      <c r="HRM379" s="115"/>
      <c r="HRN379" s="116"/>
      <c r="HRO379" s="117"/>
      <c r="HRP379" s="116"/>
      <c r="HRQ379" s="116"/>
      <c r="HRR379" s="116"/>
      <c r="HRS379" s="116"/>
      <c r="HRT379" s="116"/>
      <c r="HRU379" s="116"/>
      <c r="HRV379" s="116"/>
      <c r="HRW379" s="116"/>
      <c r="HRX379" s="118"/>
      <c r="HRY379" s="116"/>
      <c r="HRZ379" s="116"/>
      <c r="HSA379" s="116"/>
      <c r="HSB379" s="116"/>
      <c r="HSC379" s="116"/>
      <c r="HSD379" s="116"/>
      <c r="HSE379" s="116"/>
      <c r="HSF379" s="116"/>
      <c r="HSG379" s="116"/>
      <c r="HSH379" s="116"/>
      <c r="HSI379" s="118"/>
      <c r="HSJ379" s="115"/>
      <c r="HSK379" s="116"/>
      <c r="HSL379" s="117"/>
      <c r="HSM379" s="116"/>
      <c r="HSN379" s="116"/>
      <c r="HSO379" s="116"/>
      <c r="HSP379" s="116"/>
      <c r="HSQ379" s="116"/>
      <c r="HSR379" s="116"/>
      <c r="HSS379" s="116"/>
      <c r="HST379" s="116"/>
      <c r="HSU379" s="118"/>
      <c r="HSV379" s="116"/>
      <c r="HSW379" s="116"/>
      <c r="HSX379" s="116"/>
      <c r="HSY379" s="116"/>
      <c r="HSZ379" s="116"/>
      <c r="HTA379" s="116"/>
      <c r="HTB379" s="116"/>
      <c r="HTC379" s="116"/>
      <c r="HTD379" s="116"/>
      <c r="HTE379" s="116"/>
      <c r="HTF379" s="118"/>
      <c r="HTG379" s="115"/>
      <c r="HTH379" s="116"/>
      <c r="HTI379" s="117"/>
      <c r="HTJ379" s="116"/>
      <c r="HTK379" s="116"/>
      <c r="HTL379" s="116"/>
      <c r="HTM379" s="116"/>
      <c r="HTN379" s="116"/>
      <c r="HTO379" s="116"/>
      <c r="HTP379" s="116"/>
      <c r="HTQ379" s="116"/>
      <c r="HTR379" s="118"/>
      <c r="HTS379" s="116"/>
      <c r="HTT379" s="116"/>
      <c r="HTU379" s="116"/>
      <c r="HTV379" s="116"/>
      <c r="HTW379" s="116"/>
      <c r="HTX379" s="116"/>
      <c r="HTY379" s="116"/>
      <c r="HTZ379" s="116"/>
      <c r="HUA379" s="116"/>
      <c r="HUB379" s="116"/>
      <c r="HUC379" s="118"/>
      <c r="HUD379" s="115"/>
      <c r="HUE379" s="116"/>
      <c r="HUF379" s="117"/>
      <c r="HUG379" s="116"/>
      <c r="HUH379" s="116"/>
      <c r="HUI379" s="116"/>
      <c r="HUJ379" s="116"/>
      <c r="HUK379" s="116"/>
      <c r="HUL379" s="116"/>
      <c r="HUM379" s="116"/>
      <c r="HUN379" s="116"/>
      <c r="HUO379" s="118"/>
      <c r="HUP379" s="116"/>
      <c r="HUQ379" s="116"/>
      <c r="HUR379" s="116"/>
      <c r="HUS379" s="116"/>
      <c r="HUT379" s="116"/>
      <c r="HUU379" s="116"/>
      <c r="HUV379" s="116"/>
      <c r="HUW379" s="116"/>
      <c r="HUX379" s="116"/>
      <c r="HUY379" s="116"/>
      <c r="HUZ379" s="118"/>
      <c r="HVA379" s="115"/>
      <c r="HVB379" s="116"/>
      <c r="HVC379" s="117"/>
      <c r="HVD379" s="116"/>
      <c r="HVE379" s="116"/>
      <c r="HVF379" s="116"/>
      <c r="HVG379" s="116"/>
      <c r="HVH379" s="116"/>
      <c r="HVI379" s="116"/>
      <c r="HVJ379" s="116"/>
      <c r="HVK379" s="116"/>
      <c r="HVL379" s="118"/>
      <c r="HVM379" s="116"/>
      <c r="HVN379" s="116"/>
      <c r="HVO379" s="116"/>
      <c r="HVP379" s="116"/>
      <c r="HVQ379" s="116"/>
      <c r="HVR379" s="116"/>
      <c r="HVS379" s="116"/>
      <c r="HVT379" s="116"/>
      <c r="HVU379" s="116"/>
      <c r="HVV379" s="116"/>
      <c r="HVW379" s="118"/>
      <c r="HVX379" s="115"/>
      <c r="HVY379" s="116"/>
      <c r="HVZ379" s="117"/>
      <c r="HWA379" s="116"/>
      <c r="HWB379" s="116"/>
      <c r="HWC379" s="116"/>
      <c r="HWD379" s="116"/>
      <c r="HWE379" s="116"/>
      <c r="HWF379" s="116"/>
      <c r="HWG379" s="116"/>
      <c r="HWH379" s="116"/>
      <c r="HWI379" s="118"/>
      <c r="HWJ379" s="116"/>
      <c r="HWK379" s="116"/>
      <c r="HWL379" s="116"/>
      <c r="HWM379" s="116"/>
      <c r="HWN379" s="116"/>
      <c r="HWO379" s="116"/>
      <c r="HWP379" s="116"/>
      <c r="HWQ379" s="116"/>
      <c r="HWR379" s="116"/>
      <c r="HWS379" s="116"/>
      <c r="HWT379" s="118"/>
      <c r="HWU379" s="115"/>
      <c r="HWV379" s="116"/>
      <c r="HWW379" s="117"/>
      <c r="HWX379" s="116"/>
      <c r="HWY379" s="116"/>
      <c r="HWZ379" s="116"/>
      <c r="HXA379" s="116"/>
      <c r="HXB379" s="116"/>
      <c r="HXC379" s="116"/>
      <c r="HXD379" s="116"/>
      <c r="HXE379" s="116"/>
      <c r="HXF379" s="118"/>
      <c r="HXG379" s="116"/>
      <c r="HXH379" s="116"/>
      <c r="HXI379" s="116"/>
      <c r="HXJ379" s="116"/>
      <c r="HXK379" s="116"/>
      <c r="HXL379" s="116"/>
      <c r="HXM379" s="116"/>
      <c r="HXN379" s="116"/>
      <c r="HXO379" s="116"/>
      <c r="HXP379" s="116"/>
      <c r="HXQ379" s="118"/>
      <c r="HXR379" s="115"/>
      <c r="HXS379" s="116"/>
      <c r="HXT379" s="117"/>
      <c r="HXU379" s="116"/>
      <c r="HXV379" s="116"/>
      <c r="HXW379" s="116"/>
      <c r="HXX379" s="116"/>
      <c r="HXY379" s="116"/>
      <c r="HXZ379" s="116"/>
      <c r="HYA379" s="116"/>
      <c r="HYB379" s="116"/>
      <c r="HYC379" s="118"/>
      <c r="HYD379" s="116"/>
      <c r="HYE379" s="116"/>
      <c r="HYF379" s="116"/>
      <c r="HYG379" s="116"/>
      <c r="HYH379" s="116"/>
      <c r="HYI379" s="116"/>
      <c r="HYJ379" s="116"/>
      <c r="HYK379" s="116"/>
      <c r="HYL379" s="116"/>
      <c r="HYM379" s="116"/>
      <c r="HYN379" s="118"/>
      <c r="HYO379" s="115"/>
      <c r="HYP379" s="116"/>
      <c r="HYQ379" s="117"/>
      <c r="HYR379" s="116"/>
      <c r="HYS379" s="116"/>
      <c r="HYT379" s="116"/>
      <c r="HYU379" s="116"/>
      <c r="HYV379" s="116"/>
      <c r="HYW379" s="116"/>
      <c r="HYX379" s="116"/>
      <c r="HYY379" s="116"/>
      <c r="HYZ379" s="118"/>
      <c r="HZA379" s="116"/>
      <c r="HZB379" s="116"/>
      <c r="HZC379" s="116"/>
      <c r="HZD379" s="116"/>
      <c r="HZE379" s="116"/>
      <c r="HZF379" s="116"/>
      <c r="HZG379" s="116"/>
      <c r="HZH379" s="116"/>
      <c r="HZI379" s="116"/>
      <c r="HZJ379" s="116"/>
      <c r="HZK379" s="118"/>
      <c r="HZL379" s="115"/>
      <c r="HZM379" s="116"/>
      <c r="HZN379" s="117"/>
      <c r="HZO379" s="116"/>
      <c r="HZP379" s="116"/>
      <c r="HZQ379" s="116"/>
      <c r="HZR379" s="116"/>
      <c r="HZS379" s="116"/>
      <c r="HZT379" s="116"/>
      <c r="HZU379" s="116"/>
      <c r="HZV379" s="116"/>
      <c r="HZW379" s="118"/>
      <c r="HZX379" s="116"/>
      <c r="HZY379" s="116"/>
      <c r="HZZ379" s="116"/>
      <c r="IAA379" s="116"/>
      <c r="IAB379" s="116"/>
      <c r="IAC379" s="116"/>
      <c r="IAD379" s="116"/>
      <c r="IAE379" s="116"/>
      <c r="IAF379" s="116"/>
      <c r="IAG379" s="116"/>
      <c r="IAH379" s="118"/>
      <c r="IAI379" s="115"/>
      <c r="IAJ379" s="116"/>
      <c r="IAK379" s="117"/>
      <c r="IAL379" s="116"/>
      <c r="IAM379" s="116"/>
      <c r="IAN379" s="116"/>
      <c r="IAO379" s="116"/>
      <c r="IAP379" s="116"/>
      <c r="IAQ379" s="116"/>
      <c r="IAR379" s="116"/>
      <c r="IAS379" s="116"/>
      <c r="IAT379" s="118"/>
      <c r="IAU379" s="116"/>
      <c r="IAV379" s="116"/>
      <c r="IAW379" s="116"/>
      <c r="IAX379" s="116"/>
      <c r="IAY379" s="116"/>
      <c r="IAZ379" s="116"/>
      <c r="IBA379" s="116"/>
      <c r="IBB379" s="116"/>
      <c r="IBC379" s="116"/>
      <c r="IBD379" s="116"/>
      <c r="IBE379" s="118"/>
      <c r="IBF379" s="115"/>
      <c r="IBG379" s="116"/>
      <c r="IBH379" s="117"/>
      <c r="IBI379" s="116"/>
      <c r="IBJ379" s="116"/>
      <c r="IBK379" s="116"/>
      <c r="IBL379" s="116"/>
      <c r="IBM379" s="116"/>
      <c r="IBN379" s="116"/>
      <c r="IBO379" s="116"/>
      <c r="IBP379" s="116"/>
      <c r="IBQ379" s="118"/>
      <c r="IBR379" s="116"/>
      <c r="IBS379" s="116"/>
      <c r="IBT379" s="116"/>
      <c r="IBU379" s="116"/>
      <c r="IBV379" s="116"/>
      <c r="IBW379" s="116"/>
      <c r="IBX379" s="116"/>
      <c r="IBY379" s="116"/>
      <c r="IBZ379" s="116"/>
      <c r="ICA379" s="116"/>
      <c r="ICB379" s="118"/>
      <c r="ICC379" s="115"/>
      <c r="ICD379" s="116"/>
      <c r="ICE379" s="117"/>
      <c r="ICF379" s="116"/>
      <c r="ICG379" s="116"/>
      <c r="ICH379" s="116"/>
      <c r="ICI379" s="116"/>
      <c r="ICJ379" s="116"/>
      <c r="ICK379" s="116"/>
      <c r="ICL379" s="116"/>
      <c r="ICM379" s="116"/>
      <c r="ICN379" s="118"/>
      <c r="ICO379" s="116"/>
      <c r="ICP379" s="116"/>
      <c r="ICQ379" s="116"/>
      <c r="ICR379" s="116"/>
      <c r="ICS379" s="116"/>
      <c r="ICT379" s="116"/>
      <c r="ICU379" s="116"/>
      <c r="ICV379" s="116"/>
      <c r="ICW379" s="116"/>
      <c r="ICX379" s="116"/>
      <c r="ICY379" s="118"/>
      <c r="ICZ379" s="115"/>
      <c r="IDA379" s="116"/>
      <c r="IDB379" s="117"/>
      <c r="IDC379" s="116"/>
      <c r="IDD379" s="116"/>
      <c r="IDE379" s="116"/>
      <c r="IDF379" s="116"/>
      <c r="IDG379" s="116"/>
      <c r="IDH379" s="116"/>
      <c r="IDI379" s="116"/>
      <c r="IDJ379" s="116"/>
      <c r="IDK379" s="118"/>
      <c r="IDL379" s="116"/>
      <c r="IDM379" s="116"/>
      <c r="IDN379" s="116"/>
      <c r="IDO379" s="116"/>
      <c r="IDP379" s="116"/>
      <c r="IDQ379" s="116"/>
      <c r="IDR379" s="116"/>
      <c r="IDS379" s="116"/>
      <c r="IDT379" s="116"/>
      <c r="IDU379" s="116"/>
      <c r="IDV379" s="118"/>
      <c r="IDW379" s="115"/>
      <c r="IDX379" s="116"/>
      <c r="IDY379" s="117"/>
      <c r="IDZ379" s="116"/>
      <c r="IEA379" s="116"/>
      <c r="IEB379" s="116"/>
      <c r="IEC379" s="116"/>
      <c r="IED379" s="116"/>
      <c r="IEE379" s="116"/>
      <c r="IEF379" s="116"/>
      <c r="IEG379" s="116"/>
      <c r="IEH379" s="118"/>
      <c r="IEI379" s="116"/>
      <c r="IEJ379" s="116"/>
      <c r="IEK379" s="116"/>
      <c r="IEL379" s="116"/>
      <c r="IEM379" s="116"/>
      <c r="IEN379" s="116"/>
      <c r="IEO379" s="116"/>
      <c r="IEP379" s="116"/>
      <c r="IEQ379" s="116"/>
      <c r="IER379" s="116"/>
      <c r="IES379" s="118"/>
      <c r="IET379" s="115"/>
      <c r="IEU379" s="116"/>
      <c r="IEV379" s="117"/>
      <c r="IEW379" s="116"/>
      <c r="IEX379" s="116"/>
      <c r="IEY379" s="116"/>
      <c r="IEZ379" s="116"/>
      <c r="IFA379" s="116"/>
      <c r="IFB379" s="116"/>
      <c r="IFC379" s="116"/>
      <c r="IFD379" s="116"/>
      <c r="IFE379" s="118"/>
      <c r="IFF379" s="116"/>
      <c r="IFG379" s="116"/>
      <c r="IFH379" s="116"/>
      <c r="IFI379" s="116"/>
      <c r="IFJ379" s="116"/>
      <c r="IFK379" s="116"/>
      <c r="IFL379" s="116"/>
      <c r="IFM379" s="116"/>
      <c r="IFN379" s="116"/>
      <c r="IFO379" s="116"/>
      <c r="IFP379" s="118"/>
      <c r="IFQ379" s="115"/>
      <c r="IFR379" s="116"/>
      <c r="IFS379" s="117"/>
      <c r="IFT379" s="116"/>
      <c r="IFU379" s="116"/>
      <c r="IFV379" s="116"/>
      <c r="IFW379" s="116"/>
      <c r="IFX379" s="116"/>
      <c r="IFY379" s="116"/>
      <c r="IFZ379" s="116"/>
      <c r="IGA379" s="116"/>
      <c r="IGB379" s="118"/>
      <c r="IGC379" s="116"/>
      <c r="IGD379" s="116"/>
      <c r="IGE379" s="116"/>
      <c r="IGF379" s="116"/>
      <c r="IGG379" s="116"/>
      <c r="IGH379" s="116"/>
      <c r="IGI379" s="116"/>
      <c r="IGJ379" s="116"/>
      <c r="IGK379" s="116"/>
      <c r="IGL379" s="116"/>
      <c r="IGM379" s="118"/>
      <c r="IGN379" s="115"/>
      <c r="IGO379" s="116"/>
      <c r="IGP379" s="117"/>
      <c r="IGQ379" s="116"/>
      <c r="IGR379" s="116"/>
      <c r="IGS379" s="116"/>
      <c r="IGT379" s="116"/>
      <c r="IGU379" s="116"/>
      <c r="IGV379" s="116"/>
      <c r="IGW379" s="116"/>
      <c r="IGX379" s="116"/>
      <c r="IGY379" s="118"/>
      <c r="IGZ379" s="116"/>
      <c r="IHA379" s="116"/>
      <c r="IHB379" s="116"/>
      <c r="IHC379" s="116"/>
      <c r="IHD379" s="116"/>
      <c r="IHE379" s="116"/>
      <c r="IHF379" s="116"/>
      <c r="IHG379" s="116"/>
      <c r="IHH379" s="116"/>
      <c r="IHI379" s="116"/>
      <c r="IHJ379" s="118"/>
      <c r="IHK379" s="115"/>
      <c r="IHL379" s="116"/>
      <c r="IHM379" s="117"/>
      <c r="IHN379" s="116"/>
      <c r="IHO379" s="116"/>
      <c r="IHP379" s="116"/>
      <c r="IHQ379" s="116"/>
      <c r="IHR379" s="116"/>
      <c r="IHS379" s="116"/>
      <c r="IHT379" s="116"/>
      <c r="IHU379" s="116"/>
      <c r="IHV379" s="118"/>
      <c r="IHW379" s="116"/>
      <c r="IHX379" s="116"/>
      <c r="IHY379" s="116"/>
      <c r="IHZ379" s="116"/>
      <c r="IIA379" s="116"/>
      <c r="IIB379" s="116"/>
      <c r="IIC379" s="116"/>
      <c r="IID379" s="116"/>
      <c r="IIE379" s="116"/>
      <c r="IIF379" s="116"/>
      <c r="IIG379" s="118"/>
      <c r="IIH379" s="115"/>
      <c r="III379" s="116"/>
      <c r="IIJ379" s="117"/>
      <c r="IIK379" s="116"/>
      <c r="IIL379" s="116"/>
      <c r="IIM379" s="116"/>
      <c r="IIN379" s="116"/>
      <c r="IIO379" s="116"/>
      <c r="IIP379" s="116"/>
      <c r="IIQ379" s="116"/>
      <c r="IIR379" s="116"/>
      <c r="IIS379" s="118"/>
      <c r="IIT379" s="116"/>
      <c r="IIU379" s="116"/>
      <c r="IIV379" s="116"/>
      <c r="IIW379" s="116"/>
      <c r="IIX379" s="116"/>
      <c r="IIY379" s="116"/>
      <c r="IIZ379" s="116"/>
      <c r="IJA379" s="116"/>
      <c r="IJB379" s="116"/>
      <c r="IJC379" s="116"/>
      <c r="IJD379" s="118"/>
      <c r="IJE379" s="115"/>
      <c r="IJF379" s="116"/>
      <c r="IJG379" s="117"/>
      <c r="IJH379" s="116"/>
      <c r="IJI379" s="116"/>
      <c r="IJJ379" s="116"/>
      <c r="IJK379" s="116"/>
      <c r="IJL379" s="116"/>
      <c r="IJM379" s="116"/>
      <c r="IJN379" s="116"/>
      <c r="IJO379" s="116"/>
      <c r="IJP379" s="118"/>
      <c r="IJQ379" s="116"/>
      <c r="IJR379" s="116"/>
      <c r="IJS379" s="116"/>
      <c r="IJT379" s="116"/>
      <c r="IJU379" s="116"/>
      <c r="IJV379" s="116"/>
      <c r="IJW379" s="116"/>
      <c r="IJX379" s="116"/>
      <c r="IJY379" s="116"/>
      <c r="IJZ379" s="116"/>
      <c r="IKA379" s="118"/>
      <c r="IKB379" s="115"/>
      <c r="IKC379" s="116"/>
      <c r="IKD379" s="117"/>
      <c r="IKE379" s="116"/>
      <c r="IKF379" s="116"/>
      <c r="IKG379" s="116"/>
      <c r="IKH379" s="116"/>
      <c r="IKI379" s="116"/>
      <c r="IKJ379" s="116"/>
      <c r="IKK379" s="116"/>
      <c r="IKL379" s="116"/>
      <c r="IKM379" s="118"/>
      <c r="IKN379" s="116"/>
      <c r="IKO379" s="116"/>
      <c r="IKP379" s="116"/>
      <c r="IKQ379" s="116"/>
      <c r="IKR379" s="116"/>
      <c r="IKS379" s="116"/>
      <c r="IKT379" s="116"/>
      <c r="IKU379" s="116"/>
      <c r="IKV379" s="116"/>
      <c r="IKW379" s="116"/>
      <c r="IKX379" s="118"/>
      <c r="IKY379" s="115"/>
      <c r="IKZ379" s="116"/>
      <c r="ILA379" s="117"/>
      <c r="ILB379" s="116"/>
      <c r="ILC379" s="116"/>
      <c r="ILD379" s="116"/>
      <c r="ILE379" s="116"/>
      <c r="ILF379" s="116"/>
      <c r="ILG379" s="116"/>
      <c r="ILH379" s="116"/>
      <c r="ILI379" s="116"/>
      <c r="ILJ379" s="118"/>
      <c r="ILK379" s="116"/>
      <c r="ILL379" s="116"/>
      <c r="ILM379" s="116"/>
      <c r="ILN379" s="116"/>
      <c r="ILO379" s="116"/>
      <c r="ILP379" s="116"/>
      <c r="ILQ379" s="116"/>
      <c r="ILR379" s="116"/>
      <c r="ILS379" s="116"/>
      <c r="ILT379" s="116"/>
      <c r="ILU379" s="118"/>
      <c r="ILV379" s="115"/>
      <c r="ILW379" s="116"/>
      <c r="ILX379" s="117"/>
      <c r="ILY379" s="116"/>
      <c r="ILZ379" s="116"/>
      <c r="IMA379" s="116"/>
      <c r="IMB379" s="116"/>
      <c r="IMC379" s="116"/>
      <c r="IMD379" s="116"/>
      <c r="IME379" s="116"/>
      <c r="IMF379" s="116"/>
      <c r="IMG379" s="118"/>
      <c r="IMH379" s="116"/>
      <c r="IMI379" s="116"/>
      <c r="IMJ379" s="116"/>
      <c r="IMK379" s="116"/>
      <c r="IML379" s="116"/>
      <c r="IMM379" s="116"/>
      <c r="IMN379" s="116"/>
      <c r="IMO379" s="116"/>
      <c r="IMP379" s="116"/>
      <c r="IMQ379" s="116"/>
      <c r="IMR379" s="118"/>
      <c r="IMS379" s="115"/>
      <c r="IMT379" s="116"/>
      <c r="IMU379" s="117"/>
      <c r="IMV379" s="116"/>
      <c r="IMW379" s="116"/>
      <c r="IMX379" s="116"/>
      <c r="IMY379" s="116"/>
      <c r="IMZ379" s="116"/>
      <c r="INA379" s="116"/>
      <c r="INB379" s="116"/>
      <c r="INC379" s="116"/>
      <c r="IND379" s="118"/>
      <c r="INE379" s="116"/>
      <c r="INF379" s="116"/>
      <c r="ING379" s="116"/>
      <c r="INH379" s="116"/>
      <c r="INI379" s="116"/>
      <c r="INJ379" s="116"/>
      <c r="INK379" s="116"/>
      <c r="INL379" s="116"/>
      <c r="INM379" s="116"/>
      <c r="INN379" s="116"/>
      <c r="INO379" s="118"/>
      <c r="INP379" s="115"/>
      <c r="INQ379" s="116"/>
      <c r="INR379" s="117"/>
      <c r="INS379" s="116"/>
      <c r="INT379" s="116"/>
      <c r="INU379" s="116"/>
      <c r="INV379" s="116"/>
      <c r="INW379" s="116"/>
      <c r="INX379" s="116"/>
      <c r="INY379" s="116"/>
      <c r="INZ379" s="116"/>
      <c r="IOA379" s="118"/>
      <c r="IOB379" s="116"/>
      <c r="IOC379" s="116"/>
      <c r="IOD379" s="116"/>
      <c r="IOE379" s="116"/>
      <c r="IOF379" s="116"/>
      <c r="IOG379" s="116"/>
      <c r="IOH379" s="116"/>
      <c r="IOI379" s="116"/>
      <c r="IOJ379" s="116"/>
      <c r="IOK379" s="116"/>
      <c r="IOL379" s="118"/>
      <c r="IOM379" s="115"/>
      <c r="ION379" s="116"/>
      <c r="IOO379" s="117"/>
      <c r="IOP379" s="116"/>
      <c r="IOQ379" s="116"/>
      <c r="IOR379" s="116"/>
      <c r="IOS379" s="116"/>
      <c r="IOT379" s="116"/>
      <c r="IOU379" s="116"/>
      <c r="IOV379" s="116"/>
      <c r="IOW379" s="116"/>
      <c r="IOX379" s="118"/>
      <c r="IOY379" s="116"/>
      <c r="IOZ379" s="116"/>
      <c r="IPA379" s="116"/>
      <c r="IPB379" s="116"/>
      <c r="IPC379" s="116"/>
      <c r="IPD379" s="116"/>
      <c r="IPE379" s="116"/>
      <c r="IPF379" s="116"/>
      <c r="IPG379" s="116"/>
      <c r="IPH379" s="116"/>
      <c r="IPI379" s="118"/>
      <c r="IPJ379" s="115"/>
      <c r="IPK379" s="116"/>
      <c r="IPL379" s="117"/>
      <c r="IPM379" s="116"/>
      <c r="IPN379" s="116"/>
      <c r="IPO379" s="116"/>
      <c r="IPP379" s="116"/>
      <c r="IPQ379" s="116"/>
      <c r="IPR379" s="116"/>
      <c r="IPS379" s="116"/>
      <c r="IPT379" s="116"/>
      <c r="IPU379" s="118"/>
      <c r="IPV379" s="116"/>
      <c r="IPW379" s="116"/>
      <c r="IPX379" s="116"/>
      <c r="IPY379" s="116"/>
      <c r="IPZ379" s="116"/>
      <c r="IQA379" s="116"/>
      <c r="IQB379" s="116"/>
      <c r="IQC379" s="116"/>
      <c r="IQD379" s="116"/>
      <c r="IQE379" s="116"/>
      <c r="IQF379" s="118"/>
      <c r="IQG379" s="115"/>
      <c r="IQH379" s="116"/>
      <c r="IQI379" s="117"/>
      <c r="IQJ379" s="116"/>
      <c r="IQK379" s="116"/>
      <c r="IQL379" s="116"/>
      <c r="IQM379" s="116"/>
      <c r="IQN379" s="116"/>
      <c r="IQO379" s="116"/>
      <c r="IQP379" s="116"/>
      <c r="IQQ379" s="116"/>
      <c r="IQR379" s="118"/>
      <c r="IQS379" s="116"/>
      <c r="IQT379" s="116"/>
      <c r="IQU379" s="116"/>
      <c r="IQV379" s="116"/>
      <c r="IQW379" s="116"/>
      <c r="IQX379" s="116"/>
      <c r="IQY379" s="116"/>
      <c r="IQZ379" s="116"/>
      <c r="IRA379" s="116"/>
      <c r="IRB379" s="116"/>
      <c r="IRC379" s="118"/>
      <c r="IRD379" s="115"/>
      <c r="IRE379" s="116"/>
      <c r="IRF379" s="117"/>
      <c r="IRG379" s="116"/>
      <c r="IRH379" s="116"/>
      <c r="IRI379" s="116"/>
      <c r="IRJ379" s="116"/>
      <c r="IRK379" s="116"/>
      <c r="IRL379" s="116"/>
      <c r="IRM379" s="116"/>
      <c r="IRN379" s="116"/>
      <c r="IRO379" s="118"/>
      <c r="IRP379" s="116"/>
      <c r="IRQ379" s="116"/>
      <c r="IRR379" s="116"/>
      <c r="IRS379" s="116"/>
      <c r="IRT379" s="116"/>
      <c r="IRU379" s="116"/>
      <c r="IRV379" s="116"/>
      <c r="IRW379" s="116"/>
      <c r="IRX379" s="116"/>
      <c r="IRY379" s="116"/>
      <c r="IRZ379" s="118"/>
      <c r="ISA379" s="115"/>
      <c r="ISB379" s="116"/>
      <c r="ISC379" s="117"/>
      <c r="ISD379" s="116"/>
      <c r="ISE379" s="116"/>
      <c r="ISF379" s="116"/>
      <c r="ISG379" s="116"/>
      <c r="ISH379" s="116"/>
      <c r="ISI379" s="116"/>
      <c r="ISJ379" s="116"/>
      <c r="ISK379" s="116"/>
      <c r="ISL379" s="118"/>
      <c r="ISM379" s="116"/>
      <c r="ISN379" s="116"/>
      <c r="ISO379" s="116"/>
      <c r="ISP379" s="116"/>
      <c r="ISQ379" s="116"/>
      <c r="ISR379" s="116"/>
      <c r="ISS379" s="116"/>
      <c r="IST379" s="116"/>
      <c r="ISU379" s="116"/>
      <c r="ISV379" s="116"/>
      <c r="ISW379" s="118"/>
      <c r="ISX379" s="115"/>
      <c r="ISY379" s="116"/>
      <c r="ISZ379" s="117"/>
      <c r="ITA379" s="116"/>
      <c r="ITB379" s="116"/>
      <c r="ITC379" s="116"/>
      <c r="ITD379" s="116"/>
      <c r="ITE379" s="116"/>
      <c r="ITF379" s="116"/>
      <c r="ITG379" s="116"/>
      <c r="ITH379" s="116"/>
      <c r="ITI379" s="118"/>
      <c r="ITJ379" s="116"/>
      <c r="ITK379" s="116"/>
      <c r="ITL379" s="116"/>
      <c r="ITM379" s="116"/>
      <c r="ITN379" s="116"/>
      <c r="ITO379" s="116"/>
      <c r="ITP379" s="116"/>
      <c r="ITQ379" s="116"/>
      <c r="ITR379" s="116"/>
      <c r="ITS379" s="116"/>
      <c r="ITT379" s="118"/>
      <c r="ITU379" s="115"/>
      <c r="ITV379" s="116"/>
      <c r="ITW379" s="117"/>
      <c r="ITX379" s="116"/>
      <c r="ITY379" s="116"/>
      <c r="ITZ379" s="116"/>
      <c r="IUA379" s="116"/>
      <c r="IUB379" s="116"/>
      <c r="IUC379" s="116"/>
      <c r="IUD379" s="116"/>
      <c r="IUE379" s="116"/>
      <c r="IUF379" s="118"/>
      <c r="IUG379" s="116"/>
      <c r="IUH379" s="116"/>
      <c r="IUI379" s="116"/>
      <c r="IUJ379" s="116"/>
      <c r="IUK379" s="116"/>
      <c r="IUL379" s="116"/>
      <c r="IUM379" s="116"/>
      <c r="IUN379" s="116"/>
      <c r="IUO379" s="116"/>
      <c r="IUP379" s="116"/>
      <c r="IUQ379" s="118"/>
      <c r="IUR379" s="115"/>
      <c r="IUS379" s="116"/>
      <c r="IUT379" s="117"/>
      <c r="IUU379" s="116"/>
      <c r="IUV379" s="116"/>
      <c r="IUW379" s="116"/>
      <c r="IUX379" s="116"/>
      <c r="IUY379" s="116"/>
      <c r="IUZ379" s="116"/>
      <c r="IVA379" s="116"/>
      <c r="IVB379" s="116"/>
      <c r="IVC379" s="118"/>
      <c r="IVD379" s="116"/>
      <c r="IVE379" s="116"/>
      <c r="IVF379" s="116"/>
      <c r="IVG379" s="116"/>
      <c r="IVH379" s="116"/>
      <c r="IVI379" s="116"/>
      <c r="IVJ379" s="116"/>
      <c r="IVK379" s="116"/>
      <c r="IVL379" s="116"/>
      <c r="IVM379" s="116"/>
      <c r="IVN379" s="118"/>
      <c r="IVO379" s="115"/>
      <c r="IVP379" s="116"/>
      <c r="IVQ379" s="117"/>
      <c r="IVR379" s="116"/>
      <c r="IVS379" s="116"/>
      <c r="IVT379" s="116"/>
      <c r="IVU379" s="116"/>
      <c r="IVV379" s="116"/>
      <c r="IVW379" s="116"/>
      <c r="IVX379" s="116"/>
      <c r="IVY379" s="116"/>
      <c r="IVZ379" s="118"/>
      <c r="IWA379" s="116"/>
      <c r="IWB379" s="116"/>
      <c r="IWC379" s="116"/>
      <c r="IWD379" s="116"/>
      <c r="IWE379" s="116"/>
      <c r="IWF379" s="116"/>
      <c r="IWG379" s="116"/>
      <c r="IWH379" s="116"/>
      <c r="IWI379" s="116"/>
      <c r="IWJ379" s="116"/>
      <c r="IWK379" s="118"/>
      <c r="IWL379" s="115"/>
      <c r="IWM379" s="116"/>
      <c r="IWN379" s="117"/>
      <c r="IWO379" s="116"/>
      <c r="IWP379" s="116"/>
      <c r="IWQ379" s="116"/>
      <c r="IWR379" s="116"/>
      <c r="IWS379" s="116"/>
      <c r="IWT379" s="116"/>
      <c r="IWU379" s="116"/>
      <c r="IWV379" s="116"/>
      <c r="IWW379" s="118"/>
      <c r="IWX379" s="116"/>
      <c r="IWY379" s="116"/>
      <c r="IWZ379" s="116"/>
      <c r="IXA379" s="116"/>
      <c r="IXB379" s="116"/>
      <c r="IXC379" s="116"/>
      <c r="IXD379" s="116"/>
      <c r="IXE379" s="116"/>
      <c r="IXF379" s="116"/>
      <c r="IXG379" s="116"/>
      <c r="IXH379" s="118"/>
      <c r="IXI379" s="115"/>
      <c r="IXJ379" s="116"/>
      <c r="IXK379" s="117"/>
      <c r="IXL379" s="116"/>
      <c r="IXM379" s="116"/>
      <c r="IXN379" s="116"/>
      <c r="IXO379" s="116"/>
      <c r="IXP379" s="116"/>
      <c r="IXQ379" s="116"/>
      <c r="IXR379" s="116"/>
      <c r="IXS379" s="116"/>
      <c r="IXT379" s="118"/>
      <c r="IXU379" s="116"/>
      <c r="IXV379" s="116"/>
      <c r="IXW379" s="116"/>
      <c r="IXX379" s="116"/>
      <c r="IXY379" s="116"/>
      <c r="IXZ379" s="116"/>
      <c r="IYA379" s="116"/>
      <c r="IYB379" s="116"/>
      <c r="IYC379" s="116"/>
      <c r="IYD379" s="116"/>
      <c r="IYE379" s="118"/>
      <c r="IYF379" s="115"/>
      <c r="IYG379" s="116"/>
      <c r="IYH379" s="117"/>
      <c r="IYI379" s="116"/>
      <c r="IYJ379" s="116"/>
      <c r="IYK379" s="116"/>
      <c r="IYL379" s="116"/>
      <c r="IYM379" s="116"/>
      <c r="IYN379" s="116"/>
      <c r="IYO379" s="116"/>
      <c r="IYP379" s="116"/>
      <c r="IYQ379" s="118"/>
      <c r="IYR379" s="116"/>
      <c r="IYS379" s="116"/>
      <c r="IYT379" s="116"/>
      <c r="IYU379" s="116"/>
      <c r="IYV379" s="116"/>
      <c r="IYW379" s="116"/>
      <c r="IYX379" s="116"/>
      <c r="IYY379" s="116"/>
      <c r="IYZ379" s="116"/>
      <c r="IZA379" s="116"/>
      <c r="IZB379" s="118"/>
      <c r="IZC379" s="115"/>
      <c r="IZD379" s="116"/>
      <c r="IZE379" s="117"/>
      <c r="IZF379" s="116"/>
      <c r="IZG379" s="116"/>
      <c r="IZH379" s="116"/>
      <c r="IZI379" s="116"/>
      <c r="IZJ379" s="116"/>
      <c r="IZK379" s="116"/>
      <c r="IZL379" s="116"/>
      <c r="IZM379" s="116"/>
      <c r="IZN379" s="118"/>
      <c r="IZO379" s="116"/>
      <c r="IZP379" s="116"/>
      <c r="IZQ379" s="116"/>
      <c r="IZR379" s="116"/>
      <c r="IZS379" s="116"/>
      <c r="IZT379" s="116"/>
      <c r="IZU379" s="116"/>
      <c r="IZV379" s="116"/>
      <c r="IZW379" s="116"/>
      <c r="IZX379" s="116"/>
      <c r="IZY379" s="118"/>
      <c r="IZZ379" s="115"/>
      <c r="JAA379" s="116"/>
      <c r="JAB379" s="117"/>
      <c r="JAC379" s="116"/>
      <c r="JAD379" s="116"/>
      <c r="JAE379" s="116"/>
      <c r="JAF379" s="116"/>
      <c r="JAG379" s="116"/>
      <c r="JAH379" s="116"/>
      <c r="JAI379" s="116"/>
      <c r="JAJ379" s="116"/>
      <c r="JAK379" s="118"/>
      <c r="JAL379" s="116"/>
      <c r="JAM379" s="116"/>
      <c r="JAN379" s="116"/>
      <c r="JAO379" s="116"/>
      <c r="JAP379" s="116"/>
      <c r="JAQ379" s="116"/>
      <c r="JAR379" s="116"/>
      <c r="JAS379" s="116"/>
      <c r="JAT379" s="116"/>
      <c r="JAU379" s="116"/>
      <c r="JAV379" s="118"/>
      <c r="JAW379" s="115"/>
      <c r="JAX379" s="116"/>
      <c r="JAY379" s="117"/>
      <c r="JAZ379" s="116"/>
      <c r="JBA379" s="116"/>
      <c r="JBB379" s="116"/>
      <c r="JBC379" s="116"/>
      <c r="JBD379" s="116"/>
      <c r="JBE379" s="116"/>
      <c r="JBF379" s="116"/>
      <c r="JBG379" s="116"/>
      <c r="JBH379" s="118"/>
      <c r="JBI379" s="116"/>
      <c r="JBJ379" s="116"/>
      <c r="JBK379" s="116"/>
      <c r="JBL379" s="116"/>
      <c r="JBM379" s="116"/>
      <c r="JBN379" s="116"/>
      <c r="JBO379" s="116"/>
      <c r="JBP379" s="116"/>
      <c r="JBQ379" s="116"/>
      <c r="JBR379" s="116"/>
      <c r="JBS379" s="118"/>
      <c r="JBT379" s="115"/>
      <c r="JBU379" s="116"/>
      <c r="JBV379" s="117"/>
      <c r="JBW379" s="116"/>
      <c r="JBX379" s="116"/>
      <c r="JBY379" s="116"/>
      <c r="JBZ379" s="116"/>
      <c r="JCA379" s="116"/>
      <c r="JCB379" s="116"/>
      <c r="JCC379" s="116"/>
      <c r="JCD379" s="116"/>
      <c r="JCE379" s="118"/>
      <c r="JCF379" s="116"/>
      <c r="JCG379" s="116"/>
      <c r="JCH379" s="116"/>
      <c r="JCI379" s="116"/>
      <c r="JCJ379" s="116"/>
      <c r="JCK379" s="116"/>
      <c r="JCL379" s="116"/>
      <c r="JCM379" s="116"/>
      <c r="JCN379" s="116"/>
      <c r="JCO379" s="116"/>
      <c r="JCP379" s="118"/>
      <c r="JCQ379" s="115"/>
      <c r="JCR379" s="116"/>
      <c r="JCS379" s="117"/>
      <c r="JCT379" s="116"/>
      <c r="JCU379" s="116"/>
      <c r="JCV379" s="116"/>
      <c r="JCW379" s="116"/>
      <c r="JCX379" s="116"/>
      <c r="JCY379" s="116"/>
      <c r="JCZ379" s="116"/>
      <c r="JDA379" s="116"/>
      <c r="JDB379" s="118"/>
      <c r="JDC379" s="116"/>
      <c r="JDD379" s="116"/>
      <c r="JDE379" s="116"/>
      <c r="JDF379" s="116"/>
      <c r="JDG379" s="116"/>
      <c r="JDH379" s="116"/>
      <c r="JDI379" s="116"/>
      <c r="JDJ379" s="116"/>
      <c r="JDK379" s="116"/>
      <c r="JDL379" s="116"/>
      <c r="JDM379" s="118"/>
      <c r="JDN379" s="115"/>
      <c r="JDO379" s="116"/>
      <c r="JDP379" s="117"/>
      <c r="JDQ379" s="116"/>
      <c r="JDR379" s="116"/>
      <c r="JDS379" s="116"/>
      <c r="JDT379" s="116"/>
      <c r="JDU379" s="116"/>
      <c r="JDV379" s="116"/>
      <c r="JDW379" s="116"/>
      <c r="JDX379" s="116"/>
      <c r="JDY379" s="118"/>
      <c r="JDZ379" s="116"/>
      <c r="JEA379" s="116"/>
      <c r="JEB379" s="116"/>
      <c r="JEC379" s="116"/>
      <c r="JED379" s="116"/>
      <c r="JEE379" s="116"/>
      <c r="JEF379" s="116"/>
      <c r="JEG379" s="116"/>
      <c r="JEH379" s="116"/>
      <c r="JEI379" s="116"/>
      <c r="JEJ379" s="118"/>
      <c r="JEK379" s="115"/>
      <c r="JEL379" s="116"/>
      <c r="JEM379" s="117"/>
      <c r="JEN379" s="116"/>
      <c r="JEO379" s="116"/>
      <c r="JEP379" s="116"/>
      <c r="JEQ379" s="116"/>
      <c r="JER379" s="116"/>
      <c r="JES379" s="116"/>
      <c r="JET379" s="116"/>
      <c r="JEU379" s="116"/>
      <c r="JEV379" s="118"/>
      <c r="JEW379" s="116"/>
      <c r="JEX379" s="116"/>
      <c r="JEY379" s="116"/>
      <c r="JEZ379" s="116"/>
      <c r="JFA379" s="116"/>
      <c r="JFB379" s="116"/>
      <c r="JFC379" s="116"/>
      <c r="JFD379" s="116"/>
      <c r="JFE379" s="116"/>
      <c r="JFF379" s="116"/>
      <c r="JFG379" s="118"/>
      <c r="JFH379" s="115"/>
      <c r="JFI379" s="116"/>
      <c r="JFJ379" s="117"/>
      <c r="JFK379" s="116"/>
      <c r="JFL379" s="116"/>
      <c r="JFM379" s="116"/>
      <c r="JFN379" s="116"/>
      <c r="JFO379" s="116"/>
      <c r="JFP379" s="116"/>
      <c r="JFQ379" s="116"/>
      <c r="JFR379" s="116"/>
      <c r="JFS379" s="118"/>
      <c r="JFT379" s="116"/>
      <c r="JFU379" s="116"/>
      <c r="JFV379" s="116"/>
      <c r="JFW379" s="116"/>
      <c r="JFX379" s="116"/>
      <c r="JFY379" s="116"/>
      <c r="JFZ379" s="116"/>
      <c r="JGA379" s="116"/>
      <c r="JGB379" s="116"/>
      <c r="JGC379" s="116"/>
      <c r="JGD379" s="118"/>
      <c r="JGE379" s="115"/>
      <c r="JGF379" s="116"/>
      <c r="JGG379" s="117"/>
      <c r="JGH379" s="116"/>
      <c r="JGI379" s="116"/>
      <c r="JGJ379" s="116"/>
      <c r="JGK379" s="116"/>
      <c r="JGL379" s="116"/>
      <c r="JGM379" s="116"/>
      <c r="JGN379" s="116"/>
      <c r="JGO379" s="116"/>
      <c r="JGP379" s="118"/>
      <c r="JGQ379" s="116"/>
      <c r="JGR379" s="116"/>
      <c r="JGS379" s="116"/>
      <c r="JGT379" s="116"/>
      <c r="JGU379" s="116"/>
      <c r="JGV379" s="116"/>
      <c r="JGW379" s="116"/>
      <c r="JGX379" s="116"/>
      <c r="JGY379" s="116"/>
      <c r="JGZ379" s="116"/>
      <c r="JHA379" s="118"/>
      <c r="JHB379" s="115"/>
      <c r="JHC379" s="116"/>
      <c r="JHD379" s="117"/>
      <c r="JHE379" s="116"/>
      <c r="JHF379" s="116"/>
      <c r="JHG379" s="116"/>
      <c r="JHH379" s="116"/>
      <c r="JHI379" s="116"/>
      <c r="JHJ379" s="116"/>
      <c r="JHK379" s="116"/>
      <c r="JHL379" s="116"/>
      <c r="JHM379" s="118"/>
      <c r="JHN379" s="116"/>
      <c r="JHO379" s="116"/>
      <c r="JHP379" s="116"/>
      <c r="JHQ379" s="116"/>
      <c r="JHR379" s="116"/>
      <c r="JHS379" s="116"/>
      <c r="JHT379" s="116"/>
      <c r="JHU379" s="116"/>
      <c r="JHV379" s="116"/>
      <c r="JHW379" s="116"/>
      <c r="JHX379" s="118"/>
      <c r="JHY379" s="115"/>
      <c r="JHZ379" s="116"/>
      <c r="JIA379" s="117"/>
      <c r="JIB379" s="116"/>
      <c r="JIC379" s="116"/>
      <c r="JID379" s="116"/>
      <c r="JIE379" s="116"/>
      <c r="JIF379" s="116"/>
      <c r="JIG379" s="116"/>
      <c r="JIH379" s="116"/>
      <c r="JII379" s="116"/>
      <c r="JIJ379" s="118"/>
      <c r="JIK379" s="116"/>
      <c r="JIL379" s="116"/>
      <c r="JIM379" s="116"/>
      <c r="JIN379" s="116"/>
      <c r="JIO379" s="116"/>
      <c r="JIP379" s="116"/>
      <c r="JIQ379" s="116"/>
      <c r="JIR379" s="116"/>
      <c r="JIS379" s="116"/>
      <c r="JIT379" s="116"/>
      <c r="JIU379" s="118"/>
      <c r="JIV379" s="115"/>
      <c r="JIW379" s="116"/>
      <c r="JIX379" s="117"/>
      <c r="JIY379" s="116"/>
      <c r="JIZ379" s="116"/>
      <c r="JJA379" s="116"/>
      <c r="JJB379" s="116"/>
      <c r="JJC379" s="116"/>
      <c r="JJD379" s="116"/>
      <c r="JJE379" s="116"/>
      <c r="JJF379" s="116"/>
      <c r="JJG379" s="118"/>
      <c r="JJH379" s="116"/>
      <c r="JJI379" s="116"/>
      <c r="JJJ379" s="116"/>
      <c r="JJK379" s="116"/>
      <c r="JJL379" s="116"/>
      <c r="JJM379" s="116"/>
      <c r="JJN379" s="116"/>
      <c r="JJO379" s="116"/>
      <c r="JJP379" s="116"/>
      <c r="JJQ379" s="116"/>
      <c r="JJR379" s="118"/>
      <c r="JJS379" s="115"/>
      <c r="JJT379" s="116"/>
      <c r="JJU379" s="117"/>
      <c r="JJV379" s="116"/>
      <c r="JJW379" s="116"/>
      <c r="JJX379" s="116"/>
      <c r="JJY379" s="116"/>
      <c r="JJZ379" s="116"/>
      <c r="JKA379" s="116"/>
      <c r="JKB379" s="116"/>
      <c r="JKC379" s="116"/>
      <c r="JKD379" s="118"/>
      <c r="JKE379" s="116"/>
      <c r="JKF379" s="116"/>
      <c r="JKG379" s="116"/>
      <c r="JKH379" s="116"/>
      <c r="JKI379" s="116"/>
      <c r="JKJ379" s="116"/>
      <c r="JKK379" s="116"/>
      <c r="JKL379" s="116"/>
      <c r="JKM379" s="116"/>
      <c r="JKN379" s="116"/>
      <c r="JKO379" s="118"/>
      <c r="JKP379" s="115"/>
      <c r="JKQ379" s="116"/>
      <c r="JKR379" s="117"/>
      <c r="JKS379" s="116"/>
      <c r="JKT379" s="116"/>
      <c r="JKU379" s="116"/>
      <c r="JKV379" s="116"/>
      <c r="JKW379" s="116"/>
      <c r="JKX379" s="116"/>
      <c r="JKY379" s="116"/>
      <c r="JKZ379" s="116"/>
      <c r="JLA379" s="118"/>
      <c r="JLB379" s="116"/>
      <c r="JLC379" s="116"/>
      <c r="JLD379" s="116"/>
      <c r="JLE379" s="116"/>
      <c r="JLF379" s="116"/>
      <c r="JLG379" s="116"/>
      <c r="JLH379" s="116"/>
      <c r="JLI379" s="116"/>
      <c r="JLJ379" s="116"/>
      <c r="JLK379" s="116"/>
      <c r="JLL379" s="118"/>
      <c r="JLM379" s="115"/>
      <c r="JLN379" s="116"/>
      <c r="JLO379" s="117"/>
      <c r="JLP379" s="116"/>
      <c r="JLQ379" s="116"/>
      <c r="JLR379" s="116"/>
      <c r="JLS379" s="116"/>
      <c r="JLT379" s="116"/>
      <c r="JLU379" s="116"/>
      <c r="JLV379" s="116"/>
      <c r="JLW379" s="116"/>
      <c r="JLX379" s="118"/>
      <c r="JLY379" s="116"/>
      <c r="JLZ379" s="116"/>
      <c r="JMA379" s="116"/>
      <c r="JMB379" s="116"/>
      <c r="JMC379" s="116"/>
      <c r="JMD379" s="116"/>
      <c r="JME379" s="116"/>
      <c r="JMF379" s="116"/>
      <c r="JMG379" s="116"/>
      <c r="JMH379" s="116"/>
      <c r="JMI379" s="118"/>
      <c r="JMJ379" s="115"/>
      <c r="JMK379" s="116"/>
      <c r="JML379" s="117"/>
      <c r="JMM379" s="116"/>
      <c r="JMN379" s="116"/>
      <c r="JMO379" s="116"/>
      <c r="JMP379" s="116"/>
      <c r="JMQ379" s="116"/>
      <c r="JMR379" s="116"/>
      <c r="JMS379" s="116"/>
      <c r="JMT379" s="116"/>
      <c r="JMU379" s="118"/>
      <c r="JMV379" s="116"/>
      <c r="JMW379" s="116"/>
      <c r="JMX379" s="116"/>
      <c r="JMY379" s="116"/>
      <c r="JMZ379" s="116"/>
      <c r="JNA379" s="116"/>
      <c r="JNB379" s="116"/>
      <c r="JNC379" s="116"/>
      <c r="JND379" s="116"/>
      <c r="JNE379" s="116"/>
      <c r="JNF379" s="118"/>
      <c r="JNG379" s="115"/>
      <c r="JNH379" s="116"/>
      <c r="JNI379" s="117"/>
      <c r="JNJ379" s="116"/>
      <c r="JNK379" s="116"/>
      <c r="JNL379" s="116"/>
      <c r="JNM379" s="116"/>
      <c r="JNN379" s="116"/>
      <c r="JNO379" s="116"/>
      <c r="JNP379" s="116"/>
      <c r="JNQ379" s="116"/>
      <c r="JNR379" s="118"/>
      <c r="JNS379" s="116"/>
      <c r="JNT379" s="116"/>
      <c r="JNU379" s="116"/>
      <c r="JNV379" s="116"/>
      <c r="JNW379" s="116"/>
      <c r="JNX379" s="116"/>
      <c r="JNY379" s="116"/>
      <c r="JNZ379" s="116"/>
      <c r="JOA379" s="116"/>
      <c r="JOB379" s="116"/>
      <c r="JOC379" s="118"/>
      <c r="JOD379" s="115"/>
      <c r="JOE379" s="116"/>
      <c r="JOF379" s="117"/>
      <c r="JOG379" s="116"/>
      <c r="JOH379" s="116"/>
      <c r="JOI379" s="116"/>
      <c r="JOJ379" s="116"/>
      <c r="JOK379" s="116"/>
      <c r="JOL379" s="116"/>
      <c r="JOM379" s="116"/>
      <c r="JON379" s="116"/>
      <c r="JOO379" s="118"/>
      <c r="JOP379" s="116"/>
      <c r="JOQ379" s="116"/>
      <c r="JOR379" s="116"/>
      <c r="JOS379" s="116"/>
      <c r="JOT379" s="116"/>
      <c r="JOU379" s="116"/>
      <c r="JOV379" s="116"/>
      <c r="JOW379" s="116"/>
      <c r="JOX379" s="116"/>
      <c r="JOY379" s="116"/>
      <c r="JOZ379" s="118"/>
      <c r="JPA379" s="115"/>
      <c r="JPB379" s="116"/>
      <c r="JPC379" s="117"/>
      <c r="JPD379" s="116"/>
      <c r="JPE379" s="116"/>
      <c r="JPF379" s="116"/>
      <c r="JPG379" s="116"/>
      <c r="JPH379" s="116"/>
      <c r="JPI379" s="116"/>
      <c r="JPJ379" s="116"/>
      <c r="JPK379" s="116"/>
      <c r="JPL379" s="118"/>
      <c r="JPM379" s="116"/>
      <c r="JPN379" s="116"/>
      <c r="JPO379" s="116"/>
      <c r="JPP379" s="116"/>
      <c r="JPQ379" s="116"/>
      <c r="JPR379" s="116"/>
      <c r="JPS379" s="116"/>
      <c r="JPT379" s="116"/>
      <c r="JPU379" s="116"/>
      <c r="JPV379" s="116"/>
      <c r="JPW379" s="118"/>
      <c r="JPX379" s="115"/>
      <c r="JPY379" s="116"/>
      <c r="JPZ379" s="117"/>
      <c r="JQA379" s="116"/>
      <c r="JQB379" s="116"/>
      <c r="JQC379" s="116"/>
      <c r="JQD379" s="116"/>
      <c r="JQE379" s="116"/>
      <c r="JQF379" s="116"/>
      <c r="JQG379" s="116"/>
      <c r="JQH379" s="116"/>
      <c r="JQI379" s="118"/>
      <c r="JQJ379" s="116"/>
      <c r="JQK379" s="116"/>
      <c r="JQL379" s="116"/>
      <c r="JQM379" s="116"/>
      <c r="JQN379" s="116"/>
      <c r="JQO379" s="116"/>
      <c r="JQP379" s="116"/>
      <c r="JQQ379" s="116"/>
      <c r="JQR379" s="116"/>
      <c r="JQS379" s="116"/>
      <c r="JQT379" s="118"/>
      <c r="JQU379" s="115"/>
      <c r="JQV379" s="116"/>
      <c r="JQW379" s="117"/>
      <c r="JQX379" s="116"/>
      <c r="JQY379" s="116"/>
      <c r="JQZ379" s="116"/>
      <c r="JRA379" s="116"/>
      <c r="JRB379" s="116"/>
      <c r="JRC379" s="116"/>
      <c r="JRD379" s="116"/>
      <c r="JRE379" s="116"/>
      <c r="JRF379" s="118"/>
      <c r="JRG379" s="116"/>
      <c r="JRH379" s="116"/>
      <c r="JRI379" s="116"/>
      <c r="JRJ379" s="116"/>
      <c r="JRK379" s="116"/>
      <c r="JRL379" s="116"/>
      <c r="JRM379" s="116"/>
      <c r="JRN379" s="116"/>
      <c r="JRO379" s="116"/>
      <c r="JRP379" s="116"/>
      <c r="JRQ379" s="118"/>
      <c r="JRR379" s="115"/>
      <c r="JRS379" s="116"/>
      <c r="JRT379" s="117"/>
      <c r="JRU379" s="116"/>
      <c r="JRV379" s="116"/>
      <c r="JRW379" s="116"/>
      <c r="JRX379" s="116"/>
      <c r="JRY379" s="116"/>
      <c r="JRZ379" s="116"/>
      <c r="JSA379" s="116"/>
      <c r="JSB379" s="116"/>
      <c r="JSC379" s="118"/>
      <c r="JSD379" s="116"/>
      <c r="JSE379" s="116"/>
      <c r="JSF379" s="116"/>
      <c r="JSG379" s="116"/>
      <c r="JSH379" s="116"/>
      <c r="JSI379" s="116"/>
      <c r="JSJ379" s="116"/>
      <c r="JSK379" s="116"/>
      <c r="JSL379" s="116"/>
      <c r="JSM379" s="116"/>
      <c r="JSN379" s="118"/>
      <c r="JSO379" s="115"/>
      <c r="JSP379" s="116"/>
      <c r="JSQ379" s="117"/>
      <c r="JSR379" s="116"/>
      <c r="JSS379" s="116"/>
      <c r="JST379" s="116"/>
      <c r="JSU379" s="116"/>
      <c r="JSV379" s="116"/>
      <c r="JSW379" s="116"/>
      <c r="JSX379" s="116"/>
      <c r="JSY379" s="116"/>
      <c r="JSZ379" s="118"/>
      <c r="JTA379" s="116"/>
      <c r="JTB379" s="116"/>
      <c r="JTC379" s="116"/>
      <c r="JTD379" s="116"/>
      <c r="JTE379" s="116"/>
      <c r="JTF379" s="116"/>
      <c r="JTG379" s="116"/>
      <c r="JTH379" s="116"/>
      <c r="JTI379" s="116"/>
      <c r="JTJ379" s="116"/>
      <c r="JTK379" s="118"/>
      <c r="JTL379" s="115"/>
      <c r="JTM379" s="116"/>
      <c r="JTN379" s="117"/>
      <c r="JTO379" s="116"/>
      <c r="JTP379" s="116"/>
      <c r="JTQ379" s="116"/>
      <c r="JTR379" s="116"/>
      <c r="JTS379" s="116"/>
      <c r="JTT379" s="116"/>
      <c r="JTU379" s="116"/>
      <c r="JTV379" s="116"/>
      <c r="JTW379" s="118"/>
      <c r="JTX379" s="116"/>
      <c r="JTY379" s="116"/>
      <c r="JTZ379" s="116"/>
      <c r="JUA379" s="116"/>
      <c r="JUB379" s="116"/>
      <c r="JUC379" s="116"/>
      <c r="JUD379" s="116"/>
      <c r="JUE379" s="116"/>
      <c r="JUF379" s="116"/>
      <c r="JUG379" s="116"/>
      <c r="JUH379" s="118"/>
      <c r="JUI379" s="115"/>
      <c r="JUJ379" s="116"/>
      <c r="JUK379" s="117"/>
      <c r="JUL379" s="116"/>
      <c r="JUM379" s="116"/>
      <c r="JUN379" s="116"/>
      <c r="JUO379" s="116"/>
      <c r="JUP379" s="116"/>
      <c r="JUQ379" s="116"/>
      <c r="JUR379" s="116"/>
      <c r="JUS379" s="116"/>
      <c r="JUT379" s="118"/>
      <c r="JUU379" s="116"/>
      <c r="JUV379" s="116"/>
      <c r="JUW379" s="116"/>
      <c r="JUX379" s="116"/>
      <c r="JUY379" s="116"/>
      <c r="JUZ379" s="116"/>
      <c r="JVA379" s="116"/>
      <c r="JVB379" s="116"/>
      <c r="JVC379" s="116"/>
      <c r="JVD379" s="116"/>
      <c r="JVE379" s="118"/>
      <c r="JVF379" s="115"/>
      <c r="JVG379" s="116"/>
      <c r="JVH379" s="117"/>
      <c r="JVI379" s="116"/>
      <c r="JVJ379" s="116"/>
      <c r="JVK379" s="116"/>
      <c r="JVL379" s="116"/>
      <c r="JVM379" s="116"/>
      <c r="JVN379" s="116"/>
      <c r="JVO379" s="116"/>
      <c r="JVP379" s="116"/>
      <c r="JVQ379" s="118"/>
      <c r="JVR379" s="116"/>
      <c r="JVS379" s="116"/>
      <c r="JVT379" s="116"/>
      <c r="JVU379" s="116"/>
      <c r="JVV379" s="116"/>
      <c r="JVW379" s="116"/>
      <c r="JVX379" s="116"/>
      <c r="JVY379" s="116"/>
      <c r="JVZ379" s="116"/>
      <c r="JWA379" s="116"/>
      <c r="JWB379" s="118"/>
      <c r="JWC379" s="115"/>
      <c r="JWD379" s="116"/>
      <c r="JWE379" s="117"/>
      <c r="JWF379" s="116"/>
      <c r="JWG379" s="116"/>
      <c r="JWH379" s="116"/>
      <c r="JWI379" s="116"/>
      <c r="JWJ379" s="116"/>
      <c r="JWK379" s="116"/>
      <c r="JWL379" s="116"/>
      <c r="JWM379" s="116"/>
      <c r="JWN379" s="118"/>
      <c r="JWO379" s="116"/>
      <c r="JWP379" s="116"/>
      <c r="JWQ379" s="116"/>
      <c r="JWR379" s="116"/>
      <c r="JWS379" s="116"/>
      <c r="JWT379" s="116"/>
      <c r="JWU379" s="116"/>
      <c r="JWV379" s="116"/>
      <c r="JWW379" s="116"/>
      <c r="JWX379" s="116"/>
      <c r="JWY379" s="118"/>
      <c r="JWZ379" s="115"/>
      <c r="JXA379" s="116"/>
      <c r="JXB379" s="117"/>
      <c r="JXC379" s="116"/>
      <c r="JXD379" s="116"/>
      <c r="JXE379" s="116"/>
      <c r="JXF379" s="116"/>
      <c r="JXG379" s="116"/>
      <c r="JXH379" s="116"/>
      <c r="JXI379" s="116"/>
      <c r="JXJ379" s="116"/>
      <c r="JXK379" s="118"/>
      <c r="JXL379" s="116"/>
      <c r="JXM379" s="116"/>
      <c r="JXN379" s="116"/>
      <c r="JXO379" s="116"/>
      <c r="JXP379" s="116"/>
      <c r="JXQ379" s="116"/>
      <c r="JXR379" s="116"/>
      <c r="JXS379" s="116"/>
      <c r="JXT379" s="116"/>
      <c r="JXU379" s="116"/>
      <c r="JXV379" s="118"/>
      <c r="JXW379" s="115"/>
      <c r="JXX379" s="116"/>
      <c r="JXY379" s="117"/>
      <c r="JXZ379" s="116"/>
      <c r="JYA379" s="116"/>
      <c r="JYB379" s="116"/>
      <c r="JYC379" s="116"/>
      <c r="JYD379" s="116"/>
      <c r="JYE379" s="116"/>
      <c r="JYF379" s="116"/>
      <c r="JYG379" s="116"/>
      <c r="JYH379" s="118"/>
      <c r="JYI379" s="116"/>
      <c r="JYJ379" s="116"/>
      <c r="JYK379" s="116"/>
      <c r="JYL379" s="116"/>
      <c r="JYM379" s="116"/>
      <c r="JYN379" s="116"/>
      <c r="JYO379" s="116"/>
      <c r="JYP379" s="116"/>
      <c r="JYQ379" s="116"/>
      <c r="JYR379" s="116"/>
      <c r="JYS379" s="118"/>
      <c r="JYT379" s="115"/>
      <c r="JYU379" s="116"/>
      <c r="JYV379" s="117"/>
      <c r="JYW379" s="116"/>
      <c r="JYX379" s="116"/>
      <c r="JYY379" s="116"/>
      <c r="JYZ379" s="116"/>
      <c r="JZA379" s="116"/>
      <c r="JZB379" s="116"/>
      <c r="JZC379" s="116"/>
      <c r="JZD379" s="116"/>
      <c r="JZE379" s="118"/>
      <c r="JZF379" s="116"/>
      <c r="JZG379" s="116"/>
      <c r="JZH379" s="116"/>
      <c r="JZI379" s="116"/>
      <c r="JZJ379" s="116"/>
      <c r="JZK379" s="116"/>
      <c r="JZL379" s="116"/>
      <c r="JZM379" s="116"/>
      <c r="JZN379" s="116"/>
      <c r="JZO379" s="116"/>
      <c r="JZP379" s="118"/>
      <c r="JZQ379" s="115"/>
      <c r="JZR379" s="116"/>
      <c r="JZS379" s="117"/>
      <c r="JZT379" s="116"/>
      <c r="JZU379" s="116"/>
      <c r="JZV379" s="116"/>
      <c r="JZW379" s="116"/>
      <c r="JZX379" s="116"/>
      <c r="JZY379" s="116"/>
      <c r="JZZ379" s="116"/>
      <c r="KAA379" s="116"/>
      <c r="KAB379" s="118"/>
      <c r="KAC379" s="116"/>
      <c r="KAD379" s="116"/>
      <c r="KAE379" s="116"/>
      <c r="KAF379" s="116"/>
      <c r="KAG379" s="116"/>
      <c r="KAH379" s="116"/>
      <c r="KAI379" s="116"/>
      <c r="KAJ379" s="116"/>
      <c r="KAK379" s="116"/>
      <c r="KAL379" s="116"/>
      <c r="KAM379" s="118"/>
      <c r="KAN379" s="115"/>
      <c r="KAO379" s="116"/>
      <c r="KAP379" s="117"/>
      <c r="KAQ379" s="116"/>
      <c r="KAR379" s="116"/>
      <c r="KAS379" s="116"/>
      <c r="KAT379" s="116"/>
      <c r="KAU379" s="116"/>
      <c r="KAV379" s="116"/>
      <c r="KAW379" s="116"/>
      <c r="KAX379" s="116"/>
      <c r="KAY379" s="118"/>
      <c r="KAZ379" s="116"/>
      <c r="KBA379" s="116"/>
      <c r="KBB379" s="116"/>
      <c r="KBC379" s="116"/>
      <c r="KBD379" s="116"/>
      <c r="KBE379" s="116"/>
      <c r="KBF379" s="116"/>
      <c r="KBG379" s="116"/>
      <c r="KBH379" s="116"/>
      <c r="KBI379" s="116"/>
      <c r="KBJ379" s="118"/>
      <c r="KBK379" s="115"/>
      <c r="KBL379" s="116"/>
      <c r="KBM379" s="117"/>
      <c r="KBN379" s="116"/>
      <c r="KBO379" s="116"/>
      <c r="KBP379" s="116"/>
      <c r="KBQ379" s="116"/>
      <c r="KBR379" s="116"/>
      <c r="KBS379" s="116"/>
      <c r="KBT379" s="116"/>
      <c r="KBU379" s="116"/>
      <c r="KBV379" s="118"/>
      <c r="KBW379" s="116"/>
      <c r="KBX379" s="116"/>
      <c r="KBY379" s="116"/>
      <c r="KBZ379" s="116"/>
      <c r="KCA379" s="116"/>
      <c r="KCB379" s="116"/>
      <c r="KCC379" s="116"/>
      <c r="KCD379" s="116"/>
      <c r="KCE379" s="116"/>
      <c r="KCF379" s="116"/>
      <c r="KCG379" s="118"/>
      <c r="KCH379" s="115"/>
      <c r="KCI379" s="116"/>
      <c r="KCJ379" s="117"/>
      <c r="KCK379" s="116"/>
      <c r="KCL379" s="116"/>
      <c r="KCM379" s="116"/>
      <c r="KCN379" s="116"/>
      <c r="KCO379" s="116"/>
      <c r="KCP379" s="116"/>
      <c r="KCQ379" s="116"/>
      <c r="KCR379" s="116"/>
      <c r="KCS379" s="118"/>
      <c r="KCT379" s="116"/>
      <c r="KCU379" s="116"/>
      <c r="KCV379" s="116"/>
      <c r="KCW379" s="116"/>
      <c r="KCX379" s="116"/>
      <c r="KCY379" s="116"/>
      <c r="KCZ379" s="116"/>
      <c r="KDA379" s="116"/>
      <c r="KDB379" s="116"/>
      <c r="KDC379" s="116"/>
      <c r="KDD379" s="118"/>
      <c r="KDE379" s="115"/>
      <c r="KDF379" s="116"/>
      <c r="KDG379" s="117"/>
      <c r="KDH379" s="116"/>
      <c r="KDI379" s="116"/>
      <c r="KDJ379" s="116"/>
      <c r="KDK379" s="116"/>
      <c r="KDL379" s="116"/>
      <c r="KDM379" s="116"/>
      <c r="KDN379" s="116"/>
      <c r="KDO379" s="116"/>
      <c r="KDP379" s="118"/>
      <c r="KDQ379" s="116"/>
      <c r="KDR379" s="116"/>
      <c r="KDS379" s="116"/>
      <c r="KDT379" s="116"/>
      <c r="KDU379" s="116"/>
      <c r="KDV379" s="116"/>
      <c r="KDW379" s="116"/>
      <c r="KDX379" s="116"/>
      <c r="KDY379" s="116"/>
      <c r="KDZ379" s="116"/>
      <c r="KEA379" s="118"/>
      <c r="KEB379" s="115"/>
      <c r="KEC379" s="116"/>
      <c r="KED379" s="117"/>
      <c r="KEE379" s="116"/>
      <c r="KEF379" s="116"/>
      <c r="KEG379" s="116"/>
      <c r="KEH379" s="116"/>
      <c r="KEI379" s="116"/>
      <c r="KEJ379" s="116"/>
      <c r="KEK379" s="116"/>
      <c r="KEL379" s="116"/>
      <c r="KEM379" s="118"/>
      <c r="KEN379" s="116"/>
      <c r="KEO379" s="116"/>
      <c r="KEP379" s="116"/>
      <c r="KEQ379" s="116"/>
      <c r="KER379" s="116"/>
      <c r="KES379" s="116"/>
      <c r="KET379" s="116"/>
      <c r="KEU379" s="116"/>
      <c r="KEV379" s="116"/>
      <c r="KEW379" s="116"/>
      <c r="KEX379" s="118"/>
      <c r="KEY379" s="115"/>
      <c r="KEZ379" s="116"/>
      <c r="KFA379" s="117"/>
      <c r="KFB379" s="116"/>
      <c r="KFC379" s="116"/>
      <c r="KFD379" s="116"/>
      <c r="KFE379" s="116"/>
      <c r="KFF379" s="116"/>
      <c r="KFG379" s="116"/>
      <c r="KFH379" s="116"/>
      <c r="KFI379" s="116"/>
      <c r="KFJ379" s="118"/>
      <c r="KFK379" s="116"/>
      <c r="KFL379" s="116"/>
      <c r="KFM379" s="116"/>
      <c r="KFN379" s="116"/>
      <c r="KFO379" s="116"/>
      <c r="KFP379" s="116"/>
      <c r="KFQ379" s="116"/>
      <c r="KFR379" s="116"/>
      <c r="KFS379" s="116"/>
      <c r="KFT379" s="116"/>
      <c r="KFU379" s="118"/>
      <c r="KFV379" s="115"/>
      <c r="KFW379" s="116"/>
      <c r="KFX379" s="117"/>
      <c r="KFY379" s="116"/>
      <c r="KFZ379" s="116"/>
      <c r="KGA379" s="116"/>
      <c r="KGB379" s="116"/>
      <c r="KGC379" s="116"/>
      <c r="KGD379" s="116"/>
      <c r="KGE379" s="116"/>
      <c r="KGF379" s="116"/>
      <c r="KGG379" s="118"/>
      <c r="KGH379" s="116"/>
      <c r="KGI379" s="116"/>
      <c r="KGJ379" s="116"/>
      <c r="KGK379" s="116"/>
      <c r="KGL379" s="116"/>
      <c r="KGM379" s="116"/>
      <c r="KGN379" s="116"/>
      <c r="KGO379" s="116"/>
      <c r="KGP379" s="116"/>
      <c r="KGQ379" s="116"/>
      <c r="KGR379" s="118"/>
      <c r="KGS379" s="115"/>
      <c r="KGT379" s="116"/>
      <c r="KGU379" s="117"/>
      <c r="KGV379" s="116"/>
      <c r="KGW379" s="116"/>
      <c r="KGX379" s="116"/>
      <c r="KGY379" s="116"/>
      <c r="KGZ379" s="116"/>
      <c r="KHA379" s="116"/>
      <c r="KHB379" s="116"/>
      <c r="KHC379" s="116"/>
      <c r="KHD379" s="118"/>
      <c r="KHE379" s="116"/>
      <c r="KHF379" s="116"/>
      <c r="KHG379" s="116"/>
      <c r="KHH379" s="116"/>
      <c r="KHI379" s="116"/>
      <c r="KHJ379" s="116"/>
      <c r="KHK379" s="116"/>
      <c r="KHL379" s="116"/>
      <c r="KHM379" s="116"/>
      <c r="KHN379" s="116"/>
      <c r="KHO379" s="118"/>
      <c r="KHP379" s="115"/>
      <c r="KHQ379" s="116"/>
      <c r="KHR379" s="117"/>
      <c r="KHS379" s="116"/>
      <c r="KHT379" s="116"/>
      <c r="KHU379" s="116"/>
      <c r="KHV379" s="116"/>
      <c r="KHW379" s="116"/>
      <c r="KHX379" s="116"/>
      <c r="KHY379" s="116"/>
      <c r="KHZ379" s="116"/>
      <c r="KIA379" s="118"/>
      <c r="KIB379" s="116"/>
      <c r="KIC379" s="116"/>
      <c r="KID379" s="116"/>
      <c r="KIE379" s="116"/>
      <c r="KIF379" s="116"/>
      <c r="KIG379" s="116"/>
      <c r="KIH379" s="116"/>
      <c r="KII379" s="116"/>
      <c r="KIJ379" s="116"/>
      <c r="KIK379" s="116"/>
      <c r="KIL379" s="118"/>
      <c r="KIM379" s="115"/>
      <c r="KIN379" s="116"/>
      <c r="KIO379" s="117"/>
      <c r="KIP379" s="116"/>
      <c r="KIQ379" s="116"/>
      <c r="KIR379" s="116"/>
      <c r="KIS379" s="116"/>
      <c r="KIT379" s="116"/>
      <c r="KIU379" s="116"/>
      <c r="KIV379" s="116"/>
      <c r="KIW379" s="116"/>
      <c r="KIX379" s="118"/>
      <c r="KIY379" s="116"/>
      <c r="KIZ379" s="116"/>
      <c r="KJA379" s="116"/>
      <c r="KJB379" s="116"/>
      <c r="KJC379" s="116"/>
      <c r="KJD379" s="116"/>
      <c r="KJE379" s="116"/>
      <c r="KJF379" s="116"/>
      <c r="KJG379" s="116"/>
      <c r="KJH379" s="116"/>
      <c r="KJI379" s="118"/>
      <c r="KJJ379" s="115"/>
      <c r="KJK379" s="116"/>
      <c r="KJL379" s="117"/>
      <c r="KJM379" s="116"/>
      <c r="KJN379" s="116"/>
      <c r="KJO379" s="116"/>
      <c r="KJP379" s="116"/>
      <c r="KJQ379" s="116"/>
      <c r="KJR379" s="116"/>
      <c r="KJS379" s="116"/>
      <c r="KJT379" s="116"/>
      <c r="KJU379" s="118"/>
      <c r="KJV379" s="116"/>
      <c r="KJW379" s="116"/>
      <c r="KJX379" s="116"/>
      <c r="KJY379" s="116"/>
      <c r="KJZ379" s="116"/>
      <c r="KKA379" s="116"/>
      <c r="KKB379" s="116"/>
      <c r="KKC379" s="116"/>
      <c r="KKD379" s="116"/>
      <c r="KKE379" s="116"/>
      <c r="KKF379" s="118"/>
      <c r="KKG379" s="115"/>
      <c r="KKH379" s="116"/>
      <c r="KKI379" s="117"/>
      <c r="KKJ379" s="116"/>
      <c r="KKK379" s="116"/>
      <c r="KKL379" s="116"/>
      <c r="KKM379" s="116"/>
      <c r="KKN379" s="116"/>
      <c r="KKO379" s="116"/>
      <c r="KKP379" s="116"/>
      <c r="KKQ379" s="116"/>
      <c r="KKR379" s="118"/>
      <c r="KKS379" s="116"/>
      <c r="KKT379" s="116"/>
      <c r="KKU379" s="116"/>
      <c r="KKV379" s="116"/>
      <c r="KKW379" s="116"/>
      <c r="KKX379" s="116"/>
      <c r="KKY379" s="116"/>
      <c r="KKZ379" s="116"/>
      <c r="KLA379" s="116"/>
      <c r="KLB379" s="116"/>
      <c r="KLC379" s="118"/>
      <c r="KLD379" s="115"/>
      <c r="KLE379" s="116"/>
      <c r="KLF379" s="117"/>
      <c r="KLG379" s="116"/>
      <c r="KLH379" s="116"/>
      <c r="KLI379" s="116"/>
      <c r="KLJ379" s="116"/>
      <c r="KLK379" s="116"/>
      <c r="KLL379" s="116"/>
      <c r="KLM379" s="116"/>
      <c r="KLN379" s="116"/>
      <c r="KLO379" s="118"/>
      <c r="KLP379" s="116"/>
      <c r="KLQ379" s="116"/>
      <c r="KLR379" s="116"/>
      <c r="KLS379" s="116"/>
      <c r="KLT379" s="116"/>
      <c r="KLU379" s="116"/>
      <c r="KLV379" s="116"/>
      <c r="KLW379" s="116"/>
      <c r="KLX379" s="116"/>
      <c r="KLY379" s="116"/>
      <c r="KLZ379" s="118"/>
      <c r="KMA379" s="115"/>
      <c r="KMB379" s="116"/>
      <c r="KMC379" s="117"/>
      <c r="KMD379" s="116"/>
      <c r="KME379" s="116"/>
      <c r="KMF379" s="116"/>
      <c r="KMG379" s="116"/>
      <c r="KMH379" s="116"/>
      <c r="KMI379" s="116"/>
      <c r="KMJ379" s="116"/>
      <c r="KMK379" s="116"/>
      <c r="KML379" s="118"/>
      <c r="KMM379" s="116"/>
      <c r="KMN379" s="116"/>
      <c r="KMO379" s="116"/>
      <c r="KMP379" s="116"/>
      <c r="KMQ379" s="116"/>
      <c r="KMR379" s="116"/>
      <c r="KMS379" s="116"/>
      <c r="KMT379" s="116"/>
      <c r="KMU379" s="116"/>
      <c r="KMV379" s="116"/>
      <c r="KMW379" s="118"/>
      <c r="KMX379" s="115"/>
      <c r="KMY379" s="116"/>
      <c r="KMZ379" s="117"/>
      <c r="KNA379" s="116"/>
      <c r="KNB379" s="116"/>
      <c r="KNC379" s="116"/>
      <c r="KND379" s="116"/>
      <c r="KNE379" s="116"/>
      <c r="KNF379" s="116"/>
      <c r="KNG379" s="116"/>
      <c r="KNH379" s="116"/>
      <c r="KNI379" s="118"/>
      <c r="KNJ379" s="116"/>
      <c r="KNK379" s="116"/>
      <c r="KNL379" s="116"/>
      <c r="KNM379" s="116"/>
      <c r="KNN379" s="116"/>
      <c r="KNO379" s="116"/>
      <c r="KNP379" s="116"/>
      <c r="KNQ379" s="116"/>
      <c r="KNR379" s="116"/>
      <c r="KNS379" s="116"/>
      <c r="KNT379" s="118"/>
      <c r="KNU379" s="115"/>
      <c r="KNV379" s="116"/>
      <c r="KNW379" s="117"/>
      <c r="KNX379" s="116"/>
      <c r="KNY379" s="116"/>
      <c r="KNZ379" s="116"/>
      <c r="KOA379" s="116"/>
      <c r="KOB379" s="116"/>
      <c r="KOC379" s="116"/>
      <c r="KOD379" s="116"/>
      <c r="KOE379" s="116"/>
      <c r="KOF379" s="118"/>
      <c r="KOG379" s="116"/>
      <c r="KOH379" s="116"/>
      <c r="KOI379" s="116"/>
      <c r="KOJ379" s="116"/>
      <c r="KOK379" s="116"/>
      <c r="KOL379" s="116"/>
      <c r="KOM379" s="116"/>
      <c r="KON379" s="116"/>
      <c r="KOO379" s="116"/>
      <c r="KOP379" s="116"/>
      <c r="KOQ379" s="118"/>
      <c r="KOR379" s="115"/>
      <c r="KOS379" s="116"/>
      <c r="KOT379" s="117"/>
      <c r="KOU379" s="116"/>
      <c r="KOV379" s="116"/>
      <c r="KOW379" s="116"/>
      <c r="KOX379" s="116"/>
      <c r="KOY379" s="116"/>
      <c r="KOZ379" s="116"/>
      <c r="KPA379" s="116"/>
      <c r="KPB379" s="116"/>
      <c r="KPC379" s="118"/>
      <c r="KPD379" s="116"/>
      <c r="KPE379" s="116"/>
      <c r="KPF379" s="116"/>
      <c r="KPG379" s="116"/>
      <c r="KPH379" s="116"/>
      <c r="KPI379" s="116"/>
      <c r="KPJ379" s="116"/>
      <c r="KPK379" s="116"/>
      <c r="KPL379" s="116"/>
      <c r="KPM379" s="116"/>
      <c r="KPN379" s="118"/>
      <c r="KPO379" s="115"/>
      <c r="KPP379" s="116"/>
      <c r="KPQ379" s="117"/>
      <c r="KPR379" s="116"/>
      <c r="KPS379" s="116"/>
      <c r="KPT379" s="116"/>
      <c r="KPU379" s="116"/>
      <c r="KPV379" s="116"/>
      <c r="KPW379" s="116"/>
      <c r="KPX379" s="116"/>
      <c r="KPY379" s="116"/>
      <c r="KPZ379" s="118"/>
      <c r="KQA379" s="116"/>
      <c r="KQB379" s="116"/>
      <c r="KQC379" s="116"/>
      <c r="KQD379" s="116"/>
      <c r="KQE379" s="116"/>
      <c r="KQF379" s="116"/>
      <c r="KQG379" s="116"/>
      <c r="KQH379" s="116"/>
      <c r="KQI379" s="116"/>
      <c r="KQJ379" s="116"/>
      <c r="KQK379" s="118"/>
      <c r="KQL379" s="115"/>
      <c r="KQM379" s="116"/>
      <c r="KQN379" s="117"/>
      <c r="KQO379" s="116"/>
      <c r="KQP379" s="116"/>
      <c r="KQQ379" s="116"/>
      <c r="KQR379" s="116"/>
      <c r="KQS379" s="116"/>
      <c r="KQT379" s="116"/>
      <c r="KQU379" s="116"/>
      <c r="KQV379" s="116"/>
      <c r="KQW379" s="118"/>
      <c r="KQX379" s="116"/>
      <c r="KQY379" s="116"/>
      <c r="KQZ379" s="116"/>
      <c r="KRA379" s="116"/>
      <c r="KRB379" s="116"/>
      <c r="KRC379" s="116"/>
      <c r="KRD379" s="116"/>
      <c r="KRE379" s="116"/>
      <c r="KRF379" s="116"/>
      <c r="KRG379" s="116"/>
      <c r="KRH379" s="118"/>
      <c r="KRI379" s="115"/>
      <c r="KRJ379" s="116"/>
      <c r="KRK379" s="117"/>
      <c r="KRL379" s="116"/>
      <c r="KRM379" s="116"/>
      <c r="KRN379" s="116"/>
      <c r="KRO379" s="116"/>
      <c r="KRP379" s="116"/>
      <c r="KRQ379" s="116"/>
      <c r="KRR379" s="116"/>
      <c r="KRS379" s="116"/>
      <c r="KRT379" s="118"/>
      <c r="KRU379" s="116"/>
      <c r="KRV379" s="116"/>
      <c r="KRW379" s="116"/>
      <c r="KRX379" s="116"/>
      <c r="KRY379" s="116"/>
      <c r="KRZ379" s="116"/>
      <c r="KSA379" s="116"/>
      <c r="KSB379" s="116"/>
      <c r="KSC379" s="116"/>
      <c r="KSD379" s="116"/>
      <c r="KSE379" s="118"/>
      <c r="KSF379" s="115"/>
      <c r="KSG379" s="116"/>
      <c r="KSH379" s="117"/>
      <c r="KSI379" s="116"/>
      <c r="KSJ379" s="116"/>
      <c r="KSK379" s="116"/>
      <c r="KSL379" s="116"/>
      <c r="KSM379" s="116"/>
      <c r="KSN379" s="116"/>
      <c r="KSO379" s="116"/>
      <c r="KSP379" s="116"/>
      <c r="KSQ379" s="118"/>
      <c r="KSR379" s="116"/>
      <c r="KSS379" s="116"/>
      <c r="KST379" s="116"/>
      <c r="KSU379" s="116"/>
      <c r="KSV379" s="116"/>
      <c r="KSW379" s="116"/>
      <c r="KSX379" s="116"/>
      <c r="KSY379" s="116"/>
      <c r="KSZ379" s="116"/>
      <c r="KTA379" s="116"/>
      <c r="KTB379" s="118"/>
      <c r="KTC379" s="115"/>
      <c r="KTD379" s="116"/>
      <c r="KTE379" s="117"/>
      <c r="KTF379" s="116"/>
      <c r="KTG379" s="116"/>
      <c r="KTH379" s="116"/>
      <c r="KTI379" s="116"/>
      <c r="KTJ379" s="116"/>
      <c r="KTK379" s="116"/>
      <c r="KTL379" s="116"/>
      <c r="KTM379" s="116"/>
      <c r="KTN379" s="118"/>
      <c r="KTO379" s="116"/>
      <c r="KTP379" s="116"/>
      <c r="KTQ379" s="116"/>
      <c r="KTR379" s="116"/>
      <c r="KTS379" s="116"/>
      <c r="KTT379" s="116"/>
      <c r="KTU379" s="116"/>
      <c r="KTV379" s="116"/>
      <c r="KTW379" s="116"/>
      <c r="KTX379" s="116"/>
      <c r="KTY379" s="118"/>
      <c r="KTZ379" s="115"/>
      <c r="KUA379" s="116"/>
      <c r="KUB379" s="117"/>
      <c r="KUC379" s="116"/>
      <c r="KUD379" s="116"/>
      <c r="KUE379" s="116"/>
      <c r="KUF379" s="116"/>
      <c r="KUG379" s="116"/>
      <c r="KUH379" s="116"/>
      <c r="KUI379" s="116"/>
      <c r="KUJ379" s="116"/>
      <c r="KUK379" s="118"/>
      <c r="KUL379" s="116"/>
      <c r="KUM379" s="116"/>
      <c r="KUN379" s="116"/>
      <c r="KUO379" s="116"/>
      <c r="KUP379" s="116"/>
      <c r="KUQ379" s="116"/>
      <c r="KUR379" s="116"/>
      <c r="KUS379" s="116"/>
      <c r="KUT379" s="116"/>
      <c r="KUU379" s="116"/>
      <c r="KUV379" s="118"/>
      <c r="KUW379" s="115"/>
      <c r="KUX379" s="116"/>
      <c r="KUY379" s="117"/>
      <c r="KUZ379" s="116"/>
      <c r="KVA379" s="116"/>
      <c r="KVB379" s="116"/>
      <c r="KVC379" s="116"/>
      <c r="KVD379" s="116"/>
      <c r="KVE379" s="116"/>
      <c r="KVF379" s="116"/>
      <c r="KVG379" s="116"/>
      <c r="KVH379" s="118"/>
      <c r="KVI379" s="116"/>
      <c r="KVJ379" s="116"/>
      <c r="KVK379" s="116"/>
      <c r="KVL379" s="116"/>
      <c r="KVM379" s="116"/>
      <c r="KVN379" s="116"/>
      <c r="KVO379" s="116"/>
      <c r="KVP379" s="116"/>
      <c r="KVQ379" s="116"/>
      <c r="KVR379" s="116"/>
      <c r="KVS379" s="118"/>
      <c r="KVT379" s="115"/>
      <c r="KVU379" s="116"/>
      <c r="KVV379" s="117"/>
      <c r="KVW379" s="116"/>
      <c r="KVX379" s="116"/>
      <c r="KVY379" s="116"/>
      <c r="KVZ379" s="116"/>
      <c r="KWA379" s="116"/>
      <c r="KWB379" s="116"/>
      <c r="KWC379" s="116"/>
      <c r="KWD379" s="116"/>
      <c r="KWE379" s="118"/>
      <c r="KWF379" s="116"/>
      <c r="KWG379" s="116"/>
      <c r="KWH379" s="116"/>
      <c r="KWI379" s="116"/>
      <c r="KWJ379" s="116"/>
      <c r="KWK379" s="116"/>
      <c r="KWL379" s="116"/>
      <c r="KWM379" s="116"/>
      <c r="KWN379" s="116"/>
      <c r="KWO379" s="116"/>
      <c r="KWP379" s="118"/>
      <c r="KWQ379" s="115"/>
      <c r="KWR379" s="116"/>
      <c r="KWS379" s="117"/>
      <c r="KWT379" s="116"/>
      <c r="KWU379" s="116"/>
      <c r="KWV379" s="116"/>
      <c r="KWW379" s="116"/>
      <c r="KWX379" s="116"/>
      <c r="KWY379" s="116"/>
      <c r="KWZ379" s="116"/>
      <c r="KXA379" s="116"/>
      <c r="KXB379" s="118"/>
      <c r="KXC379" s="116"/>
      <c r="KXD379" s="116"/>
      <c r="KXE379" s="116"/>
      <c r="KXF379" s="116"/>
      <c r="KXG379" s="116"/>
      <c r="KXH379" s="116"/>
      <c r="KXI379" s="116"/>
      <c r="KXJ379" s="116"/>
      <c r="KXK379" s="116"/>
      <c r="KXL379" s="116"/>
      <c r="KXM379" s="118"/>
      <c r="KXN379" s="115"/>
      <c r="KXO379" s="116"/>
      <c r="KXP379" s="117"/>
      <c r="KXQ379" s="116"/>
      <c r="KXR379" s="116"/>
      <c r="KXS379" s="116"/>
      <c r="KXT379" s="116"/>
      <c r="KXU379" s="116"/>
      <c r="KXV379" s="116"/>
      <c r="KXW379" s="116"/>
      <c r="KXX379" s="116"/>
      <c r="KXY379" s="118"/>
      <c r="KXZ379" s="116"/>
      <c r="KYA379" s="116"/>
      <c r="KYB379" s="116"/>
      <c r="KYC379" s="116"/>
      <c r="KYD379" s="116"/>
      <c r="KYE379" s="116"/>
      <c r="KYF379" s="116"/>
      <c r="KYG379" s="116"/>
      <c r="KYH379" s="116"/>
      <c r="KYI379" s="116"/>
      <c r="KYJ379" s="118"/>
      <c r="KYK379" s="115"/>
      <c r="KYL379" s="116"/>
      <c r="KYM379" s="117"/>
      <c r="KYN379" s="116"/>
      <c r="KYO379" s="116"/>
      <c r="KYP379" s="116"/>
      <c r="KYQ379" s="116"/>
      <c r="KYR379" s="116"/>
      <c r="KYS379" s="116"/>
      <c r="KYT379" s="116"/>
      <c r="KYU379" s="116"/>
      <c r="KYV379" s="118"/>
      <c r="KYW379" s="116"/>
      <c r="KYX379" s="116"/>
      <c r="KYY379" s="116"/>
      <c r="KYZ379" s="116"/>
      <c r="KZA379" s="116"/>
      <c r="KZB379" s="116"/>
      <c r="KZC379" s="116"/>
      <c r="KZD379" s="116"/>
      <c r="KZE379" s="116"/>
      <c r="KZF379" s="116"/>
      <c r="KZG379" s="118"/>
      <c r="KZH379" s="115"/>
      <c r="KZI379" s="116"/>
      <c r="KZJ379" s="117"/>
      <c r="KZK379" s="116"/>
      <c r="KZL379" s="116"/>
      <c r="KZM379" s="116"/>
      <c r="KZN379" s="116"/>
      <c r="KZO379" s="116"/>
      <c r="KZP379" s="116"/>
      <c r="KZQ379" s="116"/>
      <c r="KZR379" s="116"/>
      <c r="KZS379" s="118"/>
      <c r="KZT379" s="116"/>
      <c r="KZU379" s="116"/>
      <c r="KZV379" s="116"/>
      <c r="KZW379" s="116"/>
      <c r="KZX379" s="116"/>
      <c r="KZY379" s="116"/>
      <c r="KZZ379" s="116"/>
      <c r="LAA379" s="116"/>
      <c r="LAB379" s="116"/>
      <c r="LAC379" s="116"/>
      <c r="LAD379" s="118"/>
      <c r="LAE379" s="115"/>
      <c r="LAF379" s="116"/>
      <c r="LAG379" s="117"/>
      <c r="LAH379" s="116"/>
      <c r="LAI379" s="116"/>
      <c r="LAJ379" s="116"/>
      <c r="LAK379" s="116"/>
      <c r="LAL379" s="116"/>
      <c r="LAM379" s="116"/>
      <c r="LAN379" s="116"/>
      <c r="LAO379" s="116"/>
      <c r="LAP379" s="118"/>
      <c r="LAQ379" s="116"/>
      <c r="LAR379" s="116"/>
      <c r="LAS379" s="116"/>
      <c r="LAT379" s="116"/>
      <c r="LAU379" s="116"/>
      <c r="LAV379" s="116"/>
      <c r="LAW379" s="116"/>
      <c r="LAX379" s="116"/>
      <c r="LAY379" s="116"/>
      <c r="LAZ379" s="116"/>
      <c r="LBA379" s="118"/>
      <c r="LBB379" s="115"/>
      <c r="LBC379" s="116"/>
      <c r="LBD379" s="117"/>
      <c r="LBE379" s="116"/>
      <c r="LBF379" s="116"/>
      <c r="LBG379" s="116"/>
      <c r="LBH379" s="116"/>
      <c r="LBI379" s="116"/>
      <c r="LBJ379" s="116"/>
      <c r="LBK379" s="116"/>
      <c r="LBL379" s="116"/>
      <c r="LBM379" s="118"/>
      <c r="LBN379" s="116"/>
      <c r="LBO379" s="116"/>
      <c r="LBP379" s="116"/>
      <c r="LBQ379" s="116"/>
      <c r="LBR379" s="116"/>
      <c r="LBS379" s="116"/>
      <c r="LBT379" s="116"/>
      <c r="LBU379" s="116"/>
      <c r="LBV379" s="116"/>
      <c r="LBW379" s="116"/>
      <c r="LBX379" s="118"/>
      <c r="LBY379" s="115"/>
      <c r="LBZ379" s="116"/>
      <c r="LCA379" s="117"/>
      <c r="LCB379" s="116"/>
      <c r="LCC379" s="116"/>
      <c r="LCD379" s="116"/>
      <c r="LCE379" s="116"/>
      <c r="LCF379" s="116"/>
      <c r="LCG379" s="116"/>
      <c r="LCH379" s="116"/>
      <c r="LCI379" s="116"/>
      <c r="LCJ379" s="118"/>
      <c r="LCK379" s="116"/>
      <c r="LCL379" s="116"/>
      <c r="LCM379" s="116"/>
      <c r="LCN379" s="116"/>
      <c r="LCO379" s="116"/>
      <c r="LCP379" s="116"/>
      <c r="LCQ379" s="116"/>
      <c r="LCR379" s="116"/>
      <c r="LCS379" s="116"/>
      <c r="LCT379" s="116"/>
      <c r="LCU379" s="118"/>
      <c r="LCV379" s="115"/>
      <c r="LCW379" s="116"/>
      <c r="LCX379" s="117"/>
      <c r="LCY379" s="116"/>
      <c r="LCZ379" s="116"/>
      <c r="LDA379" s="116"/>
      <c r="LDB379" s="116"/>
      <c r="LDC379" s="116"/>
      <c r="LDD379" s="116"/>
      <c r="LDE379" s="116"/>
      <c r="LDF379" s="116"/>
      <c r="LDG379" s="118"/>
      <c r="LDH379" s="116"/>
      <c r="LDI379" s="116"/>
      <c r="LDJ379" s="116"/>
      <c r="LDK379" s="116"/>
      <c r="LDL379" s="116"/>
      <c r="LDM379" s="116"/>
      <c r="LDN379" s="116"/>
      <c r="LDO379" s="116"/>
      <c r="LDP379" s="116"/>
      <c r="LDQ379" s="116"/>
      <c r="LDR379" s="118"/>
      <c r="LDS379" s="115"/>
      <c r="LDT379" s="116"/>
      <c r="LDU379" s="117"/>
      <c r="LDV379" s="116"/>
      <c r="LDW379" s="116"/>
      <c r="LDX379" s="116"/>
      <c r="LDY379" s="116"/>
      <c r="LDZ379" s="116"/>
      <c r="LEA379" s="116"/>
      <c r="LEB379" s="116"/>
      <c r="LEC379" s="116"/>
      <c r="LED379" s="118"/>
      <c r="LEE379" s="116"/>
      <c r="LEF379" s="116"/>
      <c r="LEG379" s="116"/>
      <c r="LEH379" s="116"/>
      <c r="LEI379" s="116"/>
      <c r="LEJ379" s="116"/>
      <c r="LEK379" s="116"/>
      <c r="LEL379" s="116"/>
      <c r="LEM379" s="116"/>
      <c r="LEN379" s="116"/>
      <c r="LEO379" s="118"/>
      <c r="LEP379" s="115"/>
      <c r="LEQ379" s="116"/>
      <c r="LER379" s="117"/>
      <c r="LES379" s="116"/>
      <c r="LET379" s="116"/>
      <c r="LEU379" s="116"/>
      <c r="LEV379" s="116"/>
      <c r="LEW379" s="116"/>
      <c r="LEX379" s="116"/>
      <c r="LEY379" s="116"/>
      <c r="LEZ379" s="116"/>
      <c r="LFA379" s="118"/>
      <c r="LFB379" s="116"/>
      <c r="LFC379" s="116"/>
      <c r="LFD379" s="116"/>
      <c r="LFE379" s="116"/>
      <c r="LFF379" s="116"/>
      <c r="LFG379" s="116"/>
      <c r="LFH379" s="116"/>
      <c r="LFI379" s="116"/>
      <c r="LFJ379" s="116"/>
      <c r="LFK379" s="116"/>
      <c r="LFL379" s="118"/>
      <c r="LFM379" s="115"/>
      <c r="LFN379" s="116"/>
      <c r="LFO379" s="117"/>
      <c r="LFP379" s="116"/>
      <c r="LFQ379" s="116"/>
      <c r="LFR379" s="116"/>
      <c r="LFS379" s="116"/>
      <c r="LFT379" s="116"/>
      <c r="LFU379" s="116"/>
      <c r="LFV379" s="116"/>
      <c r="LFW379" s="116"/>
      <c r="LFX379" s="118"/>
      <c r="LFY379" s="116"/>
      <c r="LFZ379" s="116"/>
      <c r="LGA379" s="116"/>
      <c r="LGB379" s="116"/>
      <c r="LGC379" s="116"/>
      <c r="LGD379" s="116"/>
      <c r="LGE379" s="116"/>
      <c r="LGF379" s="116"/>
      <c r="LGG379" s="116"/>
      <c r="LGH379" s="116"/>
      <c r="LGI379" s="118"/>
      <c r="LGJ379" s="115"/>
      <c r="LGK379" s="116"/>
      <c r="LGL379" s="117"/>
      <c r="LGM379" s="116"/>
      <c r="LGN379" s="116"/>
      <c r="LGO379" s="116"/>
      <c r="LGP379" s="116"/>
      <c r="LGQ379" s="116"/>
      <c r="LGR379" s="116"/>
      <c r="LGS379" s="116"/>
      <c r="LGT379" s="116"/>
      <c r="LGU379" s="118"/>
      <c r="LGV379" s="116"/>
      <c r="LGW379" s="116"/>
      <c r="LGX379" s="116"/>
      <c r="LGY379" s="116"/>
      <c r="LGZ379" s="116"/>
      <c r="LHA379" s="116"/>
      <c r="LHB379" s="116"/>
      <c r="LHC379" s="116"/>
      <c r="LHD379" s="116"/>
      <c r="LHE379" s="116"/>
      <c r="LHF379" s="118"/>
      <c r="LHG379" s="115"/>
      <c r="LHH379" s="116"/>
      <c r="LHI379" s="117"/>
      <c r="LHJ379" s="116"/>
      <c r="LHK379" s="116"/>
      <c r="LHL379" s="116"/>
      <c r="LHM379" s="116"/>
      <c r="LHN379" s="116"/>
      <c r="LHO379" s="116"/>
      <c r="LHP379" s="116"/>
      <c r="LHQ379" s="116"/>
      <c r="LHR379" s="118"/>
      <c r="LHS379" s="116"/>
      <c r="LHT379" s="116"/>
      <c r="LHU379" s="116"/>
      <c r="LHV379" s="116"/>
      <c r="LHW379" s="116"/>
      <c r="LHX379" s="116"/>
      <c r="LHY379" s="116"/>
      <c r="LHZ379" s="116"/>
      <c r="LIA379" s="116"/>
      <c r="LIB379" s="116"/>
      <c r="LIC379" s="118"/>
      <c r="LID379" s="115"/>
      <c r="LIE379" s="116"/>
      <c r="LIF379" s="117"/>
      <c r="LIG379" s="116"/>
      <c r="LIH379" s="116"/>
      <c r="LII379" s="116"/>
      <c r="LIJ379" s="116"/>
      <c r="LIK379" s="116"/>
      <c r="LIL379" s="116"/>
      <c r="LIM379" s="116"/>
      <c r="LIN379" s="116"/>
      <c r="LIO379" s="118"/>
      <c r="LIP379" s="116"/>
      <c r="LIQ379" s="116"/>
      <c r="LIR379" s="116"/>
      <c r="LIS379" s="116"/>
      <c r="LIT379" s="116"/>
      <c r="LIU379" s="116"/>
      <c r="LIV379" s="116"/>
      <c r="LIW379" s="116"/>
      <c r="LIX379" s="116"/>
      <c r="LIY379" s="116"/>
      <c r="LIZ379" s="118"/>
      <c r="LJA379" s="115"/>
      <c r="LJB379" s="116"/>
      <c r="LJC379" s="117"/>
      <c r="LJD379" s="116"/>
      <c r="LJE379" s="116"/>
      <c r="LJF379" s="116"/>
      <c r="LJG379" s="116"/>
      <c r="LJH379" s="116"/>
      <c r="LJI379" s="116"/>
      <c r="LJJ379" s="116"/>
      <c r="LJK379" s="116"/>
      <c r="LJL379" s="118"/>
      <c r="LJM379" s="116"/>
      <c r="LJN379" s="116"/>
      <c r="LJO379" s="116"/>
      <c r="LJP379" s="116"/>
      <c r="LJQ379" s="116"/>
      <c r="LJR379" s="116"/>
      <c r="LJS379" s="116"/>
      <c r="LJT379" s="116"/>
      <c r="LJU379" s="116"/>
      <c r="LJV379" s="116"/>
      <c r="LJW379" s="118"/>
      <c r="LJX379" s="115"/>
      <c r="LJY379" s="116"/>
      <c r="LJZ379" s="117"/>
      <c r="LKA379" s="116"/>
      <c r="LKB379" s="116"/>
      <c r="LKC379" s="116"/>
      <c r="LKD379" s="116"/>
      <c r="LKE379" s="116"/>
      <c r="LKF379" s="116"/>
      <c r="LKG379" s="116"/>
      <c r="LKH379" s="116"/>
      <c r="LKI379" s="118"/>
      <c r="LKJ379" s="116"/>
      <c r="LKK379" s="116"/>
      <c r="LKL379" s="116"/>
      <c r="LKM379" s="116"/>
      <c r="LKN379" s="116"/>
      <c r="LKO379" s="116"/>
      <c r="LKP379" s="116"/>
      <c r="LKQ379" s="116"/>
      <c r="LKR379" s="116"/>
      <c r="LKS379" s="116"/>
      <c r="LKT379" s="118"/>
      <c r="LKU379" s="115"/>
      <c r="LKV379" s="116"/>
      <c r="LKW379" s="117"/>
      <c r="LKX379" s="116"/>
      <c r="LKY379" s="116"/>
      <c r="LKZ379" s="116"/>
      <c r="LLA379" s="116"/>
      <c r="LLB379" s="116"/>
      <c r="LLC379" s="116"/>
      <c r="LLD379" s="116"/>
      <c r="LLE379" s="116"/>
      <c r="LLF379" s="118"/>
      <c r="LLG379" s="116"/>
      <c r="LLH379" s="116"/>
      <c r="LLI379" s="116"/>
      <c r="LLJ379" s="116"/>
      <c r="LLK379" s="116"/>
      <c r="LLL379" s="116"/>
      <c r="LLM379" s="116"/>
      <c r="LLN379" s="116"/>
      <c r="LLO379" s="116"/>
      <c r="LLP379" s="116"/>
      <c r="LLQ379" s="118"/>
      <c r="LLR379" s="115"/>
      <c r="LLS379" s="116"/>
      <c r="LLT379" s="117"/>
      <c r="LLU379" s="116"/>
      <c r="LLV379" s="116"/>
      <c r="LLW379" s="116"/>
      <c r="LLX379" s="116"/>
      <c r="LLY379" s="116"/>
      <c r="LLZ379" s="116"/>
      <c r="LMA379" s="116"/>
      <c r="LMB379" s="116"/>
      <c r="LMC379" s="118"/>
      <c r="LMD379" s="116"/>
      <c r="LME379" s="116"/>
      <c r="LMF379" s="116"/>
      <c r="LMG379" s="116"/>
      <c r="LMH379" s="116"/>
      <c r="LMI379" s="116"/>
      <c r="LMJ379" s="116"/>
      <c r="LMK379" s="116"/>
      <c r="LML379" s="116"/>
      <c r="LMM379" s="116"/>
      <c r="LMN379" s="118"/>
      <c r="LMO379" s="115"/>
      <c r="LMP379" s="116"/>
      <c r="LMQ379" s="117"/>
      <c r="LMR379" s="116"/>
      <c r="LMS379" s="116"/>
      <c r="LMT379" s="116"/>
      <c r="LMU379" s="116"/>
      <c r="LMV379" s="116"/>
      <c r="LMW379" s="116"/>
      <c r="LMX379" s="116"/>
      <c r="LMY379" s="116"/>
      <c r="LMZ379" s="118"/>
      <c r="LNA379" s="116"/>
      <c r="LNB379" s="116"/>
      <c r="LNC379" s="116"/>
      <c r="LND379" s="116"/>
      <c r="LNE379" s="116"/>
      <c r="LNF379" s="116"/>
      <c r="LNG379" s="116"/>
      <c r="LNH379" s="116"/>
      <c r="LNI379" s="116"/>
      <c r="LNJ379" s="116"/>
      <c r="LNK379" s="118"/>
      <c r="LNL379" s="115"/>
      <c r="LNM379" s="116"/>
      <c r="LNN379" s="117"/>
      <c r="LNO379" s="116"/>
      <c r="LNP379" s="116"/>
      <c r="LNQ379" s="116"/>
      <c r="LNR379" s="116"/>
      <c r="LNS379" s="116"/>
      <c r="LNT379" s="116"/>
      <c r="LNU379" s="116"/>
      <c r="LNV379" s="116"/>
      <c r="LNW379" s="118"/>
      <c r="LNX379" s="116"/>
      <c r="LNY379" s="116"/>
      <c r="LNZ379" s="116"/>
      <c r="LOA379" s="116"/>
      <c r="LOB379" s="116"/>
      <c r="LOC379" s="116"/>
      <c r="LOD379" s="116"/>
      <c r="LOE379" s="116"/>
      <c r="LOF379" s="116"/>
      <c r="LOG379" s="116"/>
      <c r="LOH379" s="118"/>
      <c r="LOI379" s="115"/>
      <c r="LOJ379" s="116"/>
      <c r="LOK379" s="117"/>
      <c r="LOL379" s="116"/>
      <c r="LOM379" s="116"/>
      <c r="LON379" s="116"/>
      <c r="LOO379" s="116"/>
      <c r="LOP379" s="116"/>
      <c r="LOQ379" s="116"/>
      <c r="LOR379" s="116"/>
      <c r="LOS379" s="116"/>
      <c r="LOT379" s="118"/>
      <c r="LOU379" s="116"/>
      <c r="LOV379" s="116"/>
      <c r="LOW379" s="116"/>
      <c r="LOX379" s="116"/>
      <c r="LOY379" s="116"/>
      <c r="LOZ379" s="116"/>
      <c r="LPA379" s="116"/>
      <c r="LPB379" s="116"/>
      <c r="LPC379" s="116"/>
      <c r="LPD379" s="116"/>
      <c r="LPE379" s="118"/>
      <c r="LPF379" s="115"/>
      <c r="LPG379" s="116"/>
      <c r="LPH379" s="117"/>
      <c r="LPI379" s="116"/>
      <c r="LPJ379" s="116"/>
      <c r="LPK379" s="116"/>
      <c r="LPL379" s="116"/>
      <c r="LPM379" s="116"/>
      <c r="LPN379" s="116"/>
      <c r="LPO379" s="116"/>
      <c r="LPP379" s="116"/>
      <c r="LPQ379" s="118"/>
      <c r="LPR379" s="116"/>
      <c r="LPS379" s="116"/>
      <c r="LPT379" s="116"/>
      <c r="LPU379" s="116"/>
      <c r="LPV379" s="116"/>
      <c r="LPW379" s="116"/>
      <c r="LPX379" s="116"/>
      <c r="LPY379" s="116"/>
      <c r="LPZ379" s="116"/>
      <c r="LQA379" s="116"/>
      <c r="LQB379" s="118"/>
      <c r="LQC379" s="115"/>
      <c r="LQD379" s="116"/>
      <c r="LQE379" s="117"/>
      <c r="LQF379" s="116"/>
      <c r="LQG379" s="116"/>
      <c r="LQH379" s="116"/>
      <c r="LQI379" s="116"/>
      <c r="LQJ379" s="116"/>
      <c r="LQK379" s="116"/>
      <c r="LQL379" s="116"/>
      <c r="LQM379" s="116"/>
      <c r="LQN379" s="118"/>
      <c r="LQO379" s="116"/>
      <c r="LQP379" s="116"/>
      <c r="LQQ379" s="116"/>
      <c r="LQR379" s="116"/>
      <c r="LQS379" s="116"/>
      <c r="LQT379" s="116"/>
      <c r="LQU379" s="116"/>
      <c r="LQV379" s="116"/>
      <c r="LQW379" s="116"/>
      <c r="LQX379" s="116"/>
      <c r="LQY379" s="118"/>
      <c r="LQZ379" s="115"/>
      <c r="LRA379" s="116"/>
      <c r="LRB379" s="117"/>
      <c r="LRC379" s="116"/>
      <c r="LRD379" s="116"/>
      <c r="LRE379" s="116"/>
      <c r="LRF379" s="116"/>
      <c r="LRG379" s="116"/>
      <c r="LRH379" s="116"/>
      <c r="LRI379" s="116"/>
      <c r="LRJ379" s="116"/>
      <c r="LRK379" s="118"/>
      <c r="LRL379" s="116"/>
      <c r="LRM379" s="116"/>
      <c r="LRN379" s="116"/>
      <c r="LRO379" s="116"/>
      <c r="LRP379" s="116"/>
      <c r="LRQ379" s="116"/>
      <c r="LRR379" s="116"/>
      <c r="LRS379" s="116"/>
      <c r="LRT379" s="116"/>
      <c r="LRU379" s="116"/>
      <c r="LRV379" s="118"/>
      <c r="LRW379" s="115"/>
      <c r="LRX379" s="116"/>
      <c r="LRY379" s="117"/>
      <c r="LRZ379" s="116"/>
      <c r="LSA379" s="116"/>
      <c r="LSB379" s="116"/>
      <c r="LSC379" s="116"/>
      <c r="LSD379" s="116"/>
      <c r="LSE379" s="116"/>
      <c r="LSF379" s="116"/>
      <c r="LSG379" s="116"/>
      <c r="LSH379" s="118"/>
      <c r="LSI379" s="116"/>
      <c r="LSJ379" s="116"/>
      <c r="LSK379" s="116"/>
      <c r="LSL379" s="116"/>
      <c r="LSM379" s="116"/>
      <c r="LSN379" s="116"/>
      <c r="LSO379" s="116"/>
      <c r="LSP379" s="116"/>
      <c r="LSQ379" s="116"/>
      <c r="LSR379" s="116"/>
      <c r="LSS379" s="118"/>
      <c r="LST379" s="115"/>
      <c r="LSU379" s="116"/>
      <c r="LSV379" s="117"/>
      <c r="LSW379" s="116"/>
      <c r="LSX379" s="116"/>
      <c r="LSY379" s="116"/>
      <c r="LSZ379" s="116"/>
      <c r="LTA379" s="116"/>
      <c r="LTB379" s="116"/>
      <c r="LTC379" s="116"/>
      <c r="LTD379" s="116"/>
      <c r="LTE379" s="118"/>
      <c r="LTF379" s="116"/>
      <c r="LTG379" s="116"/>
      <c r="LTH379" s="116"/>
      <c r="LTI379" s="116"/>
      <c r="LTJ379" s="116"/>
      <c r="LTK379" s="116"/>
      <c r="LTL379" s="116"/>
      <c r="LTM379" s="116"/>
      <c r="LTN379" s="116"/>
      <c r="LTO379" s="116"/>
      <c r="LTP379" s="118"/>
      <c r="LTQ379" s="115"/>
      <c r="LTR379" s="116"/>
      <c r="LTS379" s="117"/>
      <c r="LTT379" s="116"/>
      <c r="LTU379" s="116"/>
      <c r="LTV379" s="116"/>
      <c r="LTW379" s="116"/>
      <c r="LTX379" s="116"/>
      <c r="LTY379" s="116"/>
      <c r="LTZ379" s="116"/>
      <c r="LUA379" s="116"/>
      <c r="LUB379" s="118"/>
      <c r="LUC379" s="116"/>
      <c r="LUD379" s="116"/>
      <c r="LUE379" s="116"/>
      <c r="LUF379" s="116"/>
      <c r="LUG379" s="116"/>
      <c r="LUH379" s="116"/>
      <c r="LUI379" s="116"/>
      <c r="LUJ379" s="116"/>
      <c r="LUK379" s="116"/>
      <c r="LUL379" s="116"/>
      <c r="LUM379" s="118"/>
      <c r="LUN379" s="115"/>
      <c r="LUO379" s="116"/>
      <c r="LUP379" s="117"/>
      <c r="LUQ379" s="116"/>
      <c r="LUR379" s="116"/>
      <c r="LUS379" s="116"/>
      <c r="LUT379" s="116"/>
      <c r="LUU379" s="116"/>
      <c r="LUV379" s="116"/>
      <c r="LUW379" s="116"/>
      <c r="LUX379" s="116"/>
      <c r="LUY379" s="118"/>
      <c r="LUZ379" s="116"/>
      <c r="LVA379" s="116"/>
      <c r="LVB379" s="116"/>
      <c r="LVC379" s="116"/>
      <c r="LVD379" s="116"/>
      <c r="LVE379" s="116"/>
      <c r="LVF379" s="116"/>
      <c r="LVG379" s="116"/>
      <c r="LVH379" s="116"/>
      <c r="LVI379" s="116"/>
      <c r="LVJ379" s="118"/>
      <c r="LVK379" s="115"/>
      <c r="LVL379" s="116"/>
      <c r="LVM379" s="117"/>
      <c r="LVN379" s="116"/>
      <c r="LVO379" s="116"/>
      <c r="LVP379" s="116"/>
      <c r="LVQ379" s="116"/>
      <c r="LVR379" s="116"/>
      <c r="LVS379" s="116"/>
      <c r="LVT379" s="116"/>
      <c r="LVU379" s="116"/>
      <c r="LVV379" s="118"/>
      <c r="LVW379" s="116"/>
      <c r="LVX379" s="116"/>
      <c r="LVY379" s="116"/>
      <c r="LVZ379" s="116"/>
      <c r="LWA379" s="116"/>
      <c r="LWB379" s="116"/>
      <c r="LWC379" s="116"/>
      <c r="LWD379" s="116"/>
      <c r="LWE379" s="116"/>
      <c r="LWF379" s="116"/>
      <c r="LWG379" s="118"/>
      <c r="LWH379" s="115"/>
      <c r="LWI379" s="116"/>
      <c r="LWJ379" s="117"/>
      <c r="LWK379" s="116"/>
      <c r="LWL379" s="116"/>
      <c r="LWM379" s="116"/>
      <c r="LWN379" s="116"/>
      <c r="LWO379" s="116"/>
      <c r="LWP379" s="116"/>
      <c r="LWQ379" s="116"/>
      <c r="LWR379" s="116"/>
      <c r="LWS379" s="118"/>
      <c r="LWT379" s="116"/>
      <c r="LWU379" s="116"/>
      <c r="LWV379" s="116"/>
      <c r="LWW379" s="116"/>
      <c r="LWX379" s="116"/>
      <c r="LWY379" s="116"/>
      <c r="LWZ379" s="116"/>
      <c r="LXA379" s="116"/>
      <c r="LXB379" s="116"/>
      <c r="LXC379" s="116"/>
      <c r="LXD379" s="118"/>
      <c r="LXE379" s="115"/>
      <c r="LXF379" s="116"/>
      <c r="LXG379" s="117"/>
      <c r="LXH379" s="116"/>
      <c r="LXI379" s="116"/>
      <c r="LXJ379" s="116"/>
      <c r="LXK379" s="116"/>
      <c r="LXL379" s="116"/>
      <c r="LXM379" s="116"/>
      <c r="LXN379" s="116"/>
      <c r="LXO379" s="116"/>
      <c r="LXP379" s="118"/>
      <c r="LXQ379" s="116"/>
      <c r="LXR379" s="116"/>
      <c r="LXS379" s="116"/>
      <c r="LXT379" s="116"/>
      <c r="LXU379" s="116"/>
      <c r="LXV379" s="116"/>
      <c r="LXW379" s="116"/>
      <c r="LXX379" s="116"/>
      <c r="LXY379" s="116"/>
      <c r="LXZ379" s="116"/>
      <c r="LYA379" s="118"/>
      <c r="LYB379" s="115"/>
      <c r="LYC379" s="116"/>
      <c r="LYD379" s="117"/>
      <c r="LYE379" s="116"/>
      <c r="LYF379" s="116"/>
      <c r="LYG379" s="116"/>
      <c r="LYH379" s="116"/>
      <c r="LYI379" s="116"/>
      <c r="LYJ379" s="116"/>
      <c r="LYK379" s="116"/>
      <c r="LYL379" s="116"/>
      <c r="LYM379" s="118"/>
      <c r="LYN379" s="116"/>
      <c r="LYO379" s="116"/>
      <c r="LYP379" s="116"/>
      <c r="LYQ379" s="116"/>
      <c r="LYR379" s="116"/>
      <c r="LYS379" s="116"/>
      <c r="LYT379" s="116"/>
      <c r="LYU379" s="116"/>
      <c r="LYV379" s="116"/>
      <c r="LYW379" s="116"/>
      <c r="LYX379" s="118"/>
      <c r="LYY379" s="115"/>
      <c r="LYZ379" s="116"/>
      <c r="LZA379" s="117"/>
      <c r="LZB379" s="116"/>
      <c r="LZC379" s="116"/>
      <c r="LZD379" s="116"/>
      <c r="LZE379" s="116"/>
      <c r="LZF379" s="116"/>
      <c r="LZG379" s="116"/>
      <c r="LZH379" s="116"/>
      <c r="LZI379" s="116"/>
      <c r="LZJ379" s="118"/>
      <c r="LZK379" s="116"/>
      <c r="LZL379" s="116"/>
      <c r="LZM379" s="116"/>
      <c r="LZN379" s="116"/>
      <c r="LZO379" s="116"/>
      <c r="LZP379" s="116"/>
      <c r="LZQ379" s="116"/>
      <c r="LZR379" s="116"/>
      <c r="LZS379" s="116"/>
      <c r="LZT379" s="116"/>
      <c r="LZU379" s="118"/>
      <c r="LZV379" s="115"/>
      <c r="LZW379" s="116"/>
      <c r="LZX379" s="117"/>
      <c r="LZY379" s="116"/>
      <c r="LZZ379" s="116"/>
      <c r="MAA379" s="116"/>
      <c r="MAB379" s="116"/>
      <c r="MAC379" s="116"/>
      <c r="MAD379" s="116"/>
      <c r="MAE379" s="116"/>
      <c r="MAF379" s="116"/>
      <c r="MAG379" s="118"/>
      <c r="MAH379" s="116"/>
      <c r="MAI379" s="116"/>
      <c r="MAJ379" s="116"/>
      <c r="MAK379" s="116"/>
      <c r="MAL379" s="116"/>
      <c r="MAM379" s="116"/>
      <c r="MAN379" s="116"/>
      <c r="MAO379" s="116"/>
      <c r="MAP379" s="116"/>
      <c r="MAQ379" s="116"/>
      <c r="MAR379" s="118"/>
      <c r="MAS379" s="115"/>
      <c r="MAT379" s="116"/>
      <c r="MAU379" s="117"/>
      <c r="MAV379" s="116"/>
      <c r="MAW379" s="116"/>
      <c r="MAX379" s="116"/>
      <c r="MAY379" s="116"/>
      <c r="MAZ379" s="116"/>
      <c r="MBA379" s="116"/>
      <c r="MBB379" s="116"/>
      <c r="MBC379" s="116"/>
      <c r="MBD379" s="118"/>
      <c r="MBE379" s="116"/>
      <c r="MBF379" s="116"/>
      <c r="MBG379" s="116"/>
      <c r="MBH379" s="116"/>
      <c r="MBI379" s="116"/>
      <c r="MBJ379" s="116"/>
      <c r="MBK379" s="116"/>
      <c r="MBL379" s="116"/>
      <c r="MBM379" s="116"/>
      <c r="MBN379" s="116"/>
      <c r="MBO379" s="118"/>
      <c r="MBP379" s="115"/>
      <c r="MBQ379" s="116"/>
      <c r="MBR379" s="117"/>
      <c r="MBS379" s="116"/>
      <c r="MBT379" s="116"/>
      <c r="MBU379" s="116"/>
      <c r="MBV379" s="116"/>
      <c r="MBW379" s="116"/>
      <c r="MBX379" s="116"/>
      <c r="MBY379" s="116"/>
      <c r="MBZ379" s="116"/>
      <c r="MCA379" s="118"/>
      <c r="MCB379" s="116"/>
      <c r="MCC379" s="116"/>
      <c r="MCD379" s="116"/>
      <c r="MCE379" s="116"/>
      <c r="MCF379" s="116"/>
      <c r="MCG379" s="116"/>
      <c r="MCH379" s="116"/>
      <c r="MCI379" s="116"/>
      <c r="MCJ379" s="116"/>
      <c r="MCK379" s="116"/>
      <c r="MCL379" s="118"/>
      <c r="MCM379" s="115"/>
      <c r="MCN379" s="116"/>
      <c r="MCO379" s="117"/>
      <c r="MCP379" s="116"/>
      <c r="MCQ379" s="116"/>
      <c r="MCR379" s="116"/>
      <c r="MCS379" s="116"/>
      <c r="MCT379" s="116"/>
      <c r="MCU379" s="116"/>
      <c r="MCV379" s="116"/>
      <c r="MCW379" s="116"/>
      <c r="MCX379" s="118"/>
      <c r="MCY379" s="116"/>
      <c r="MCZ379" s="116"/>
      <c r="MDA379" s="116"/>
      <c r="MDB379" s="116"/>
      <c r="MDC379" s="116"/>
      <c r="MDD379" s="116"/>
      <c r="MDE379" s="116"/>
      <c r="MDF379" s="116"/>
      <c r="MDG379" s="116"/>
      <c r="MDH379" s="116"/>
      <c r="MDI379" s="118"/>
      <c r="MDJ379" s="115"/>
      <c r="MDK379" s="116"/>
      <c r="MDL379" s="117"/>
      <c r="MDM379" s="116"/>
      <c r="MDN379" s="116"/>
      <c r="MDO379" s="116"/>
      <c r="MDP379" s="116"/>
      <c r="MDQ379" s="116"/>
      <c r="MDR379" s="116"/>
      <c r="MDS379" s="116"/>
      <c r="MDT379" s="116"/>
      <c r="MDU379" s="118"/>
      <c r="MDV379" s="116"/>
      <c r="MDW379" s="116"/>
      <c r="MDX379" s="116"/>
      <c r="MDY379" s="116"/>
      <c r="MDZ379" s="116"/>
      <c r="MEA379" s="116"/>
      <c r="MEB379" s="116"/>
      <c r="MEC379" s="116"/>
      <c r="MED379" s="116"/>
      <c r="MEE379" s="116"/>
      <c r="MEF379" s="118"/>
      <c r="MEG379" s="115"/>
      <c r="MEH379" s="116"/>
      <c r="MEI379" s="117"/>
      <c r="MEJ379" s="116"/>
      <c r="MEK379" s="116"/>
      <c r="MEL379" s="116"/>
      <c r="MEM379" s="116"/>
      <c r="MEN379" s="116"/>
      <c r="MEO379" s="116"/>
      <c r="MEP379" s="116"/>
      <c r="MEQ379" s="116"/>
      <c r="MER379" s="118"/>
      <c r="MES379" s="116"/>
      <c r="MET379" s="116"/>
      <c r="MEU379" s="116"/>
      <c r="MEV379" s="116"/>
      <c r="MEW379" s="116"/>
      <c r="MEX379" s="116"/>
      <c r="MEY379" s="116"/>
      <c r="MEZ379" s="116"/>
      <c r="MFA379" s="116"/>
      <c r="MFB379" s="116"/>
      <c r="MFC379" s="118"/>
      <c r="MFD379" s="115"/>
      <c r="MFE379" s="116"/>
      <c r="MFF379" s="117"/>
      <c r="MFG379" s="116"/>
      <c r="MFH379" s="116"/>
      <c r="MFI379" s="116"/>
      <c r="MFJ379" s="116"/>
      <c r="MFK379" s="116"/>
      <c r="MFL379" s="116"/>
      <c r="MFM379" s="116"/>
      <c r="MFN379" s="116"/>
      <c r="MFO379" s="118"/>
      <c r="MFP379" s="116"/>
      <c r="MFQ379" s="116"/>
      <c r="MFR379" s="116"/>
      <c r="MFS379" s="116"/>
      <c r="MFT379" s="116"/>
      <c r="MFU379" s="116"/>
      <c r="MFV379" s="116"/>
      <c r="MFW379" s="116"/>
      <c r="MFX379" s="116"/>
      <c r="MFY379" s="116"/>
      <c r="MFZ379" s="118"/>
      <c r="MGA379" s="115"/>
      <c r="MGB379" s="116"/>
      <c r="MGC379" s="117"/>
      <c r="MGD379" s="116"/>
      <c r="MGE379" s="116"/>
      <c r="MGF379" s="116"/>
      <c r="MGG379" s="116"/>
      <c r="MGH379" s="116"/>
      <c r="MGI379" s="116"/>
      <c r="MGJ379" s="116"/>
      <c r="MGK379" s="116"/>
      <c r="MGL379" s="118"/>
      <c r="MGM379" s="116"/>
      <c r="MGN379" s="116"/>
      <c r="MGO379" s="116"/>
      <c r="MGP379" s="116"/>
      <c r="MGQ379" s="116"/>
      <c r="MGR379" s="116"/>
      <c r="MGS379" s="116"/>
      <c r="MGT379" s="116"/>
      <c r="MGU379" s="116"/>
      <c r="MGV379" s="116"/>
      <c r="MGW379" s="118"/>
      <c r="MGX379" s="115"/>
      <c r="MGY379" s="116"/>
      <c r="MGZ379" s="117"/>
      <c r="MHA379" s="116"/>
      <c r="MHB379" s="116"/>
      <c r="MHC379" s="116"/>
      <c r="MHD379" s="116"/>
      <c r="MHE379" s="116"/>
      <c r="MHF379" s="116"/>
      <c r="MHG379" s="116"/>
      <c r="MHH379" s="116"/>
      <c r="MHI379" s="118"/>
      <c r="MHJ379" s="116"/>
      <c r="MHK379" s="116"/>
      <c r="MHL379" s="116"/>
      <c r="MHM379" s="116"/>
      <c r="MHN379" s="116"/>
      <c r="MHO379" s="116"/>
      <c r="MHP379" s="116"/>
      <c r="MHQ379" s="116"/>
      <c r="MHR379" s="116"/>
      <c r="MHS379" s="116"/>
      <c r="MHT379" s="118"/>
      <c r="MHU379" s="115"/>
      <c r="MHV379" s="116"/>
      <c r="MHW379" s="117"/>
      <c r="MHX379" s="116"/>
      <c r="MHY379" s="116"/>
      <c r="MHZ379" s="116"/>
      <c r="MIA379" s="116"/>
      <c r="MIB379" s="116"/>
      <c r="MIC379" s="116"/>
      <c r="MID379" s="116"/>
      <c r="MIE379" s="116"/>
      <c r="MIF379" s="118"/>
      <c r="MIG379" s="116"/>
      <c r="MIH379" s="116"/>
      <c r="MII379" s="116"/>
      <c r="MIJ379" s="116"/>
      <c r="MIK379" s="116"/>
      <c r="MIL379" s="116"/>
      <c r="MIM379" s="116"/>
      <c r="MIN379" s="116"/>
      <c r="MIO379" s="116"/>
      <c r="MIP379" s="116"/>
      <c r="MIQ379" s="118"/>
      <c r="MIR379" s="115"/>
      <c r="MIS379" s="116"/>
      <c r="MIT379" s="117"/>
      <c r="MIU379" s="116"/>
      <c r="MIV379" s="116"/>
      <c r="MIW379" s="116"/>
      <c r="MIX379" s="116"/>
      <c r="MIY379" s="116"/>
      <c r="MIZ379" s="116"/>
      <c r="MJA379" s="116"/>
      <c r="MJB379" s="116"/>
      <c r="MJC379" s="118"/>
      <c r="MJD379" s="116"/>
      <c r="MJE379" s="116"/>
      <c r="MJF379" s="116"/>
      <c r="MJG379" s="116"/>
      <c r="MJH379" s="116"/>
      <c r="MJI379" s="116"/>
      <c r="MJJ379" s="116"/>
      <c r="MJK379" s="116"/>
      <c r="MJL379" s="116"/>
      <c r="MJM379" s="116"/>
      <c r="MJN379" s="118"/>
      <c r="MJO379" s="115"/>
      <c r="MJP379" s="116"/>
      <c r="MJQ379" s="117"/>
      <c r="MJR379" s="116"/>
      <c r="MJS379" s="116"/>
      <c r="MJT379" s="116"/>
      <c r="MJU379" s="116"/>
      <c r="MJV379" s="116"/>
      <c r="MJW379" s="116"/>
      <c r="MJX379" s="116"/>
      <c r="MJY379" s="116"/>
      <c r="MJZ379" s="118"/>
      <c r="MKA379" s="116"/>
      <c r="MKB379" s="116"/>
      <c r="MKC379" s="116"/>
      <c r="MKD379" s="116"/>
      <c r="MKE379" s="116"/>
      <c r="MKF379" s="116"/>
      <c r="MKG379" s="116"/>
      <c r="MKH379" s="116"/>
      <c r="MKI379" s="116"/>
      <c r="MKJ379" s="116"/>
      <c r="MKK379" s="118"/>
      <c r="MKL379" s="115"/>
      <c r="MKM379" s="116"/>
      <c r="MKN379" s="117"/>
      <c r="MKO379" s="116"/>
      <c r="MKP379" s="116"/>
      <c r="MKQ379" s="116"/>
      <c r="MKR379" s="116"/>
      <c r="MKS379" s="116"/>
      <c r="MKT379" s="116"/>
      <c r="MKU379" s="116"/>
      <c r="MKV379" s="116"/>
      <c r="MKW379" s="118"/>
      <c r="MKX379" s="116"/>
      <c r="MKY379" s="116"/>
      <c r="MKZ379" s="116"/>
      <c r="MLA379" s="116"/>
      <c r="MLB379" s="116"/>
      <c r="MLC379" s="116"/>
      <c r="MLD379" s="116"/>
      <c r="MLE379" s="116"/>
      <c r="MLF379" s="116"/>
      <c r="MLG379" s="116"/>
      <c r="MLH379" s="118"/>
      <c r="MLI379" s="115"/>
      <c r="MLJ379" s="116"/>
      <c r="MLK379" s="117"/>
      <c r="MLL379" s="116"/>
      <c r="MLM379" s="116"/>
      <c r="MLN379" s="116"/>
      <c r="MLO379" s="116"/>
      <c r="MLP379" s="116"/>
      <c r="MLQ379" s="116"/>
      <c r="MLR379" s="116"/>
      <c r="MLS379" s="116"/>
      <c r="MLT379" s="118"/>
      <c r="MLU379" s="116"/>
      <c r="MLV379" s="116"/>
      <c r="MLW379" s="116"/>
      <c r="MLX379" s="116"/>
      <c r="MLY379" s="116"/>
      <c r="MLZ379" s="116"/>
      <c r="MMA379" s="116"/>
      <c r="MMB379" s="116"/>
      <c r="MMC379" s="116"/>
      <c r="MMD379" s="116"/>
      <c r="MME379" s="118"/>
      <c r="MMF379" s="115"/>
      <c r="MMG379" s="116"/>
      <c r="MMH379" s="117"/>
      <c r="MMI379" s="116"/>
      <c r="MMJ379" s="116"/>
      <c r="MMK379" s="116"/>
      <c r="MML379" s="116"/>
      <c r="MMM379" s="116"/>
      <c r="MMN379" s="116"/>
      <c r="MMO379" s="116"/>
      <c r="MMP379" s="116"/>
      <c r="MMQ379" s="118"/>
      <c r="MMR379" s="116"/>
      <c r="MMS379" s="116"/>
      <c r="MMT379" s="116"/>
      <c r="MMU379" s="116"/>
      <c r="MMV379" s="116"/>
      <c r="MMW379" s="116"/>
      <c r="MMX379" s="116"/>
      <c r="MMY379" s="116"/>
      <c r="MMZ379" s="116"/>
      <c r="MNA379" s="116"/>
      <c r="MNB379" s="118"/>
      <c r="MNC379" s="115"/>
      <c r="MND379" s="116"/>
      <c r="MNE379" s="117"/>
      <c r="MNF379" s="116"/>
      <c r="MNG379" s="116"/>
      <c r="MNH379" s="116"/>
      <c r="MNI379" s="116"/>
      <c r="MNJ379" s="116"/>
      <c r="MNK379" s="116"/>
      <c r="MNL379" s="116"/>
      <c r="MNM379" s="116"/>
      <c r="MNN379" s="118"/>
      <c r="MNO379" s="116"/>
      <c r="MNP379" s="116"/>
      <c r="MNQ379" s="116"/>
      <c r="MNR379" s="116"/>
      <c r="MNS379" s="116"/>
      <c r="MNT379" s="116"/>
      <c r="MNU379" s="116"/>
      <c r="MNV379" s="116"/>
      <c r="MNW379" s="116"/>
      <c r="MNX379" s="116"/>
      <c r="MNY379" s="118"/>
      <c r="MNZ379" s="115"/>
      <c r="MOA379" s="116"/>
      <c r="MOB379" s="117"/>
      <c r="MOC379" s="116"/>
      <c r="MOD379" s="116"/>
      <c r="MOE379" s="116"/>
      <c r="MOF379" s="116"/>
      <c r="MOG379" s="116"/>
      <c r="MOH379" s="116"/>
      <c r="MOI379" s="116"/>
      <c r="MOJ379" s="116"/>
      <c r="MOK379" s="118"/>
      <c r="MOL379" s="116"/>
      <c r="MOM379" s="116"/>
      <c r="MON379" s="116"/>
      <c r="MOO379" s="116"/>
      <c r="MOP379" s="116"/>
      <c r="MOQ379" s="116"/>
      <c r="MOR379" s="116"/>
      <c r="MOS379" s="116"/>
      <c r="MOT379" s="116"/>
      <c r="MOU379" s="116"/>
      <c r="MOV379" s="118"/>
      <c r="MOW379" s="115"/>
      <c r="MOX379" s="116"/>
      <c r="MOY379" s="117"/>
      <c r="MOZ379" s="116"/>
      <c r="MPA379" s="116"/>
      <c r="MPB379" s="116"/>
      <c r="MPC379" s="116"/>
      <c r="MPD379" s="116"/>
      <c r="MPE379" s="116"/>
      <c r="MPF379" s="116"/>
      <c r="MPG379" s="116"/>
      <c r="MPH379" s="118"/>
      <c r="MPI379" s="116"/>
      <c r="MPJ379" s="116"/>
      <c r="MPK379" s="116"/>
      <c r="MPL379" s="116"/>
      <c r="MPM379" s="116"/>
      <c r="MPN379" s="116"/>
      <c r="MPO379" s="116"/>
      <c r="MPP379" s="116"/>
      <c r="MPQ379" s="116"/>
      <c r="MPR379" s="116"/>
      <c r="MPS379" s="118"/>
      <c r="MPT379" s="115"/>
      <c r="MPU379" s="116"/>
      <c r="MPV379" s="117"/>
      <c r="MPW379" s="116"/>
      <c r="MPX379" s="116"/>
      <c r="MPY379" s="116"/>
      <c r="MPZ379" s="116"/>
      <c r="MQA379" s="116"/>
      <c r="MQB379" s="116"/>
      <c r="MQC379" s="116"/>
      <c r="MQD379" s="116"/>
      <c r="MQE379" s="118"/>
      <c r="MQF379" s="116"/>
      <c r="MQG379" s="116"/>
      <c r="MQH379" s="116"/>
      <c r="MQI379" s="116"/>
      <c r="MQJ379" s="116"/>
      <c r="MQK379" s="116"/>
      <c r="MQL379" s="116"/>
      <c r="MQM379" s="116"/>
      <c r="MQN379" s="116"/>
      <c r="MQO379" s="116"/>
      <c r="MQP379" s="118"/>
      <c r="MQQ379" s="115"/>
      <c r="MQR379" s="116"/>
      <c r="MQS379" s="117"/>
      <c r="MQT379" s="116"/>
      <c r="MQU379" s="116"/>
      <c r="MQV379" s="116"/>
      <c r="MQW379" s="116"/>
      <c r="MQX379" s="116"/>
      <c r="MQY379" s="116"/>
      <c r="MQZ379" s="116"/>
      <c r="MRA379" s="116"/>
      <c r="MRB379" s="118"/>
      <c r="MRC379" s="116"/>
      <c r="MRD379" s="116"/>
      <c r="MRE379" s="116"/>
      <c r="MRF379" s="116"/>
      <c r="MRG379" s="116"/>
      <c r="MRH379" s="116"/>
      <c r="MRI379" s="116"/>
      <c r="MRJ379" s="116"/>
      <c r="MRK379" s="116"/>
      <c r="MRL379" s="116"/>
      <c r="MRM379" s="118"/>
      <c r="MRN379" s="115"/>
      <c r="MRO379" s="116"/>
      <c r="MRP379" s="117"/>
      <c r="MRQ379" s="116"/>
      <c r="MRR379" s="116"/>
      <c r="MRS379" s="116"/>
      <c r="MRT379" s="116"/>
      <c r="MRU379" s="116"/>
      <c r="MRV379" s="116"/>
      <c r="MRW379" s="116"/>
      <c r="MRX379" s="116"/>
      <c r="MRY379" s="118"/>
      <c r="MRZ379" s="116"/>
      <c r="MSA379" s="116"/>
      <c r="MSB379" s="116"/>
      <c r="MSC379" s="116"/>
      <c r="MSD379" s="116"/>
      <c r="MSE379" s="116"/>
      <c r="MSF379" s="116"/>
      <c r="MSG379" s="116"/>
      <c r="MSH379" s="116"/>
      <c r="MSI379" s="116"/>
      <c r="MSJ379" s="118"/>
      <c r="MSK379" s="115"/>
      <c r="MSL379" s="116"/>
      <c r="MSM379" s="117"/>
      <c r="MSN379" s="116"/>
      <c r="MSO379" s="116"/>
      <c r="MSP379" s="116"/>
      <c r="MSQ379" s="116"/>
      <c r="MSR379" s="116"/>
      <c r="MSS379" s="116"/>
      <c r="MST379" s="116"/>
      <c r="MSU379" s="116"/>
      <c r="MSV379" s="118"/>
      <c r="MSW379" s="116"/>
      <c r="MSX379" s="116"/>
      <c r="MSY379" s="116"/>
      <c r="MSZ379" s="116"/>
      <c r="MTA379" s="116"/>
      <c r="MTB379" s="116"/>
      <c r="MTC379" s="116"/>
      <c r="MTD379" s="116"/>
      <c r="MTE379" s="116"/>
      <c r="MTF379" s="116"/>
      <c r="MTG379" s="118"/>
      <c r="MTH379" s="115"/>
      <c r="MTI379" s="116"/>
      <c r="MTJ379" s="117"/>
      <c r="MTK379" s="116"/>
      <c r="MTL379" s="116"/>
      <c r="MTM379" s="116"/>
      <c r="MTN379" s="116"/>
      <c r="MTO379" s="116"/>
      <c r="MTP379" s="116"/>
      <c r="MTQ379" s="116"/>
      <c r="MTR379" s="116"/>
      <c r="MTS379" s="118"/>
      <c r="MTT379" s="116"/>
      <c r="MTU379" s="116"/>
      <c r="MTV379" s="116"/>
      <c r="MTW379" s="116"/>
      <c r="MTX379" s="116"/>
      <c r="MTY379" s="116"/>
      <c r="MTZ379" s="116"/>
      <c r="MUA379" s="116"/>
      <c r="MUB379" s="116"/>
      <c r="MUC379" s="116"/>
      <c r="MUD379" s="118"/>
      <c r="MUE379" s="115"/>
      <c r="MUF379" s="116"/>
      <c r="MUG379" s="117"/>
      <c r="MUH379" s="116"/>
      <c r="MUI379" s="116"/>
      <c r="MUJ379" s="116"/>
      <c r="MUK379" s="116"/>
      <c r="MUL379" s="116"/>
      <c r="MUM379" s="116"/>
      <c r="MUN379" s="116"/>
      <c r="MUO379" s="116"/>
      <c r="MUP379" s="118"/>
      <c r="MUQ379" s="116"/>
      <c r="MUR379" s="116"/>
      <c r="MUS379" s="116"/>
      <c r="MUT379" s="116"/>
      <c r="MUU379" s="116"/>
      <c r="MUV379" s="116"/>
      <c r="MUW379" s="116"/>
      <c r="MUX379" s="116"/>
      <c r="MUY379" s="116"/>
      <c r="MUZ379" s="116"/>
      <c r="MVA379" s="118"/>
      <c r="MVB379" s="115"/>
      <c r="MVC379" s="116"/>
      <c r="MVD379" s="117"/>
      <c r="MVE379" s="116"/>
      <c r="MVF379" s="116"/>
      <c r="MVG379" s="116"/>
      <c r="MVH379" s="116"/>
      <c r="MVI379" s="116"/>
      <c r="MVJ379" s="116"/>
      <c r="MVK379" s="116"/>
      <c r="MVL379" s="116"/>
      <c r="MVM379" s="118"/>
      <c r="MVN379" s="116"/>
      <c r="MVO379" s="116"/>
      <c r="MVP379" s="116"/>
      <c r="MVQ379" s="116"/>
      <c r="MVR379" s="116"/>
      <c r="MVS379" s="116"/>
      <c r="MVT379" s="116"/>
      <c r="MVU379" s="116"/>
      <c r="MVV379" s="116"/>
      <c r="MVW379" s="116"/>
      <c r="MVX379" s="118"/>
      <c r="MVY379" s="115"/>
      <c r="MVZ379" s="116"/>
      <c r="MWA379" s="117"/>
      <c r="MWB379" s="116"/>
      <c r="MWC379" s="116"/>
      <c r="MWD379" s="116"/>
      <c r="MWE379" s="116"/>
      <c r="MWF379" s="116"/>
      <c r="MWG379" s="116"/>
      <c r="MWH379" s="116"/>
      <c r="MWI379" s="116"/>
      <c r="MWJ379" s="118"/>
      <c r="MWK379" s="116"/>
      <c r="MWL379" s="116"/>
      <c r="MWM379" s="116"/>
      <c r="MWN379" s="116"/>
      <c r="MWO379" s="116"/>
      <c r="MWP379" s="116"/>
      <c r="MWQ379" s="116"/>
      <c r="MWR379" s="116"/>
      <c r="MWS379" s="116"/>
      <c r="MWT379" s="116"/>
      <c r="MWU379" s="118"/>
      <c r="MWV379" s="115"/>
      <c r="MWW379" s="116"/>
      <c r="MWX379" s="117"/>
      <c r="MWY379" s="116"/>
      <c r="MWZ379" s="116"/>
      <c r="MXA379" s="116"/>
      <c r="MXB379" s="116"/>
      <c r="MXC379" s="116"/>
      <c r="MXD379" s="116"/>
      <c r="MXE379" s="116"/>
      <c r="MXF379" s="116"/>
      <c r="MXG379" s="118"/>
      <c r="MXH379" s="116"/>
      <c r="MXI379" s="116"/>
      <c r="MXJ379" s="116"/>
      <c r="MXK379" s="116"/>
      <c r="MXL379" s="116"/>
      <c r="MXM379" s="116"/>
      <c r="MXN379" s="116"/>
      <c r="MXO379" s="116"/>
      <c r="MXP379" s="116"/>
      <c r="MXQ379" s="116"/>
      <c r="MXR379" s="118"/>
      <c r="MXS379" s="115"/>
      <c r="MXT379" s="116"/>
      <c r="MXU379" s="117"/>
      <c r="MXV379" s="116"/>
      <c r="MXW379" s="116"/>
      <c r="MXX379" s="116"/>
      <c r="MXY379" s="116"/>
      <c r="MXZ379" s="116"/>
      <c r="MYA379" s="116"/>
      <c r="MYB379" s="116"/>
      <c r="MYC379" s="116"/>
      <c r="MYD379" s="118"/>
      <c r="MYE379" s="116"/>
      <c r="MYF379" s="116"/>
      <c r="MYG379" s="116"/>
      <c r="MYH379" s="116"/>
      <c r="MYI379" s="116"/>
      <c r="MYJ379" s="116"/>
      <c r="MYK379" s="116"/>
      <c r="MYL379" s="116"/>
      <c r="MYM379" s="116"/>
      <c r="MYN379" s="116"/>
      <c r="MYO379" s="118"/>
      <c r="MYP379" s="115"/>
      <c r="MYQ379" s="116"/>
      <c r="MYR379" s="117"/>
      <c r="MYS379" s="116"/>
      <c r="MYT379" s="116"/>
      <c r="MYU379" s="116"/>
      <c r="MYV379" s="116"/>
      <c r="MYW379" s="116"/>
      <c r="MYX379" s="116"/>
      <c r="MYY379" s="116"/>
      <c r="MYZ379" s="116"/>
      <c r="MZA379" s="118"/>
      <c r="MZB379" s="116"/>
      <c r="MZC379" s="116"/>
      <c r="MZD379" s="116"/>
      <c r="MZE379" s="116"/>
      <c r="MZF379" s="116"/>
      <c r="MZG379" s="116"/>
      <c r="MZH379" s="116"/>
      <c r="MZI379" s="116"/>
      <c r="MZJ379" s="116"/>
      <c r="MZK379" s="116"/>
      <c r="MZL379" s="118"/>
      <c r="MZM379" s="115"/>
      <c r="MZN379" s="116"/>
      <c r="MZO379" s="117"/>
      <c r="MZP379" s="116"/>
      <c r="MZQ379" s="116"/>
      <c r="MZR379" s="116"/>
      <c r="MZS379" s="116"/>
      <c r="MZT379" s="116"/>
      <c r="MZU379" s="116"/>
      <c r="MZV379" s="116"/>
      <c r="MZW379" s="116"/>
      <c r="MZX379" s="118"/>
      <c r="MZY379" s="116"/>
      <c r="MZZ379" s="116"/>
      <c r="NAA379" s="116"/>
      <c r="NAB379" s="116"/>
      <c r="NAC379" s="116"/>
      <c r="NAD379" s="116"/>
      <c r="NAE379" s="116"/>
      <c r="NAF379" s="116"/>
      <c r="NAG379" s="116"/>
      <c r="NAH379" s="116"/>
      <c r="NAI379" s="118"/>
      <c r="NAJ379" s="115"/>
      <c r="NAK379" s="116"/>
      <c r="NAL379" s="117"/>
      <c r="NAM379" s="116"/>
      <c r="NAN379" s="116"/>
      <c r="NAO379" s="116"/>
      <c r="NAP379" s="116"/>
      <c r="NAQ379" s="116"/>
      <c r="NAR379" s="116"/>
      <c r="NAS379" s="116"/>
      <c r="NAT379" s="116"/>
      <c r="NAU379" s="118"/>
      <c r="NAV379" s="116"/>
      <c r="NAW379" s="116"/>
      <c r="NAX379" s="116"/>
      <c r="NAY379" s="116"/>
      <c r="NAZ379" s="116"/>
      <c r="NBA379" s="116"/>
      <c r="NBB379" s="116"/>
      <c r="NBC379" s="116"/>
      <c r="NBD379" s="116"/>
      <c r="NBE379" s="116"/>
      <c r="NBF379" s="118"/>
      <c r="NBG379" s="115"/>
      <c r="NBH379" s="116"/>
      <c r="NBI379" s="117"/>
      <c r="NBJ379" s="116"/>
      <c r="NBK379" s="116"/>
      <c r="NBL379" s="116"/>
      <c r="NBM379" s="116"/>
      <c r="NBN379" s="116"/>
      <c r="NBO379" s="116"/>
      <c r="NBP379" s="116"/>
      <c r="NBQ379" s="116"/>
      <c r="NBR379" s="118"/>
      <c r="NBS379" s="116"/>
      <c r="NBT379" s="116"/>
      <c r="NBU379" s="116"/>
      <c r="NBV379" s="116"/>
      <c r="NBW379" s="116"/>
      <c r="NBX379" s="116"/>
      <c r="NBY379" s="116"/>
      <c r="NBZ379" s="116"/>
      <c r="NCA379" s="116"/>
      <c r="NCB379" s="116"/>
      <c r="NCC379" s="118"/>
      <c r="NCD379" s="115"/>
      <c r="NCE379" s="116"/>
      <c r="NCF379" s="117"/>
      <c r="NCG379" s="116"/>
      <c r="NCH379" s="116"/>
      <c r="NCI379" s="116"/>
      <c r="NCJ379" s="116"/>
      <c r="NCK379" s="116"/>
      <c r="NCL379" s="116"/>
      <c r="NCM379" s="116"/>
      <c r="NCN379" s="116"/>
      <c r="NCO379" s="118"/>
      <c r="NCP379" s="116"/>
      <c r="NCQ379" s="116"/>
      <c r="NCR379" s="116"/>
      <c r="NCS379" s="116"/>
      <c r="NCT379" s="116"/>
      <c r="NCU379" s="116"/>
      <c r="NCV379" s="116"/>
      <c r="NCW379" s="116"/>
      <c r="NCX379" s="116"/>
      <c r="NCY379" s="116"/>
      <c r="NCZ379" s="118"/>
      <c r="NDA379" s="115"/>
      <c r="NDB379" s="116"/>
      <c r="NDC379" s="117"/>
      <c r="NDD379" s="116"/>
      <c r="NDE379" s="116"/>
      <c r="NDF379" s="116"/>
      <c r="NDG379" s="116"/>
      <c r="NDH379" s="116"/>
      <c r="NDI379" s="116"/>
      <c r="NDJ379" s="116"/>
      <c r="NDK379" s="116"/>
      <c r="NDL379" s="118"/>
      <c r="NDM379" s="116"/>
      <c r="NDN379" s="116"/>
      <c r="NDO379" s="116"/>
      <c r="NDP379" s="116"/>
      <c r="NDQ379" s="116"/>
      <c r="NDR379" s="116"/>
      <c r="NDS379" s="116"/>
      <c r="NDT379" s="116"/>
      <c r="NDU379" s="116"/>
      <c r="NDV379" s="116"/>
      <c r="NDW379" s="118"/>
      <c r="NDX379" s="115"/>
      <c r="NDY379" s="116"/>
      <c r="NDZ379" s="117"/>
      <c r="NEA379" s="116"/>
      <c r="NEB379" s="116"/>
      <c r="NEC379" s="116"/>
      <c r="NED379" s="116"/>
      <c r="NEE379" s="116"/>
      <c r="NEF379" s="116"/>
      <c r="NEG379" s="116"/>
      <c r="NEH379" s="116"/>
      <c r="NEI379" s="118"/>
      <c r="NEJ379" s="116"/>
      <c r="NEK379" s="116"/>
      <c r="NEL379" s="116"/>
      <c r="NEM379" s="116"/>
      <c r="NEN379" s="116"/>
      <c r="NEO379" s="116"/>
      <c r="NEP379" s="116"/>
      <c r="NEQ379" s="116"/>
      <c r="NER379" s="116"/>
      <c r="NES379" s="116"/>
      <c r="NET379" s="118"/>
      <c r="NEU379" s="115"/>
      <c r="NEV379" s="116"/>
      <c r="NEW379" s="117"/>
      <c r="NEX379" s="116"/>
      <c r="NEY379" s="116"/>
      <c r="NEZ379" s="116"/>
      <c r="NFA379" s="116"/>
      <c r="NFB379" s="116"/>
      <c r="NFC379" s="116"/>
      <c r="NFD379" s="116"/>
      <c r="NFE379" s="116"/>
      <c r="NFF379" s="118"/>
      <c r="NFG379" s="116"/>
      <c r="NFH379" s="116"/>
      <c r="NFI379" s="116"/>
      <c r="NFJ379" s="116"/>
      <c r="NFK379" s="116"/>
      <c r="NFL379" s="116"/>
      <c r="NFM379" s="116"/>
      <c r="NFN379" s="116"/>
      <c r="NFO379" s="116"/>
      <c r="NFP379" s="116"/>
      <c r="NFQ379" s="118"/>
      <c r="NFR379" s="115"/>
      <c r="NFS379" s="116"/>
      <c r="NFT379" s="117"/>
      <c r="NFU379" s="116"/>
      <c r="NFV379" s="116"/>
      <c r="NFW379" s="116"/>
      <c r="NFX379" s="116"/>
      <c r="NFY379" s="116"/>
      <c r="NFZ379" s="116"/>
      <c r="NGA379" s="116"/>
      <c r="NGB379" s="116"/>
      <c r="NGC379" s="118"/>
      <c r="NGD379" s="116"/>
      <c r="NGE379" s="116"/>
      <c r="NGF379" s="116"/>
      <c r="NGG379" s="116"/>
      <c r="NGH379" s="116"/>
      <c r="NGI379" s="116"/>
      <c r="NGJ379" s="116"/>
      <c r="NGK379" s="116"/>
      <c r="NGL379" s="116"/>
      <c r="NGM379" s="116"/>
      <c r="NGN379" s="118"/>
      <c r="NGO379" s="115"/>
      <c r="NGP379" s="116"/>
      <c r="NGQ379" s="117"/>
      <c r="NGR379" s="116"/>
      <c r="NGS379" s="116"/>
      <c r="NGT379" s="116"/>
      <c r="NGU379" s="116"/>
      <c r="NGV379" s="116"/>
      <c r="NGW379" s="116"/>
      <c r="NGX379" s="116"/>
      <c r="NGY379" s="116"/>
      <c r="NGZ379" s="118"/>
      <c r="NHA379" s="116"/>
      <c r="NHB379" s="116"/>
      <c r="NHC379" s="116"/>
      <c r="NHD379" s="116"/>
      <c r="NHE379" s="116"/>
      <c r="NHF379" s="116"/>
      <c r="NHG379" s="116"/>
      <c r="NHH379" s="116"/>
      <c r="NHI379" s="116"/>
      <c r="NHJ379" s="116"/>
      <c r="NHK379" s="118"/>
      <c r="NHL379" s="115"/>
      <c r="NHM379" s="116"/>
      <c r="NHN379" s="117"/>
      <c r="NHO379" s="116"/>
      <c r="NHP379" s="116"/>
      <c r="NHQ379" s="116"/>
      <c r="NHR379" s="116"/>
      <c r="NHS379" s="116"/>
      <c r="NHT379" s="116"/>
      <c r="NHU379" s="116"/>
      <c r="NHV379" s="116"/>
      <c r="NHW379" s="118"/>
      <c r="NHX379" s="116"/>
      <c r="NHY379" s="116"/>
      <c r="NHZ379" s="116"/>
      <c r="NIA379" s="116"/>
      <c r="NIB379" s="116"/>
      <c r="NIC379" s="116"/>
      <c r="NID379" s="116"/>
      <c r="NIE379" s="116"/>
      <c r="NIF379" s="116"/>
      <c r="NIG379" s="116"/>
      <c r="NIH379" s="118"/>
      <c r="NII379" s="115"/>
      <c r="NIJ379" s="116"/>
      <c r="NIK379" s="117"/>
      <c r="NIL379" s="116"/>
      <c r="NIM379" s="116"/>
      <c r="NIN379" s="116"/>
      <c r="NIO379" s="116"/>
      <c r="NIP379" s="116"/>
      <c r="NIQ379" s="116"/>
      <c r="NIR379" s="116"/>
      <c r="NIS379" s="116"/>
      <c r="NIT379" s="118"/>
      <c r="NIU379" s="116"/>
      <c r="NIV379" s="116"/>
      <c r="NIW379" s="116"/>
      <c r="NIX379" s="116"/>
      <c r="NIY379" s="116"/>
      <c r="NIZ379" s="116"/>
      <c r="NJA379" s="116"/>
      <c r="NJB379" s="116"/>
      <c r="NJC379" s="116"/>
      <c r="NJD379" s="116"/>
      <c r="NJE379" s="118"/>
      <c r="NJF379" s="115"/>
      <c r="NJG379" s="116"/>
      <c r="NJH379" s="117"/>
      <c r="NJI379" s="116"/>
      <c r="NJJ379" s="116"/>
      <c r="NJK379" s="116"/>
      <c r="NJL379" s="116"/>
      <c r="NJM379" s="116"/>
      <c r="NJN379" s="116"/>
      <c r="NJO379" s="116"/>
      <c r="NJP379" s="116"/>
      <c r="NJQ379" s="118"/>
      <c r="NJR379" s="116"/>
      <c r="NJS379" s="116"/>
      <c r="NJT379" s="116"/>
      <c r="NJU379" s="116"/>
      <c r="NJV379" s="116"/>
      <c r="NJW379" s="116"/>
      <c r="NJX379" s="116"/>
      <c r="NJY379" s="116"/>
      <c r="NJZ379" s="116"/>
      <c r="NKA379" s="116"/>
      <c r="NKB379" s="118"/>
      <c r="NKC379" s="115"/>
      <c r="NKD379" s="116"/>
      <c r="NKE379" s="117"/>
      <c r="NKF379" s="116"/>
      <c r="NKG379" s="116"/>
      <c r="NKH379" s="116"/>
      <c r="NKI379" s="116"/>
      <c r="NKJ379" s="116"/>
      <c r="NKK379" s="116"/>
      <c r="NKL379" s="116"/>
      <c r="NKM379" s="116"/>
      <c r="NKN379" s="118"/>
      <c r="NKO379" s="116"/>
      <c r="NKP379" s="116"/>
      <c r="NKQ379" s="116"/>
      <c r="NKR379" s="116"/>
      <c r="NKS379" s="116"/>
      <c r="NKT379" s="116"/>
      <c r="NKU379" s="116"/>
      <c r="NKV379" s="116"/>
      <c r="NKW379" s="116"/>
      <c r="NKX379" s="116"/>
      <c r="NKY379" s="118"/>
      <c r="NKZ379" s="115"/>
      <c r="NLA379" s="116"/>
      <c r="NLB379" s="117"/>
      <c r="NLC379" s="116"/>
      <c r="NLD379" s="116"/>
      <c r="NLE379" s="116"/>
      <c r="NLF379" s="116"/>
      <c r="NLG379" s="116"/>
      <c r="NLH379" s="116"/>
      <c r="NLI379" s="116"/>
      <c r="NLJ379" s="116"/>
      <c r="NLK379" s="118"/>
      <c r="NLL379" s="116"/>
      <c r="NLM379" s="116"/>
      <c r="NLN379" s="116"/>
      <c r="NLO379" s="116"/>
      <c r="NLP379" s="116"/>
      <c r="NLQ379" s="116"/>
      <c r="NLR379" s="116"/>
      <c r="NLS379" s="116"/>
      <c r="NLT379" s="116"/>
      <c r="NLU379" s="116"/>
      <c r="NLV379" s="118"/>
      <c r="NLW379" s="115"/>
      <c r="NLX379" s="116"/>
      <c r="NLY379" s="117"/>
      <c r="NLZ379" s="116"/>
      <c r="NMA379" s="116"/>
      <c r="NMB379" s="116"/>
      <c r="NMC379" s="116"/>
      <c r="NMD379" s="116"/>
      <c r="NME379" s="116"/>
      <c r="NMF379" s="116"/>
      <c r="NMG379" s="116"/>
      <c r="NMH379" s="118"/>
      <c r="NMI379" s="116"/>
      <c r="NMJ379" s="116"/>
      <c r="NMK379" s="116"/>
      <c r="NML379" s="116"/>
      <c r="NMM379" s="116"/>
      <c r="NMN379" s="116"/>
      <c r="NMO379" s="116"/>
      <c r="NMP379" s="116"/>
      <c r="NMQ379" s="116"/>
      <c r="NMR379" s="116"/>
      <c r="NMS379" s="118"/>
      <c r="NMT379" s="115"/>
      <c r="NMU379" s="116"/>
      <c r="NMV379" s="117"/>
      <c r="NMW379" s="116"/>
      <c r="NMX379" s="116"/>
      <c r="NMY379" s="116"/>
      <c r="NMZ379" s="116"/>
      <c r="NNA379" s="116"/>
      <c r="NNB379" s="116"/>
      <c r="NNC379" s="116"/>
      <c r="NND379" s="116"/>
      <c r="NNE379" s="118"/>
      <c r="NNF379" s="116"/>
      <c r="NNG379" s="116"/>
      <c r="NNH379" s="116"/>
      <c r="NNI379" s="116"/>
      <c r="NNJ379" s="116"/>
      <c r="NNK379" s="116"/>
      <c r="NNL379" s="116"/>
      <c r="NNM379" s="116"/>
      <c r="NNN379" s="116"/>
      <c r="NNO379" s="116"/>
      <c r="NNP379" s="118"/>
      <c r="NNQ379" s="115"/>
      <c r="NNR379" s="116"/>
      <c r="NNS379" s="117"/>
      <c r="NNT379" s="116"/>
      <c r="NNU379" s="116"/>
      <c r="NNV379" s="116"/>
      <c r="NNW379" s="116"/>
      <c r="NNX379" s="116"/>
      <c r="NNY379" s="116"/>
      <c r="NNZ379" s="116"/>
      <c r="NOA379" s="116"/>
      <c r="NOB379" s="118"/>
      <c r="NOC379" s="116"/>
      <c r="NOD379" s="116"/>
      <c r="NOE379" s="116"/>
      <c r="NOF379" s="116"/>
      <c r="NOG379" s="116"/>
      <c r="NOH379" s="116"/>
      <c r="NOI379" s="116"/>
      <c r="NOJ379" s="116"/>
      <c r="NOK379" s="116"/>
      <c r="NOL379" s="116"/>
      <c r="NOM379" s="118"/>
      <c r="NON379" s="115"/>
      <c r="NOO379" s="116"/>
      <c r="NOP379" s="117"/>
      <c r="NOQ379" s="116"/>
      <c r="NOR379" s="116"/>
      <c r="NOS379" s="116"/>
      <c r="NOT379" s="116"/>
      <c r="NOU379" s="116"/>
      <c r="NOV379" s="116"/>
      <c r="NOW379" s="116"/>
      <c r="NOX379" s="116"/>
      <c r="NOY379" s="118"/>
      <c r="NOZ379" s="116"/>
      <c r="NPA379" s="116"/>
      <c r="NPB379" s="116"/>
      <c r="NPC379" s="116"/>
      <c r="NPD379" s="116"/>
      <c r="NPE379" s="116"/>
      <c r="NPF379" s="116"/>
      <c r="NPG379" s="116"/>
      <c r="NPH379" s="116"/>
      <c r="NPI379" s="116"/>
      <c r="NPJ379" s="118"/>
      <c r="NPK379" s="115"/>
      <c r="NPL379" s="116"/>
      <c r="NPM379" s="117"/>
      <c r="NPN379" s="116"/>
      <c r="NPO379" s="116"/>
      <c r="NPP379" s="116"/>
      <c r="NPQ379" s="116"/>
      <c r="NPR379" s="116"/>
      <c r="NPS379" s="116"/>
      <c r="NPT379" s="116"/>
      <c r="NPU379" s="116"/>
      <c r="NPV379" s="118"/>
      <c r="NPW379" s="116"/>
      <c r="NPX379" s="116"/>
      <c r="NPY379" s="116"/>
      <c r="NPZ379" s="116"/>
      <c r="NQA379" s="116"/>
      <c r="NQB379" s="116"/>
      <c r="NQC379" s="116"/>
      <c r="NQD379" s="116"/>
      <c r="NQE379" s="116"/>
      <c r="NQF379" s="116"/>
      <c r="NQG379" s="118"/>
      <c r="NQH379" s="115"/>
      <c r="NQI379" s="116"/>
      <c r="NQJ379" s="117"/>
      <c r="NQK379" s="116"/>
      <c r="NQL379" s="116"/>
      <c r="NQM379" s="116"/>
      <c r="NQN379" s="116"/>
      <c r="NQO379" s="116"/>
      <c r="NQP379" s="116"/>
      <c r="NQQ379" s="116"/>
      <c r="NQR379" s="116"/>
      <c r="NQS379" s="118"/>
      <c r="NQT379" s="116"/>
      <c r="NQU379" s="116"/>
      <c r="NQV379" s="116"/>
      <c r="NQW379" s="116"/>
      <c r="NQX379" s="116"/>
      <c r="NQY379" s="116"/>
      <c r="NQZ379" s="116"/>
      <c r="NRA379" s="116"/>
      <c r="NRB379" s="116"/>
      <c r="NRC379" s="116"/>
      <c r="NRD379" s="118"/>
      <c r="NRE379" s="115"/>
      <c r="NRF379" s="116"/>
      <c r="NRG379" s="117"/>
      <c r="NRH379" s="116"/>
      <c r="NRI379" s="116"/>
      <c r="NRJ379" s="116"/>
      <c r="NRK379" s="116"/>
      <c r="NRL379" s="116"/>
      <c r="NRM379" s="116"/>
      <c r="NRN379" s="116"/>
      <c r="NRO379" s="116"/>
      <c r="NRP379" s="118"/>
      <c r="NRQ379" s="116"/>
      <c r="NRR379" s="116"/>
      <c r="NRS379" s="116"/>
      <c r="NRT379" s="116"/>
      <c r="NRU379" s="116"/>
      <c r="NRV379" s="116"/>
      <c r="NRW379" s="116"/>
      <c r="NRX379" s="116"/>
      <c r="NRY379" s="116"/>
      <c r="NRZ379" s="116"/>
      <c r="NSA379" s="118"/>
      <c r="NSB379" s="115"/>
      <c r="NSC379" s="116"/>
      <c r="NSD379" s="117"/>
      <c r="NSE379" s="116"/>
      <c r="NSF379" s="116"/>
      <c r="NSG379" s="116"/>
      <c r="NSH379" s="116"/>
      <c r="NSI379" s="116"/>
      <c r="NSJ379" s="116"/>
      <c r="NSK379" s="116"/>
      <c r="NSL379" s="116"/>
      <c r="NSM379" s="118"/>
      <c r="NSN379" s="116"/>
      <c r="NSO379" s="116"/>
      <c r="NSP379" s="116"/>
      <c r="NSQ379" s="116"/>
      <c r="NSR379" s="116"/>
      <c r="NSS379" s="116"/>
      <c r="NST379" s="116"/>
      <c r="NSU379" s="116"/>
      <c r="NSV379" s="116"/>
      <c r="NSW379" s="116"/>
      <c r="NSX379" s="118"/>
      <c r="NSY379" s="115"/>
      <c r="NSZ379" s="116"/>
      <c r="NTA379" s="117"/>
      <c r="NTB379" s="116"/>
      <c r="NTC379" s="116"/>
      <c r="NTD379" s="116"/>
      <c r="NTE379" s="116"/>
      <c r="NTF379" s="116"/>
      <c r="NTG379" s="116"/>
      <c r="NTH379" s="116"/>
      <c r="NTI379" s="116"/>
      <c r="NTJ379" s="118"/>
      <c r="NTK379" s="116"/>
      <c r="NTL379" s="116"/>
      <c r="NTM379" s="116"/>
      <c r="NTN379" s="116"/>
      <c r="NTO379" s="116"/>
      <c r="NTP379" s="116"/>
      <c r="NTQ379" s="116"/>
      <c r="NTR379" s="116"/>
      <c r="NTS379" s="116"/>
      <c r="NTT379" s="116"/>
      <c r="NTU379" s="118"/>
      <c r="NTV379" s="115"/>
      <c r="NTW379" s="116"/>
      <c r="NTX379" s="117"/>
      <c r="NTY379" s="116"/>
      <c r="NTZ379" s="116"/>
      <c r="NUA379" s="116"/>
      <c r="NUB379" s="116"/>
      <c r="NUC379" s="116"/>
      <c r="NUD379" s="116"/>
      <c r="NUE379" s="116"/>
      <c r="NUF379" s="116"/>
      <c r="NUG379" s="118"/>
      <c r="NUH379" s="116"/>
      <c r="NUI379" s="116"/>
      <c r="NUJ379" s="116"/>
      <c r="NUK379" s="116"/>
      <c r="NUL379" s="116"/>
      <c r="NUM379" s="116"/>
      <c r="NUN379" s="116"/>
      <c r="NUO379" s="116"/>
      <c r="NUP379" s="116"/>
      <c r="NUQ379" s="116"/>
      <c r="NUR379" s="118"/>
      <c r="NUS379" s="115"/>
      <c r="NUT379" s="116"/>
      <c r="NUU379" s="117"/>
      <c r="NUV379" s="116"/>
      <c r="NUW379" s="116"/>
      <c r="NUX379" s="116"/>
      <c r="NUY379" s="116"/>
      <c r="NUZ379" s="116"/>
      <c r="NVA379" s="116"/>
      <c r="NVB379" s="116"/>
      <c r="NVC379" s="116"/>
      <c r="NVD379" s="118"/>
      <c r="NVE379" s="116"/>
      <c r="NVF379" s="116"/>
      <c r="NVG379" s="116"/>
      <c r="NVH379" s="116"/>
      <c r="NVI379" s="116"/>
      <c r="NVJ379" s="116"/>
      <c r="NVK379" s="116"/>
      <c r="NVL379" s="116"/>
      <c r="NVM379" s="116"/>
      <c r="NVN379" s="116"/>
      <c r="NVO379" s="118"/>
      <c r="NVP379" s="115"/>
      <c r="NVQ379" s="116"/>
      <c r="NVR379" s="117"/>
      <c r="NVS379" s="116"/>
      <c r="NVT379" s="116"/>
      <c r="NVU379" s="116"/>
      <c r="NVV379" s="116"/>
      <c r="NVW379" s="116"/>
      <c r="NVX379" s="116"/>
      <c r="NVY379" s="116"/>
      <c r="NVZ379" s="116"/>
      <c r="NWA379" s="118"/>
      <c r="NWB379" s="116"/>
      <c r="NWC379" s="116"/>
      <c r="NWD379" s="116"/>
      <c r="NWE379" s="116"/>
      <c r="NWF379" s="116"/>
      <c r="NWG379" s="116"/>
      <c r="NWH379" s="116"/>
      <c r="NWI379" s="116"/>
      <c r="NWJ379" s="116"/>
      <c r="NWK379" s="116"/>
      <c r="NWL379" s="118"/>
      <c r="NWM379" s="115"/>
      <c r="NWN379" s="116"/>
      <c r="NWO379" s="117"/>
      <c r="NWP379" s="116"/>
      <c r="NWQ379" s="116"/>
      <c r="NWR379" s="116"/>
      <c r="NWS379" s="116"/>
      <c r="NWT379" s="116"/>
      <c r="NWU379" s="116"/>
      <c r="NWV379" s="116"/>
      <c r="NWW379" s="116"/>
      <c r="NWX379" s="118"/>
      <c r="NWY379" s="116"/>
      <c r="NWZ379" s="116"/>
      <c r="NXA379" s="116"/>
      <c r="NXB379" s="116"/>
      <c r="NXC379" s="116"/>
      <c r="NXD379" s="116"/>
      <c r="NXE379" s="116"/>
      <c r="NXF379" s="116"/>
      <c r="NXG379" s="116"/>
      <c r="NXH379" s="116"/>
      <c r="NXI379" s="118"/>
      <c r="NXJ379" s="115"/>
      <c r="NXK379" s="116"/>
      <c r="NXL379" s="117"/>
      <c r="NXM379" s="116"/>
      <c r="NXN379" s="116"/>
      <c r="NXO379" s="116"/>
      <c r="NXP379" s="116"/>
      <c r="NXQ379" s="116"/>
      <c r="NXR379" s="116"/>
      <c r="NXS379" s="116"/>
      <c r="NXT379" s="116"/>
      <c r="NXU379" s="118"/>
      <c r="NXV379" s="116"/>
      <c r="NXW379" s="116"/>
      <c r="NXX379" s="116"/>
      <c r="NXY379" s="116"/>
      <c r="NXZ379" s="116"/>
      <c r="NYA379" s="116"/>
      <c r="NYB379" s="116"/>
      <c r="NYC379" s="116"/>
      <c r="NYD379" s="116"/>
      <c r="NYE379" s="116"/>
      <c r="NYF379" s="118"/>
      <c r="NYG379" s="115"/>
      <c r="NYH379" s="116"/>
      <c r="NYI379" s="117"/>
      <c r="NYJ379" s="116"/>
      <c r="NYK379" s="116"/>
      <c r="NYL379" s="116"/>
      <c r="NYM379" s="116"/>
      <c r="NYN379" s="116"/>
      <c r="NYO379" s="116"/>
      <c r="NYP379" s="116"/>
      <c r="NYQ379" s="116"/>
      <c r="NYR379" s="118"/>
      <c r="NYS379" s="116"/>
      <c r="NYT379" s="116"/>
      <c r="NYU379" s="116"/>
      <c r="NYV379" s="116"/>
      <c r="NYW379" s="116"/>
      <c r="NYX379" s="116"/>
      <c r="NYY379" s="116"/>
      <c r="NYZ379" s="116"/>
      <c r="NZA379" s="116"/>
      <c r="NZB379" s="116"/>
      <c r="NZC379" s="118"/>
      <c r="NZD379" s="115"/>
      <c r="NZE379" s="116"/>
      <c r="NZF379" s="117"/>
      <c r="NZG379" s="116"/>
      <c r="NZH379" s="116"/>
      <c r="NZI379" s="116"/>
      <c r="NZJ379" s="116"/>
      <c r="NZK379" s="116"/>
      <c r="NZL379" s="116"/>
      <c r="NZM379" s="116"/>
      <c r="NZN379" s="116"/>
      <c r="NZO379" s="118"/>
      <c r="NZP379" s="116"/>
      <c r="NZQ379" s="116"/>
      <c r="NZR379" s="116"/>
      <c r="NZS379" s="116"/>
      <c r="NZT379" s="116"/>
      <c r="NZU379" s="116"/>
      <c r="NZV379" s="116"/>
      <c r="NZW379" s="116"/>
      <c r="NZX379" s="116"/>
      <c r="NZY379" s="116"/>
      <c r="NZZ379" s="118"/>
      <c r="OAA379" s="115"/>
      <c r="OAB379" s="116"/>
      <c r="OAC379" s="117"/>
      <c r="OAD379" s="116"/>
      <c r="OAE379" s="116"/>
      <c r="OAF379" s="116"/>
      <c r="OAG379" s="116"/>
      <c r="OAH379" s="116"/>
      <c r="OAI379" s="116"/>
      <c r="OAJ379" s="116"/>
      <c r="OAK379" s="116"/>
      <c r="OAL379" s="118"/>
      <c r="OAM379" s="116"/>
      <c r="OAN379" s="116"/>
      <c r="OAO379" s="116"/>
      <c r="OAP379" s="116"/>
      <c r="OAQ379" s="116"/>
      <c r="OAR379" s="116"/>
      <c r="OAS379" s="116"/>
      <c r="OAT379" s="116"/>
      <c r="OAU379" s="116"/>
      <c r="OAV379" s="116"/>
      <c r="OAW379" s="118"/>
      <c r="OAX379" s="115"/>
      <c r="OAY379" s="116"/>
      <c r="OAZ379" s="117"/>
      <c r="OBA379" s="116"/>
      <c r="OBB379" s="116"/>
      <c r="OBC379" s="116"/>
      <c r="OBD379" s="116"/>
      <c r="OBE379" s="116"/>
      <c r="OBF379" s="116"/>
      <c r="OBG379" s="116"/>
      <c r="OBH379" s="116"/>
      <c r="OBI379" s="118"/>
      <c r="OBJ379" s="116"/>
      <c r="OBK379" s="116"/>
      <c r="OBL379" s="116"/>
      <c r="OBM379" s="116"/>
      <c r="OBN379" s="116"/>
      <c r="OBO379" s="116"/>
      <c r="OBP379" s="116"/>
      <c r="OBQ379" s="116"/>
      <c r="OBR379" s="116"/>
      <c r="OBS379" s="116"/>
      <c r="OBT379" s="118"/>
      <c r="OBU379" s="115"/>
      <c r="OBV379" s="116"/>
      <c r="OBW379" s="117"/>
      <c r="OBX379" s="116"/>
      <c r="OBY379" s="116"/>
      <c r="OBZ379" s="116"/>
      <c r="OCA379" s="116"/>
      <c r="OCB379" s="116"/>
      <c r="OCC379" s="116"/>
      <c r="OCD379" s="116"/>
      <c r="OCE379" s="116"/>
      <c r="OCF379" s="118"/>
      <c r="OCG379" s="116"/>
      <c r="OCH379" s="116"/>
      <c r="OCI379" s="116"/>
      <c r="OCJ379" s="116"/>
      <c r="OCK379" s="116"/>
      <c r="OCL379" s="116"/>
      <c r="OCM379" s="116"/>
      <c r="OCN379" s="116"/>
      <c r="OCO379" s="116"/>
      <c r="OCP379" s="116"/>
      <c r="OCQ379" s="118"/>
      <c r="OCR379" s="115"/>
      <c r="OCS379" s="116"/>
      <c r="OCT379" s="117"/>
      <c r="OCU379" s="116"/>
      <c r="OCV379" s="116"/>
      <c r="OCW379" s="116"/>
      <c r="OCX379" s="116"/>
      <c r="OCY379" s="116"/>
      <c r="OCZ379" s="116"/>
      <c r="ODA379" s="116"/>
      <c r="ODB379" s="116"/>
      <c r="ODC379" s="118"/>
      <c r="ODD379" s="116"/>
      <c r="ODE379" s="116"/>
      <c r="ODF379" s="116"/>
      <c r="ODG379" s="116"/>
      <c r="ODH379" s="116"/>
      <c r="ODI379" s="116"/>
      <c r="ODJ379" s="116"/>
      <c r="ODK379" s="116"/>
      <c r="ODL379" s="116"/>
      <c r="ODM379" s="116"/>
      <c r="ODN379" s="118"/>
      <c r="ODO379" s="115"/>
      <c r="ODP379" s="116"/>
      <c r="ODQ379" s="117"/>
      <c r="ODR379" s="116"/>
      <c r="ODS379" s="116"/>
      <c r="ODT379" s="116"/>
      <c r="ODU379" s="116"/>
      <c r="ODV379" s="116"/>
      <c r="ODW379" s="116"/>
      <c r="ODX379" s="116"/>
      <c r="ODY379" s="116"/>
      <c r="ODZ379" s="118"/>
      <c r="OEA379" s="116"/>
      <c r="OEB379" s="116"/>
      <c r="OEC379" s="116"/>
      <c r="OED379" s="116"/>
      <c r="OEE379" s="116"/>
      <c r="OEF379" s="116"/>
      <c r="OEG379" s="116"/>
      <c r="OEH379" s="116"/>
      <c r="OEI379" s="116"/>
      <c r="OEJ379" s="116"/>
      <c r="OEK379" s="118"/>
      <c r="OEL379" s="115"/>
      <c r="OEM379" s="116"/>
      <c r="OEN379" s="117"/>
      <c r="OEO379" s="116"/>
      <c r="OEP379" s="116"/>
      <c r="OEQ379" s="116"/>
      <c r="OER379" s="116"/>
      <c r="OES379" s="116"/>
      <c r="OET379" s="116"/>
      <c r="OEU379" s="116"/>
      <c r="OEV379" s="116"/>
      <c r="OEW379" s="118"/>
      <c r="OEX379" s="116"/>
      <c r="OEY379" s="116"/>
      <c r="OEZ379" s="116"/>
      <c r="OFA379" s="116"/>
      <c r="OFB379" s="116"/>
      <c r="OFC379" s="116"/>
      <c r="OFD379" s="116"/>
      <c r="OFE379" s="116"/>
      <c r="OFF379" s="116"/>
      <c r="OFG379" s="116"/>
      <c r="OFH379" s="118"/>
      <c r="OFI379" s="115"/>
      <c r="OFJ379" s="116"/>
      <c r="OFK379" s="117"/>
      <c r="OFL379" s="116"/>
      <c r="OFM379" s="116"/>
      <c r="OFN379" s="116"/>
      <c r="OFO379" s="116"/>
      <c r="OFP379" s="116"/>
      <c r="OFQ379" s="116"/>
      <c r="OFR379" s="116"/>
      <c r="OFS379" s="116"/>
      <c r="OFT379" s="118"/>
      <c r="OFU379" s="116"/>
      <c r="OFV379" s="116"/>
      <c r="OFW379" s="116"/>
      <c r="OFX379" s="116"/>
      <c r="OFY379" s="116"/>
      <c r="OFZ379" s="116"/>
      <c r="OGA379" s="116"/>
      <c r="OGB379" s="116"/>
      <c r="OGC379" s="116"/>
      <c r="OGD379" s="116"/>
      <c r="OGE379" s="118"/>
      <c r="OGF379" s="115"/>
      <c r="OGG379" s="116"/>
      <c r="OGH379" s="117"/>
      <c r="OGI379" s="116"/>
      <c r="OGJ379" s="116"/>
      <c r="OGK379" s="116"/>
      <c r="OGL379" s="116"/>
      <c r="OGM379" s="116"/>
      <c r="OGN379" s="116"/>
      <c r="OGO379" s="116"/>
      <c r="OGP379" s="116"/>
      <c r="OGQ379" s="118"/>
      <c r="OGR379" s="116"/>
      <c r="OGS379" s="116"/>
      <c r="OGT379" s="116"/>
      <c r="OGU379" s="116"/>
      <c r="OGV379" s="116"/>
      <c r="OGW379" s="116"/>
      <c r="OGX379" s="116"/>
      <c r="OGY379" s="116"/>
      <c r="OGZ379" s="116"/>
      <c r="OHA379" s="116"/>
      <c r="OHB379" s="118"/>
      <c r="OHC379" s="115"/>
      <c r="OHD379" s="116"/>
      <c r="OHE379" s="117"/>
      <c r="OHF379" s="116"/>
      <c r="OHG379" s="116"/>
      <c r="OHH379" s="116"/>
      <c r="OHI379" s="116"/>
      <c r="OHJ379" s="116"/>
      <c r="OHK379" s="116"/>
      <c r="OHL379" s="116"/>
      <c r="OHM379" s="116"/>
      <c r="OHN379" s="118"/>
      <c r="OHO379" s="116"/>
      <c r="OHP379" s="116"/>
      <c r="OHQ379" s="116"/>
      <c r="OHR379" s="116"/>
      <c r="OHS379" s="116"/>
      <c r="OHT379" s="116"/>
      <c r="OHU379" s="116"/>
      <c r="OHV379" s="116"/>
      <c r="OHW379" s="116"/>
      <c r="OHX379" s="116"/>
      <c r="OHY379" s="118"/>
      <c r="OHZ379" s="115"/>
      <c r="OIA379" s="116"/>
      <c r="OIB379" s="117"/>
      <c r="OIC379" s="116"/>
      <c r="OID379" s="116"/>
      <c r="OIE379" s="116"/>
      <c r="OIF379" s="116"/>
      <c r="OIG379" s="116"/>
      <c r="OIH379" s="116"/>
      <c r="OII379" s="116"/>
      <c r="OIJ379" s="116"/>
      <c r="OIK379" s="118"/>
      <c r="OIL379" s="116"/>
      <c r="OIM379" s="116"/>
      <c r="OIN379" s="116"/>
      <c r="OIO379" s="116"/>
      <c r="OIP379" s="116"/>
      <c r="OIQ379" s="116"/>
      <c r="OIR379" s="116"/>
      <c r="OIS379" s="116"/>
      <c r="OIT379" s="116"/>
      <c r="OIU379" s="116"/>
      <c r="OIV379" s="118"/>
      <c r="OIW379" s="115"/>
      <c r="OIX379" s="116"/>
      <c r="OIY379" s="117"/>
      <c r="OIZ379" s="116"/>
      <c r="OJA379" s="116"/>
      <c r="OJB379" s="116"/>
      <c r="OJC379" s="116"/>
      <c r="OJD379" s="116"/>
      <c r="OJE379" s="116"/>
      <c r="OJF379" s="116"/>
      <c r="OJG379" s="116"/>
      <c r="OJH379" s="118"/>
      <c r="OJI379" s="116"/>
      <c r="OJJ379" s="116"/>
      <c r="OJK379" s="116"/>
      <c r="OJL379" s="116"/>
      <c r="OJM379" s="116"/>
      <c r="OJN379" s="116"/>
      <c r="OJO379" s="116"/>
      <c r="OJP379" s="116"/>
      <c r="OJQ379" s="116"/>
      <c r="OJR379" s="116"/>
      <c r="OJS379" s="118"/>
      <c r="OJT379" s="115"/>
      <c r="OJU379" s="116"/>
      <c r="OJV379" s="117"/>
      <c r="OJW379" s="116"/>
      <c r="OJX379" s="116"/>
      <c r="OJY379" s="116"/>
      <c r="OJZ379" s="116"/>
      <c r="OKA379" s="116"/>
      <c r="OKB379" s="116"/>
      <c r="OKC379" s="116"/>
      <c r="OKD379" s="116"/>
      <c r="OKE379" s="118"/>
      <c r="OKF379" s="116"/>
      <c r="OKG379" s="116"/>
      <c r="OKH379" s="116"/>
      <c r="OKI379" s="116"/>
      <c r="OKJ379" s="116"/>
      <c r="OKK379" s="116"/>
      <c r="OKL379" s="116"/>
      <c r="OKM379" s="116"/>
      <c r="OKN379" s="116"/>
      <c r="OKO379" s="116"/>
      <c r="OKP379" s="118"/>
      <c r="OKQ379" s="115"/>
      <c r="OKR379" s="116"/>
      <c r="OKS379" s="117"/>
      <c r="OKT379" s="116"/>
      <c r="OKU379" s="116"/>
      <c r="OKV379" s="116"/>
      <c r="OKW379" s="116"/>
      <c r="OKX379" s="116"/>
      <c r="OKY379" s="116"/>
      <c r="OKZ379" s="116"/>
      <c r="OLA379" s="116"/>
      <c r="OLB379" s="118"/>
      <c r="OLC379" s="116"/>
      <c r="OLD379" s="116"/>
      <c r="OLE379" s="116"/>
      <c r="OLF379" s="116"/>
      <c r="OLG379" s="116"/>
      <c r="OLH379" s="116"/>
      <c r="OLI379" s="116"/>
      <c r="OLJ379" s="116"/>
      <c r="OLK379" s="116"/>
      <c r="OLL379" s="116"/>
      <c r="OLM379" s="118"/>
      <c r="OLN379" s="115"/>
      <c r="OLO379" s="116"/>
      <c r="OLP379" s="117"/>
      <c r="OLQ379" s="116"/>
      <c r="OLR379" s="116"/>
      <c r="OLS379" s="116"/>
      <c r="OLT379" s="116"/>
      <c r="OLU379" s="116"/>
      <c r="OLV379" s="116"/>
      <c r="OLW379" s="116"/>
      <c r="OLX379" s="116"/>
      <c r="OLY379" s="118"/>
      <c r="OLZ379" s="116"/>
      <c r="OMA379" s="116"/>
      <c r="OMB379" s="116"/>
      <c r="OMC379" s="116"/>
      <c r="OMD379" s="116"/>
      <c r="OME379" s="116"/>
      <c r="OMF379" s="116"/>
      <c r="OMG379" s="116"/>
      <c r="OMH379" s="116"/>
      <c r="OMI379" s="116"/>
      <c r="OMJ379" s="118"/>
      <c r="OMK379" s="115"/>
      <c r="OML379" s="116"/>
      <c r="OMM379" s="117"/>
      <c r="OMN379" s="116"/>
      <c r="OMO379" s="116"/>
      <c r="OMP379" s="116"/>
      <c r="OMQ379" s="116"/>
      <c r="OMR379" s="116"/>
      <c r="OMS379" s="116"/>
      <c r="OMT379" s="116"/>
      <c r="OMU379" s="116"/>
      <c r="OMV379" s="118"/>
      <c r="OMW379" s="116"/>
      <c r="OMX379" s="116"/>
      <c r="OMY379" s="116"/>
      <c r="OMZ379" s="116"/>
      <c r="ONA379" s="116"/>
      <c r="ONB379" s="116"/>
      <c r="ONC379" s="116"/>
      <c r="OND379" s="116"/>
      <c r="ONE379" s="116"/>
      <c r="ONF379" s="116"/>
      <c r="ONG379" s="118"/>
      <c r="ONH379" s="115"/>
      <c r="ONI379" s="116"/>
      <c r="ONJ379" s="117"/>
      <c r="ONK379" s="116"/>
      <c r="ONL379" s="116"/>
      <c r="ONM379" s="116"/>
      <c r="ONN379" s="116"/>
      <c r="ONO379" s="116"/>
      <c r="ONP379" s="116"/>
      <c r="ONQ379" s="116"/>
      <c r="ONR379" s="116"/>
      <c r="ONS379" s="118"/>
      <c r="ONT379" s="116"/>
      <c r="ONU379" s="116"/>
      <c r="ONV379" s="116"/>
      <c r="ONW379" s="116"/>
      <c r="ONX379" s="116"/>
      <c r="ONY379" s="116"/>
      <c r="ONZ379" s="116"/>
      <c r="OOA379" s="116"/>
      <c r="OOB379" s="116"/>
      <c r="OOC379" s="116"/>
      <c r="OOD379" s="118"/>
      <c r="OOE379" s="115"/>
      <c r="OOF379" s="116"/>
      <c r="OOG379" s="117"/>
      <c r="OOH379" s="116"/>
      <c r="OOI379" s="116"/>
      <c r="OOJ379" s="116"/>
      <c r="OOK379" s="116"/>
      <c r="OOL379" s="116"/>
      <c r="OOM379" s="116"/>
      <c r="OON379" s="116"/>
      <c r="OOO379" s="116"/>
      <c r="OOP379" s="118"/>
      <c r="OOQ379" s="116"/>
      <c r="OOR379" s="116"/>
      <c r="OOS379" s="116"/>
      <c r="OOT379" s="116"/>
      <c r="OOU379" s="116"/>
      <c r="OOV379" s="116"/>
      <c r="OOW379" s="116"/>
      <c r="OOX379" s="116"/>
      <c r="OOY379" s="116"/>
      <c r="OOZ379" s="116"/>
      <c r="OPA379" s="118"/>
      <c r="OPB379" s="115"/>
      <c r="OPC379" s="116"/>
      <c r="OPD379" s="117"/>
      <c r="OPE379" s="116"/>
      <c r="OPF379" s="116"/>
      <c r="OPG379" s="116"/>
      <c r="OPH379" s="116"/>
      <c r="OPI379" s="116"/>
      <c r="OPJ379" s="116"/>
      <c r="OPK379" s="116"/>
      <c r="OPL379" s="116"/>
      <c r="OPM379" s="118"/>
      <c r="OPN379" s="116"/>
      <c r="OPO379" s="116"/>
      <c r="OPP379" s="116"/>
      <c r="OPQ379" s="116"/>
      <c r="OPR379" s="116"/>
      <c r="OPS379" s="116"/>
      <c r="OPT379" s="116"/>
      <c r="OPU379" s="116"/>
      <c r="OPV379" s="116"/>
      <c r="OPW379" s="116"/>
      <c r="OPX379" s="118"/>
      <c r="OPY379" s="115"/>
      <c r="OPZ379" s="116"/>
      <c r="OQA379" s="117"/>
      <c r="OQB379" s="116"/>
      <c r="OQC379" s="116"/>
      <c r="OQD379" s="116"/>
      <c r="OQE379" s="116"/>
      <c r="OQF379" s="116"/>
      <c r="OQG379" s="116"/>
      <c r="OQH379" s="116"/>
      <c r="OQI379" s="116"/>
      <c r="OQJ379" s="118"/>
      <c r="OQK379" s="116"/>
      <c r="OQL379" s="116"/>
      <c r="OQM379" s="116"/>
      <c r="OQN379" s="116"/>
      <c r="OQO379" s="116"/>
      <c r="OQP379" s="116"/>
      <c r="OQQ379" s="116"/>
      <c r="OQR379" s="116"/>
      <c r="OQS379" s="116"/>
      <c r="OQT379" s="116"/>
      <c r="OQU379" s="118"/>
      <c r="OQV379" s="115"/>
      <c r="OQW379" s="116"/>
      <c r="OQX379" s="117"/>
      <c r="OQY379" s="116"/>
      <c r="OQZ379" s="116"/>
      <c r="ORA379" s="116"/>
      <c r="ORB379" s="116"/>
      <c r="ORC379" s="116"/>
      <c r="ORD379" s="116"/>
      <c r="ORE379" s="116"/>
      <c r="ORF379" s="116"/>
      <c r="ORG379" s="118"/>
      <c r="ORH379" s="116"/>
      <c r="ORI379" s="116"/>
      <c r="ORJ379" s="116"/>
      <c r="ORK379" s="116"/>
      <c r="ORL379" s="116"/>
      <c r="ORM379" s="116"/>
      <c r="ORN379" s="116"/>
      <c r="ORO379" s="116"/>
      <c r="ORP379" s="116"/>
      <c r="ORQ379" s="116"/>
      <c r="ORR379" s="118"/>
      <c r="ORS379" s="115"/>
      <c r="ORT379" s="116"/>
      <c r="ORU379" s="117"/>
      <c r="ORV379" s="116"/>
      <c r="ORW379" s="116"/>
      <c r="ORX379" s="116"/>
      <c r="ORY379" s="116"/>
      <c r="ORZ379" s="116"/>
      <c r="OSA379" s="116"/>
      <c r="OSB379" s="116"/>
      <c r="OSC379" s="116"/>
      <c r="OSD379" s="118"/>
      <c r="OSE379" s="116"/>
      <c r="OSF379" s="116"/>
      <c r="OSG379" s="116"/>
      <c r="OSH379" s="116"/>
      <c r="OSI379" s="116"/>
      <c r="OSJ379" s="116"/>
      <c r="OSK379" s="116"/>
      <c r="OSL379" s="116"/>
      <c r="OSM379" s="116"/>
      <c r="OSN379" s="116"/>
      <c r="OSO379" s="118"/>
      <c r="OSP379" s="115"/>
      <c r="OSQ379" s="116"/>
      <c r="OSR379" s="117"/>
      <c r="OSS379" s="116"/>
      <c r="OST379" s="116"/>
      <c r="OSU379" s="116"/>
      <c r="OSV379" s="116"/>
      <c r="OSW379" s="116"/>
      <c r="OSX379" s="116"/>
      <c r="OSY379" s="116"/>
      <c r="OSZ379" s="116"/>
      <c r="OTA379" s="118"/>
      <c r="OTB379" s="116"/>
      <c r="OTC379" s="116"/>
      <c r="OTD379" s="116"/>
      <c r="OTE379" s="116"/>
      <c r="OTF379" s="116"/>
      <c r="OTG379" s="116"/>
      <c r="OTH379" s="116"/>
      <c r="OTI379" s="116"/>
      <c r="OTJ379" s="116"/>
      <c r="OTK379" s="116"/>
      <c r="OTL379" s="118"/>
      <c r="OTM379" s="115"/>
      <c r="OTN379" s="116"/>
      <c r="OTO379" s="117"/>
      <c r="OTP379" s="116"/>
      <c r="OTQ379" s="116"/>
      <c r="OTR379" s="116"/>
      <c r="OTS379" s="116"/>
      <c r="OTT379" s="116"/>
      <c r="OTU379" s="116"/>
      <c r="OTV379" s="116"/>
      <c r="OTW379" s="116"/>
      <c r="OTX379" s="118"/>
      <c r="OTY379" s="116"/>
      <c r="OTZ379" s="116"/>
      <c r="OUA379" s="116"/>
      <c r="OUB379" s="116"/>
      <c r="OUC379" s="116"/>
      <c r="OUD379" s="116"/>
      <c r="OUE379" s="116"/>
      <c r="OUF379" s="116"/>
      <c r="OUG379" s="116"/>
      <c r="OUH379" s="116"/>
      <c r="OUI379" s="118"/>
      <c r="OUJ379" s="115"/>
      <c r="OUK379" s="116"/>
      <c r="OUL379" s="117"/>
      <c r="OUM379" s="116"/>
      <c r="OUN379" s="116"/>
      <c r="OUO379" s="116"/>
      <c r="OUP379" s="116"/>
      <c r="OUQ379" s="116"/>
      <c r="OUR379" s="116"/>
      <c r="OUS379" s="116"/>
      <c r="OUT379" s="116"/>
      <c r="OUU379" s="118"/>
      <c r="OUV379" s="116"/>
      <c r="OUW379" s="116"/>
      <c r="OUX379" s="116"/>
      <c r="OUY379" s="116"/>
      <c r="OUZ379" s="116"/>
      <c r="OVA379" s="116"/>
      <c r="OVB379" s="116"/>
      <c r="OVC379" s="116"/>
      <c r="OVD379" s="116"/>
      <c r="OVE379" s="116"/>
      <c r="OVF379" s="118"/>
      <c r="OVG379" s="115"/>
      <c r="OVH379" s="116"/>
      <c r="OVI379" s="117"/>
      <c r="OVJ379" s="116"/>
      <c r="OVK379" s="116"/>
      <c r="OVL379" s="116"/>
      <c r="OVM379" s="116"/>
      <c r="OVN379" s="116"/>
      <c r="OVO379" s="116"/>
      <c r="OVP379" s="116"/>
      <c r="OVQ379" s="116"/>
      <c r="OVR379" s="118"/>
      <c r="OVS379" s="116"/>
      <c r="OVT379" s="116"/>
      <c r="OVU379" s="116"/>
      <c r="OVV379" s="116"/>
      <c r="OVW379" s="116"/>
      <c r="OVX379" s="116"/>
      <c r="OVY379" s="116"/>
      <c r="OVZ379" s="116"/>
      <c r="OWA379" s="116"/>
      <c r="OWB379" s="116"/>
      <c r="OWC379" s="118"/>
      <c r="OWD379" s="115"/>
      <c r="OWE379" s="116"/>
      <c r="OWF379" s="117"/>
      <c r="OWG379" s="116"/>
      <c r="OWH379" s="116"/>
      <c r="OWI379" s="116"/>
      <c r="OWJ379" s="116"/>
      <c r="OWK379" s="116"/>
      <c r="OWL379" s="116"/>
      <c r="OWM379" s="116"/>
      <c r="OWN379" s="116"/>
      <c r="OWO379" s="118"/>
      <c r="OWP379" s="116"/>
      <c r="OWQ379" s="116"/>
      <c r="OWR379" s="116"/>
      <c r="OWS379" s="116"/>
      <c r="OWT379" s="116"/>
      <c r="OWU379" s="116"/>
      <c r="OWV379" s="116"/>
      <c r="OWW379" s="116"/>
      <c r="OWX379" s="116"/>
      <c r="OWY379" s="116"/>
      <c r="OWZ379" s="118"/>
      <c r="OXA379" s="115"/>
      <c r="OXB379" s="116"/>
      <c r="OXC379" s="117"/>
      <c r="OXD379" s="116"/>
      <c r="OXE379" s="116"/>
      <c r="OXF379" s="116"/>
      <c r="OXG379" s="116"/>
      <c r="OXH379" s="116"/>
      <c r="OXI379" s="116"/>
      <c r="OXJ379" s="116"/>
      <c r="OXK379" s="116"/>
      <c r="OXL379" s="118"/>
      <c r="OXM379" s="116"/>
      <c r="OXN379" s="116"/>
      <c r="OXO379" s="116"/>
      <c r="OXP379" s="116"/>
      <c r="OXQ379" s="116"/>
      <c r="OXR379" s="116"/>
      <c r="OXS379" s="116"/>
      <c r="OXT379" s="116"/>
      <c r="OXU379" s="116"/>
      <c r="OXV379" s="116"/>
      <c r="OXW379" s="118"/>
      <c r="OXX379" s="115"/>
      <c r="OXY379" s="116"/>
      <c r="OXZ379" s="117"/>
      <c r="OYA379" s="116"/>
      <c r="OYB379" s="116"/>
      <c r="OYC379" s="116"/>
      <c r="OYD379" s="116"/>
      <c r="OYE379" s="116"/>
      <c r="OYF379" s="116"/>
      <c r="OYG379" s="116"/>
      <c r="OYH379" s="116"/>
      <c r="OYI379" s="118"/>
      <c r="OYJ379" s="116"/>
      <c r="OYK379" s="116"/>
      <c r="OYL379" s="116"/>
      <c r="OYM379" s="116"/>
      <c r="OYN379" s="116"/>
      <c r="OYO379" s="116"/>
      <c r="OYP379" s="116"/>
      <c r="OYQ379" s="116"/>
      <c r="OYR379" s="116"/>
      <c r="OYS379" s="116"/>
      <c r="OYT379" s="118"/>
      <c r="OYU379" s="115"/>
      <c r="OYV379" s="116"/>
      <c r="OYW379" s="117"/>
      <c r="OYX379" s="116"/>
      <c r="OYY379" s="116"/>
      <c r="OYZ379" s="116"/>
      <c r="OZA379" s="116"/>
      <c r="OZB379" s="116"/>
      <c r="OZC379" s="116"/>
      <c r="OZD379" s="116"/>
      <c r="OZE379" s="116"/>
      <c r="OZF379" s="118"/>
      <c r="OZG379" s="116"/>
      <c r="OZH379" s="116"/>
      <c r="OZI379" s="116"/>
      <c r="OZJ379" s="116"/>
      <c r="OZK379" s="116"/>
      <c r="OZL379" s="116"/>
      <c r="OZM379" s="116"/>
      <c r="OZN379" s="116"/>
      <c r="OZO379" s="116"/>
      <c r="OZP379" s="116"/>
      <c r="OZQ379" s="118"/>
      <c r="OZR379" s="115"/>
      <c r="OZS379" s="116"/>
      <c r="OZT379" s="117"/>
      <c r="OZU379" s="116"/>
      <c r="OZV379" s="116"/>
      <c r="OZW379" s="116"/>
      <c r="OZX379" s="116"/>
      <c r="OZY379" s="116"/>
      <c r="OZZ379" s="116"/>
      <c r="PAA379" s="116"/>
      <c r="PAB379" s="116"/>
      <c r="PAC379" s="118"/>
      <c r="PAD379" s="116"/>
      <c r="PAE379" s="116"/>
      <c r="PAF379" s="116"/>
      <c r="PAG379" s="116"/>
      <c r="PAH379" s="116"/>
      <c r="PAI379" s="116"/>
      <c r="PAJ379" s="116"/>
      <c r="PAK379" s="116"/>
      <c r="PAL379" s="116"/>
      <c r="PAM379" s="116"/>
      <c r="PAN379" s="118"/>
      <c r="PAO379" s="115"/>
      <c r="PAP379" s="116"/>
      <c r="PAQ379" s="117"/>
      <c r="PAR379" s="116"/>
      <c r="PAS379" s="116"/>
      <c r="PAT379" s="116"/>
      <c r="PAU379" s="116"/>
      <c r="PAV379" s="116"/>
      <c r="PAW379" s="116"/>
      <c r="PAX379" s="116"/>
      <c r="PAY379" s="116"/>
      <c r="PAZ379" s="118"/>
      <c r="PBA379" s="116"/>
      <c r="PBB379" s="116"/>
      <c r="PBC379" s="116"/>
      <c r="PBD379" s="116"/>
      <c r="PBE379" s="116"/>
      <c r="PBF379" s="116"/>
      <c r="PBG379" s="116"/>
      <c r="PBH379" s="116"/>
      <c r="PBI379" s="116"/>
      <c r="PBJ379" s="116"/>
      <c r="PBK379" s="118"/>
      <c r="PBL379" s="115"/>
      <c r="PBM379" s="116"/>
      <c r="PBN379" s="117"/>
      <c r="PBO379" s="116"/>
      <c r="PBP379" s="116"/>
      <c r="PBQ379" s="116"/>
      <c r="PBR379" s="116"/>
      <c r="PBS379" s="116"/>
      <c r="PBT379" s="116"/>
      <c r="PBU379" s="116"/>
      <c r="PBV379" s="116"/>
      <c r="PBW379" s="118"/>
      <c r="PBX379" s="116"/>
      <c r="PBY379" s="116"/>
      <c r="PBZ379" s="116"/>
      <c r="PCA379" s="116"/>
      <c r="PCB379" s="116"/>
      <c r="PCC379" s="116"/>
      <c r="PCD379" s="116"/>
      <c r="PCE379" s="116"/>
      <c r="PCF379" s="116"/>
      <c r="PCG379" s="116"/>
      <c r="PCH379" s="118"/>
      <c r="PCI379" s="115"/>
      <c r="PCJ379" s="116"/>
      <c r="PCK379" s="117"/>
      <c r="PCL379" s="116"/>
      <c r="PCM379" s="116"/>
      <c r="PCN379" s="116"/>
      <c r="PCO379" s="116"/>
      <c r="PCP379" s="116"/>
      <c r="PCQ379" s="116"/>
      <c r="PCR379" s="116"/>
      <c r="PCS379" s="116"/>
      <c r="PCT379" s="118"/>
      <c r="PCU379" s="116"/>
      <c r="PCV379" s="116"/>
      <c r="PCW379" s="116"/>
      <c r="PCX379" s="116"/>
      <c r="PCY379" s="116"/>
      <c r="PCZ379" s="116"/>
      <c r="PDA379" s="116"/>
      <c r="PDB379" s="116"/>
      <c r="PDC379" s="116"/>
      <c r="PDD379" s="116"/>
      <c r="PDE379" s="118"/>
      <c r="PDF379" s="115"/>
      <c r="PDG379" s="116"/>
      <c r="PDH379" s="117"/>
      <c r="PDI379" s="116"/>
      <c r="PDJ379" s="116"/>
      <c r="PDK379" s="116"/>
      <c r="PDL379" s="116"/>
      <c r="PDM379" s="116"/>
      <c r="PDN379" s="116"/>
      <c r="PDO379" s="116"/>
      <c r="PDP379" s="116"/>
      <c r="PDQ379" s="118"/>
      <c r="PDR379" s="116"/>
      <c r="PDS379" s="116"/>
      <c r="PDT379" s="116"/>
      <c r="PDU379" s="116"/>
      <c r="PDV379" s="116"/>
      <c r="PDW379" s="116"/>
      <c r="PDX379" s="116"/>
      <c r="PDY379" s="116"/>
      <c r="PDZ379" s="116"/>
      <c r="PEA379" s="116"/>
      <c r="PEB379" s="118"/>
      <c r="PEC379" s="115"/>
      <c r="PED379" s="116"/>
      <c r="PEE379" s="117"/>
      <c r="PEF379" s="116"/>
      <c r="PEG379" s="116"/>
      <c r="PEH379" s="116"/>
      <c r="PEI379" s="116"/>
      <c r="PEJ379" s="116"/>
      <c r="PEK379" s="116"/>
      <c r="PEL379" s="116"/>
      <c r="PEM379" s="116"/>
      <c r="PEN379" s="118"/>
      <c r="PEO379" s="116"/>
      <c r="PEP379" s="116"/>
      <c r="PEQ379" s="116"/>
      <c r="PER379" s="116"/>
      <c r="PES379" s="116"/>
      <c r="PET379" s="116"/>
      <c r="PEU379" s="116"/>
      <c r="PEV379" s="116"/>
      <c r="PEW379" s="116"/>
      <c r="PEX379" s="116"/>
      <c r="PEY379" s="118"/>
      <c r="PEZ379" s="115"/>
      <c r="PFA379" s="116"/>
      <c r="PFB379" s="117"/>
      <c r="PFC379" s="116"/>
      <c r="PFD379" s="116"/>
      <c r="PFE379" s="116"/>
      <c r="PFF379" s="116"/>
      <c r="PFG379" s="116"/>
      <c r="PFH379" s="116"/>
      <c r="PFI379" s="116"/>
      <c r="PFJ379" s="116"/>
      <c r="PFK379" s="118"/>
      <c r="PFL379" s="116"/>
      <c r="PFM379" s="116"/>
      <c r="PFN379" s="116"/>
      <c r="PFO379" s="116"/>
      <c r="PFP379" s="116"/>
      <c r="PFQ379" s="116"/>
      <c r="PFR379" s="116"/>
      <c r="PFS379" s="116"/>
      <c r="PFT379" s="116"/>
      <c r="PFU379" s="116"/>
      <c r="PFV379" s="118"/>
      <c r="PFW379" s="115"/>
      <c r="PFX379" s="116"/>
      <c r="PFY379" s="117"/>
      <c r="PFZ379" s="116"/>
      <c r="PGA379" s="116"/>
      <c r="PGB379" s="116"/>
      <c r="PGC379" s="116"/>
      <c r="PGD379" s="116"/>
      <c r="PGE379" s="116"/>
      <c r="PGF379" s="116"/>
      <c r="PGG379" s="116"/>
      <c r="PGH379" s="118"/>
      <c r="PGI379" s="116"/>
      <c r="PGJ379" s="116"/>
      <c r="PGK379" s="116"/>
      <c r="PGL379" s="116"/>
      <c r="PGM379" s="116"/>
      <c r="PGN379" s="116"/>
      <c r="PGO379" s="116"/>
      <c r="PGP379" s="116"/>
      <c r="PGQ379" s="116"/>
      <c r="PGR379" s="116"/>
      <c r="PGS379" s="118"/>
      <c r="PGT379" s="115"/>
      <c r="PGU379" s="116"/>
      <c r="PGV379" s="117"/>
      <c r="PGW379" s="116"/>
      <c r="PGX379" s="116"/>
      <c r="PGY379" s="116"/>
      <c r="PGZ379" s="116"/>
      <c r="PHA379" s="116"/>
      <c r="PHB379" s="116"/>
      <c r="PHC379" s="116"/>
      <c r="PHD379" s="116"/>
      <c r="PHE379" s="118"/>
      <c r="PHF379" s="116"/>
      <c r="PHG379" s="116"/>
      <c r="PHH379" s="116"/>
      <c r="PHI379" s="116"/>
      <c r="PHJ379" s="116"/>
      <c r="PHK379" s="116"/>
      <c r="PHL379" s="116"/>
      <c r="PHM379" s="116"/>
      <c r="PHN379" s="116"/>
      <c r="PHO379" s="116"/>
      <c r="PHP379" s="118"/>
      <c r="PHQ379" s="115"/>
      <c r="PHR379" s="116"/>
      <c r="PHS379" s="117"/>
      <c r="PHT379" s="116"/>
      <c r="PHU379" s="116"/>
      <c r="PHV379" s="116"/>
      <c r="PHW379" s="116"/>
      <c r="PHX379" s="116"/>
      <c r="PHY379" s="116"/>
      <c r="PHZ379" s="116"/>
      <c r="PIA379" s="116"/>
      <c r="PIB379" s="118"/>
      <c r="PIC379" s="116"/>
      <c r="PID379" s="116"/>
      <c r="PIE379" s="116"/>
      <c r="PIF379" s="116"/>
      <c r="PIG379" s="116"/>
      <c r="PIH379" s="116"/>
      <c r="PII379" s="116"/>
      <c r="PIJ379" s="116"/>
      <c r="PIK379" s="116"/>
      <c r="PIL379" s="116"/>
      <c r="PIM379" s="118"/>
      <c r="PIN379" s="115"/>
      <c r="PIO379" s="116"/>
      <c r="PIP379" s="117"/>
      <c r="PIQ379" s="116"/>
      <c r="PIR379" s="116"/>
      <c r="PIS379" s="116"/>
      <c r="PIT379" s="116"/>
      <c r="PIU379" s="116"/>
      <c r="PIV379" s="116"/>
      <c r="PIW379" s="116"/>
      <c r="PIX379" s="116"/>
      <c r="PIY379" s="118"/>
      <c r="PIZ379" s="116"/>
      <c r="PJA379" s="116"/>
      <c r="PJB379" s="116"/>
      <c r="PJC379" s="116"/>
      <c r="PJD379" s="116"/>
      <c r="PJE379" s="116"/>
      <c r="PJF379" s="116"/>
      <c r="PJG379" s="116"/>
      <c r="PJH379" s="116"/>
      <c r="PJI379" s="116"/>
      <c r="PJJ379" s="118"/>
      <c r="PJK379" s="115"/>
      <c r="PJL379" s="116"/>
      <c r="PJM379" s="117"/>
      <c r="PJN379" s="116"/>
      <c r="PJO379" s="116"/>
      <c r="PJP379" s="116"/>
      <c r="PJQ379" s="116"/>
      <c r="PJR379" s="116"/>
      <c r="PJS379" s="116"/>
      <c r="PJT379" s="116"/>
      <c r="PJU379" s="116"/>
      <c r="PJV379" s="118"/>
      <c r="PJW379" s="116"/>
      <c r="PJX379" s="116"/>
      <c r="PJY379" s="116"/>
      <c r="PJZ379" s="116"/>
      <c r="PKA379" s="116"/>
      <c r="PKB379" s="116"/>
      <c r="PKC379" s="116"/>
      <c r="PKD379" s="116"/>
      <c r="PKE379" s="116"/>
      <c r="PKF379" s="116"/>
      <c r="PKG379" s="118"/>
      <c r="PKH379" s="115"/>
      <c r="PKI379" s="116"/>
      <c r="PKJ379" s="117"/>
      <c r="PKK379" s="116"/>
      <c r="PKL379" s="116"/>
      <c r="PKM379" s="116"/>
      <c r="PKN379" s="116"/>
      <c r="PKO379" s="116"/>
      <c r="PKP379" s="116"/>
      <c r="PKQ379" s="116"/>
      <c r="PKR379" s="116"/>
      <c r="PKS379" s="118"/>
      <c r="PKT379" s="116"/>
      <c r="PKU379" s="116"/>
      <c r="PKV379" s="116"/>
      <c r="PKW379" s="116"/>
      <c r="PKX379" s="116"/>
      <c r="PKY379" s="116"/>
      <c r="PKZ379" s="116"/>
      <c r="PLA379" s="116"/>
      <c r="PLB379" s="116"/>
      <c r="PLC379" s="116"/>
      <c r="PLD379" s="118"/>
      <c r="PLE379" s="115"/>
      <c r="PLF379" s="116"/>
      <c r="PLG379" s="117"/>
      <c r="PLH379" s="116"/>
      <c r="PLI379" s="116"/>
      <c r="PLJ379" s="116"/>
      <c r="PLK379" s="116"/>
      <c r="PLL379" s="116"/>
      <c r="PLM379" s="116"/>
      <c r="PLN379" s="116"/>
      <c r="PLO379" s="116"/>
      <c r="PLP379" s="118"/>
      <c r="PLQ379" s="116"/>
      <c r="PLR379" s="116"/>
      <c r="PLS379" s="116"/>
      <c r="PLT379" s="116"/>
      <c r="PLU379" s="116"/>
      <c r="PLV379" s="116"/>
      <c r="PLW379" s="116"/>
      <c r="PLX379" s="116"/>
      <c r="PLY379" s="116"/>
      <c r="PLZ379" s="116"/>
      <c r="PMA379" s="118"/>
      <c r="PMB379" s="115"/>
      <c r="PMC379" s="116"/>
      <c r="PMD379" s="117"/>
      <c r="PME379" s="116"/>
      <c r="PMF379" s="116"/>
      <c r="PMG379" s="116"/>
      <c r="PMH379" s="116"/>
      <c r="PMI379" s="116"/>
      <c r="PMJ379" s="116"/>
      <c r="PMK379" s="116"/>
      <c r="PML379" s="116"/>
      <c r="PMM379" s="118"/>
      <c r="PMN379" s="116"/>
      <c r="PMO379" s="116"/>
      <c r="PMP379" s="116"/>
      <c r="PMQ379" s="116"/>
      <c r="PMR379" s="116"/>
      <c r="PMS379" s="116"/>
      <c r="PMT379" s="116"/>
      <c r="PMU379" s="116"/>
      <c r="PMV379" s="116"/>
      <c r="PMW379" s="116"/>
      <c r="PMX379" s="118"/>
      <c r="PMY379" s="115"/>
      <c r="PMZ379" s="116"/>
      <c r="PNA379" s="117"/>
      <c r="PNB379" s="116"/>
      <c r="PNC379" s="116"/>
      <c r="PND379" s="116"/>
      <c r="PNE379" s="116"/>
      <c r="PNF379" s="116"/>
      <c r="PNG379" s="116"/>
      <c r="PNH379" s="116"/>
      <c r="PNI379" s="116"/>
      <c r="PNJ379" s="118"/>
      <c r="PNK379" s="116"/>
      <c r="PNL379" s="116"/>
      <c r="PNM379" s="116"/>
      <c r="PNN379" s="116"/>
      <c r="PNO379" s="116"/>
      <c r="PNP379" s="116"/>
      <c r="PNQ379" s="116"/>
      <c r="PNR379" s="116"/>
      <c r="PNS379" s="116"/>
      <c r="PNT379" s="116"/>
      <c r="PNU379" s="118"/>
      <c r="PNV379" s="115"/>
      <c r="PNW379" s="116"/>
      <c r="PNX379" s="117"/>
      <c r="PNY379" s="116"/>
      <c r="PNZ379" s="116"/>
      <c r="POA379" s="116"/>
      <c r="POB379" s="116"/>
      <c r="POC379" s="116"/>
      <c r="POD379" s="116"/>
      <c r="POE379" s="116"/>
      <c r="POF379" s="116"/>
      <c r="POG379" s="118"/>
      <c r="POH379" s="116"/>
      <c r="POI379" s="116"/>
      <c r="POJ379" s="116"/>
      <c r="POK379" s="116"/>
      <c r="POL379" s="116"/>
      <c r="POM379" s="116"/>
      <c r="PON379" s="116"/>
      <c r="POO379" s="116"/>
      <c r="POP379" s="116"/>
      <c r="POQ379" s="116"/>
      <c r="POR379" s="118"/>
      <c r="POS379" s="115"/>
      <c r="POT379" s="116"/>
      <c r="POU379" s="117"/>
      <c r="POV379" s="116"/>
      <c r="POW379" s="116"/>
      <c r="POX379" s="116"/>
      <c r="POY379" s="116"/>
      <c r="POZ379" s="116"/>
      <c r="PPA379" s="116"/>
      <c r="PPB379" s="116"/>
      <c r="PPC379" s="116"/>
      <c r="PPD379" s="118"/>
      <c r="PPE379" s="116"/>
      <c r="PPF379" s="116"/>
      <c r="PPG379" s="116"/>
      <c r="PPH379" s="116"/>
      <c r="PPI379" s="116"/>
      <c r="PPJ379" s="116"/>
      <c r="PPK379" s="116"/>
      <c r="PPL379" s="116"/>
      <c r="PPM379" s="116"/>
      <c r="PPN379" s="116"/>
      <c r="PPO379" s="118"/>
      <c r="PPP379" s="115"/>
      <c r="PPQ379" s="116"/>
      <c r="PPR379" s="117"/>
      <c r="PPS379" s="116"/>
      <c r="PPT379" s="116"/>
      <c r="PPU379" s="116"/>
      <c r="PPV379" s="116"/>
      <c r="PPW379" s="116"/>
      <c r="PPX379" s="116"/>
      <c r="PPY379" s="116"/>
      <c r="PPZ379" s="116"/>
      <c r="PQA379" s="118"/>
      <c r="PQB379" s="116"/>
      <c r="PQC379" s="116"/>
      <c r="PQD379" s="116"/>
      <c r="PQE379" s="116"/>
      <c r="PQF379" s="116"/>
      <c r="PQG379" s="116"/>
      <c r="PQH379" s="116"/>
      <c r="PQI379" s="116"/>
      <c r="PQJ379" s="116"/>
      <c r="PQK379" s="116"/>
      <c r="PQL379" s="118"/>
      <c r="PQM379" s="115"/>
      <c r="PQN379" s="116"/>
      <c r="PQO379" s="117"/>
      <c r="PQP379" s="116"/>
      <c r="PQQ379" s="116"/>
      <c r="PQR379" s="116"/>
      <c r="PQS379" s="116"/>
      <c r="PQT379" s="116"/>
      <c r="PQU379" s="116"/>
      <c r="PQV379" s="116"/>
      <c r="PQW379" s="116"/>
      <c r="PQX379" s="118"/>
      <c r="PQY379" s="116"/>
      <c r="PQZ379" s="116"/>
      <c r="PRA379" s="116"/>
      <c r="PRB379" s="116"/>
      <c r="PRC379" s="116"/>
      <c r="PRD379" s="116"/>
      <c r="PRE379" s="116"/>
      <c r="PRF379" s="116"/>
      <c r="PRG379" s="116"/>
      <c r="PRH379" s="116"/>
      <c r="PRI379" s="118"/>
      <c r="PRJ379" s="115"/>
      <c r="PRK379" s="116"/>
      <c r="PRL379" s="117"/>
      <c r="PRM379" s="116"/>
      <c r="PRN379" s="116"/>
      <c r="PRO379" s="116"/>
      <c r="PRP379" s="116"/>
      <c r="PRQ379" s="116"/>
      <c r="PRR379" s="116"/>
      <c r="PRS379" s="116"/>
      <c r="PRT379" s="116"/>
      <c r="PRU379" s="118"/>
      <c r="PRV379" s="116"/>
      <c r="PRW379" s="116"/>
      <c r="PRX379" s="116"/>
      <c r="PRY379" s="116"/>
      <c r="PRZ379" s="116"/>
      <c r="PSA379" s="116"/>
      <c r="PSB379" s="116"/>
      <c r="PSC379" s="116"/>
      <c r="PSD379" s="116"/>
      <c r="PSE379" s="116"/>
      <c r="PSF379" s="118"/>
      <c r="PSG379" s="115"/>
      <c r="PSH379" s="116"/>
      <c r="PSI379" s="117"/>
      <c r="PSJ379" s="116"/>
      <c r="PSK379" s="116"/>
      <c r="PSL379" s="116"/>
      <c r="PSM379" s="116"/>
      <c r="PSN379" s="116"/>
      <c r="PSO379" s="116"/>
      <c r="PSP379" s="116"/>
      <c r="PSQ379" s="116"/>
      <c r="PSR379" s="118"/>
      <c r="PSS379" s="116"/>
      <c r="PST379" s="116"/>
      <c r="PSU379" s="116"/>
      <c r="PSV379" s="116"/>
      <c r="PSW379" s="116"/>
      <c r="PSX379" s="116"/>
      <c r="PSY379" s="116"/>
      <c r="PSZ379" s="116"/>
      <c r="PTA379" s="116"/>
      <c r="PTB379" s="116"/>
      <c r="PTC379" s="118"/>
      <c r="PTD379" s="115"/>
      <c r="PTE379" s="116"/>
      <c r="PTF379" s="117"/>
      <c r="PTG379" s="116"/>
      <c r="PTH379" s="116"/>
      <c r="PTI379" s="116"/>
      <c r="PTJ379" s="116"/>
      <c r="PTK379" s="116"/>
      <c r="PTL379" s="116"/>
      <c r="PTM379" s="116"/>
      <c r="PTN379" s="116"/>
      <c r="PTO379" s="118"/>
      <c r="PTP379" s="116"/>
      <c r="PTQ379" s="116"/>
      <c r="PTR379" s="116"/>
      <c r="PTS379" s="116"/>
      <c r="PTT379" s="116"/>
      <c r="PTU379" s="116"/>
      <c r="PTV379" s="116"/>
      <c r="PTW379" s="116"/>
      <c r="PTX379" s="116"/>
      <c r="PTY379" s="116"/>
      <c r="PTZ379" s="118"/>
      <c r="PUA379" s="115"/>
      <c r="PUB379" s="116"/>
      <c r="PUC379" s="117"/>
      <c r="PUD379" s="116"/>
      <c r="PUE379" s="116"/>
      <c r="PUF379" s="116"/>
      <c r="PUG379" s="116"/>
      <c r="PUH379" s="116"/>
      <c r="PUI379" s="116"/>
      <c r="PUJ379" s="116"/>
      <c r="PUK379" s="116"/>
      <c r="PUL379" s="118"/>
      <c r="PUM379" s="116"/>
      <c r="PUN379" s="116"/>
      <c r="PUO379" s="116"/>
      <c r="PUP379" s="116"/>
      <c r="PUQ379" s="116"/>
      <c r="PUR379" s="116"/>
      <c r="PUS379" s="116"/>
      <c r="PUT379" s="116"/>
      <c r="PUU379" s="116"/>
      <c r="PUV379" s="116"/>
      <c r="PUW379" s="118"/>
      <c r="PUX379" s="115"/>
      <c r="PUY379" s="116"/>
      <c r="PUZ379" s="117"/>
      <c r="PVA379" s="116"/>
      <c r="PVB379" s="116"/>
      <c r="PVC379" s="116"/>
      <c r="PVD379" s="116"/>
      <c r="PVE379" s="116"/>
      <c r="PVF379" s="116"/>
      <c r="PVG379" s="116"/>
      <c r="PVH379" s="116"/>
      <c r="PVI379" s="118"/>
      <c r="PVJ379" s="116"/>
      <c r="PVK379" s="116"/>
      <c r="PVL379" s="116"/>
      <c r="PVM379" s="116"/>
      <c r="PVN379" s="116"/>
      <c r="PVO379" s="116"/>
      <c r="PVP379" s="116"/>
      <c r="PVQ379" s="116"/>
      <c r="PVR379" s="116"/>
      <c r="PVS379" s="116"/>
      <c r="PVT379" s="118"/>
      <c r="PVU379" s="115"/>
      <c r="PVV379" s="116"/>
      <c r="PVW379" s="117"/>
      <c r="PVX379" s="116"/>
      <c r="PVY379" s="116"/>
      <c r="PVZ379" s="116"/>
      <c r="PWA379" s="116"/>
      <c r="PWB379" s="116"/>
      <c r="PWC379" s="116"/>
      <c r="PWD379" s="116"/>
      <c r="PWE379" s="116"/>
      <c r="PWF379" s="118"/>
      <c r="PWG379" s="116"/>
      <c r="PWH379" s="116"/>
      <c r="PWI379" s="116"/>
      <c r="PWJ379" s="116"/>
      <c r="PWK379" s="116"/>
      <c r="PWL379" s="116"/>
      <c r="PWM379" s="116"/>
      <c r="PWN379" s="116"/>
      <c r="PWO379" s="116"/>
      <c r="PWP379" s="116"/>
      <c r="PWQ379" s="118"/>
      <c r="PWR379" s="115"/>
      <c r="PWS379" s="116"/>
      <c r="PWT379" s="117"/>
      <c r="PWU379" s="116"/>
      <c r="PWV379" s="116"/>
      <c r="PWW379" s="116"/>
      <c r="PWX379" s="116"/>
      <c r="PWY379" s="116"/>
      <c r="PWZ379" s="116"/>
      <c r="PXA379" s="116"/>
      <c r="PXB379" s="116"/>
      <c r="PXC379" s="118"/>
      <c r="PXD379" s="116"/>
      <c r="PXE379" s="116"/>
      <c r="PXF379" s="116"/>
      <c r="PXG379" s="116"/>
      <c r="PXH379" s="116"/>
      <c r="PXI379" s="116"/>
      <c r="PXJ379" s="116"/>
      <c r="PXK379" s="116"/>
      <c r="PXL379" s="116"/>
      <c r="PXM379" s="116"/>
      <c r="PXN379" s="118"/>
      <c r="PXO379" s="115"/>
      <c r="PXP379" s="116"/>
      <c r="PXQ379" s="117"/>
      <c r="PXR379" s="116"/>
      <c r="PXS379" s="116"/>
      <c r="PXT379" s="116"/>
      <c r="PXU379" s="116"/>
      <c r="PXV379" s="116"/>
      <c r="PXW379" s="116"/>
      <c r="PXX379" s="116"/>
      <c r="PXY379" s="116"/>
      <c r="PXZ379" s="118"/>
      <c r="PYA379" s="116"/>
      <c r="PYB379" s="116"/>
      <c r="PYC379" s="116"/>
      <c r="PYD379" s="116"/>
      <c r="PYE379" s="116"/>
      <c r="PYF379" s="116"/>
      <c r="PYG379" s="116"/>
      <c r="PYH379" s="116"/>
      <c r="PYI379" s="116"/>
      <c r="PYJ379" s="116"/>
      <c r="PYK379" s="118"/>
      <c r="PYL379" s="115"/>
      <c r="PYM379" s="116"/>
      <c r="PYN379" s="117"/>
      <c r="PYO379" s="116"/>
      <c r="PYP379" s="116"/>
      <c r="PYQ379" s="116"/>
      <c r="PYR379" s="116"/>
      <c r="PYS379" s="116"/>
      <c r="PYT379" s="116"/>
      <c r="PYU379" s="116"/>
      <c r="PYV379" s="116"/>
      <c r="PYW379" s="118"/>
      <c r="PYX379" s="116"/>
      <c r="PYY379" s="116"/>
      <c r="PYZ379" s="116"/>
      <c r="PZA379" s="116"/>
      <c r="PZB379" s="116"/>
      <c r="PZC379" s="116"/>
      <c r="PZD379" s="116"/>
      <c r="PZE379" s="116"/>
      <c r="PZF379" s="116"/>
      <c r="PZG379" s="116"/>
      <c r="PZH379" s="118"/>
      <c r="PZI379" s="115"/>
      <c r="PZJ379" s="116"/>
      <c r="PZK379" s="117"/>
      <c r="PZL379" s="116"/>
      <c r="PZM379" s="116"/>
      <c r="PZN379" s="116"/>
      <c r="PZO379" s="116"/>
      <c r="PZP379" s="116"/>
      <c r="PZQ379" s="116"/>
      <c r="PZR379" s="116"/>
      <c r="PZS379" s="116"/>
      <c r="PZT379" s="118"/>
      <c r="PZU379" s="116"/>
      <c r="PZV379" s="116"/>
      <c r="PZW379" s="116"/>
      <c r="PZX379" s="116"/>
      <c r="PZY379" s="116"/>
      <c r="PZZ379" s="116"/>
      <c r="QAA379" s="116"/>
      <c r="QAB379" s="116"/>
      <c r="QAC379" s="116"/>
      <c r="QAD379" s="116"/>
      <c r="QAE379" s="118"/>
      <c r="QAF379" s="115"/>
      <c r="QAG379" s="116"/>
      <c r="QAH379" s="117"/>
      <c r="QAI379" s="116"/>
      <c r="QAJ379" s="116"/>
      <c r="QAK379" s="116"/>
      <c r="QAL379" s="116"/>
      <c r="QAM379" s="116"/>
      <c r="QAN379" s="116"/>
      <c r="QAO379" s="116"/>
      <c r="QAP379" s="116"/>
      <c r="QAQ379" s="118"/>
      <c r="QAR379" s="116"/>
      <c r="QAS379" s="116"/>
      <c r="QAT379" s="116"/>
      <c r="QAU379" s="116"/>
      <c r="QAV379" s="116"/>
      <c r="QAW379" s="116"/>
      <c r="QAX379" s="116"/>
      <c r="QAY379" s="116"/>
      <c r="QAZ379" s="116"/>
      <c r="QBA379" s="116"/>
      <c r="QBB379" s="118"/>
      <c r="QBC379" s="115"/>
      <c r="QBD379" s="116"/>
      <c r="QBE379" s="117"/>
      <c r="QBF379" s="116"/>
      <c r="QBG379" s="116"/>
      <c r="QBH379" s="116"/>
      <c r="QBI379" s="116"/>
      <c r="QBJ379" s="116"/>
      <c r="QBK379" s="116"/>
      <c r="QBL379" s="116"/>
      <c r="QBM379" s="116"/>
      <c r="QBN379" s="118"/>
      <c r="QBO379" s="116"/>
      <c r="QBP379" s="116"/>
      <c r="QBQ379" s="116"/>
      <c r="QBR379" s="116"/>
      <c r="QBS379" s="116"/>
      <c r="QBT379" s="116"/>
      <c r="QBU379" s="116"/>
      <c r="QBV379" s="116"/>
      <c r="QBW379" s="116"/>
      <c r="QBX379" s="116"/>
      <c r="QBY379" s="118"/>
      <c r="QBZ379" s="115"/>
      <c r="QCA379" s="116"/>
      <c r="QCB379" s="117"/>
      <c r="QCC379" s="116"/>
      <c r="QCD379" s="116"/>
      <c r="QCE379" s="116"/>
      <c r="QCF379" s="116"/>
      <c r="QCG379" s="116"/>
      <c r="QCH379" s="116"/>
      <c r="QCI379" s="116"/>
      <c r="QCJ379" s="116"/>
      <c r="QCK379" s="118"/>
      <c r="QCL379" s="116"/>
      <c r="QCM379" s="116"/>
      <c r="QCN379" s="116"/>
      <c r="QCO379" s="116"/>
      <c r="QCP379" s="116"/>
      <c r="QCQ379" s="116"/>
      <c r="QCR379" s="116"/>
      <c r="QCS379" s="116"/>
      <c r="QCT379" s="116"/>
      <c r="QCU379" s="116"/>
      <c r="QCV379" s="118"/>
      <c r="QCW379" s="115"/>
      <c r="QCX379" s="116"/>
      <c r="QCY379" s="117"/>
      <c r="QCZ379" s="116"/>
      <c r="QDA379" s="116"/>
      <c r="QDB379" s="116"/>
      <c r="QDC379" s="116"/>
      <c r="QDD379" s="116"/>
      <c r="QDE379" s="116"/>
      <c r="QDF379" s="116"/>
      <c r="QDG379" s="116"/>
      <c r="QDH379" s="118"/>
      <c r="QDI379" s="116"/>
      <c r="QDJ379" s="116"/>
      <c r="QDK379" s="116"/>
      <c r="QDL379" s="116"/>
      <c r="QDM379" s="116"/>
      <c r="QDN379" s="116"/>
      <c r="QDO379" s="116"/>
      <c r="QDP379" s="116"/>
      <c r="QDQ379" s="116"/>
      <c r="QDR379" s="116"/>
      <c r="QDS379" s="118"/>
      <c r="QDT379" s="115"/>
      <c r="QDU379" s="116"/>
      <c r="QDV379" s="117"/>
      <c r="QDW379" s="116"/>
      <c r="QDX379" s="116"/>
      <c r="QDY379" s="116"/>
      <c r="QDZ379" s="116"/>
      <c r="QEA379" s="116"/>
      <c r="QEB379" s="116"/>
      <c r="QEC379" s="116"/>
      <c r="QED379" s="116"/>
      <c r="QEE379" s="118"/>
      <c r="QEF379" s="116"/>
      <c r="QEG379" s="116"/>
      <c r="QEH379" s="116"/>
      <c r="QEI379" s="116"/>
      <c r="QEJ379" s="116"/>
      <c r="QEK379" s="116"/>
      <c r="QEL379" s="116"/>
      <c r="QEM379" s="116"/>
      <c r="QEN379" s="116"/>
      <c r="QEO379" s="116"/>
      <c r="QEP379" s="118"/>
      <c r="QEQ379" s="115"/>
      <c r="QER379" s="116"/>
      <c r="QES379" s="117"/>
      <c r="QET379" s="116"/>
      <c r="QEU379" s="116"/>
      <c r="QEV379" s="116"/>
      <c r="QEW379" s="116"/>
      <c r="QEX379" s="116"/>
      <c r="QEY379" s="116"/>
      <c r="QEZ379" s="116"/>
      <c r="QFA379" s="116"/>
      <c r="QFB379" s="118"/>
      <c r="QFC379" s="116"/>
      <c r="QFD379" s="116"/>
      <c r="QFE379" s="116"/>
      <c r="QFF379" s="116"/>
      <c r="QFG379" s="116"/>
      <c r="QFH379" s="116"/>
      <c r="QFI379" s="116"/>
      <c r="QFJ379" s="116"/>
      <c r="QFK379" s="116"/>
      <c r="QFL379" s="116"/>
      <c r="QFM379" s="118"/>
      <c r="QFN379" s="115"/>
      <c r="QFO379" s="116"/>
      <c r="QFP379" s="117"/>
      <c r="QFQ379" s="116"/>
      <c r="QFR379" s="116"/>
      <c r="QFS379" s="116"/>
      <c r="QFT379" s="116"/>
      <c r="QFU379" s="116"/>
      <c r="QFV379" s="116"/>
      <c r="QFW379" s="116"/>
      <c r="QFX379" s="116"/>
      <c r="QFY379" s="118"/>
      <c r="QFZ379" s="116"/>
      <c r="QGA379" s="116"/>
      <c r="QGB379" s="116"/>
      <c r="QGC379" s="116"/>
      <c r="QGD379" s="116"/>
      <c r="QGE379" s="116"/>
      <c r="QGF379" s="116"/>
      <c r="QGG379" s="116"/>
      <c r="QGH379" s="116"/>
      <c r="QGI379" s="116"/>
      <c r="QGJ379" s="118"/>
      <c r="QGK379" s="115"/>
      <c r="QGL379" s="116"/>
      <c r="QGM379" s="117"/>
      <c r="QGN379" s="116"/>
      <c r="QGO379" s="116"/>
      <c r="QGP379" s="116"/>
      <c r="QGQ379" s="116"/>
      <c r="QGR379" s="116"/>
      <c r="QGS379" s="116"/>
      <c r="QGT379" s="116"/>
      <c r="QGU379" s="116"/>
      <c r="QGV379" s="118"/>
      <c r="QGW379" s="116"/>
      <c r="QGX379" s="116"/>
      <c r="QGY379" s="116"/>
      <c r="QGZ379" s="116"/>
      <c r="QHA379" s="116"/>
      <c r="QHB379" s="116"/>
      <c r="QHC379" s="116"/>
      <c r="QHD379" s="116"/>
      <c r="QHE379" s="116"/>
      <c r="QHF379" s="116"/>
      <c r="QHG379" s="118"/>
      <c r="QHH379" s="115"/>
      <c r="QHI379" s="116"/>
      <c r="QHJ379" s="117"/>
      <c r="QHK379" s="116"/>
      <c r="QHL379" s="116"/>
      <c r="QHM379" s="116"/>
      <c r="QHN379" s="116"/>
      <c r="QHO379" s="116"/>
      <c r="QHP379" s="116"/>
      <c r="QHQ379" s="116"/>
      <c r="QHR379" s="116"/>
      <c r="QHS379" s="118"/>
      <c r="QHT379" s="116"/>
      <c r="QHU379" s="116"/>
      <c r="QHV379" s="116"/>
      <c r="QHW379" s="116"/>
      <c r="QHX379" s="116"/>
      <c r="QHY379" s="116"/>
      <c r="QHZ379" s="116"/>
      <c r="QIA379" s="116"/>
      <c r="QIB379" s="116"/>
      <c r="QIC379" s="116"/>
      <c r="QID379" s="118"/>
      <c r="QIE379" s="115"/>
      <c r="QIF379" s="116"/>
      <c r="QIG379" s="117"/>
      <c r="QIH379" s="116"/>
      <c r="QII379" s="116"/>
      <c r="QIJ379" s="116"/>
      <c r="QIK379" s="116"/>
      <c r="QIL379" s="116"/>
      <c r="QIM379" s="116"/>
      <c r="QIN379" s="116"/>
      <c r="QIO379" s="116"/>
      <c r="QIP379" s="118"/>
      <c r="QIQ379" s="116"/>
      <c r="QIR379" s="116"/>
      <c r="QIS379" s="116"/>
      <c r="QIT379" s="116"/>
      <c r="QIU379" s="116"/>
      <c r="QIV379" s="116"/>
      <c r="QIW379" s="116"/>
      <c r="QIX379" s="116"/>
      <c r="QIY379" s="116"/>
      <c r="QIZ379" s="116"/>
      <c r="QJA379" s="118"/>
      <c r="QJB379" s="115"/>
      <c r="QJC379" s="116"/>
      <c r="QJD379" s="117"/>
      <c r="QJE379" s="116"/>
      <c r="QJF379" s="116"/>
      <c r="QJG379" s="116"/>
      <c r="QJH379" s="116"/>
      <c r="QJI379" s="116"/>
      <c r="QJJ379" s="116"/>
      <c r="QJK379" s="116"/>
      <c r="QJL379" s="116"/>
      <c r="QJM379" s="118"/>
      <c r="QJN379" s="116"/>
      <c r="QJO379" s="116"/>
      <c r="QJP379" s="116"/>
      <c r="QJQ379" s="116"/>
      <c r="QJR379" s="116"/>
      <c r="QJS379" s="116"/>
      <c r="QJT379" s="116"/>
      <c r="QJU379" s="116"/>
      <c r="QJV379" s="116"/>
      <c r="QJW379" s="116"/>
      <c r="QJX379" s="118"/>
      <c r="QJY379" s="115"/>
      <c r="QJZ379" s="116"/>
      <c r="QKA379" s="117"/>
      <c r="QKB379" s="116"/>
      <c r="QKC379" s="116"/>
      <c r="QKD379" s="116"/>
      <c r="QKE379" s="116"/>
      <c r="QKF379" s="116"/>
      <c r="QKG379" s="116"/>
      <c r="QKH379" s="116"/>
      <c r="QKI379" s="116"/>
      <c r="QKJ379" s="118"/>
      <c r="QKK379" s="116"/>
      <c r="QKL379" s="116"/>
      <c r="QKM379" s="116"/>
      <c r="QKN379" s="116"/>
      <c r="QKO379" s="116"/>
      <c r="QKP379" s="116"/>
      <c r="QKQ379" s="116"/>
      <c r="QKR379" s="116"/>
      <c r="QKS379" s="116"/>
      <c r="QKT379" s="116"/>
      <c r="QKU379" s="118"/>
      <c r="QKV379" s="115"/>
      <c r="QKW379" s="116"/>
      <c r="QKX379" s="117"/>
      <c r="QKY379" s="116"/>
      <c r="QKZ379" s="116"/>
      <c r="QLA379" s="116"/>
      <c r="QLB379" s="116"/>
      <c r="QLC379" s="116"/>
      <c r="QLD379" s="116"/>
      <c r="QLE379" s="116"/>
      <c r="QLF379" s="116"/>
      <c r="QLG379" s="118"/>
      <c r="QLH379" s="116"/>
      <c r="QLI379" s="116"/>
      <c r="QLJ379" s="116"/>
      <c r="QLK379" s="116"/>
      <c r="QLL379" s="116"/>
      <c r="QLM379" s="116"/>
      <c r="QLN379" s="116"/>
      <c r="QLO379" s="116"/>
      <c r="QLP379" s="116"/>
      <c r="QLQ379" s="116"/>
      <c r="QLR379" s="118"/>
      <c r="QLS379" s="115"/>
      <c r="QLT379" s="116"/>
      <c r="QLU379" s="117"/>
      <c r="QLV379" s="116"/>
      <c r="QLW379" s="116"/>
      <c r="QLX379" s="116"/>
      <c r="QLY379" s="116"/>
      <c r="QLZ379" s="116"/>
      <c r="QMA379" s="116"/>
      <c r="QMB379" s="116"/>
      <c r="QMC379" s="116"/>
      <c r="QMD379" s="118"/>
      <c r="QME379" s="116"/>
      <c r="QMF379" s="116"/>
      <c r="QMG379" s="116"/>
      <c r="QMH379" s="116"/>
      <c r="QMI379" s="116"/>
      <c r="QMJ379" s="116"/>
      <c r="QMK379" s="116"/>
      <c r="QML379" s="116"/>
      <c r="QMM379" s="116"/>
      <c r="QMN379" s="116"/>
      <c r="QMO379" s="118"/>
      <c r="QMP379" s="115"/>
      <c r="QMQ379" s="116"/>
      <c r="QMR379" s="117"/>
      <c r="QMS379" s="116"/>
      <c r="QMT379" s="116"/>
      <c r="QMU379" s="116"/>
      <c r="QMV379" s="116"/>
      <c r="QMW379" s="116"/>
      <c r="QMX379" s="116"/>
      <c r="QMY379" s="116"/>
      <c r="QMZ379" s="116"/>
      <c r="QNA379" s="118"/>
      <c r="QNB379" s="116"/>
      <c r="QNC379" s="116"/>
      <c r="QND379" s="116"/>
      <c r="QNE379" s="116"/>
      <c r="QNF379" s="116"/>
      <c r="QNG379" s="116"/>
      <c r="QNH379" s="116"/>
      <c r="QNI379" s="116"/>
      <c r="QNJ379" s="116"/>
      <c r="QNK379" s="116"/>
      <c r="QNL379" s="118"/>
      <c r="QNM379" s="115"/>
      <c r="QNN379" s="116"/>
      <c r="QNO379" s="117"/>
      <c r="QNP379" s="116"/>
      <c r="QNQ379" s="116"/>
      <c r="QNR379" s="116"/>
      <c r="QNS379" s="116"/>
      <c r="QNT379" s="116"/>
      <c r="QNU379" s="116"/>
      <c r="QNV379" s="116"/>
      <c r="QNW379" s="116"/>
      <c r="QNX379" s="118"/>
      <c r="QNY379" s="116"/>
      <c r="QNZ379" s="116"/>
      <c r="QOA379" s="116"/>
      <c r="QOB379" s="116"/>
      <c r="QOC379" s="116"/>
      <c r="QOD379" s="116"/>
      <c r="QOE379" s="116"/>
      <c r="QOF379" s="116"/>
      <c r="QOG379" s="116"/>
      <c r="QOH379" s="116"/>
      <c r="QOI379" s="118"/>
      <c r="QOJ379" s="115"/>
      <c r="QOK379" s="116"/>
      <c r="QOL379" s="117"/>
      <c r="QOM379" s="116"/>
      <c r="QON379" s="116"/>
      <c r="QOO379" s="116"/>
      <c r="QOP379" s="116"/>
      <c r="QOQ379" s="116"/>
      <c r="QOR379" s="116"/>
      <c r="QOS379" s="116"/>
      <c r="QOT379" s="116"/>
      <c r="QOU379" s="118"/>
      <c r="QOV379" s="116"/>
      <c r="QOW379" s="116"/>
      <c r="QOX379" s="116"/>
      <c r="QOY379" s="116"/>
      <c r="QOZ379" s="116"/>
      <c r="QPA379" s="116"/>
      <c r="QPB379" s="116"/>
      <c r="QPC379" s="116"/>
      <c r="QPD379" s="116"/>
      <c r="QPE379" s="116"/>
      <c r="QPF379" s="118"/>
      <c r="QPG379" s="115"/>
      <c r="QPH379" s="116"/>
      <c r="QPI379" s="117"/>
      <c r="QPJ379" s="116"/>
      <c r="QPK379" s="116"/>
      <c r="QPL379" s="116"/>
      <c r="QPM379" s="116"/>
      <c r="QPN379" s="116"/>
      <c r="QPO379" s="116"/>
      <c r="QPP379" s="116"/>
      <c r="QPQ379" s="116"/>
      <c r="QPR379" s="118"/>
      <c r="QPS379" s="116"/>
      <c r="QPT379" s="116"/>
      <c r="QPU379" s="116"/>
      <c r="QPV379" s="116"/>
      <c r="QPW379" s="116"/>
      <c r="QPX379" s="116"/>
      <c r="QPY379" s="116"/>
      <c r="QPZ379" s="116"/>
      <c r="QQA379" s="116"/>
      <c r="QQB379" s="116"/>
      <c r="QQC379" s="118"/>
      <c r="QQD379" s="115"/>
      <c r="QQE379" s="116"/>
      <c r="QQF379" s="117"/>
      <c r="QQG379" s="116"/>
      <c r="QQH379" s="116"/>
      <c r="QQI379" s="116"/>
      <c r="QQJ379" s="116"/>
      <c r="QQK379" s="116"/>
      <c r="QQL379" s="116"/>
      <c r="QQM379" s="116"/>
      <c r="QQN379" s="116"/>
      <c r="QQO379" s="118"/>
      <c r="QQP379" s="116"/>
      <c r="QQQ379" s="116"/>
      <c r="QQR379" s="116"/>
      <c r="QQS379" s="116"/>
      <c r="QQT379" s="116"/>
      <c r="QQU379" s="116"/>
      <c r="QQV379" s="116"/>
      <c r="QQW379" s="116"/>
      <c r="QQX379" s="116"/>
      <c r="QQY379" s="116"/>
      <c r="QQZ379" s="118"/>
      <c r="QRA379" s="115"/>
      <c r="QRB379" s="116"/>
      <c r="QRC379" s="117"/>
      <c r="QRD379" s="116"/>
      <c r="QRE379" s="116"/>
      <c r="QRF379" s="116"/>
      <c r="QRG379" s="116"/>
      <c r="QRH379" s="116"/>
      <c r="QRI379" s="116"/>
      <c r="QRJ379" s="116"/>
      <c r="QRK379" s="116"/>
      <c r="QRL379" s="118"/>
      <c r="QRM379" s="116"/>
      <c r="QRN379" s="116"/>
      <c r="QRO379" s="116"/>
      <c r="QRP379" s="116"/>
      <c r="QRQ379" s="116"/>
      <c r="QRR379" s="116"/>
      <c r="QRS379" s="116"/>
      <c r="QRT379" s="116"/>
      <c r="QRU379" s="116"/>
      <c r="QRV379" s="116"/>
      <c r="QRW379" s="118"/>
      <c r="QRX379" s="115"/>
      <c r="QRY379" s="116"/>
      <c r="QRZ379" s="117"/>
      <c r="QSA379" s="116"/>
      <c r="QSB379" s="116"/>
      <c r="QSC379" s="116"/>
      <c r="QSD379" s="116"/>
      <c r="QSE379" s="116"/>
      <c r="QSF379" s="116"/>
      <c r="QSG379" s="116"/>
      <c r="QSH379" s="116"/>
      <c r="QSI379" s="118"/>
      <c r="QSJ379" s="116"/>
      <c r="QSK379" s="116"/>
      <c r="QSL379" s="116"/>
      <c r="QSM379" s="116"/>
      <c r="QSN379" s="116"/>
      <c r="QSO379" s="116"/>
      <c r="QSP379" s="116"/>
      <c r="QSQ379" s="116"/>
      <c r="QSR379" s="116"/>
      <c r="QSS379" s="116"/>
      <c r="QST379" s="118"/>
      <c r="QSU379" s="115"/>
      <c r="QSV379" s="116"/>
      <c r="QSW379" s="117"/>
      <c r="QSX379" s="116"/>
      <c r="QSY379" s="116"/>
      <c r="QSZ379" s="116"/>
      <c r="QTA379" s="116"/>
      <c r="QTB379" s="116"/>
      <c r="QTC379" s="116"/>
      <c r="QTD379" s="116"/>
      <c r="QTE379" s="116"/>
      <c r="QTF379" s="118"/>
      <c r="QTG379" s="116"/>
      <c r="QTH379" s="116"/>
      <c r="QTI379" s="116"/>
      <c r="QTJ379" s="116"/>
      <c r="QTK379" s="116"/>
      <c r="QTL379" s="116"/>
      <c r="QTM379" s="116"/>
      <c r="QTN379" s="116"/>
      <c r="QTO379" s="116"/>
      <c r="QTP379" s="116"/>
      <c r="QTQ379" s="118"/>
      <c r="QTR379" s="115"/>
      <c r="QTS379" s="116"/>
      <c r="QTT379" s="117"/>
      <c r="QTU379" s="116"/>
      <c r="QTV379" s="116"/>
      <c r="QTW379" s="116"/>
      <c r="QTX379" s="116"/>
      <c r="QTY379" s="116"/>
      <c r="QTZ379" s="116"/>
      <c r="QUA379" s="116"/>
      <c r="QUB379" s="116"/>
      <c r="QUC379" s="118"/>
      <c r="QUD379" s="116"/>
      <c r="QUE379" s="116"/>
      <c r="QUF379" s="116"/>
      <c r="QUG379" s="116"/>
      <c r="QUH379" s="116"/>
      <c r="QUI379" s="116"/>
      <c r="QUJ379" s="116"/>
      <c r="QUK379" s="116"/>
      <c r="QUL379" s="116"/>
      <c r="QUM379" s="116"/>
      <c r="QUN379" s="118"/>
      <c r="QUO379" s="115"/>
      <c r="QUP379" s="116"/>
      <c r="QUQ379" s="117"/>
      <c r="QUR379" s="116"/>
      <c r="QUS379" s="116"/>
      <c r="QUT379" s="116"/>
      <c r="QUU379" s="116"/>
      <c r="QUV379" s="116"/>
      <c r="QUW379" s="116"/>
      <c r="QUX379" s="116"/>
      <c r="QUY379" s="116"/>
      <c r="QUZ379" s="118"/>
      <c r="QVA379" s="116"/>
      <c r="QVB379" s="116"/>
      <c r="QVC379" s="116"/>
      <c r="QVD379" s="116"/>
      <c r="QVE379" s="116"/>
      <c r="QVF379" s="116"/>
      <c r="QVG379" s="116"/>
      <c r="QVH379" s="116"/>
      <c r="QVI379" s="116"/>
      <c r="QVJ379" s="116"/>
      <c r="QVK379" s="118"/>
      <c r="QVL379" s="115"/>
      <c r="QVM379" s="116"/>
      <c r="QVN379" s="117"/>
      <c r="QVO379" s="116"/>
      <c r="QVP379" s="116"/>
      <c r="QVQ379" s="116"/>
      <c r="QVR379" s="116"/>
      <c r="QVS379" s="116"/>
      <c r="QVT379" s="116"/>
      <c r="QVU379" s="116"/>
      <c r="QVV379" s="116"/>
      <c r="QVW379" s="118"/>
      <c r="QVX379" s="116"/>
      <c r="QVY379" s="116"/>
      <c r="QVZ379" s="116"/>
      <c r="QWA379" s="116"/>
      <c r="QWB379" s="116"/>
      <c r="QWC379" s="116"/>
      <c r="QWD379" s="116"/>
      <c r="QWE379" s="116"/>
      <c r="QWF379" s="116"/>
      <c r="QWG379" s="116"/>
      <c r="QWH379" s="118"/>
      <c r="QWI379" s="115"/>
      <c r="QWJ379" s="116"/>
      <c r="QWK379" s="117"/>
      <c r="QWL379" s="116"/>
      <c r="QWM379" s="116"/>
      <c r="QWN379" s="116"/>
      <c r="QWO379" s="116"/>
      <c r="QWP379" s="116"/>
      <c r="QWQ379" s="116"/>
      <c r="QWR379" s="116"/>
      <c r="QWS379" s="116"/>
      <c r="QWT379" s="118"/>
      <c r="QWU379" s="116"/>
      <c r="QWV379" s="116"/>
      <c r="QWW379" s="116"/>
      <c r="QWX379" s="116"/>
      <c r="QWY379" s="116"/>
      <c r="QWZ379" s="116"/>
      <c r="QXA379" s="116"/>
      <c r="QXB379" s="116"/>
      <c r="QXC379" s="116"/>
      <c r="QXD379" s="116"/>
      <c r="QXE379" s="118"/>
      <c r="QXF379" s="115"/>
      <c r="QXG379" s="116"/>
      <c r="QXH379" s="117"/>
      <c r="QXI379" s="116"/>
      <c r="QXJ379" s="116"/>
      <c r="QXK379" s="116"/>
      <c r="QXL379" s="116"/>
      <c r="QXM379" s="116"/>
      <c r="QXN379" s="116"/>
      <c r="QXO379" s="116"/>
      <c r="QXP379" s="116"/>
      <c r="QXQ379" s="118"/>
      <c r="QXR379" s="116"/>
      <c r="QXS379" s="116"/>
      <c r="QXT379" s="116"/>
      <c r="QXU379" s="116"/>
      <c r="QXV379" s="116"/>
      <c r="QXW379" s="116"/>
      <c r="QXX379" s="116"/>
      <c r="QXY379" s="116"/>
      <c r="QXZ379" s="116"/>
      <c r="QYA379" s="116"/>
      <c r="QYB379" s="118"/>
      <c r="QYC379" s="115"/>
      <c r="QYD379" s="116"/>
      <c r="QYE379" s="117"/>
      <c r="QYF379" s="116"/>
      <c r="QYG379" s="116"/>
      <c r="QYH379" s="116"/>
      <c r="QYI379" s="116"/>
      <c r="QYJ379" s="116"/>
      <c r="QYK379" s="116"/>
      <c r="QYL379" s="116"/>
      <c r="QYM379" s="116"/>
      <c r="QYN379" s="118"/>
      <c r="QYO379" s="116"/>
      <c r="QYP379" s="116"/>
      <c r="QYQ379" s="116"/>
      <c r="QYR379" s="116"/>
      <c r="QYS379" s="116"/>
      <c r="QYT379" s="116"/>
      <c r="QYU379" s="116"/>
      <c r="QYV379" s="116"/>
      <c r="QYW379" s="116"/>
      <c r="QYX379" s="116"/>
      <c r="QYY379" s="118"/>
      <c r="QYZ379" s="115"/>
      <c r="QZA379" s="116"/>
      <c r="QZB379" s="117"/>
      <c r="QZC379" s="116"/>
      <c r="QZD379" s="116"/>
      <c r="QZE379" s="116"/>
      <c r="QZF379" s="116"/>
      <c r="QZG379" s="116"/>
      <c r="QZH379" s="116"/>
      <c r="QZI379" s="116"/>
      <c r="QZJ379" s="116"/>
      <c r="QZK379" s="118"/>
      <c r="QZL379" s="116"/>
      <c r="QZM379" s="116"/>
      <c r="QZN379" s="116"/>
      <c r="QZO379" s="116"/>
      <c r="QZP379" s="116"/>
      <c r="QZQ379" s="116"/>
      <c r="QZR379" s="116"/>
      <c r="QZS379" s="116"/>
      <c r="QZT379" s="116"/>
      <c r="QZU379" s="116"/>
      <c r="QZV379" s="118"/>
      <c r="QZW379" s="115"/>
      <c r="QZX379" s="116"/>
      <c r="QZY379" s="117"/>
      <c r="QZZ379" s="116"/>
      <c r="RAA379" s="116"/>
      <c r="RAB379" s="116"/>
      <c r="RAC379" s="116"/>
      <c r="RAD379" s="116"/>
      <c r="RAE379" s="116"/>
      <c r="RAF379" s="116"/>
      <c r="RAG379" s="116"/>
      <c r="RAH379" s="118"/>
      <c r="RAI379" s="116"/>
      <c r="RAJ379" s="116"/>
      <c r="RAK379" s="116"/>
      <c r="RAL379" s="116"/>
      <c r="RAM379" s="116"/>
      <c r="RAN379" s="116"/>
      <c r="RAO379" s="116"/>
      <c r="RAP379" s="116"/>
      <c r="RAQ379" s="116"/>
      <c r="RAR379" s="116"/>
      <c r="RAS379" s="118"/>
      <c r="RAT379" s="115"/>
      <c r="RAU379" s="116"/>
      <c r="RAV379" s="117"/>
      <c r="RAW379" s="116"/>
      <c r="RAX379" s="116"/>
      <c r="RAY379" s="116"/>
      <c r="RAZ379" s="116"/>
      <c r="RBA379" s="116"/>
      <c r="RBB379" s="116"/>
      <c r="RBC379" s="116"/>
      <c r="RBD379" s="116"/>
      <c r="RBE379" s="118"/>
      <c r="RBF379" s="116"/>
      <c r="RBG379" s="116"/>
      <c r="RBH379" s="116"/>
      <c r="RBI379" s="116"/>
      <c r="RBJ379" s="116"/>
      <c r="RBK379" s="116"/>
      <c r="RBL379" s="116"/>
      <c r="RBM379" s="116"/>
      <c r="RBN379" s="116"/>
      <c r="RBO379" s="116"/>
      <c r="RBP379" s="118"/>
      <c r="RBQ379" s="115"/>
      <c r="RBR379" s="116"/>
      <c r="RBS379" s="117"/>
      <c r="RBT379" s="116"/>
      <c r="RBU379" s="116"/>
      <c r="RBV379" s="116"/>
      <c r="RBW379" s="116"/>
      <c r="RBX379" s="116"/>
      <c r="RBY379" s="116"/>
      <c r="RBZ379" s="116"/>
      <c r="RCA379" s="116"/>
      <c r="RCB379" s="118"/>
      <c r="RCC379" s="116"/>
      <c r="RCD379" s="116"/>
      <c r="RCE379" s="116"/>
      <c r="RCF379" s="116"/>
      <c r="RCG379" s="116"/>
      <c r="RCH379" s="116"/>
      <c r="RCI379" s="116"/>
      <c r="RCJ379" s="116"/>
      <c r="RCK379" s="116"/>
      <c r="RCL379" s="116"/>
      <c r="RCM379" s="118"/>
      <c r="RCN379" s="115"/>
      <c r="RCO379" s="116"/>
      <c r="RCP379" s="117"/>
      <c r="RCQ379" s="116"/>
      <c r="RCR379" s="116"/>
      <c r="RCS379" s="116"/>
      <c r="RCT379" s="116"/>
      <c r="RCU379" s="116"/>
      <c r="RCV379" s="116"/>
      <c r="RCW379" s="116"/>
      <c r="RCX379" s="116"/>
      <c r="RCY379" s="118"/>
      <c r="RCZ379" s="116"/>
      <c r="RDA379" s="116"/>
      <c r="RDB379" s="116"/>
      <c r="RDC379" s="116"/>
      <c r="RDD379" s="116"/>
      <c r="RDE379" s="116"/>
      <c r="RDF379" s="116"/>
      <c r="RDG379" s="116"/>
      <c r="RDH379" s="116"/>
      <c r="RDI379" s="116"/>
      <c r="RDJ379" s="118"/>
      <c r="RDK379" s="115"/>
      <c r="RDL379" s="116"/>
      <c r="RDM379" s="117"/>
      <c r="RDN379" s="116"/>
      <c r="RDO379" s="116"/>
      <c r="RDP379" s="116"/>
      <c r="RDQ379" s="116"/>
      <c r="RDR379" s="116"/>
      <c r="RDS379" s="116"/>
      <c r="RDT379" s="116"/>
      <c r="RDU379" s="116"/>
      <c r="RDV379" s="118"/>
      <c r="RDW379" s="116"/>
      <c r="RDX379" s="116"/>
      <c r="RDY379" s="116"/>
      <c r="RDZ379" s="116"/>
      <c r="REA379" s="116"/>
      <c r="REB379" s="116"/>
      <c r="REC379" s="116"/>
      <c r="RED379" s="116"/>
      <c r="REE379" s="116"/>
      <c r="REF379" s="116"/>
      <c r="REG379" s="118"/>
      <c r="REH379" s="115"/>
      <c r="REI379" s="116"/>
      <c r="REJ379" s="117"/>
      <c r="REK379" s="116"/>
      <c r="REL379" s="116"/>
      <c r="REM379" s="116"/>
      <c r="REN379" s="116"/>
      <c r="REO379" s="116"/>
      <c r="REP379" s="116"/>
      <c r="REQ379" s="116"/>
      <c r="RER379" s="116"/>
      <c r="RES379" s="118"/>
      <c r="RET379" s="116"/>
      <c r="REU379" s="116"/>
      <c r="REV379" s="116"/>
      <c r="REW379" s="116"/>
      <c r="REX379" s="116"/>
      <c r="REY379" s="116"/>
      <c r="REZ379" s="116"/>
      <c r="RFA379" s="116"/>
      <c r="RFB379" s="116"/>
      <c r="RFC379" s="116"/>
      <c r="RFD379" s="118"/>
      <c r="RFE379" s="115"/>
      <c r="RFF379" s="116"/>
      <c r="RFG379" s="117"/>
      <c r="RFH379" s="116"/>
      <c r="RFI379" s="116"/>
      <c r="RFJ379" s="116"/>
      <c r="RFK379" s="116"/>
      <c r="RFL379" s="116"/>
      <c r="RFM379" s="116"/>
      <c r="RFN379" s="116"/>
      <c r="RFO379" s="116"/>
      <c r="RFP379" s="118"/>
      <c r="RFQ379" s="116"/>
      <c r="RFR379" s="116"/>
      <c r="RFS379" s="116"/>
      <c r="RFT379" s="116"/>
      <c r="RFU379" s="116"/>
      <c r="RFV379" s="116"/>
      <c r="RFW379" s="116"/>
      <c r="RFX379" s="116"/>
      <c r="RFY379" s="116"/>
      <c r="RFZ379" s="116"/>
      <c r="RGA379" s="118"/>
      <c r="RGB379" s="115"/>
      <c r="RGC379" s="116"/>
      <c r="RGD379" s="117"/>
      <c r="RGE379" s="116"/>
      <c r="RGF379" s="116"/>
      <c r="RGG379" s="116"/>
      <c r="RGH379" s="116"/>
      <c r="RGI379" s="116"/>
      <c r="RGJ379" s="116"/>
      <c r="RGK379" s="116"/>
      <c r="RGL379" s="116"/>
      <c r="RGM379" s="118"/>
      <c r="RGN379" s="116"/>
      <c r="RGO379" s="116"/>
      <c r="RGP379" s="116"/>
      <c r="RGQ379" s="116"/>
      <c r="RGR379" s="116"/>
      <c r="RGS379" s="116"/>
      <c r="RGT379" s="116"/>
      <c r="RGU379" s="116"/>
      <c r="RGV379" s="116"/>
      <c r="RGW379" s="116"/>
      <c r="RGX379" s="118"/>
      <c r="RGY379" s="115"/>
      <c r="RGZ379" s="116"/>
      <c r="RHA379" s="117"/>
      <c r="RHB379" s="116"/>
      <c r="RHC379" s="116"/>
      <c r="RHD379" s="116"/>
      <c r="RHE379" s="116"/>
      <c r="RHF379" s="116"/>
      <c r="RHG379" s="116"/>
      <c r="RHH379" s="116"/>
      <c r="RHI379" s="116"/>
      <c r="RHJ379" s="118"/>
      <c r="RHK379" s="116"/>
      <c r="RHL379" s="116"/>
      <c r="RHM379" s="116"/>
      <c r="RHN379" s="116"/>
      <c r="RHO379" s="116"/>
      <c r="RHP379" s="116"/>
      <c r="RHQ379" s="116"/>
      <c r="RHR379" s="116"/>
      <c r="RHS379" s="116"/>
      <c r="RHT379" s="116"/>
      <c r="RHU379" s="118"/>
      <c r="RHV379" s="115"/>
      <c r="RHW379" s="116"/>
      <c r="RHX379" s="117"/>
      <c r="RHY379" s="116"/>
      <c r="RHZ379" s="116"/>
      <c r="RIA379" s="116"/>
      <c r="RIB379" s="116"/>
      <c r="RIC379" s="116"/>
      <c r="RID379" s="116"/>
      <c r="RIE379" s="116"/>
      <c r="RIF379" s="116"/>
      <c r="RIG379" s="118"/>
      <c r="RIH379" s="116"/>
      <c r="RII379" s="116"/>
      <c r="RIJ379" s="116"/>
      <c r="RIK379" s="116"/>
      <c r="RIL379" s="116"/>
      <c r="RIM379" s="116"/>
      <c r="RIN379" s="116"/>
      <c r="RIO379" s="116"/>
      <c r="RIP379" s="116"/>
      <c r="RIQ379" s="116"/>
      <c r="RIR379" s="118"/>
      <c r="RIS379" s="115"/>
      <c r="RIT379" s="116"/>
      <c r="RIU379" s="117"/>
      <c r="RIV379" s="116"/>
      <c r="RIW379" s="116"/>
      <c r="RIX379" s="116"/>
      <c r="RIY379" s="116"/>
      <c r="RIZ379" s="116"/>
      <c r="RJA379" s="116"/>
      <c r="RJB379" s="116"/>
      <c r="RJC379" s="116"/>
      <c r="RJD379" s="118"/>
      <c r="RJE379" s="116"/>
      <c r="RJF379" s="116"/>
      <c r="RJG379" s="116"/>
      <c r="RJH379" s="116"/>
      <c r="RJI379" s="116"/>
      <c r="RJJ379" s="116"/>
      <c r="RJK379" s="116"/>
      <c r="RJL379" s="116"/>
      <c r="RJM379" s="116"/>
      <c r="RJN379" s="116"/>
      <c r="RJO379" s="118"/>
      <c r="RJP379" s="115"/>
      <c r="RJQ379" s="116"/>
      <c r="RJR379" s="117"/>
      <c r="RJS379" s="116"/>
      <c r="RJT379" s="116"/>
      <c r="RJU379" s="116"/>
      <c r="RJV379" s="116"/>
      <c r="RJW379" s="116"/>
      <c r="RJX379" s="116"/>
      <c r="RJY379" s="116"/>
      <c r="RJZ379" s="116"/>
      <c r="RKA379" s="118"/>
      <c r="RKB379" s="116"/>
      <c r="RKC379" s="116"/>
      <c r="RKD379" s="116"/>
      <c r="RKE379" s="116"/>
      <c r="RKF379" s="116"/>
      <c r="RKG379" s="116"/>
      <c r="RKH379" s="116"/>
      <c r="RKI379" s="116"/>
      <c r="RKJ379" s="116"/>
      <c r="RKK379" s="116"/>
      <c r="RKL379" s="118"/>
      <c r="RKM379" s="115"/>
      <c r="RKN379" s="116"/>
      <c r="RKO379" s="117"/>
      <c r="RKP379" s="116"/>
      <c r="RKQ379" s="116"/>
      <c r="RKR379" s="116"/>
      <c r="RKS379" s="116"/>
      <c r="RKT379" s="116"/>
      <c r="RKU379" s="116"/>
      <c r="RKV379" s="116"/>
      <c r="RKW379" s="116"/>
      <c r="RKX379" s="118"/>
      <c r="RKY379" s="116"/>
      <c r="RKZ379" s="116"/>
      <c r="RLA379" s="116"/>
      <c r="RLB379" s="116"/>
      <c r="RLC379" s="116"/>
      <c r="RLD379" s="116"/>
      <c r="RLE379" s="116"/>
      <c r="RLF379" s="116"/>
      <c r="RLG379" s="116"/>
      <c r="RLH379" s="116"/>
      <c r="RLI379" s="118"/>
      <c r="RLJ379" s="115"/>
      <c r="RLK379" s="116"/>
      <c r="RLL379" s="117"/>
      <c r="RLM379" s="116"/>
      <c r="RLN379" s="116"/>
      <c r="RLO379" s="116"/>
      <c r="RLP379" s="116"/>
      <c r="RLQ379" s="116"/>
      <c r="RLR379" s="116"/>
      <c r="RLS379" s="116"/>
      <c r="RLT379" s="116"/>
      <c r="RLU379" s="118"/>
      <c r="RLV379" s="116"/>
      <c r="RLW379" s="116"/>
      <c r="RLX379" s="116"/>
      <c r="RLY379" s="116"/>
      <c r="RLZ379" s="116"/>
      <c r="RMA379" s="116"/>
      <c r="RMB379" s="116"/>
      <c r="RMC379" s="116"/>
      <c r="RMD379" s="116"/>
      <c r="RME379" s="116"/>
      <c r="RMF379" s="118"/>
      <c r="RMG379" s="115"/>
      <c r="RMH379" s="116"/>
      <c r="RMI379" s="117"/>
      <c r="RMJ379" s="116"/>
      <c r="RMK379" s="116"/>
      <c r="RML379" s="116"/>
      <c r="RMM379" s="116"/>
      <c r="RMN379" s="116"/>
      <c r="RMO379" s="116"/>
      <c r="RMP379" s="116"/>
      <c r="RMQ379" s="116"/>
      <c r="RMR379" s="118"/>
      <c r="RMS379" s="116"/>
      <c r="RMT379" s="116"/>
      <c r="RMU379" s="116"/>
      <c r="RMV379" s="116"/>
      <c r="RMW379" s="116"/>
      <c r="RMX379" s="116"/>
      <c r="RMY379" s="116"/>
      <c r="RMZ379" s="116"/>
      <c r="RNA379" s="116"/>
      <c r="RNB379" s="116"/>
      <c r="RNC379" s="118"/>
      <c r="RND379" s="115"/>
      <c r="RNE379" s="116"/>
      <c r="RNF379" s="117"/>
      <c r="RNG379" s="116"/>
      <c r="RNH379" s="116"/>
      <c r="RNI379" s="116"/>
      <c r="RNJ379" s="116"/>
      <c r="RNK379" s="116"/>
      <c r="RNL379" s="116"/>
      <c r="RNM379" s="116"/>
      <c r="RNN379" s="116"/>
      <c r="RNO379" s="118"/>
      <c r="RNP379" s="116"/>
      <c r="RNQ379" s="116"/>
      <c r="RNR379" s="116"/>
      <c r="RNS379" s="116"/>
      <c r="RNT379" s="116"/>
      <c r="RNU379" s="116"/>
      <c r="RNV379" s="116"/>
      <c r="RNW379" s="116"/>
      <c r="RNX379" s="116"/>
      <c r="RNY379" s="116"/>
      <c r="RNZ379" s="118"/>
      <c r="ROA379" s="115"/>
      <c r="ROB379" s="116"/>
      <c r="ROC379" s="117"/>
      <c r="ROD379" s="116"/>
      <c r="ROE379" s="116"/>
      <c r="ROF379" s="116"/>
      <c r="ROG379" s="116"/>
      <c r="ROH379" s="116"/>
      <c r="ROI379" s="116"/>
      <c r="ROJ379" s="116"/>
      <c r="ROK379" s="116"/>
      <c r="ROL379" s="118"/>
      <c r="ROM379" s="116"/>
      <c r="RON379" s="116"/>
      <c r="ROO379" s="116"/>
      <c r="ROP379" s="116"/>
      <c r="ROQ379" s="116"/>
      <c r="ROR379" s="116"/>
      <c r="ROS379" s="116"/>
      <c r="ROT379" s="116"/>
      <c r="ROU379" s="116"/>
      <c r="ROV379" s="116"/>
      <c r="ROW379" s="118"/>
      <c r="ROX379" s="115"/>
      <c r="ROY379" s="116"/>
      <c r="ROZ379" s="117"/>
      <c r="RPA379" s="116"/>
      <c r="RPB379" s="116"/>
      <c r="RPC379" s="116"/>
      <c r="RPD379" s="116"/>
      <c r="RPE379" s="116"/>
      <c r="RPF379" s="116"/>
      <c r="RPG379" s="116"/>
      <c r="RPH379" s="116"/>
      <c r="RPI379" s="118"/>
      <c r="RPJ379" s="116"/>
      <c r="RPK379" s="116"/>
      <c r="RPL379" s="116"/>
      <c r="RPM379" s="116"/>
      <c r="RPN379" s="116"/>
      <c r="RPO379" s="116"/>
      <c r="RPP379" s="116"/>
      <c r="RPQ379" s="116"/>
      <c r="RPR379" s="116"/>
      <c r="RPS379" s="116"/>
      <c r="RPT379" s="118"/>
      <c r="RPU379" s="115"/>
      <c r="RPV379" s="116"/>
      <c r="RPW379" s="117"/>
      <c r="RPX379" s="116"/>
      <c r="RPY379" s="116"/>
      <c r="RPZ379" s="116"/>
      <c r="RQA379" s="116"/>
      <c r="RQB379" s="116"/>
      <c r="RQC379" s="116"/>
      <c r="RQD379" s="116"/>
      <c r="RQE379" s="116"/>
      <c r="RQF379" s="118"/>
      <c r="RQG379" s="116"/>
      <c r="RQH379" s="116"/>
      <c r="RQI379" s="116"/>
      <c r="RQJ379" s="116"/>
      <c r="RQK379" s="116"/>
      <c r="RQL379" s="116"/>
      <c r="RQM379" s="116"/>
      <c r="RQN379" s="116"/>
      <c r="RQO379" s="116"/>
      <c r="RQP379" s="116"/>
      <c r="RQQ379" s="118"/>
      <c r="RQR379" s="115"/>
      <c r="RQS379" s="116"/>
      <c r="RQT379" s="117"/>
      <c r="RQU379" s="116"/>
      <c r="RQV379" s="116"/>
      <c r="RQW379" s="116"/>
      <c r="RQX379" s="116"/>
      <c r="RQY379" s="116"/>
      <c r="RQZ379" s="116"/>
      <c r="RRA379" s="116"/>
      <c r="RRB379" s="116"/>
      <c r="RRC379" s="118"/>
      <c r="RRD379" s="116"/>
      <c r="RRE379" s="116"/>
      <c r="RRF379" s="116"/>
      <c r="RRG379" s="116"/>
      <c r="RRH379" s="116"/>
      <c r="RRI379" s="116"/>
      <c r="RRJ379" s="116"/>
      <c r="RRK379" s="116"/>
      <c r="RRL379" s="116"/>
      <c r="RRM379" s="116"/>
      <c r="RRN379" s="118"/>
      <c r="RRO379" s="115"/>
      <c r="RRP379" s="116"/>
      <c r="RRQ379" s="117"/>
      <c r="RRR379" s="116"/>
      <c r="RRS379" s="116"/>
      <c r="RRT379" s="116"/>
      <c r="RRU379" s="116"/>
      <c r="RRV379" s="116"/>
      <c r="RRW379" s="116"/>
      <c r="RRX379" s="116"/>
      <c r="RRY379" s="116"/>
      <c r="RRZ379" s="118"/>
      <c r="RSA379" s="116"/>
      <c r="RSB379" s="116"/>
      <c r="RSC379" s="116"/>
      <c r="RSD379" s="116"/>
      <c r="RSE379" s="116"/>
      <c r="RSF379" s="116"/>
      <c r="RSG379" s="116"/>
      <c r="RSH379" s="116"/>
      <c r="RSI379" s="116"/>
      <c r="RSJ379" s="116"/>
      <c r="RSK379" s="118"/>
      <c r="RSL379" s="115"/>
      <c r="RSM379" s="116"/>
      <c r="RSN379" s="117"/>
      <c r="RSO379" s="116"/>
      <c r="RSP379" s="116"/>
      <c r="RSQ379" s="116"/>
      <c r="RSR379" s="116"/>
      <c r="RSS379" s="116"/>
      <c r="RST379" s="116"/>
      <c r="RSU379" s="116"/>
      <c r="RSV379" s="116"/>
      <c r="RSW379" s="118"/>
      <c r="RSX379" s="116"/>
      <c r="RSY379" s="116"/>
      <c r="RSZ379" s="116"/>
      <c r="RTA379" s="116"/>
      <c r="RTB379" s="116"/>
      <c r="RTC379" s="116"/>
      <c r="RTD379" s="116"/>
      <c r="RTE379" s="116"/>
      <c r="RTF379" s="116"/>
      <c r="RTG379" s="116"/>
      <c r="RTH379" s="118"/>
      <c r="RTI379" s="115"/>
      <c r="RTJ379" s="116"/>
      <c r="RTK379" s="117"/>
      <c r="RTL379" s="116"/>
      <c r="RTM379" s="116"/>
      <c r="RTN379" s="116"/>
      <c r="RTO379" s="116"/>
      <c r="RTP379" s="116"/>
      <c r="RTQ379" s="116"/>
      <c r="RTR379" s="116"/>
      <c r="RTS379" s="116"/>
      <c r="RTT379" s="118"/>
      <c r="RTU379" s="116"/>
      <c r="RTV379" s="116"/>
      <c r="RTW379" s="116"/>
      <c r="RTX379" s="116"/>
      <c r="RTY379" s="116"/>
      <c r="RTZ379" s="116"/>
      <c r="RUA379" s="116"/>
      <c r="RUB379" s="116"/>
      <c r="RUC379" s="116"/>
      <c r="RUD379" s="116"/>
      <c r="RUE379" s="118"/>
      <c r="RUF379" s="115"/>
      <c r="RUG379" s="116"/>
      <c r="RUH379" s="117"/>
      <c r="RUI379" s="116"/>
      <c r="RUJ379" s="116"/>
      <c r="RUK379" s="116"/>
      <c r="RUL379" s="116"/>
      <c r="RUM379" s="116"/>
      <c r="RUN379" s="116"/>
      <c r="RUO379" s="116"/>
      <c r="RUP379" s="116"/>
      <c r="RUQ379" s="118"/>
      <c r="RUR379" s="116"/>
      <c r="RUS379" s="116"/>
      <c r="RUT379" s="116"/>
      <c r="RUU379" s="116"/>
      <c r="RUV379" s="116"/>
      <c r="RUW379" s="116"/>
      <c r="RUX379" s="116"/>
      <c r="RUY379" s="116"/>
      <c r="RUZ379" s="116"/>
      <c r="RVA379" s="116"/>
      <c r="RVB379" s="118"/>
      <c r="RVC379" s="115"/>
      <c r="RVD379" s="116"/>
      <c r="RVE379" s="117"/>
      <c r="RVF379" s="116"/>
      <c r="RVG379" s="116"/>
      <c r="RVH379" s="116"/>
      <c r="RVI379" s="116"/>
      <c r="RVJ379" s="116"/>
      <c r="RVK379" s="116"/>
      <c r="RVL379" s="116"/>
      <c r="RVM379" s="116"/>
      <c r="RVN379" s="118"/>
      <c r="RVO379" s="116"/>
      <c r="RVP379" s="116"/>
      <c r="RVQ379" s="116"/>
      <c r="RVR379" s="116"/>
      <c r="RVS379" s="116"/>
      <c r="RVT379" s="116"/>
      <c r="RVU379" s="116"/>
      <c r="RVV379" s="116"/>
      <c r="RVW379" s="116"/>
      <c r="RVX379" s="116"/>
      <c r="RVY379" s="118"/>
      <c r="RVZ379" s="115"/>
      <c r="RWA379" s="116"/>
      <c r="RWB379" s="117"/>
      <c r="RWC379" s="116"/>
      <c r="RWD379" s="116"/>
      <c r="RWE379" s="116"/>
      <c r="RWF379" s="116"/>
      <c r="RWG379" s="116"/>
      <c r="RWH379" s="116"/>
      <c r="RWI379" s="116"/>
      <c r="RWJ379" s="116"/>
      <c r="RWK379" s="118"/>
      <c r="RWL379" s="116"/>
      <c r="RWM379" s="116"/>
      <c r="RWN379" s="116"/>
      <c r="RWO379" s="116"/>
      <c r="RWP379" s="116"/>
      <c r="RWQ379" s="116"/>
      <c r="RWR379" s="116"/>
      <c r="RWS379" s="116"/>
      <c r="RWT379" s="116"/>
      <c r="RWU379" s="116"/>
      <c r="RWV379" s="118"/>
      <c r="RWW379" s="115"/>
      <c r="RWX379" s="116"/>
      <c r="RWY379" s="117"/>
      <c r="RWZ379" s="116"/>
      <c r="RXA379" s="116"/>
      <c r="RXB379" s="116"/>
      <c r="RXC379" s="116"/>
      <c r="RXD379" s="116"/>
      <c r="RXE379" s="116"/>
      <c r="RXF379" s="116"/>
      <c r="RXG379" s="116"/>
      <c r="RXH379" s="118"/>
      <c r="RXI379" s="116"/>
      <c r="RXJ379" s="116"/>
      <c r="RXK379" s="116"/>
      <c r="RXL379" s="116"/>
      <c r="RXM379" s="116"/>
      <c r="RXN379" s="116"/>
      <c r="RXO379" s="116"/>
      <c r="RXP379" s="116"/>
      <c r="RXQ379" s="116"/>
      <c r="RXR379" s="116"/>
      <c r="RXS379" s="118"/>
      <c r="RXT379" s="115"/>
      <c r="RXU379" s="116"/>
      <c r="RXV379" s="117"/>
      <c r="RXW379" s="116"/>
      <c r="RXX379" s="116"/>
      <c r="RXY379" s="116"/>
      <c r="RXZ379" s="116"/>
      <c r="RYA379" s="116"/>
      <c r="RYB379" s="116"/>
      <c r="RYC379" s="116"/>
      <c r="RYD379" s="116"/>
      <c r="RYE379" s="118"/>
      <c r="RYF379" s="116"/>
      <c r="RYG379" s="116"/>
      <c r="RYH379" s="116"/>
      <c r="RYI379" s="116"/>
      <c r="RYJ379" s="116"/>
      <c r="RYK379" s="116"/>
      <c r="RYL379" s="116"/>
      <c r="RYM379" s="116"/>
      <c r="RYN379" s="116"/>
      <c r="RYO379" s="116"/>
      <c r="RYP379" s="118"/>
      <c r="RYQ379" s="115"/>
      <c r="RYR379" s="116"/>
      <c r="RYS379" s="117"/>
      <c r="RYT379" s="116"/>
      <c r="RYU379" s="116"/>
      <c r="RYV379" s="116"/>
      <c r="RYW379" s="116"/>
      <c r="RYX379" s="116"/>
      <c r="RYY379" s="116"/>
      <c r="RYZ379" s="116"/>
      <c r="RZA379" s="116"/>
      <c r="RZB379" s="118"/>
      <c r="RZC379" s="116"/>
      <c r="RZD379" s="116"/>
      <c r="RZE379" s="116"/>
      <c r="RZF379" s="116"/>
      <c r="RZG379" s="116"/>
      <c r="RZH379" s="116"/>
      <c r="RZI379" s="116"/>
      <c r="RZJ379" s="116"/>
      <c r="RZK379" s="116"/>
      <c r="RZL379" s="116"/>
      <c r="RZM379" s="118"/>
      <c r="RZN379" s="115"/>
      <c r="RZO379" s="116"/>
      <c r="RZP379" s="117"/>
      <c r="RZQ379" s="116"/>
      <c r="RZR379" s="116"/>
      <c r="RZS379" s="116"/>
      <c r="RZT379" s="116"/>
      <c r="RZU379" s="116"/>
      <c r="RZV379" s="116"/>
      <c r="RZW379" s="116"/>
      <c r="RZX379" s="116"/>
      <c r="RZY379" s="118"/>
      <c r="RZZ379" s="116"/>
      <c r="SAA379" s="116"/>
      <c r="SAB379" s="116"/>
      <c r="SAC379" s="116"/>
      <c r="SAD379" s="116"/>
      <c r="SAE379" s="116"/>
      <c r="SAF379" s="116"/>
      <c r="SAG379" s="116"/>
      <c r="SAH379" s="116"/>
      <c r="SAI379" s="116"/>
      <c r="SAJ379" s="118"/>
      <c r="SAK379" s="115"/>
      <c r="SAL379" s="116"/>
      <c r="SAM379" s="117"/>
      <c r="SAN379" s="116"/>
      <c r="SAO379" s="116"/>
      <c r="SAP379" s="116"/>
      <c r="SAQ379" s="116"/>
      <c r="SAR379" s="116"/>
      <c r="SAS379" s="116"/>
      <c r="SAT379" s="116"/>
      <c r="SAU379" s="116"/>
      <c r="SAV379" s="118"/>
      <c r="SAW379" s="116"/>
      <c r="SAX379" s="116"/>
      <c r="SAY379" s="116"/>
      <c r="SAZ379" s="116"/>
      <c r="SBA379" s="116"/>
      <c r="SBB379" s="116"/>
      <c r="SBC379" s="116"/>
      <c r="SBD379" s="116"/>
      <c r="SBE379" s="116"/>
      <c r="SBF379" s="116"/>
      <c r="SBG379" s="118"/>
      <c r="SBH379" s="115"/>
      <c r="SBI379" s="116"/>
      <c r="SBJ379" s="117"/>
      <c r="SBK379" s="116"/>
      <c r="SBL379" s="116"/>
      <c r="SBM379" s="116"/>
      <c r="SBN379" s="116"/>
      <c r="SBO379" s="116"/>
      <c r="SBP379" s="116"/>
      <c r="SBQ379" s="116"/>
      <c r="SBR379" s="116"/>
      <c r="SBS379" s="118"/>
      <c r="SBT379" s="116"/>
      <c r="SBU379" s="116"/>
      <c r="SBV379" s="116"/>
      <c r="SBW379" s="116"/>
      <c r="SBX379" s="116"/>
      <c r="SBY379" s="116"/>
      <c r="SBZ379" s="116"/>
      <c r="SCA379" s="116"/>
      <c r="SCB379" s="116"/>
      <c r="SCC379" s="116"/>
      <c r="SCD379" s="118"/>
      <c r="SCE379" s="115"/>
      <c r="SCF379" s="116"/>
      <c r="SCG379" s="117"/>
      <c r="SCH379" s="116"/>
      <c r="SCI379" s="116"/>
      <c r="SCJ379" s="116"/>
      <c r="SCK379" s="116"/>
      <c r="SCL379" s="116"/>
      <c r="SCM379" s="116"/>
      <c r="SCN379" s="116"/>
      <c r="SCO379" s="116"/>
      <c r="SCP379" s="118"/>
      <c r="SCQ379" s="116"/>
      <c r="SCR379" s="116"/>
      <c r="SCS379" s="116"/>
      <c r="SCT379" s="116"/>
      <c r="SCU379" s="116"/>
      <c r="SCV379" s="116"/>
      <c r="SCW379" s="116"/>
      <c r="SCX379" s="116"/>
      <c r="SCY379" s="116"/>
      <c r="SCZ379" s="116"/>
      <c r="SDA379" s="118"/>
      <c r="SDB379" s="115"/>
      <c r="SDC379" s="116"/>
      <c r="SDD379" s="117"/>
      <c r="SDE379" s="116"/>
      <c r="SDF379" s="116"/>
      <c r="SDG379" s="116"/>
      <c r="SDH379" s="116"/>
      <c r="SDI379" s="116"/>
      <c r="SDJ379" s="116"/>
      <c r="SDK379" s="116"/>
      <c r="SDL379" s="116"/>
      <c r="SDM379" s="118"/>
      <c r="SDN379" s="116"/>
      <c r="SDO379" s="116"/>
      <c r="SDP379" s="116"/>
      <c r="SDQ379" s="116"/>
      <c r="SDR379" s="116"/>
      <c r="SDS379" s="116"/>
      <c r="SDT379" s="116"/>
      <c r="SDU379" s="116"/>
      <c r="SDV379" s="116"/>
      <c r="SDW379" s="116"/>
      <c r="SDX379" s="118"/>
      <c r="SDY379" s="115"/>
      <c r="SDZ379" s="116"/>
      <c r="SEA379" s="117"/>
      <c r="SEB379" s="116"/>
      <c r="SEC379" s="116"/>
      <c r="SED379" s="116"/>
      <c r="SEE379" s="116"/>
      <c r="SEF379" s="116"/>
      <c r="SEG379" s="116"/>
      <c r="SEH379" s="116"/>
      <c r="SEI379" s="116"/>
      <c r="SEJ379" s="118"/>
      <c r="SEK379" s="116"/>
      <c r="SEL379" s="116"/>
      <c r="SEM379" s="116"/>
      <c r="SEN379" s="116"/>
      <c r="SEO379" s="116"/>
      <c r="SEP379" s="116"/>
      <c r="SEQ379" s="116"/>
      <c r="SER379" s="116"/>
      <c r="SES379" s="116"/>
      <c r="SET379" s="116"/>
      <c r="SEU379" s="118"/>
      <c r="SEV379" s="115"/>
      <c r="SEW379" s="116"/>
      <c r="SEX379" s="117"/>
      <c r="SEY379" s="116"/>
      <c r="SEZ379" s="116"/>
      <c r="SFA379" s="116"/>
      <c r="SFB379" s="116"/>
      <c r="SFC379" s="116"/>
      <c r="SFD379" s="116"/>
      <c r="SFE379" s="116"/>
      <c r="SFF379" s="116"/>
      <c r="SFG379" s="118"/>
      <c r="SFH379" s="116"/>
      <c r="SFI379" s="116"/>
      <c r="SFJ379" s="116"/>
      <c r="SFK379" s="116"/>
      <c r="SFL379" s="116"/>
      <c r="SFM379" s="116"/>
      <c r="SFN379" s="116"/>
      <c r="SFO379" s="116"/>
      <c r="SFP379" s="116"/>
      <c r="SFQ379" s="116"/>
      <c r="SFR379" s="118"/>
      <c r="SFS379" s="115"/>
      <c r="SFT379" s="116"/>
      <c r="SFU379" s="117"/>
      <c r="SFV379" s="116"/>
      <c r="SFW379" s="116"/>
      <c r="SFX379" s="116"/>
      <c r="SFY379" s="116"/>
      <c r="SFZ379" s="116"/>
      <c r="SGA379" s="116"/>
      <c r="SGB379" s="116"/>
      <c r="SGC379" s="116"/>
      <c r="SGD379" s="118"/>
      <c r="SGE379" s="116"/>
      <c r="SGF379" s="116"/>
      <c r="SGG379" s="116"/>
      <c r="SGH379" s="116"/>
      <c r="SGI379" s="116"/>
      <c r="SGJ379" s="116"/>
      <c r="SGK379" s="116"/>
      <c r="SGL379" s="116"/>
      <c r="SGM379" s="116"/>
      <c r="SGN379" s="116"/>
      <c r="SGO379" s="118"/>
      <c r="SGP379" s="115"/>
      <c r="SGQ379" s="116"/>
      <c r="SGR379" s="117"/>
      <c r="SGS379" s="116"/>
      <c r="SGT379" s="116"/>
      <c r="SGU379" s="116"/>
      <c r="SGV379" s="116"/>
      <c r="SGW379" s="116"/>
      <c r="SGX379" s="116"/>
      <c r="SGY379" s="116"/>
      <c r="SGZ379" s="116"/>
      <c r="SHA379" s="118"/>
      <c r="SHB379" s="116"/>
      <c r="SHC379" s="116"/>
      <c r="SHD379" s="116"/>
      <c r="SHE379" s="116"/>
      <c r="SHF379" s="116"/>
      <c r="SHG379" s="116"/>
      <c r="SHH379" s="116"/>
      <c r="SHI379" s="116"/>
      <c r="SHJ379" s="116"/>
      <c r="SHK379" s="116"/>
      <c r="SHL379" s="118"/>
      <c r="SHM379" s="115"/>
      <c r="SHN379" s="116"/>
      <c r="SHO379" s="117"/>
      <c r="SHP379" s="116"/>
      <c r="SHQ379" s="116"/>
      <c r="SHR379" s="116"/>
      <c r="SHS379" s="116"/>
      <c r="SHT379" s="116"/>
      <c r="SHU379" s="116"/>
      <c r="SHV379" s="116"/>
      <c r="SHW379" s="116"/>
      <c r="SHX379" s="118"/>
      <c r="SHY379" s="116"/>
      <c r="SHZ379" s="116"/>
      <c r="SIA379" s="116"/>
      <c r="SIB379" s="116"/>
      <c r="SIC379" s="116"/>
      <c r="SID379" s="116"/>
      <c r="SIE379" s="116"/>
      <c r="SIF379" s="116"/>
      <c r="SIG379" s="116"/>
      <c r="SIH379" s="116"/>
      <c r="SII379" s="118"/>
      <c r="SIJ379" s="115"/>
      <c r="SIK379" s="116"/>
      <c r="SIL379" s="117"/>
      <c r="SIM379" s="116"/>
      <c r="SIN379" s="116"/>
      <c r="SIO379" s="116"/>
      <c r="SIP379" s="116"/>
      <c r="SIQ379" s="116"/>
      <c r="SIR379" s="116"/>
      <c r="SIS379" s="116"/>
      <c r="SIT379" s="116"/>
      <c r="SIU379" s="118"/>
      <c r="SIV379" s="116"/>
      <c r="SIW379" s="116"/>
      <c r="SIX379" s="116"/>
      <c r="SIY379" s="116"/>
      <c r="SIZ379" s="116"/>
      <c r="SJA379" s="116"/>
      <c r="SJB379" s="116"/>
      <c r="SJC379" s="116"/>
      <c r="SJD379" s="116"/>
      <c r="SJE379" s="116"/>
      <c r="SJF379" s="118"/>
      <c r="SJG379" s="115"/>
      <c r="SJH379" s="116"/>
      <c r="SJI379" s="117"/>
      <c r="SJJ379" s="116"/>
      <c r="SJK379" s="116"/>
      <c r="SJL379" s="116"/>
      <c r="SJM379" s="116"/>
      <c r="SJN379" s="116"/>
      <c r="SJO379" s="116"/>
      <c r="SJP379" s="116"/>
      <c r="SJQ379" s="116"/>
      <c r="SJR379" s="118"/>
      <c r="SJS379" s="116"/>
      <c r="SJT379" s="116"/>
      <c r="SJU379" s="116"/>
      <c r="SJV379" s="116"/>
      <c r="SJW379" s="116"/>
      <c r="SJX379" s="116"/>
      <c r="SJY379" s="116"/>
      <c r="SJZ379" s="116"/>
      <c r="SKA379" s="116"/>
      <c r="SKB379" s="116"/>
      <c r="SKC379" s="118"/>
      <c r="SKD379" s="115"/>
      <c r="SKE379" s="116"/>
      <c r="SKF379" s="117"/>
      <c r="SKG379" s="116"/>
      <c r="SKH379" s="116"/>
      <c r="SKI379" s="116"/>
      <c r="SKJ379" s="116"/>
      <c r="SKK379" s="116"/>
      <c r="SKL379" s="116"/>
      <c r="SKM379" s="116"/>
      <c r="SKN379" s="116"/>
      <c r="SKO379" s="118"/>
      <c r="SKP379" s="116"/>
      <c r="SKQ379" s="116"/>
      <c r="SKR379" s="116"/>
      <c r="SKS379" s="116"/>
      <c r="SKT379" s="116"/>
      <c r="SKU379" s="116"/>
      <c r="SKV379" s="116"/>
      <c r="SKW379" s="116"/>
      <c r="SKX379" s="116"/>
      <c r="SKY379" s="116"/>
      <c r="SKZ379" s="118"/>
      <c r="SLA379" s="115"/>
      <c r="SLB379" s="116"/>
      <c r="SLC379" s="117"/>
      <c r="SLD379" s="116"/>
      <c r="SLE379" s="116"/>
      <c r="SLF379" s="116"/>
      <c r="SLG379" s="116"/>
      <c r="SLH379" s="116"/>
      <c r="SLI379" s="116"/>
      <c r="SLJ379" s="116"/>
      <c r="SLK379" s="116"/>
      <c r="SLL379" s="118"/>
      <c r="SLM379" s="116"/>
      <c r="SLN379" s="116"/>
      <c r="SLO379" s="116"/>
      <c r="SLP379" s="116"/>
      <c r="SLQ379" s="116"/>
      <c r="SLR379" s="116"/>
      <c r="SLS379" s="116"/>
      <c r="SLT379" s="116"/>
      <c r="SLU379" s="116"/>
      <c r="SLV379" s="116"/>
      <c r="SLW379" s="118"/>
      <c r="SLX379" s="115"/>
      <c r="SLY379" s="116"/>
      <c r="SLZ379" s="117"/>
      <c r="SMA379" s="116"/>
      <c r="SMB379" s="116"/>
      <c r="SMC379" s="116"/>
      <c r="SMD379" s="116"/>
      <c r="SME379" s="116"/>
      <c r="SMF379" s="116"/>
      <c r="SMG379" s="116"/>
      <c r="SMH379" s="116"/>
      <c r="SMI379" s="118"/>
      <c r="SMJ379" s="116"/>
      <c r="SMK379" s="116"/>
      <c r="SML379" s="116"/>
      <c r="SMM379" s="116"/>
      <c r="SMN379" s="116"/>
      <c r="SMO379" s="116"/>
      <c r="SMP379" s="116"/>
      <c r="SMQ379" s="116"/>
      <c r="SMR379" s="116"/>
      <c r="SMS379" s="116"/>
      <c r="SMT379" s="118"/>
      <c r="SMU379" s="115"/>
      <c r="SMV379" s="116"/>
      <c r="SMW379" s="117"/>
      <c r="SMX379" s="116"/>
      <c r="SMY379" s="116"/>
      <c r="SMZ379" s="116"/>
      <c r="SNA379" s="116"/>
      <c r="SNB379" s="116"/>
      <c r="SNC379" s="116"/>
      <c r="SND379" s="116"/>
      <c r="SNE379" s="116"/>
      <c r="SNF379" s="118"/>
      <c r="SNG379" s="116"/>
      <c r="SNH379" s="116"/>
      <c r="SNI379" s="116"/>
      <c r="SNJ379" s="116"/>
      <c r="SNK379" s="116"/>
      <c r="SNL379" s="116"/>
      <c r="SNM379" s="116"/>
      <c r="SNN379" s="116"/>
      <c r="SNO379" s="116"/>
      <c r="SNP379" s="116"/>
      <c r="SNQ379" s="118"/>
      <c r="SNR379" s="115"/>
      <c r="SNS379" s="116"/>
      <c r="SNT379" s="117"/>
      <c r="SNU379" s="116"/>
      <c r="SNV379" s="116"/>
      <c r="SNW379" s="116"/>
      <c r="SNX379" s="116"/>
      <c r="SNY379" s="116"/>
      <c r="SNZ379" s="116"/>
      <c r="SOA379" s="116"/>
      <c r="SOB379" s="116"/>
      <c r="SOC379" s="118"/>
      <c r="SOD379" s="116"/>
      <c r="SOE379" s="116"/>
      <c r="SOF379" s="116"/>
      <c r="SOG379" s="116"/>
      <c r="SOH379" s="116"/>
      <c r="SOI379" s="116"/>
      <c r="SOJ379" s="116"/>
      <c r="SOK379" s="116"/>
      <c r="SOL379" s="116"/>
      <c r="SOM379" s="116"/>
      <c r="SON379" s="118"/>
      <c r="SOO379" s="115"/>
      <c r="SOP379" s="116"/>
      <c r="SOQ379" s="117"/>
      <c r="SOR379" s="116"/>
      <c r="SOS379" s="116"/>
      <c r="SOT379" s="116"/>
      <c r="SOU379" s="116"/>
      <c r="SOV379" s="116"/>
      <c r="SOW379" s="116"/>
      <c r="SOX379" s="116"/>
      <c r="SOY379" s="116"/>
      <c r="SOZ379" s="118"/>
      <c r="SPA379" s="116"/>
      <c r="SPB379" s="116"/>
      <c r="SPC379" s="116"/>
      <c r="SPD379" s="116"/>
      <c r="SPE379" s="116"/>
      <c r="SPF379" s="116"/>
      <c r="SPG379" s="116"/>
      <c r="SPH379" s="116"/>
      <c r="SPI379" s="116"/>
      <c r="SPJ379" s="116"/>
      <c r="SPK379" s="118"/>
      <c r="SPL379" s="115"/>
      <c r="SPM379" s="116"/>
      <c r="SPN379" s="117"/>
      <c r="SPO379" s="116"/>
      <c r="SPP379" s="116"/>
      <c r="SPQ379" s="116"/>
      <c r="SPR379" s="116"/>
      <c r="SPS379" s="116"/>
      <c r="SPT379" s="116"/>
      <c r="SPU379" s="116"/>
      <c r="SPV379" s="116"/>
      <c r="SPW379" s="118"/>
      <c r="SPX379" s="116"/>
      <c r="SPY379" s="116"/>
      <c r="SPZ379" s="116"/>
      <c r="SQA379" s="116"/>
      <c r="SQB379" s="116"/>
      <c r="SQC379" s="116"/>
      <c r="SQD379" s="116"/>
      <c r="SQE379" s="116"/>
      <c r="SQF379" s="116"/>
      <c r="SQG379" s="116"/>
      <c r="SQH379" s="118"/>
      <c r="SQI379" s="115"/>
      <c r="SQJ379" s="116"/>
      <c r="SQK379" s="117"/>
      <c r="SQL379" s="116"/>
      <c r="SQM379" s="116"/>
      <c r="SQN379" s="116"/>
      <c r="SQO379" s="116"/>
      <c r="SQP379" s="116"/>
      <c r="SQQ379" s="116"/>
      <c r="SQR379" s="116"/>
      <c r="SQS379" s="116"/>
      <c r="SQT379" s="118"/>
      <c r="SQU379" s="116"/>
      <c r="SQV379" s="116"/>
      <c r="SQW379" s="116"/>
      <c r="SQX379" s="116"/>
      <c r="SQY379" s="116"/>
      <c r="SQZ379" s="116"/>
      <c r="SRA379" s="116"/>
      <c r="SRB379" s="116"/>
      <c r="SRC379" s="116"/>
      <c r="SRD379" s="116"/>
      <c r="SRE379" s="118"/>
      <c r="SRF379" s="115"/>
      <c r="SRG379" s="116"/>
      <c r="SRH379" s="117"/>
      <c r="SRI379" s="116"/>
      <c r="SRJ379" s="116"/>
      <c r="SRK379" s="116"/>
      <c r="SRL379" s="116"/>
      <c r="SRM379" s="116"/>
      <c r="SRN379" s="116"/>
      <c r="SRO379" s="116"/>
      <c r="SRP379" s="116"/>
      <c r="SRQ379" s="118"/>
      <c r="SRR379" s="116"/>
      <c r="SRS379" s="116"/>
      <c r="SRT379" s="116"/>
      <c r="SRU379" s="116"/>
      <c r="SRV379" s="116"/>
      <c r="SRW379" s="116"/>
      <c r="SRX379" s="116"/>
      <c r="SRY379" s="116"/>
      <c r="SRZ379" s="116"/>
      <c r="SSA379" s="116"/>
      <c r="SSB379" s="118"/>
      <c r="SSC379" s="115"/>
      <c r="SSD379" s="116"/>
      <c r="SSE379" s="117"/>
      <c r="SSF379" s="116"/>
      <c r="SSG379" s="116"/>
      <c r="SSH379" s="116"/>
      <c r="SSI379" s="116"/>
      <c r="SSJ379" s="116"/>
      <c r="SSK379" s="116"/>
      <c r="SSL379" s="116"/>
      <c r="SSM379" s="116"/>
      <c r="SSN379" s="118"/>
      <c r="SSO379" s="116"/>
      <c r="SSP379" s="116"/>
      <c r="SSQ379" s="116"/>
      <c r="SSR379" s="116"/>
      <c r="SSS379" s="116"/>
      <c r="SST379" s="116"/>
      <c r="SSU379" s="116"/>
      <c r="SSV379" s="116"/>
      <c r="SSW379" s="116"/>
      <c r="SSX379" s="116"/>
      <c r="SSY379" s="118"/>
      <c r="SSZ379" s="115"/>
      <c r="STA379" s="116"/>
      <c r="STB379" s="117"/>
      <c r="STC379" s="116"/>
      <c r="STD379" s="116"/>
      <c r="STE379" s="116"/>
      <c r="STF379" s="116"/>
      <c r="STG379" s="116"/>
      <c r="STH379" s="116"/>
      <c r="STI379" s="116"/>
      <c r="STJ379" s="116"/>
      <c r="STK379" s="118"/>
      <c r="STL379" s="116"/>
      <c r="STM379" s="116"/>
      <c r="STN379" s="116"/>
      <c r="STO379" s="116"/>
      <c r="STP379" s="116"/>
      <c r="STQ379" s="116"/>
      <c r="STR379" s="116"/>
      <c r="STS379" s="116"/>
      <c r="STT379" s="116"/>
      <c r="STU379" s="116"/>
      <c r="STV379" s="118"/>
      <c r="STW379" s="115"/>
      <c r="STX379" s="116"/>
      <c r="STY379" s="117"/>
      <c r="STZ379" s="116"/>
      <c r="SUA379" s="116"/>
      <c r="SUB379" s="116"/>
      <c r="SUC379" s="116"/>
      <c r="SUD379" s="116"/>
      <c r="SUE379" s="116"/>
      <c r="SUF379" s="116"/>
      <c r="SUG379" s="116"/>
      <c r="SUH379" s="118"/>
      <c r="SUI379" s="116"/>
      <c r="SUJ379" s="116"/>
      <c r="SUK379" s="116"/>
      <c r="SUL379" s="116"/>
      <c r="SUM379" s="116"/>
      <c r="SUN379" s="116"/>
      <c r="SUO379" s="116"/>
      <c r="SUP379" s="116"/>
      <c r="SUQ379" s="116"/>
      <c r="SUR379" s="116"/>
      <c r="SUS379" s="118"/>
      <c r="SUT379" s="115"/>
      <c r="SUU379" s="116"/>
      <c r="SUV379" s="117"/>
      <c r="SUW379" s="116"/>
      <c r="SUX379" s="116"/>
      <c r="SUY379" s="116"/>
      <c r="SUZ379" s="116"/>
      <c r="SVA379" s="116"/>
      <c r="SVB379" s="116"/>
      <c r="SVC379" s="116"/>
      <c r="SVD379" s="116"/>
      <c r="SVE379" s="118"/>
      <c r="SVF379" s="116"/>
      <c r="SVG379" s="116"/>
      <c r="SVH379" s="116"/>
      <c r="SVI379" s="116"/>
      <c r="SVJ379" s="116"/>
      <c r="SVK379" s="116"/>
      <c r="SVL379" s="116"/>
      <c r="SVM379" s="116"/>
      <c r="SVN379" s="116"/>
      <c r="SVO379" s="116"/>
      <c r="SVP379" s="118"/>
      <c r="SVQ379" s="115"/>
      <c r="SVR379" s="116"/>
      <c r="SVS379" s="117"/>
      <c r="SVT379" s="116"/>
      <c r="SVU379" s="116"/>
      <c r="SVV379" s="116"/>
      <c r="SVW379" s="116"/>
      <c r="SVX379" s="116"/>
      <c r="SVY379" s="116"/>
      <c r="SVZ379" s="116"/>
      <c r="SWA379" s="116"/>
      <c r="SWB379" s="118"/>
      <c r="SWC379" s="116"/>
      <c r="SWD379" s="116"/>
      <c r="SWE379" s="116"/>
      <c r="SWF379" s="116"/>
      <c r="SWG379" s="116"/>
      <c r="SWH379" s="116"/>
      <c r="SWI379" s="116"/>
      <c r="SWJ379" s="116"/>
      <c r="SWK379" s="116"/>
      <c r="SWL379" s="116"/>
      <c r="SWM379" s="118"/>
      <c r="SWN379" s="115"/>
      <c r="SWO379" s="116"/>
      <c r="SWP379" s="117"/>
      <c r="SWQ379" s="116"/>
      <c r="SWR379" s="116"/>
      <c r="SWS379" s="116"/>
      <c r="SWT379" s="116"/>
      <c r="SWU379" s="116"/>
      <c r="SWV379" s="116"/>
      <c r="SWW379" s="116"/>
      <c r="SWX379" s="116"/>
      <c r="SWY379" s="118"/>
      <c r="SWZ379" s="116"/>
      <c r="SXA379" s="116"/>
      <c r="SXB379" s="116"/>
      <c r="SXC379" s="116"/>
      <c r="SXD379" s="116"/>
      <c r="SXE379" s="116"/>
      <c r="SXF379" s="116"/>
      <c r="SXG379" s="116"/>
      <c r="SXH379" s="116"/>
      <c r="SXI379" s="116"/>
      <c r="SXJ379" s="118"/>
      <c r="SXK379" s="115"/>
      <c r="SXL379" s="116"/>
      <c r="SXM379" s="117"/>
      <c r="SXN379" s="116"/>
      <c r="SXO379" s="116"/>
      <c r="SXP379" s="116"/>
      <c r="SXQ379" s="116"/>
      <c r="SXR379" s="116"/>
      <c r="SXS379" s="116"/>
      <c r="SXT379" s="116"/>
      <c r="SXU379" s="116"/>
      <c r="SXV379" s="118"/>
      <c r="SXW379" s="116"/>
      <c r="SXX379" s="116"/>
      <c r="SXY379" s="116"/>
      <c r="SXZ379" s="116"/>
      <c r="SYA379" s="116"/>
      <c r="SYB379" s="116"/>
      <c r="SYC379" s="116"/>
      <c r="SYD379" s="116"/>
      <c r="SYE379" s="116"/>
      <c r="SYF379" s="116"/>
      <c r="SYG379" s="118"/>
      <c r="SYH379" s="115"/>
      <c r="SYI379" s="116"/>
      <c r="SYJ379" s="117"/>
      <c r="SYK379" s="116"/>
      <c r="SYL379" s="116"/>
      <c r="SYM379" s="116"/>
      <c r="SYN379" s="116"/>
      <c r="SYO379" s="116"/>
      <c r="SYP379" s="116"/>
      <c r="SYQ379" s="116"/>
      <c r="SYR379" s="116"/>
      <c r="SYS379" s="118"/>
      <c r="SYT379" s="116"/>
      <c r="SYU379" s="116"/>
      <c r="SYV379" s="116"/>
      <c r="SYW379" s="116"/>
      <c r="SYX379" s="116"/>
      <c r="SYY379" s="116"/>
      <c r="SYZ379" s="116"/>
      <c r="SZA379" s="116"/>
      <c r="SZB379" s="116"/>
      <c r="SZC379" s="116"/>
      <c r="SZD379" s="118"/>
      <c r="SZE379" s="115"/>
      <c r="SZF379" s="116"/>
      <c r="SZG379" s="117"/>
      <c r="SZH379" s="116"/>
      <c r="SZI379" s="116"/>
      <c r="SZJ379" s="116"/>
      <c r="SZK379" s="116"/>
      <c r="SZL379" s="116"/>
      <c r="SZM379" s="116"/>
      <c r="SZN379" s="116"/>
      <c r="SZO379" s="116"/>
      <c r="SZP379" s="118"/>
      <c r="SZQ379" s="116"/>
      <c r="SZR379" s="116"/>
      <c r="SZS379" s="116"/>
      <c r="SZT379" s="116"/>
      <c r="SZU379" s="116"/>
      <c r="SZV379" s="116"/>
      <c r="SZW379" s="116"/>
      <c r="SZX379" s="116"/>
      <c r="SZY379" s="116"/>
      <c r="SZZ379" s="116"/>
      <c r="TAA379" s="118"/>
      <c r="TAB379" s="115"/>
      <c r="TAC379" s="116"/>
      <c r="TAD379" s="117"/>
      <c r="TAE379" s="116"/>
      <c r="TAF379" s="116"/>
      <c r="TAG379" s="116"/>
      <c r="TAH379" s="116"/>
      <c r="TAI379" s="116"/>
      <c r="TAJ379" s="116"/>
      <c r="TAK379" s="116"/>
      <c r="TAL379" s="116"/>
      <c r="TAM379" s="118"/>
      <c r="TAN379" s="116"/>
      <c r="TAO379" s="116"/>
      <c r="TAP379" s="116"/>
      <c r="TAQ379" s="116"/>
      <c r="TAR379" s="116"/>
      <c r="TAS379" s="116"/>
      <c r="TAT379" s="116"/>
      <c r="TAU379" s="116"/>
      <c r="TAV379" s="116"/>
      <c r="TAW379" s="116"/>
      <c r="TAX379" s="118"/>
      <c r="TAY379" s="115"/>
      <c r="TAZ379" s="116"/>
      <c r="TBA379" s="117"/>
      <c r="TBB379" s="116"/>
      <c r="TBC379" s="116"/>
      <c r="TBD379" s="116"/>
      <c r="TBE379" s="116"/>
      <c r="TBF379" s="116"/>
      <c r="TBG379" s="116"/>
      <c r="TBH379" s="116"/>
      <c r="TBI379" s="116"/>
      <c r="TBJ379" s="118"/>
      <c r="TBK379" s="116"/>
      <c r="TBL379" s="116"/>
      <c r="TBM379" s="116"/>
      <c r="TBN379" s="116"/>
      <c r="TBO379" s="116"/>
      <c r="TBP379" s="116"/>
      <c r="TBQ379" s="116"/>
      <c r="TBR379" s="116"/>
      <c r="TBS379" s="116"/>
      <c r="TBT379" s="116"/>
      <c r="TBU379" s="118"/>
      <c r="TBV379" s="115"/>
      <c r="TBW379" s="116"/>
      <c r="TBX379" s="117"/>
      <c r="TBY379" s="116"/>
      <c r="TBZ379" s="116"/>
      <c r="TCA379" s="116"/>
      <c r="TCB379" s="116"/>
      <c r="TCC379" s="116"/>
      <c r="TCD379" s="116"/>
      <c r="TCE379" s="116"/>
      <c r="TCF379" s="116"/>
      <c r="TCG379" s="118"/>
      <c r="TCH379" s="116"/>
      <c r="TCI379" s="116"/>
      <c r="TCJ379" s="116"/>
      <c r="TCK379" s="116"/>
      <c r="TCL379" s="116"/>
      <c r="TCM379" s="116"/>
      <c r="TCN379" s="116"/>
      <c r="TCO379" s="116"/>
      <c r="TCP379" s="116"/>
      <c r="TCQ379" s="116"/>
      <c r="TCR379" s="118"/>
      <c r="TCS379" s="115"/>
      <c r="TCT379" s="116"/>
      <c r="TCU379" s="117"/>
      <c r="TCV379" s="116"/>
      <c r="TCW379" s="116"/>
      <c r="TCX379" s="116"/>
      <c r="TCY379" s="116"/>
      <c r="TCZ379" s="116"/>
      <c r="TDA379" s="116"/>
      <c r="TDB379" s="116"/>
      <c r="TDC379" s="116"/>
      <c r="TDD379" s="118"/>
      <c r="TDE379" s="116"/>
      <c r="TDF379" s="116"/>
      <c r="TDG379" s="116"/>
      <c r="TDH379" s="116"/>
      <c r="TDI379" s="116"/>
      <c r="TDJ379" s="116"/>
      <c r="TDK379" s="116"/>
      <c r="TDL379" s="116"/>
      <c r="TDM379" s="116"/>
      <c r="TDN379" s="116"/>
      <c r="TDO379" s="118"/>
      <c r="TDP379" s="115"/>
      <c r="TDQ379" s="116"/>
      <c r="TDR379" s="117"/>
      <c r="TDS379" s="116"/>
      <c r="TDT379" s="116"/>
      <c r="TDU379" s="116"/>
      <c r="TDV379" s="116"/>
      <c r="TDW379" s="116"/>
      <c r="TDX379" s="116"/>
      <c r="TDY379" s="116"/>
      <c r="TDZ379" s="116"/>
      <c r="TEA379" s="118"/>
      <c r="TEB379" s="116"/>
      <c r="TEC379" s="116"/>
      <c r="TED379" s="116"/>
      <c r="TEE379" s="116"/>
      <c r="TEF379" s="116"/>
      <c r="TEG379" s="116"/>
      <c r="TEH379" s="116"/>
      <c r="TEI379" s="116"/>
      <c r="TEJ379" s="116"/>
      <c r="TEK379" s="116"/>
      <c r="TEL379" s="118"/>
      <c r="TEM379" s="115"/>
      <c r="TEN379" s="116"/>
      <c r="TEO379" s="117"/>
      <c r="TEP379" s="116"/>
      <c r="TEQ379" s="116"/>
      <c r="TER379" s="116"/>
      <c r="TES379" s="116"/>
      <c r="TET379" s="116"/>
      <c r="TEU379" s="116"/>
      <c r="TEV379" s="116"/>
      <c r="TEW379" s="116"/>
      <c r="TEX379" s="118"/>
      <c r="TEY379" s="116"/>
      <c r="TEZ379" s="116"/>
      <c r="TFA379" s="116"/>
      <c r="TFB379" s="116"/>
      <c r="TFC379" s="116"/>
      <c r="TFD379" s="116"/>
      <c r="TFE379" s="116"/>
      <c r="TFF379" s="116"/>
      <c r="TFG379" s="116"/>
      <c r="TFH379" s="116"/>
      <c r="TFI379" s="118"/>
      <c r="TFJ379" s="115"/>
      <c r="TFK379" s="116"/>
      <c r="TFL379" s="117"/>
      <c r="TFM379" s="116"/>
      <c r="TFN379" s="116"/>
      <c r="TFO379" s="116"/>
      <c r="TFP379" s="116"/>
      <c r="TFQ379" s="116"/>
      <c r="TFR379" s="116"/>
      <c r="TFS379" s="116"/>
      <c r="TFT379" s="116"/>
      <c r="TFU379" s="118"/>
      <c r="TFV379" s="116"/>
      <c r="TFW379" s="116"/>
      <c r="TFX379" s="116"/>
      <c r="TFY379" s="116"/>
      <c r="TFZ379" s="116"/>
      <c r="TGA379" s="116"/>
      <c r="TGB379" s="116"/>
      <c r="TGC379" s="116"/>
      <c r="TGD379" s="116"/>
      <c r="TGE379" s="116"/>
      <c r="TGF379" s="118"/>
      <c r="TGG379" s="115"/>
      <c r="TGH379" s="116"/>
      <c r="TGI379" s="117"/>
      <c r="TGJ379" s="116"/>
      <c r="TGK379" s="116"/>
      <c r="TGL379" s="116"/>
      <c r="TGM379" s="116"/>
      <c r="TGN379" s="116"/>
      <c r="TGO379" s="116"/>
      <c r="TGP379" s="116"/>
      <c r="TGQ379" s="116"/>
      <c r="TGR379" s="118"/>
      <c r="TGS379" s="116"/>
      <c r="TGT379" s="116"/>
      <c r="TGU379" s="116"/>
      <c r="TGV379" s="116"/>
      <c r="TGW379" s="116"/>
      <c r="TGX379" s="116"/>
      <c r="TGY379" s="116"/>
      <c r="TGZ379" s="116"/>
      <c r="THA379" s="116"/>
      <c r="THB379" s="116"/>
      <c r="THC379" s="118"/>
      <c r="THD379" s="115"/>
      <c r="THE379" s="116"/>
      <c r="THF379" s="117"/>
      <c r="THG379" s="116"/>
      <c r="THH379" s="116"/>
      <c r="THI379" s="116"/>
      <c r="THJ379" s="116"/>
      <c r="THK379" s="116"/>
      <c r="THL379" s="116"/>
      <c r="THM379" s="116"/>
      <c r="THN379" s="116"/>
      <c r="THO379" s="118"/>
      <c r="THP379" s="116"/>
      <c r="THQ379" s="116"/>
      <c r="THR379" s="116"/>
      <c r="THS379" s="116"/>
      <c r="THT379" s="116"/>
      <c r="THU379" s="116"/>
      <c r="THV379" s="116"/>
      <c r="THW379" s="116"/>
      <c r="THX379" s="116"/>
      <c r="THY379" s="116"/>
      <c r="THZ379" s="118"/>
      <c r="TIA379" s="115"/>
      <c r="TIB379" s="116"/>
      <c r="TIC379" s="117"/>
      <c r="TID379" s="116"/>
      <c r="TIE379" s="116"/>
      <c r="TIF379" s="116"/>
      <c r="TIG379" s="116"/>
      <c r="TIH379" s="116"/>
      <c r="TII379" s="116"/>
      <c r="TIJ379" s="116"/>
      <c r="TIK379" s="116"/>
      <c r="TIL379" s="118"/>
      <c r="TIM379" s="116"/>
      <c r="TIN379" s="116"/>
      <c r="TIO379" s="116"/>
      <c r="TIP379" s="116"/>
      <c r="TIQ379" s="116"/>
      <c r="TIR379" s="116"/>
      <c r="TIS379" s="116"/>
      <c r="TIT379" s="116"/>
      <c r="TIU379" s="116"/>
      <c r="TIV379" s="116"/>
      <c r="TIW379" s="118"/>
      <c r="TIX379" s="115"/>
      <c r="TIY379" s="116"/>
      <c r="TIZ379" s="117"/>
      <c r="TJA379" s="116"/>
      <c r="TJB379" s="116"/>
      <c r="TJC379" s="116"/>
      <c r="TJD379" s="116"/>
      <c r="TJE379" s="116"/>
      <c r="TJF379" s="116"/>
      <c r="TJG379" s="116"/>
      <c r="TJH379" s="116"/>
      <c r="TJI379" s="118"/>
      <c r="TJJ379" s="116"/>
      <c r="TJK379" s="116"/>
      <c r="TJL379" s="116"/>
      <c r="TJM379" s="116"/>
      <c r="TJN379" s="116"/>
      <c r="TJO379" s="116"/>
      <c r="TJP379" s="116"/>
      <c r="TJQ379" s="116"/>
      <c r="TJR379" s="116"/>
      <c r="TJS379" s="116"/>
      <c r="TJT379" s="118"/>
      <c r="TJU379" s="115"/>
      <c r="TJV379" s="116"/>
      <c r="TJW379" s="117"/>
      <c r="TJX379" s="116"/>
      <c r="TJY379" s="116"/>
      <c r="TJZ379" s="116"/>
      <c r="TKA379" s="116"/>
      <c r="TKB379" s="116"/>
      <c r="TKC379" s="116"/>
      <c r="TKD379" s="116"/>
      <c r="TKE379" s="116"/>
      <c r="TKF379" s="118"/>
      <c r="TKG379" s="116"/>
      <c r="TKH379" s="116"/>
      <c r="TKI379" s="116"/>
      <c r="TKJ379" s="116"/>
      <c r="TKK379" s="116"/>
      <c r="TKL379" s="116"/>
      <c r="TKM379" s="116"/>
      <c r="TKN379" s="116"/>
      <c r="TKO379" s="116"/>
      <c r="TKP379" s="116"/>
      <c r="TKQ379" s="118"/>
      <c r="TKR379" s="115"/>
      <c r="TKS379" s="116"/>
      <c r="TKT379" s="117"/>
      <c r="TKU379" s="116"/>
      <c r="TKV379" s="116"/>
      <c r="TKW379" s="116"/>
      <c r="TKX379" s="116"/>
      <c r="TKY379" s="116"/>
      <c r="TKZ379" s="116"/>
      <c r="TLA379" s="116"/>
      <c r="TLB379" s="116"/>
      <c r="TLC379" s="118"/>
      <c r="TLD379" s="116"/>
      <c r="TLE379" s="116"/>
      <c r="TLF379" s="116"/>
      <c r="TLG379" s="116"/>
      <c r="TLH379" s="116"/>
      <c r="TLI379" s="116"/>
      <c r="TLJ379" s="116"/>
      <c r="TLK379" s="116"/>
      <c r="TLL379" s="116"/>
      <c r="TLM379" s="116"/>
      <c r="TLN379" s="118"/>
      <c r="TLO379" s="115"/>
      <c r="TLP379" s="116"/>
      <c r="TLQ379" s="117"/>
      <c r="TLR379" s="116"/>
      <c r="TLS379" s="116"/>
      <c r="TLT379" s="116"/>
      <c r="TLU379" s="116"/>
      <c r="TLV379" s="116"/>
      <c r="TLW379" s="116"/>
      <c r="TLX379" s="116"/>
      <c r="TLY379" s="116"/>
      <c r="TLZ379" s="118"/>
      <c r="TMA379" s="116"/>
      <c r="TMB379" s="116"/>
      <c r="TMC379" s="116"/>
      <c r="TMD379" s="116"/>
      <c r="TME379" s="116"/>
      <c r="TMF379" s="116"/>
      <c r="TMG379" s="116"/>
      <c r="TMH379" s="116"/>
      <c r="TMI379" s="116"/>
      <c r="TMJ379" s="116"/>
      <c r="TMK379" s="118"/>
      <c r="TML379" s="115"/>
      <c r="TMM379" s="116"/>
      <c r="TMN379" s="117"/>
      <c r="TMO379" s="116"/>
      <c r="TMP379" s="116"/>
      <c r="TMQ379" s="116"/>
      <c r="TMR379" s="116"/>
      <c r="TMS379" s="116"/>
      <c r="TMT379" s="116"/>
      <c r="TMU379" s="116"/>
      <c r="TMV379" s="116"/>
      <c r="TMW379" s="118"/>
      <c r="TMX379" s="116"/>
      <c r="TMY379" s="116"/>
      <c r="TMZ379" s="116"/>
      <c r="TNA379" s="116"/>
      <c r="TNB379" s="116"/>
      <c r="TNC379" s="116"/>
      <c r="TND379" s="116"/>
      <c r="TNE379" s="116"/>
      <c r="TNF379" s="116"/>
      <c r="TNG379" s="116"/>
      <c r="TNH379" s="118"/>
      <c r="TNI379" s="115"/>
      <c r="TNJ379" s="116"/>
      <c r="TNK379" s="117"/>
      <c r="TNL379" s="116"/>
      <c r="TNM379" s="116"/>
      <c r="TNN379" s="116"/>
      <c r="TNO379" s="116"/>
      <c r="TNP379" s="116"/>
      <c r="TNQ379" s="116"/>
      <c r="TNR379" s="116"/>
      <c r="TNS379" s="116"/>
      <c r="TNT379" s="118"/>
      <c r="TNU379" s="116"/>
      <c r="TNV379" s="116"/>
      <c r="TNW379" s="116"/>
      <c r="TNX379" s="116"/>
      <c r="TNY379" s="116"/>
      <c r="TNZ379" s="116"/>
      <c r="TOA379" s="116"/>
      <c r="TOB379" s="116"/>
      <c r="TOC379" s="116"/>
      <c r="TOD379" s="116"/>
      <c r="TOE379" s="118"/>
      <c r="TOF379" s="115"/>
      <c r="TOG379" s="116"/>
      <c r="TOH379" s="117"/>
      <c r="TOI379" s="116"/>
      <c r="TOJ379" s="116"/>
      <c r="TOK379" s="116"/>
      <c r="TOL379" s="116"/>
      <c r="TOM379" s="116"/>
      <c r="TON379" s="116"/>
      <c r="TOO379" s="116"/>
      <c r="TOP379" s="116"/>
      <c r="TOQ379" s="118"/>
      <c r="TOR379" s="116"/>
      <c r="TOS379" s="116"/>
      <c r="TOT379" s="116"/>
      <c r="TOU379" s="116"/>
      <c r="TOV379" s="116"/>
      <c r="TOW379" s="116"/>
      <c r="TOX379" s="116"/>
      <c r="TOY379" s="116"/>
      <c r="TOZ379" s="116"/>
      <c r="TPA379" s="116"/>
      <c r="TPB379" s="118"/>
      <c r="TPC379" s="115"/>
      <c r="TPD379" s="116"/>
      <c r="TPE379" s="117"/>
      <c r="TPF379" s="116"/>
      <c r="TPG379" s="116"/>
      <c r="TPH379" s="116"/>
      <c r="TPI379" s="116"/>
      <c r="TPJ379" s="116"/>
      <c r="TPK379" s="116"/>
      <c r="TPL379" s="116"/>
      <c r="TPM379" s="116"/>
      <c r="TPN379" s="118"/>
      <c r="TPO379" s="116"/>
      <c r="TPP379" s="116"/>
      <c r="TPQ379" s="116"/>
      <c r="TPR379" s="116"/>
      <c r="TPS379" s="116"/>
      <c r="TPT379" s="116"/>
      <c r="TPU379" s="116"/>
      <c r="TPV379" s="116"/>
      <c r="TPW379" s="116"/>
      <c r="TPX379" s="116"/>
      <c r="TPY379" s="118"/>
      <c r="TPZ379" s="115"/>
      <c r="TQA379" s="116"/>
      <c r="TQB379" s="117"/>
      <c r="TQC379" s="116"/>
      <c r="TQD379" s="116"/>
      <c r="TQE379" s="116"/>
      <c r="TQF379" s="116"/>
      <c r="TQG379" s="116"/>
      <c r="TQH379" s="116"/>
      <c r="TQI379" s="116"/>
      <c r="TQJ379" s="116"/>
      <c r="TQK379" s="118"/>
      <c r="TQL379" s="116"/>
      <c r="TQM379" s="116"/>
      <c r="TQN379" s="116"/>
      <c r="TQO379" s="116"/>
      <c r="TQP379" s="116"/>
      <c r="TQQ379" s="116"/>
      <c r="TQR379" s="116"/>
      <c r="TQS379" s="116"/>
      <c r="TQT379" s="116"/>
      <c r="TQU379" s="116"/>
      <c r="TQV379" s="118"/>
      <c r="TQW379" s="115"/>
      <c r="TQX379" s="116"/>
      <c r="TQY379" s="117"/>
      <c r="TQZ379" s="116"/>
      <c r="TRA379" s="116"/>
      <c r="TRB379" s="116"/>
      <c r="TRC379" s="116"/>
      <c r="TRD379" s="116"/>
      <c r="TRE379" s="116"/>
      <c r="TRF379" s="116"/>
      <c r="TRG379" s="116"/>
      <c r="TRH379" s="118"/>
      <c r="TRI379" s="116"/>
      <c r="TRJ379" s="116"/>
      <c r="TRK379" s="116"/>
      <c r="TRL379" s="116"/>
      <c r="TRM379" s="116"/>
      <c r="TRN379" s="116"/>
      <c r="TRO379" s="116"/>
      <c r="TRP379" s="116"/>
      <c r="TRQ379" s="116"/>
      <c r="TRR379" s="116"/>
      <c r="TRS379" s="118"/>
      <c r="TRT379" s="115"/>
      <c r="TRU379" s="116"/>
      <c r="TRV379" s="117"/>
      <c r="TRW379" s="116"/>
      <c r="TRX379" s="116"/>
      <c r="TRY379" s="116"/>
      <c r="TRZ379" s="116"/>
      <c r="TSA379" s="116"/>
      <c r="TSB379" s="116"/>
      <c r="TSC379" s="116"/>
      <c r="TSD379" s="116"/>
      <c r="TSE379" s="118"/>
      <c r="TSF379" s="116"/>
      <c r="TSG379" s="116"/>
      <c r="TSH379" s="116"/>
      <c r="TSI379" s="116"/>
      <c r="TSJ379" s="116"/>
      <c r="TSK379" s="116"/>
      <c r="TSL379" s="116"/>
      <c r="TSM379" s="116"/>
      <c r="TSN379" s="116"/>
      <c r="TSO379" s="116"/>
      <c r="TSP379" s="118"/>
      <c r="TSQ379" s="115"/>
      <c r="TSR379" s="116"/>
      <c r="TSS379" s="117"/>
      <c r="TST379" s="116"/>
      <c r="TSU379" s="116"/>
      <c r="TSV379" s="116"/>
      <c r="TSW379" s="116"/>
      <c r="TSX379" s="116"/>
      <c r="TSY379" s="116"/>
      <c r="TSZ379" s="116"/>
      <c r="TTA379" s="116"/>
      <c r="TTB379" s="118"/>
      <c r="TTC379" s="116"/>
      <c r="TTD379" s="116"/>
      <c r="TTE379" s="116"/>
      <c r="TTF379" s="116"/>
      <c r="TTG379" s="116"/>
      <c r="TTH379" s="116"/>
      <c r="TTI379" s="116"/>
      <c r="TTJ379" s="116"/>
      <c r="TTK379" s="116"/>
      <c r="TTL379" s="116"/>
      <c r="TTM379" s="118"/>
      <c r="TTN379" s="115"/>
      <c r="TTO379" s="116"/>
      <c r="TTP379" s="117"/>
      <c r="TTQ379" s="116"/>
      <c r="TTR379" s="116"/>
      <c r="TTS379" s="116"/>
      <c r="TTT379" s="116"/>
      <c r="TTU379" s="116"/>
      <c r="TTV379" s="116"/>
      <c r="TTW379" s="116"/>
      <c r="TTX379" s="116"/>
      <c r="TTY379" s="118"/>
      <c r="TTZ379" s="116"/>
      <c r="TUA379" s="116"/>
      <c r="TUB379" s="116"/>
      <c r="TUC379" s="116"/>
      <c r="TUD379" s="116"/>
      <c r="TUE379" s="116"/>
      <c r="TUF379" s="116"/>
      <c r="TUG379" s="116"/>
      <c r="TUH379" s="116"/>
      <c r="TUI379" s="116"/>
      <c r="TUJ379" s="118"/>
      <c r="TUK379" s="115"/>
      <c r="TUL379" s="116"/>
      <c r="TUM379" s="117"/>
      <c r="TUN379" s="116"/>
      <c r="TUO379" s="116"/>
      <c r="TUP379" s="116"/>
      <c r="TUQ379" s="116"/>
      <c r="TUR379" s="116"/>
      <c r="TUS379" s="116"/>
      <c r="TUT379" s="116"/>
      <c r="TUU379" s="116"/>
      <c r="TUV379" s="118"/>
      <c r="TUW379" s="116"/>
      <c r="TUX379" s="116"/>
      <c r="TUY379" s="116"/>
      <c r="TUZ379" s="116"/>
      <c r="TVA379" s="116"/>
      <c r="TVB379" s="116"/>
      <c r="TVC379" s="116"/>
      <c r="TVD379" s="116"/>
      <c r="TVE379" s="116"/>
      <c r="TVF379" s="116"/>
      <c r="TVG379" s="118"/>
      <c r="TVH379" s="115"/>
      <c r="TVI379" s="116"/>
      <c r="TVJ379" s="117"/>
      <c r="TVK379" s="116"/>
      <c r="TVL379" s="116"/>
      <c r="TVM379" s="116"/>
      <c r="TVN379" s="116"/>
      <c r="TVO379" s="116"/>
      <c r="TVP379" s="116"/>
      <c r="TVQ379" s="116"/>
      <c r="TVR379" s="116"/>
      <c r="TVS379" s="118"/>
      <c r="TVT379" s="116"/>
      <c r="TVU379" s="116"/>
      <c r="TVV379" s="116"/>
      <c r="TVW379" s="116"/>
      <c r="TVX379" s="116"/>
      <c r="TVY379" s="116"/>
      <c r="TVZ379" s="116"/>
      <c r="TWA379" s="116"/>
      <c r="TWB379" s="116"/>
      <c r="TWC379" s="116"/>
      <c r="TWD379" s="118"/>
      <c r="TWE379" s="115"/>
      <c r="TWF379" s="116"/>
      <c r="TWG379" s="117"/>
      <c r="TWH379" s="116"/>
      <c r="TWI379" s="116"/>
      <c r="TWJ379" s="116"/>
      <c r="TWK379" s="116"/>
      <c r="TWL379" s="116"/>
      <c r="TWM379" s="116"/>
      <c r="TWN379" s="116"/>
      <c r="TWO379" s="116"/>
      <c r="TWP379" s="118"/>
      <c r="TWQ379" s="116"/>
      <c r="TWR379" s="116"/>
      <c r="TWS379" s="116"/>
      <c r="TWT379" s="116"/>
      <c r="TWU379" s="116"/>
      <c r="TWV379" s="116"/>
      <c r="TWW379" s="116"/>
      <c r="TWX379" s="116"/>
      <c r="TWY379" s="116"/>
      <c r="TWZ379" s="116"/>
      <c r="TXA379" s="118"/>
      <c r="TXB379" s="115"/>
      <c r="TXC379" s="116"/>
      <c r="TXD379" s="117"/>
      <c r="TXE379" s="116"/>
      <c r="TXF379" s="116"/>
      <c r="TXG379" s="116"/>
      <c r="TXH379" s="116"/>
      <c r="TXI379" s="116"/>
      <c r="TXJ379" s="116"/>
      <c r="TXK379" s="116"/>
      <c r="TXL379" s="116"/>
      <c r="TXM379" s="118"/>
      <c r="TXN379" s="116"/>
      <c r="TXO379" s="116"/>
      <c r="TXP379" s="116"/>
      <c r="TXQ379" s="116"/>
      <c r="TXR379" s="116"/>
      <c r="TXS379" s="116"/>
      <c r="TXT379" s="116"/>
      <c r="TXU379" s="116"/>
      <c r="TXV379" s="116"/>
      <c r="TXW379" s="116"/>
      <c r="TXX379" s="118"/>
      <c r="TXY379" s="115"/>
      <c r="TXZ379" s="116"/>
      <c r="TYA379" s="117"/>
      <c r="TYB379" s="116"/>
      <c r="TYC379" s="116"/>
      <c r="TYD379" s="116"/>
      <c r="TYE379" s="116"/>
      <c r="TYF379" s="116"/>
      <c r="TYG379" s="116"/>
      <c r="TYH379" s="116"/>
      <c r="TYI379" s="116"/>
      <c r="TYJ379" s="118"/>
      <c r="TYK379" s="116"/>
      <c r="TYL379" s="116"/>
      <c r="TYM379" s="116"/>
      <c r="TYN379" s="116"/>
      <c r="TYO379" s="116"/>
      <c r="TYP379" s="116"/>
      <c r="TYQ379" s="116"/>
      <c r="TYR379" s="116"/>
      <c r="TYS379" s="116"/>
      <c r="TYT379" s="116"/>
      <c r="TYU379" s="118"/>
      <c r="TYV379" s="115"/>
      <c r="TYW379" s="116"/>
      <c r="TYX379" s="117"/>
      <c r="TYY379" s="116"/>
      <c r="TYZ379" s="116"/>
      <c r="TZA379" s="116"/>
      <c r="TZB379" s="116"/>
      <c r="TZC379" s="116"/>
      <c r="TZD379" s="116"/>
      <c r="TZE379" s="116"/>
      <c r="TZF379" s="116"/>
      <c r="TZG379" s="118"/>
      <c r="TZH379" s="116"/>
      <c r="TZI379" s="116"/>
      <c r="TZJ379" s="116"/>
      <c r="TZK379" s="116"/>
      <c r="TZL379" s="116"/>
      <c r="TZM379" s="116"/>
      <c r="TZN379" s="116"/>
      <c r="TZO379" s="116"/>
      <c r="TZP379" s="116"/>
      <c r="TZQ379" s="116"/>
      <c r="TZR379" s="118"/>
      <c r="TZS379" s="115"/>
      <c r="TZT379" s="116"/>
      <c r="TZU379" s="117"/>
      <c r="TZV379" s="116"/>
      <c r="TZW379" s="116"/>
      <c r="TZX379" s="116"/>
      <c r="TZY379" s="116"/>
      <c r="TZZ379" s="116"/>
      <c r="UAA379" s="116"/>
      <c r="UAB379" s="116"/>
      <c r="UAC379" s="116"/>
      <c r="UAD379" s="118"/>
      <c r="UAE379" s="116"/>
      <c r="UAF379" s="116"/>
      <c r="UAG379" s="116"/>
      <c r="UAH379" s="116"/>
      <c r="UAI379" s="116"/>
      <c r="UAJ379" s="116"/>
      <c r="UAK379" s="116"/>
      <c r="UAL379" s="116"/>
      <c r="UAM379" s="116"/>
      <c r="UAN379" s="116"/>
      <c r="UAO379" s="118"/>
      <c r="UAP379" s="115"/>
      <c r="UAQ379" s="116"/>
      <c r="UAR379" s="117"/>
      <c r="UAS379" s="116"/>
      <c r="UAT379" s="116"/>
      <c r="UAU379" s="116"/>
      <c r="UAV379" s="116"/>
      <c r="UAW379" s="116"/>
      <c r="UAX379" s="116"/>
      <c r="UAY379" s="116"/>
      <c r="UAZ379" s="116"/>
      <c r="UBA379" s="118"/>
      <c r="UBB379" s="116"/>
      <c r="UBC379" s="116"/>
      <c r="UBD379" s="116"/>
      <c r="UBE379" s="116"/>
      <c r="UBF379" s="116"/>
      <c r="UBG379" s="116"/>
      <c r="UBH379" s="116"/>
      <c r="UBI379" s="116"/>
      <c r="UBJ379" s="116"/>
      <c r="UBK379" s="116"/>
      <c r="UBL379" s="118"/>
      <c r="UBM379" s="115"/>
      <c r="UBN379" s="116"/>
      <c r="UBO379" s="117"/>
      <c r="UBP379" s="116"/>
      <c r="UBQ379" s="116"/>
      <c r="UBR379" s="116"/>
      <c r="UBS379" s="116"/>
      <c r="UBT379" s="116"/>
      <c r="UBU379" s="116"/>
      <c r="UBV379" s="116"/>
      <c r="UBW379" s="116"/>
      <c r="UBX379" s="118"/>
      <c r="UBY379" s="116"/>
      <c r="UBZ379" s="116"/>
      <c r="UCA379" s="116"/>
      <c r="UCB379" s="116"/>
      <c r="UCC379" s="116"/>
      <c r="UCD379" s="116"/>
      <c r="UCE379" s="116"/>
      <c r="UCF379" s="116"/>
      <c r="UCG379" s="116"/>
      <c r="UCH379" s="116"/>
      <c r="UCI379" s="118"/>
      <c r="UCJ379" s="115"/>
      <c r="UCK379" s="116"/>
      <c r="UCL379" s="117"/>
      <c r="UCM379" s="116"/>
      <c r="UCN379" s="116"/>
      <c r="UCO379" s="116"/>
      <c r="UCP379" s="116"/>
      <c r="UCQ379" s="116"/>
      <c r="UCR379" s="116"/>
      <c r="UCS379" s="116"/>
      <c r="UCT379" s="116"/>
      <c r="UCU379" s="118"/>
      <c r="UCV379" s="116"/>
      <c r="UCW379" s="116"/>
      <c r="UCX379" s="116"/>
      <c r="UCY379" s="116"/>
      <c r="UCZ379" s="116"/>
      <c r="UDA379" s="116"/>
      <c r="UDB379" s="116"/>
      <c r="UDC379" s="116"/>
      <c r="UDD379" s="116"/>
      <c r="UDE379" s="116"/>
      <c r="UDF379" s="118"/>
      <c r="UDG379" s="115"/>
      <c r="UDH379" s="116"/>
      <c r="UDI379" s="117"/>
      <c r="UDJ379" s="116"/>
      <c r="UDK379" s="116"/>
      <c r="UDL379" s="116"/>
      <c r="UDM379" s="116"/>
      <c r="UDN379" s="116"/>
      <c r="UDO379" s="116"/>
      <c r="UDP379" s="116"/>
      <c r="UDQ379" s="116"/>
      <c r="UDR379" s="118"/>
      <c r="UDS379" s="116"/>
      <c r="UDT379" s="116"/>
      <c r="UDU379" s="116"/>
      <c r="UDV379" s="116"/>
      <c r="UDW379" s="116"/>
      <c r="UDX379" s="116"/>
      <c r="UDY379" s="116"/>
      <c r="UDZ379" s="116"/>
      <c r="UEA379" s="116"/>
      <c r="UEB379" s="116"/>
      <c r="UEC379" s="118"/>
      <c r="UED379" s="115"/>
      <c r="UEE379" s="116"/>
      <c r="UEF379" s="117"/>
      <c r="UEG379" s="116"/>
      <c r="UEH379" s="116"/>
      <c r="UEI379" s="116"/>
      <c r="UEJ379" s="116"/>
      <c r="UEK379" s="116"/>
      <c r="UEL379" s="116"/>
      <c r="UEM379" s="116"/>
      <c r="UEN379" s="116"/>
      <c r="UEO379" s="118"/>
      <c r="UEP379" s="116"/>
      <c r="UEQ379" s="116"/>
      <c r="UER379" s="116"/>
      <c r="UES379" s="116"/>
      <c r="UET379" s="116"/>
      <c r="UEU379" s="116"/>
      <c r="UEV379" s="116"/>
      <c r="UEW379" s="116"/>
      <c r="UEX379" s="116"/>
      <c r="UEY379" s="116"/>
      <c r="UEZ379" s="118"/>
      <c r="UFA379" s="115"/>
      <c r="UFB379" s="116"/>
      <c r="UFC379" s="117"/>
      <c r="UFD379" s="116"/>
      <c r="UFE379" s="116"/>
      <c r="UFF379" s="116"/>
      <c r="UFG379" s="116"/>
      <c r="UFH379" s="116"/>
      <c r="UFI379" s="116"/>
      <c r="UFJ379" s="116"/>
      <c r="UFK379" s="116"/>
      <c r="UFL379" s="118"/>
      <c r="UFM379" s="116"/>
      <c r="UFN379" s="116"/>
      <c r="UFO379" s="116"/>
      <c r="UFP379" s="116"/>
      <c r="UFQ379" s="116"/>
      <c r="UFR379" s="116"/>
      <c r="UFS379" s="116"/>
      <c r="UFT379" s="116"/>
      <c r="UFU379" s="116"/>
      <c r="UFV379" s="116"/>
      <c r="UFW379" s="118"/>
      <c r="UFX379" s="115"/>
      <c r="UFY379" s="116"/>
      <c r="UFZ379" s="117"/>
      <c r="UGA379" s="116"/>
      <c r="UGB379" s="116"/>
      <c r="UGC379" s="116"/>
      <c r="UGD379" s="116"/>
      <c r="UGE379" s="116"/>
      <c r="UGF379" s="116"/>
      <c r="UGG379" s="116"/>
      <c r="UGH379" s="116"/>
      <c r="UGI379" s="118"/>
      <c r="UGJ379" s="116"/>
      <c r="UGK379" s="116"/>
      <c r="UGL379" s="116"/>
      <c r="UGM379" s="116"/>
      <c r="UGN379" s="116"/>
      <c r="UGO379" s="116"/>
      <c r="UGP379" s="116"/>
      <c r="UGQ379" s="116"/>
      <c r="UGR379" s="116"/>
      <c r="UGS379" s="116"/>
      <c r="UGT379" s="118"/>
      <c r="UGU379" s="115"/>
      <c r="UGV379" s="116"/>
      <c r="UGW379" s="117"/>
      <c r="UGX379" s="116"/>
      <c r="UGY379" s="116"/>
      <c r="UGZ379" s="116"/>
      <c r="UHA379" s="116"/>
      <c r="UHB379" s="116"/>
      <c r="UHC379" s="116"/>
      <c r="UHD379" s="116"/>
      <c r="UHE379" s="116"/>
      <c r="UHF379" s="118"/>
      <c r="UHG379" s="116"/>
      <c r="UHH379" s="116"/>
      <c r="UHI379" s="116"/>
      <c r="UHJ379" s="116"/>
      <c r="UHK379" s="116"/>
      <c r="UHL379" s="116"/>
      <c r="UHM379" s="116"/>
      <c r="UHN379" s="116"/>
      <c r="UHO379" s="116"/>
      <c r="UHP379" s="116"/>
      <c r="UHQ379" s="118"/>
      <c r="UHR379" s="115"/>
      <c r="UHS379" s="116"/>
      <c r="UHT379" s="117"/>
      <c r="UHU379" s="116"/>
      <c r="UHV379" s="116"/>
      <c r="UHW379" s="116"/>
      <c r="UHX379" s="116"/>
      <c r="UHY379" s="116"/>
      <c r="UHZ379" s="116"/>
      <c r="UIA379" s="116"/>
      <c r="UIB379" s="116"/>
      <c r="UIC379" s="118"/>
      <c r="UID379" s="116"/>
      <c r="UIE379" s="116"/>
      <c r="UIF379" s="116"/>
      <c r="UIG379" s="116"/>
      <c r="UIH379" s="116"/>
      <c r="UII379" s="116"/>
      <c r="UIJ379" s="116"/>
      <c r="UIK379" s="116"/>
      <c r="UIL379" s="116"/>
      <c r="UIM379" s="116"/>
      <c r="UIN379" s="118"/>
      <c r="UIO379" s="115"/>
      <c r="UIP379" s="116"/>
      <c r="UIQ379" s="117"/>
      <c r="UIR379" s="116"/>
      <c r="UIS379" s="116"/>
      <c r="UIT379" s="116"/>
      <c r="UIU379" s="116"/>
      <c r="UIV379" s="116"/>
      <c r="UIW379" s="116"/>
      <c r="UIX379" s="116"/>
      <c r="UIY379" s="116"/>
      <c r="UIZ379" s="118"/>
      <c r="UJA379" s="116"/>
      <c r="UJB379" s="116"/>
      <c r="UJC379" s="116"/>
      <c r="UJD379" s="116"/>
      <c r="UJE379" s="116"/>
      <c r="UJF379" s="116"/>
      <c r="UJG379" s="116"/>
      <c r="UJH379" s="116"/>
      <c r="UJI379" s="116"/>
      <c r="UJJ379" s="116"/>
      <c r="UJK379" s="118"/>
      <c r="UJL379" s="115"/>
      <c r="UJM379" s="116"/>
      <c r="UJN379" s="117"/>
      <c r="UJO379" s="116"/>
      <c r="UJP379" s="116"/>
      <c r="UJQ379" s="116"/>
      <c r="UJR379" s="116"/>
      <c r="UJS379" s="116"/>
      <c r="UJT379" s="116"/>
      <c r="UJU379" s="116"/>
      <c r="UJV379" s="116"/>
      <c r="UJW379" s="118"/>
      <c r="UJX379" s="116"/>
      <c r="UJY379" s="116"/>
      <c r="UJZ379" s="116"/>
      <c r="UKA379" s="116"/>
      <c r="UKB379" s="116"/>
      <c r="UKC379" s="116"/>
      <c r="UKD379" s="116"/>
      <c r="UKE379" s="116"/>
      <c r="UKF379" s="116"/>
      <c r="UKG379" s="116"/>
      <c r="UKH379" s="118"/>
      <c r="UKI379" s="115"/>
      <c r="UKJ379" s="116"/>
      <c r="UKK379" s="117"/>
      <c r="UKL379" s="116"/>
      <c r="UKM379" s="116"/>
      <c r="UKN379" s="116"/>
      <c r="UKO379" s="116"/>
      <c r="UKP379" s="116"/>
      <c r="UKQ379" s="116"/>
      <c r="UKR379" s="116"/>
      <c r="UKS379" s="116"/>
      <c r="UKT379" s="118"/>
      <c r="UKU379" s="116"/>
      <c r="UKV379" s="116"/>
      <c r="UKW379" s="116"/>
      <c r="UKX379" s="116"/>
      <c r="UKY379" s="116"/>
      <c r="UKZ379" s="116"/>
      <c r="ULA379" s="116"/>
      <c r="ULB379" s="116"/>
      <c r="ULC379" s="116"/>
      <c r="ULD379" s="116"/>
      <c r="ULE379" s="118"/>
      <c r="ULF379" s="115"/>
      <c r="ULG379" s="116"/>
      <c r="ULH379" s="117"/>
      <c r="ULI379" s="116"/>
      <c r="ULJ379" s="116"/>
      <c r="ULK379" s="116"/>
      <c r="ULL379" s="116"/>
      <c r="ULM379" s="116"/>
      <c r="ULN379" s="116"/>
      <c r="ULO379" s="116"/>
      <c r="ULP379" s="116"/>
      <c r="ULQ379" s="118"/>
      <c r="ULR379" s="116"/>
      <c r="ULS379" s="116"/>
      <c r="ULT379" s="116"/>
      <c r="ULU379" s="116"/>
      <c r="ULV379" s="116"/>
      <c r="ULW379" s="116"/>
      <c r="ULX379" s="116"/>
      <c r="ULY379" s="116"/>
      <c r="ULZ379" s="116"/>
      <c r="UMA379" s="116"/>
      <c r="UMB379" s="118"/>
      <c r="UMC379" s="115"/>
      <c r="UMD379" s="116"/>
      <c r="UME379" s="117"/>
      <c r="UMF379" s="116"/>
      <c r="UMG379" s="116"/>
      <c r="UMH379" s="116"/>
      <c r="UMI379" s="116"/>
      <c r="UMJ379" s="116"/>
      <c r="UMK379" s="116"/>
      <c r="UML379" s="116"/>
      <c r="UMM379" s="116"/>
      <c r="UMN379" s="118"/>
      <c r="UMO379" s="116"/>
      <c r="UMP379" s="116"/>
      <c r="UMQ379" s="116"/>
      <c r="UMR379" s="116"/>
      <c r="UMS379" s="116"/>
      <c r="UMT379" s="116"/>
      <c r="UMU379" s="116"/>
      <c r="UMV379" s="116"/>
      <c r="UMW379" s="116"/>
      <c r="UMX379" s="116"/>
      <c r="UMY379" s="118"/>
      <c r="UMZ379" s="115"/>
      <c r="UNA379" s="116"/>
      <c r="UNB379" s="117"/>
      <c r="UNC379" s="116"/>
      <c r="UND379" s="116"/>
      <c r="UNE379" s="116"/>
      <c r="UNF379" s="116"/>
      <c r="UNG379" s="116"/>
      <c r="UNH379" s="116"/>
      <c r="UNI379" s="116"/>
      <c r="UNJ379" s="116"/>
      <c r="UNK379" s="118"/>
      <c r="UNL379" s="116"/>
      <c r="UNM379" s="116"/>
      <c r="UNN379" s="116"/>
      <c r="UNO379" s="116"/>
      <c r="UNP379" s="116"/>
      <c r="UNQ379" s="116"/>
      <c r="UNR379" s="116"/>
      <c r="UNS379" s="116"/>
      <c r="UNT379" s="116"/>
      <c r="UNU379" s="116"/>
      <c r="UNV379" s="118"/>
      <c r="UNW379" s="115"/>
      <c r="UNX379" s="116"/>
      <c r="UNY379" s="117"/>
      <c r="UNZ379" s="116"/>
      <c r="UOA379" s="116"/>
      <c r="UOB379" s="116"/>
      <c r="UOC379" s="116"/>
      <c r="UOD379" s="116"/>
      <c r="UOE379" s="116"/>
      <c r="UOF379" s="116"/>
      <c r="UOG379" s="116"/>
      <c r="UOH379" s="118"/>
      <c r="UOI379" s="116"/>
      <c r="UOJ379" s="116"/>
      <c r="UOK379" s="116"/>
      <c r="UOL379" s="116"/>
      <c r="UOM379" s="116"/>
      <c r="UON379" s="116"/>
      <c r="UOO379" s="116"/>
      <c r="UOP379" s="116"/>
      <c r="UOQ379" s="116"/>
      <c r="UOR379" s="116"/>
      <c r="UOS379" s="118"/>
      <c r="UOT379" s="115"/>
      <c r="UOU379" s="116"/>
      <c r="UOV379" s="117"/>
      <c r="UOW379" s="116"/>
      <c r="UOX379" s="116"/>
      <c r="UOY379" s="116"/>
      <c r="UOZ379" s="116"/>
      <c r="UPA379" s="116"/>
      <c r="UPB379" s="116"/>
      <c r="UPC379" s="116"/>
      <c r="UPD379" s="116"/>
      <c r="UPE379" s="118"/>
      <c r="UPF379" s="116"/>
      <c r="UPG379" s="116"/>
      <c r="UPH379" s="116"/>
      <c r="UPI379" s="116"/>
      <c r="UPJ379" s="116"/>
      <c r="UPK379" s="116"/>
      <c r="UPL379" s="116"/>
      <c r="UPM379" s="116"/>
      <c r="UPN379" s="116"/>
      <c r="UPO379" s="116"/>
      <c r="UPP379" s="118"/>
      <c r="UPQ379" s="115"/>
      <c r="UPR379" s="116"/>
      <c r="UPS379" s="117"/>
      <c r="UPT379" s="116"/>
      <c r="UPU379" s="116"/>
      <c r="UPV379" s="116"/>
      <c r="UPW379" s="116"/>
      <c r="UPX379" s="116"/>
      <c r="UPY379" s="116"/>
      <c r="UPZ379" s="116"/>
      <c r="UQA379" s="116"/>
      <c r="UQB379" s="118"/>
      <c r="UQC379" s="116"/>
      <c r="UQD379" s="116"/>
      <c r="UQE379" s="116"/>
      <c r="UQF379" s="116"/>
      <c r="UQG379" s="116"/>
      <c r="UQH379" s="116"/>
      <c r="UQI379" s="116"/>
      <c r="UQJ379" s="116"/>
      <c r="UQK379" s="116"/>
      <c r="UQL379" s="116"/>
      <c r="UQM379" s="118"/>
      <c r="UQN379" s="115"/>
      <c r="UQO379" s="116"/>
      <c r="UQP379" s="117"/>
      <c r="UQQ379" s="116"/>
      <c r="UQR379" s="116"/>
      <c r="UQS379" s="116"/>
      <c r="UQT379" s="116"/>
      <c r="UQU379" s="116"/>
      <c r="UQV379" s="116"/>
      <c r="UQW379" s="116"/>
      <c r="UQX379" s="116"/>
      <c r="UQY379" s="118"/>
      <c r="UQZ379" s="116"/>
      <c r="URA379" s="116"/>
      <c r="URB379" s="116"/>
      <c r="URC379" s="116"/>
      <c r="URD379" s="116"/>
      <c r="URE379" s="116"/>
      <c r="URF379" s="116"/>
      <c r="URG379" s="116"/>
      <c r="URH379" s="116"/>
      <c r="URI379" s="116"/>
      <c r="URJ379" s="118"/>
      <c r="URK379" s="115"/>
      <c r="URL379" s="116"/>
      <c r="URM379" s="117"/>
      <c r="URN379" s="116"/>
      <c r="URO379" s="116"/>
      <c r="URP379" s="116"/>
      <c r="URQ379" s="116"/>
      <c r="URR379" s="116"/>
      <c r="URS379" s="116"/>
      <c r="URT379" s="116"/>
      <c r="URU379" s="116"/>
      <c r="URV379" s="118"/>
      <c r="URW379" s="116"/>
      <c r="URX379" s="116"/>
      <c r="URY379" s="116"/>
      <c r="URZ379" s="116"/>
      <c r="USA379" s="116"/>
      <c r="USB379" s="116"/>
      <c r="USC379" s="116"/>
      <c r="USD379" s="116"/>
      <c r="USE379" s="116"/>
      <c r="USF379" s="116"/>
      <c r="USG379" s="118"/>
      <c r="USH379" s="115"/>
      <c r="USI379" s="116"/>
      <c r="USJ379" s="117"/>
      <c r="USK379" s="116"/>
      <c r="USL379" s="116"/>
      <c r="USM379" s="116"/>
      <c r="USN379" s="116"/>
      <c r="USO379" s="116"/>
      <c r="USP379" s="116"/>
      <c r="USQ379" s="116"/>
      <c r="USR379" s="116"/>
      <c r="USS379" s="118"/>
      <c r="UST379" s="116"/>
      <c r="USU379" s="116"/>
      <c r="USV379" s="116"/>
      <c r="USW379" s="116"/>
      <c r="USX379" s="116"/>
      <c r="USY379" s="116"/>
      <c r="USZ379" s="116"/>
      <c r="UTA379" s="116"/>
      <c r="UTB379" s="116"/>
      <c r="UTC379" s="116"/>
      <c r="UTD379" s="118"/>
      <c r="UTE379" s="115"/>
      <c r="UTF379" s="116"/>
      <c r="UTG379" s="117"/>
      <c r="UTH379" s="116"/>
      <c r="UTI379" s="116"/>
      <c r="UTJ379" s="116"/>
      <c r="UTK379" s="116"/>
      <c r="UTL379" s="116"/>
      <c r="UTM379" s="116"/>
      <c r="UTN379" s="116"/>
      <c r="UTO379" s="116"/>
      <c r="UTP379" s="118"/>
      <c r="UTQ379" s="116"/>
      <c r="UTR379" s="116"/>
      <c r="UTS379" s="116"/>
      <c r="UTT379" s="116"/>
      <c r="UTU379" s="116"/>
      <c r="UTV379" s="116"/>
      <c r="UTW379" s="116"/>
      <c r="UTX379" s="116"/>
      <c r="UTY379" s="116"/>
      <c r="UTZ379" s="116"/>
      <c r="UUA379" s="118"/>
      <c r="UUB379" s="115"/>
      <c r="UUC379" s="116"/>
      <c r="UUD379" s="117"/>
      <c r="UUE379" s="116"/>
      <c r="UUF379" s="116"/>
      <c r="UUG379" s="116"/>
      <c r="UUH379" s="116"/>
      <c r="UUI379" s="116"/>
      <c r="UUJ379" s="116"/>
      <c r="UUK379" s="116"/>
      <c r="UUL379" s="116"/>
      <c r="UUM379" s="118"/>
      <c r="UUN379" s="116"/>
      <c r="UUO379" s="116"/>
      <c r="UUP379" s="116"/>
      <c r="UUQ379" s="116"/>
      <c r="UUR379" s="116"/>
      <c r="UUS379" s="116"/>
      <c r="UUT379" s="116"/>
      <c r="UUU379" s="116"/>
      <c r="UUV379" s="116"/>
      <c r="UUW379" s="116"/>
      <c r="UUX379" s="118"/>
      <c r="UUY379" s="115"/>
      <c r="UUZ379" s="116"/>
      <c r="UVA379" s="117"/>
      <c r="UVB379" s="116"/>
      <c r="UVC379" s="116"/>
      <c r="UVD379" s="116"/>
      <c r="UVE379" s="116"/>
      <c r="UVF379" s="116"/>
      <c r="UVG379" s="116"/>
      <c r="UVH379" s="116"/>
      <c r="UVI379" s="116"/>
      <c r="UVJ379" s="118"/>
      <c r="UVK379" s="116"/>
      <c r="UVL379" s="116"/>
      <c r="UVM379" s="116"/>
      <c r="UVN379" s="116"/>
      <c r="UVO379" s="116"/>
      <c r="UVP379" s="116"/>
      <c r="UVQ379" s="116"/>
      <c r="UVR379" s="116"/>
      <c r="UVS379" s="116"/>
      <c r="UVT379" s="116"/>
      <c r="UVU379" s="118"/>
      <c r="UVV379" s="115"/>
      <c r="UVW379" s="116"/>
      <c r="UVX379" s="117"/>
      <c r="UVY379" s="116"/>
      <c r="UVZ379" s="116"/>
      <c r="UWA379" s="116"/>
      <c r="UWB379" s="116"/>
      <c r="UWC379" s="116"/>
      <c r="UWD379" s="116"/>
      <c r="UWE379" s="116"/>
      <c r="UWF379" s="116"/>
      <c r="UWG379" s="118"/>
      <c r="UWH379" s="116"/>
      <c r="UWI379" s="116"/>
      <c r="UWJ379" s="116"/>
      <c r="UWK379" s="116"/>
      <c r="UWL379" s="116"/>
      <c r="UWM379" s="116"/>
      <c r="UWN379" s="116"/>
      <c r="UWO379" s="116"/>
      <c r="UWP379" s="116"/>
      <c r="UWQ379" s="116"/>
      <c r="UWR379" s="118"/>
      <c r="UWS379" s="115"/>
      <c r="UWT379" s="116"/>
      <c r="UWU379" s="117"/>
      <c r="UWV379" s="116"/>
      <c r="UWW379" s="116"/>
      <c r="UWX379" s="116"/>
      <c r="UWY379" s="116"/>
      <c r="UWZ379" s="116"/>
      <c r="UXA379" s="116"/>
      <c r="UXB379" s="116"/>
      <c r="UXC379" s="116"/>
      <c r="UXD379" s="118"/>
      <c r="UXE379" s="116"/>
      <c r="UXF379" s="116"/>
      <c r="UXG379" s="116"/>
      <c r="UXH379" s="116"/>
      <c r="UXI379" s="116"/>
      <c r="UXJ379" s="116"/>
      <c r="UXK379" s="116"/>
      <c r="UXL379" s="116"/>
      <c r="UXM379" s="116"/>
      <c r="UXN379" s="116"/>
      <c r="UXO379" s="118"/>
      <c r="UXP379" s="115"/>
      <c r="UXQ379" s="116"/>
      <c r="UXR379" s="117"/>
      <c r="UXS379" s="116"/>
      <c r="UXT379" s="116"/>
      <c r="UXU379" s="116"/>
      <c r="UXV379" s="116"/>
      <c r="UXW379" s="116"/>
      <c r="UXX379" s="116"/>
      <c r="UXY379" s="116"/>
      <c r="UXZ379" s="116"/>
      <c r="UYA379" s="118"/>
      <c r="UYB379" s="116"/>
      <c r="UYC379" s="116"/>
      <c r="UYD379" s="116"/>
      <c r="UYE379" s="116"/>
      <c r="UYF379" s="116"/>
      <c r="UYG379" s="116"/>
      <c r="UYH379" s="116"/>
      <c r="UYI379" s="116"/>
      <c r="UYJ379" s="116"/>
      <c r="UYK379" s="116"/>
      <c r="UYL379" s="118"/>
      <c r="UYM379" s="115"/>
      <c r="UYN379" s="116"/>
      <c r="UYO379" s="117"/>
      <c r="UYP379" s="116"/>
      <c r="UYQ379" s="116"/>
      <c r="UYR379" s="116"/>
      <c r="UYS379" s="116"/>
      <c r="UYT379" s="116"/>
      <c r="UYU379" s="116"/>
      <c r="UYV379" s="116"/>
      <c r="UYW379" s="116"/>
      <c r="UYX379" s="118"/>
      <c r="UYY379" s="116"/>
      <c r="UYZ379" s="116"/>
      <c r="UZA379" s="116"/>
      <c r="UZB379" s="116"/>
      <c r="UZC379" s="116"/>
      <c r="UZD379" s="116"/>
      <c r="UZE379" s="116"/>
      <c r="UZF379" s="116"/>
      <c r="UZG379" s="116"/>
      <c r="UZH379" s="116"/>
      <c r="UZI379" s="118"/>
      <c r="UZJ379" s="115"/>
      <c r="UZK379" s="116"/>
      <c r="UZL379" s="117"/>
      <c r="UZM379" s="116"/>
      <c r="UZN379" s="116"/>
      <c r="UZO379" s="116"/>
      <c r="UZP379" s="116"/>
      <c r="UZQ379" s="116"/>
      <c r="UZR379" s="116"/>
      <c r="UZS379" s="116"/>
      <c r="UZT379" s="116"/>
      <c r="UZU379" s="118"/>
      <c r="UZV379" s="116"/>
      <c r="UZW379" s="116"/>
      <c r="UZX379" s="116"/>
      <c r="UZY379" s="116"/>
      <c r="UZZ379" s="116"/>
      <c r="VAA379" s="116"/>
      <c r="VAB379" s="116"/>
      <c r="VAC379" s="116"/>
      <c r="VAD379" s="116"/>
      <c r="VAE379" s="116"/>
      <c r="VAF379" s="118"/>
      <c r="VAG379" s="115"/>
      <c r="VAH379" s="116"/>
      <c r="VAI379" s="117"/>
      <c r="VAJ379" s="116"/>
      <c r="VAK379" s="116"/>
      <c r="VAL379" s="116"/>
      <c r="VAM379" s="116"/>
      <c r="VAN379" s="116"/>
      <c r="VAO379" s="116"/>
      <c r="VAP379" s="116"/>
      <c r="VAQ379" s="116"/>
      <c r="VAR379" s="118"/>
      <c r="VAS379" s="116"/>
      <c r="VAT379" s="116"/>
      <c r="VAU379" s="116"/>
      <c r="VAV379" s="116"/>
      <c r="VAW379" s="116"/>
      <c r="VAX379" s="116"/>
      <c r="VAY379" s="116"/>
      <c r="VAZ379" s="116"/>
      <c r="VBA379" s="116"/>
      <c r="VBB379" s="116"/>
      <c r="VBC379" s="118"/>
      <c r="VBD379" s="115"/>
      <c r="VBE379" s="116"/>
      <c r="VBF379" s="117"/>
      <c r="VBG379" s="116"/>
      <c r="VBH379" s="116"/>
      <c r="VBI379" s="116"/>
      <c r="VBJ379" s="116"/>
      <c r="VBK379" s="116"/>
      <c r="VBL379" s="116"/>
      <c r="VBM379" s="116"/>
      <c r="VBN379" s="116"/>
      <c r="VBO379" s="118"/>
      <c r="VBP379" s="116"/>
      <c r="VBQ379" s="116"/>
      <c r="VBR379" s="116"/>
      <c r="VBS379" s="116"/>
      <c r="VBT379" s="116"/>
      <c r="VBU379" s="116"/>
      <c r="VBV379" s="116"/>
      <c r="VBW379" s="116"/>
      <c r="VBX379" s="116"/>
      <c r="VBY379" s="116"/>
      <c r="VBZ379" s="118"/>
      <c r="VCA379" s="115"/>
      <c r="VCB379" s="116"/>
      <c r="VCC379" s="117"/>
      <c r="VCD379" s="116"/>
      <c r="VCE379" s="116"/>
      <c r="VCF379" s="116"/>
      <c r="VCG379" s="116"/>
      <c r="VCH379" s="116"/>
      <c r="VCI379" s="116"/>
      <c r="VCJ379" s="116"/>
      <c r="VCK379" s="116"/>
      <c r="VCL379" s="118"/>
      <c r="VCM379" s="116"/>
      <c r="VCN379" s="116"/>
      <c r="VCO379" s="116"/>
      <c r="VCP379" s="116"/>
      <c r="VCQ379" s="116"/>
      <c r="VCR379" s="116"/>
      <c r="VCS379" s="116"/>
      <c r="VCT379" s="116"/>
      <c r="VCU379" s="116"/>
      <c r="VCV379" s="116"/>
      <c r="VCW379" s="118"/>
      <c r="VCX379" s="115"/>
      <c r="VCY379" s="116"/>
      <c r="VCZ379" s="117"/>
      <c r="VDA379" s="116"/>
      <c r="VDB379" s="116"/>
      <c r="VDC379" s="116"/>
      <c r="VDD379" s="116"/>
      <c r="VDE379" s="116"/>
      <c r="VDF379" s="116"/>
      <c r="VDG379" s="116"/>
      <c r="VDH379" s="116"/>
      <c r="VDI379" s="118"/>
      <c r="VDJ379" s="116"/>
      <c r="VDK379" s="116"/>
      <c r="VDL379" s="116"/>
      <c r="VDM379" s="116"/>
      <c r="VDN379" s="116"/>
      <c r="VDO379" s="116"/>
      <c r="VDP379" s="116"/>
      <c r="VDQ379" s="116"/>
      <c r="VDR379" s="116"/>
      <c r="VDS379" s="116"/>
      <c r="VDT379" s="118"/>
      <c r="VDU379" s="115"/>
      <c r="VDV379" s="116"/>
      <c r="VDW379" s="117"/>
      <c r="VDX379" s="116"/>
      <c r="VDY379" s="116"/>
      <c r="VDZ379" s="116"/>
      <c r="VEA379" s="116"/>
      <c r="VEB379" s="116"/>
      <c r="VEC379" s="116"/>
      <c r="VED379" s="116"/>
      <c r="VEE379" s="116"/>
      <c r="VEF379" s="118"/>
      <c r="VEG379" s="116"/>
      <c r="VEH379" s="116"/>
      <c r="VEI379" s="116"/>
      <c r="VEJ379" s="116"/>
      <c r="VEK379" s="116"/>
      <c r="VEL379" s="116"/>
      <c r="VEM379" s="116"/>
      <c r="VEN379" s="116"/>
      <c r="VEO379" s="116"/>
      <c r="VEP379" s="116"/>
      <c r="VEQ379" s="118"/>
      <c r="VER379" s="115"/>
      <c r="VES379" s="116"/>
      <c r="VET379" s="117"/>
      <c r="VEU379" s="116"/>
      <c r="VEV379" s="116"/>
      <c r="VEW379" s="116"/>
      <c r="VEX379" s="116"/>
      <c r="VEY379" s="116"/>
      <c r="VEZ379" s="116"/>
      <c r="VFA379" s="116"/>
      <c r="VFB379" s="116"/>
      <c r="VFC379" s="118"/>
      <c r="VFD379" s="116"/>
      <c r="VFE379" s="116"/>
      <c r="VFF379" s="116"/>
      <c r="VFG379" s="116"/>
      <c r="VFH379" s="116"/>
      <c r="VFI379" s="116"/>
      <c r="VFJ379" s="116"/>
      <c r="VFK379" s="116"/>
      <c r="VFL379" s="116"/>
      <c r="VFM379" s="116"/>
      <c r="VFN379" s="118"/>
      <c r="VFO379" s="115"/>
      <c r="VFP379" s="116"/>
      <c r="VFQ379" s="117"/>
      <c r="VFR379" s="116"/>
      <c r="VFS379" s="116"/>
      <c r="VFT379" s="116"/>
      <c r="VFU379" s="116"/>
      <c r="VFV379" s="116"/>
      <c r="VFW379" s="116"/>
      <c r="VFX379" s="116"/>
      <c r="VFY379" s="116"/>
      <c r="VFZ379" s="118"/>
      <c r="VGA379" s="116"/>
      <c r="VGB379" s="116"/>
      <c r="VGC379" s="116"/>
      <c r="VGD379" s="116"/>
      <c r="VGE379" s="116"/>
      <c r="VGF379" s="116"/>
      <c r="VGG379" s="116"/>
      <c r="VGH379" s="116"/>
      <c r="VGI379" s="116"/>
      <c r="VGJ379" s="116"/>
      <c r="VGK379" s="118"/>
      <c r="VGL379" s="115"/>
      <c r="VGM379" s="116"/>
      <c r="VGN379" s="117"/>
      <c r="VGO379" s="116"/>
      <c r="VGP379" s="116"/>
      <c r="VGQ379" s="116"/>
      <c r="VGR379" s="116"/>
      <c r="VGS379" s="116"/>
      <c r="VGT379" s="116"/>
      <c r="VGU379" s="116"/>
      <c r="VGV379" s="116"/>
      <c r="VGW379" s="118"/>
      <c r="VGX379" s="116"/>
      <c r="VGY379" s="116"/>
      <c r="VGZ379" s="116"/>
      <c r="VHA379" s="116"/>
      <c r="VHB379" s="116"/>
      <c r="VHC379" s="116"/>
      <c r="VHD379" s="116"/>
      <c r="VHE379" s="116"/>
      <c r="VHF379" s="116"/>
      <c r="VHG379" s="116"/>
      <c r="VHH379" s="118"/>
      <c r="VHI379" s="115"/>
      <c r="VHJ379" s="116"/>
      <c r="VHK379" s="117"/>
      <c r="VHL379" s="116"/>
      <c r="VHM379" s="116"/>
      <c r="VHN379" s="116"/>
      <c r="VHO379" s="116"/>
      <c r="VHP379" s="116"/>
      <c r="VHQ379" s="116"/>
      <c r="VHR379" s="116"/>
      <c r="VHS379" s="116"/>
      <c r="VHT379" s="118"/>
      <c r="VHU379" s="116"/>
      <c r="VHV379" s="116"/>
      <c r="VHW379" s="116"/>
      <c r="VHX379" s="116"/>
      <c r="VHY379" s="116"/>
      <c r="VHZ379" s="116"/>
      <c r="VIA379" s="116"/>
      <c r="VIB379" s="116"/>
      <c r="VIC379" s="116"/>
      <c r="VID379" s="116"/>
      <c r="VIE379" s="118"/>
      <c r="VIF379" s="115"/>
      <c r="VIG379" s="116"/>
      <c r="VIH379" s="117"/>
      <c r="VII379" s="116"/>
      <c r="VIJ379" s="116"/>
      <c r="VIK379" s="116"/>
      <c r="VIL379" s="116"/>
      <c r="VIM379" s="116"/>
      <c r="VIN379" s="116"/>
      <c r="VIO379" s="116"/>
      <c r="VIP379" s="116"/>
      <c r="VIQ379" s="118"/>
      <c r="VIR379" s="116"/>
      <c r="VIS379" s="116"/>
      <c r="VIT379" s="116"/>
      <c r="VIU379" s="116"/>
      <c r="VIV379" s="116"/>
      <c r="VIW379" s="116"/>
      <c r="VIX379" s="116"/>
      <c r="VIY379" s="116"/>
      <c r="VIZ379" s="116"/>
      <c r="VJA379" s="116"/>
      <c r="VJB379" s="118"/>
      <c r="VJC379" s="115"/>
      <c r="VJD379" s="116"/>
      <c r="VJE379" s="117"/>
      <c r="VJF379" s="116"/>
      <c r="VJG379" s="116"/>
      <c r="VJH379" s="116"/>
      <c r="VJI379" s="116"/>
      <c r="VJJ379" s="116"/>
      <c r="VJK379" s="116"/>
      <c r="VJL379" s="116"/>
      <c r="VJM379" s="116"/>
      <c r="VJN379" s="118"/>
      <c r="VJO379" s="116"/>
      <c r="VJP379" s="116"/>
      <c r="VJQ379" s="116"/>
      <c r="VJR379" s="116"/>
      <c r="VJS379" s="116"/>
      <c r="VJT379" s="116"/>
      <c r="VJU379" s="116"/>
      <c r="VJV379" s="116"/>
      <c r="VJW379" s="116"/>
      <c r="VJX379" s="116"/>
      <c r="VJY379" s="118"/>
      <c r="VJZ379" s="115"/>
      <c r="VKA379" s="116"/>
      <c r="VKB379" s="117"/>
      <c r="VKC379" s="116"/>
      <c r="VKD379" s="116"/>
      <c r="VKE379" s="116"/>
      <c r="VKF379" s="116"/>
      <c r="VKG379" s="116"/>
      <c r="VKH379" s="116"/>
      <c r="VKI379" s="116"/>
      <c r="VKJ379" s="116"/>
      <c r="VKK379" s="118"/>
      <c r="VKL379" s="116"/>
      <c r="VKM379" s="116"/>
      <c r="VKN379" s="116"/>
      <c r="VKO379" s="116"/>
      <c r="VKP379" s="116"/>
      <c r="VKQ379" s="116"/>
      <c r="VKR379" s="116"/>
      <c r="VKS379" s="116"/>
      <c r="VKT379" s="116"/>
      <c r="VKU379" s="116"/>
      <c r="VKV379" s="118"/>
      <c r="VKW379" s="115"/>
      <c r="VKX379" s="116"/>
      <c r="VKY379" s="117"/>
      <c r="VKZ379" s="116"/>
      <c r="VLA379" s="116"/>
      <c r="VLB379" s="116"/>
      <c r="VLC379" s="116"/>
      <c r="VLD379" s="116"/>
      <c r="VLE379" s="116"/>
      <c r="VLF379" s="116"/>
      <c r="VLG379" s="116"/>
      <c r="VLH379" s="118"/>
      <c r="VLI379" s="116"/>
      <c r="VLJ379" s="116"/>
      <c r="VLK379" s="116"/>
      <c r="VLL379" s="116"/>
      <c r="VLM379" s="116"/>
      <c r="VLN379" s="116"/>
      <c r="VLO379" s="116"/>
      <c r="VLP379" s="116"/>
      <c r="VLQ379" s="116"/>
      <c r="VLR379" s="116"/>
      <c r="VLS379" s="118"/>
      <c r="VLT379" s="115"/>
      <c r="VLU379" s="116"/>
      <c r="VLV379" s="117"/>
      <c r="VLW379" s="116"/>
      <c r="VLX379" s="116"/>
      <c r="VLY379" s="116"/>
      <c r="VLZ379" s="116"/>
      <c r="VMA379" s="116"/>
      <c r="VMB379" s="116"/>
      <c r="VMC379" s="116"/>
      <c r="VMD379" s="116"/>
      <c r="VME379" s="118"/>
      <c r="VMF379" s="116"/>
      <c r="VMG379" s="116"/>
      <c r="VMH379" s="116"/>
      <c r="VMI379" s="116"/>
      <c r="VMJ379" s="116"/>
      <c r="VMK379" s="116"/>
      <c r="VML379" s="116"/>
      <c r="VMM379" s="116"/>
      <c r="VMN379" s="116"/>
      <c r="VMO379" s="116"/>
      <c r="VMP379" s="118"/>
      <c r="VMQ379" s="115"/>
      <c r="VMR379" s="116"/>
      <c r="VMS379" s="117"/>
      <c r="VMT379" s="116"/>
      <c r="VMU379" s="116"/>
      <c r="VMV379" s="116"/>
      <c r="VMW379" s="116"/>
      <c r="VMX379" s="116"/>
      <c r="VMY379" s="116"/>
      <c r="VMZ379" s="116"/>
      <c r="VNA379" s="116"/>
      <c r="VNB379" s="118"/>
      <c r="VNC379" s="116"/>
      <c r="VND379" s="116"/>
      <c r="VNE379" s="116"/>
      <c r="VNF379" s="116"/>
      <c r="VNG379" s="116"/>
      <c r="VNH379" s="116"/>
      <c r="VNI379" s="116"/>
      <c r="VNJ379" s="116"/>
      <c r="VNK379" s="116"/>
      <c r="VNL379" s="116"/>
      <c r="VNM379" s="118"/>
      <c r="VNN379" s="115"/>
      <c r="VNO379" s="116"/>
      <c r="VNP379" s="117"/>
      <c r="VNQ379" s="116"/>
      <c r="VNR379" s="116"/>
      <c r="VNS379" s="116"/>
      <c r="VNT379" s="116"/>
      <c r="VNU379" s="116"/>
      <c r="VNV379" s="116"/>
      <c r="VNW379" s="116"/>
      <c r="VNX379" s="116"/>
      <c r="VNY379" s="118"/>
      <c r="VNZ379" s="116"/>
      <c r="VOA379" s="116"/>
      <c r="VOB379" s="116"/>
      <c r="VOC379" s="116"/>
      <c r="VOD379" s="116"/>
      <c r="VOE379" s="116"/>
      <c r="VOF379" s="116"/>
      <c r="VOG379" s="116"/>
      <c r="VOH379" s="116"/>
      <c r="VOI379" s="116"/>
      <c r="VOJ379" s="118"/>
      <c r="VOK379" s="115"/>
      <c r="VOL379" s="116"/>
      <c r="VOM379" s="117"/>
      <c r="VON379" s="116"/>
      <c r="VOO379" s="116"/>
      <c r="VOP379" s="116"/>
      <c r="VOQ379" s="116"/>
      <c r="VOR379" s="116"/>
      <c r="VOS379" s="116"/>
      <c r="VOT379" s="116"/>
      <c r="VOU379" s="116"/>
      <c r="VOV379" s="118"/>
      <c r="VOW379" s="116"/>
      <c r="VOX379" s="116"/>
      <c r="VOY379" s="116"/>
      <c r="VOZ379" s="116"/>
      <c r="VPA379" s="116"/>
      <c r="VPB379" s="116"/>
      <c r="VPC379" s="116"/>
      <c r="VPD379" s="116"/>
      <c r="VPE379" s="116"/>
      <c r="VPF379" s="116"/>
      <c r="VPG379" s="118"/>
      <c r="VPH379" s="115"/>
      <c r="VPI379" s="116"/>
      <c r="VPJ379" s="117"/>
      <c r="VPK379" s="116"/>
      <c r="VPL379" s="116"/>
      <c r="VPM379" s="116"/>
      <c r="VPN379" s="116"/>
      <c r="VPO379" s="116"/>
      <c r="VPP379" s="116"/>
      <c r="VPQ379" s="116"/>
      <c r="VPR379" s="116"/>
      <c r="VPS379" s="118"/>
      <c r="VPT379" s="116"/>
      <c r="VPU379" s="116"/>
      <c r="VPV379" s="116"/>
      <c r="VPW379" s="116"/>
      <c r="VPX379" s="116"/>
      <c r="VPY379" s="116"/>
      <c r="VPZ379" s="116"/>
      <c r="VQA379" s="116"/>
      <c r="VQB379" s="116"/>
      <c r="VQC379" s="116"/>
      <c r="VQD379" s="118"/>
      <c r="VQE379" s="115"/>
      <c r="VQF379" s="116"/>
      <c r="VQG379" s="117"/>
      <c r="VQH379" s="116"/>
      <c r="VQI379" s="116"/>
      <c r="VQJ379" s="116"/>
      <c r="VQK379" s="116"/>
      <c r="VQL379" s="116"/>
      <c r="VQM379" s="116"/>
      <c r="VQN379" s="116"/>
      <c r="VQO379" s="116"/>
      <c r="VQP379" s="118"/>
      <c r="VQQ379" s="116"/>
      <c r="VQR379" s="116"/>
      <c r="VQS379" s="116"/>
      <c r="VQT379" s="116"/>
      <c r="VQU379" s="116"/>
      <c r="VQV379" s="116"/>
      <c r="VQW379" s="116"/>
      <c r="VQX379" s="116"/>
      <c r="VQY379" s="116"/>
      <c r="VQZ379" s="116"/>
      <c r="VRA379" s="118"/>
      <c r="VRB379" s="115"/>
      <c r="VRC379" s="116"/>
      <c r="VRD379" s="117"/>
      <c r="VRE379" s="116"/>
      <c r="VRF379" s="116"/>
      <c r="VRG379" s="116"/>
      <c r="VRH379" s="116"/>
      <c r="VRI379" s="116"/>
      <c r="VRJ379" s="116"/>
      <c r="VRK379" s="116"/>
      <c r="VRL379" s="116"/>
      <c r="VRM379" s="118"/>
      <c r="VRN379" s="116"/>
      <c r="VRO379" s="116"/>
      <c r="VRP379" s="116"/>
      <c r="VRQ379" s="116"/>
      <c r="VRR379" s="116"/>
      <c r="VRS379" s="116"/>
      <c r="VRT379" s="116"/>
      <c r="VRU379" s="116"/>
      <c r="VRV379" s="116"/>
      <c r="VRW379" s="116"/>
      <c r="VRX379" s="118"/>
      <c r="VRY379" s="115"/>
      <c r="VRZ379" s="116"/>
      <c r="VSA379" s="117"/>
      <c r="VSB379" s="116"/>
      <c r="VSC379" s="116"/>
      <c r="VSD379" s="116"/>
      <c r="VSE379" s="116"/>
      <c r="VSF379" s="116"/>
      <c r="VSG379" s="116"/>
      <c r="VSH379" s="116"/>
      <c r="VSI379" s="116"/>
      <c r="VSJ379" s="118"/>
      <c r="VSK379" s="116"/>
      <c r="VSL379" s="116"/>
      <c r="VSM379" s="116"/>
      <c r="VSN379" s="116"/>
      <c r="VSO379" s="116"/>
      <c r="VSP379" s="116"/>
      <c r="VSQ379" s="116"/>
      <c r="VSR379" s="116"/>
      <c r="VSS379" s="116"/>
      <c r="VST379" s="116"/>
      <c r="VSU379" s="118"/>
      <c r="VSV379" s="115"/>
      <c r="VSW379" s="116"/>
      <c r="VSX379" s="117"/>
      <c r="VSY379" s="116"/>
      <c r="VSZ379" s="116"/>
      <c r="VTA379" s="116"/>
      <c r="VTB379" s="116"/>
      <c r="VTC379" s="116"/>
      <c r="VTD379" s="116"/>
      <c r="VTE379" s="116"/>
      <c r="VTF379" s="116"/>
      <c r="VTG379" s="118"/>
      <c r="VTH379" s="116"/>
      <c r="VTI379" s="116"/>
      <c r="VTJ379" s="116"/>
      <c r="VTK379" s="116"/>
      <c r="VTL379" s="116"/>
      <c r="VTM379" s="116"/>
      <c r="VTN379" s="116"/>
      <c r="VTO379" s="116"/>
      <c r="VTP379" s="116"/>
      <c r="VTQ379" s="116"/>
      <c r="VTR379" s="118"/>
      <c r="VTS379" s="115"/>
      <c r="VTT379" s="116"/>
      <c r="VTU379" s="117"/>
      <c r="VTV379" s="116"/>
      <c r="VTW379" s="116"/>
      <c r="VTX379" s="116"/>
      <c r="VTY379" s="116"/>
      <c r="VTZ379" s="116"/>
      <c r="VUA379" s="116"/>
      <c r="VUB379" s="116"/>
      <c r="VUC379" s="116"/>
      <c r="VUD379" s="118"/>
      <c r="VUE379" s="116"/>
      <c r="VUF379" s="116"/>
      <c r="VUG379" s="116"/>
      <c r="VUH379" s="116"/>
      <c r="VUI379" s="116"/>
      <c r="VUJ379" s="116"/>
      <c r="VUK379" s="116"/>
      <c r="VUL379" s="116"/>
      <c r="VUM379" s="116"/>
      <c r="VUN379" s="116"/>
      <c r="VUO379" s="118"/>
      <c r="VUP379" s="115"/>
      <c r="VUQ379" s="116"/>
      <c r="VUR379" s="117"/>
      <c r="VUS379" s="116"/>
      <c r="VUT379" s="116"/>
      <c r="VUU379" s="116"/>
      <c r="VUV379" s="116"/>
      <c r="VUW379" s="116"/>
      <c r="VUX379" s="116"/>
      <c r="VUY379" s="116"/>
      <c r="VUZ379" s="116"/>
      <c r="VVA379" s="118"/>
      <c r="VVB379" s="116"/>
      <c r="VVC379" s="116"/>
      <c r="VVD379" s="116"/>
      <c r="VVE379" s="116"/>
      <c r="VVF379" s="116"/>
      <c r="VVG379" s="116"/>
      <c r="VVH379" s="116"/>
      <c r="VVI379" s="116"/>
      <c r="VVJ379" s="116"/>
      <c r="VVK379" s="116"/>
      <c r="VVL379" s="118"/>
      <c r="VVM379" s="115"/>
      <c r="VVN379" s="116"/>
      <c r="VVO379" s="117"/>
      <c r="VVP379" s="116"/>
      <c r="VVQ379" s="116"/>
      <c r="VVR379" s="116"/>
      <c r="VVS379" s="116"/>
      <c r="VVT379" s="116"/>
      <c r="VVU379" s="116"/>
      <c r="VVV379" s="116"/>
      <c r="VVW379" s="116"/>
      <c r="VVX379" s="118"/>
      <c r="VVY379" s="116"/>
      <c r="VVZ379" s="116"/>
      <c r="VWA379" s="116"/>
      <c r="VWB379" s="116"/>
      <c r="VWC379" s="116"/>
      <c r="VWD379" s="116"/>
      <c r="VWE379" s="116"/>
      <c r="VWF379" s="116"/>
      <c r="VWG379" s="116"/>
      <c r="VWH379" s="116"/>
      <c r="VWI379" s="118"/>
      <c r="VWJ379" s="115"/>
      <c r="VWK379" s="116"/>
      <c r="VWL379" s="117"/>
      <c r="VWM379" s="116"/>
      <c r="VWN379" s="116"/>
      <c r="VWO379" s="116"/>
      <c r="VWP379" s="116"/>
      <c r="VWQ379" s="116"/>
      <c r="VWR379" s="116"/>
      <c r="VWS379" s="116"/>
      <c r="VWT379" s="116"/>
      <c r="VWU379" s="118"/>
      <c r="VWV379" s="116"/>
      <c r="VWW379" s="116"/>
      <c r="VWX379" s="116"/>
      <c r="VWY379" s="116"/>
      <c r="VWZ379" s="116"/>
      <c r="VXA379" s="116"/>
      <c r="VXB379" s="116"/>
      <c r="VXC379" s="116"/>
      <c r="VXD379" s="116"/>
      <c r="VXE379" s="116"/>
      <c r="VXF379" s="118"/>
      <c r="VXG379" s="115"/>
      <c r="VXH379" s="116"/>
      <c r="VXI379" s="117"/>
      <c r="VXJ379" s="116"/>
      <c r="VXK379" s="116"/>
      <c r="VXL379" s="116"/>
      <c r="VXM379" s="116"/>
      <c r="VXN379" s="116"/>
      <c r="VXO379" s="116"/>
      <c r="VXP379" s="116"/>
      <c r="VXQ379" s="116"/>
      <c r="VXR379" s="118"/>
      <c r="VXS379" s="116"/>
      <c r="VXT379" s="116"/>
      <c r="VXU379" s="116"/>
      <c r="VXV379" s="116"/>
      <c r="VXW379" s="116"/>
      <c r="VXX379" s="116"/>
      <c r="VXY379" s="116"/>
      <c r="VXZ379" s="116"/>
      <c r="VYA379" s="116"/>
      <c r="VYB379" s="116"/>
      <c r="VYC379" s="118"/>
      <c r="VYD379" s="115"/>
      <c r="VYE379" s="116"/>
      <c r="VYF379" s="117"/>
      <c r="VYG379" s="116"/>
      <c r="VYH379" s="116"/>
      <c r="VYI379" s="116"/>
      <c r="VYJ379" s="116"/>
      <c r="VYK379" s="116"/>
      <c r="VYL379" s="116"/>
      <c r="VYM379" s="116"/>
      <c r="VYN379" s="116"/>
      <c r="VYO379" s="118"/>
      <c r="VYP379" s="116"/>
      <c r="VYQ379" s="116"/>
      <c r="VYR379" s="116"/>
      <c r="VYS379" s="116"/>
      <c r="VYT379" s="116"/>
      <c r="VYU379" s="116"/>
      <c r="VYV379" s="116"/>
      <c r="VYW379" s="116"/>
      <c r="VYX379" s="116"/>
      <c r="VYY379" s="116"/>
      <c r="VYZ379" s="118"/>
      <c r="VZA379" s="115"/>
      <c r="VZB379" s="116"/>
      <c r="VZC379" s="117"/>
      <c r="VZD379" s="116"/>
      <c r="VZE379" s="116"/>
      <c r="VZF379" s="116"/>
      <c r="VZG379" s="116"/>
      <c r="VZH379" s="116"/>
      <c r="VZI379" s="116"/>
      <c r="VZJ379" s="116"/>
      <c r="VZK379" s="116"/>
      <c r="VZL379" s="118"/>
      <c r="VZM379" s="116"/>
      <c r="VZN379" s="116"/>
      <c r="VZO379" s="116"/>
      <c r="VZP379" s="116"/>
      <c r="VZQ379" s="116"/>
      <c r="VZR379" s="116"/>
      <c r="VZS379" s="116"/>
      <c r="VZT379" s="116"/>
      <c r="VZU379" s="116"/>
      <c r="VZV379" s="116"/>
      <c r="VZW379" s="118"/>
      <c r="VZX379" s="115"/>
      <c r="VZY379" s="116"/>
      <c r="VZZ379" s="117"/>
      <c r="WAA379" s="116"/>
      <c r="WAB379" s="116"/>
      <c r="WAC379" s="116"/>
      <c r="WAD379" s="116"/>
      <c r="WAE379" s="116"/>
      <c r="WAF379" s="116"/>
      <c r="WAG379" s="116"/>
      <c r="WAH379" s="116"/>
      <c r="WAI379" s="118"/>
      <c r="WAJ379" s="116"/>
      <c r="WAK379" s="116"/>
      <c r="WAL379" s="116"/>
      <c r="WAM379" s="116"/>
      <c r="WAN379" s="116"/>
      <c r="WAO379" s="116"/>
      <c r="WAP379" s="116"/>
      <c r="WAQ379" s="116"/>
      <c r="WAR379" s="116"/>
      <c r="WAS379" s="116"/>
      <c r="WAT379" s="118"/>
      <c r="WAU379" s="115"/>
      <c r="WAV379" s="116"/>
      <c r="WAW379" s="117"/>
      <c r="WAX379" s="116"/>
      <c r="WAY379" s="116"/>
      <c r="WAZ379" s="116"/>
      <c r="WBA379" s="116"/>
      <c r="WBB379" s="116"/>
      <c r="WBC379" s="116"/>
      <c r="WBD379" s="116"/>
      <c r="WBE379" s="116"/>
      <c r="WBF379" s="118"/>
      <c r="WBG379" s="116"/>
      <c r="WBH379" s="116"/>
      <c r="WBI379" s="116"/>
      <c r="WBJ379" s="116"/>
      <c r="WBK379" s="116"/>
      <c r="WBL379" s="116"/>
      <c r="WBM379" s="116"/>
      <c r="WBN379" s="116"/>
      <c r="WBO379" s="116"/>
      <c r="WBP379" s="116"/>
      <c r="WBQ379" s="118"/>
      <c r="WBR379" s="115"/>
      <c r="WBS379" s="116"/>
      <c r="WBT379" s="117"/>
      <c r="WBU379" s="116"/>
      <c r="WBV379" s="116"/>
      <c r="WBW379" s="116"/>
      <c r="WBX379" s="116"/>
      <c r="WBY379" s="116"/>
      <c r="WBZ379" s="116"/>
      <c r="WCA379" s="116"/>
      <c r="WCB379" s="116"/>
      <c r="WCC379" s="118"/>
      <c r="WCD379" s="116"/>
      <c r="WCE379" s="116"/>
      <c r="WCF379" s="116"/>
      <c r="WCG379" s="116"/>
      <c r="WCH379" s="116"/>
      <c r="WCI379" s="116"/>
      <c r="WCJ379" s="116"/>
      <c r="WCK379" s="116"/>
      <c r="WCL379" s="116"/>
      <c r="WCM379" s="116"/>
      <c r="WCN379" s="118"/>
      <c r="WCO379" s="115"/>
      <c r="WCP379" s="116"/>
      <c r="WCQ379" s="117"/>
      <c r="WCR379" s="116"/>
      <c r="WCS379" s="116"/>
      <c r="WCT379" s="116"/>
      <c r="WCU379" s="116"/>
      <c r="WCV379" s="116"/>
      <c r="WCW379" s="116"/>
      <c r="WCX379" s="116"/>
      <c r="WCY379" s="116"/>
      <c r="WCZ379" s="118"/>
      <c r="WDA379" s="116"/>
      <c r="WDB379" s="116"/>
      <c r="WDC379" s="116"/>
      <c r="WDD379" s="116"/>
      <c r="WDE379" s="116"/>
      <c r="WDF379" s="116"/>
      <c r="WDG379" s="116"/>
      <c r="WDH379" s="116"/>
      <c r="WDI379" s="116"/>
      <c r="WDJ379" s="116"/>
      <c r="WDK379" s="118"/>
      <c r="WDL379" s="115"/>
      <c r="WDM379" s="116"/>
      <c r="WDN379" s="117"/>
      <c r="WDO379" s="116"/>
      <c r="WDP379" s="116"/>
      <c r="WDQ379" s="116"/>
      <c r="WDR379" s="116"/>
      <c r="WDS379" s="116"/>
      <c r="WDT379" s="116"/>
      <c r="WDU379" s="116"/>
      <c r="WDV379" s="116"/>
      <c r="WDW379" s="118"/>
      <c r="WDX379" s="116"/>
      <c r="WDY379" s="116"/>
      <c r="WDZ379" s="116"/>
      <c r="WEA379" s="116"/>
      <c r="WEB379" s="116"/>
      <c r="WEC379" s="116"/>
      <c r="WED379" s="116"/>
      <c r="WEE379" s="116"/>
      <c r="WEF379" s="116"/>
      <c r="WEG379" s="116"/>
      <c r="WEH379" s="118"/>
      <c r="WEI379" s="115"/>
      <c r="WEJ379" s="116"/>
      <c r="WEK379" s="117"/>
      <c r="WEL379" s="116"/>
      <c r="WEM379" s="116"/>
      <c r="WEN379" s="116"/>
      <c r="WEO379" s="116"/>
      <c r="WEP379" s="116"/>
      <c r="WEQ379" s="116"/>
      <c r="WER379" s="116"/>
      <c r="WES379" s="116"/>
      <c r="WET379" s="118"/>
      <c r="WEU379" s="116"/>
      <c r="WEV379" s="116"/>
      <c r="WEW379" s="116"/>
      <c r="WEX379" s="116"/>
      <c r="WEY379" s="116"/>
      <c r="WEZ379" s="116"/>
      <c r="WFA379" s="116"/>
      <c r="WFB379" s="116"/>
      <c r="WFC379" s="116"/>
      <c r="WFD379" s="116"/>
      <c r="WFE379" s="118"/>
      <c r="WFF379" s="115"/>
      <c r="WFG379" s="116"/>
      <c r="WFH379" s="117"/>
      <c r="WFI379" s="116"/>
      <c r="WFJ379" s="116"/>
      <c r="WFK379" s="116"/>
      <c r="WFL379" s="116"/>
      <c r="WFM379" s="116"/>
      <c r="WFN379" s="116"/>
      <c r="WFO379" s="116"/>
      <c r="WFP379" s="116"/>
      <c r="WFQ379" s="118"/>
      <c r="WFR379" s="116"/>
      <c r="WFS379" s="116"/>
      <c r="WFT379" s="116"/>
      <c r="WFU379" s="116"/>
      <c r="WFV379" s="116"/>
      <c r="WFW379" s="116"/>
      <c r="WFX379" s="116"/>
      <c r="WFY379" s="116"/>
      <c r="WFZ379" s="116"/>
      <c r="WGA379" s="116"/>
      <c r="WGB379" s="118"/>
      <c r="WGC379" s="115"/>
      <c r="WGD379" s="116"/>
      <c r="WGE379" s="117"/>
      <c r="WGF379" s="116"/>
      <c r="WGG379" s="116"/>
      <c r="WGH379" s="116"/>
      <c r="WGI379" s="116"/>
      <c r="WGJ379" s="116"/>
      <c r="WGK379" s="116"/>
      <c r="WGL379" s="116"/>
      <c r="WGM379" s="116"/>
      <c r="WGN379" s="118"/>
      <c r="WGO379" s="116"/>
      <c r="WGP379" s="116"/>
      <c r="WGQ379" s="116"/>
      <c r="WGR379" s="116"/>
      <c r="WGS379" s="116"/>
      <c r="WGT379" s="116"/>
      <c r="WGU379" s="116"/>
      <c r="WGV379" s="116"/>
      <c r="WGW379" s="116"/>
      <c r="WGX379" s="116"/>
      <c r="WGY379" s="118"/>
      <c r="WGZ379" s="115"/>
      <c r="WHA379" s="116"/>
      <c r="WHB379" s="117"/>
      <c r="WHC379" s="116"/>
      <c r="WHD379" s="116"/>
      <c r="WHE379" s="116"/>
      <c r="WHF379" s="116"/>
      <c r="WHG379" s="116"/>
      <c r="WHH379" s="116"/>
      <c r="WHI379" s="116"/>
      <c r="WHJ379" s="116"/>
      <c r="WHK379" s="118"/>
      <c r="WHL379" s="116"/>
      <c r="WHM379" s="116"/>
      <c r="WHN379" s="116"/>
      <c r="WHO379" s="116"/>
      <c r="WHP379" s="116"/>
      <c r="WHQ379" s="116"/>
      <c r="WHR379" s="116"/>
      <c r="WHS379" s="116"/>
      <c r="WHT379" s="116"/>
      <c r="WHU379" s="116"/>
      <c r="WHV379" s="118"/>
      <c r="WHW379" s="115"/>
      <c r="WHX379" s="116"/>
      <c r="WHY379" s="117"/>
      <c r="WHZ379" s="116"/>
      <c r="WIA379" s="116"/>
      <c r="WIB379" s="116"/>
      <c r="WIC379" s="116"/>
      <c r="WID379" s="116"/>
      <c r="WIE379" s="116"/>
      <c r="WIF379" s="116"/>
      <c r="WIG379" s="116"/>
      <c r="WIH379" s="118"/>
      <c r="WII379" s="116"/>
      <c r="WIJ379" s="116"/>
      <c r="WIK379" s="116"/>
      <c r="WIL379" s="116"/>
      <c r="WIM379" s="116"/>
      <c r="WIN379" s="116"/>
      <c r="WIO379" s="116"/>
      <c r="WIP379" s="116"/>
      <c r="WIQ379" s="116"/>
      <c r="WIR379" s="116"/>
      <c r="WIS379" s="118"/>
      <c r="WIT379" s="115"/>
      <c r="WIU379" s="116"/>
      <c r="WIV379" s="117"/>
      <c r="WIW379" s="116"/>
      <c r="WIX379" s="116"/>
      <c r="WIY379" s="116"/>
      <c r="WIZ379" s="116"/>
      <c r="WJA379" s="116"/>
      <c r="WJB379" s="116"/>
      <c r="WJC379" s="116"/>
      <c r="WJD379" s="116"/>
      <c r="WJE379" s="118"/>
      <c r="WJF379" s="116"/>
      <c r="WJG379" s="116"/>
      <c r="WJH379" s="116"/>
      <c r="WJI379" s="116"/>
      <c r="WJJ379" s="116"/>
      <c r="WJK379" s="116"/>
      <c r="WJL379" s="116"/>
      <c r="WJM379" s="116"/>
      <c r="WJN379" s="116"/>
      <c r="WJO379" s="116"/>
      <c r="WJP379" s="118"/>
      <c r="WJQ379" s="115"/>
      <c r="WJR379" s="116"/>
      <c r="WJS379" s="117"/>
      <c r="WJT379" s="116"/>
      <c r="WJU379" s="116"/>
      <c r="WJV379" s="116"/>
      <c r="WJW379" s="116"/>
      <c r="WJX379" s="116"/>
      <c r="WJY379" s="116"/>
      <c r="WJZ379" s="116"/>
      <c r="WKA379" s="116"/>
      <c r="WKB379" s="118"/>
      <c r="WKC379" s="116"/>
      <c r="WKD379" s="116"/>
      <c r="WKE379" s="116"/>
      <c r="WKF379" s="116"/>
      <c r="WKG379" s="116"/>
      <c r="WKH379" s="116"/>
      <c r="WKI379" s="116"/>
      <c r="WKJ379" s="116"/>
      <c r="WKK379" s="116"/>
      <c r="WKL379" s="116"/>
      <c r="WKM379" s="118"/>
      <c r="WKN379" s="115"/>
      <c r="WKO379" s="116"/>
      <c r="WKP379" s="117"/>
      <c r="WKQ379" s="116"/>
      <c r="WKR379" s="116"/>
      <c r="WKS379" s="116"/>
      <c r="WKT379" s="116"/>
      <c r="WKU379" s="116"/>
      <c r="WKV379" s="116"/>
      <c r="WKW379" s="116"/>
      <c r="WKX379" s="116"/>
      <c r="WKY379" s="118"/>
      <c r="WKZ379" s="116"/>
      <c r="WLA379" s="116"/>
      <c r="WLB379" s="116"/>
      <c r="WLC379" s="116"/>
      <c r="WLD379" s="116"/>
      <c r="WLE379" s="116"/>
      <c r="WLF379" s="116"/>
      <c r="WLG379" s="116"/>
      <c r="WLH379" s="116"/>
      <c r="WLI379" s="116"/>
      <c r="WLJ379" s="118"/>
      <c r="WLK379" s="115"/>
      <c r="WLL379" s="116"/>
      <c r="WLM379" s="117"/>
      <c r="WLN379" s="116"/>
      <c r="WLO379" s="116"/>
      <c r="WLP379" s="116"/>
      <c r="WLQ379" s="116"/>
      <c r="WLR379" s="116"/>
      <c r="WLS379" s="116"/>
      <c r="WLT379" s="116"/>
      <c r="WLU379" s="116"/>
      <c r="WLV379" s="118"/>
      <c r="WLW379" s="116"/>
      <c r="WLX379" s="116"/>
      <c r="WLY379" s="116"/>
      <c r="WLZ379" s="116"/>
      <c r="WMA379" s="116"/>
      <c r="WMB379" s="116"/>
      <c r="WMC379" s="116"/>
      <c r="WMD379" s="116"/>
      <c r="WME379" s="116"/>
      <c r="WMF379" s="116"/>
      <c r="WMG379" s="118"/>
      <c r="WMH379" s="115"/>
      <c r="WMI379" s="116"/>
      <c r="WMJ379" s="117"/>
      <c r="WMK379" s="116"/>
      <c r="WML379" s="116"/>
      <c r="WMM379" s="116"/>
      <c r="WMN379" s="116"/>
      <c r="WMO379" s="116"/>
      <c r="WMP379" s="116"/>
      <c r="WMQ379" s="116"/>
      <c r="WMR379" s="116"/>
      <c r="WMS379" s="118"/>
      <c r="WMT379" s="116"/>
      <c r="WMU379" s="116"/>
      <c r="WMV379" s="116"/>
      <c r="WMW379" s="116"/>
      <c r="WMX379" s="116"/>
      <c r="WMY379" s="116"/>
      <c r="WMZ379" s="116"/>
      <c r="WNA379" s="116"/>
      <c r="WNB379" s="116"/>
      <c r="WNC379" s="116"/>
      <c r="WND379" s="118"/>
      <c r="WNE379" s="115"/>
      <c r="WNF379" s="116"/>
      <c r="WNG379" s="117"/>
      <c r="WNH379" s="116"/>
      <c r="WNI379" s="116"/>
      <c r="WNJ379" s="116"/>
      <c r="WNK379" s="116"/>
      <c r="WNL379" s="116"/>
      <c r="WNM379" s="116"/>
      <c r="WNN379" s="116"/>
      <c r="WNO379" s="116"/>
      <c r="WNP379" s="118"/>
      <c r="WNQ379" s="116"/>
      <c r="WNR379" s="116"/>
      <c r="WNS379" s="116"/>
      <c r="WNT379" s="116"/>
      <c r="WNU379" s="116"/>
      <c r="WNV379" s="116"/>
      <c r="WNW379" s="116"/>
      <c r="WNX379" s="116"/>
      <c r="WNY379" s="116"/>
      <c r="WNZ379" s="116"/>
      <c r="WOA379" s="118"/>
      <c r="WOB379" s="115"/>
      <c r="WOC379" s="116"/>
      <c r="WOD379" s="117"/>
      <c r="WOE379" s="116"/>
      <c r="WOF379" s="116"/>
      <c r="WOG379" s="116"/>
      <c r="WOH379" s="116"/>
      <c r="WOI379" s="116"/>
      <c r="WOJ379" s="116"/>
      <c r="WOK379" s="116"/>
      <c r="WOL379" s="116"/>
      <c r="WOM379" s="118"/>
      <c r="WON379" s="116"/>
      <c r="WOO379" s="116"/>
      <c r="WOP379" s="116"/>
      <c r="WOQ379" s="116"/>
      <c r="WOR379" s="116"/>
      <c r="WOS379" s="116"/>
      <c r="WOT379" s="116"/>
      <c r="WOU379" s="116"/>
      <c r="WOV379" s="116"/>
      <c r="WOW379" s="116"/>
      <c r="WOX379" s="118"/>
      <c r="WOY379" s="115"/>
      <c r="WOZ379" s="116"/>
      <c r="WPA379" s="117"/>
      <c r="WPB379" s="116"/>
      <c r="WPC379" s="116"/>
      <c r="WPD379" s="116"/>
      <c r="WPE379" s="116"/>
      <c r="WPF379" s="116"/>
      <c r="WPG379" s="116"/>
      <c r="WPH379" s="116"/>
      <c r="WPI379" s="116"/>
      <c r="WPJ379" s="118"/>
      <c r="WPK379" s="116"/>
      <c r="WPL379" s="116"/>
      <c r="WPM379" s="116"/>
      <c r="WPN379" s="116"/>
      <c r="WPO379" s="116"/>
      <c r="WPP379" s="116"/>
      <c r="WPQ379" s="116"/>
      <c r="WPR379" s="116"/>
      <c r="WPS379" s="116"/>
      <c r="WPT379" s="116"/>
      <c r="WPU379" s="118"/>
      <c r="WPV379" s="115"/>
      <c r="WPW379" s="116"/>
      <c r="WPX379" s="117"/>
      <c r="WPY379" s="116"/>
      <c r="WPZ379" s="116"/>
      <c r="WQA379" s="116"/>
      <c r="WQB379" s="116"/>
      <c r="WQC379" s="116"/>
      <c r="WQD379" s="116"/>
      <c r="WQE379" s="116"/>
      <c r="WQF379" s="116"/>
      <c r="WQG379" s="118"/>
      <c r="WQH379" s="116"/>
      <c r="WQI379" s="116"/>
      <c r="WQJ379" s="116"/>
      <c r="WQK379" s="116"/>
      <c r="WQL379" s="116"/>
      <c r="WQM379" s="116"/>
      <c r="WQN379" s="116"/>
      <c r="WQO379" s="116"/>
      <c r="WQP379" s="116"/>
      <c r="WQQ379" s="116"/>
      <c r="WQR379" s="118"/>
      <c r="WQS379" s="115"/>
      <c r="WQT379" s="116"/>
      <c r="WQU379" s="117"/>
      <c r="WQV379" s="116"/>
      <c r="WQW379" s="116"/>
      <c r="WQX379" s="116"/>
      <c r="WQY379" s="116"/>
      <c r="WQZ379" s="116"/>
      <c r="WRA379" s="116"/>
      <c r="WRB379" s="116"/>
      <c r="WRC379" s="116"/>
      <c r="WRD379" s="118"/>
      <c r="WRE379" s="116"/>
      <c r="WRF379" s="116"/>
      <c r="WRG379" s="116"/>
      <c r="WRH379" s="116"/>
      <c r="WRI379" s="116"/>
      <c r="WRJ379" s="116"/>
      <c r="WRK379" s="116"/>
      <c r="WRL379" s="116"/>
      <c r="WRM379" s="116"/>
      <c r="WRN379" s="116"/>
      <c r="WRO379" s="118"/>
      <c r="WRP379" s="115"/>
      <c r="WRQ379" s="116"/>
      <c r="WRR379" s="117"/>
      <c r="WRS379" s="116"/>
      <c r="WRT379" s="116"/>
      <c r="WRU379" s="116"/>
      <c r="WRV379" s="116"/>
      <c r="WRW379" s="116"/>
      <c r="WRX379" s="116"/>
      <c r="WRY379" s="116"/>
      <c r="WRZ379" s="116"/>
      <c r="WSA379" s="118"/>
      <c r="WSB379" s="116"/>
      <c r="WSC379" s="116"/>
      <c r="WSD379" s="116"/>
      <c r="WSE379" s="116"/>
      <c r="WSF379" s="116"/>
      <c r="WSG379" s="116"/>
      <c r="WSH379" s="116"/>
      <c r="WSI379" s="116"/>
      <c r="WSJ379" s="116"/>
      <c r="WSK379" s="116"/>
      <c r="WSL379" s="118"/>
      <c r="WSM379" s="115"/>
      <c r="WSN379" s="116"/>
      <c r="WSO379" s="117"/>
      <c r="WSP379" s="116"/>
      <c r="WSQ379" s="116"/>
      <c r="WSR379" s="116"/>
      <c r="WSS379" s="116"/>
      <c r="WST379" s="116"/>
      <c r="WSU379" s="116"/>
      <c r="WSV379" s="116"/>
      <c r="WSW379" s="116"/>
      <c r="WSX379" s="118"/>
      <c r="WSY379" s="116"/>
      <c r="WSZ379" s="116"/>
      <c r="WTA379" s="116"/>
      <c r="WTB379" s="116"/>
      <c r="WTC379" s="116"/>
      <c r="WTD379" s="116"/>
      <c r="WTE379" s="116"/>
      <c r="WTF379" s="116"/>
      <c r="WTG379" s="116"/>
      <c r="WTH379" s="116"/>
      <c r="WTI379" s="118"/>
      <c r="WTJ379" s="115"/>
      <c r="WTK379" s="116"/>
      <c r="WTL379" s="117"/>
      <c r="WTM379" s="116"/>
      <c r="WTN379" s="116"/>
      <c r="WTO379" s="116"/>
      <c r="WTP379" s="116"/>
      <c r="WTQ379" s="116"/>
      <c r="WTR379" s="116"/>
      <c r="WTS379" s="116"/>
      <c r="WTT379" s="116"/>
      <c r="WTU379" s="118"/>
      <c r="WTV379" s="116"/>
      <c r="WTW379" s="116"/>
      <c r="WTX379" s="116"/>
      <c r="WTY379" s="116"/>
      <c r="WTZ379" s="116"/>
      <c r="WUA379" s="116"/>
      <c r="WUB379" s="116"/>
      <c r="WUC379" s="116"/>
      <c r="WUD379" s="116"/>
      <c r="WUE379" s="116"/>
      <c r="WUF379" s="118"/>
      <c r="WUG379" s="115"/>
      <c r="WUH379" s="116"/>
      <c r="WUI379" s="117"/>
      <c r="WUJ379" s="116"/>
      <c r="WUK379" s="116"/>
      <c r="WUL379" s="116"/>
      <c r="WUM379" s="116"/>
      <c r="WUN379" s="116"/>
      <c r="WUO379" s="116"/>
      <c r="WUP379" s="116"/>
      <c r="WUQ379" s="116"/>
      <c r="WUR379" s="118"/>
      <c r="WUS379" s="116"/>
      <c r="WUT379" s="116"/>
      <c r="WUU379" s="116"/>
      <c r="WUV379" s="116"/>
      <c r="WUW379" s="116"/>
      <c r="WUX379" s="116"/>
      <c r="WUY379" s="116"/>
      <c r="WUZ379" s="116"/>
      <c r="WVA379" s="116"/>
      <c r="WVB379" s="116"/>
      <c r="WVC379" s="118"/>
      <c r="WVD379" s="115"/>
      <c r="WVE379" s="116"/>
      <c r="WVF379" s="117"/>
      <c r="WVG379" s="116"/>
      <c r="WVH379" s="116"/>
      <c r="WVI379" s="116"/>
      <c r="WVJ379" s="116"/>
      <c r="WVK379" s="116"/>
      <c r="WVL379" s="116"/>
      <c r="WVM379" s="116"/>
      <c r="WVN379" s="116"/>
      <c r="WVO379" s="118"/>
      <c r="WVP379" s="116"/>
      <c r="WVQ379" s="116"/>
      <c r="WVR379" s="116"/>
      <c r="WVS379" s="116"/>
      <c r="WVT379" s="116"/>
      <c r="WVU379" s="116"/>
      <c r="WVV379" s="116"/>
      <c r="WVW379" s="116"/>
      <c r="WVX379" s="116"/>
      <c r="WVY379" s="116"/>
      <c r="WVZ379" s="118"/>
      <c r="WWA379" s="115"/>
      <c r="WWB379" s="116"/>
      <c r="WWC379" s="117"/>
      <c r="WWD379" s="116"/>
      <c r="WWE379" s="116"/>
      <c r="WWF379" s="116"/>
      <c r="WWG379" s="116"/>
      <c r="WWH379" s="116"/>
      <c r="WWI379" s="116"/>
      <c r="WWJ379" s="116"/>
      <c r="WWK379" s="116"/>
      <c r="WWL379" s="118"/>
      <c r="WWM379" s="116"/>
      <c r="WWN379" s="116"/>
      <c r="WWO379" s="116"/>
      <c r="WWP379" s="116"/>
      <c r="WWQ379" s="116"/>
      <c r="WWR379" s="116"/>
      <c r="WWS379" s="116"/>
      <c r="WWT379" s="116"/>
      <c r="WWU379" s="116"/>
      <c r="WWV379" s="116"/>
      <c r="WWW379" s="118"/>
      <c r="WWX379" s="115"/>
      <c r="WWY379" s="116"/>
      <c r="WWZ379" s="117"/>
      <c r="WXA379" s="116"/>
      <c r="WXB379" s="116"/>
      <c r="WXC379" s="116"/>
      <c r="WXD379" s="116"/>
      <c r="WXE379" s="116"/>
      <c r="WXF379" s="116"/>
      <c r="WXG379" s="116"/>
      <c r="WXH379" s="116"/>
      <c r="WXI379" s="118"/>
      <c r="WXJ379" s="116"/>
      <c r="WXK379" s="116"/>
      <c r="WXL379" s="116"/>
      <c r="WXM379" s="116"/>
      <c r="WXN379" s="116"/>
      <c r="WXO379" s="116"/>
      <c r="WXP379" s="116"/>
      <c r="WXQ379" s="116"/>
      <c r="WXR379" s="116"/>
      <c r="WXS379" s="116"/>
      <c r="WXT379" s="118"/>
      <c r="WXU379" s="115"/>
      <c r="WXV379" s="116"/>
      <c r="WXW379" s="117"/>
      <c r="WXX379" s="116"/>
      <c r="WXY379" s="116"/>
      <c r="WXZ379" s="116"/>
      <c r="WYA379" s="116"/>
      <c r="WYB379" s="116"/>
      <c r="WYC379" s="116"/>
      <c r="WYD379" s="116"/>
      <c r="WYE379" s="116"/>
      <c r="WYF379" s="118"/>
      <c r="WYG379" s="116"/>
      <c r="WYH379" s="116"/>
      <c r="WYI379" s="116"/>
      <c r="WYJ379" s="116"/>
      <c r="WYK379" s="116"/>
      <c r="WYL379" s="116"/>
      <c r="WYM379" s="116"/>
      <c r="WYN379" s="116"/>
      <c r="WYO379" s="116"/>
      <c r="WYP379" s="116"/>
      <c r="WYQ379" s="118"/>
      <c r="WYR379" s="115"/>
      <c r="WYS379" s="116"/>
      <c r="WYT379" s="117"/>
      <c r="WYU379" s="116"/>
      <c r="WYV379" s="116"/>
      <c r="WYW379" s="116"/>
      <c r="WYX379" s="116"/>
      <c r="WYY379" s="116"/>
      <c r="WYZ379" s="116"/>
      <c r="WZA379" s="116"/>
      <c r="WZB379" s="116"/>
      <c r="WZC379" s="118"/>
      <c r="WZD379" s="116"/>
      <c r="WZE379" s="116"/>
      <c r="WZF379" s="116"/>
      <c r="WZG379" s="116"/>
      <c r="WZH379" s="116"/>
      <c r="WZI379" s="116"/>
      <c r="WZJ379" s="116"/>
      <c r="WZK379" s="116"/>
      <c r="WZL379" s="116"/>
      <c r="WZM379" s="116"/>
      <c r="WZN379" s="118"/>
      <c r="WZO379" s="115"/>
      <c r="WZP379" s="116"/>
      <c r="WZQ379" s="117"/>
      <c r="WZR379" s="116"/>
      <c r="WZS379" s="116"/>
      <c r="WZT379" s="116"/>
      <c r="WZU379" s="116"/>
      <c r="WZV379" s="116"/>
      <c r="WZW379" s="116"/>
      <c r="WZX379" s="116"/>
      <c r="WZY379" s="116"/>
      <c r="WZZ379" s="118"/>
      <c r="XAA379" s="116"/>
      <c r="XAB379" s="116"/>
      <c r="XAC379" s="116"/>
      <c r="XAD379" s="116"/>
      <c r="XAE379" s="116"/>
      <c r="XAF379" s="116"/>
      <c r="XAG379" s="116"/>
      <c r="XAH379" s="116"/>
      <c r="XAI379" s="116"/>
      <c r="XAJ379" s="116"/>
      <c r="XAK379" s="118"/>
      <c r="XAL379" s="115"/>
      <c r="XAM379" s="116"/>
      <c r="XAN379" s="117"/>
      <c r="XAO379" s="116"/>
      <c r="XAP379" s="116"/>
      <c r="XAQ379" s="116"/>
      <c r="XAR379" s="116"/>
      <c r="XAS379" s="116"/>
      <c r="XAT379" s="116"/>
      <c r="XAU379" s="116"/>
      <c r="XAV379" s="116"/>
      <c r="XAW379" s="118"/>
      <c r="XAX379" s="116"/>
      <c r="XAY379" s="116"/>
      <c r="XAZ379" s="116"/>
      <c r="XBA379" s="116"/>
      <c r="XBB379" s="116"/>
      <c r="XBC379" s="116"/>
      <c r="XBD379" s="116"/>
      <c r="XBE379" s="116"/>
      <c r="XBF379" s="116"/>
      <c r="XBG379" s="116"/>
      <c r="XBH379" s="118"/>
      <c r="XBI379" s="115"/>
      <c r="XBJ379" s="116"/>
      <c r="XBK379" s="117"/>
      <c r="XBL379" s="116"/>
      <c r="XBM379" s="116"/>
      <c r="XBN379" s="116"/>
      <c r="XBO379" s="116"/>
      <c r="XBP379" s="116"/>
      <c r="XBQ379" s="116"/>
      <c r="XBR379" s="116"/>
      <c r="XBS379" s="116"/>
      <c r="XBT379" s="118"/>
      <c r="XBU379" s="116"/>
      <c r="XBV379" s="116"/>
      <c r="XBW379" s="116"/>
      <c r="XBX379" s="116"/>
      <c r="XBY379" s="116"/>
      <c r="XBZ379" s="116"/>
      <c r="XCA379" s="116"/>
      <c r="XCB379" s="116"/>
      <c r="XCC379" s="116"/>
      <c r="XCD379" s="116"/>
      <c r="XCE379" s="118"/>
      <c r="XCF379" s="115"/>
      <c r="XCG379" s="116"/>
      <c r="XCH379" s="117"/>
      <c r="XCI379" s="116"/>
      <c r="XCJ379" s="116"/>
      <c r="XCK379" s="116"/>
      <c r="XCL379" s="116"/>
      <c r="XCM379" s="116"/>
      <c r="XCN379" s="116"/>
      <c r="XCO379" s="116"/>
      <c r="XCP379" s="116"/>
      <c r="XCQ379" s="118"/>
      <c r="XCR379" s="116"/>
      <c r="XCS379" s="116"/>
      <c r="XCT379" s="116"/>
      <c r="XCU379" s="116"/>
      <c r="XCV379" s="116"/>
      <c r="XCW379" s="116"/>
      <c r="XCX379" s="116"/>
      <c r="XCY379" s="116"/>
      <c r="XCZ379" s="116"/>
      <c r="XDA379" s="116"/>
      <c r="XDB379" s="118"/>
      <c r="XDC379" s="115"/>
      <c r="XDD379" s="116"/>
      <c r="XDE379" s="117"/>
      <c r="XDF379" s="116"/>
      <c r="XDG379" s="116"/>
      <c r="XDH379" s="116"/>
      <c r="XDI379" s="116"/>
      <c r="XDJ379" s="116"/>
      <c r="XDK379" s="116"/>
      <c r="XDL379" s="116"/>
      <c r="XDM379" s="116"/>
      <c r="XDN379" s="118"/>
      <c r="XDO379" s="116"/>
      <c r="XDP379" s="116"/>
      <c r="XDQ379" s="116"/>
      <c r="XDR379" s="116"/>
      <c r="XDS379" s="116"/>
      <c r="XDT379" s="116"/>
      <c r="XDU379" s="116"/>
      <c r="XDV379" s="116"/>
      <c r="XDW379" s="116"/>
      <c r="XDX379" s="116"/>
      <c r="XDY379" s="118"/>
      <c r="XDZ379" s="115"/>
      <c r="XEA379" s="116"/>
      <c r="XEB379" s="117"/>
      <c r="XEC379" s="116"/>
      <c r="XED379" s="116"/>
      <c r="XEE379" s="116"/>
      <c r="XEF379" s="116"/>
      <c r="XEG379" s="116"/>
      <c r="XEH379" s="116"/>
      <c r="XEI379" s="116"/>
      <c r="XEJ379" s="116"/>
      <c r="XEK379" s="118"/>
      <c r="XEL379" s="116"/>
      <c r="XEM379" s="116"/>
      <c r="XEN379" s="116"/>
      <c r="XEO379" s="116"/>
      <c r="XEP379" s="116"/>
      <c r="XEQ379" s="116"/>
      <c r="XER379" s="116"/>
      <c r="XES379" s="116"/>
      <c r="XET379" s="116"/>
      <c r="XEU379" s="116"/>
      <c r="XEV379" s="118"/>
      <c r="XEW379" s="115"/>
      <c r="XEX379" s="116"/>
      <c r="XEY379" s="117"/>
      <c r="XEZ379" s="116"/>
      <c r="XFA379" s="116"/>
      <c r="XFB379" s="116"/>
      <c r="XFC379" s="116"/>
      <c r="XFD379" s="116"/>
    </row>
    <row r="380" spans="1:16384" s="5" customFormat="1">
      <c r="A380" s="183" t="s">
        <v>218</v>
      </c>
      <c r="B380" s="191"/>
      <c r="C380" s="159"/>
      <c r="D380" s="159">
        <v>187</v>
      </c>
      <c r="E380" s="159"/>
      <c r="F380" s="159"/>
      <c r="G380" s="159"/>
      <c r="H380" s="159"/>
      <c r="I380" s="159"/>
      <c r="J380" s="159"/>
      <c r="K380" s="159">
        <v>187</v>
      </c>
      <c r="L380" s="192">
        <v>19784497.460000001</v>
      </c>
      <c r="M380" s="186"/>
      <c r="N380" s="159"/>
      <c r="O380" s="159">
        <v>188</v>
      </c>
      <c r="P380" s="159"/>
      <c r="Q380" s="159"/>
      <c r="R380" s="159"/>
      <c r="S380" s="159"/>
      <c r="T380" s="159"/>
      <c r="U380" s="159"/>
      <c r="V380" s="159">
        <v>188</v>
      </c>
      <c r="W380" s="192">
        <v>19808219</v>
      </c>
    </row>
    <row r="381" spans="1:16384" s="5" customFormat="1">
      <c r="A381" s="183" t="s">
        <v>590</v>
      </c>
      <c r="B381" s="191"/>
      <c r="C381" s="159"/>
      <c r="D381" s="159"/>
      <c r="E381" s="159"/>
      <c r="F381" s="159"/>
      <c r="G381" s="159"/>
      <c r="H381" s="159"/>
      <c r="I381" s="159"/>
      <c r="J381" s="159"/>
      <c r="K381" s="159"/>
      <c r="L381" s="192">
        <v>389929.14999999997</v>
      </c>
      <c r="M381" s="186"/>
      <c r="N381" s="159"/>
      <c r="O381" s="159"/>
      <c r="P381" s="159"/>
      <c r="Q381" s="159"/>
      <c r="R381" s="159"/>
      <c r="S381" s="159"/>
      <c r="T381" s="159"/>
      <c r="U381" s="159"/>
      <c r="V381" s="159"/>
      <c r="W381" s="192">
        <v>388703</v>
      </c>
    </row>
    <row r="382" spans="1:16384" s="5" customFormat="1">
      <c r="A382" s="259" t="s">
        <v>591</v>
      </c>
      <c r="B382" s="261"/>
      <c r="C382" s="257"/>
      <c r="D382" s="257"/>
      <c r="E382" s="257"/>
      <c r="F382" s="257"/>
      <c r="G382" s="257"/>
      <c r="H382" s="257"/>
      <c r="I382" s="257">
        <f>+I383</f>
        <v>16</v>
      </c>
      <c r="J382" s="257"/>
      <c r="K382" s="257">
        <f>+K383</f>
        <v>16</v>
      </c>
      <c r="L382" s="258">
        <f>+L383</f>
        <v>264580.21000000002</v>
      </c>
      <c r="M382" s="260"/>
      <c r="N382" s="257"/>
      <c r="O382" s="257"/>
      <c r="P382" s="257"/>
      <c r="Q382" s="257"/>
      <c r="R382" s="257"/>
      <c r="S382" s="257"/>
      <c r="T382" s="257">
        <f>+T383</f>
        <v>36</v>
      </c>
      <c r="U382" s="257"/>
      <c r="V382" s="257">
        <f>+V383</f>
        <v>36</v>
      </c>
      <c r="W382" s="258">
        <f>+W383</f>
        <v>658039</v>
      </c>
      <c r="MG382" s="118"/>
      <c r="MH382" s="115"/>
      <c r="MI382" s="116"/>
      <c r="MJ382" s="117"/>
      <c r="MK382" s="116"/>
      <c r="ML382" s="116"/>
      <c r="MM382" s="116"/>
      <c r="MN382" s="116"/>
      <c r="MO382" s="116"/>
      <c r="MP382" s="116"/>
      <c r="MQ382" s="116"/>
      <c r="MR382" s="116"/>
      <c r="MS382" s="118"/>
      <c r="MT382" s="116"/>
      <c r="MU382" s="116"/>
      <c r="MV382" s="116"/>
      <c r="MW382" s="116"/>
      <c r="MX382" s="116"/>
      <c r="MY382" s="116"/>
      <c r="MZ382" s="116"/>
      <c r="NA382" s="116"/>
      <c r="NB382" s="116"/>
      <c r="NC382" s="116"/>
      <c r="ND382" s="118"/>
      <c r="NE382" s="115"/>
      <c r="NF382" s="116"/>
      <c r="NG382" s="117"/>
      <c r="NH382" s="116"/>
      <c r="NI382" s="116"/>
      <c r="NJ382" s="116"/>
      <c r="NK382" s="116"/>
      <c r="NL382" s="116"/>
      <c r="NM382" s="116"/>
      <c r="NN382" s="116"/>
      <c r="NO382" s="116"/>
      <c r="NP382" s="118"/>
      <c r="NQ382" s="116"/>
      <c r="NR382" s="116"/>
      <c r="NS382" s="116"/>
      <c r="NT382" s="116"/>
      <c r="NU382" s="116"/>
      <c r="NV382" s="116"/>
      <c r="NW382" s="116"/>
      <c r="NX382" s="116"/>
      <c r="NY382" s="116"/>
      <c r="NZ382" s="116"/>
      <c r="OA382" s="118"/>
      <c r="OB382" s="115"/>
      <c r="OC382" s="116"/>
      <c r="OD382" s="117"/>
      <c r="OE382" s="116"/>
      <c r="OF382" s="116"/>
      <c r="OG382" s="116"/>
      <c r="OH382" s="116"/>
      <c r="OI382" s="116"/>
      <c r="OJ382" s="116"/>
      <c r="OK382" s="116"/>
      <c r="OL382" s="116"/>
      <c r="OM382" s="118"/>
      <c r="ON382" s="116"/>
      <c r="OO382" s="116"/>
      <c r="OP382" s="116"/>
      <c r="OQ382" s="116"/>
      <c r="OR382" s="116"/>
      <c r="OS382" s="116"/>
      <c r="OT382" s="116"/>
      <c r="OU382" s="116"/>
      <c r="OV382" s="116"/>
      <c r="OW382" s="116"/>
      <c r="OX382" s="118"/>
      <c r="OY382" s="115"/>
      <c r="OZ382" s="116"/>
      <c r="PA382" s="117"/>
      <c r="PB382" s="116"/>
      <c r="PC382" s="116"/>
      <c r="PD382" s="116"/>
      <c r="PE382" s="116"/>
      <c r="PF382" s="116"/>
      <c r="PG382" s="116"/>
      <c r="PH382" s="116"/>
      <c r="PI382" s="116"/>
      <c r="PJ382" s="118"/>
      <c r="PK382" s="116"/>
      <c r="PL382" s="116"/>
      <c r="PM382" s="116"/>
      <c r="PN382" s="116"/>
      <c r="PO382" s="116"/>
      <c r="PP382" s="116"/>
      <c r="PQ382" s="116"/>
      <c r="PR382" s="116"/>
      <c r="PS382" s="116"/>
      <c r="PT382" s="116"/>
      <c r="PU382" s="118"/>
      <c r="PV382" s="115"/>
      <c r="PW382" s="116"/>
      <c r="PX382" s="117"/>
      <c r="PY382" s="116"/>
      <c r="PZ382" s="116"/>
      <c r="QA382" s="116"/>
      <c r="QB382" s="116"/>
      <c r="QC382" s="116"/>
      <c r="QD382" s="116"/>
      <c r="QE382" s="116"/>
      <c r="QF382" s="116"/>
      <c r="QG382" s="118"/>
      <c r="QH382" s="116"/>
      <c r="QI382" s="116"/>
      <c r="QJ382" s="116"/>
      <c r="QK382" s="116"/>
      <c r="QL382" s="116"/>
      <c r="QM382" s="116"/>
      <c r="QN382" s="116"/>
      <c r="QO382" s="116"/>
      <c r="QP382" s="116"/>
      <c r="QQ382" s="116"/>
      <c r="QR382" s="118"/>
      <c r="QS382" s="115"/>
      <c r="QT382" s="116"/>
      <c r="QU382" s="117"/>
      <c r="QV382" s="116"/>
      <c r="QW382" s="116"/>
      <c r="QX382" s="116"/>
      <c r="QY382" s="116"/>
      <c r="QZ382" s="116"/>
      <c r="RA382" s="116"/>
      <c r="RB382" s="116"/>
      <c r="RC382" s="116"/>
      <c r="RD382" s="118"/>
      <c r="RE382" s="116"/>
      <c r="RF382" s="116"/>
      <c r="RG382" s="116"/>
      <c r="RH382" s="116"/>
      <c r="RI382" s="116"/>
      <c r="RJ382" s="116"/>
      <c r="RK382" s="116"/>
      <c r="RL382" s="116"/>
      <c r="RM382" s="116"/>
      <c r="RN382" s="116"/>
      <c r="RO382" s="118"/>
      <c r="RP382" s="115"/>
      <c r="RQ382" s="116"/>
      <c r="RR382" s="117"/>
      <c r="RS382" s="116"/>
      <c r="RT382" s="116"/>
      <c r="RU382" s="116"/>
      <c r="RV382" s="116"/>
      <c r="RW382" s="116"/>
      <c r="RX382" s="116"/>
      <c r="RY382" s="116"/>
      <c r="RZ382" s="116"/>
      <c r="SA382" s="118"/>
      <c r="SB382" s="116"/>
      <c r="SC382" s="116"/>
      <c r="SD382" s="116"/>
      <c r="SE382" s="116"/>
      <c r="SF382" s="116"/>
      <c r="SG382" s="116"/>
      <c r="SH382" s="116"/>
      <c r="SI382" s="116"/>
      <c r="SJ382" s="116"/>
      <c r="SK382" s="116"/>
      <c r="SL382" s="118"/>
      <c r="SM382" s="115"/>
      <c r="SN382" s="116"/>
      <c r="SO382" s="117"/>
      <c r="SP382" s="116"/>
      <c r="SQ382" s="116"/>
      <c r="SR382" s="116"/>
      <c r="SS382" s="116"/>
      <c r="ST382" s="116"/>
      <c r="SU382" s="116"/>
      <c r="SV382" s="116"/>
      <c r="SW382" s="116"/>
      <c r="SX382" s="118"/>
      <c r="SY382" s="116"/>
      <c r="SZ382" s="116"/>
      <c r="TA382" s="116"/>
      <c r="TB382" s="116"/>
      <c r="TC382" s="116"/>
      <c r="TD382" s="116"/>
      <c r="TE382" s="116"/>
      <c r="TF382" s="116"/>
      <c r="TG382" s="116"/>
      <c r="TH382" s="116"/>
      <c r="TI382" s="118"/>
      <c r="TJ382" s="115"/>
      <c r="TK382" s="116"/>
      <c r="TL382" s="117"/>
      <c r="TM382" s="116"/>
      <c r="TN382" s="116"/>
      <c r="TO382" s="116"/>
      <c r="TP382" s="116"/>
      <c r="TQ382" s="116"/>
      <c r="TR382" s="116"/>
      <c r="TS382" s="116"/>
      <c r="TT382" s="116"/>
      <c r="TU382" s="118"/>
      <c r="TV382" s="116"/>
      <c r="TW382" s="116"/>
      <c r="TX382" s="116"/>
      <c r="TY382" s="116"/>
      <c r="TZ382" s="116"/>
      <c r="UA382" s="116"/>
      <c r="UB382" s="116"/>
      <c r="UC382" s="116"/>
      <c r="UD382" s="116"/>
      <c r="UE382" s="116"/>
      <c r="UF382" s="118"/>
      <c r="UG382" s="115"/>
      <c r="UH382" s="116"/>
      <c r="UI382" s="117"/>
      <c r="UJ382" s="116"/>
      <c r="UK382" s="116"/>
      <c r="UL382" s="116"/>
      <c r="UM382" s="116"/>
      <c r="UN382" s="116"/>
      <c r="UO382" s="116"/>
      <c r="UP382" s="116"/>
      <c r="UQ382" s="116"/>
      <c r="UR382" s="118"/>
      <c r="US382" s="116"/>
      <c r="UT382" s="116"/>
      <c r="UU382" s="116"/>
      <c r="UV382" s="116"/>
      <c r="UW382" s="116"/>
      <c r="UX382" s="116"/>
      <c r="UY382" s="116"/>
      <c r="UZ382" s="116"/>
      <c r="VA382" s="116"/>
      <c r="VB382" s="116"/>
      <c r="VC382" s="118"/>
      <c r="VD382" s="115"/>
      <c r="VE382" s="116"/>
      <c r="VF382" s="117"/>
      <c r="VG382" s="116"/>
      <c r="VH382" s="116"/>
      <c r="VI382" s="116"/>
      <c r="VJ382" s="116"/>
      <c r="VK382" s="116"/>
      <c r="VL382" s="116"/>
      <c r="VM382" s="116"/>
      <c r="VN382" s="116"/>
      <c r="VO382" s="118"/>
      <c r="VP382" s="116"/>
      <c r="VQ382" s="116"/>
      <c r="VR382" s="116"/>
      <c r="VS382" s="116"/>
      <c r="VT382" s="116"/>
      <c r="VU382" s="116"/>
      <c r="VV382" s="116"/>
      <c r="VW382" s="116"/>
      <c r="VX382" s="116"/>
      <c r="VY382" s="116"/>
      <c r="VZ382" s="118"/>
      <c r="WA382" s="115"/>
      <c r="WB382" s="116"/>
      <c r="WC382" s="117"/>
      <c r="WD382" s="116"/>
      <c r="WE382" s="116"/>
      <c r="WF382" s="116"/>
      <c r="WG382" s="116"/>
      <c r="WH382" s="116"/>
      <c r="WI382" s="116"/>
      <c r="WJ382" s="116"/>
      <c r="WK382" s="116"/>
      <c r="WL382" s="118"/>
      <c r="WM382" s="116"/>
      <c r="WN382" s="116"/>
      <c r="WO382" s="116"/>
      <c r="WP382" s="116"/>
      <c r="WQ382" s="116"/>
      <c r="WR382" s="116"/>
      <c r="WS382" s="116"/>
      <c r="WT382" s="116"/>
      <c r="WU382" s="116"/>
      <c r="WV382" s="116"/>
      <c r="WW382" s="118"/>
      <c r="WX382" s="115"/>
      <c r="WY382" s="116"/>
      <c r="WZ382" s="117"/>
      <c r="XA382" s="116"/>
      <c r="XB382" s="116"/>
      <c r="XC382" s="116"/>
      <c r="XD382" s="116"/>
      <c r="XE382" s="116"/>
      <c r="XF382" s="116"/>
      <c r="XG382" s="116"/>
      <c r="XH382" s="116"/>
      <c r="XI382" s="118"/>
      <c r="XJ382" s="116"/>
      <c r="XK382" s="116"/>
      <c r="XL382" s="116"/>
      <c r="XM382" s="116"/>
      <c r="XN382" s="116"/>
      <c r="XO382" s="116"/>
      <c r="XP382" s="116"/>
      <c r="XQ382" s="116"/>
      <c r="XR382" s="116"/>
      <c r="XS382" s="116"/>
      <c r="XT382" s="118"/>
      <c r="XU382" s="115"/>
      <c r="XV382" s="116"/>
      <c r="XW382" s="117"/>
      <c r="XX382" s="116"/>
      <c r="XY382" s="116"/>
      <c r="XZ382" s="116"/>
      <c r="YA382" s="116"/>
      <c r="YB382" s="116"/>
      <c r="YC382" s="116"/>
      <c r="YD382" s="116"/>
      <c r="YE382" s="116"/>
      <c r="YF382" s="118"/>
      <c r="YG382" s="116"/>
      <c r="YH382" s="116"/>
      <c r="YI382" s="116"/>
      <c r="YJ382" s="116"/>
      <c r="YK382" s="116"/>
      <c r="YL382" s="116"/>
      <c r="YM382" s="116"/>
      <c r="YN382" s="116"/>
      <c r="YO382" s="116"/>
      <c r="YP382" s="116"/>
      <c r="YQ382" s="118"/>
      <c r="YR382" s="115"/>
      <c r="YS382" s="116"/>
      <c r="YT382" s="117"/>
      <c r="YU382" s="116"/>
      <c r="YV382" s="116"/>
      <c r="YW382" s="116"/>
      <c r="YX382" s="116"/>
      <c r="YY382" s="116"/>
      <c r="YZ382" s="116"/>
      <c r="ZA382" s="116"/>
      <c r="ZB382" s="116"/>
      <c r="ZC382" s="118"/>
      <c r="ZD382" s="116"/>
      <c r="ZE382" s="116"/>
      <c r="ZF382" s="116"/>
      <c r="ZG382" s="116"/>
      <c r="ZH382" s="116"/>
      <c r="ZI382" s="116"/>
      <c r="ZJ382" s="116"/>
      <c r="ZK382" s="116"/>
      <c r="ZL382" s="116"/>
      <c r="ZM382" s="116"/>
      <c r="ZN382" s="118"/>
      <c r="ZO382" s="115"/>
      <c r="ZP382" s="116"/>
      <c r="ZQ382" s="117"/>
      <c r="ZR382" s="116"/>
      <c r="ZS382" s="116"/>
      <c r="ZT382" s="116"/>
      <c r="ZU382" s="116"/>
      <c r="ZV382" s="116"/>
      <c r="ZW382" s="116"/>
      <c r="ZX382" s="116"/>
      <c r="ZY382" s="116"/>
      <c r="ZZ382" s="118"/>
      <c r="AAA382" s="116"/>
      <c r="AAB382" s="116"/>
      <c r="AAC382" s="116"/>
      <c r="AAD382" s="116"/>
      <c r="AAE382" s="116"/>
      <c r="AAF382" s="116"/>
      <c r="AAG382" s="116"/>
      <c r="AAH382" s="116"/>
      <c r="AAI382" s="116"/>
      <c r="AAJ382" s="116"/>
      <c r="AAK382" s="118"/>
      <c r="AAL382" s="115"/>
      <c r="AAM382" s="116"/>
      <c r="AAN382" s="117"/>
      <c r="AAO382" s="116"/>
      <c r="AAP382" s="116"/>
      <c r="AAQ382" s="116"/>
      <c r="AAR382" s="116"/>
      <c r="AAS382" s="116"/>
      <c r="AAT382" s="116"/>
      <c r="AAU382" s="116"/>
      <c r="AAV382" s="116"/>
      <c r="AAW382" s="118"/>
      <c r="AAX382" s="116"/>
      <c r="AAY382" s="116"/>
      <c r="AAZ382" s="116"/>
      <c r="ABA382" s="116"/>
      <c r="ABB382" s="116"/>
      <c r="ABC382" s="116"/>
      <c r="ABD382" s="116"/>
      <c r="ABE382" s="116"/>
      <c r="ABF382" s="116"/>
      <c r="ABG382" s="116"/>
      <c r="ABH382" s="118"/>
      <c r="ABI382" s="115"/>
      <c r="ABJ382" s="116"/>
      <c r="ABK382" s="117"/>
      <c r="ABL382" s="116"/>
      <c r="ABM382" s="116"/>
      <c r="ABN382" s="116"/>
      <c r="ABO382" s="116"/>
      <c r="ABP382" s="116"/>
      <c r="ABQ382" s="116"/>
      <c r="ABR382" s="116"/>
      <c r="ABS382" s="116"/>
      <c r="ABT382" s="118"/>
      <c r="ABU382" s="116"/>
      <c r="ABV382" s="116"/>
      <c r="ABW382" s="116"/>
      <c r="ABX382" s="116"/>
      <c r="ABY382" s="116"/>
      <c r="ABZ382" s="116"/>
      <c r="ACA382" s="116"/>
      <c r="ACB382" s="116"/>
      <c r="ACC382" s="116"/>
      <c r="ACD382" s="116"/>
      <c r="ACE382" s="118"/>
      <c r="ACF382" s="115"/>
      <c r="ACG382" s="116"/>
      <c r="ACH382" s="117"/>
      <c r="ACI382" s="116"/>
      <c r="ACJ382" s="116"/>
      <c r="ACK382" s="116"/>
      <c r="ACL382" s="116"/>
      <c r="ACM382" s="116"/>
      <c r="ACN382" s="116"/>
      <c r="ACO382" s="116"/>
      <c r="ACP382" s="116"/>
      <c r="ACQ382" s="118"/>
      <c r="ACR382" s="116"/>
      <c r="ACS382" s="116"/>
      <c r="ACT382" s="116"/>
      <c r="ACU382" s="116"/>
      <c r="ACV382" s="116"/>
      <c r="ACW382" s="116"/>
      <c r="ACX382" s="116"/>
      <c r="ACY382" s="116"/>
      <c r="ACZ382" s="116"/>
      <c r="ADA382" s="116"/>
      <c r="ADB382" s="118"/>
      <c r="ADC382" s="115"/>
      <c r="ADD382" s="116"/>
      <c r="ADE382" s="117"/>
      <c r="ADF382" s="116"/>
      <c r="ADG382" s="116"/>
      <c r="ADH382" s="116"/>
      <c r="ADI382" s="116"/>
      <c r="ADJ382" s="116"/>
      <c r="ADK382" s="116"/>
      <c r="ADL382" s="116"/>
      <c r="ADM382" s="116"/>
      <c r="ADN382" s="118"/>
      <c r="ADO382" s="116"/>
      <c r="ADP382" s="116"/>
      <c r="ADQ382" s="116"/>
      <c r="ADR382" s="116"/>
      <c r="ADS382" s="116"/>
      <c r="ADT382" s="116"/>
      <c r="ADU382" s="116"/>
      <c r="ADV382" s="116"/>
      <c r="ADW382" s="116"/>
      <c r="ADX382" s="116"/>
      <c r="ADY382" s="118"/>
      <c r="ADZ382" s="115"/>
      <c r="AEA382" s="116"/>
      <c r="AEB382" s="117"/>
      <c r="AEC382" s="116"/>
      <c r="AED382" s="116"/>
      <c r="AEE382" s="116"/>
      <c r="AEF382" s="116"/>
      <c r="AEG382" s="116"/>
      <c r="AEH382" s="116"/>
      <c r="AEI382" s="116"/>
      <c r="AEJ382" s="116"/>
      <c r="AEK382" s="118"/>
      <c r="AEL382" s="116"/>
      <c r="AEM382" s="116"/>
      <c r="AEN382" s="116"/>
      <c r="AEO382" s="116"/>
      <c r="AEP382" s="116"/>
      <c r="AEQ382" s="116"/>
      <c r="AER382" s="116"/>
      <c r="AES382" s="116"/>
      <c r="AET382" s="116"/>
      <c r="AEU382" s="116"/>
      <c r="AEV382" s="118"/>
      <c r="AEW382" s="115"/>
      <c r="AEX382" s="116"/>
      <c r="AEY382" s="117"/>
      <c r="AEZ382" s="116"/>
      <c r="AFA382" s="116"/>
      <c r="AFB382" s="116"/>
      <c r="AFC382" s="116"/>
      <c r="AFD382" s="116"/>
      <c r="AFE382" s="116"/>
      <c r="AFF382" s="116"/>
      <c r="AFG382" s="116"/>
      <c r="AFH382" s="118"/>
      <c r="AFI382" s="116"/>
      <c r="AFJ382" s="116"/>
      <c r="AFK382" s="116"/>
      <c r="AFL382" s="116"/>
      <c r="AFM382" s="116"/>
      <c r="AFN382" s="116"/>
      <c r="AFO382" s="116"/>
      <c r="AFP382" s="116"/>
      <c r="AFQ382" s="116"/>
      <c r="AFR382" s="116"/>
      <c r="AFS382" s="118"/>
      <c r="AFT382" s="115"/>
      <c r="AFU382" s="116"/>
      <c r="AFV382" s="117"/>
      <c r="AFW382" s="116"/>
      <c r="AFX382" s="116"/>
      <c r="AFY382" s="116"/>
      <c r="AFZ382" s="116"/>
      <c r="AGA382" s="116"/>
      <c r="AGB382" s="116"/>
      <c r="AGC382" s="116"/>
      <c r="AGD382" s="116"/>
      <c r="AGE382" s="118"/>
      <c r="AGF382" s="116"/>
      <c r="AGG382" s="116"/>
      <c r="AGH382" s="116"/>
      <c r="AGI382" s="116"/>
      <c r="AGJ382" s="116"/>
      <c r="AGK382" s="116"/>
      <c r="AGL382" s="116"/>
      <c r="AGM382" s="116"/>
      <c r="AGN382" s="116"/>
      <c r="AGO382" s="116"/>
      <c r="AGP382" s="118"/>
      <c r="AGQ382" s="115"/>
      <c r="AGR382" s="116"/>
      <c r="AGS382" s="117"/>
      <c r="AGT382" s="116"/>
      <c r="AGU382" s="116"/>
      <c r="AGV382" s="116"/>
      <c r="AGW382" s="116"/>
      <c r="AGX382" s="116"/>
      <c r="AGY382" s="116"/>
      <c r="AGZ382" s="116"/>
      <c r="AHA382" s="116"/>
      <c r="AHB382" s="118"/>
      <c r="AHC382" s="116"/>
      <c r="AHD382" s="116"/>
      <c r="AHE382" s="116"/>
      <c r="AHF382" s="116"/>
      <c r="AHG382" s="116"/>
      <c r="AHH382" s="116"/>
      <c r="AHI382" s="116"/>
      <c r="AHJ382" s="116"/>
      <c r="AHK382" s="116"/>
      <c r="AHL382" s="116"/>
      <c r="AHM382" s="118"/>
      <c r="AHN382" s="115"/>
      <c r="AHO382" s="116"/>
      <c r="AHP382" s="117"/>
      <c r="AHQ382" s="116"/>
      <c r="AHR382" s="116"/>
      <c r="AHS382" s="116"/>
      <c r="AHT382" s="116"/>
      <c r="AHU382" s="116"/>
      <c r="AHV382" s="116"/>
      <c r="AHW382" s="116"/>
      <c r="AHX382" s="116"/>
      <c r="AHY382" s="118"/>
      <c r="AHZ382" s="116"/>
      <c r="AIA382" s="116"/>
      <c r="AIB382" s="116"/>
      <c r="AIC382" s="116"/>
      <c r="AID382" s="116"/>
      <c r="AIE382" s="116"/>
      <c r="AIF382" s="116"/>
      <c r="AIG382" s="116"/>
      <c r="AIH382" s="116"/>
      <c r="AII382" s="116"/>
      <c r="AIJ382" s="118"/>
      <c r="AIK382" s="115"/>
      <c r="AIL382" s="116"/>
      <c r="AIM382" s="117"/>
      <c r="AIN382" s="116"/>
      <c r="AIO382" s="116"/>
      <c r="AIP382" s="116"/>
      <c r="AIQ382" s="116"/>
      <c r="AIR382" s="116"/>
      <c r="AIS382" s="116"/>
      <c r="AIT382" s="116"/>
      <c r="AIU382" s="116"/>
      <c r="AIV382" s="118"/>
      <c r="AIW382" s="116"/>
      <c r="AIX382" s="116"/>
      <c r="AIY382" s="116"/>
      <c r="AIZ382" s="116"/>
      <c r="AJA382" s="116"/>
      <c r="AJB382" s="116"/>
      <c r="AJC382" s="116"/>
      <c r="AJD382" s="116"/>
      <c r="AJE382" s="116"/>
      <c r="AJF382" s="116"/>
      <c r="AJG382" s="118"/>
      <c r="AJH382" s="115"/>
      <c r="AJI382" s="116"/>
      <c r="AJJ382" s="117"/>
      <c r="AJK382" s="116"/>
      <c r="AJL382" s="116"/>
      <c r="AJM382" s="116"/>
      <c r="AJN382" s="116"/>
      <c r="AJO382" s="116"/>
      <c r="AJP382" s="116"/>
      <c r="AJQ382" s="116"/>
      <c r="AJR382" s="116"/>
      <c r="AJS382" s="118"/>
      <c r="AJT382" s="116"/>
      <c r="AJU382" s="116"/>
      <c r="AJV382" s="116"/>
      <c r="AJW382" s="116"/>
      <c r="AJX382" s="116"/>
      <c r="AJY382" s="116"/>
      <c r="AJZ382" s="116"/>
      <c r="AKA382" s="116"/>
      <c r="AKB382" s="116"/>
      <c r="AKC382" s="116"/>
      <c r="AKD382" s="118"/>
      <c r="AKE382" s="115"/>
      <c r="AKF382" s="116"/>
      <c r="AKG382" s="117"/>
      <c r="AKH382" s="116"/>
      <c r="AKI382" s="116"/>
      <c r="AKJ382" s="116"/>
      <c r="AKK382" s="116"/>
      <c r="AKL382" s="116"/>
      <c r="AKM382" s="116"/>
      <c r="AKN382" s="116"/>
      <c r="AKO382" s="116"/>
      <c r="AKP382" s="118"/>
      <c r="AKQ382" s="116"/>
      <c r="AKR382" s="116"/>
      <c r="AKS382" s="116"/>
      <c r="AKT382" s="116"/>
      <c r="AKU382" s="116"/>
      <c r="AKV382" s="116"/>
      <c r="AKW382" s="116"/>
      <c r="AKX382" s="116"/>
      <c r="AKY382" s="116"/>
      <c r="AKZ382" s="116"/>
      <c r="ALA382" s="118"/>
      <c r="ALB382" s="115"/>
      <c r="ALC382" s="116"/>
      <c r="ALD382" s="117"/>
      <c r="ALE382" s="116"/>
      <c r="ALF382" s="116"/>
      <c r="ALG382" s="116"/>
      <c r="ALH382" s="116"/>
      <c r="ALI382" s="116"/>
      <c r="ALJ382" s="116"/>
      <c r="ALK382" s="116"/>
      <c r="ALL382" s="116"/>
      <c r="ALM382" s="118"/>
      <c r="ALN382" s="116"/>
      <c r="ALO382" s="116"/>
      <c r="ALP382" s="116"/>
      <c r="ALQ382" s="116"/>
      <c r="ALR382" s="116"/>
      <c r="ALS382" s="116"/>
      <c r="ALT382" s="116"/>
      <c r="ALU382" s="116"/>
      <c r="ALV382" s="116"/>
      <c r="ALW382" s="116"/>
      <c r="ALX382" s="118"/>
      <c r="ALY382" s="115"/>
      <c r="ALZ382" s="116"/>
      <c r="AMA382" s="117"/>
      <c r="AMB382" s="116"/>
      <c r="AMC382" s="116"/>
      <c r="AMD382" s="116"/>
      <c r="AME382" s="116"/>
      <c r="AMF382" s="116"/>
      <c r="AMG382" s="116"/>
      <c r="AMH382" s="116"/>
      <c r="AMI382" s="116"/>
      <c r="AMJ382" s="118"/>
      <c r="AMK382" s="116"/>
      <c r="AML382" s="116"/>
      <c r="AMM382" s="116"/>
      <c r="AMN382" s="116"/>
      <c r="AMO382" s="116"/>
      <c r="AMP382" s="116"/>
      <c r="AMQ382" s="116"/>
      <c r="AMR382" s="116"/>
      <c r="AMS382" s="116"/>
      <c r="AMT382" s="116"/>
      <c r="AMU382" s="118"/>
      <c r="AMV382" s="115"/>
      <c r="AMW382" s="116"/>
      <c r="AMX382" s="117"/>
      <c r="AMY382" s="116"/>
      <c r="AMZ382" s="116"/>
      <c r="ANA382" s="116"/>
      <c r="ANB382" s="116"/>
      <c r="ANC382" s="116"/>
      <c r="AND382" s="116"/>
      <c r="ANE382" s="116"/>
      <c r="ANF382" s="116"/>
      <c r="ANG382" s="118"/>
      <c r="ANH382" s="116"/>
      <c r="ANI382" s="116"/>
      <c r="ANJ382" s="116"/>
      <c r="ANK382" s="116"/>
      <c r="ANL382" s="116"/>
      <c r="ANM382" s="116"/>
      <c r="ANN382" s="116"/>
      <c r="ANO382" s="116"/>
      <c r="ANP382" s="116"/>
      <c r="ANQ382" s="116"/>
      <c r="ANR382" s="118"/>
      <c r="ANS382" s="115"/>
      <c r="ANT382" s="116"/>
      <c r="ANU382" s="117"/>
      <c r="ANV382" s="116"/>
      <c r="ANW382" s="116"/>
      <c r="ANX382" s="116"/>
      <c r="ANY382" s="116"/>
      <c r="ANZ382" s="116"/>
      <c r="AOA382" s="116"/>
      <c r="AOB382" s="116"/>
      <c r="AOC382" s="116"/>
      <c r="AOD382" s="118"/>
      <c r="AOE382" s="116"/>
      <c r="AOF382" s="116"/>
      <c r="AOG382" s="116"/>
      <c r="AOH382" s="116"/>
      <c r="AOI382" s="116"/>
      <c r="AOJ382" s="116"/>
      <c r="AOK382" s="116"/>
      <c r="AOL382" s="116"/>
      <c r="AOM382" s="116"/>
      <c r="AON382" s="116"/>
      <c r="AOO382" s="118"/>
      <c r="AOP382" s="115"/>
      <c r="AOQ382" s="116"/>
      <c r="AOR382" s="117"/>
      <c r="AOS382" s="116"/>
      <c r="AOT382" s="116"/>
      <c r="AOU382" s="116"/>
      <c r="AOV382" s="116"/>
      <c r="AOW382" s="116"/>
      <c r="AOX382" s="116"/>
      <c r="AOY382" s="116"/>
      <c r="AOZ382" s="116"/>
      <c r="APA382" s="118"/>
      <c r="APB382" s="116"/>
      <c r="APC382" s="116"/>
      <c r="APD382" s="116"/>
      <c r="APE382" s="116"/>
      <c r="APF382" s="116"/>
      <c r="APG382" s="116"/>
      <c r="APH382" s="116"/>
      <c r="API382" s="116"/>
      <c r="APJ382" s="116"/>
      <c r="APK382" s="116"/>
      <c r="APL382" s="118"/>
      <c r="APM382" s="115"/>
      <c r="APN382" s="116"/>
      <c r="APO382" s="117"/>
      <c r="APP382" s="116"/>
      <c r="APQ382" s="116"/>
      <c r="APR382" s="116"/>
      <c r="APS382" s="116"/>
      <c r="APT382" s="116"/>
      <c r="APU382" s="116"/>
      <c r="APV382" s="116"/>
      <c r="APW382" s="116"/>
      <c r="APX382" s="118"/>
      <c r="APY382" s="116"/>
      <c r="APZ382" s="116"/>
      <c r="AQA382" s="116"/>
      <c r="AQB382" s="116"/>
      <c r="AQC382" s="116"/>
      <c r="AQD382" s="116"/>
      <c r="AQE382" s="116"/>
      <c r="AQF382" s="116"/>
      <c r="AQG382" s="116"/>
      <c r="AQH382" s="116"/>
      <c r="AQI382" s="118"/>
      <c r="AQJ382" s="115"/>
      <c r="AQK382" s="116"/>
      <c r="AQL382" s="117"/>
      <c r="AQM382" s="116"/>
      <c r="AQN382" s="116"/>
      <c r="AQO382" s="116"/>
      <c r="AQP382" s="116"/>
      <c r="AQQ382" s="116"/>
      <c r="AQR382" s="116"/>
      <c r="AQS382" s="116"/>
      <c r="AQT382" s="116"/>
      <c r="AQU382" s="118"/>
      <c r="AQV382" s="116"/>
      <c r="AQW382" s="116"/>
      <c r="AQX382" s="116"/>
      <c r="AQY382" s="116"/>
      <c r="AQZ382" s="116"/>
      <c r="ARA382" s="116"/>
      <c r="ARB382" s="116"/>
      <c r="ARC382" s="116"/>
      <c r="ARD382" s="116"/>
      <c r="ARE382" s="116"/>
      <c r="ARF382" s="118"/>
      <c r="ARG382" s="115"/>
      <c r="ARH382" s="116"/>
      <c r="ARI382" s="117"/>
      <c r="ARJ382" s="116"/>
      <c r="ARK382" s="116"/>
      <c r="ARL382" s="116"/>
      <c r="ARM382" s="116"/>
      <c r="ARN382" s="116"/>
      <c r="ARO382" s="116"/>
      <c r="ARP382" s="116"/>
      <c r="ARQ382" s="116"/>
      <c r="ARR382" s="118"/>
      <c r="ARS382" s="116"/>
      <c r="ART382" s="116"/>
      <c r="ARU382" s="116"/>
      <c r="ARV382" s="116"/>
      <c r="ARW382" s="116"/>
      <c r="ARX382" s="116"/>
      <c r="ARY382" s="116"/>
      <c r="ARZ382" s="116"/>
      <c r="ASA382" s="116"/>
      <c r="ASB382" s="116"/>
      <c r="ASC382" s="118"/>
      <c r="ASD382" s="115"/>
      <c r="ASE382" s="116"/>
      <c r="ASF382" s="117"/>
      <c r="ASG382" s="116"/>
      <c r="ASH382" s="116"/>
      <c r="ASI382" s="116"/>
      <c r="ASJ382" s="116"/>
      <c r="ASK382" s="116"/>
      <c r="ASL382" s="116"/>
      <c r="ASM382" s="116"/>
      <c r="ASN382" s="116"/>
      <c r="ASO382" s="118"/>
      <c r="ASP382" s="116"/>
      <c r="ASQ382" s="116"/>
      <c r="ASR382" s="116"/>
      <c r="ASS382" s="116"/>
      <c r="AST382" s="116"/>
      <c r="ASU382" s="116"/>
      <c r="ASV382" s="116"/>
      <c r="ASW382" s="116"/>
      <c r="ASX382" s="116"/>
      <c r="ASY382" s="116"/>
      <c r="ASZ382" s="118"/>
      <c r="ATA382" s="115"/>
      <c r="ATB382" s="116"/>
      <c r="ATC382" s="117"/>
      <c r="ATD382" s="116"/>
      <c r="ATE382" s="116"/>
      <c r="ATF382" s="116"/>
      <c r="ATG382" s="116"/>
      <c r="ATH382" s="116"/>
      <c r="ATI382" s="116"/>
      <c r="ATJ382" s="116"/>
      <c r="ATK382" s="116"/>
      <c r="ATL382" s="118"/>
      <c r="ATM382" s="116"/>
      <c r="ATN382" s="116"/>
      <c r="ATO382" s="116"/>
      <c r="ATP382" s="116"/>
      <c r="ATQ382" s="116"/>
      <c r="ATR382" s="116"/>
      <c r="ATS382" s="116"/>
      <c r="ATT382" s="116"/>
      <c r="ATU382" s="116"/>
      <c r="ATV382" s="116"/>
      <c r="ATW382" s="118"/>
      <c r="ATX382" s="115"/>
      <c r="ATY382" s="116"/>
      <c r="ATZ382" s="117"/>
      <c r="AUA382" s="116"/>
      <c r="AUB382" s="116"/>
      <c r="AUC382" s="116"/>
      <c r="AUD382" s="116"/>
      <c r="AUE382" s="116"/>
      <c r="AUF382" s="116"/>
      <c r="AUG382" s="116"/>
      <c r="AUH382" s="116"/>
      <c r="AUI382" s="118"/>
      <c r="AUJ382" s="116"/>
      <c r="AUK382" s="116"/>
      <c r="AUL382" s="116"/>
      <c r="AUM382" s="116"/>
      <c r="AUN382" s="116"/>
      <c r="AUO382" s="116"/>
      <c r="AUP382" s="116"/>
      <c r="AUQ382" s="116"/>
      <c r="AUR382" s="116"/>
      <c r="AUS382" s="116"/>
      <c r="AUT382" s="118"/>
      <c r="AUU382" s="115"/>
      <c r="AUV382" s="116"/>
      <c r="AUW382" s="117"/>
      <c r="AUX382" s="116"/>
      <c r="AUY382" s="116"/>
      <c r="AUZ382" s="116"/>
      <c r="AVA382" s="116"/>
      <c r="AVB382" s="116"/>
      <c r="AVC382" s="116"/>
      <c r="AVD382" s="116"/>
      <c r="AVE382" s="116"/>
      <c r="AVF382" s="118"/>
      <c r="AVG382" s="116"/>
      <c r="AVH382" s="116"/>
      <c r="AVI382" s="116"/>
      <c r="AVJ382" s="116"/>
      <c r="AVK382" s="116"/>
      <c r="AVL382" s="116"/>
      <c r="AVM382" s="116"/>
      <c r="AVN382" s="116"/>
      <c r="AVO382" s="116"/>
      <c r="AVP382" s="116"/>
      <c r="AVQ382" s="118"/>
      <c r="AVR382" s="115"/>
      <c r="AVS382" s="116"/>
      <c r="AVT382" s="117"/>
      <c r="AVU382" s="116"/>
      <c r="AVV382" s="116"/>
      <c r="AVW382" s="116"/>
      <c r="AVX382" s="116"/>
      <c r="AVY382" s="116"/>
      <c r="AVZ382" s="116"/>
      <c r="AWA382" s="116"/>
      <c r="AWB382" s="116"/>
      <c r="AWC382" s="118"/>
      <c r="AWD382" s="116"/>
      <c r="AWE382" s="116"/>
      <c r="AWF382" s="116"/>
      <c r="AWG382" s="116"/>
      <c r="AWH382" s="116"/>
      <c r="AWI382" s="116"/>
      <c r="AWJ382" s="116"/>
      <c r="AWK382" s="116"/>
      <c r="AWL382" s="116"/>
      <c r="AWM382" s="116"/>
      <c r="AWN382" s="118"/>
      <c r="AWO382" s="115"/>
      <c r="AWP382" s="116"/>
      <c r="AWQ382" s="117"/>
      <c r="AWR382" s="116"/>
      <c r="AWS382" s="116"/>
      <c r="AWT382" s="116"/>
      <c r="AWU382" s="116"/>
      <c r="AWV382" s="116"/>
      <c r="AWW382" s="116"/>
      <c r="AWX382" s="116"/>
      <c r="AWY382" s="116"/>
      <c r="AWZ382" s="118"/>
      <c r="AXA382" s="116"/>
      <c r="AXB382" s="116"/>
      <c r="AXC382" s="116"/>
      <c r="AXD382" s="116"/>
      <c r="AXE382" s="116"/>
      <c r="AXF382" s="116"/>
      <c r="AXG382" s="116"/>
      <c r="AXH382" s="116"/>
      <c r="AXI382" s="116"/>
      <c r="AXJ382" s="116"/>
      <c r="AXK382" s="118"/>
      <c r="AXL382" s="115"/>
      <c r="AXM382" s="116"/>
      <c r="AXN382" s="117"/>
      <c r="AXO382" s="116"/>
      <c r="AXP382" s="116"/>
      <c r="AXQ382" s="116"/>
      <c r="AXR382" s="116"/>
      <c r="AXS382" s="116"/>
      <c r="AXT382" s="116"/>
      <c r="AXU382" s="116"/>
      <c r="AXV382" s="116"/>
      <c r="AXW382" s="118"/>
      <c r="AXX382" s="116"/>
      <c r="AXY382" s="116"/>
      <c r="AXZ382" s="116"/>
      <c r="AYA382" s="116"/>
      <c r="AYB382" s="116"/>
      <c r="AYC382" s="116"/>
      <c r="AYD382" s="116"/>
      <c r="AYE382" s="116"/>
      <c r="AYF382" s="116"/>
      <c r="AYG382" s="116"/>
      <c r="AYH382" s="118"/>
      <c r="AYI382" s="115"/>
      <c r="AYJ382" s="116"/>
      <c r="AYK382" s="117"/>
      <c r="AYL382" s="116"/>
      <c r="AYM382" s="116"/>
      <c r="AYN382" s="116"/>
      <c r="AYO382" s="116"/>
      <c r="AYP382" s="116"/>
      <c r="AYQ382" s="116"/>
      <c r="AYR382" s="116"/>
      <c r="AYS382" s="116"/>
      <c r="AYT382" s="118"/>
      <c r="AYU382" s="116"/>
      <c r="AYV382" s="116"/>
      <c r="AYW382" s="116"/>
      <c r="AYX382" s="116"/>
      <c r="AYY382" s="116"/>
      <c r="AYZ382" s="116"/>
      <c r="AZA382" s="116"/>
      <c r="AZB382" s="116"/>
      <c r="AZC382" s="116"/>
      <c r="AZD382" s="116"/>
      <c r="AZE382" s="118"/>
      <c r="AZF382" s="115"/>
      <c r="AZG382" s="116"/>
      <c r="AZH382" s="117"/>
      <c r="AZI382" s="116"/>
      <c r="AZJ382" s="116"/>
      <c r="AZK382" s="116"/>
      <c r="AZL382" s="116"/>
      <c r="AZM382" s="116"/>
      <c r="AZN382" s="116"/>
      <c r="AZO382" s="116"/>
      <c r="AZP382" s="116"/>
      <c r="AZQ382" s="118"/>
      <c r="AZR382" s="116"/>
      <c r="AZS382" s="116"/>
      <c r="AZT382" s="116"/>
      <c r="AZU382" s="116"/>
      <c r="AZV382" s="116"/>
      <c r="AZW382" s="116"/>
      <c r="AZX382" s="116"/>
      <c r="AZY382" s="116"/>
      <c r="AZZ382" s="116"/>
      <c r="BAA382" s="116"/>
      <c r="BAB382" s="118"/>
      <c r="BAC382" s="115"/>
      <c r="BAD382" s="116"/>
      <c r="BAE382" s="117"/>
      <c r="BAF382" s="116"/>
      <c r="BAG382" s="116"/>
      <c r="BAH382" s="116"/>
      <c r="BAI382" s="116"/>
      <c r="BAJ382" s="116"/>
      <c r="BAK382" s="116"/>
      <c r="BAL382" s="116"/>
      <c r="BAM382" s="116"/>
      <c r="BAN382" s="118"/>
      <c r="BAO382" s="116"/>
      <c r="BAP382" s="116"/>
      <c r="BAQ382" s="116"/>
      <c r="BAR382" s="116"/>
      <c r="BAS382" s="116"/>
      <c r="BAT382" s="116"/>
      <c r="BAU382" s="116"/>
      <c r="BAV382" s="116"/>
      <c r="BAW382" s="116"/>
      <c r="BAX382" s="116"/>
      <c r="BAY382" s="118"/>
      <c r="BAZ382" s="115"/>
      <c r="BBA382" s="116"/>
      <c r="BBB382" s="117"/>
      <c r="BBC382" s="116"/>
      <c r="BBD382" s="116"/>
      <c r="BBE382" s="116"/>
      <c r="BBF382" s="116"/>
      <c r="BBG382" s="116"/>
      <c r="BBH382" s="116"/>
      <c r="BBI382" s="116"/>
      <c r="BBJ382" s="116"/>
      <c r="BBK382" s="118"/>
      <c r="BBL382" s="116"/>
      <c r="BBM382" s="116"/>
      <c r="BBN382" s="116"/>
      <c r="BBO382" s="116"/>
      <c r="BBP382" s="116"/>
      <c r="BBQ382" s="116"/>
      <c r="BBR382" s="116"/>
      <c r="BBS382" s="116"/>
      <c r="BBT382" s="116"/>
      <c r="BBU382" s="116"/>
      <c r="BBV382" s="118"/>
      <c r="BBW382" s="115"/>
      <c r="BBX382" s="116"/>
      <c r="BBY382" s="117"/>
      <c r="BBZ382" s="116"/>
      <c r="BCA382" s="116"/>
      <c r="BCB382" s="116"/>
      <c r="BCC382" s="116"/>
      <c r="BCD382" s="116"/>
      <c r="BCE382" s="116"/>
      <c r="BCF382" s="116"/>
      <c r="BCG382" s="116"/>
      <c r="BCH382" s="118"/>
      <c r="BCI382" s="116"/>
      <c r="BCJ382" s="116"/>
      <c r="BCK382" s="116"/>
      <c r="BCL382" s="116"/>
      <c r="BCM382" s="116"/>
      <c r="BCN382" s="116"/>
      <c r="BCO382" s="116"/>
      <c r="BCP382" s="116"/>
      <c r="BCQ382" s="116"/>
      <c r="BCR382" s="116"/>
      <c r="BCS382" s="118"/>
      <c r="BCT382" s="115"/>
      <c r="BCU382" s="116"/>
      <c r="BCV382" s="117"/>
      <c r="BCW382" s="116"/>
      <c r="BCX382" s="116"/>
      <c r="BCY382" s="116"/>
      <c r="BCZ382" s="116"/>
      <c r="BDA382" s="116"/>
      <c r="BDB382" s="116"/>
      <c r="BDC382" s="116"/>
      <c r="BDD382" s="116"/>
      <c r="BDE382" s="118"/>
      <c r="BDF382" s="116"/>
      <c r="BDG382" s="116"/>
      <c r="BDH382" s="116"/>
      <c r="BDI382" s="116"/>
      <c r="BDJ382" s="116"/>
      <c r="BDK382" s="116"/>
      <c r="BDL382" s="116"/>
      <c r="BDM382" s="116"/>
      <c r="BDN382" s="116"/>
      <c r="BDO382" s="116"/>
      <c r="BDP382" s="118"/>
      <c r="BDQ382" s="115"/>
      <c r="BDR382" s="116"/>
      <c r="BDS382" s="117"/>
      <c r="BDT382" s="116"/>
      <c r="BDU382" s="116"/>
      <c r="BDV382" s="116"/>
      <c r="BDW382" s="116"/>
      <c r="BDX382" s="116"/>
      <c r="BDY382" s="116"/>
      <c r="BDZ382" s="116"/>
      <c r="BEA382" s="116"/>
      <c r="BEB382" s="118"/>
      <c r="BEC382" s="116"/>
      <c r="BED382" s="116"/>
      <c r="BEE382" s="116"/>
      <c r="BEF382" s="116"/>
      <c r="BEG382" s="116"/>
      <c r="BEH382" s="116"/>
      <c r="BEI382" s="116"/>
      <c r="BEJ382" s="116"/>
      <c r="BEK382" s="116"/>
      <c r="BEL382" s="116"/>
      <c r="BEM382" s="118"/>
      <c r="BEN382" s="115"/>
      <c r="BEO382" s="116"/>
      <c r="BEP382" s="117"/>
      <c r="BEQ382" s="116"/>
      <c r="BER382" s="116"/>
      <c r="BES382" s="116"/>
      <c r="BET382" s="116"/>
      <c r="BEU382" s="116"/>
      <c r="BEV382" s="116"/>
      <c r="BEW382" s="116"/>
      <c r="BEX382" s="116"/>
      <c r="BEY382" s="118"/>
      <c r="BEZ382" s="116"/>
      <c r="BFA382" s="116"/>
      <c r="BFB382" s="116"/>
      <c r="BFC382" s="116"/>
      <c r="BFD382" s="116"/>
      <c r="BFE382" s="116"/>
      <c r="BFF382" s="116"/>
      <c r="BFG382" s="116"/>
      <c r="BFH382" s="116"/>
      <c r="BFI382" s="116"/>
      <c r="BFJ382" s="118"/>
      <c r="BFK382" s="115"/>
      <c r="BFL382" s="116"/>
      <c r="BFM382" s="117"/>
      <c r="BFN382" s="116"/>
      <c r="BFO382" s="116"/>
      <c r="BFP382" s="116"/>
      <c r="BFQ382" s="116"/>
      <c r="BFR382" s="116"/>
      <c r="BFS382" s="116"/>
      <c r="BFT382" s="116"/>
      <c r="BFU382" s="116"/>
      <c r="BFV382" s="118"/>
      <c r="BFW382" s="116"/>
      <c r="BFX382" s="116"/>
      <c r="BFY382" s="116"/>
      <c r="BFZ382" s="116"/>
      <c r="BGA382" s="116"/>
      <c r="BGB382" s="116"/>
      <c r="BGC382" s="116"/>
      <c r="BGD382" s="116"/>
      <c r="BGE382" s="116"/>
      <c r="BGF382" s="116"/>
      <c r="BGG382" s="118"/>
      <c r="BGH382" s="115"/>
      <c r="BGI382" s="116"/>
      <c r="BGJ382" s="117"/>
      <c r="BGK382" s="116"/>
      <c r="BGL382" s="116"/>
      <c r="BGM382" s="116"/>
      <c r="BGN382" s="116"/>
      <c r="BGO382" s="116"/>
      <c r="BGP382" s="116"/>
      <c r="BGQ382" s="116"/>
      <c r="BGR382" s="116"/>
      <c r="BGS382" s="118"/>
      <c r="BGT382" s="116"/>
      <c r="BGU382" s="116"/>
      <c r="BGV382" s="116"/>
      <c r="BGW382" s="116"/>
      <c r="BGX382" s="116"/>
      <c r="BGY382" s="116"/>
      <c r="BGZ382" s="116"/>
      <c r="BHA382" s="116"/>
      <c r="BHB382" s="116"/>
      <c r="BHC382" s="116"/>
      <c r="BHD382" s="118"/>
      <c r="BHE382" s="115"/>
      <c r="BHF382" s="116"/>
      <c r="BHG382" s="117"/>
      <c r="BHH382" s="116"/>
      <c r="BHI382" s="116"/>
      <c r="BHJ382" s="116"/>
      <c r="BHK382" s="116"/>
      <c r="BHL382" s="116"/>
      <c r="BHM382" s="116"/>
      <c r="BHN382" s="116"/>
      <c r="BHO382" s="116"/>
      <c r="BHP382" s="118"/>
      <c r="BHQ382" s="116"/>
      <c r="BHR382" s="116"/>
      <c r="BHS382" s="116"/>
      <c r="BHT382" s="116"/>
      <c r="BHU382" s="116"/>
      <c r="BHV382" s="116"/>
      <c r="BHW382" s="116"/>
      <c r="BHX382" s="116"/>
      <c r="BHY382" s="116"/>
      <c r="BHZ382" s="116"/>
      <c r="BIA382" s="118"/>
      <c r="BIB382" s="115"/>
      <c r="BIC382" s="116"/>
      <c r="BID382" s="117"/>
      <c r="BIE382" s="116"/>
      <c r="BIF382" s="116"/>
      <c r="BIG382" s="116"/>
      <c r="BIH382" s="116"/>
      <c r="BII382" s="116"/>
      <c r="BIJ382" s="116"/>
      <c r="BIK382" s="116"/>
      <c r="BIL382" s="116"/>
      <c r="BIM382" s="118"/>
      <c r="BIN382" s="116"/>
      <c r="BIO382" s="116"/>
      <c r="BIP382" s="116"/>
      <c r="BIQ382" s="116"/>
      <c r="BIR382" s="116"/>
      <c r="BIS382" s="116"/>
      <c r="BIT382" s="116"/>
      <c r="BIU382" s="116"/>
      <c r="BIV382" s="116"/>
      <c r="BIW382" s="116"/>
      <c r="BIX382" s="118"/>
      <c r="BIY382" s="115"/>
      <c r="BIZ382" s="116"/>
      <c r="BJA382" s="117"/>
      <c r="BJB382" s="116"/>
      <c r="BJC382" s="116"/>
      <c r="BJD382" s="116"/>
      <c r="BJE382" s="116"/>
      <c r="BJF382" s="116"/>
      <c r="BJG382" s="116"/>
      <c r="BJH382" s="116"/>
      <c r="BJI382" s="116"/>
      <c r="BJJ382" s="118"/>
      <c r="BJK382" s="116"/>
      <c r="BJL382" s="116"/>
      <c r="BJM382" s="116"/>
      <c r="BJN382" s="116"/>
      <c r="BJO382" s="116"/>
      <c r="BJP382" s="116"/>
      <c r="BJQ382" s="116"/>
      <c r="BJR382" s="116"/>
      <c r="BJS382" s="116"/>
      <c r="BJT382" s="116"/>
      <c r="BJU382" s="118"/>
      <c r="BJV382" s="115"/>
      <c r="BJW382" s="116"/>
      <c r="BJX382" s="117"/>
      <c r="BJY382" s="116"/>
      <c r="BJZ382" s="116"/>
      <c r="BKA382" s="116"/>
      <c r="BKB382" s="116"/>
      <c r="BKC382" s="116"/>
      <c r="BKD382" s="116"/>
      <c r="BKE382" s="116"/>
      <c r="BKF382" s="116"/>
      <c r="BKG382" s="118"/>
      <c r="BKH382" s="116"/>
      <c r="BKI382" s="116"/>
      <c r="BKJ382" s="116"/>
      <c r="BKK382" s="116"/>
      <c r="BKL382" s="116"/>
      <c r="BKM382" s="116"/>
      <c r="BKN382" s="116"/>
      <c r="BKO382" s="116"/>
      <c r="BKP382" s="116"/>
      <c r="BKQ382" s="116"/>
      <c r="BKR382" s="118"/>
      <c r="BKS382" s="115"/>
      <c r="BKT382" s="116"/>
      <c r="BKU382" s="117"/>
      <c r="BKV382" s="116"/>
      <c r="BKW382" s="116"/>
      <c r="BKX382" s="116"/>
      <c r="BKY382" s="116"/>
      <c r="BKZ382" s="116"/>
      <c r="BLA382" s="116"/>
      <c r="BLB382" s="116"/>
      <c r="BLC382" s="116"/>
      <c r="BLD382" s="118"/>
      <c r="BLE382" s="116"/>
      <c r="BLF382" s="116"/>
      <c r="BLG382" s="116"/>
      <c r="BLH382" s="116"/>
      <c r="BLI382" s="116"/>
      <c r="BLJ382" s="116"/>
      <c r="BLK382" s="116"/>
      <c r="BLL382" s="116"/>
      <c r="BLM382" s="116"/>
      <c r="BLN382" s="116"/>
      <c r="BLO382" s="118"/>
      <c r="BLP382" s="115"/>
      <c r="BLQ382" s="116"/>
      <c r="BLR382" s="117"/>
      <c r="BLS382" s="116"/>
      <c r="BLT382" s="116"/>
      <c r="BLU382" s="116"/>
      <c r="BLV382" s="116"/>
      <c r="BLW382" s="116"/>
      <c r="BLX382" s="116"/>
      <c r="BLY382" s="116"/>
      <c r="BLZ382" s="116"/>
      <c r="BMA382" s="118"/>
      <c r="BMB382" s="116"/>
      <c r="BMC382" s="116"/>
      <c r="BMD382" s="116"/>
      <c r="BME382" s="116"/>
      <c r="BMF382" s="116"/>
      <c r="BMG382" s="116"/>
      <c r="BMH382" s="116"/>
      <c r="BMI382" s="116"/>
      <c r="BMJ382" s="116"/>
      <c r="BMK382" s="116"/>
      <c r="BML382" s="118"/>
      <c r="BMM382" s="115"/>
      <c r="BMN382" s="116"/>
      <c r="BMO382" s="117"/>
      <c r="BMP382" s="116"/>
      <c r="BMQ382" s="116"/>
      <c r="BMR382" s="116"/>
      <c r="BMS382" s="116"/>
      <c r="BMT382" s="116"/>
      <c r="BMU382" s="116"/>
      <c r="BMV382" s="116"/>
      <c r="BMW382" s="116"/>
      <c r="BMX382" s="118"/>
      <c r="BMY382" s="116"/>
      <c r="BMZ382" s="116"/>
      <c r="BNA382" s="116"/>
      <c r="BNB382" s="116"/>
      <c r="BNC382" s="116"/>
      <c r="BND382" s="116"/>
      <c r="BNE382" s="116"/>
      <c r="BNF382" s="116"/>
      <c r="BNG382" s="116"/>
      <c r="BNH382" s="116"/>
      <c r="BNI382" s="118"/>
      <c r="BNJ382" s="115"/>
      <c r="BNK382" s="116"/>
      <c r="BNL382" s="117"/>
      <c r="BNM382" s="116"/>
      <c r="BNN382" s="116"/>
      <c r="BNO382" s="116"/>
      <c r="BNP382" s="116"/>
      <c r="BNQ382" s="116"/>
      <c r="BNR382" s="116"/>
      <c r="BNS382" s="116"/>
      <c r="BNT382" s="116"/>
      <c r="BNU382" s="118"/>
      <c r="BNV382" s="116"/>
      <c r="BNW382" s="116"/>
      <c r="BNX382" s="116"/>
      <c r="BNY382" s="116"/>
      <c r="BNZ382" s="116"/>
      <c r="BOA382" s="116"/>
      <c r="BOB382" s="116"/>
      <c r="BOC382" s="116"/>
      <c r="BOD382" s="116"/>
      <c r="BOE382" s="116"/>
      <c r="BOF382" s="118"/>
      <c r="BOG382" s="115"/>
      <c r="BOH382" s="116"/>
      <c r="BOI382" s="117"/>
      <c r="BOJ382" s="116"/>
      <c r="BOK382" s="116"/>
      <c r="BOL382" s="116"/>
      <c r="BOM382" s="116"/>
      <c r="BON382" s="116"/>
      <c r="BOO382" s="116"/>
      <c r="BOP382" s="116"/>
      <c r="BOQ382" s="116"/>
      <c r="BOR382" s="118"/>
      <c r="BOS382" s="116"/>
      <c r="BOT382" s="116"/>
      <c r="BOU382" s="116"/>
      <c r="BOV382" s="116"/>
      <c r="BOW382" s="116"/>
      <c r="BOX382" s="116"/>
      <c r="BOY382" s="116"/>
      <c r="BOZ382" s="116"/>
      <c r="BPA382" s="116"/>
      <c r="BPB382" s="116"/>
      <c r="BPC382" s="118"/>
      <c r="BPD382" s="115"/>
      <c r="BPE382" s="116"/>
      <c r="BPF382" s="117"/>
      <c r="BPG382" s="116"/>
      <c r="BPH382" s="116"/>
      <c r="BPI382" s="116"/>
      <c r="BPJ382" s="116"/>
      <c r="BPK382" s="116"/>
      <c r="BPL382" s="116"/>
      <c r="BPM382" s="116"/>
      <c r="BPN382" s="116"/>
      <c r="BPO382" s="118"/>
      <c r="BPP382" s="116"/>
      <c r="BPQ382" s="116"/>
      <c r="BPR382" s="116"/>
      <c r="BPS382" s="116"/>
      <c r="BPT382" s="116"/>
      <c r="BPU382" s="116"/>
      <c r="BPV382" s="116"/>
      <c r="BPW382" s="116"/>
      <c r="BPX382" s="116"/>
      <c r="BPY382" s="116"/>
      <c r="BPZ382" s="118"/>
      <c r="BQA382" s="115"/>
      <c r="BQB382" s="116"/>
      <c r="BQC382" s="117"/>
      <c r="BQD382" s="116"/>
      <c r="BQE382" s="116"/>
      <c r="BQF382" s="116"/>
      <c r="BQG382" s="116"/>
      <c r="BQH382" s="116"/>
      <c r="BQI382" s="116"/>
      <c r="BQJ382" s="116"/>
      <c r="BQK382" s="116"/>
      <c r="BQL382" s="118"/>
      <c r="BQM382" s="116"/>
      <c r="BQN382" s="116"/>
      <c r="BQO382" s="116"/>
      <c r="BQP382" s="116"/>
      <c r="BQQ382" s="116"/>
      <c r="BQR382" s="116"/>
      <c r="BQS382" s="116"/>
      <c r="BQT382" s="116"/>
      <c r="BQU382" s="116"/>
      <c r="BQV382" s="116"/>
      <c r="BQW382" s="118"/>
      <c r="BQX382" s="115"/>
      <c r="BQY382" s="116"/>
      <c r="BQZ382" s="117"/>
      <c r="BRA382" s="116"/>
      <c r="BRB382" s="116"/>
      <c r="BRC382" s="116"/>
      <c r="BRD382" s="116"/>
      <c r="BRE382" s="116"/>
      <c r="BRF382" s="116"/>
      <c r="BRG382" s="116"/>
      <c r="BRH382" s="116"/>
      <c r="BRI382" s="118"/>
      <c r="BRJ382" s="116"/>
      <c r="BRK382" s="116"/>
      <c r="BRL382" s="116"/>
      <c r="BRM382" s="116"/>
      <c r="BRN382" s="116"/>
      <c r="BRO382" s="116"/>
      <c r="BRP382" s="116"/>
      <c r="BRQ382" s="116"/>
      <c r="BRR382" s="116"/>
      <c r="BRS382" s="116"/>
      <c r="BRT382" s="118"/>
      <c r="BRU382" s="115"/>
      <c r="BRV382" s="116"/>
      <c r="BRW382" s="117"/>
      <c r="BRX382" s="116"/>
      <c r="BRY382" s="116"/>
      <c r="BRZ382" s="116"/>
      <c r="BSA382" s="116"/>
      <c r="BSB382" s="116"/>
      <c r="BSC382" s="116"/>
      <c r="BSD382" s="116"/>
      <c r="BSE382" s="116"/>
      <c r="BSF382" s="118"/>
      <c r="BSG382" s="116"/>
      <c r="BSH382" s="116"/>
      <c r="BSI382" s="116"/>
      <c r="BSJ382" s="116"/>
      <c r="BSK382" s="116"/>
      <c r="BSL382" s="116"/>
      <c r="BSM382" s="116"/>
      <c r="BSN382" s="116"/>
      <c r="BSO382" s="116"/>
      <c r="BSP382" s="116"/>
      <c r="BSQ382" s="118"/>
      <c r="BSR382" s="115"/>
      <c r="BSS382" s="116"/>
      <c r="BST382" s="117"/>
      <c r="BSU382" s="116"/>
      <c r="BSV382" s="116"/>
      <c r="BSW382" s="116"/>
      <c r="BSX382" s="116"/>
      <c r="BSY382" s="116"/>
      <c r="BSZ382" s="116"/>
      <c r="BTA382" s="116"/>
      <c r="BTB382" s="116"/>
      <c r="BTC382" s="118"/>
      <c r="BTD382" s="116"/>
      <c r="BTE382" s="116"/>
      <c r="BTF382" s="116"/>
      <c r="BTG382" s="116"/>
      <c r="BTH382" s="116"/>
      <c r="BTI382" s="116"/>
      <c r="BTJ382" s="116"/>
      <c r="BTK382" s="116"/>
      <c r="BTL382" s="116"/>
      <c r="BTM382" s="116"/>
      <c r="BTN382" s="118"/>
      <c r="BTO382" s="115"/>
      <c r="BTP382" s="116"/>
      <c r="BTQ382" s="117"/>
      <c r="BTR382" s="116"/>
      <c r="BTS382" s="116"/>
      <c r="BTT382" s="116"/>
      <c r="BTU382" s="116"/>
      <c r="BTV382" s="116"/>
      <c r="BTW382" s="116"/>
      <c r="BTX382" s="116"/>
      <c r="BTY382" s="116"/>
      <c r="BTZ382" s="118"/>
      <c r="BUA382" s="116"/>
      <c r="BUB382" s="116"/>
      <c r="BUC382" s="116"/>
      <c r="BUD382" s="116"/>
      <c r="BUE382" s="116"/>
      <c r="BUF382" s="116"/>
      <c r="BUG382" s="116"/>
      <c r="BUH382" s="116"/>
      <c r="BUI382" s="116"/>
      <c r="BUJ382" s="116"/>
      <c r="BUK382" s="118"/>
      <c r="BUL382" s="115"/>
      <c r="BUM382" s="116"/>
      <c r="BUN382" s="117"/>
      <c r="BUO382" s="116"/>
      <c r="BUP382" s="116"/>
      <c r="BUQ382" s="116"/>
      <c r="BUR382" s="116"/>
      <c r="BUS382" s="116"/>
      <c r="BUT382" s="116"/>
      <c r="BUU382" s="116"/>
      <c r="BUV382" s="116"/>
      <c r="BUW382" s="118"/>
      <c r="BUX382" s="116"/>
      <c r="BUY382" s="116"/>
      <c r="BUZ382" s="116"/>
      <c r="BVA382" s="116"/>
      <c r="BVB382" s="116"/>
      <c r="BVC382" s="116"/>
      <c r="BVD382" s="116"/>
      <c r="BVE382" s="116"/>
      <c r="BVF382" s="116"/>
      <c r="BVG382" s="116"/>
      <c r="BVH382" s="118"/>
      <c r="BVI382" s="115"/>
      <c r="BVJ382" s="116"/>
      <c r="BVK382" s="117"/>
      <c r="BVL382" s="116"/>
      <c r="BVM382" s="116"/>
      <c r="BVN382" s="116"/>
      <c r="BVO382" s="116"/>
      <c r="BVP382" s="116"/>
      <c r="BVQ382" s="116"/>
      <c r="BVR382" s="116"/>
      <c r="BVS382" s="116"/>
      <c r="BVT382" s="118"/>
      <c r="BVU382" s="116"/>
      <c r="BVV382" s="116"/>
      <c r="BVW382" s="116"/>
      <c r="BVX382" s="116"/>
      <c r="BVY382" s="116"/>
      <c r="BVZ382" s="116"/>
      <c r="BWA382" s="116"/>
      <c r="BWB382" s="116"/>
      <c r="BWC382" s="116"/>
      <c r="BWD382" s="116"/>
      <c r="BWE382" s="118"/>
      <c r="BWF382" s="115"/>
      <c r="BWG382" s="116"/>
      <c r="BWH382" s="117"/>
      <c r="BWI382" s="116"/>
      <c r="BWJ382" s="116"/>
      <c r="BWK382" s="116"/>
      <c r="BWL382" s="116"/>
      <c r="BWM382" s="116"/>
      <c r="BWN382" s="116"/>
      <c r="BWO382" s="116"/>
      <c r="BWP382" s="116"/>
      <c r="BWQ382" s="118"/>
      <c r="BWR382" s="116"/>
      <c r="BWS382" s="116"/>
      <c r="BWT382" s="116"/>
      <c r="BWU382" s="116"/>
      <c r="BWV382" s="116"/>
      <c r="BWW382" s="116"/>
      <c r="BWX382" s="116"/>
      <c r="BWY382" s="116"/>
      <c r="BWZ382" s="116"/>
      <c r="BXA382" s="116"/>
      <c r="BXB382" s="118"/>
      <c r="BXC382" s="115"/>
      <c r="BXD382" s="116"/>
      <c r="BXE382" s="117"/>
      <c r="BXF382" s="116"/>
      <c r="BXG382" s="116"/>
      <c r="BXH382" s="116"/>
      <c r="BXI382" s="116"/>
      <c r="BXJ382" s="116"/>
      <c r="BXK382" s="116"/>
      <c r="BXL382" s="116"/>
      <c r="BXM382" s="116"/>
      <c r="BXN382" s="118"/>
      <c r="BXO382" s="116"/>
      <c r="BXP382" s="116"/>
      <c r="BXQ382" s="116"/>
      <c r="BXR382" s="116"/>
      <c r="BXS382" s="116"/>
      <c r="BXT382" s="116"/>
      <c r="BXU382" s="116"/>
      <c r="BXV382" s="116"/>
      <c r="BXW382" s="116"/>
      <c r="BXX382" s="116"/>
      <c r="BXY382" s="118"/>
      <c r="BXZ382" s="115"/>
      <c r="BYA382" s="116"/>
      <c r="BYB382" s="117"/>
      <c r="BYC382" s="116"/>
      <c r="BYD382" s="116"/>
      <c r="BYE382" s="116"/>
      <c r="BYF382" s="116"/>
      <c r="BYG382" s="116"/>
      <c r="BYH382" s="116"/>
      <c r="BYI382" s="116"/>
      <c r="BYJ382" s="116"/>
      <c r="BYK382" s="118"/>
      <c r="BYL382" s="116"/>
      <c r="BYM382" s="116"/>
      <c r="BYN382" s="116"/>
      <c r="BYO382" s="116"/>
      <c r="BYP382" s="116"/>
      <c r="BYQ382" s="116"/>
      <c r="BYR382" s="116"/>
      <c r="BYS382" s="116"/>
      <c r="BYT382" s="116"/>
      <c r="BYU382" s="116"/>
      <c r="BYV382" s="118"/>
      <c r="BYW382" s="115"/>
      <c r="BYX382" s="116"/>
      <c r="BYY382" s="117"/>
      <c r="BYZ382" s="116"/>
      <c r="BZA382" s="116"/>
      <c r="BZB382" s="116"/>
      <c r="BZC382" s="116"/>
      <c r="BZD382" s="116"/>
      <c r="BZE382" s="116"/>
      <c r="BZF382" s="116"/>
      <c r="BZG382" s="116"/>
      <c r="BZH382" s="118"/>
      <c r="BZI382" s="116"/>
      <c r="BZJ382" s="116"/>
      <c r="BZK382" s="116"/>
      <c r="BZL382" s="116"/>
      <c r="BZM382" s="116"/>
      <c r="BZN382" s="116"/>
      <c r="BZO382" s="116"/>
      <c r="BZP382" s="116"/>
      <c r="BZQ382" s="116"/>
      <c r="BZR382" s="116"/>
      <c r="BZS382" s="118"/>
      <c r="BZT382" s="115"/>
      <c r="BZU382" s="116"/>
      <c r="BZV382" s="117"/>
      <c r="BZW382" s="116"/>
      <c r="BZX382" s="116"/>
      <c r="BZY382" s="116"/>
      <c r="BZZ382" s="116"/>
      <c r="CAA382" s="116"/>
      <c r="CAB382" s="116"/>
      <c r="CAC382" s="116"/>
      <c r="CAD382" s="116"/>
      <c r="CAE382" s="118"/>
      <c r="CAF382" s="116"/>
      <c r="CAG382" s="116"/>
      <c r="CAH382" s="116"/>
      <c r="CAI382" s="116"/>
      <c r="CAJ382" s="116"/>
      <c r="CAK382" s="116"/>
      <c r="CAL382" s="116"/>
      <c r="CAM382" s="116"/>
      <c r="CAN382" s="116"/>
      <c r="CAO382" s="116"/>
      <c r="CAP382" s="118"/>
      <c r="CAQ382" s="115"/>
      <c r="CAR382" s="116"/>
      <c r="CAS382" s="117"/>
      <c r="CAT382" s="116"/>
      <c r="CAU382" s="116"/>
      <c r="CAV382" s="116"/>
      <c r="CAW382" s="116"/>
      <c r="CAX382" s="116"/>
      <c r="CAY382" s="116"/>
      <c r="CAZ382" s="116"/>
      <c r="CBA382" s="116"/>
      <c r="CBB382" s="118"/>
      <c r="CBC382" s="116"/>
      <c r="CBD382" s="116"/>
      <c r="CBE382" s="116"/>
      <c r="CBF382" s="116"/>
      <c r="CBG382" s="116"/>
      <c r="CBH382" s="116"/>
      <c r="CBI382" s="116"/>
      <c r="CBJ382" s="116"/>
      <c r="CBK382" s="116"/>
      <c r="CBL382" s="116"/>
      <c r="CBM382" s="118"/>
      <c r="CBN382" s="115"/>
      <c r="CBO382" s="116"/>
      <c r="CBP382" s="117"/>
      <c r="CBQ382" s="116"/>
      <c r="CBR382" s="116"/>
      <c r="CBS382" s="116"/>
      <c r="CBT382" s="116"/>
      <c r="CBU382" s="116"/>
      <c r="CBV382" s="116"/>
      <c r="CBW382" s="116"/>
      <c r="CBX382" s="116"/>
      <c r="CBY382" s="118"/>
      <c r="CBZ382" s="116"/>
      <c r="CCA382" s="116"/>
      <c r="CCB382" s="116"/>
      <c r="CCC382" s="116"/>
      <c r="CCD382" s="116"/>
      <c r="CCE382" s="116"/>
      <c r="CCF382" s="116"/>
      <c r="CCG382" s="116"/>
      <c r="CCH382" s="116"/>
      <c r="CCI382" s="116"/>
      <c r="CCJ382" s="118"/>
      <c r="CCK382" s="115"/>
      <c r="CCL382" s="116"/>
      <c r="CCM382" s="117"/>
      <c r="CCN382" s="116"/>
      <c r="CCO382" s="116"/>
      <c r="CCP382" s="116"/>
      <c r="CCQ382" s="116"/>
      <c r="CCR382" s="116"/>
      <c r="CCS382" s="116"/>
      <c r="CCT382" s="116"/>
      <c r="CCU382" s="116"/>
      <c r="CCV382" s="118"/>
      <c r="CCW382" s="116"/>
      <c r="CCX382" s="116"/>
      <c r="CCY382" s="116"/>
      <c r="CCZ382" s="116"/>
      <c r="CDA382" s="116"/>
      <c r="CDB382" s="116"/>
      <c r="CDC382" s="116"/>
      <c r="CDD382" s="116"/>
      <c r="CDE382" s="116"/>
      <c r="CDF382" s="116"/>
      <c r="CDG382" s="118"/>
      <c r="CDH382" s="115"/>
      <c r="CDI382" s="116"/>
      <c r="CDJ382" s="117"/>
      <c r="CDK382" s="116"/>
      <c r="CDL382" s="116"/>
      <c r="CDM382" s="116"/>
      <c r="CDN382" s="116"/>
      <c r="CDO382" s="116"/>
      <c r="CDP382" s="116"/>
      <c r="CDQ382" s="116"/>
      <c r="CDR382" s="116"/>
      <c r="CDS382" s="118"/>
      <c r="CDT382" s="116"/>
      <c r="CDU382" s="116"/>
      <c r="CDV382" s="116"/>
      <c r="CDW382" s="116"/>
      <c r="CDX382" s="116"/>
      <c r="CDY382" s="116"/>
      <c r="CDZ382" s="116"/>
      <c r="CEA382" s="116"/>
      <c r="CEB382" s="116"/>
      <c r="CEC382" s="116"/>
      <c r="CED382" s="118"/>
      <c r="CEE382" s="115"/>
      <c r="CEF382" s="116"/>
      <c r="CEG382" s="117"/>
      <c r="CEH382" s="116"/>
      <c r="CEI382" s="116"/>
      <c r="CEJ382" s="116"/>
      <c r="CEK382" s="116"/>
      <c r="CEL382" s="116"/>
      <c r="CEM382" s="116"/>
      <c r="CEN382" s="116"/>
      <c r="CEO382" s="116"/>
      <c r="CEP382" s="118"/>
      <c r="CEQ382" s="116"/>
      <c r="CER382" s="116"/>
      <c r="CES382" s="116"/>
      <c r="CET382" s="116"/>
      <c r="CEU382" s="116"/>
      <c r="CEV382" s="116"/>
      <c r="CEW382" s="116"/>
      <c r="CEX382" s="116"/>
      <c r="CEY382" s="116"/>
      <c r="CEZ382" s="116"/>
      <c r="CFA382" s="118"/>
      <c r="CFB382" s="115"/>
      <c r="CFC382" s="116"/>
      <c r="CFD382" s="117"/>
      <c r="CFE382" s="116"/>
      <c r="CFF382" s="116"/>
      <c r="CFG382" s="116"/>
      <c r="CFH382" s="116"/>
      <c r="CFI382" s="116"/>
      <c r="CFJ382" s="116"/>
      <c r="CFK382" s="116"/>
      <c r="CFL382" s="116"/>
      <c r="CFM382" s="118"/>
      <c r="CFN382" s="116"/>
      <c r="CFO382" s="116"/>
      <c r="CFP382" s="116"/>
      <c r="CFQ382" s="116"/>
      <c r="CFR382" s="116"/>
      <c r="CFS382" s="116"/>
      <c r="CFT382" s="116"/>
      <c r="CFU382" s="116"/>
      <c r="CFV382" s="116"/>
      <c r="CFW382" s="116"/>
      <c r="CFX382" s="118"/>
      <c r="CFY382" s="115"/>
      <c r="CFZ382" s="116"/>
      <c r="CGA382" s="117"/>
      <c r="CGB382" s="116"/>
      <c r="CGC382" s="116"/>
      <c r="CGD382" s="116"/>
      <c r="CGE382" s="116"/>
      <c r="CGF382" s="116"/>
      <c r="CGG382" s="116"/>
      <c r="CGH382" s="116"/>
      <c r="CGI382" s="116"/>
      <c r="CGJ382" s="118"/>
      <c r="CGK382" s="116"/>
      <c r="CGL382" s="116"/>
      <c r="CGM382" s="116"/>
      <c r="CGN382" s="116"/>
      <c r="CGO382" s="116"/>
      <c r="CGP382" s="116"/>
      <c r="CGQ382" s="116"/>
      <c r="CGR382" s="116"/>
      <c r="CGS382" s="116"/>
      <c r="CGT382" s="116"/>
      <c r="CGU382" s="118"/>
      <c r="CGV382" s="115"/>
      <c r="CGW382" s="116"/>
      <c r="CGX382" s="117"/>
      <c r="CGY382" s="116"/>
      <c r="CGZ382" s="116"/>
      <c r="CHA382" s="116"/>
      <c r="CHB382" s="116"/>
      <c r="CHC382" s="116"/>
      <c r="CHD382" s="116"/>
      <c r="CHE382" s="116"/>
      <c r="CHF382" s="116"/>
      <c r="CHG382" s="118"/>
      <c r="CHH382" s="116"/>
      <c r="CHI382" s="116"/>
      <c r="CHJ382" s="116"/>
      <c r="CHK382" s="116"/>
      <c r="CHL382" s="116"/>
      <c r="CHM382" s="116"/>
      <c r="CHN382" s="116"/>
      <c r="CHO382" s="116"/>
      <c r="CHP382" s="116"/>
      <c r="CHQ382" s="116"/>
      <c r="CHR382" s="118"/>
      <c r="CHS382" s="115"/>
      <c r="CHT382" s="116"/>
      <c r="CHU382" s="117"/>
      <c r="CHV382" s="116"/>
      <c r="CHW382" s="116"/>
      <c r="CHX382" s="116"/>
      <c r="CHY382" s="116"/>
      <c r="CHZ382" s="116"/>
      <c r="CIA382" s="116"/>
      <c r="CIB382" s="116"/>
      <c r="CIC382" s="116"/>
      <c r="CID382" s="118"/>
      <c r="CIE382" s="116"/>
      <c r="CIF382" s="116"/>
      <c r="CIG382" s="116"/>
      <c r="CIH382" s="116"/>
      <c r="CII382" s="116"/>
      <c r="CIJ382" s="116"/>
      <c r="CIK382" s="116"/>
      <c r="CIL382" s="116"/>
      <c r="CIM382" s="116"/>
      <c r="CIN382" s="116"/>
      <c r="CIO382" s="118"/>
      <c r="CIP382" s="115"/>
      <c r="CIQ382" s="116"/>
      <c r="CIR382" s="117"/>
      <c r="CIS382" s="116"/>
      <c r="CIT382" s="116"/>
      <c r="CIU382" s="116"/>
      <c r="CIV382" s="116"/>
      <c r="CIW382" s="116"/>
      <c r="CIX382" s="116"/>
      <c r="CIY382" s="116"/>
      <c r="CIZ382" s="116"/>
      <c r="CJA382" s="118"/>
      <c r="CJB382" s="116"/>
      <c r="CJC382" s="116"/>
      <c r="CJD382" s="116"/>
      <c r="CJE382" s="116"/>
      <c r="CJF382" s="116"/>
      <c r="CJG382" s="116"/>
      <c r="CJH382" s="116"/>
      <c r="CJI382" s="116"/>
      <c r="CJJ382" s="116"/>
      <c r="CJK382" s="116"/>
      <c r="CJL382" s="118"/>
      <c r="CJM382" s="115"/>
      <c r="CJN382" s="116"/>
      <c r="CJO382" s="117"/>
      <c r="CJP382" s="116"/>
      <c r="CJQ382" s="116"/>
      <c r="CJR382" s="116"/>
      <c r="CJS382" s="116"/>
      <c r="CJT382" s="116"/>
      <c r="CJU382" s="116"/>
      <c r="CJV382" s="116"/>
      <c r="CJW382" s="116"/>
      <c r="CJX382" s="118"/>
      <c r="CJY382" s="116"/>
      <c r="CJZ382" s="116"/>
      <c r="CKA382" s="116"/>
      <c r="CKB382" s="116"/>
      <c r="CKC382" s="116"/>
      <c r="CKD382" s="116"/>
      <c r="CKE382" s="116"/>
      <c r="CKF382" s="116"/>
      <c r="CKG382" s="116"/>
      <c r="CKH382" s="116"/>
      <c r="CKI382" s="118"/>
      <c r="CKJ382" s="115"/>
      <c r="CKK382" s="116"/>
      <c r="CKL382" s="117"/>
      <c r="CKM382" s="116"/>
      <c r="CKN382" s="116"/>
      <c r="CKO382" s="116"/>
      <c r="CKP382" s="116"/>
      <c r="CKQ382" s="116"/>
      <c r="CKR382" s="116"/>
      <c r="CKS382" s="116"/>
      <c r="CKT382" s="116"/>
      <c r="CKU382" s="118"/>
      <c r="CKV382" s="116"/>
      <c r="CKW382" s="116"/>
      <c r="CKX382" s="116"/>
      <c r="CKY382" s="116"/>
      <c r="CKZ382" s="116"/>
      <c r="CLA382" s="116"/>
      <c r="CLB382" s="116"/>
      <c r="CLC382" s="116"/>
      <c r="CLD382" s="116"/>
      <c r="CLE382" s="116"/>
      <c r="CLF382" s="118"/>
      <c r="CLG382" s="115"/>
      <c r="CLH382" s="116"/>
      <c r="CLI382" s="117"/>
      <c r="CLJ382" s="116"/>
      <c r="CLK382" s="116"/>
      <c r="CLL382" s="116"/>
      <c r="CLM382" s="116"/>
      <c r="CLN382" s="116"/>
      <c r="CLO382" s="116"/>
      <c r="CLP382" s="116"/>
      <c r="CLQ382" s="116"/>
      <c r="CLR382" s="118"/>
      <c r="CLS382" s="116"/>
      <c r="CLT382" s="116"/>
      <c r="CLU382" s="116"/>
      <c r="CLV382" s="116"/>
      <c r="CLW382" s="116"/>
      <c r="CLX382" s="116"/>
      <c r="CLY382" s="116"/>
      <c r="CLZ382" s="116"/>
      <c r="CMA382" s="116"/>
      <c r="CMB382" s="116"/>
      <c r="CMC382" s="118"/>
      <c r="CMD382" s="115"/>
      <c r="CME382" s="116"/>
      <c r="CMF382" s="117"/>
      <c r="CMG382" s="116"/>
      <c r="CMH382" s="116"/>
      <c r="CMI382" s="116"/>
      <c r="CMJ382" s="116"/>
      <c r="CMK382" s="116"/>
      <c r="CML382" s="116"/>
      <c r="CMM382" s="116"/>
      <c r="CMN382" s="116"/>
      <c r="CMO382" s="118"/>
      <c r="CMP382" s="116"/>
      <c r="CMQ382" s="116"/>
      <c r="CMR382" s="116"/>
      <c r="CMS382" s="116"/>
      <c r="CMT382" s="116"/>
      <c r="CMU382" s="116"/>
      <c r="CMV382" s="116"/>
      <c r="CMW382" s="116"/>
      <c r="CMX382" s="116"/>
      <c r="CMY382" s="116"/>
      <c r="CMZ382" s="118"/>
      <c r="CNA382" s="115"/>
      <c r="CNB382" s="116"/>
      <c r="CNC382" s="117"/>
      <c r="CND382" s="116"/>
      <c r="CNE382" s="116"/>
      <c r="CNF382" s="116"/>
      <c r="CNG382" s="116"/>
      <c r="CNH382" s="116"/>
      <c r="CNI382" s="116"/>
      <c r="CNJ382" s="116"/>
      <c r="CNK382" s="116"/>
      <c r="CNL382" s="118"/>
      <c r="CNM382" s="116"/>
      <c r="CNN382" s="116"/>
      <c r="CNO382" s="116"/>
      <c r="CNP382" s="116"/>
      <c r="CNQ382" s="116"/>
      <c r="CNR382" s="116"/>
      <c r="CNS382" s="116"/>
      <c r="CNT382" s="116"/>
      <c r="CNU382" s="116"/>
      <c r="CNV382" s="116"/>
      <c r="CNW382" s="118"/>
      <c r="CNX382" s="115"/>
      <c r="CNY382" s="116"/>
      <c r="CNZ382" s="117"/>
      <c r="COA382" s="116"/>
      <c r="COB382" s="116"/>
      <c r="COC382" s="116"/>
      <c r="COD382" s="116"/>
      <c r="COE382" s="116"/>
      <c r="COF382" s="116"/>
      <c r="COG382" s="116"/>
      <c r="COH382" s="116"/>
      <c r="COI382" s="118"/>
      <c r="COJ382" s="116"/>
      <c r="COK382" s="116"/>
      <c r="COL382" s="116"/>
      <c r="COM382" s="116"/>
      <c r="CON382" s="116"/>
      <c r="COO382" s="116"/>
      <c r="COP382" s="116"/>
      <c r="COQ382" s="116"/>
      <c r="COR382" s="116"/>
      <c r="COS382" s="116"/>
      <c r="COT382" s="118"/>
      <c r="COU382" s="115"/>
      <c r="COV382" s="116"/>
      <c r="COW382" s="117"/>
      <c r="COX382" s="116"/>
      <c r="COY382" s="116"/>
      <c r="COZ382" s="116"/>
      <c r="CPA382" s="116"/>
      <c r="CPB382" s="116"/>
      <c r="CPC382" s="116"/>
      <c r="CPD382" s="116"/>
      <c r="CPE382" s="116"/>
      <c r="CPF382" s="118"/>
      <c r="CPG382" s="116"/>
      <c r="CPH382" s="116"/>
      <c r="CPI382" s="116"/>
      <c r="CPJ382" s="116"/>
      <c r="CPK382" s="116"/>
      <c r="CPL382" s="116"/>
      <c r="CPM382" s="116"/>
      <c r="CPN382" s="116"/>
      <c r="CPO382" s="116"/>
      <c r="CPP382" s="116"/>
      <c r="CPQ382" s="118"/>
      <c r="CPR382" s="115"/>
      <c r="CPS382" s="116"/>
      <c r="CPT382" s="117"/>
      <c r="CPU382" s="116"/>
      <c r="CPV382" s="116"/>
      <c r="CPW382" s="116"/>
      <c r="CPX382" s="116"/>
      <c r="CPY382" s="116"/>
      <c r="CPZ382" s="116"/>
      <c r="CQA382" s="116"/>
      <c r="CQB382" s="116"/>
      <c r="CQC382" s="118"/>
      <c r="CQD382" s="116"/>
      <c r="CQE382" s="116"/>
      <c r="CQF382" s="116"/>
      <c r="CQG382" s="116"/>
      <c r="CQH382" s="116"/>
      <c r="CQI382" s="116"/>
      <c r="CQJ382" s="116"/>
      <c r="CQK382" s="116"/>
      <c r="CQL382" s="116"/>
      <c r="CQM382" s="116"/>
      <c r="CQN382" s="118"/>
      <c r="CQO382" s="115"/>
      <c r="CQP382" s="116"/>
      <c r="CQQ382" s="117"/>
      <c r="CQR382" s="116"/>
      <c r="CQS382" s="116"/>
      <c r="CQT382" s="116"/>
      <c r="CQU382" s="116"/>
      <c r="CQV382" s="116"/>
      <c r="CQW382" s="116"/>
      <c r="CQX382" s="116"/>
      <c r="CQY382" s="116"/>
      <c r="CQZ382" s="118"/>
      <c r="CRA382" s="116"/>
      <c r="CRB382" s="116"/>
      <c r="CRC382" s="116"/>
      <c r="CRD382" s="116"/>
      <c r="CRE382" s="116"/>
      <c r="CRF382" s="116"/>
      <c r="CRG382" s="116"/>
      <c r="CRH382" s="116"/>
      <c r="CRI382" s="116"/>
      <c r="CRJ382" s="116"/>
      <c r="CRK382" s="118"/>
      <c r="CRL382" s="115"/>
      <c r="CRM382" s="116"/>
      <c r="CRN382" s="117"/>
      <c r="CRO382" s="116"/>
      <c r="CRP382" s="116"/>
      <c r="CRQ382" s="116"/>
      <c r="CRR382" s="116"/>
      <c r="CRS382" s="116"/>
      <c r="CRT382" s="116"/>
      <c r="CRU382" s="116"/>
      <c r="CRV382" s="116"/>
      <c r="CRW382" s="118"/>
      <c r="CRX382" s="116"/>
      <c r="CRY382" s="116"/>
      <c r="CRZ382" s="116"/>
      <c r="CSA382" s="116"/>
      <c r="CSB382" s="116"/>
      <c r="CSC382" s="116"/>
      <c r="CSD382" s="116"/>
      <c r="CSE382" s="116"/>
      <c r="CSF382" s="116"/>
      <c r="CSG382" s="116"/>
      <c r="CSH382" s="118"/>
      <c r="CSI382" s="115"/>
      <c r="CSJ382" s="116"/>
      <c r="CSK382" s="117"/>
      <c r="CSL382" s="116"/>
      <c r="CSM382" s="116"/>
      <c r="CSN382" s="116"/>
      <c r="CSO382" s="116"/>
      <c r="CSP382" s="116"/>
      <c r="CSQ382" s="116"/>
      <c r="CSR382" s="116"/>
      <c r="CSS382" s="116"/>
      <c r="CST382" s="118"/>
      <c r="CSU382" s="116"/>
      <c r="CSV382" s="116"/>
      <c r="CSW382" s="116"/>
      <c r="CSX382" s="116"/>
      <c r="CSY382" s="116"/>
      <c r="CSZ382" s="116"/>
      <c r="CTA382" s="116"/>
      <c r="CTB382" s="116"/>
      <c r="CTC382" s="116"/>
      <c r="CTD382" s="116"/>
      <c r="CTE382" s="118"/>
      <c r="CTF382" s="115"/>
      <c r="CTG382" s="116"/>
      <c r="CTH382" s="117"/>
      <c r="CTI382" s="116"/>
      <c r="CTJ382" s="116"/>
      <c r="CTK382" s="116"/>
      <c r="CTL382" s="116"/>
      <c r="CTM382" s="116"/>
      <c r="CTN382" s="116"/>
      <c r="CTO382" s="116"/>
      <c r="CTP382" s="116"/>
      <c r="CTQ382" s="118"/>
      <c r="CTR382" s="116"/>
      <c r="CTS382" s="116"/>
      <c r="CTT382" s="116"/>
      <c r="CTU382" s="116"/>
      <c r="CTV382" s="116"/>
      <c r="CTW382" s="116"/>
      <c r="CTX382" s="116"/>
      <c r="CTY382" s="116"/>
      <c r="CTZ382" s="116"/>
      <c r="CUA382" s="116"/>
      <c r="CUB382" s="118"/>
      <c r="CUC382" s="115"/>
      <c r="CUD382" s="116"/>
      <c r="CUE382" s="117"/>
      <c r="CUF382" s="116"/>
      <c r="CUG382" s="116"/>
      <c r="CUH382" s="116"/>
      <c r="CUI382" s="116"/>
      <c r="CUJ382" s="116"/>
      <c r="CUK382" s="116"/>
      <c r="CUL382" s="116"/>
      <c r="CUM382" s="116"/>
      <c r="CUN382" s="118"/>
      <c r="CUO382" s="116"/>
      <c r="CUP382" s="116"/>
      <c r="CUQ382" s="116"/>
      <c r="CUR382" s="116"/>
      <c r="CUS382" s="116"/>
      <c r="CUT382" s="116"/>
      <c r="CUU382" s="116"/>
      <c r="CUV382" s="116"/>
      <c r="CUW382" s="116"/>
      <c r="CUX382" s="116"/>
      <c r="CUY382" s="118"/>
      <c r="CUZ382" s="115"/>
      <c r="CVA382" s="116"/>
      <c r="CVB382" s="117"/>
      <c r="CVC382" s="116"/>
      <c r="CVD382" s="116"/>
      <c r="CVE382" s="116"/>
      <c r="CVF382" s="116"/>
      <c r="CVG382" s="116"/>
      <c r="CVH382" s="116"/>
      <c r="CVI382" s="116"/>
      <c r="CVJ382" s="116"/>
      <c r="CVK382" s="118"/>
      <c r="CVL382" s="116"/>
      <c r="CVM382" s="116"/>
      <c r="CVN382" s="116"/>
      <c r="CVO382" s="116"/>
      <c r="CVP382" s="116"/>
      <c r="CVQ382" s="116"/>
      <c r="CVR382" s="116"/>
      <c r="CVS382" s="116"/>
      <c r="CVT382" s="116"/>
      <c r="CVU382" s="116"/>
      <c r="CVV382" s="118"/>
      <c r="CVW382" s="115"/>
      <c r="CVX382" s="116"/>
      <c r="CVY382" s="117"/>
      <c r="CVZ382" s="116"/>
      <c r="CWA382" s="116"/>
      <c r="CWB382" s="116"/>
      <c r="CWC382" s="116"/>
      <c r="CWD382" s="116"/>
      <c r="CWE382" s="116"/>
      <c r="CWF382" s="116"/>
      <c r="CWG382" s="116"/>
      <c r="CWH382" s="118"/>
      <c r="CWI382" s="116"/>
      <c r="CWJ382" s="116"/>
      <c r="CWK382" s="116"/>
      <c r="CWL382" s="116"/>
      <c r="CWM382" s="116"/>
      <c r="CWN382" s="116"/>
      <c r="CWO382" s="116"/>
      <c r="CWP382" s="116"/>
      <c r="CWQ382" s="116"/>
      <c r="CWR382" s="116"/>
      <c r="CWS382" s="118"/>
      <c r="CWT382" s="115"/>
      <c r="CWU382" s="116"/>
      <c r="CWV382" s="117"/>
      <c r="CWW382" s="116"/>
      <c r="CWX382" s="116"/>
      <c r="CWY382" s="116"/>
      <c r="CWZ382" s="116"/>
      <c r="CXA382" s="116"/>
      <c r="CXB382" s="116"/>
      <c r="CXC382" s="116"/>
      <c r="CXD382" s="116"/>
      <c r="CXE382" s="118"/>
      <c r="CXF382" s="116"/>
      <c r="CXG382" s="116"/>
      <c r="CXH382" s="116"/>
      <c r="CXI382" s="116"/>
      <c r="CXJ382" s="116"/>
      <c r="CXK382" s="116"/>
      <c r="CXL382" s="116"/>
      <c r="CXM382" s="116"/>
      <c r="CXN382" s="116"/>
      <c r="CXO382" s="116"/>
      <c r="CXP382" s="118"/>
      <c r="CXQ382" s="115"/>
      <c r="CXR382" s="116"/>
      <c r="CXS382" s="117"/>
      <c r="CXT382" s="116"/>
      <c r="CXU382" s="116"/>
      <c r="CXV382" s="116"/>
      <c r="CXW382" s="116"/>
      <c r="CXX382" s="116"/>
      <c r="CXY382" s="116"/>
      <c r="CXZ382" s="116"/>
      <c r="CYA382" s="116"/>
      <c r="CYB382" s="118"/>
      <c r="CYC382" s="116"/>
      <c r="CYD382" s="116"/>
      <c r="CYE382" s="116"/>
      <c r="CYF382" s="116"/>
      <c r="CYG382" s="116"/>
      <c r="CYH382" s="116"/>
      <c r="CYI382" s="116"/>
      <c r="CYJ382" s="116"/>
      <c r="CYK382" s="116"/>
      <c r="CYL382" s="116"/>
      <c r="CYM382" s="118"/>
      <c r="CYN382" s="115"/>
      <c r="CYO382" s="116"/>
      <c r="CYP382" s="117"/>
      <c r="CYQ382" s="116"/>
      <c r="CYR382" s="116"/>
      <c r="CYS382" s="116"/>
      <c r="CYT382" s="116"/>
      <c r="CYU382" s="116"/>
      <c r="CYV382" s="116"/>
      <c r="CYW382" s="116"/>
      <c r="CYX382" s="116"/>
      <c r="CYY382" s="118"/>
      <c r="CYZ382" s="116"/>
      <c r="CZA382" s="116"/>
      <c r="CZB382" s="116"/>
      <c r="CZC382" s="116"/>
      <c r="CZD382" s="116"/>
      <c r="CZE382" s="116"/>
      <c r="CZF382" s="116"/>
      <c r="CZG382" s="116"/>
      <c r="CZH382" s="116"/>
      <c r="CZI382" s="116"/>
      <c r="CZJ382" s="118"/>
      <c r="CZK382" s="115"/>
      <c r="CZL382" s="116"/>
      <c r="CZM382" s="117"/>
      <c r="CZN382" s="116"/>
      <c r="CZO382" s="116"/>
      <c r="CZP382" s="116"/>
      <c r="CZQ382" s="116"/>
      <c r="CZR382" s="116"/>
      <c r="CZS382" s="116"/>
      <c r="CZT382" s="116"/>
      <c r="CZU382" s="116"/>
      <c r="CZV382" s="118"/>
      <c r="CZW382" s="116"/>
      <c r="CZX382" s="116"/>
      <c r="CZY382" s="116"/>
      <c r="CZZ382" s="116"/>
      <c r="DAA382" s="116"/>
      <c r="DAB382" s="116"/>
      <c r="DAC382" s="116"/>
      <c r="DAD382" s="116"/>
      <c r="DAE382" s="116"/>
      <c r="DAF382" s="116"/>
      <c r="DAG382" s="118"/>
      <c r="DAH382" s="115"/>
      <c r="DAI382" s="116"/>
      <c r="DAJ382" s="117"/>
      <c r="DAK382" s="116"/>
      <c r="DAL382" s="116"/>
      <c r="DAM382" s="116"/>
      <c r="DAN382" s="116"/>
      <c r="DAO382" s="116"/>
      <c r="DAP382" s="116"/>
      <c r="DAQ382" s="116"/>
      <c r="DAR382" s="116"/>
      <c r="DAS382" s="118"/>
      <c r="DAT382" s="116"/>
      <c r="DAU382" s="116"/>
      <c r="DAV382" s="116"/>
      <c r="DAW382" s="116"/>
      <c r="DAX382" s="116"/>
      <c r="DAY382" s="116"/>
      <c r="DAZ382" s="116"/>
      <c r="DBA382" s="116"/>
      <c r="DBB382" s="116"/>
      <c r="DBC382" s="116"/>
      <c r="DBD382" s="118"/>
      <c r="DBE382" s="115"/>
      <c r="DBF382" s="116"/>
      <c r="DBG382" s="117"/>
      <c r="DBH382" s="116"/>
      <c r="DBI382" s="116"/>
      <c r="DBJ382" s="116"/>
      <c r="DBK382" s="116"/>
      <c r="DBL382" s="116"/>
      <c r="DBM382" s="116"/>
      <c r="DBN382" s="116"/>
      <c r="DBO382" s="116"/>
      <c r="DBP382" s="118"/>
      <c r="DBQ382" s="116"/>
      <c r="DBR382" s="116"/>
      <c r="DBS382" s="116"/>
      <c r="DBT382" s="116"/>
      <c r="DBU382" s="116"/>
      <c r="DBV382" s="116"/>
      <c r="DBW382" s="116"/>
      <c r="DBX382" s="116"/>
      <c r="DBY382" s="116"/>
      <c r="DBZ382" s="116"/>
      <c r="DCA382" s="118"/>
      <c r="DCB382" s="115"/>
      <c r="DCC382" s="116"/>
      <c r="DCD382" s="117"/>
      <c r="DCE382" s="116"/>
      <c r="DCF382" s="116"/>
      <c r="DCG382" s="116"/>
      <c r="DCH382" s="116"/>
      <c r="DCI382" s="116"/>
      <c r="DCJ382" s="116"/>
      <c r="DCK382" s="116"/>
      <c r="DCL382" s="116"/>
      <c r="DCM382" s="118"/>
      <c r="DCN382" s="116"/>
      <c r="DCO382" s="116"/>
      <c r="DCP382" s="116"/>
      <c r="DCQ382" s="116"/>
      <c r="DCR382" s="116"/>
      <c r="DCS382" s="116"/>
      <c r="DCT382" s="116"/>
      <c r="DCU382" s="116"/>
      <c r="DCV382" s="116"/>
      <c r="DCW382" s="116"/>
      <c r="DCX382" s="118"/>
      <c r="DCY382" s="115"/>
      <c r="DCZ382" s="116"/>
      <c r="DDA382" s="117"/>
      <c r="DDB382" s="116"/>
      <c r="DDC382" s="116"/>
      <c r="DDD382" s="116"/>
      <c r="DDE382" s="116"/>
      <c r="DDF382" s="116"/>
      <c r="DDG382" s="116"/>
      <c r="DDH382" s="116"/>
      <c r="DDI382" s="116"/>
      <c r="DDJ382" s="118"/>
      <c r="DDK382" s="116"/>
      <c r="DDL382" s="116"/>
      <c r="DDM382" s="116"/>
      <c r="DDN382" s="116"/>
      <c r="DDO382" s="116"/>
      <c r="DDP382" s="116"/>
      <c r="DDQ382" s="116"/>
      <c r="DDR382" s="116"/>
      <c r="DDS382" s="116"/>
      <c r="DDT382" s="116"/>
      <c r="DDU382" s="118"/>
      <c r="DDV382" s="115"/>
      <c r="DDW382" s="116"/>
      <c r="DDX382" s="117"/>
      <c r="DDY382" s="116"/>
      <c r="DDZ382" s="116"/>
      <c r="DEA382" s="116"/>
      <c r="DEB382" s="116"/>
      <c r="DEC382" s="116"/>
      <c r="DED382" s="116"/>
      <c r="DEE382" s="116"/>
      <c r="DEF382" s="116"/>
      <c r="DEG382" s="118"/>
      <c r="DEH382" s="116"/>
      <c r="DEI382" s="116"/>
      <c r="DEJ382" s="116"/>
      <c r="DEK382" s="116"/>
      <c r="DEL382" s="116"/>
      <c r="DEM382" s="116"/>
      <c r="DEN382" s="116"/>
      <c r="DEO382" s="116"/>
      <c r="DEP382" s="116"/>
      <c r="DEQ382" s="116"/>
      <c r="DER382" s="118"/>
      <c r="DES382" s="115"/>
      <c r="DET382" s="116"/>
      <c r="DEU382" s="117"/>
      <c r="DEV382" s="116"/>
      <c r="DEW382" s="116"/>
      <c r="DEX382" s="116"/>
      <c r="DEY382" s="116"/>
      <c r="DEZ382" s="116"/>
      <c r="DFA382" s="116"/>
      <c r="DFB382" s="116"/>
      <c r="DFC382" s="116"/>
      <c r="DFD382" s="118"/>
      <c r="DFE382" s="116"/>
      <c r="DFF382" s="116"/>
      <c r="DFG382" s="116"/>
      <c r="DFH382" s="116"/>
      <c r="DFI382" s="116"/>
      <c r="DFJ382" s="116"/>
      <c r="DFK382" s="116"/>
      <c r="DFL382" s="116"/>
      <c r="DFM382" s="116"/>
      <c r="DFN382" s="116"/>
      <c r="DFO382" s="118"/>
      <c r="DFP382" s="115"/>
      <c r="DFQ382" s="116"/>
      <c r="DFR382" s="117"/>
      <c r="DFS382" s="116"/>
      <c r="DFT382" s="116"/>
      <c r="DFU382" s="116"/>
      <c r="DFV382" s="116"/>
      <c r="DFW382" s="116"/>
      <c r="DFX382" s="116"/>
      <c r="DFY382" s="116"/>
      <c r="DFZ382" s="116"/>
      <c r="DGA382" s="118"/>
      <c r="DGB382" s="116"/>
      <c r="DGC382" s="116"/>
      <c r="DGD382" s="116"/>
      <c r="DGE382" s="116"/>
      <c r="DGF382" s="116"/>
      <c r="DGG382" s="116"/>
      <c r="DGH382" s="116"/>
      <c r="DGI382" s="116"/>
      <c r="DGJ382" s="116"/>
      <c r="DGK382" s="116"/>
      <c r="DGL382" s="118"/>
      <c r="DGM382" s="115"/>
      <c r="DGN382" s="116"/>
      <c r="DGO382" s="117"/>
      <c r="DGP382" s="116"/>
      <c r="DGQ382" s="116"/>
      <c r="DGR382" s="116"/>
      <c r="DGS382" s="116"/>
      <c r="DGT382" s="116"/>
      <c r="DGU382" s="116"/>
      <c r="DGV382" s="116"/>
      <c r="DGW382" s="116"/>
      <c r="DGX382" s="118"/>
      <c r="DGY382" s="116"/>
      <c r="DGZ382" s="116"/>
      <c r="DHA382" s="116"/>
      <c r="DHB382" s="116"/>
      <c r="DHC382" s="116"/>
      <c r="DHD382" s="116"/>
      <c r="DHE382" s="116"/>
      <c r="DHF382" s="116"/>
      <c r="DHG382" s="116"/>
      <c r="DHH382" s="116"/>
      <c r="DHI382" s="118"/>
      <c r="DHJ382" s="115"/>
      <c r="DHK382" s="116"/>
      <c r="DHL382" s="117"/>
      <c r="DHM382" s="116"/>
      <c r="DHN382" s="116"/>
      <c r="DHO382" s="116"/>
      <c r="DHP382" s="116"/>
      <c r="DHQ382" s="116"/>
      <c r="DHR382" s="116"/>
      <c r="DHS382" s="116"/>
      <c r="DHT382" s="116"/>
      <c r="DHU382" s="118"/>
      <c r="DHV382" s="116"/>
      <c r="DHW382" s="116"/>
      <c r="DHX382" s="116"/>
      <c r="DHY382" s="116"/>
      <c r="DHZ382" s="116"/>
      <c r="DIA382" s="116"/>
      <c r="DIB382" s="116"/>
      <c r="DIC382" s="116"/>
      <c r="DID382" s="116"/>
      <c r="DIE382" s="116"/>
      <c r="DIF382" s="118"/>
      <c r="DIG382" s="115"/>
      <c r="DIH382" s="116"/>
      <c r="DII382" s="117"/>
      <c r="DIJ382" s="116"/>
      <c r="DIK382" s="116"/>
      <c r="DIL382" s="116"/>
      <c r="DIM382" s="116"/>
      <c r="DIN382" s="116"/>
      <c r="DIO382" s="116"/>
      <c r="DIP382" s="116"/>
      <c r="DIQ382" s="116"/>
      <c r="DIR382" s="118"/>
      <c r="DIS382" s="116"/>
      <c r="DIT382" s="116"/>
      <c r="DIU382" s="116"/>
      <c r="DIV382" s="116"/>
      <c r="DIW382" s="116"/>
      <c r="DIX382" s="116"/>
      <c r="DIY382" s="116"/>
      <c r="DIZ382" s="116"/>
      <c r="DJA382" s="116"/>
      <c r="DJB382" s="116"/>
      <c r="DJC382" s="118"/>
      <c r="DJD382" s="115"/>
      <c r="DJE382" s="116"/>
      <c r="DJF382" s="117"/>
      <c r="DJG382" s="116"/>
      <c r="DJH382" s="116"/>
      <c r="DJI382" s="116"/>
      <c r="DJJ382" s="116"/>
      <c r="DJK382" s="116"/>
      <c r="DJL382" s="116"/>
      <c r="DJM382" s="116"/>
      <c r="DJN382" s="116"/>
      <c r="DJO382" s="118"/>
      <c r="DJP382" s="116"/>
      <c r="DJQ382" s="116"/>
      <c r="DJR382" s="116"/>
      <c r="DJS382" s="116"/>
      <c r="DJT382" s="116"/>
      <c r="DJU382" s="116"/>
      <c r="DJV382" s="116"/>
      <c r="DJW382" s="116"/>
      <c r="DJX382" s="116"/>
      <c r="DJY382" s="116"/>
      <c r="DJZ382" s="118"/>
      <c r="DKA382" s="115"/>
      <c r="DKB382" s="116"/>
      <c r="DKC382" s="117"/>
      <c r="DKD382" s="116"/>
      <c r="DKE382" s="116"/>
      <c r="DKF382" s="116"/>
      <c r="DKG382" s="116"/>
      <c r="DKH382" s="116"/>
      <c r="DKI382" s="116"/>
      <c r="DKJ382" s="116"/>
      <c r="DKK382" s="116"/>
      <c r="DKL382" s="118"/>
      <c r="DKM382" s="116"/>
      <c r="DKN382" s="116"/>
      <c r="DKO382" s="116"/>
      <c r="DKP382" s="116"/>
      <c r="DKQ382" s="116"/>
      <c r="DKR382" s="116"/>
      <c r="DKS382" s="116"/>
      <c r="DKT382" s="116"/>
      <c r="DKU382" s="116"/>
      <c r="DKV382" s="116"/>
      <c r="DKW382" s="118"/>
      <c r="DKX382" s="115"/>
      <c r="DKY382" s="116"/>
      <c r="DKZ382" s="117"/>
      <c r="DLA382" s="116"/>
      <c r="DLB382" s="116"/>
      <c r="DLC382" s="116"/>
      <c r="DLD382" s="116"/>
      <c r="DLE382" s="116"/>
      <c r="DLF382" s="116"/>
      <c r="DLG382" s="116"/>
      <c r="DLH382" s="116"/>
      <c r="DLI382" s="118"/>
      <c r="DLJ382" s="116"/>
      <c r="DLK382" s="116"/>
      <c r="DLL382" s="116"/>
      <c r="DLM382" s="116"/>
      <c r="DLN382" s="116"/>
      <c r="DLO382" s="116"/>
      <c r="DLP382" s="116"/>
      <c r="DLQ382" s="116"/>
      <c r="DLR382" s="116"/>
      <c r="DLS382" s="116"/>
      <c r="DLT382" s="118"/>
      <c r="DLU382" s="115"/>
      <c r="DLV382" s="116"/>
      <c r="DLW382" s="117"/>
      <c r="DLX382" s="116"/>
      <c r="DLY382" s="116"/>
      <c r="DLZ382" s="116"/>
      <c r="DMA382" s="116"/>
      <c r="DMB382" s="116"/>
      <c r="DMC382" s="116"/>
      <c r="DMD382" s="116"/>
      <c r="DME382" s="116"/>
      <c r="DMF382" s="118"/>
      <c r="DMG382" s="116"/>
      <c r="DMH382" s="116"/>
      <c r="DMI382" s="116"/>
      <c r="DMJ382" s="116"/>
      <c r="DMK382" s="116"/>
      <c r="DML382" s="116"/>
      <c r="DMM382" s="116"/>
      <c r="DMN382" s="116"/>
      <c r="DMO382" s="116"/>
      <c r="DMP382" s="116"/>
      <c r="DMQ382" s="118"/>
      <c r="DMR382" s="115"/>
      <c r="DMS382" s="116"/>
      <c r="DMT382" s="117"/>
      <c r="DMU382" s="116"/>
      <c r="DMV382" s="116"/>
      <c r="DMW382" s="116"/>
      <c r="DMX382" s="116"/>
      <c r="DMY382" s="116"/>
      <c r="DMZ382" s="116"/>
      <c r="DNA382" s="116"/>
      <c r="DNB382" s="116"/>
      <c r="DNC382" s="118"/>
      <c r="DND382" s="116"/>
      <c r="DNE382" s="116"/>
      <c r="DNF382" s="116"/>
      <c r="DNG382" s="116"/>
      <c r="DNH382" s="116"/>
      <c r="DNI382" s="116"/>
      <c r="DNJ382" s="116"/>
      <c r="DNK382" s="116"/>
      <c r="DNL382" s="116"/>
      <c r="DNM382" s="116"/>
      <c r="DNN382" s="118"/>
      <c r="DNO382" s="115"/>
      <c r="DNP382" s="116"/>
      <c r="DNQ382" s="117"/>
      <c r="DNR382" s="116"/>
      <c r="DNS382" s="116"/>
      <c r="DNT382" s="116"/>
      <c r="DNU382" s="116"/>
      <c r="DNV382" s="116"/>
      <c r="DNW382" s="116"/>
      <c r="DNX382" s="116"/>
      <c r="DNY382" s="116"/>
      <c r="DNZ382" s="118"/>
      <c r="DOA382" s="116"/>
      <c r="DOB382" s="116"/>
      <c r="DOC382" s="116"/>
      <c r="DOD382" s="116"/>
      <c r="DOE382" s="116"/>
      <c r="DOF382" s="116"/>
      <c r="DOG382" s="116"/>
      <c r="DOH382" s="116"/>
      <c r="DOI382" s="116"/>
      <c r="DOJ382" s="116"/>
      <c r="DOK382" s="118"/>
      <c r="DOL382" s="115"/>
      <c r="DOM382" s="116"/>
      <c r="DON382" s="117"/>
      <c r="DOO382" s="116"/>
      <c r="DOP382" s="116"/>
      <c r="DOQ382" s="116"/>
      <c r="DOR382" s="116"/>
      <c r="DOS382" s="116"/>
      <c r="DOT382" s="116"/>
      <c r="DOU382" s="116"/>
      <c r="DOV382" s="116"/>
      <c r="DOW382" s="118"/>
      <c r="DOX382" s="116"/>
      <c r="DOY382" s="116"/>
      <c r="DOZ382" s="116"/>
      <c r="DPA382" s="116"/>
      <c r="DPB382" s="116"/>
      <c r="DPC382" s="116"/>
      <c r="DPD382" s="116"/>
      <c r="DPE382" s="116"/>
      <c r="DPF382" s="116"/>
      <c r="DPG382" s="116"/>
      <c r="DPH382" s="118"/>
      <c r="DPI382" s="115"/>
      <c r="DPJ382" s="116"/>
      <c r="DPK382" s="117"/>
      <c r="DPL382" s="116"/>
      <c r="DPM382" s="116"/>
      <c r="DPN382" s="116"/>
      <c r="DPO382" s="116"/>
      <c r="DPP382" s="116"/>
      <c r="DPQ382" s="116"/>
      <c r="DPR382" s="116"/>
      <c r="DPS382" s="116"/>
      <c r="DPT382" s="118"/>
      <c r="DPU382" s="116"/>
      <c r="DPV382" s="116"/>
      <c r="DPW382" s="116"/>
      <c r="DPX382" s="116"/>
      <c r="DPY382" s="116"/>
      <c r="DPZ382" s="116"/>
      <c r="DQA382" s="116"/>
      <c r="DQB382" s="116"/>
      <c r="DQC382" s="116"/>
      <c r="DQD382" s="116"/>
      <c r="DQE382" s="118"/>
      <c r="DQF382" s="115"/>
      <c r="DQG382" s="116"/>
      <c r="DQH382" s="117"/>
      <c r="DQI382" s="116"/>
      <c r="DQJ382" s="116"/>
      <c r="DQK382" s="116"/>
      <c r="DQL382" s="116"/>
      <c r="DQM382" s="116"/>
      <c r="DQN382" s="116"/>
      <c r="DQO382" s="116"/>
      <c r="DQP382" s="116"/>
      <c r="DQQ382" s="118"/>
      <c r="DQR382" s="116"/>
      <c r="DQS382" s="116"/>
      <c r="DQT382" s="116"/>
      <c r="DQU382" s="116"/>
      <c r="DQV382" s="116"/>
      <c r="DQW382" s="116"/>
      <c r="DQX382" s="116"/>
      <c r="DQY382" s="116"/>
      <c r="DQZ382" s="116"/>
      <c r="DRA382" s="116"/>
      <c r="DRB382" s="118"/>
      <c r="DRC382" s="115"/>
      <c r="DRD382" s="116"/>
      <c r="DRE382" s="117"/>
      <c r="DRF382" s="116"/>
      <c r="DRG382" s="116"/>
      <c r="DRH382" s="116"/>
      <c r="DRI382" s="116"/>
      <c r="DRJ382" s="116"/>
      <c r="DRK382" s="116"/>
      <c r="DRL382" s="116"/>
      <c r="DRM382" s="116"/>
      <c r="DRN382" s="118"/>
      <c r="DRO382" s="116"/>
      <c r="DRP382" s="116"/>
      <c r="DRQ382" s="116"/>
      <c r="DRR382" s="116"/>
      <c r="DRS382" s="116"/>
      <c r="DRT382" s="116"/>
      <c r="DRU382" s="116"/>
      <c r="DRV382" s="116"/>
      <c r="DRW382" s="116"/>
      <c r="DRX382" s="116"/>
      <c r="DRY382" s="118"/>
      <c r="DRZ382" s="115"/>
      <c r="DSA382" s="116"/>
      <c r="DSB382" s="117"/>
      <c r="DSC382" s="116"/>
      <c r="DSD382" s="116"/>
      <c r="DSE382" s="116"/>
      <c r="DSF382" s="116"/>
      <c r="DSG382" s="116"/>
      <c r="DSH382" s="116"/>
      <c r="DSI382" s="116"/>
      <c r="DSJ382" s="116"/>
      <c r="DSK382" s="118"/>
      <c r="DSL382" s="116"/>
      <c r="DSM382" s="116"/>
      <c r="DSN382" s="116"/>
      <c r="DSO382" s="116"/>
      <c r="DSP382" s="116"/>
      <c r="DSQ382" s="116"/>
      <c r="DSR382" s="116"/>
      <c r="DSS382" s="116"/>
      <c r="DST382" s="116"/>
      <c r="DSU382" s="116"/>
      <c r="DSV382" s="118"/>
      <c r="DSW382" s="115"/>
      <c r="DSX382" s="116"/>
      <c r="DSY382" s="117"/>
      <c r="DSZ382" s="116"/>
      <c r="DTA382" s="116"/>
      <c r="DTB382" s="116"/>
      <c r="DTC382" s="116"/>
      <c r="DTD382" s="116"/>
      <c r="DTE382" s="116"/>
      <c r="DTF382" s="116"/>
      <c r="DTG382" s="116"/>
      <c r="DTH382" s="118"/>
      <c r="DTI382" s="116"/>
      <c r="DTJ382" s="116"/>
      <c r="DTK382" s="116"/>
      <c r="DTL382" s="116"/>
      <c r="DTM382" s="116"/>
      <c r="DTN382" s="116"/>
      <c r="DTO382" s="116"/>
      <c r="DTP382" s="116"/>
      <c r="DTQ382" s="116"/>
      <c r="DTR382" s="116"/>
      <c r="DTS382" s="118"/>
      <c r="DTT382" s="115"/>
      <c r="DTU382" s="116"/>
      <c r="DTV382" s="117"/>
      <c r="DTW382" s="116"/>
      <c r="DTX382" s="116"/>
      <c r="DTY382" s="116"/>
      <c r="DTZ382" s="116"/>
      <c r="DUA382" s="116"/>
      <c r="DUB382" s="116"/>
      <c r="DUC382" s="116"/>
      <c r="DUD382" s="116"/>
      <c r="DUE382" s="118"/>
      <c r="DUF382" s="116"/>
      <c r="DUG382" s="116"/>
      <c r="DUH382" s="116"/>
      <c r="DUI382" s="116"/>
      <c r="DUJ382" s="116"/>
      <c r="DUK382" s="116"/>
      <c r="DUL382" s="116"/>
      <c r="DUM382" s="116"/>
      <c r="DUN382" s="116"/>
      <c r="DUO382" s="116"/>
      <c r="DUP382" s="118"/>
      <c r="DUQ382" s="115"/>
      <c r="DUR382" s="116"/>
      <c r="DUS382" s="117"/>
      <c r="DUT382" s="116"/>
      <c r="DUU382" s="116"/>
      <c r="DUV382" s="116"/>
      <c r="DUW382" s="116"/>
      <c r="DUX382" s="116"/>
      <c r="DUY382" s="116"/>
      <c r="DUZ382" s="116"/>
      <c r="DVA382" s="116"/>
      <c r="DVB382" s="118"/>
      <c r="DVC382" s="116"/>
      <c r="DVD382" s="116"/>
      <c r="DVE382" s="116"/>
      <c r="DVF382" s="116"/>
      <c r="DVG382" s="116"/>
      <c r="DVH382" s="116"/>
      <c r="DVI382" s="116"/>
      <c r="DVJ382" s="116"/>
      <c r="DVK382" s="116"/>
      <c r="DVL382" s="116"/>
      <c r="DVM382" s="118"/>
      <c r="DVN382" s="115"/>
      <c r="DVO382" s="116"/>
      <c r="DVP382" s="117"/>
      <c r="DVQ382" s="116"/>
      <c r="DVR382" s="116"/>
      <c r="DVS382" s="116"/>
      <c r="DVT382" s="116"/>
      <c r="DVU382" s="116"/>
      <c r="DVV382" s="116"/>
      <c r="DVW382" s="116"/>
      <c r="DVX382" s="116"/>
      <c r="DVY382" s="118"/>
      <c r="DVZ382" s="116"/>
      <c r="DWA382" s="116"/>
      <c r="DWB382" s="116"/>
      <c r="DWC382" s="116"/>
      <c r="DWD382" s="116"/>
      <c r="DWE382" s="116"/>
      <c r="DWF382" s="116"/>
      <c r="DWG382" s="116"/>
      <c r="DWH382" s="116"/>
      <c r="DWI382" s="116"/>
      <c r="DWJ382" s="118"/>
      <c r="DWK382" s="115"/>
      <c r="DWL382" s="116"/>
      <c r="DWM382" s="117"/>
      <c r="DWN382" s="116"/>
      <c r="DWO382" s="116"/>
      <c r="DWP382" s="116"/>
      <c r="DWQ382" s="116"/>
      <c r="DWR382" s="116"/>
      <c r="DWS382" s="116"/>
      <c r="DWT382" s="116"/>
      <c r="DWU382" s="116"/>
      <c r="DWV382" s="118"/>
      <c r="DWW382" s="116"/>
      <c r="DWX382" s="116"/>
      <c r="DWY382" s="116"/>
      <c r="DWZ382" s="116"/>
      <c r="DXA382" s="116"/>
      <c r="DXB382" s="116"/>
      <c r="DXC382" s="116"/>
      <c r="DXD382" s="116"/>
      <c r="DXE382" s="116"/>
      <c r="DXF382" s="116"/>
      <c r="DXG382" s="118"/>
      <c r="DXH382" s="115"/>
      <c r="DXI382" s="116"/>
      <c r="DXJ382" s="117"/>
      <c r="DXK382" s="116"/>
      <c r="DXL382" s="116"/>
      <c r="DXM382" s="116"/>
      <c r="DXN382" s="116"/>
      <c r="DXO382" s="116"/>
      <c r="DXP382" s="116"/>
      <c r="DXQ382" s="116"/>
      <c r="DXR382" s="116"/>
      <c r="DXS382" s="118"/>
      <c r="DXT382" s="116"/>
      <c r="DXU382" s="116"/>
      <c r="DXV382" s="116"/>
      <c r="DXW382" s="116"/>
      <c r="DXX382" s="116"/>
      <c r="DXY382" s="116"/>
      <c r="DXZ382" s="116"/>
      <c r="DYA382" s="116"/>
      <c r="DYB382" s="116"/>
      <c r="DYC382" s="116"/>
      <c r="DYD382" s="118"/>
      <c r="DYE382" s="115"/>
      <c r="DYF382" s="116"/>
      <c r="DYG382" s="117"/>
      <c r="DYH382" s="116"/>
      <c r="DYI382" s="116"/>
      <c r="DYJ382" s="116"/>
      <c r="DYK382" s="116"/>
      <c r="DYL382" s="116"/>
      <c r="DYM382" s="116"/>
      <c r="DYN382" s="116"/>
      <c r="DYO382" s="116"/>
      <c r="DYP382" s="118"/>
      <c r="DYQ382" s="116"/>
      <c r="DYR382" s="116"/>
      <c r="DYS382" s="116"/>
      <c r="DYT382" s="116"/>
      <c r="DYU382" s="116"/>
      <c r="DYV382" s="116"/>
      <c r="DYW382" s="116"/>
      <c r="DYX382" s="116"/>
      <c r="DYY382" s="116"/>
      <c r="DYZ382" s="116"/>
      <c r="DZA382" s="118"/>
      <c r="DZB382" s="115"/>
      <c r="DZC382" s="116"/>
      <c r="DZD382" s="117"/>
      <c r="DZE382" s="116"/>
      <c r="DZF382" s="116"/>
      <c r="DZG382" s="116"/>
      <c r="DZH382" s="116"/>
      <c r="DZI382" s="116"/>
      <c r="DZJ382" s="116"/>
      <c r="DZK382" s="116"/>
      <c r="DZL382" s="116"/>
      <c r="DZM382" s="118"/>
      <c r="DZN382" s="116"/>
      <c r="DZO382" s="116"/>
      <c r="DZP382" s="116"/>
      <c r="DZQ382" s="116"/>
      <c r="DZR382" s="116"/>
      <c r="DZS382" s="116"/>
      <c r="DZT382" s="116"/>
      <c r="DZU382" s="116"/>
      <c r="DZV382" s="116"/>
      <c r="DZW382" s="116"/>
      <c r="DZX382" s="118"/>
      <c r="DZY382" s="115"/>
      <c r="DZZ382" s="116"/>
      <c r="EAA382" s="117"/>
      <c r="EAB382" s="116"/>
      <c r="EAC382" s="116"/>
      <c r="EAD382" s="116"/>
      <c r="EAE382" s="116"/>
      <c r="EAF382" s="116"/>
      <c r="EAG382" s="116"/>
      <c r="EAH382" s="116"/>
      <c r="EAI382" s="116"/>
      <c r="EAJ382" s="118"/>
      <c r="EAK382" s="116"/>
      <c r="EAL382" s="116"/>
      <c r="EAM382" s="116"/>
      <c r="EAN382" s="116"/>
      <c r="EAO382" s="116"/>
      <c r="EAP382" s="116"/>
      <c r="EAQ382" s="116"/>
      <c r="EAR382" s="116"/>
      <c r="EAS382" s="116"/>
      <c r="EAT382" s="116"/>
      <c r="EAU382" s="118"/>
      <c r="EAV382" s="115"/>
      <c r="EAW382" s="116"/>
      <c r="EAX382" s="117"/>
      <c r="EAY382" s="116"/>
      <c r="EAZ382" s="116"/>
      <c r="EBA382" s="116"/>
      <c r="EBB382" s="116"/>
      <c r="EBC382" s="116"/>
      <c r="EBD382" s="116"/>
      <c r="EBE382" s="116"/>
      <c r="EBF382" s="116"/>
      <c r="EBG382" s="118"/>
      <c r="EBH382" s="116"/>
      <c r="EBI382" s="116"/>
      <c r="EBJ382" s="116"/>
      <c r="EBK382" s="116"/>
      <c r="EBL382" s="116"/>
      <c r="EBM382" s="116"/>
      <c r="EBN382" s="116"/>
      <c r="EBO382" s="116"/>
      <c r="EBP382" s="116"/>
      <c r="EBQ382" s="116"/>
      <c r="EBR382" s="118"/>
      <c r="EBS382" s="115"/>
      <c r="EBT382" s="116"/>
      <c r="EBU382" s="117"/>
      <c r="EBV382" s="116"/>
      <c r="EBW382" s="116"/>
      <c r="EBX382" s="116"/>
      <c r="EBY382" s="116"/>
      <c r="EBZ382" s="116"/>
      <c r="ECA382" s="116"/>
      <c r="ECB382" s="116"/>
      <c r="ECC382" s="116"/>
      <c r="ECD382" s="118"/>
      <c r="ECE382" s="116"/>
      <c r="ECF382" s="116"/>
      <c r="ECG382" s="116"/>
      <c r="ECH382" s="116"/>
      <c r="ECI382" s="116"/>
      <c r="ECJ382" s="116"/>
      <c r="ECK382" s="116"/>
      <c r="ECL382" s="116"/>
      <c r="ECM382" s="116"/>
      <c r="ECN382" s="116"/>
      <c r="ECO382" s="118"/>
      <c r="ECP382" s="115"/>
      <c r="ECQ382" s="116"/>
      <c r="ECR382" s="117"/>
      <c r="ECS382" s="116"/>
      <c r="ECT382" s="116"/>
      <c r="ECU382" s="116"/>
      <c r="ECV382" s="116"/>
      <c r="ECW382" s="116"/>
      <c r="ECX382" s="116"/>
      <c r="ECY382" s="116"/>
      <c r="ECZ382" s="116"/>
      <c r="EDA382" s="118"/>
      <c r="EDB382" s="116"/>
      <c r="EDC382" s="116"/>
      <c r="EDD382" s="116"/>
      <c r="EDE382" s="116"/>
      <c r="EDF382" s="116"/>
      <c r="EDG382" s="116"/>
      <c r="EDH382" s="116"/>
      <c r="EDI382" s="116"/>
      <c r="EDJ382" s="116"/>
      <c r="EDK382" s="116"/>
      <c r="EDL382" s="118"/>
      <c r="EDM382" s="115"/>
      <c r="EDN382" s="116"/>
      <c r="EDO382" s="117"/>
      <c r="EDP382" s="116"/>
      <c r="EDQ382" s="116"/>
      <c r="EDR382" s="116"/>
      <c r="EDS382" s="116"/>
      <c r="EDT382" s="116"/>
      <c r="EDU382" s="116"/>
      <c r="EDV382" s="116"/>
      <c r="EDW382" s="116"/>
      <c r="EDX382" s="118"/>
      <c r="EDY382" s="116"/>
      <c r="EDZ382" s="116"/>
      <c r="EEA382" s="116"/>
      <c r="EEB382" s="116"/>
      <c r="EEC382" s="116"/>
      <c r="EED382" s="116"/>
      <c r="EEE382" s="116"/>
      <c r="EEF382" s="116"/>
      <c r="EEG382" s="116"/>
      <c r="EEH382" s="116"/>
      <c r="EEI382" s="118"/>
      <c r="EEJ382" s="115"/>
      <c r="EEK382" s="116"/>
      <c r="EEL382" s="117"/>
      <c r="EEM382" s="116"/>
      <c r="EEN382" s="116"/>
      <c r="EEO382" s="116"/>
      <c r="EEP382" s="116"/>
      <c r="EEQ382" s="116"/>
      <c r="EER382" s="116"/>
      <c r="EES382" s="116"/>
      <c r="EET382" s="116"/>
      <c r="EEU382" s="118"/>
      <c r="EEV382" s="116"/>
      <c r="EEW382" s="116"/>
      <c r="EEX382" s="116"/>
      <c r="EEY382" s="116"/>
      <c r="EEZ382" s="116"/>
      <c r="EFA382" s="116"/>
      <c r="EFB382" s="116"/>
      <c r="EFC382" s="116"/>
      <c r="EFD382" s="116"/>
      <c r="EFE382" s="116"/>
      <c r="EFF382" s="118"/>
      <c r="EFG382" s="115"/>
      <c r="EFH382" s="116"/>
      <c r="EFI382" s="117"/>
      <c r="EFJ382" s="116"/>
      <c r="EFK382" s="116"/>
      <c r="EFL382" s="116"/>
      <c r="EFM382" s="116"/>
      <c r="EFN382" s="116"/>
      <c r="EFO382" s="116"/>
      <c r="EFP382" s="116"/>
      <c r="EFQ382" s="116"/>
      <c r="EFR382" s="118"/>
      <c r="EFS382" s="116"/>
      <c r="EFT382" s="116"/>
      <c r="EFU382" s="116"/>
      <c r="EFV382" s="116"/>
      <c r="EFW382" s="116"/>
      <c r="EFX382" s="116"/>
      <c r="EFY382" s="116"/>
      <c r="EFZ382" s="116"/>
      <c r="EGA382" s="116"/>
      <c r="EGB382" s="116"/>
      <c r="EGC382" s="118"/>
      <c r="EGD382" s="115"/>
      <c r="EGE382" s="116"/>
      <c r="EGF382" s="117"/>
      <c r="EGG382" s="116"/>
      <c r="EGH382" s="116"/>
      <c r="EGI382" s="116"/>
      <c r="EGJ382" s="116"/>
      <c r="EGK382" s="116"/>
      <c r="EGL382" s="116"/>
      <c r="EGM382" s="116"/>
      <c r="EGN382" s="116"/>
      <c r="EGO382" s="118"/>
      <c r="EGP382" s="116"/>
      <c r="EGQ382" s="116"/>
      <c r="EGR382" s="116"/>
      <c r="EGS382" s="116"/>
      <c r="EGT382" s="116"/>
      <c r="EGU382" s="116"/>
      <c r="EGV382" s="116"/>
      <c r="EGW382" s="116"/>
      <c r="EGX382" s="116"/>
      <c r="EGY382" s="116"/>
      <c r="EGZ382" s="118"/>
      <c r="EHA382" s="115"/>
      <c r="EHB382" s="116"/>
      <c r="EHC382" s="117"/>
      <c r="EHD382" s="116"/>
      <c r="EHE382" s="116"/>
      <c r="EHF382" s="116"/>
      <c r="EHG382" s="116"/>
      <c r="EHH382" s="116"/>
      <c r="EHI382" s="116"/>
      <c r="EHJ382" s="116"/>
      <c r="EHK382" s="116"/>
      <c r="EHL382" s="118"/>
      <c r="EHM382" s="116"/>
      <c r="EHN382" s="116"/>
      <c r="EHO382" s="116"/>
      <c r="EHP382" s="116"/>
      <c r="EHQ382" s="116"/>
      <c r="EHR382" s="116"/>
      <c r="EHS382" s="116"/>
      <c r="EHT382" s="116"/>
      <c r="EHU382" s="116"/>
      <c r="EHV382" s="116"/>
      <c r="EHW382" s="118"/>
      <c r="EHX382" s="115"/>
      <c r="EHY382" s="116"/>
      <c r="EHZ382" s="117"/>
      <c r="EIA382" s="116"/>
      <c r="EIB382" s="116"/>
      <c r="EIC382" s="116"/>
      <c r="EID382" s="116"/>
      <c r="EIE382" s="116"/>
      <c r="EIF382" s="116"/>
      <c r="EIG382" s="116"/>
      <c r="EIH382" s="116"/>
      <c r="EII382" s="118"/>
      <c r="EIJ382" s="116"/>
      <c r="EIK382" s="116"/>
      <c r="EIL382" s="116"/>
      <c r="EIM382" s="116"/>
      <c r="EIN382" s="116"/>
      <c r="EIO382" s="116"/>
      <c r="EIP382" s="116"/>
      <c r="EIQ382" s="116"/>
      <c r="EIR382" s="116"/>
      <c r="EIS382" s="116"/>
      <c r="EIT382" s="118"/>
      <c r="EIU382" s="115"/>
      <c r="EIV382" s="116"/>
      <c r="EIW382" s="117"/>
      <c r="EIX382" s="116"/>
      <c r="EIY382" s="116"/>
      <c r="EIZ382" s="116"/>
      <c r="EJA382" s="116"/>
      <c r="EJB382" s="116"/>
      <c r="EJC382" s="116"/>
      <c r="EJD382" s="116"/>
      <c r="EJE382" s="116"/>
      <c r="EJF382" s="118"/>
      <c r="EJG382" s="116"/>
      <c r="EJH382" s="116"/>
      <c r="EJI382" s="116"/>
      <c r="EJJ382" s="116"/>
      <c r="EJK382" s="116"/>
      <c r="EJL382" s="116"/>
      <c r="EJM382" s="116"/>
      <c r="EJN382" s="116"/>
      <c r="EJO382" s="116"/>
      <c r="EJP382" s="116"/>
      <c r="EJQ382" s="118"/>
      <c r="EJR382" s="115"/>
      <c r="EJS382" s="116"/>
      <c r="EJT382" s="117"/>
      <c r="EJU382" s="116"/>
      <c r="EJV382" s="116"/>
      <c r="EJW382" s="116"/>
      <c r="EJX382" s="116"/>
      <c r="EJY382" s="116"/>
      <c r="EJZ382" s="116"/>
      <c r="EKA382" s="116"/>
      <c r="EKB382" s="116"/>
      <c r="EKC382" s="118"/>
      <c r="EKD382" s="116"/>
      <c r="EKE382" s="116"/>
      <c r="EKF382" s="116"/>
      <c r="EKG382" s="116"/>
      <c r="EKH382" s="116"/>
      <c r="EKI382" s="116"/>
      <c r="EKJ382" s="116"/>
      <c r="EKK382" s="116"/>
      <c r="EKL382" s="116"/>
      <c r="EKM382" s="116"/>
      <c r="EKN382" s="118"/>
      <c r="EKO382" s="115"/>
      <c r="EKP382" s="116"/>
      <c r="EKQ382" s="117"/>
      <c r="EKR382" s="116"/>
      <c r="EKS382" s="116"/>
      <c r="EKT382" s="116"/>
      <c r="EKU382" s="116"/>
      <c r="EKV382" s="116"/>
      <c r="EKW382" s="116"/>
      <c r="EKX382" s="116"/>
      <c r="EKY382" s="116"/>
      <c r="EKZ382" s="118"/>
      <c r="ELA382" s="116"/>
      <c r="ELB382" s="116"/>
      <c r="ELC382" s="116"/>
      <c r="ELD382" s="116"/>
      <c r="ELE382" s="116"/>
      <c r="ELF382" s="116"/>
      <c r="ELG382" s="116"/>
      <c r="ELH382" s="116"/>
      <c r="ELI382" s="116"/>
      <c r="ELJ382" s="116"/>
      <c r="ELK382" s="118"/>
      <c r="ELL382" s="115"/>
      <c r="ELM382" s="116"/>
      <c r="ELN382" s="117"/>
      <c r="ELO382" s="116"/>
      <c r="ELP382" s="116"/>
      <c r="ELQ382" s="116"/>
      <c r="ELR382" s="116"/>
      <c r="ELS382" s="116"/>
      <c r="ELT382" s="116"/>
      <c r="ELU382" s="116"/>
      <c r="ELV382" s="116"/>
      <c r="ELW382" s="118"/>
      <c r="ELX382" s="116"/>
      <c r="ELY382" s="116"/>
      <c r="ELZ382" s="116"/>
      <c r="EMA382" s="116"/>
      <c r="EMB382" s="116"/>
      <c r="EMC382" s="116"/>
      <c r="EMD382" s="116"/>
      <c r="EME382" s="116"/>
      <c r="EMF382" s="116"/>
      <c r="EMG382" s="116"/>
      <c r="EMH382" s="118"/>
      <c r="EMI382" s="115"/>
      <c r="EMJ382" s="116"/>
      <c r="EMK382" s="117"/>
      <c r="EML382" s="116"/>
      <c r="EMM382" s="116"/>
      <c r="EMN382" s="116"/>
      <c r="EMO382" s="116"/>
      <c r="EMP382" s="116"/>
      <c r="EMQ382" s="116"/>
      <c r="EMR382" s="116"/>
      <c r="EMS382" s="116"/>
      <c r="EMT382" s="118"/>
      <c r="EMU382" s="116"/>
      <c r="EMV382" s="116"/>
      <c r="EMW382" s="116"/>
      <c r="EMX382" s="116"/>
      <c r="EMY382" s="116"/>
      <c r="EMZ382" s="116"/>
      <c r="ENA382" s="116"/>
      <c r="ENB382" s="116"/>
      <c r="ENC382" s="116"/>
      <c r="END382" s="116"/>
      <c r="ENE382" s="118"/>
      <c r="ENF382" s="115"/>
      <c r="ENG382" s="116"/>
      <c r="ENH382" s="117"/>
      <c r="ENI382" s="116"/>
      <c r="ENJ382" s="116"/>
      <c r="ENK382" s="116"/>
      <c r="ENL382" s="116"/>
      <c r="ENM382" s="116"/>
      <c r="ENN382" s="116"/>
      <c r="ENO382" s="116"/>
      <c r="ENP382" s="116"/>
      <c r="ENQ382" s="118"/>
      <c r="ENR382" s="116"/>
      <c r="ENS382" s="116"/>
      <c r="ENT382" s="116"/>
      <c r="ENU382" s="116"/>
      <c r="ENV382" s="116"/>
      <c r="ENW382" s="116"/>
      <c r="ENX382" s="116"/>
      <c r="ENY382" s="116"/>
      <c r="ENZ382" s="116"/>
      <c r="EOA382" s="116"/>
      <c r="EOB382" s="118"/>
      <c r="EOC382" s="115"/>
      <c r="EOD382" s="116"/>
      <c r="EOE382" s="117"/>
      <c r="EOF382" s="116"/>
      <c r="EOG382" s="116"/>
      <c r="EOH382" s="116"/>
      <c r="EOI382" s="116"/>
      <c r="EOJ382" s="116"/>
      <c r="EOK382" s="116"/>
      <c r="EOL382" s="116"/>
      <c r="EOM382" s="116"/>
      <c r="EON382" s="118"/>
      <c r="EOO382" s="116"/>
      <c r="EOP382" s="116"/>
      <c r="EOQ382" s="116"/>
      <c r="EOR382" s="116"/>
      <c r="EOS382" s="116"/>
      <c r="EOT382" s="116"/>
      <c r="EOU382" s="116"/>
      <c r="EOV382" s="116"/>
      <c r="EOW382" s="116"/>
      <c r="EOX382" s="116"/>
      <c r="EOY382" s="118"/>
      <c r="EOZ382" s="115"/>
      <c r="EPA382" s="116"/>
      <c r="EPB382" s="117"/>
      <c r="EPC382" s="116"/>
      <c r="EPD382" s="116"/>
      <c r="EPE382" s="116"/>
      <c r="EPF382" s="116"/>
      <c r="EPG382" s="116"/>
      <c r="EPH382" s="116"/>
      <c r="EPI382" s="116"/>
      <c r="EPJ382" s="116"/>
      <c r="EPK382" s="118"/>
      <c r="EPL382" s="116"/>
      <c r="EPM382" s="116"/>
      <c r="EPN382" s="116"/>
      <c r="EPO382" s="116"/>
      <c r="EPP382" s="116"/>
      <c r="EPQ382" s="116"/>
      <c r="EPR382" s="116"/>
      <c r="EPS382" s="116"/>
      <c r="EPT382" s="116"/>
      <c r="EPU382" s="116"/>
      <c r="EPV382" s="118"/>
      <c r="EPW382" s="115"/>
      <c r="EPX382" s="116"/>
      <c r="EPY382" s="117"/>
      <c r="EPZ382" s="116"/>
      <c r="EQA382" s="116"/>
      <c r="EQB382" s="116"/>
      <c r="EQC382" s="116"/>
      <c r="EQD382" s="116"/>
      <c r="EQE382" s="116"/>
      <c r="EQF382" s="116"/>
      <c r="EQG382" s="116"/>
      <c r="EQH382" s="118"/>
      <c r="EQI382" s="116"/>
      <c r="EQJ382" s="116"/>
      <c r="EQK382" s="116"/>
      <c r="EQL382" s="116"/>
      <c r="EQM382" s="116"/>
      <c r="EQN382" s="116"/>
      <c r="EQO382" s="116"/>
      <c r="EQP382" s="116"/>
      <c r="EQQ382" s="116"/>
      <c r="EQR382" s="116"/>
      <c r="EQS382" s="118"/>
      <c r="EQT382" s="115"/>
      <c r="EQU382" s="116"/>
      <c r="EQV382" s="117"/>
      <c r="EQW382" s="116"/>
      <c r="EQX382" s="116"/>
      <c r="EQY382" s="116"/>
      <c r="EQZ382" s="116"/>
      <c r="ERA382" s="116"/>
      <c r="ERB382" s="116"/>
      <c r="ERC382" s="116"/>
      <c r="ERD382" s="116"/>
      <c r="ERE382" s="118"/>
      <c r="ERF382" s="116"/>
      <c r="ERG382" s="116"/>
      <c r="ERH382" s="116"/>
      <c r="ERI382" s="116"/>
      <c r="ERJ382" s="116"/>
      <c r="ERK382" s="116"/>
      <c r="ERL382" s="116"/>
      <c r="ERM382" s="116"/>
      <c r="ERN382" s="116"/>
      <c r="ERO382" s="116"/>
      <c r="ERP382" s="118"/>
      <c r="ERQ382" s="115"/>
      <c r="ERR382" s="116"/>
      <c r="ERS382" s="117"/>
      <c r="ERT382" s="116"/>
      <c r="ERU382" s="116"/>
      <c r="ERV382" s="116"/>
      <c r="ERW382" s="116"/>
      <c r="ERX382" s="116"/>
      <c r="ERY382" s="116"/>
      <c r="ERZ382" s="116"/>
      <c r="ESA382" s="116"/>
      <c r="ESB382" s="118"/>
      <c r="ESC382" s="116"/>
      <c r="ESD382" s="116"/>
      <c r="ESE382" s="116"/>
      <c r="ESF382" s="116"/>
      <c r="ESG382" s="116"/>
      <c r="ESH382" s="116"/>
      <c r="ESI382" s="116"/>
      <c r="ESJ382" s="116"/>
      <c r="ESK382" s="116"/>
      <c r="ESL382" s="116"/>
      <c r="ESM382" s="118"/>
      <c r="ESN382" s="115"/>
      <c r="ESO382" s="116"/>
      <c r="ESP382" s="117"/>
      <c r="ESQ382" s="116"/>
      <c r="ESR382" s="116"/>
      <c r="ESS382" s="116"/>
      <c r="EST382" s="116"/>
      <c r="ESU382" s="116"/>
      <c r="ESV382" s="116"/>
      <c r="ESW382" s="116"/>
      <c r="ESX382" s="116"/>
      <c r="ESY382" s="118"/>
      <c r="ESZ382" s="116"/>
      <c r="ETA382" s="116"/>
      <c r="ETB382" s="116"/>
      <c r="ETC382" s="116"/>
      <c r="ETD382" s="116"/>
      <c r="ETE382" s="116"/>
      <c r="ETF382" s="116"/>
      <c r="ETG382" s="116"/>
      <c r="ETH382" s="116"/>
      <c r="ETI382" s="116"/>
      <c r="ETJ382" s="118"/>
      <c r="ETK382" s="115"/>
      <c r="ETL382" s="116"/>
      <c r="ETM382" s="117"/>
      <c r="ETN382" s="116"/>
      <c r="ETO382" s="116"/>
      <c r="ETP382" s="116"/>
      <c r="ETQ382" s="116"/>
      <c r="ETR382" s="116"/>
      <c r="ETS382" s="116"/>
      <c r="ETT382" s="116"/>
      <c r="ETU382" s="116"/>
      <c r="ETV382" s="118"/>
      <c r="ETW382" s="116"/>
      <c r="ETX382" s="116"/>
      <c r="ETY382" s="116"/>
      <c r="ETZ382" s="116"/>
      <c r="EUA382" s="116"/>
      <c r="EUB382" s="116"/>
      <c r="EUC382" s="116"/>
      <c r="EUD382" s="116"/>
      <c r="EUE382" s="116"/>
      <c r="EUF382" s="116"/>
      <c r="EUG382" s="118"/>
      <c r="EUH382" s="115"/>
      <c r="EUI382" s="116"/>
      <c r="EUJ382" s="117"/>
      <c r="EUK382" s="116"/>
      <c r="EUL382" s="116"/>
      <c r="EUM382" s="116"/>
      <c r="EUN382" s="116"/>
      <c r="EUO382" s="116"/>
      <c r="EUP382" s="116"/>
      <c r="EUQ382" s="116"/>
      <c r="EUR382" s="116"/>
      <c r="EUS382" s="118"/>
      <c r="EUT382" s="116"/>
      <c r="EUU382" s="116"/>
      <c r="EUV382" s="116"/>
      <c r="EUW382" s="116"/>
      <c r="EUX382" s="116"/>
      <c r="EUY382" s="116"/>
      <c r="EUZ382" s="116"/>
      <c r="EVA382" s="116"/>
      <c r="EVB382" s="116"/>
      <c r="EVC382" s="116"/>
      <c r="EVD382" s="118"/>
      <c r="EVE382" s="115"/>
      <c r="EVF382" s="116"/>
      <c r="EVG382" s="117"/>
      <c r="EVH382" s="116"/>
      <c r="EVI382" s="116"/>
      <c r="EVJ382" s="116"/>
      <c r="EVK382" s="116"/>
      <c r="EVL382" s="116"/>
      <c r="EVM382" s="116"/>
      <c r="EVN382" s="116"/>
      <c r="EVO382" s="116"/>
      <c r="EVP382" s="118"/>
      <c r="EVQ382" s="116"/>
      <c r="EVR382" s="116"/>
      <c r="EVS382" s="116"/>
      <c r="EVT382" s="116"/>
      <c r="EVU382" s="116"/>
      <c r="EVV382" s="116"/>
      <c r="EVW382" s="116"/>
      <c r="EVX382" s="116"/>
      <c r="EVY382" s="116"/>
      <c r="EVZ382" s="116"/>
      <c r="EWA382" s="118"/>
      <c r="EWB382" s="115"/>
      <c r="EWC382" s="116"/>
      <c r="EWD382" s="117"/>
      <c r="EWE382" s="116"/>
      <c r="EWF382" s="116"/>
      <c r="EWG382" s="116"/>
      <c r="EWH382" s="116"/>
      <c r="EWI382" s="116"/>
      <c r="EWJ382" s="116"/>
      <c r="EWK382" s="116"/>
      <c r="EWL382" s="116"/>
      <c r="EWM382" s="118"/>
      <c r="EWN382" s="116"/>
      <c r="EWO382" s="116"/>
      <c r="EWP382" s="116"/>
      <c r="EWQ382" s="116"/>
      <c r="EWR382" s="116"/>
      <c r="EWS382" s="116"/>
      <c r="EWT382" s="116"/>
      <c r="EWU382" s="116"/>
      <c r="EWV382" s="116"/>
      <c r="EWW382" s="116"/>
      <c r="EWX382" s="118"/>
      <c r="EWY382" s="115"/>
      <c r="EWZ382" s="116"/>
      <c r="EXA382" s="117"/>
      <c r="EXB382" s="116"/>
      <c r="EXC382" s="116"/>
      <c r="EXD382" s="116"/>
      <c r="EXE382" s="116"/>
      <c r="EXF382" s="116"/>
      <c r="EXG382" s="116"/>
      <c r="EXH382" s="116"/>
      <c r="EXI382" s="116"/>
      <c r="EXJ382" s="118"/>
      <c r="EXK382" s="116"/>
      <c r="EXL382" s="116"/>
      <c r="EXM382" s="116"/>
      <c r="EXN382" s="116"/>
      <c r="EXO382" s="116"/>
      <c r="EXP382" s="116"/>
      <c r="EXQ382" s="116"/>
      <c r="EXR382" s="116"/>
      <c r="EXS382" s="116"/>
      <c r="EXT382" s="116"/>
      <c r="EXU382" s="118"/>
      <c r="EXV382" s="115"/>
      <c r="EXW382" s="116"/>
      <c r="EXX382" s="117"/>
      <c r="EXY382" s="116"/>
      <c r="EXZ382" s="116"/>
      <c r="EYA382" s="116"/>
      <c r="EYB382" s="116"/>
      <c r="EYC382" s="116"/>
      <c r="EYD382" s="116"/>
      <c r="EYE382" s="116"/>
      <c r="EYF382" s="116"/>
      <c r="EYG382" s="118"/>
      <c r="EYH382" s="116"/>
      <c r="EYI382" s="116"/>
      <c r="EYJ382" s="116"/>
      <c r="EYK382" s="116"/>
      <c r="EYL382" s="116"/>
      <c r="EYM382" s="116"/>
      <c r="EYN382" s="116"/>
      <c r="EYO382" s="116"/>
      <c r="EYP382" s="116"/>
      <c r="EYQ382" s="116"/>
      <c r="EYR382" s="118"/>
      <c r="EYS382" s="115"/>
      <c r="EYT382" s="116"/>
      <c r="EYU382" s="117"/>
      <c r="EYV382" s="116"/>
      <c r="EYW382" s="116"/>
      <c r="EYX382" s="116"/>
      <c r="EYY382" s="116"/>
      <c r="EYZ382" s="116"/>
      <c r="EZA382" s="116"/>
      <c r="EZB382" s="116"/>
      <c r="EZC382" s="116"/>
      <c r="EZD382" s="118"/>
      <c r="EZE382" s="116"/>
      <c r="EZF382" s="116"/>
      <c r="EZG382" s="116"/>
      <c r="EZH382" s="116"/>
      <c r="EZI382" s="116"/>
      <c r="EZJ382" s="116"/>
      <c r="EZK382" s="116"/>
      <c r="EZL382" s="116"/>
      <c r="EZM382" s="116"/>
      <c r="EZN382" s="116"/>
      <c r="EZO382" s="118"/>
      <c r="EZP382" s="115"/>
      <c r="EZQ382" s="116"/>
      <c r="EZR382" s="117"/>
      <c r="EZS382" s="116"/>
      <c r="EZT382" s="116"/>
      <c r="EZU382" s="116"/>
      <c r="EZV382" s="116"/>
      <c r="EZW382" s="116"/>
      <c r="EZX382" s="116"/>
      <c r="EZY382" s="116"/>
      <c r="EZZ382" s="116"/>
      <c r="FAA382" s="118"/>
      <c r="FAB382" s="116"/>
      <c r="FAC382" s="116"/>
      <c r="FAD382" s="116"/>
      <c r="FAE382" s="116"/>
      <c r="FAF382" s="116"/>
      <c r="FAG382" s="116"/>
      <c r="FAH382" s="116"/>
      <c r="FAI382" s="116"/>
      <c r="FAJ382" s="116"/>
      <c r="FAK382" s="116"/>
      <c r="FAL382" s="118"/>
      <c r="FAM382" s="115"/>
      <c r="FAN382" s="116"/>
      <c r="FAO382" s="117"/>
      <c r="FAP382" s="116"/>
      <c r="FAQ382" s="116"/>
      <c r="FAR382" s="116"/>
      <c r="FAS382" s="116"/>
      <c r="FAT382" s="116"/>
      <c r="FAU382" s="116"/>
      <c r="FAV382" s="116"/>
      <c r="FAW382" s="116"/>
      <c r="FAX382" s="118"/>
      <c r="FAY382" s="116"/>
      <c r="FAZ382" s="116"/>
      <c r="FBA382" s="116"/>
      <c r="FBB382" s="116"/>
      <c r="FBC382" s="116"/>
      <c r="FBD382" s="116"/>
      <c r="FBE382" s="116"/>
      <c r="FBF382" s="116"/>
      <c r="FBG382" s="116"/>
      <c r="FBH382" s="116"/>
      <c r="FBI382" s="118"/>
      <c r="FBJ382" s="115"/>
      <c r="FBK382" s="116"/>
      <c r="FBL382" s="117"/>
      <c r="FBM382" s="116"/>
      <c r="FBN382" s="116"/>
      <c r="FBO382" s="116"/>
      <c r="FBP382" s="116"/>
      <c r="FBQ382" s="116"/>
      <c r="FBR382" s="116"/>
      <c r="FBS382" s="116"/>
      <c r="FBT382" s="116"/>
      <c r="FBU382" s="118"/>
      <c r="FBV382" s="116"/>
      <c r="FBW382" s="116"/>
      <c r="FBX382" s="116"/>
      <c r="FBY382" s="116"/>
      <c r="FBZ382" s="116"/>
      <c r="FCA382" s="116"/>
      <c r="FCB382" s="116"/>
      <c r="FCC382" s="116"/>
      <c r="FCD382" s="116"/>
      <c r="FCE382" s="116"/>
      <c r="FCF382" s="118"/>
      <c r="FCG382" s="115"/>
      <c r="FCH382" s="116"/>
      <c r="FCI382" s="117"/>
      <c r="FCJ382" s="116"/>
      <c r="FCK382" s="116"/>
      <c r="FCL382" s="116"/>
      <c r="FCM382" s="116"/>
      <c r="FCN382" s="116"/>
      <c r="FCO382" s="116"/>
      <c r="FCP382" s="116"/>
      <c r="FCQ382" s="116"/>
      <c r="FCR382" s="118"/>
      <c r="FCS382" s="116"/>
      <c r="FCT382" s="116"/>
      <c r="FCU382" s="116"/>
      <c r="FCV382" s="116"/>
      <c r="FCW382" s="116"/>
      <c r="FCX382" s="116"/>
      <c r="FCY382" s="116"/>
      <c r="FCZ382" s="116"/>
      <c r="FDA382" s="116"/>
      <c r="FDB382" s="116"/>
      <c r="FDC382" s="118"/>
      <c r="FDD382" s="115"/>
      <c r="FDE382" s="116"/>
      <c r="FDF382" s="117"/>
      <c r="FDG382" s="116"/>
      <c r="FDH382" s="116"/>
      <c r="FDI382" s="116"/>
      <c r="FDJ382" s="116"/>
      <c r="FDK382" s="116"/>
      <c r="FDL382" s="116"/>
      <c r="FDM382" s="116"/>
      <c r="FDN382" s="116"/>
      <c r="FDO382" s="118"/>
      <c r="FDP382" s="116"/>
      <c r="FDQ382" s="116"/>
      <c r="FDR382" s="116"/>
      <c r="FDS382" s="116"/>
      <c r="FDT382" s="116"/>
      <c r="FDU382" s="116"/>
      <c r="FDV382" s="116"/>
      <c r="FDW382" s="116"/>
      <c r="FDX382" s="116"/>
      <c r="FDY382" s="116"/>
      <c r="FDZ382" s="118"/>
      <c r="FEA382" s="115"/>
      <c r="FEB382" s="116"/>
      <c r="FEC382" s="117"/>
      <c r="FED382" s="116"/>
      <c r="FEE382" s="116"/>
      <c r="FEF382" s="116"/>
      <c r="FEG382" s="116"/>
      <c r="FEH382" s="116"/>
      <c r="FEI382" s="116"/>
      <c r="FEJ382" s="116"/>
      <c r="FEK382" s="116"/>
      <c r="FEL382" s="118"/>
      <c r="FEM382" s="116"/>
      <c r="FEN382" s="116"/>
      <c r="FEO382" s="116"/>
      <c r="FEP382" s="116"/>
      <c r="FEQ382" s="116"/>
      <c r="FER382" s="116"/>
      <c r="FES382" s="116"/>
      <c r="FET382" s="116"/>
      <c r="FEU382" s="116"/>
      <c r="FEV382" s="116"/>
      <c r="FEW382" s="118"/>
      <c r="FEX382" s="115"/>
      <c r="FEY382" s="116"/>
      <c r="FEZ382" s="117"/>
      <c r="FFA382" s="116"/>
      <c r="FFB382" s="116"/>
      <c r="FFC382" s="116"/>
      <c r="FFD382" s="116"/>
      <c r="FFE382" s="116"/>
      <c r="FFF382" s="116"/>
      <c r="FFG382" s="116"/>
      <c r="FFH382" s="116"/>
      <c r="FFI382" s="118"/>
      <c r="FFJ382" s="116"/>
      <c r="FFK382" s="116"/>
      <c r="FFL382" s="116"/>
      <c r="FFM382" s="116"/>
      <c r="FFN382" s="116"/>
      <c r="FFO382" s="116"/>
      <c r="FFP382" s="116"/>
      <c r="FFQ382" s="116"/>
      <c r="FFR382" s="116"/>
      <c r="FFS382" s="116"/>
      <c r="FFT382" s="118"/>
      <c r="FFU382" s="115"/>
      <c r="FFV382" s="116"/>
      <c r="FFW382" s="117"/>
      <c r="FFX382" s="116"/>
      <c r="FFY382" s="116"/>
      <c r="FFZ382" s="116"/>
      <c r="FGA382" s="116"/>
      <c r="FGB382" s="116"/>
      <c r="FGC382" s="116"/>
      <c r="FGD382" s="116"/>
      <c r="FGE382" s="116"/>
      <c r="FGF382" s="118"/>
      <c r="FGG382" s="116"/>
      <c r="FGH382" s="116"/>
      <c r="FGI382" s="116"/>
      <c r="FGJ382" s="116"/>
      <c r="FGK382" s="116"/>
      <c r="FGL382" s="116"/>
      <c r="FGM382" s="116"/>
      <c r="FGN382" s="116"/>
      <c r="FGO382" s="116"/>
      <c r="FGP382" s="116"/>
      <c r="FGQ382" s="118"/>
      <c r="FGR382" s="115"/>
      <c r="FGS382" s="116"/>
      <c r="FGT382" s="117"/>
      <c r="FGU382" s="116"/>
      <c r="FGV382" s="116"/>
      <c r="FGW382" s="116"/>
      <c r="FGX382" s="116"/>
      <c r="FGY382" s="116"/>
      <c r="FGZ382" s="116"/>
      <c r="FHA382" s="116"/>
      <c r="FHB382" s="116"/>
      <c r="FHC382" s="118"/>
      <c r="FHD382" s="116"/>
      <c r="FHE382" s="116"/>
      <c r="FHF382" s="116"/>
      <c r="FHG382" s="116"/>
      <c r="FHH382" s="116"/>
      <c r="FHI382" s="116"/>
      <c r="FHJ382" s="116"/>
      <c r="FHK382" s="116"/>
      <c r="FHL382" s="116"/>
      <c r="FHM382" s="116"/>
      <c r="FHN382" s="118"/>
      <c r="FHO382" s="115"/>
      <c r="FHP382" s="116"/>
      <c r="FHQ382" s="117"/>
      <c r="FHR382" s="116"/>
      <c r="FHS382" s="116"/>
      <c r="FHT382" s="116"/>
      <c r="FHU382" s="116"/>
      <c r="FHV382" s="116"/>
      <c r="FHW382" s="116"/>
      <c r="FHX382" s="116"/>
      <c r="FHY382" s="116"/>
      <c r="FHZ382" s="118"/>
      <c r="FIA382" s="116"/>
      <c r="FIB382" s="116"/>
      <c r="FIC382" s="116"/>
      <c r="FID382" s="116"/>
      <c r="FIE382" s="116"/>
      <c r="FIF382" s="116"/>
      <c r="FIG382" s="116"/>
      <c r="FIH382" s="116"/>
      <c r="FII382" s="116"/>
      <c r="FIJ382" s="116"/>
      <c r="FIK382" s="118"/>
      <c r="FIL382" s="115"/>
      <c r="FIM382" s="116"/>
      <c r="FIN382" s="117"/>
      <c r="FIO382" s="116"/>
      <c r="FIP382" s="116"/>
      <c r="FIQ382" s="116"/>
      <c r="FIR382" s="116"/>
      <c r="FIS382" s="116"/>
      <c r="FIT382" s="116"/>
      <c r="FIU382" s="116"/>
      <c r="FIV382" s="116"/>
      <c r="FIW382" s="118"/>
      <c r="FIX382" s="116"/>
      <c r="FIY382" s="116"/>
      <c r="FIZ382" s="116"/>
      <c r="FJA382" s="116"/>
      <c r="FJB382" s="116"/>
      <c r="FJC382" s="116"/>
      <c r="FJD382" s="116"/>
      <c r="FJE382" s="116"/>
      <c r="FJF382" s="116"/>
      <c r="FJG382" s="116"/>
      <c r="FJH382" s="118"/>
      <c r="FJI382" s="115"/>
      <c r="FJJ382" s="116"/>
      <c r="FJK382" s="117"/>
      <c r="FJL382" s="116"/>
      <c r="FJM382" s="116"/>
      <c r="FJN382" s="116"/>
      <c r="FJO382" s="116"/>
      <c r="FJP382" s="116"/>
      <c r="FJQ382" s="116"/>
      <c r="FJR382" s="116"/>
      <c r="FJS382" s="116"/>
      <c r="FJT382" s="118"/>
      <c r="FJU382" s="116"/>
      <c r="FJV382" s="116"/>
      <c r="FJW382" s="116"/>
      <c r="FJX382" s="116"/>
      <c r="FJY382" s="116"/>
      <c r="FJZ382" s="116"/>
      <c r="FKA382" s="116"/>
      <c r="FKB382" s="116"/>
      <c r="FKC382" s="116"/>
      <c r="FKD382" s="116"/>
      <c r="FKE382" s="118"/>
      <c r="FKF382" s="115"/>
      <c r="FKG382" s="116"/>
      <c r="FKH382" s="117"/>
      <c r="FKI382" s="116"/>
      <c r="FKJ382" s="116"/>
      <c r="FKK382" s="116"/>
      <c r="FKL382" s="116"/>
      <c r="FKM382" s="116"/>
      <c r="FKN382" s="116"/>
      <c r="FKO382" s="116"/>
      <c r="FKP382" s="116"/>
      <c r="FKQ382" s="118"/>
      <c r="FKR382" s="116"/>
      <c r="FKS382" s="116"/>
      <c r="FKT382" s="116"/>
      <c r="FKU382" s="116"/>
      <c r="FKV382" s="116"/>
      <c r="FKW382" s="116"/>
      <c r="FKX382" s="116"/>
      <c r="FKY382" s="116"/>
      <c r="FKZ382" s="116"/>
      <c r="FLA382" s="116"/>
      <c r="FLB382" s="118"/>
      <c r="FLC382" s="115"/>
      <c r="FLD382" s="116"/>
      <c r="FLE382" s="117"/>
      <c r="FLF382" s="116"/>
      <c r="FLG382" s="116"/>
      <c r="FLH382" s="116"/>
      <c r="FLI382" s="116"/>
      <c r="FLJ382" s="116"/>
      <c r="FLK382" s="116"/>
      <c r="FLL382" s="116"/>
      <c r="FLM382" s="116"/>
      <c r="FLN382" s="118"/>
      <c r="FLO382" s="116"/>
      <c r="FLP382" s="116"/>
      <c r="FLQ382" s="116"/>
      <c r="FLR382" s="116"/>
      <c r="FLS382" s="116"/>
      <c r="FLT382" s="116"/>
      <c r="FLU382" s="116"/>
      <c r="FLV382" s="116"/>
      <c r="FLW382" s="116"/>
      <c r="FLX382" s="116"/>
      <c r="FLY382" s="118"/>
      <c r="FLZ382" s="115"/>
      <c r="FMA382" s="116"/>
      <c r="FMB382" s="117"/>
      <c r="FMC382" s="116"/>
      <c r="FMD382" s="116"/>
      <c r="FME382" s="116"/>
      <c r="FMF382" s="116"/>
      <c r="FMG382" s="116"/>
      <c r="FMH382" s="116"/>
      <c r="FMI382" s="116"/>
      <c r="FMJ382" s="116"/>
      <c r="FMK382" s="118"/>
      <c r="FML382" s="116"/>
      <c r="FMM382" s="116"/>
      <c r="FMN382" s="116"/>
      <c r="FMO382" s="116"/>
      <c r="FMP382" s="116"/>
      <c r="FMQ382" s="116"/>
      <c r="FMR382" s="116"/>
      <c r="FMS382" s="116"/>
      <c r="FMT382" s="116"/>
      <c r="FMU382" s="116"/>
      <c r="FMV382" s="118"/>
      <c r="FMW382" s="115"/>
      <c r="FMX382" s="116"/>
      <c r="FMY382" s="117"/>
      <c r="FMZ382" s="116"/>
      <c r="FNA382" s="116"/>
      <c r="FNB382" s="116"/>
      <c r="FNC382" s="116"/>
      <c r="FND382" s="116"/>
      <c r="FNE382" s="116"/>
      <c r="FNF382" s="116"/>
      <c r="FNG382" s="116"/>
      <c r="FNH382" s="118"/>
      <c r="FNI382" s="116"/>
      <c r="FNJ382" s="116"/>
      <c r="FNK382" s="116"/>
      <c r="FNL382" s="116"/>
      <c r="FNM382" s="116"/>
      <c r="FNN382" s="116"/>
      <c r="FNO382" s="116"/>
      <c r="FNP382" s="116"/>
      <c r="FNQ382" s="116"/>
      <c r="FNR382" s="116"/>
      <c r="FNS382" s="118"/>
      <c r="FNT382" s="115"/>
      <c r="FNU382" s="116"/>
      <c r="FNV382" s="117"/>
      <c r="FNW382" s="116"/>
      <c r="FNX382" s="116"/>
      <c r="FNY382" s="116"/>
      <c r="FNZ382" s="116"/>
      <c r="FOA382" s="116"/>
      <c r="FOB382" s="116"/>
      <c r="FOC382" s="116"/>
      <c r="FOD382" s="116"/>
      <c r="FOE382" s="118"/>
      <c r="FOF382" s="116"/>
      <c r="FOG382" s="116"/>
      <c r="FOH382" s="116"/>
      <c r="FOI382" s="116"/>
      <c r="FOJ382" s="116"/>
      <c r="FOK382" s="116"/>
      <c r="FOL382" s="116"/>
      <c r="FOM382" s="116"/>
      <c r="FON382" s="116"/>
      <c r="FOO382" s="116"/>
      <c r="FOP382" s="118"/>
      <c r="FOQ382" s="115"/>
      <c r="FOR382" s="116"/>
      <c r="FOS382" s="117"/>
      <c r="FOT382" s="116"/>
      <c r="FOU382" s="116"/>
      <c r="FOV382" s="116"/>
      <c r="FOW382" s="116"/>
      <c r="FOX382" s="116"/>
      <c r="FOY382" s="116"/>
      <c r="FOZ382" s="116"/>
      <c r="FPA382" s="116"/>
      <c r="FPB382" s="118"/>
      <c r="FPC382" s="116"/>
      <c r="FPD382" s="116"/>
      <c r="FPE382" s="116"/>
      <c r="FPF382" s="116"/>
      <c r="FPG382" s="116"/>
      <c r="FPH382" s="116"/>
      <c r="FPI382" s="116"/>
      <c r="FPJ382" s="116"/>
      <c r="FPK382" s="116"/>
      <c r="FPL382" s="116"/>
      <c r="FPM382" s="118"/>
      <c r="FPN382" s="115"/>
      <c r="FPO382" s="116"/>
      <c r="FPP382" s="117"/>
      <c r="FPQ382" s="116"/>
      <c r="FPR382" s="116"/>
      <c r="FPS382" s="116"/>
      <c r="FPT382" s="116"/>
      <c r="FPU382" s="116"/>
      <c r="FPV382" s="116"/>
      <c r="FPW382" s="116"/>
      <c r="FPX382" s="116"/>
      <c r="FPY382" s="118"/>
      <c r="FPZ382" s="116"/>
      <c r="FQA382" s="116"/>
      <c r="FQB382" s="116"/>
      <c r="FQC382" s="116"/>
      <c r="FQD382" s="116"/>
      <c r="FQE382" s="116"/>
      <c r="FQF382" s="116"/>
      <c r="FQG382" s="116"/>
      <c r="FQH382" s="116"/>
      <c r="FQI382" s="116"/>
      <c r="FQJ382" s="118"/>
      <c r="FQK382" s="115"/>
      <c r="FQL382" s="116"/>
      <c r="FQM382" s="117"/>
      <c r="FQN382" s="116"/>
      <c r="FQO382" s="116"/>
      <c r="FQP382" s="116"/>
      <c r="FQQ382" s="116"/>
      <c r="FQR382" s="116"/>
      <c r="FQS382" s="116"/>
      <c r="FQT382" s="116"/>
      <c r="FQU382" s="116"/>
      <c r="FQV382" s="118"/>
      <c r="FQW382" s="116"/>
      <c r="FQX382" s="116"/>
      <c r="FQY382" s="116"/>
      <c r="FQZ382" s="116"/>
      <c r="FRA382" s="116"/>
      <c r="FRB382" s="116"/>
      <c r="FRC382" s="116"/>
      <c r="FRD382" s="116"/>
      <c r="FRE382" s="116"/>
      <c r="FRF382" s="116"/>
      <c r="FRG382" s="118"/>
      <c r="FRH382" s="115"/>
      <c r="FRI382" s="116"/>
      <c r="FRJ382" s="117"/>
      <c r="FRK382" s="116"/>
      <c r="FRL382" s="116"/>
      <c r="FRM382" s="116"/>
      <c r="FRN382" s="116"/>
      <c r="FRO382" s="116"/>
      <c r="FRP382" s="116"/>
      <c r="FRQ382" s="116"/>
      <c r="FRR382" s="116"/>
      <c r="FRS382" s="118"/>
      <c r="FRT382" s="116"/>
      <c r="FRU382" s="116"/>
      <c r="FRV382" s="116"/>
      <c r="FRW382" s="116"/>
      <c r="FRX382" s="116"/>
      <c r="FRY382" s="116"/>
      <c r="FRZ382" s="116"/>
      <c r="FSA382" s="116"/>
      <c r="FSB382" s="116"/>
      <c r="FSC382" s="116"/>
      <c r="FSD382" s="118"/>
      <c r="FSE382" s="115"/>
      <c r="FSF382" s="116"/>
      <c r="FSG382" s="117"/>
      <c r="FSH382" s="116"/>
      <c r="FSI382" s="116"/>
      <c r="FSJ382" s="116"/>
      <c r="FSK382" s="116"/>
      <c r="FSL382" s="116"/>
      <c r="FSM382" s="116"/>
      <c r="FSN382" s="116"/>
      <c r="FSO382" s="116"/>
      <c r="FSP382" s="118"/>
      <c r="FSQ382" s="116"/>
      <c r="FSR382" s="116"/>
      <c r="FSS382" s="116"/>
      <c r="FST382" s="116"/>
      <c r="FSU382" s="116"/>
      <c r="FSV382" s="116"/>
      <c r="FSW382" s="116"/>
      <c r="FSX382" s="116"/>
      <c r="FSY382" s="116"/>
      <c r="FSZ382" s="116"/>
      <c r="FTA382" s="118"/>
      <c r="FTB382" s="115"/>
      <c r="FTC382" s="116"/>
      <c r="FTD382" s="117"/>
      <c r="FTE382" s="116"/>
      <c r="FTF382" s="116"/>
      <c r="FTG382" s="116"/>
      <c r="FTH382" s="116"/>
      <c r="FTI382" s="116"/>
      <c r="FTJ382" s="116"/>
      <c r="FTK382" s="116"/>
      <c r="FTL382" s="116"/>
      <c r="FTM382" s="118"/>
      <c r="FTN382" s="116"/>
      <c r="FTO382" s="116"/>
      <c r="FTP382" s="116"/>
      <c r="FTQ382" s="116"/>
      <c r="FTR382" s="116"/>
      <c r="FTS382" s="116"/>
      <c r="FTT382" s="116"/>
      <c r="FTU382" s="116"/>
      <c r="FTV382" s="116"/>
      <c r="FTW382" s="116"/>
      <c r="FTX382" s="118"/>
      <c r="FTY382" s="115"/>
      <c r="FTZ382" s="116"/>
      <c r="FUA382" s="117"/>
      <c r="FUB382" s="116"/>
      <c r="FUC382" s="116"/>
      <c r="FUD382" s="116"/>
      <c r="FUE382" s="116"/>
      <c r="FUF382" s="116"/>
      <c r="FUG382" s="116"/>
      <c r="FUH382" s="116"/>
      <c r="FUI382" s="116"/>
      <c r="FUJ382" s="118"/>
      <c r="FUK382" s="116"/>
      <c r="FUL382" s="116"/>
      <c r="FUM382" s="116"/>
      <c r="FUN382" s="116"/>
      <c r="FUO382" s="116"/>
      <c r="FUP382" s="116"/>
      <c r="FUQ382" s="116"/>
      <c r="FUR382" s="116"/>
      <c r="FUS382" s="116"/>
      <c r="FUT382" s="116"/>
      <c r="FUU382" s="118"/>
      <c r="FUV382" s="115"/>
      <c r="FUW382" s="116"/>
      <c r="FUX382" s="117"/>
      <c r="FUY382" s="116"/>
      <c r="FUZ382" s="116"/>
      <c r="FVA382" s="116"/>
      <c r="FVB382" s="116"/>
      <c r="FVC382" s="116"/>
      <c r="FVD382" s="116"/>
      <c r="FVE382" s="116"/>
      <c r="FVF382" s="116"/>
      <c r="FVG382" s="118"/>
      <c r="FVH382" s="116"/>
      <c r="FVI382" s="116"/>
      <c r="FVJ382" s="116"/>
      <c r="FVK382" s="116"/>
      <c r="FVL382" s="116"/>
      <c r="FVM382" s="116"/>
      <c r="FVN382" s="116"/>
      <c r="FVO382" s="116"/>
      <c r="FVP382" s="116"/>
      <c r="FVQ382" s="116"/>
      <c r="FVR382" s="118"/>
      <c r="FVS382" s="115"/>
      <c r="FVT382" s="116"/>
      <c r="FVU382" s="117"/>
      <c r="FVV382" s="116"/>
      <c r="FVW382" s="116"/>
      <c r="FVX382" s="116"/>
      <c r="FVY382" s="116"/>
      <c r="FVZ382" s="116"/>
      <c r="FWA382" s="116"/>
      <c r="FWB382" s="116"/>
      <c r="FWC382" s="116"/>
      <c r="FWD382" s="118"/>
      <c r="FWE382" s="116"/>
      <c r="FWF382" s="116"/>
      <c r="FWG382" s="116"/>
      <c r="FWH382" s="116"/>
      <c r="FWI382" s="116"/>
      <c r="FWJ382" s="116"/>
      <c r="FWK382" s="116"/>
      <c r="FWL382" s="116"/>
      <c r="FWM382" s="116"/>
      <c r="FWN382" s="116"/>
      <c r="FWO382" s="118"/>
      <c r="FWP382" s="115"/>
      <c r="FWQ382" s="116"/>
      <c r="FWR382" s="117"/>
      <c r="FWS382" s="116"/>
      <c r="FWT382" s="116"/>
      <c r="FWU382" s="116"/>
      <c r="FWV382" s="116"/>
      <c r="FWW382" s="116"/>
      <c r="FWX382" s="116"/>
      <c r="FWY382" s="116"/>
      <c r="FWZ382" s="116"/>
      <c r="FXA382" s="118"/>
      <c r="FXB382" s="116"/>
      <c r="FXC382" s="116"/>
      <c r="FXD382" s="116"/>
      <c r="FXE382" s="116"/>
      <c r="FXF382" s="116"/>
      <c r="FXG382" s="116"/>
      <c r="FXH382" s="116"/>
      <c r="FXI382" s="116"/>
      <c r="FXJ382" s="116"/>
      <c r="FXK382" s="116"/>
      <c r="FXL382" s="118"/>
      <c r="FXM382" s="115"/>
      <c r="FXN382" s="116"/>
      <c r="FXO382" s="117"/>
      <c r="FXP382" s="116"/>
      <c r="FXQ382" s="116"/>
      <c r="FXR382" s="116"/>
      <c r="FXS382" s="116"/>
      <c r="FXT382" s="116"/>
      <c r="FXU382" s="116"/>
      <c r="FXV382" s="116"/>
      <c r="FXW382" s="116"/>
      <c r="FXX382" s="118"/>
      <c r="FXY382" s="116"/>
      <c r="FXZ382" s="116"/>
      <c r="FYA382" s="116"/>
      <c r="FYB382" s="116"/>
      <c r="FYC382" s="116"/>
      <c r="FYD382" s="116"/>
      <c r="FYE382" s="116"/>
      <c r="FYF382" s="116"/>
      <c r="FYG382" s="116"/>
      <c r="FYH382" s="116"/>
      <c r="FYI382" s="118"/>
      <c r="FYJ382" s="115"/>
      <c r="FYK382" s="116"/>
      <c r="FYL382" s="117"/>
      <c r="FYM382" s="116"/>
      <c r="FYN382" s="116"/>
      <c r="FYO382" s="116"/>
      <c r="FYP382" s="116"/>
      <c r="FYQ382" s="116"/>
      <c r="FYR382" s="116"/>
      <c r="FYS382" s="116"/>
      <c r="FYT382" s="116"/>
      <c r="FYU382" s="118"/>
      <c r="FYV382" s="116"/>
      <c r="FYW382" s="116"/>
      <c r="FYX382" s="116"/>
      <c r="FYY382" s="116"/>
      <c r="FYZ382" s="116"/>
      <c r="FZA382" s="116"/>
      <c r="FZB382" s="116"/>
      <c r="FZC382" s="116"/>
      <c r="FZD382" s="116"/>
      <c r="FZE382" s="116"/>
      <c r="FZF382" s="118"/>
      <c r="FZG382" s="115"/>
      <c r="FZH382" s="116"/>
      <c r="FZI382" s="117"/>
      <c r="FZJ382" s="116"/>
      <c r="FZK382" s="116"/>
      <c r="FZL382" s="116"/>
      <c r="FZM382" s="116"/>
      <c r="FZN382" s="116"/>
      <c r="FZO382" s="116"/>
      <c r="FZP382" s="116"/>
      <c r="FZQ382" s="116"/>
      <c r="FZR382" s="118"/>
      <c r="FZS382" s="116"/>
      <c r="FZT382" s="116"/>
      <c r="FZU382" s="116"/>
      <c r="FZV382" s="116"/>
      <c r="FZW382" s="116"/>
      <c r="FZX382" s="116"/>
      <c r="FZY382" s="116"/>
      <c r="FZZ382" s="116"/>
      <c r="GAA382" s="116"/>
      <c r="GAB382" s="116"/>
      <c r="GAC382" s="118"/>
      <c r="GAD382" s="115"/>
      <c r="GAE382" s="116"/>
      <c r="GAF382" s="117"/>
      <c r="GAG382" s="116"/>
      <c r="GAH382" s="116"/>
      <c r="GAI382" s="116"/>
      <c r="GAJ382" s="116"/>
      <c r="GAK382" s="116"/>
      <c r="GAL382" s="116"/>
      <c r="GAM382" s="116"/>
      <c r="GAN382" s="116"/>
      <c r="GAO382" s="118"/>
      <c r="GAP382" s="116"/>
      <c r="GAQ382" s="116"/>
      <c r="GAR382" s="116"/>
      <c r="GAS382" s="116"/>
      <c r="GAT382" s="116"/>
      <c r="GAU382" s="116"/>
      <c r="GAV382" s="116"/>
      <c r="GAW382" s="116"/>
      <c r="GAX382" s="116"/>
      <c r="GAY382" s="116"/>
      <c r="GAZ382" s="118"/>
      <c r="GBA382" s="115"/>
      <c r="GBB382" s="116"/>
      <c r="GBC382" s="117"/>
      <c r="GBD382" s="116"/>
      <c r="GBE382" s="116"/>
      <c r="GBF382" s="116"/>
      <c r="GBG382" s="116"/>
      <c r="GBH382" s="116"/>
      <c r="GBI382" s="116"/>
      <c r="GBJ382" s="116"/>
      <c r="GBK382" s="116"/>
      <c r="GBL382" s="118"/>
      <c r="GBM382" s="116"/>
      <c r="GBN382" s="116"/>
      <c r="GBO382" s="116"/>
      <c r="GBP382" s="116"/>
      <c r="GBQ382" s="116"/>
      <c r="GBR382" s="116"/>
      <c r="GBS382" s="116"/>
      <c r="GBT382" s="116"/>
      <c r="GBU382" s="116"/>
      <c r="GBV382" s="116"/>
      <c r="GBW382" s="118"/>
      <c r="GBX382" s="115"/>
      <c r="GBY382" s="116"/>
      <c r="GBZ382" s="117"/>
      <c r="GCA382" s="116"/>
      <c r="GCB382" s="116"/>
      <c r="GCC382" s="116"/>
      <c r="GCD382" s="116"/>
      <c r="GCE382" s="116"/>
      <c r="GCF382" s="116"/>
      <c r="GCG382" s="116"/>
      <c r="GCH382" s="116"/>
      <c r="GCI382" s="118"/>
      <c r="GCJ382" s="116"/>
      <c r="GCK382" s="116"/>
      <c r="GCL382" s="116"/>
      <c r="GCM382" s="116"/>
      <c r="GCN382" s="116"/>
      <c r="GCO382" s="116"/>
      <c r="GCP382" s="116"/>
      <c r="GCQ382" s="116"/>
      <c r="GCR382" s="116"/>
      <c r="GCS382" s="116"/>
      <c r="GCT382" s="118"/>
      <c r="GCU382" s="115"/>
      <c r="GCV382" s="116"/>
      <c r="GCW382" s="117"/>
      <c r="GCX382" s="116"/>
      <c r="GCY382" s="116"/>
      <c r="GCZ382" s="116"/>
      <c r="GDA382" s="116"/>
      <c r="GDB382" s="116"/>
      <c r="GDC382" s="116"/>
      <c r="GDD382" s="116"/>
      <c r="GDE382" s="116"/>
      <c r="GDF382" s="118"/>
      <c r="GDG382" s="116"/>
      <c r="GDH382" s="116"/>
      <c r="GDI382" s="116"/>
      <c r="GDJ382" s="116"/>
      <c r="GDK382" s="116"/>
      <c r="GDL382" s="116"/>
      <c r="GDM382" s="116"/>
      <c r="GDN382" s="116"/>
      <c r="GDO382" s="116"/>
      <c r="GDP382" s="116"/>
      <c r="GDQ382" s="118"/>
      <c r="GDR382" s="115"/>
      <c r="GDS382" s="116"/>
      <c r="GDT382" s="117"/>
      <c r="GDU382" s="116"/>
      <c r="GDV382" s="116"/>
      <c r="GDW382" s="116"/>
      <c r="GDX382" s="116"/>
      <c r="GDY382" s="116"/>
      <c r="GDZ382" s="116"/>
      <c r="GEA382" s="116"/>
      <c r="GEB382" s="116"/>
      <c r="GEC382" s="118"/>
      <c r="GED382" s="116"/>
      <c r="GEE382" s="116"/>
      <c r="GEF382" s="116"/>
      <c r="GEG382" s="116"/>
      <c r="GEH382" s="116"/>
      <c r="GEI382" s="116"/>
      <c r="GEJ382" s="116"/>
      <c r="GEK382" s="116"/>
      <c r="GEL382" s="116"/>
      <c r="GEM382" s="116"/>
      <c r="GEN382" s="118"/>
      <c r="GEO382" s="115"/>
      <c r="GEP382" s="116"/>
      <c r="GEQ382" s="117"/>
      <c r="GER382" s="116"/>
      <c r="GES382" s="116"/>
      <c r="GET382" s="116"/>
      <c r="GEU382" s="116"/>
      <c r="GEV382" s="116"/>
      <c r="GEW382" s="116"/>
      <c r="GEX382" s="116"/>
      <c r="GEY382" s="116"/>
      <c r="GEZ382" s="118"/>
      <c r="GFA382" s="116"/>
      <c r="GFB382" s="116"/>
      <c r="GFC382" s="116"/>
      <c r="GFD382" s="116"/>
      <c r="GFE382" s="116"/>
      <c r="GFF382" s="116"/>
      <c r="GFG382" s="116"/>
      <c r="GFH382" s="116"/>
      <c r="GFI382" s="116"/>
      <c r="GFJ382" s="116"/>
      <c r="GFK382" s="118"/>
      <c r="GFL382" s="115"/>
      <c r="GFM382" s="116"/>
      <c r="GFN382" s="117"/>
      <c r="GFO382" s="116"/>
      <c r="GFP382" s="116"/>
      <c r="GFQ382" s="116"/>
      <c r="GFR382" s="116"/>
      <c r="GFS382" s="116"/>
      <c r="GFT382" s="116"/>
      <c r="GFU382" s="116"/>
      <c r="GFV382" s="116"/>
      <c r="GFW382" s="118"/>
      <c r="GFX382" s="116"/>
      <c r="GFY382" s="116"/>
      <c r="GFZ382" s="116"/>
      <c r="GGA382" s="116"/>
      <c r="GGB382" s="116"/>
      <c r="GGC382" s="116"/>
      <c r="GGD382" s="116"/>
      <c r="GGE382" s="116"/>
      <c r="GGF382" s="116"/>
      <c r="GGG382" s="116"/>
      <c r="GGH382" s="118"/>
      <c r="GGI382" s="115"/>
      <c r="GGJ382" s="116"/>
      <c r="GGK382" s="117"/>
      <c r="GGL382" s="116"/>
      <c r="GGM382" s="116"/>
      <c r="GGN382" s="116"/>
      <c r="GGO382" s="116"/>
      <c r="GGP382" s="116"/>
      <c r="GGQ382" s="116"/>
      <c r="GGR382" s="116"/>
      <c r="GGS382" s="116"/>
      <c r="GGT382" s="118"/>
      <c r="GGU382" s="116"/>
      <c r="GGV382" s="116"/>
      <c r="GGW382" s="116"/>
      <c r="GGX382" s="116"/>
      <c r="GGY382" s="116"/>
      <c r="GGZ382" s="116"/>
      <c r="GHA382" s="116"/>
      <c r="GHB382" s="116"/>
      <c r="GHC382" s="116"/>
      <c r="GHD382" s="116"/>
      <c r="GHE382" s="118"/>
      <c r="GHF382" s="115"/>
      <c r="GHG382" s="116"/>
      <c r="GHH382" s="117"/>
      <c r="GHI382" s="116"/>
      <c r="GHJ382" s="116"/>
      <c r="GHK382" s="116"/>
      <c r="GHL382" s="116"/>
      <c r="GHM382" s="116"/>
      <c r="GHN382" s="116"/>
      <c r="GHO382" s="116"/>
      <c r="GHP382" s="116"/>
      <c r="GHQ382" s="118"/>
      <c r="GHR382" s="116"/>
      <c r="GHS382" s="116"/>
      <c r="GHT382" s="116"/>
      <c r="GHU382" s="116"/>
      <c r="GHV382" s="116"/>
      <c r="GHW382" s="116"/>
      <c r="GHX382" s="116"/>
      <c r="GHY382" s="116"/>
      <c r="GHZ382" s="116"/>
      <c r="GIA382" s="116"/>
      <c r="GIB382" s="118"/>
      <c r="GIC382" s="115"/>
      <c r="GID382" s="116"/>
      <c r="GIE382" s="117"/>
      <c r="GIF382" s="116"/>
      <c r="GIG382" s="116"/>
      <c r="GIH382" s="116"/>
      <c r="GII382" s="116"/>
      <c r="GIJ382" s="116"/>
      <c r="GIK382" s="116"/>
      <c r="GIL382" s="116"/>
      <c r="GIM382" s="116"/>
      <c r="GIN382" s="118"/>
      <c r="GIO382" s="116"/>
      <c r="GIP382" s="116"/>
      <c r="GIQ382" s="116"/>
      <c r="GIR382" s="116"/>
      <c r="GIS382" s="116"/>
      <c r="GIT382" s="116"/>
      <c r="GIU382" s="116"/>
      <c r="GIV382" s="116"/>
      <c r="GIW382" s="116"/>
      <c r="GIX382" s="116"/>
      <c r="GIY382" s="118"/>
      <c r="GIZ382" s="115"/>
      <c r="GJA382" s="116"/>
      <c r="GJB382" s="117"/>
      <c r="GJC382" s="116"/>
      <c r="GJD382" s="116"/>
      <c r="GJE382" s="116"/>
      <c r="GJF382" s="116"/>
      <c r="GJG382" s="116"/>
      <c r="GJH382" s="116"/>
      <c r="GJI382" s="116"/>
      <c r="GJJ382" s="116"/>
      <c r="GJK382" s="118"/>
      <c r="GJL382" s="116"/>
      <c r="GJM382" s="116"/>
      <c r="GJN382" s="116"/>
      <c r="GJO382" s="116"/>
      <c r="GJP382" s="116"/>
      <c r="GJQ382" s="116"/>
      <c r="GJR382" s="116"/>
      <c r="GJS382" s="116"/>
      <c r="GJT382" s="116"/>
      <c r="GJU382" s="116"/>
      <c r="GJV382" s="118"/>
      <c r="GJW382" s="115"/>
      <c r="GJX382" s="116"/>
      <c r="GJY382" s="117"/>
      <c r="GJZ382" s="116"/>
      <c r="GKA382" s="116"/>
      <c r="GKB382" s="116"/>
      <c r="GKC382" s="116"/>
      <c r="GKD382" s="116"/>
      <c r="GKE382" s="116"/>
      <c r="GKF382" s="116"/>
      <c r="GKG382" s="116"/>
      <c r="GKH382" s="118"/>
      <c r="GKI382" s="116"/>
      <c r="GKJ382" s="116"/>
      <c r="GKK382" s="116"/>
      <c r="GKL382" s="116"/>
      <c r="GKM382" s="116"/>
      <c r="GKN382" s="116"/>
      <c r="GKO382" s="116"/>
      <c r="GKP382" s="116"/>
      <c r="GKQ382" s="116"/>
      <c r="GKR382" s="116"/>
      <c r="GKS382" s="118"/>
      <c r="GKT382" s="115"/>
      <c r="GKU382" s="116"/>
      <c r="GKV382" s="117"/>
      <c r="GKW382" s="116"/>
      <c r="GKX382" s="116"/>
      <c r="GKY382" s="116"/>
      <c r="GKZ382" s="116"/>
      <c r="GLA382" s="116"/>
      <c r="GLB382" s="116"/>
      <c r="GLC382" s="116"/>
      <c r="GLD382" s="116"/>
      <c r="GLE382" s="118"/>
      <c r="GLF382" s="116"/>
      <c r="GLG382" s="116"/>
      <c r="GLH382" s="116"/>
      <c r="GLI382" s="116"/>
      <c r="GLJ382" s="116"/>
      <c r="GLK382" s="116"/>
      <c r="GLL382" s="116"/>
      <c r="GLM382" s="116"/>
      <c r="GLN382" s="116"/>
      <c r="GLO382" s="116"/>
      <c r="GLP382" s="118"/>
      <c r="GLQ382" s="115"/>
      <c r="GLR382" s="116"/>
      <c r="GLS382" s="117"/>
      <c r="GLT382" s="116"/>
      <c r="GLU382" s="116"/>
      <c r="GLV382" s="116"/>
      <c r="GLW382" s="116"/>
      <c r="GLX382" s="116"/>
      <c r="GLY382" s="116"/>
      <c r="GLZ382" s="116"/>
      <c r="GMA382" s="116"/>
      <c r="GMB382" s="118"/>
      <c r="GMC382" s="116"/>
      <c r="GMD382" s="116"/>
      <c r="GME382" s="116"/>
      <c r="GMF382" s="116"/>
      <c r="GMG382" s="116"/>
      <c r="GMH382" s="116"/>
      <c r="GMI382" s="116"/>
      <c r="GMJ382" s="116"/>
      <c r="GMK382" s="116"/>
      <c r="GML382" s="116"/>
      <c r="GMM382" s="118"/>
      <c r="GMN382" s="115"/>
      <c r="GMO382" s="116"/>
      <c r="GMP382" s="117"/>
      <c r="GMQ382" s="116"/>
      <c r="GMR382" s="116"/>
      <c r="GMS382" s="116"/>
      <c r="GMT382" s="116"/>
      <c r="GMU382" s="116"/>
      <c r="GMV382" s="116"/>
      <c r="GMW382" s="116"/>
      <c r="GMX382" s="116"/>
      <c r="GMY382" s="118"/>
      <c r="GMZ382" s="116"/>
      <c r="GNA382" s="116"/>
      <c r="GNB382" s="116"/>
      <c r="GNC382" s="116"/>
      <c r="GND382" s="116"/>
      <c r="GNE382" s="116"/>
      <c r="GNF382" s="116"/>
      <c r="GNG382" s="116"/>
      <c r="GNH382" s="116"/>
      <c r="GNI382" s="116"/>
      <c r="GNJ382" s="118"/>
      <c r="GNK382" s="115"/>
      <c r="GNL382" s="116"/>
      <c r="GNM382" s="117"/>
      <c r="GNN382" s="116"/>
      <c r="GNO382" s="116"/>
      <c r="GNP382" s="116"/>
      <c r="GNQ382" s="116"/>
      <c r="GNR382" s="116"/>
      <c r="GNS382" s="116"/>
      <c r="GNT382" s="116"/>
      <c r="GNU382" s="116"/>
      <c r="GNV382" s="118"/>
      <c r="GNW382" s="116"/>
      <c r="GNX382" s="116"/>
      <c r="GNY382" s="116"/>
      <c r="GNZ382" s="116"/>
      <c r="GOA382" s="116"/>
      <c r="GOB382" s="116"/>
      <c r="GOC382" s="116"/>
      <c r="GOD382" s="116"/>
      <c r="GOE382" s="116"/>
      <c r="GOF382" s="116"/>
      <c r="GOG382" s="118"/>
      <c r="GOH382" s="115"/>
      <c r="GOI382" s="116"/>
      <c r="GOJ382" s="117"/>
      <c r="GOK382" s="116"/>
      <c r="GOL382" s="116"/>
      <c r="GOM382" s="116"/>
      <c r="GON382" s="116"/>
      <c r="GOO382" s="116"/>
      <c r="GOP382" s="116"/>
      <c r="GOQ382" s="116"/>
      <c r="GOR382" s="116"/>
      <c r="GOS382" s="118"/>
      <c r="GOT382" s="116"/>
      <c r="GOU382" s="116"/>
      <c r="GOV382" s="116"/>
      <c r="GOW382" s="116"/>
      <c r="GOX382" s="116"/>
      <c r="GOY382" s="116"/>
      <c r="GOZ382" s="116"/>
      <c r="GPA382" s="116"/>
      <c r="GPB382" s="116"/>
      <c r="GPC382" s="116"/>
      <c r="GPD382" s="118"/>
      <c r="GPE382" s="115"/>
      <c r="GPF382" s="116"/>
      <c r="GPG382" s="117"/>
      <c r="GPH382" s="116"/>
      <c r="GPI382" s="116"/>
      <c r="GPJ382" s="116"/>
      <c r="GPK382" s="116"/>
      <c r="GPL382" s="116"/>
      <c r="GPM382" s="116"/>
      <c r="GPN382" s="116"/>
      <c r="GPO382" s="116"/>
      <c r="GPP382" s="118"/>
      <c r="GPQ382" s="116"/>
      <c r="GPR382" s="116"/>
      <c r="GPS382" s="116"/>
      <c r="GPT382" s="116"/>
      <c r="GPU382" s="116"/>
      <c r="GPV382" s="116"/>
      <c r="GPW382" s="116"/>
      <c r="GPX382" s="116"/>
      <c r="GPY382" s="116"/>
      <c r="GPZ382" s="116"/>
      <c r="GQA382" s="118"/>
      <c r="GQB382" s="115"/>
      <c r="GQC382" s="116"/>
      <c r="GQD382" s="117"/>
      <c r="GQE382" s="116"/>
      <c r="GQF382" s="116"/>
      <c r="GQG382" s="116"/>
      <c r="GQH382" s="116"/>
      <c r="GQI382" s="116"/>
      <c r="GQJ382" s="116"/>
      <c r="GQK382" s="116"/>
      <c r="GQL382" s="116"/>
      <c r="GQM382" s="118"/>
      <c r="GQN382" s="116"/>
      <c r="GQO382" s="116"/>
      <c r="GQP382" s="116"/>
      <c r="GQQ382" s="116"/>
      <c r="GQR382" s="116"/>
      <c r="GQS382" s="116"/>
      <c r="GQT382" s="116"/>
      <c r="GQU382" s="116"/>
      <c r="GQV382" s="116"/>
      <c r="GQW382" s="116"/>
      <c r="GQX382" s="118"/>
      <c r="GQY382" s="115"/>
      <c r="GQZ382" s="116"/>
      <c r="GRA382" s="117"/>
      <c r="GRB382" s="116"/>
      <c r="GRC382" s="116"/>
      <c r="GRD382" s="116"/>
      <c r="GRE382" s="116"/>
      <c r="GRF382" s="116"/>
      <c r="GRG382" s="116"/>
      <c r="GRH382" s="116"/>
      <c r="GRI382" s="116"/>
      <c r="GRJ382" s="118"/>
      <c r="GRK382" s="116"/>
      <c r="GRL382" s="116"/>
      <c r="GRM382" s="116"/>
      <c r="GRN382" s="116"/>
      <c r="GRO382" s="116"/>
      <c r="GRP382" s="116"/>
      <c r="GRQ382" s="116"/>
      <c r="GRR382" s="116"/>
      <c r="GRS382" s="116"/>
      <c r="GRT382" s="116"/>
      <c r="GRU382" s="118"/>
      <c r="GRV382" s="115"/>
      <c r="GRW382" s="116"/>
      <c r="GRX382" s="117"/>
      <c r="GRY382" s="116"/>
      <c r="GRZ382" s="116"/>
      <c r="GSA382" s="116"/>
      <c r="GSB382" s="116"/>
      <c r="GSC382" s="116"/>
      <c r="GSD382" s="116"/>
      <c r="GSE382" s="116"/>
      <c r="GSF382" s="116"/>
      <c r="GSG382" s="118"/>
      <c r="GSH382" s="116"/>
      <c r="GSI382" s="116"/>
      <c r="GSJ382" s="116"/>
      <c r="GSK382" s="116"/>
      <c r="GSL382" s="116"/>
      <c r="GSM382" s="116"/>
      <c r="GSN382" s="116"/>
      <c r="GSO382" s="116"/>
      <c r="GSP382" s="116"/>
      <c r="GSQ382" s="116"/>
      <c r="GSR382" s="118"/>
      <c r="GSS382" s="115"/>
      <c r="GST382" s="116"/>
      <c r="GSU382" s="117"/>
      <c r="GSV382" s="116"/>
      <c r="GSW382" s="116"/>
      <c r="GSX382" s="116"/>
      <c r="GSY382" s="116"/>
      <c r="GSZ382" s="116"/>
      <c r="GTA382" s="116"/>
      <c r="GTB382" s="116"/>
      <c r="GTC382" s="116"/>
      <c r="GTD382" s="118"/>
      <c r="GTE382" s="116"/>
      <c r="GTF382" s="116"/>
      <c r="GTG382" s="116"/>
      <c r="GTH382" s="116"/>
      <c r="GTI382" s="116"/>
      <c r="GTJ382" s="116"/>
      <c r="GTK382" s="116"/>
      <c r="GTL382" s="116"/>
      <c r="GTM382" s="116"/>
      <c r="GTN382" s="116"/>
      <c r="GTO382" s="118"/>
      <c r="GTP382" s="115"/>
      <c r="GTQ382" s="116"/>
      <c r="GTR382" s="117"/>
      <c r="GTS382" s="116"/>
      <c r="GTT382" s="116"/>
      <c r="GTU382" s="116"/>
      <c r="GTV382" s="116"/>
      <c r="GTW382" s="116"/>
      <c r="GTX382" s="116"/>
      <c r="GTY382" s="116"/>
      <c r="GTZ382" s="116"/>
      <c r="GUA382" s="118"/>
      <c r="GUB382" s="116"/>
      <c r="GUC382" s="116"/>
      <c r="GUD382" s="116"/>
      <c r="GUE382" s="116"/>
      <c r="GUF382" s="116"/>
      <c r="GUG382" s="116"/>
      <c r="GUH382" s="116"/>
      <c r="GUI382" s="116"/>
      <c r="GUJ382" s="116"/>
      <c r="GUK382" s="116"/>
      <c r="GUL382" s="118"/>
      <c r="GUM382" s="115"/>
      <c r="GUN382" s="116"/>
      <c r="GUO382" s="117"/>
      <c r="GUP382" s="116"/>
      <c r="GUQ382" s="116"/>
      <c r="GUR382" s="116"/>
      <c r="GUS382" s="116"/>
      <c r="GUT382" s="116"/>
      <c r="GUU382" s="116"/>
      <c r="GUV382" s="116"/>
      <c r="GUW382" s="116"/>
      <c r="GUX382" s="118"/>
      <c r="GUY382" s="116"/>
      <c r="GUZ382" s="116"/>
      <c r="GVA382" s="116"/>
      <c r="GVB382" s="116"/>
      <c r="GVC382" s="116"/>
      <c r="GVD382" s="116"/>
      <c r="GVE382" s="116"/>
      <c r="GVF382" s="116"/>
      <c r="GVG382" s="116"/>
      <c r="GVH382" s="116"/>
      <c r="GVI382" s="118"/>
      <c r="GVJ382" s="115"/>
      <c r="GVK382" s="116"/>
      <c r="GVL382" s="117"/>
      <c r="GVM382" s="116"/>
      <c r="GVN382" s="116"/>
      <c r="GVO382" s="116"/>
      <c r="GVP382" s="116"/>
      <c r="GVQ382" s="116"/>
      <c r="GVR382" s="116"/>
      <c r="GVS382" s="116"/>
      <c r="GVT382" s="116"/>
      <c r="GVU382" s="118"/>
      <c r="GVV382" s="116"/>
      <c r="GVW382" s="116"/>
      <c r="GVX382" s="116"/>
      <c r="GVY382" s="116"/>
      <c r="GVZ382" s="116"/>
      <c r="GWA382" s="116"/>
      <c r="GWB382" s="116"/>
      <c r="GWC382" s="116"/>
      <c r="GWD382" s="116"/>
      <c r="GWE382" s="116"/>
      <c r="GWF382" s="118"/>
      <c r="GWG382" s="115"/>
      <c r="GWH382" s="116"/>
      <c r="GWI382" s="117"/>
      <c r="GWJ382" s="116"/>
      <c r="GWK382" s="116"/>
      <c r="GWL382" s="116"/>
      <c r="GWM382" s="116"/>
      <c r="GWN382" s="116"/>
      <c r="GWO382" s="116"/>
      <c r="GWP382" s="116"/>
      <c r="GWQ382" s="116"/>
      <c r="GWR382" s="118"/>
      <c r="GWS382" s="116"/>
      <c r="GWT382" s="116"/>
      <c r="GWU382" s="116"/>
      <c r="GWV382" s="116"/>
      <c r="GWW382" s="116"/>
      <c r="GWX382" s="116"/>
      <c r="GWY382" s="116"/>
      <c r="GWZ382" s="116"/>
      <c r="GXA382" s="116"/>
      <c r="GXB382" s="116"/>
      <c r="GXC382" s="118"/>
      <c r="GXD382" s="115"/>
      <c r="GXE382" s="116"/>
      <c r="GXF382" s="117"/>
      <c r="GXG382" s="116"/>
      <c r="GXH382" s="116"/>
      <c r="GXI382" s="116"/>
      <c r="GXJ382" s="116"/>
      <c r="GXK382" s="116"/>
      <c r="GXL382" s="116"/>
      <c r="GXM382" s="116"/>
      <c r="GXN382" s="116"/>
      <c r="GXO382" s="118"/>
      <c r="GXP382" s="116"/>
      <c r="GXQ382" s="116"/>
      <c r="GXR382" s="116"/>
      <c r="GXS382" s="116"/>
      <c r="GXT382" s="116"/>
      <c r="GXU382" s="116"/>
      <c r="GXV382" s="116"/>
      <c r="GXW382" s="116"/>
      <c r="GXX382" s="116"/>
      <c r="GXY382" s="116"/>
      <c r="GXZ382" s="118"/>
      <c r="GYA382" s="115"/>
      <c r="GYB382" s="116"/>
      <c r="GYC382" s="117"/>
      <c r="GYD382" s="116"/>
      <c r="GYE382" s="116"/>
      <c r="GYF382" s="116"/>
      <c r="GYG382" s="116"/>
      <c r="GYH382" s="116"/>
      <c r="GYI382" s="116"/>
      <c r="GYJ382" s="116"/>
      <c r="GYK382" s="116"/>
      <c r="GYL382" s="118"/>
      <c r="GYM382" s="116"/>
      <c r="GYN382" s="116"/>
      <c r="GYO382" s="116"/>
      <c r="GYP382" s="116"/>
      <c r="GYQ382" s="116"/>
      <c r="GYR382" s="116"/>
      <c r="GYS382" s="116"/>
      <c r="GYT382" s="116"/>
      <c r="GYU382" s="116"/>
      <c r="GYV382" s="116"/>
      <c r="GYW382" s="118"/>
      <c r="GYX382" s="115"/>
      <c r="GYY382" s="116"/>
      <c r="GYZ382" s="117"/>
      <c r="GZA382" s="116"/>
      <c r="GZB382" s="116"/>
      <c r="GZC382" s="116"/>
      <c r="GZD382" s="116"/>
      <c r="GZE382" s="116"/>
      <c r="GZF382" s="116"/>
      <c r="GZG382" s="116"/>
      <c r="GZH382" s="116"/>
      <c r="GZI382" s="118"/>
      <c r="GZJ382" s="116"/>
      <c r="GZK382" s="116"/>
      <c r="GZL382" s="116"/>
      <c r="GZM382" s="116"/>
      <c r="GZN382" s="116"/>
      <c r="GZO382" s="116"/>
      <c r="GZP382" s="116"/>
      <c r="GZQ382" s="116"/>
      <c r="GZR382" s="116"/>
      <c r="GZS382" s="116"/>
      <c r="GZT382" s="118"/>
      <c r="GZU382" s="115"/>
      <c r="GZV382" s="116"/>
      <c r="GZW382" s="117"/>
      <c r="GZX382" s="116"/>
      <c r="GZY382" s="116"/>
      <c r="GZZ382" s="116"/>
      <c r="HAA382" s="116"/>
      <c r="HAB382" s="116"/>
      <c r="HAC382" s="116"/>
      <c r="HAD382" s="116"/>
      <c r="HAE382" s="116"/>
      <c r="HAF382" s="118"/>
      <c r="HAG382" s="116"/>
      <c r="HAH382" s="116"/>
      <c r="HAI382" s="116"/>
      <c r="HAJ382" s="116"/>
      <c r="HAK382" s="116"/>
      <c r="HAL382" s="116"/>
      <c r="HAM382" s="116"/>
      <c r="HAN382" s="116"/>
      <c r="HAO382" s="116"/>
      <c r="HAP382" s="116"/>
      <c r="HAQ382" s="118"/>
      <c r="HAR382" s="115"/>
      <c r="HAS382" s="116"/>
      <c r="HAT382" s="117"/>
      <c r="HAU382" s="116"/>
      <c r="HAV382" s="116"/>
      <c r="HAW382" s="116"/>
      <c r="HAX382" s="116"/>
      <c r="HAY382" s="116"/>
      <c r="HAZ382" s="116"/>
      <c r="HBA382" s="116"/>
      <c r="HBB382" s="116"/>
      <c r="HBC382" s="118"/>
      <c r="HBD382" s="116"/>
      <c r="HBE382" s="116"/>
      <c r="HBF382" s="116"/>
      <c r="HBG382" s="116"/>
      <c r="HBH382" s="116"/>
      <c r="HBI382" s="116"/>
      <c r="HBJ382" s="116"/>
      <c r="HBK382" s="116"/>
      <c r="HBL382" s="116"/>
      <c r="HBM382" s="116"/>
      <c r="HBN382" s="118"/>
      <c r="HBO382" s="115"/>
      <c r="HBP382" s="116"/>
      <c r="HBQ382" s="117"/>
      <c r="HBR382" s="116"/>
      <c r="HBS382" s="116"/>
      <c r="HBT382" s="116"/>
      <c r="HBU382" s="116"/>
      <c r="HBV382" s="116"/>
      <c r="HBW382" s="116"/>
      <c r="HBX382" s="116"/>
      <c r="HBY382" s="116"/>
      <c r="HBZ382" s="118"/>
      <c r="HCA382" s="116"/>
      <c r="HCB382" s="116"/>
      <c r="HCC382" s="116"/>
      <c r="HCD382" s="116"/>
      <c r="HCE382" s="116"/>
      <c r="HCF382" s="116"/>
      <c r="HCG382" s="116"/>
      <c r="HCH382" s="116"/>
      <c r="HCI382" s="116"/>
      <c r="HCJ382" s="116"/>
      <c r="HCK382" s="118"/>
      <c r="HCL382" s="115"/>
      <c r="HCM382" s="116"/>
      <c r="HCN382" s="117"/>
      <c r="HCO382" s="116"/>
      <c r="HCP382" s="116"/>
      <c r="HCQ382" s="116"/>
      <c r="HCR382" s="116"/>
      <c r="HCS382" s="116"/>
      <c r="HCT382" s="116"/>
      <c r="HCU382" s="116"/>
      <c r="HCV382" s="116"/>
      <c r="HCW382" s="118"/>
      <c r="HCX382" s="116"/>
      <c r="HCY382" s="116"/>
      <c r="HCZ382" s="116"/>
      <c r="HDA382" s="116"/>
      <c r="HDB382" s="116"/>
      <c r="HDC382" s="116"/>
      <c r="HDD382" s="116"/>
      <c r="HDE382" s="116"/>
      <c r="HDF382" s="116"/>
      <c r="HDG382" s="116"/>
      <c r="HDH382" s="118"/>
      <c r="HDI382" s="115"/>
      <c r="HDJ382" s="116"/>
      <c r="HDK382" s="117"/>
      <c r="HDL382" s="116"/>
      <c r="HDM382" s="116"/>
      <c r="HDN382" s="116"/>
      <c r="HDO382" s="116"/>
      <c r="HDP382" s="116"/>
      <c r="HDQ382" s="116"/>
      <c r="HDR382" s="116"/>
      <c r="HDS382" s="116"/>
      <c r="HDT382" s="118"/>
      <c r="HDU382" s="116"/>
      <c r="HDV382" s="116"/>
      <c r="HDW382" s="116"/>
      <c r="HDX382" s="116"/>
      <c r="HDY382" s="116"/>
      <c r="HDZ382" s="116"/>
      <c r="HEA382" s="116"/>
      <c r="HEB382" s="116"/>
      <c r="HEC382" s="116"/>
      <c r="HED382" s="116"/>
      <c r="HEE382" s="118"/>
      <c r="HEF382" s="115"/>
      <c r="HEG382" s="116"/>
      <c r="HEH382" s="117"/>
      <c r="HEI382" s="116"/>
      <c r="HEJ382" s="116"/>
      <c r="HEK382" s="116"/>
      <c r="HEL382" s="116"/>
      <c r="HEM382" s="116"/>
      <c r="HEN382" s="116"/>
      <c r="HEO382" s="116"/>
      <c r="HEP382" s="116"/>
      <c r="HEQ382" s="118"/>
      <c r="HER382" s="116"/>
      <c r="HES382" s="116"/>
      <c r="HET382" s="116"/>
      <c r="HEU382" s="116"/>
      <c r="HEV382" s="116"/>
      <c r="HEW382" s="116"/>
      <c r="HEX382" s="116"/>
      <c r="HEY382" s="116"/>
      <c r="HEZ382" s="116"/>
      <c r="HFA382" s="116"/>
      <c r="HFB382" s="118"/>
      <c r="HFC382" s="115"/>
      <c r="HFD382" s="116"/>
      <c r="HFE382" s="117"/>
      <c r="HFF382" s="116"/>
      <c r="HFG382" s="116"/>
      <c r="HFH382" s="116"/>
      <c r="HFI382" s="116"/>
      <c r="HFJ382" s="116"/>
      <c r="HFK382" s="116"/>
      <c r="HFL382" s="116"/>
      <c r="HFM382" s="116"/>
      <c r="HFN382" s="118"/>
      <c r="HFO382" s="116"/>
      <c r="HFP382" s="116"/>
      <c r="HFQ382" s="116"/>
      <c r="HFR382" s="116"/>
      <c r="HFS382" s="116"/>
      <c r="HFT382" s="116"/>
      <c r="HFU382" s="116"/>
      <c r="HFV382" s="116"/>
      <c r="HFW382" s="116"/>
      <c r="HFX382" s="116"/>
      <c r="HFY382" s="118"/>
      <c r="HFZ382" s="115"/>
      <c r="HGA382" s="116"/>
      <c r="HGB382" s="117"/>
      <c r="HGC382" s="116"/>
      <c r="HGD382" s="116"/>
      <c r="HGE382" s="116"/>
      <c r="HGF382" s="116"/>
      <c r="HGG382" s="116"/>
      <c r="HGH382" s="116"/>
      <c r="HGI382" s="116"/>
      <c r="HGJ382" s="116"/>
      <c r="HGK382" s="118"/>
      <c r="HGL382" s="116"/>
      <c r="HGM382" s="116"/>
      <c r="HGN382" s="116"/>
      <c r="HGO382" s="116"/>
      <c r="HGP382" s="116"/>
      <c r="HGQ382" s="116"/>
      <c r="HGR382" s="116"/>
      <c r="HGS382" s="116"/>
      <c r="HGT382" s="116"/>
      <c r="HGU382" s="116"/>
      <c r="HGV382" s="118"/>
      <c r="HGW382" s="115"/>
      <c r="HGX382" s="116"/>
      <c r="HGY382" s="117"/>
      <c r="HGZ382" s="116"/>
      <c r="HHA382" s="116"/>
      <c r="HHB382" s="116"/>
      <c r="HHC382" s="116"/>
      <c r="HHD382" s="116"/>
      <c r="HHE382" s="116"/>
      <c r="HHF382" s="116"/>
      <c r="HHG382" s="116"/>
      <c r="HHH382" s="118"/>
      <c r="HHI382" s="116"/>
      <c r="HHJ382" s="116"/>
      <c r="HHK382" s="116"/>
      <c r="HHL382" s="116"/>
      <c r="HHM382" s="116"/>
      <c r="HHN382" s="116"/>
      <c r="HHO382" s="116"/>
      <c r="HHP382" s="116"/>
      <c r="HHQ382" s="116"/>
      <c r="HHR382" s="116"/>
      <c r="HHS382" s="118"/>
      <c r="HHT382" s="115"/>
      <c r="HHU382" s="116"/>
      <c r="HHV382" s="117"/>
      <c r="HHW382" s="116"/>
      <c r="HHX382" s="116"/>
      <c r="HHY382" s="116"/>
      <c r="HHZ382" s="116"/>
      <c r="HIA382" s="116"/>
      <c r="HIB382" s="116"/>
      <c r="HIC382" s="116"/>
      <c r="HID382" s="116"/>
      <c r="HIE382" s="118"/>
      <c r="HIF382" s="116"/>
      <c r="HIG382" s="116"/>
      <c r="HIH382" s="116"/>
      <c r="HII382" s="116"/>
      <c r="HIJ382" s="116"/>
      <c r="HIK382" s="116"/>
      <c r="HIL382" s="116"/>
      <c r="HIM382" s="116"/>
      <c r="HIN382" s="116"/>
      <c r="HIO382" s="116"/>
      <c r="HIP382" s="118"/>
      <c r="HIQ382" s="115"/>
      <c r="HIR382" s="116"/>
      <c r="HIS382" s="117"/>
      <c r="HIT382" s="116"/>
      <c r="HIU382" s="116"/>
      <c r="HIV382" s="116"/>
      <c r="HIW382" s="116"/>
      <c r="HIX382" s="116"/>
      <c r="HIY382" s="116"/>
      <c r="HIZ382" s="116"/>
      <c r="HJA382" s="116"/>
      <c r="HJB382" s="118"/>
      <c r="HJC382" s="116"/>
      <c r="HJD382" s="116"/>
      <c r="HJE382" s="116"/>
      <c r="HJF382" s="116"/>
      <c r="HJG382" s="116"/>
      <c r="HJH382" s="116"/>
      <c r="HJI382" s="116"/>
      <c r="HJJ382" s="116"/>
      <c r="HJK382" s="116"/>
      <c r="HJL382" s="116"/>
      <c r="HJM382" s="118"/>
      <c r="HJN382" s="115"/>
      <c r="HJO382" s="116"/>
      <c r="HJP382" s="117"/>
      <c r="HJQ382" s="116"/>
      <c r="HJR382" s="116"/>
      <c r="HJS382" s="116"/>
      <c r="HJT382" s="116"/>
      <c r="HJU382" s="116"/>
      <c r="HJV382" s="116"/>
      <c r="HJW382" s="116"/>
      <c r="HJX382" s="116"/>
      <c r="HJY382" s="118"/>
      <c r="HJZ382" s="116"/>
      <c r="HKA382" s="116"/>
      <c r="HKB382" s="116"/>
      <c r="HKC382" s="116"/>
      <c r="HKD382" s="116"/>
      <c r="HKE382" s="116"/>
      <c r="HKF382" s="116"/>
      <c r="HKG382" s="116"/>
      <c r="HKH382" s="116"/>
      <c r="HKI382" s="116"/>
      <c r="HKJ382" s="118"/>
      <c r="HKK382" s="115"/>
      <c r="HKL382" s="116"/>
      <c r="HKM382" s="117"/>
      <c r="HKN382" s="116"/>
      <c r="HKO382" s="116"/>
      <c r="HKP382" s="116"/>
      <c r="HKQ382" s="116"/>
      <c r="HKR382" s="116"/>
      <c r="HKS382" s="116"/>
      <c r="HKT382" s="116"/>
      <c r="HKU382" s="116"/>
      <c r="HKV382" s="118"/>
      <c r="HKW382" s="116"/>
      <c r="HKX382" s="116"/>
      <c r="HKY382" s="116"/>
      <c r="HKZ382" s="116"/>
      <c r="HLA382" s="116"/>
      <c r="HLB382" s="116"/>
      <c r="HLC382" s="116"/>
      <c r="HLD382" s="116"/>
      <c r="HLE382" s="116"/>
      <c r="HLF382" s="116"/>
      <c r="HLG382" s="118"/>
      <c r="HLH382" s="115"/>
      <c r="HLI382" s="116"/>
      <c r="HLJ382" s="117"/>
      <c r="HLK382" s="116"/>
      <c r="HLL382" s="116"/>
      <c r="HLM382" s="116"/>
      <c r="HLN382" s="116"/>
      <c r="HLO382" s="116"/>
      <c r="HLP382" s="116"/>
      <c r="HLQ382" s="116"/>
      <c r="HLR382" s="116"/>
      <c r="HLS382" s="118"/>
      <c r="HLT382" s="116"/>
      <c r="HLU382" s="116"/>
      <c r="HLV382" s="116"/>
      <c r="HLW382" s="116"/>
      <c r="HLX382" s="116"/>
      <c r="HLY382" s="116"/>
      <c r="HLZ382" s="116"/>
      <c r="HMA382" s="116"/>
      <c r="HMB382" s="116"/>
      <c r="HMC382" s="116"/>
      <c r="HMD382" s="118"/>
      <c r="HME382" s="115"/>
      <c r="HMF382" s="116"/>
      <c r="HMG382" s="117"/>
      <c r="HMH382" s="116"/>
      <c r="HMI382" s="116"/>
      <c r="HMJ382" s="116"/>
      <c r="HMK382" s="116"/>
      <c r="HML382" s="116"/>
      <c r="HMM382" s="116"/>
      <c r="HMN382" s="116"/>
      <c r="HMO382" s="116"/>
      <c r="HMP382" s="118"/>
      <c r="HMQ382" s="116"/>
      <c r="HMR382" s="116"/>
      <c r="HMS382" s="116"/>
      <c r="HMT382" s="116"/>
      <c r="HMU382" s="116"/>
      <c r="HMV382" s="116"/>
      <c r="HMW382" s="116"/>
      <c r="HMX382" s="116"/>
      <c r="HMY382" s="116"/>
      <c r="HMZ382" s="116"/>
      <c r="HNA382" s="118"/>
      <c r="HNB382" s="115"/>
      <c r="HNC382" s="116"/>
      <c r="HND382" s="117"/>
      <c r="HNE382" s="116"/>
      <c r="HNF382" s="116"/>
      <c r="HNG382" s="116"/>
      <c r="HNH382" s="116"/>
      <c r="HNI382" s="116"/>
      <c r="HNJ382" s="116"/>
      <c r="HNK382" s="116"/>
      <c r="HNL382" s="116"/>
      <c r="HNM382" s="118"/>
      <c r="HNN382" s="116"/>
      <c r="HNO382" s="116"/>
      <c r="HNP382" s="116"/>
      <c r="HNQ382" s="116"/>
      <c r="HNR382" s="116"/>
      <c r="HNS382" s="116"/>
      <c r="HNT382" s="116"/>
      <c r="HNU382" s="116"/>
      <c r="HNV382" s="116"/>
      <c r="HNW382" s="116"/>
      <c r="HNX382" s="118"/>
      <c r="HNY382" s="115"/>
      <c r="HNZ382" s="116"/>
      <c r="HOA382" s="117"/>
      <c r="HOB382" s="116"/>
      <c r="HOC382" s="116"/>
      <c r="HOD382" s="116"/>
      <c r="HOE382" s="116"/>
      <c r="HOF382" s="116"/>
      <c r="HOG382" s="116"/>
      <c r="HOH382" s="116"/>
      <c r="HOI382" s="116"/>
      <c r="HOJ382" s="118"/>
      <c r="HOK382" s="116"/>
      <c r="HOL382" s="116"/>
      <c r="HOM382" s="116"/>
      <c r="HON382" s="116"/>
      <c r="HOO382" s="116"/>
      <c r="HOP382" s="116"/>
      <c r="HOQ382" s="116"/>
      <c r="HOR382" s="116"/>
      <c r="HOS382" s="116"/>
      <c r="HOT382" s="116"/>
      <c r="HOU382" s="118"/>
      <c r="HOV382" s="115"/>
      <c r="HOW382" s="116"/>
      <c r="HOX382" s="117"/>
      <c r="HOY382" s="116"/>
      <c r="HOZ382" s="116"/>
      <c r="HPA382" s="116"/>
      <c r="HPB382" s="116"/>
      <c r="HPC382" s="116"/>
      <c r="HPD382" s="116"/>
      <c r="HPE382" s="116"/>
      <c r="HPF382" s="116"/>
      <c r="HPG382" s="118"/>
      <c r="HPH382" s="116"/>
      <c r="HPI382" s="116"/>
      <c r="HPJ382" s="116"/>
      <c r="HPK382" s="116"/>
      <c r="HPL382" s="116"/>
      <c r="HPM382" s="116"/>
      <c r="HPN382" s="116"/>
      <c r="HPO382" s="116"/>
      <c r="HPP382" s="116"/>
      <c r="HPQ382" s="116"/>
      <c r="HPR382" s="118"/>
      <c r="HPS382" s="115"/>
      <c r="HPT382" s="116"/>
      <c r="HPU382" s="117"/>
      <c r="HPV382" s="116"/>
      <c r="HPW382" s="116"/>
      <c r="HPX382" s="116"/>
      <c r="HPY382" s="116"/>
      <c r="HPZ382" s="116"/>
      <c r="HQA382" s="116"/>
      <c r="HQB382" s="116"/>
      <c r="HQC382" s="116"/>
      <c r="HQD382" s="118"/>
      <c r="HQE382" s="116"/>
      <c r="HQF382" s="116"/>
      <c r="HQG382" s="116"/>
      <c r="HQH382" s="116"/>
      <c r="HQI382" s="116"/>
      <c r="HQJ382" s="116"/>
      <c r="HQK382" s="116"/>
      <c r="HQL382" s="116"/>
      <c r="HQM382" s="116"/>
      <c r="HQN382" s="116"/>
      <c r="HQO382" s="118"/>
      <c r="HQP382" s="115"/>
      <c r="HQQ382" s="116"/>
      <c r="HQR382" s="117"/>
      <c r="HQS382" s="116"/>
      <c r="HQT382" s="116"/>
      <c r="HQU382" s="116"/>
      <c r="HQV382" s="116"/>
      <c r="HQW382" s="116"/>
      <c r="HQX382" s="116"/>
      <c r="HQY382" s="116"/>
      <c r="HQZ382" s="116"/>
      <c r="HRA382" s="118"/>
      <c r="HRB382" s="116"/>
      <c r="HRC382" s="116"/>
      <c r="HRD382" s="116"/>
      <c r="HRE382" s="116"/>
      <c r="HRF382" s="116"/>
      <c r="HRG382" s="116"/>
      <c r="HRH382" s="116"/>
      <c r="HRI382" s="116"/>
      <c r="HRJ382" s="116"/>
      <c r="HRK382" s="116"/>
      <c r="HRL382" s="118"/>
      <c r="HRM382" s="115"/>
      <c r="HRN382" s="116"/>
      <c r="HRO382" s="117"/>
      <c r="HRP382" s="116"/>
      <c r="HRQ382" s="116"/>
      <c r="HRR382" s="116"/>
      <c r="HRS382" s="116"/>
      <c r="HRT382" s="116"/>
      <c r="HRU382" s="116"/>
      <c r="HRV382" s="116"/>
      <c r="HRW382" s="116"/>
      <c r="HRX382" s="118"/>
      <c r="HRY382" s="116"/>
      <c r="HRZ382" s="116"/>
      <c r="HSA382" s="116"/>
      <c r="HSB382" s="116"/>
      <c r="HSC382" s="116"/>
      <c r="HSD382" s="116"/>
      <c r="HSE382" s="116"/>
      <c r="HSF382" s="116"/>
      <c r="HSG382" s="116"/>
      <c r="HSH382" s="116"/>
      <c r="HSI382" s="118"/>
      <c r="HSJ382" s="115"/>
      <c r="HSK382" s="116"/>
      <c r="HSL382" s="117"/>
      <c r="HSM382" s="116"/>
      <c r="HSN382" s="116"/>
      <c r="HSO382" s="116"/>
      <c r="HSP382" s="116"/>
      <c r="HSQ382" s="116"/>
      <c r="HSR382" s="116"/>
      <c r="HSS382" s="116"/>
      <c r="HST382" s="116"/>
      <c r="HSU382" s="118"/>
      <c r="HSV382" s="116"/>
      <c r="HSW382" s="116"/>
      <c r="HSX382" s="116"/>
      <c r="HSY382" s="116"/>
      <c r="HSZ382" s="116"/>
      <c r="HTA382" s="116"/>
      <c r="HTB382" s="116"/>
      <c r="HTC382" s="116"/>
      <c r="HTD382" s="116"/>
      <c r="HTE382" s="116"/>
      <c r="HTF382" s="118"/>
      <c r="HTG382" s="115"/>
      <c r="HTH382" s="116"/>
      <c r="HTI382" s="117"/>
      <c r="HTJ382" s="116"/>
      <c r="HTK382" s="116"/>
      <c r="HTL382" s="116"/>
      <c r="HTM382" s="116"/>
      <c r="HTN382" s="116"/>
      <c r="HTO382" s="116"/>
      <c r="HTP382" s="116"/>
      <c r="HTQ382" s="116"/>
      <c r="HTR382" s="118"/>
      <c r="HTS382" s="116"/>
      <c r="HTT382" s="116"/>
      <c r="HTU382" s="116"/>
      <c r="HTV382" s="116"/>
      <c r="HTW382" s="116"/>
      <c r="HTX382" s="116"/>
      <c r="HTY382" s="116"/>
      <c r="HTZ382" s="116"/>
      <c r="HUA382" s="116"/>
      <c r="HUB382" s="116"/>
      <c r="HUC382" s="118"/>
      <c r="HUD382" s="115"/>
      <c r="HUE382" s="116"/>
      <c r="HUF382" s="117"/>
      <c r="HUG382" s="116"/>
      <c r="HUH382" s="116"/>
      <c r="HUI382" s="116"/>
      <c r="HUJ382" s="116"/>
      <c r="HUK382" s="116"/>
      <c r="HUL382" s="116"/>
      <c r="HUM382" s="116"/>
      <c r="HUN382" s="116"/>
      <c r="HUO382" s="118"/>
      <c r="HUP382" s="116"/>
      <c r="HUQ382" s="116"/>
      <c r="HUR382" s="116"/>
      <c r="HUS382" s="116"/>
      <c r="HUT382" s="116"/>
      <c r="HUU382" s="116"/>
      <c r="HUV382" s="116"/>
      <c r="HUW382" s="116"/>
      <c r="HUX382" s="116"/>
      <c r="HUY382" s="116"/>
      <c r="HUZ382" s="118"/>
      <c r="HVA382" s="115"/>
      <c r="HVB382" s="116"/>
      <c r="HVC382" s="117"/>
      <c r="HVD382" s="116"/>
      <c r="HVE382" s="116"/>
      <c r="HVF382" s="116"/>
      <c r="HVG382" s="116"/>
      <c r="HVH382" s="116"/>
      <c r="HVI382" s="116"/>
      <c r="HVJ382" s="116"/>
      <c r="HVK382" s="116"/>
      <c r="HVL382" s="118"/>
      <c r="HVM382" s="116"/>
      <c r="HVN382" s="116"/>
      <c r="HVO382" s="116"/>
      <c r="HVP382" s="116"/>
      <c r="HVQ382" s="116"/>
      <c r="HVR382" s="116"/>
      <c r="HVS382" s="116"/>
      <c r="HVT382" s="116"/>
      <c r="HVU382" s="116"/>
      <c r="HVV382" s="116"/>
      <c r="HVW382" s="118"/>
      <c r="HVX382" s="115"/>
      <c r="HVY382" s="116"/>
      <c r="HVZ382" s="117"/>
      <c r="HWA382" s="116"/>
      <c r="HWB382" s="116"/>
      <c r="HWC382" s="116"/>
      <c r="HWD382" s="116"/>
      <c r="HWE382" s="116"/>
      <c r="HWF382" s="116"/>
      <c r="HWG382" s="116"/>
      <c r="HWH382" s="116"/>
      <c r="HWI382" s="118"/>
      <c r="HWJ382" s="116"/>
      <c r="HWK382" s="116"/>
      <c r="HWL382" s="116"/>
      <c r="HWM382" s="116"/>
      <c r="HWN382" s="116"/>
      <c r="HWO382" s="116"/>
      <c r="HWP382" s="116"/>
      <c r="HWQ382" s="116"/>
      <c r="HWR382" s="116"/>
      <c r="HWS382" s="116"/>
      <c r="HWT382" s="118"/>
      <c r="HWU382" s="115"/>
      <c r="HWV382" s="116"/>
      <c r="HWW382" s="117"/>
      <c r="HWX382" s="116"/>
      <c r="HWY382" s="116"/>
      <c r="HWZ382" s="116"/>
      <c r="HXA382" s="116"/>
      <c r="HXB382" s="116"/>
      <c r="HXC382" s="116"/>
      <c r="HXD382" s="116"/>
      <c r="HXE382" s="116"/>
      <c r="HXF382" s="118"/>
      <c r="HXG382" s="116"/>
      <c r="HXH382" s="116"/>
      <c r="HXI382" s="116"/>
      <c r="HXJ382" s="116"/>
      <c r="HXK382" s="116"/>
      <c r="HXL382" s="116"/>
      <c r="HXM382" s="116"/>
      <c r="HXN382" s="116"/>
      <c r="HXO382" s="116"/>
      <c r="HXP382" s="116"/>
      <c r="HXQ382" s="118"/>
      <c r="HXR382" s="115"/>
      <c r="HXS382" s="116"/>
      <c r="HXT382" s="117"/>
      <c r="HXU382" s="116"/>
      <c r="HXV382" s="116"/>
      <c r="HXW382" s="116"/>
      <c r="HXX382" s="116"/>
      <c r="HXY382" s="116"/>
      <c r="HXZ382" s="116"/>
      <c r="HYA382" s="116"/>
      <c r="HYB382" s="116"/>
      <c r="HYC382" s="118"/>
      <c r="HYD382" s="116"/>
      <c r="HYE382" s="116"/>
      <c r="HYF382" s="116"/>
      <c r="HYG382" s="116"/>
      <c r="HYH382" s="116"/>
      <c r="HYI382" s="116"/>
      <c r="HYJ382" s="116"/>
      <c r="HYK382" s="116"/>
      <c r="HYL382" s="116"/>
      <c r="HYM382" s="116"/>
      <c r="HYN382" s="118"/>
      <c r="HYO382" s="115"/>
      <c r="HYP382" s="116"/>
      <c r="HYQ382" s="117"/>
      <c r="HYR382" s="116"/>
      <c r="HYS382" s="116"/>
      <c r="HYT382" s="116"/>
      <c r="HYU382" s="116"/>
      <c r="HYV382" s="116"/>
      <c r="HYW382" s="116"/>
      <c r="HYX382" s="116"/>
      <c r="HYY382" s="116"/>
      <c r="HYZ382" s="118"/>
      <c r="HZA382" s="116"/>
      <c r="HZB382" s="116"/>
      <c r="HZC382" s="116"/>
      <c r="HZD382" s="116"/>
      <c r="HZE382" s="116"/>
      <c r="HZF382" s="116"/>
      <c r="HZG382" s="116"/>
      <c r="HZH382" s="116"/>
      <c r="HZI382" s="116"/>
      <c r="HZJ382" s="116"/>
      <c r="HZK382" s="118"/>
      <c r="HZL382" s="115"/>
      <c r="HZM382" s="116"/>
      <c r="HZN382" s="117"/>
      <c r="HZO382" s="116"/>
      <c r="HZP382" s="116"/>
      <c r="HZQ382" s="116"/>
      <c r="HZR382" s="116"/>
      <c r="HZS382" s="116"/>
      <c r="HZT382" s="116"/>
      <c r="HZU382" s="116"/>
      <c r="HZV382" s="116"/>
      <c r="HZW382" s="118"/>
      <c r="HZX382" s="116"/>
      <c r="HZY382" s="116"/>
      <c r="HZZ382" s="116"/>
      <c r="IAA382" s="116"/>
      <c r="IAB382" s="116"/>
      <c r="IAC382" s="116"/>
      <c r="IAD382" s="116"/>
      <c r="IAE382" s="116"/>
      <c r="IAF382" s="116"/>
      <c r="IAG382" s="116"/>
      <c r="IAH382" s="118"/>
      <c r="IAI382" s="115"/>
      <c r="IAJ382" s="116"/>
      <c r="IAK382" s="117"/>
      <c r="IAL382" s="116"/>
      <c r="IAM382" s="116"/>
      <c r="IAN382" s="116"/>
      <c r="IAO382" s="116"/>
      <c r="IAP382" s="116"/>
      <c r="IAQ382" s="116"/>
      <c r="IAR382" s="116"/>
      <c r="IAS382" s="116"/>
      <c r="IAT382" s="118"/>
      <c r="IAU382" s="116"/>
      <c r="IAV382" s="116"/>
      <c r="IAW382" s="116"/>
      <c r="IAX382" s="116"/>
      <c r="IAY382" s="116"/>
      <c r="IAZ382" s="116"/>
      <c r="IBA382" s="116"/>
      <c r="IBB382" s="116"/>
      <c r="IBC382" s="116"/>
      <c r="IBD382" s="116"/>
      <c r="IBE382" s="118"/>
      <c r="IBF382" s="115"/>
      <c r="IBG382" s="116"/>
      <c r="IBH382" s="117"/>
      <c r="IBI382" s="116"/>
      <c r="IBJ382" s="116"/>
      <c r="IBK382" s="116"/>
      <c r="IBL382" s="116"/>
      <c r="IBM382" s="116"/>
      <c r="IBN382" s="116"/>
      <c r="IBO382" s="116"/>
      <c r="IBP382" s="116"/>
      <c r="IBQ382" s="118"/>
      <c r="IBR382" s="116"/>
      <c r="IBS382" s="116"/>
      <c r="IBT382" s="116"/>
      <c r="IBU382" s="116"/>
      <c r="IBV382" s="116"/>
      <c r="IBW382" s="116"/>
      <c r="IBX382" s="116"/>
      <c r="IBY382" s="116"/>
      <c r="IBZ382" s="116"/>
      <c r="ICA382" s="116"/>
      <c r="ICB382" s="118"/>
      <c r="ICC382" s="115"/>
      <c r="ICD382" s="116"/>
      <c r="ICE382" s="117"/>
      <c r="ICF382" s="116"/>
      <c r="ICG382" s="116"/>
      <c r="ICH382" s="116"/>
      <c r="ICI382" s="116"/>
      <c r="ICJ382" s="116"/>
      <c r="ICK382" s="116"/>
      <c r="ICL382" s="116"/>
      <c r="ICM382" s="116"/>
      <c r="ICN382" s="118"/>
      <c r="ICO382" s="116"/>
      <c r="ICP382" s="116"/>
      <c r="ICQ382" s="116"/>
      <c r="ICR382" s="116"/>
      <c r="ICS382" s="116"/>
      <c r="ICT382" s="116"/>
      <c r="ICU382" s="116"/>
      <c r="ICV382" s="116"/>
      <c r="ICW382" s="116"/>
      <c r="ICX382" s="116"/>
      <c r="ICY382" s="118"/>
      <c r="ICZ382" s="115"/>
      <c r="IDA382" s="116"/>
      <c r="IDB382" s="117"/>
      <c r="IDC382" s="116"/>
      <c r="IDD382" s="116"/>
      <c r="IDE382" s="116"/>
      <c r="IDF382" s="116"/>
      <c r="IDG382" s="116"/>
      <c r="IDH382" s="116"/>
      <c r="IDI382" s="116"/>
      <c r="IDJ382" s="116"/>
      <c r="IDK382" s="118"/>
      <c r="IDL382" s="116"/>
      <c r="IDM382" s="116"/>
      <c r="IDN382" s="116"/>
      <c r="IDO382" s="116"/>
      <c r="IDP382" s="116"/>
      <c r="IDQ382" s="116"/>
      <c r="IDR382" s="116"/>
      <c r="IDS382" s="116"/>
      <c r="IDT382" s="116"/>
      <c r="IDU382" s="116"/>
      <c r="IDV382" s="118"/>
      <c r="IDW382" s="115"/>
      <c r="IDX382" s="116"/>
      <c r="IDY382" s="117"/>
      <c r="IDZ382" s="116"/>
      <c r="IEA382" s="116"/>
      <c r="IEB382" s="116"/>
      <c r="IEC382" s="116"/>
      <c r="IED382" s="116"/>
      <c r="IEE382" s="116"/>
      <c r="IEF382" s="116"/>
      <c r="IEG382" s="116"/>
      <c r="IEH382" s="118"/>
      <c r="IEI382" s="116"/>
      <c r="IEJ382" s="116"/>
      <c r="IEK382" s="116"/>
      <c r="IEL382" s="116"/>
      <c r="IEM382" s="116"/>
      <c r="IEN382" s="116"/>
      <c r="IEO382" s="116"/>
      <c r="IEP382" s="116"/>
      <c r="IEQ382" s="116"/>
      <c r="IER382" s="116"/>
      <c r="IES382" s="118"/>
      <c r="IET382" s="115"/>
      <c r="IEU382" s="116"/>
      <c r="IEV382" s="117"/>
      <c r="IEW382" s="116"/>
      <c r="IEX382" s="116"/>
      <c r="IEY382" s="116"/>
      <c r="IEZ382" s="116"/>
      <c r="IFA382" s="116"/>
      <c r="IFB382" s="116"/>
      <c r="IFC382" s="116"/>
      <c r="IFD382" s="116"/>
      <c r="IFE382" s="118"/>
      <c r="IFF382" s="116"/>
      <c r="IFG382" s="116"/>
      <c r="IFH382" s="116"/>
      <c r="IFI382" s="116"/>
      <c r="IFJ382" s="116"/>
      <c r="IFK382" s="116"/>
      <c r="IFL382" s="116"/>
      <c r="IFM382" s="116"/>
      <c r="IFN382" s="116"/>
      <c r="IFO382" s="116"/>
      <c r="IFP382" s="118"/>
      <c r="IFQ382" s="115"/>
      <c r="IFR382" s="116"/>
      <c r="IFS382" s="117"/>
      <c r="IFT382" s="116"/>
      <c r="IFU382" s="116"/>
      <c r="IFV382" s="116"/>
      <c r="IFW382" s="116"/>
      <c r="IFX382" s="116"/>
      <c r="IFY382" s="116"/>
      <c r="IFZ382" s="116"/>
      <c r="IGA382" s="116"/>
      <c r="IGB382" s="118"/>
      <c r="IGC382" s="116"/>
      <c r="IGD382" s="116"/>
      <c r="IGE382" s="116"/>
      <c r="IGF382" s="116"/>
      <c r="IGG382" s="116"/>
      <c r="IGH382" s="116"/>
      <c r="IGI382" s="116"/>
      <c r="IGJ382" s="116"/>
      <c r="IGK382" s="116"/>
      <c r="IGL382" s="116"/>
      <c r="IGM382" s="118"/>
      <c r="IGN382" s="115"/>
      <c r="IGO382" s="116"/>
      <c r="IGP382" s="117"/>
      <c r="IGQ382" s="116"/>
      <c r="IGR382" s="116"/>
      <c r="IGS382" s="116"/>
      <c r="IGT382" s="116"/>
      <c r="IGU382" s="116"/>
      <c r="IGV382" s="116"/>
      <c r="IGW382" s="116"/>
      <c r="IGX382" s="116"/>
      <c r="IGY382" s="118"/>
      <c r="IGZ382" s="116"/>
      <c r="IHA382" s="116"/>
      <c r="IHB382" s="116"/>
      <c r="IHC382" s="116"/>
      <c r="IHD382" s="116"/>
      <c r="IHE382" s="116"/>
      <c r="IHF382" s="116"/>
      <c r="IHG382" s="116"/>
      <c r="IHH382" s="116"/>
      <c r="IHI382" s="116"/>
      <c r="IHJ382" s="118"/>
      <c r="IHK382" s="115"/>
      <c r="IHL382" s="116"/>
      <c r="IHM382" s="117"/>
      <c r="IHN382" s="116"/>
      <c r="IHO382" s="116"/>
      <c r="IHP382" s="116"/>
      <c r="IHQ382" s="116"/>
      <c r="IHR382" s="116"/>
      <c r="IHS382" s="116"/>
      <c r="IHT382" s="116"/>
      <c r="IHU382" s="116"/>
      <c r="IHV382" s="118"/>
      <c r="IHW382" s="116"/>
      <c r="IHX382" s="116"/>
      <c r="IHY382" s="116"/>
      <c r="IHZ382" s="116"/>
      <c r="IIA382" s="116"/>
      <c r="IIB382" s="116"/>
      <c r="IIC382" s="116"/>
      <c r="IID382" s="116"/>
      <c r="IIE382" s="116"/>
      <c r="IIF382" s="116"/>
      <c r="IIG382" s="118"/>
      <c r="IIH382" s="115"/>
      <c r="III382" s="116"/>
      <c r="IIJ382" s="117"/>
      <c r="IIK382" s="116"/>
      <c r="IIL382" s="116"/>
      <c r="IIM382" s="116"/>
      <c r="IIN382" s="116"/>
      <c r="IIO382" s="116"/>
      <c r="IIP382" s="116"/>
      <c r="IIQ382" s="116"/>
      <c r="IIR382" s="116"/>
      <c r="IIS382" s="118"/>
      <c r="IIT382" s="116"/>
      <c r="IIU382" s="116"/>
      <c r="IIV382" s="116"/>
      <c r="IIW382" s="116"/>
      <c r="IIX382" s="116"/>
      <c r="IIY382" s="116"/>
      <c r="IIZ382" s="116"/>
      <c r="IJA382" s="116"/>
      <c r="IJB382" s="116"/>
      <c r="IJC382" s="116"/>
      <c r="IJD382" s="118"/>
      <c r="IJE382" s="115"/>
      <c r="IJF382" s="116"/>
      <c r="IJG382" s="117"/>
      <c r="IJH382" s="116"/>
      <c r="IJI382" s="116"/>
      <c r="IJJ382" s="116"/>
      <c r="IJK382" s="116"/>
      <c r="IJL382" s="116"/>
      <c r="IJM382" s="116"/>
      <c r="IJN382" s="116"/>
      <c r="IJO382" s="116"/>
      <c r="IJP382" s="118"/>
      <c r="IJQ382" s="116"/>
      <c r="IJR382" s="116"/>
      <c r="IJS382" s="116"/>
      <c r="IJT382" s="116"/>
      <c r="IJU382" s="116"/>
      <c r="IJV382" s="116"/>
      <c r="IJW382" s="116"/>
      <c r="IJX382" s="116"/>
      <c r="IJY382" s="116"/>
      <c r="IJZ382" s="116"/>
      <c r="IKA382" s="118"/>
      <c r="IKB382" s="115"/>
      <c r="IKC382" s="116"/>
      <c r="IKD382" s="117"/>
      <c r="IKE382" s="116"/>
      <c r="IKF382" s="116"/>
      <c r="IKG382" s="116"/>
      <c r="IKH382" s="116"/>
      <c r="IKI382" s="116"/>
      <c r="IKJ382" s="116"/>
      <c r="IKK382" s="116"/>
      <c r="IKL382" s="116"/>
      <c r="IKM382" s="118"/>
      <c r="IKN382" s="116"/>
      <c r="IKO382" s="116"/>
      <c r="IKP382" s="116"/>
      <c r="IKQ382" s="116"/>
      <c r="IKR382" s="116"/>
      <c r="IKS382" s="116"/>
      <c r="IKT382" s="116"/>
      <c r="IKU382" s="116"/>
      <c r="IKV382" s="116"/>
      <c r="IKW382" s="116"/>
      <c r="IKX382" s="118"/>
      <c r="IKY382" s="115"/>
      <c r="IKZ382" s="116"/>
      <c r="ILA382" s="117"/>
      <c r="ILB382" s="116"/>
      <c r="ILC382" s="116"/>
      <c r="ILD382" s="116"/>
      <c r="ILE382" s="116"/>
      <c r="ILF382" s="116"/>
      <c r="ILG382" s="116"/>
      <c r="ILH382" s="116"/>
      <c r="ILI382" s="116"/>
      <c r="ILJ382" s="118"/>
      <c r="ILK382" s="116"/>
      <c r="ILL382" s="116"/>
      <c r="ILM382" s="116"/>
      <c r="ILN382" s="116"/>
      <c r="ILO382" s="116"/>
      <c r="ILP382" s="116"/>
      <c r="ILQ382" s="116"/>
      <c r="ILR382" s="116"/>
      <c r="ILS382" s="116"/>
      <c r="ILT382" s="116"/>
      <c r="ILU382" s="118"/>
      <c r="ILV382" s="115"/>
      <c r="ILW382" s="116"/>
      <c r="ILX382" s="117"/>
      <c r="ILY382" s="116"/>
      <c r="ILZ382" s="116"/>
      <c r="IMA382" s="116"/>
      <c r="IMB382" s="116"/>
      <c r="IMC382" s="116"/>
      <c r="IMD382" s="116"/>
      <c r="IME382" s="116"/>
      <c r="IMF382" s="116"/>
      <c r="IMG382" s="118"/>
      <c r="IMH382" s="116"/>
      <c r="IMI382" s="116"/>
      <c r="IMJ382" s="116"/>
      <c r="IMK382" s="116"/>
      <c r="IML382" s="116"/>
      <c r="IMM382" s="116"/>
      <c r="IMN382" s="116"/>
      <c r="IMO382" s="116"/>
      <c r="IMP382" s="116"/>
      <c r="IMQ382" s="116"/>
      <c r="IMR382" s="118"/>
      <c r="IMS382" s="115"/>
      <c r="IMT382" s="116"/>
      <c r="IMU382" s="117"/>
      <c r="IMV382" s="116"/>
      <c r="IMW382" s="116"/>
      <c r="IMX382" s="116"/>
      <c r="IMY382" s="116"/>
      <c r="IMZ382" s="116"/>
      <c r="INA382" s="116"/>
      <c r="INB382" s="116"/>
      <c r="INC382" s="116"/>
      <c r="IND382" s="118"/>
      <c r="INE382" s="116"/>
      <c r="INF382" s="116"/>
      <c r="ING382" s="116"/>
      <c r="INH382" s="116"/>
      <c r="INI382" s="116"/>
      <c r="INJ382" s="116"/>
      <c r="INK382" s="116"/>
      <c r="INL382" s="116"/>
      <c r="INM382" s="116"/>
      <c r="INN382" s="116"/>
      <c r="INO382" s="118"/>
      <c r="INP382" s="115"/>
      <c r="INQ382" s="116"/>
      <c r="INR382" s="117"/>
      <c r="INS382" s="116"/>
      <c r="INT382" s="116"/>
      <c r="INU382" s="116"/>
      <c r="INV382" s="116"/>
      <c r="INW382" s="116"/>
      <c r="INX382" s="116"/>
      <c r="INY382" s="116"/>
      <c r="INZ382" s="116"/>
      <c r="IOA382" s="118"/>
      <c r="IOB382" s="116"/>
      <c r="IOC382" s="116"/>
      <c r="IOD382" s="116"/>
      <c r="IOE382" s="116"/>
      <c r="IOF382" s="116"/>
      <c r="IOG382" s="116"/>
      <c r="IOH382" s="116"/>
      <c r="IOI382" s="116"/>
      <c r="IOJ382" s="116"/>
      <c r="IOK382" s="116"/>
      <c r="IOL382" s="118"/>
      <c r="IOM382" s="115"/>
      <c r="ION382" s="116"/>
      <c r="IOO382" s="117"/>
      <c r="IOP382" s="116"/>
      <c r="IOQ382" s="116"/>
      <c r="IOR382" s="116"/>
      <c r="IOS382" s="116"/>
      <c r="IOT382" s="116"/>
      <c r="IOU382" s="116"/>
      <c r="IOV382" s="116"/>
      <c r="IOW382" s="116"/>
      <c r="IOX382" s="118"/>
      <c r="IOY382" s="116"/>
      <c r="IOZ382" s="116"/>
      <c r="IPA382" s="116"/>
      <c r="IPB382" s="116"/>
      <c r="IPC382" s="116"/>
      <c r="IPD382" s="116"/>
      <c r="IPE382" s="116"/>
      <c r="IPF382" s="116"/>
      <c r="IPG382" s="116"/>
      <c r="IPH382" s="116"/>
      <c r="IPI382" s="118"/>
      <c r="IPJ382" s="115"/>
      <c r="IPK382" s="116"/>
      <c r="IPL382" s="117"/>
      <c r="IPM382" s="116"/>
      <c r="IPN382" s="116"/>
      <c r="IPO382" s="116"/>
      <c r="IPP382" s="116"/>
      <c r="IPQ382" s="116"/>
      <c r="IPR382" s="116"/>
      <c r="IPS382" s="116"/>
      <c r="IPT382" s="116"/>
      <c r="IPU382" s="118"/>
      <c r="IPV382" s="116"/>
      <c r="IPW382" s="116"/>
      <c r="IPX382" s="116"/>
      <c r="IPY382" s="116"/>
      <c r="IPZ382" s="116"/>
      <c r="IQA382" s="116"/>
      <c r="IQB382" s="116"/>
      <c r="IQC382" s="116"/>
      <c r="IQD382" s="116"/>
      <c r="IQE382" s="116"/>
      <c r="IQF382" s="118"/>
      <c r="IQG382" s="115"/>
      <c r="IQH382" s="116"/>
      <c r="IQI382" s="117"/>
      <c r="IQJ382" s="116"/>
      <c r="IQK382" s="116"/>
      <c r="IQL382" s="116"/>
      <c r="IQM382" s="116"/>
      <c r="IQN382" s="116"/>
      <c r="IQO382" s="116"/>
      <c r="IQP382" s="116"/>
      <c r="IQQ382" s="116"/>
      <c r="IQR382" s="118"/>
      <c r="IQS382" s="116"/>
      <c r="IQT382" s="116"/>
      <c r="IQU382" s="116"/>
      <c r="IQV382" s="116"/>
      <c r="IQW382" s="116"/>
      <c r="IQX382" s="116"/>
      <c r="IQY382" s="116"/>
      <c r="IQZ382" s="116"/>
      <c r="IRA382" s="116"/>
      <c r="IRB382" s="116"/>
      <c r="IRC382" s="118"/>
      <c r="IRD382" s="115"/>
      <c r="IRE382" s="116"/>
      <c r="IRF382" s="117"/>
      <c r="IRG382" s="116"/>
      <c r="IRH382" s="116"/>
      <c r="IRI382" s="116"/>
      <c r="IRJ382" s="116"/>
      <c r="IRK382" s="116"/>
      <c r="IRL382" s="116"/>
      <c r="IRM382" s="116"/>
      <c r="IRN382" s="116"/>
      <c r="IRO382" s="118"/>
      <c r="IRP382" s="116"/>
      <c r="IRQ382" s="116"/>
      <c r="IRR382" s="116"/>
      <c r="IRS382" s="116"/>
      <c r="IRT382" s="116"/>
      <c r="IRU382" s="116"/>
      <c r="IRV382" s="116"/>
      <c r="IRW382" s="116"/>
      <c r="IRX382" s="116"/>
      <c r="IRY382" s="116"/>
      <c r="IRZ382" s="118"/>
      <c r="ISA382" s="115"/>
      <c r="ISB382" s="116"/>
      <c r="ISC382" s="117"/>
      <c r="ISD382" s="116"/>
      <c r="ISE382" s="116"/>
      <c r="ISF382" s="116"/>
      <c r="ISG382" s="116"/>
      <c r="ISH382" s="116"/>
      <c r="ISI382" s="116"/>
      <c r="ISJ382" s="116"/>
      <c r="ISK382" s="116"/>
      <c r="ISL382" s="118"/>
      <c r="ISM382" s="116"/>
      <c r="ISN382" s="116"/>
      <c r="ISO382" s="116"/>
      <c r="ISP382" s="116"/>
      <c r="ISQ382" s="116"/>
      <c r="ISR382" s="116"/>
      <c r="ISS382" s="116"/>
      <c r="IST382" s="116"/>
      <c r="ISU382" s="116"/>
      <c r="ISV382" s="116"/>
      <c r="ISW382" s="118"/>
      <c r="ISX382" s="115"/>
      <c r="ISY382" s="116"/>
      <c r="ISZ382" s="117"/>
      <c r="ITA382" s="116"/>
      <c r="ITB382" s="116"/>
      <c r="ITC382" s="116"/>
      <c r="ITD382" s="116"/>
      <c r="ITE382" s="116"/>
      <c r="ITF382" s="116"/>
      <c r="ITG382" s="116"/>
      <c r="ITH382" s="116"/>
      <c r="ITI382" s="118"/>
      <c r="ITJ382" s="116"/>
      <c r="ITK382" s="116"/>
      <c r="ITL382" s="116"/>
      <c r="ITM382" s="116"/>
      <c r="ITN382" s="116"/>
      <c r="ITO382" s="116"/>
      <c r="ITP382" s="116"/>
      <c r="ITQ382" s="116"/>
      <c r="ITR382" s="116"/>
      <c r="ITS382" s="116"/>
      <c r="ITT382" s="118"/>
      <c r="ITU382" s="115"/>
      <c r="ITV382" s="116"/>
      <c r="ITW382" s="117"/>
      <c r="ITX382" s="116"/>
      <c r="ITY382" s="116"/>
      <c r="ITZ382" s="116"/>
      <c r="IUA382" s="116"/>
      <c r="IUB382" s="116"/>
      <c r="IUC382" s="116"/>
      <c r="IUD382" s="116"/>
      <c r="IUE382" s="116"/>
      <c r="IUF382" s="118"/>
      <c r="IUG382" s="116"/>
      <c r="IUH382" s="116"/>
      <c r="IUI382" s="116"/>
      <c r="IUJ382" s="116"/>
      <c r="IUK382" s="116"/>
      <c r="IUL382" s="116"/>
      <c r="IUM382" s="116"/>
      <c r="IUN382" s="116"/>
      <c r="IUO382" s="116"/>
      <c r="IUP382" s="116"/>
      <c r="IUQ382" s="118"/>
      <c r="IUR382" s="115"/>
      <c r="IUS382" s="116"/>
      <c r="IUT382" s="117"/>
      <c r="IUU382" s="116"/>
      <c r="IUV382" s="116"/>
      <c r="IUW382" s="116"/>
      <c r="IUX382" s="116"/>
      <c r="IUY382" s="116"/>
      <c r="IUZ382" s="116"/>
      <c r="IVA382" s="116"/>
      <c r="IVB382" s="116"/>
      <c r="IVC382" s="118"/>
      <c r="IVD382" s="116"/>
      <c r="IVE382" s="116"/>
      <c r="IVF382" s="116"/>
      <c r="IVG382" s="116"/>
      <c r="IVH382" s="116"/>
      <c r="IVI382" s="116"/>
      <c r="IVJ382" s="116"/>
      <c r="IVK382" s="116"/>
      <c r="IVL382" s="116"/>
      <c r="IVM382" s="116"/>
      <c r="IVN382" s="118"/>
      <c r="IVO382" s="115"/>
      <c r="IVP382" s="116"/>
      <c r="IVQ382" s="117"/>
      <c r="IVR382" s="116"/>
      <c r="IVS382" s="116"/>
      <c r="IVT382" s="116"/>
      <c r="IVU382" s="116"/>
      <c r="IVV382" s="116"/>
      <c r="IVW382" s="116"/>
      <c r="IVX382" s="116"/>
      <c r="IVY382" s="116"/>
      <c r="IVZ382" s="118"/>
      <c r="IWA382" s="116"/>
      <c r="IWB382" s="116"/>
      <c r="IWC382" s="116"/>
      <c r="IWD382" s="116"/>
      <c r="IWE382" s="116"/>
      <c r="IWF382" s="116"/>
      <c r="IWG382" s="116"/>
      <c r="IWH382" s="116"/>
      <c r="IWI382" s="116"/>
      <c r="IWJ382" s="116"/>
      <c r="IWK382" s="118"/>
      <c r="IWL382" s="115"/>
      <c r="IWM382" s="116"/>
      <c r="IWN382" s="117"/>
      <c r="IWO382" s="116"/>
      <c r="IWP382" s="116"/>
      <c r="IWQ382" s="116"/>
      <c r="IWR382" s="116"/>
      <c r="IWS382" s="116"/>
      <c r="IWT382" s="116"/>
      <c r="IWU382" s="116"/>
      <c r="IWV382" s="116"/>
      <c r="IWW382" s="118"/>
      <c r="IWX382" s="116"/>
      <c r="IWY382" s="116"/>
      <c r="IWZ382" s="116"/>
      <c r="IXA382" s="116"/>
      <c r="IXB382" s="116"/>
      <c r="IXC382" s="116"/>
      <c r="IXD382" s="116"/>
      <c r="IXE382" s="116"/>
      <c r="IXF382" s="116"/>
      <c r="IXG382" s="116"/>
      <c r="IXH382" s="118"/>
      <c r="IXI382" s="115"/>
      <c r="IXJ382" s="116"/>
      <c r="IXK382" s="117"/>
      <c r="IXL382" s="116"/>
      <c r="IXM382" s="116"/>
      <c r="IXN382" s="116"/>
      <c r="IXO382" s="116"/>
      <c r="IXP382" s="116"/>
      <c r="IXQ382" s="116"/>
      <c r="IXR382" s="116"/>
      <c r="IXS382" s="116"/>
      <c r="IXT382" s="118"/>
      <c r="IXU382" s="116"/>
      <c r="IXV382" s="116"/>
      <c r="IXW382" s="116"/>
      <c r="IXX382" s="116"/>
      <c r="IXY382" s="116"/>
      <c r="IXZ382" s="116"/>
      <c r="IYA382" s="116"/>
      <c r="IYB382" s="116"/>
      <c r="IYC382" s="116"/>
      <c r="IYD382" s="116"/>
      <c r="IYE382" s="118"/>
      <c r="IYF382" s="115"/>
      <c r="IYG382" s="116"/>
      <c r="IYH382" s="117"/>
      <c r="IYI382" s="116"/>
      <c r="IYJ382" s="116"/>
      <c r="IYK382" s="116"/>
      <c r="IYL382" s="116"/>
      <c r="IYM382" s="116"/>
      <c r="IYN382" s="116"/>
      <c r="IYO382" s="116"/>
      <c r="IYP382" s="116"/>
      <c r="IYQ382" s="118"/>
      <c r="IYR382" s="116"/>
      <c r="IYS382" s="116"/>
      <c r="IYT382" s="116"/>
      <c r="IYU382" s="116"/>
      <c r="IYV382" s="116"/>
      <c r="IYW382" s="116"/>
      <c r="IYX382" s="116"/>
      <c r="IYY382" s="116"/>
      <c r="IYZ382" s="116"/>
      <c r="IZA382" s="116"/>
      <c r="IZB382" s="118"/>
      <c r="IZC382" s="115"/>
      <c r="IZD382" s="116"/>
      <c r="IZE382" s="117"/>
      <c r="IZF382" s="116"/>
      <c r="IZG382" s="116"/>
      <c r="IZH382" s="116"/>
      <c r="IZI382" s="116"/>
      <c r="IZJ382" s="116"/>
      <c r="IZK382" s="116"/>
      <c r="IZL382" s="116"/>
      <c r="IZM382" s="116"/>
      <c r="IZN382" s="118"/>
      <c r="IZO382" s="116"/>
      <c r="IZP382" s="116"/>
      <c r="IZQ382" s="116"/>
      <c r="IZR382" s="116"/>
      <c r="IZS382" s="116"/>
      <c r="IZT382" s="116"/>
      <c r="IZU382" s="116"/>
      <c r="IZV382" s="116"/>
      <c r="IZW382" s="116"/>
      <c r="IZX382" s="116"/>
      <c r="IZY382" s="118"/>
      <c r="IZZ382" s="115"/>
      <c r="JAA382" s="116"/>
      <c r="JAB382" s="117"/>
      <c r="JAC382" s="116"/>
      <c r="JAD382" s="116"/>
      <c r="JAE382" s="116"/>
      <c r="JAF382" s="116"/>
      <c r="JAG382" s="116"/>
      <c r="JAH382" s="116"/>
      <c r="JAI382" s="116"/>
      <c r="JAJ382" s="116"/>
      <c r="JAK382" s="118"/>
      <c r="JAL382" s="116"/>
      <c r="JAM382" s="116"/>
      <c r="JAN382" s="116"/>
      <c r="JAO382" s="116"/>
      <c r="JAP382" s="116"/>
      <c r="JAQ382" s="116"/>
      <c r="JAR382" s="116"/>
      <c r="JAS382" s="116"/>
      <c r="JAT382" s="116"/>
      <c r="JAU382" s="116"/>
      <c r="JAV382" s="118"/>
      <c r="JAW382" s="115"/>
      <c r="JAX382" s="116"/>
      <c r="JAY382" s="117"/>
      <c r="JAZ382" s="116"/>
      <c r="JBA382" s="116"/>
      <c r="JBB382" s="116"/>
      <c r="JBC382" s="116"/>
      <c r="JBD382" s="116"/>
      <c r="JBE382" s="116"/>
      <c r="JBF382" s="116"/>
      <c r="JBG382" s="116"/>
      <c r="JBH382" s="118"/>
      <c r="JBI382" s="116"/>
      <c r="JBJ382" s="116"/>
      <c r="JBK382" s="116"/>
      <c r="JBL382" s="116"/>
      <c r="JBM382" s="116"/>
      <c r="JBN382" s="116"/>
      <c r="JBO382" s="116"/>
      <c r="JBP382" s="116"/>
      <c r="JBQ382" s="116"/>
      <c r="JBR382" s="116"/>
      <c r="JBS382" s="118"/>
      <c r="JBT382" s="115"/>
      <c r="JBU382" s="116"/>
      <c r="JBV382" s="117"/>
      <c r="JBW382" s="116"/>
      <c r="JBX382" s="116"/>
      <c r="JBY382" s="116"/>
      <c r="JBZ382" s="116"/>
      <c r="JCA382" s="116"/>
      <c r="JCB382" s="116"/>
      <c r="JCC382" s="116"/>
      <c r="JCD382" s="116"/>
      <c r="JCE382" s="118"/>
      <c r="JCF382" s="116"/>
      <c r="JCG382" s="116"/>
      <c r="JCH382" s="116"/>
      <c r="JCI382" s="116"/>
      <c r="JCJ382" s="116"/>
      <c r="JCK382" s="116"/>
      <c r="JCL382" s="116"/>
      <c r="JCM382" s="116"/>
      <c r="JCN382" s="116"/>
      <c r="JCO382" s="116"/>
      <c r="JCP382" s="118"/>
      <c r="JCQ382" s="115"/>
      <c r="JCR382" s="116"/>
      <c r="JCS382" s="117"/>
      <c r="JCT382" s="116"/>
      <c r="JCU382" s="116"/>
      <c r="JCV382" s="116"/>
      <c r="JCW382" s="116"/>
      <c r="JCX382" s="116"/>
      <c r="JCY382" s="116"/>
      <c r="JCZ382" s="116"/>
      <c r="JDA382" s="116"/>
      <c r="JDB382" s="118"/>
      <c r="JDC382" s="116"/>
      <c r="JDD382" s="116"/>
      <c r="JDE382" s="116"/>
      <c r="JDF382" s="116"/>
      <c r="JDG382" s="116"/>
      <c r="JDH382" s="116"/>
      <c r="JDI382" s="116"/>
      <c r="JDJ382" s="116"/>
      <c r="JDK382" s="116"/>
      <c r="JDL382" s="116"/>
      <c r="JDM382" s="118"/>
      <c r="JDN382" s="115"/>
      <c r="JDO382" s="116"/>
      <c r="JDP382" s="117"/>
      <c r="JDQ382" s="116"/>
      <c r="JDR382" s="116"/>
      <c r="JDS382" s="116"/>
      <c r="JDT382" s="116"/>
      <c r="JDU382" s="116"/>
      <c r="JDV382" s="116"/>
      <c r="JDW382" s="116"/>
      <c r="JDX382" s="116"/>
      <c r="JDY382" s="118"/>
      <c r="JDZ382" s="116"/>
      <c r="JEA382" s="116"/>
      <c r="JEB382" s="116"/>
      <c r="JEC382" s="116"/>
      <c r="JED382" s="116"/>
      <c r="JEE382" s="116"/>
      <c r="JEF382" s="116"/>
      <c r="JEG382" s="116"/>
      <c r="JEH382" s="116"/>
      <c r="JEI382" s="116"/>
      <c r="JEJ382" s="118"/>
      <c r="JEK382" s="115"/>
      <c r="JEL382" s="116"/>
      <c r="JEM382" s="117"/>
      <c r="JEN382" s="116"/>
      <c r="JEO382" s="116"/>
      <c r="JEP382" s="116"/>
      <c r="JEQ382" s="116"/>
      <c r="JER382" s="116"/>
      <c r="JES382" s="116"/>
      <c r="JET382" s="116"/>
      <c r="JEU382" s="116"/>
      <c r="JEV382" s="118"/>
      <c r="JEW382" s="116"/>
      <c r="JEX382" s="116"/>
      <c r="JEY382" s="116"/>
      <c r="JEZ382" s="116"/>
      <c r="JFA382" s="116"/>
      <c r="JFB382" s="116"/>
      <c r="JFC382" s="116"/>
      <c r="JFD382" s="116"/>
      <c r="JFE382" s="116"/>
      <c r="JFF382" s="116"/>
      <c r="JFG382" s="118"/>
      <c r="JFH382" s="115"/>
      <c r="JFI382" s="116"/>
      <c r="JFJ382" s="117"/>
      <c r="JFK382" s="116"/>
      <c r="JFL382" s="116"/>
      <c r="JFM382" s="116"/>
      <c r="JFN382" s="116"/>
      <c r="JFO382" s="116"/>
      <c r="JFP382" s="116"/>
      <c r="JFQ382" s="116"/>
      <c r="JFR382" s="116"/>
      <c r="JFS382" s="118"/>
      <c r="JFT382" s="116"/>
      <c r="JFU382" s="116"/>
      <c r="JFV382" s="116"/>
      <c r="JFW382" s="116"/>
      <c r="JFX382" s="116"/>
      <c r="JFY382" s="116"/>
      <c r="JFZ382" s="116"/>
      <c r="JGA382" s="116"/>
      <c r="JGB382" s="116"/>
      <c r="JGC382" s="116"/>
      <c r="JGD382" s="118"/>
      <c r="JGE382" s="115"/>
      <c r="JGF382" s="116"/>
      <c r="JGG382" s="117"/>
      <c r="JGH382" s="116"/>
      <c r="JGI382" s="116"/>
      <c r="JGJ382" s="116"/>
      <c r="JGK382" s="116"/>
      <c r="JGL382" s="116"/>
      <c r="JGM382" s="116"/>
      <c r="JGN382" s="116"/>
      <c r="JGO382" s="116"/>
      <c r="JGP382" s="118"/>
      <c r="JGQ382" s="116"/>
      <c r="JGR382" s="116"/>
      <c r="JGS382" s="116"/>
      <c r="JGT382" s="116"/>
      <c r="JGU382" s="116"/>
      <c r="JGV382" s="116"/>
      <c r="JGW382" s="116"/>
      <c r="JGX382" s="116"/>
      <c r="JGY382" s="116"/>
      <c r="JGZ382" s="116"/>
      <c r="JHA382" s="118"/>
      <c r="JHB382" s="115"/>
      <c r="JHC382" s="116"/>
      <c r="JHD382" s="117"/>
      <c r="JHE382" s="116"/>
      <c r="JHF382" s="116"/>
      <c r="JHG382" s="116"/>
      <c r="JHH382" s="116"/>
      <c r="JHI382" s="116"/>
      <c r="JHJ382" s="116"/>
      <c r="JHK382" s="116"/>
      <c r="JHL382" s="116"/>
      <c r="JHM382" s="118"/>
      <c r="JHN382" s="116"/>
      <c r="JHO382" s="116"/>
      <c r="JHP382" s="116"/>
      <c r="JHQ382" s="116"/>
      <c r="JHR382" s="116"/>
      <c r="JHS382" s="116"/>
      <c r="JHT382" s="116"/>
      <c r="JHU382" s="116"/>
      <c r="JHV382" s="116"/>
      <c r="JHW382" s="116"/>
      <c r="JHX382" s="118"/>
      <c r="JHY382" s="115"/>
      <c r="JHZ382" s="116"/>
      <c r="JIA382" s="117"/>
      <c r="JIB382" s="116"/>
      <c r="JIC382" s="116"/>
      <c r="JID382" s="116"/>
      <c r="JIE382" s="116"/>
      <c r="JIF382" s="116"/>
      <c r="JIG382" s="116"/>
      <c r="JIH382" s="116"/>
      <c r="JII382" s="116"/>
      <c r="JIJ382" s="118"/>
      <c r="JIK382" s="116"/>
      <c r="JIL382" s="116"/>
      <c r="JIM382" s="116"/>
      <c r="JIN382" s="116"/>
      <c r="JIO382" s="116"/>
      <c r="JIP382" s="116"/>
      <c r="JIQ382" s="116"/>
      <c r="JIR382" s="116"/>
      <c r="JIS382" s="116"/>
      <c r="JIT382" s="116"/>
      <c r="JIU382" s="118"/>
      <c r="JIV382" s="115"/>
      <c r="JIW382" s="116"/>
      <c r="JIX382" s="117"/>
      <c r="JIY382" s="116"/>
      <c r="JIZ382" s="116"/>
      <c r="JJA382" s="116"/>
      <c r="JJB382" s="116"/>
      <c r="JJC382" s="116"/>
      <c r="JJD382" s="116"/>
      <c r="JJE382" s="116"/>
      <c r="JJF382" s="116"/>
      <c r="JJG382" s="118"/>
      <c r="JJH382" s="116"/>
      <c r="JJI382" s="116"/>
      <c r="JJJ382" s="116"/>
      <c r="JJK382" s="116"/>
      <c r="JJL382" s="116"/>
      <c r="JJM382" s="116"/>
      <c r="JJN382" s="116"/>
      <c r="JJO382" s="116"/>
      <c r="JJP382" s="116"/>
      <c r="JJQ382" s="116"/>
      <c r="JJR382" s="118"/>
      <c r="JJS382" s="115"/>
      <c r="JJT382" s="116"/>
      <c r="JJU382" s="117"/>
      <c r="JJV382" s="116"/>
      <c r="JJW382" s="116"/>
      <c r="JJX382" s="116"/>
      <c r="JJY382" s="116"/>
      <c r="JJZ382" s="116"/>
      <c r="JKA382" s="116"/>
      <c r="JKB382" s="116"/>
      <c r="JKC382" s="116"/>
      <c r="JKD382" s="118"/>
      <c r="JKE382" s="116"/>
      <c r="JKF382" s="116"/>
      <c r="JKG382" s="116"/>
      <c r="JKH382" s="116"/>
      <c r="JKI382" s="116"/>
      <c r="JKJ382" s="116"/>
      <c r="JKK382" s="116"/>
      <c r="JKL382" s="116"/>
      <c r="JKM382" s="116"/>
      <c r="JKN382" s="116"/>
      <c r="JKO382" s="118"/>
      <c r="JKP382" s="115"/>
      <c r="JKQ382" s="116"/>
      <c r="JKR382" s="117"/>
      <c r="JKS382" s="116"/>
      <c r="JKT382" s="116"/>
      <c r="JKU382" s="116"/>
      <c r="JKV382" s="116"/>
      <c r="JKW382" s="116"/>
      <c r="JKX382" s="116"/>
      <c r="JKY382" s="116"/>
      <c r="JKZ382" s="116"/>
      <c r="JLA382" s="118"/>
      <c r="JLB382" s="116"/>
      <c r="JLC382" s="116"/>
      <c r="JLD382" s="116"/>
      <c r="JLE382" s="116"/>
      <c r="JLF382" s="116"/>
      <c r="JLG382" s="116"/>
      <c r="JLH382" s="116"/>
      <c r="JLI382" s="116"/>
      <c r="JLJ382" s="116"/>
      <c r="JLK382" s="116"/>
      <c r="JLL382" s="118"/>
      <c r="JLM382" s="115"/>
      <c r="JLN382" s="116"/>
      <c r="JLO382" s="117"/>
      <c r="JLP382" s="116"/>
      <c r="JLQ382" s="116"/>
      <c r="JLR382" s="116"/>
      <c r="JLS382" s="116"/>
      <c r="JLT382" s="116"/>
      <c r="JLU382" s="116"/>
      <c r="JLV382" s="116"/>
      <c r="JLW382" s="116"/>
      <c r="JLX382" s="118"/>
      <c r="JLY382" s="116"/>
      <c r="JLZ382" s="116"/>
      <c r="JMA382" s="116"/>
      <c r="JMB382" s="116"/>
      <c r="JMC382" s="116"/>
      <c r="JMD382" s="116"/>
      <c r="JME382" s="116"/>
      <c r="JMF382" s="116"/>
      <c r="JMG382" s="116"/>
      <c r="JMH382" s="116"/>
      <c r="JMI382" s="118"/>
      <c r="JMJ382" s="115"/>
      <c r="JMK382" s="116"/>
      <c r="JML382" s="117"/>
      <c r="JMM382" s="116"/>
      <c r="JMN382" s="116"/>
      <c r="JMO382" s="116"/>
      <c r="JMP382" s="116"/>
      <c r="JMQ382" s="116"/>
      <c r="JMR382" s="116"/>
      <c r="JMS382" s="116"/>
      <c r="JMT382" s="116"/>
      <c r="JMU382" s="118"/>
      <c r="JMV382" s="116"/>
      <c r="JMW382" s="116"/>
      <c r="JMX382" s="116"/>
      <c r="JMY382" s="116"/>
      <c r="JMZ382" s="116"/>
      <c r="JNA382" s="116"/>
      <c r="JNB382" s="116"/>
      <c r="JNC382" s="116"/>
      <c r="JND382" s="116"/>
      <c r="JNE382" s="116"/>
      <c r="JNF382" s="118"/>
      <c r="JNG382" s="115"/>
      <c r="JNH382" s="116"/>
      <c r="JNI382" s="117"/>
      <c r="JNJ382" s="116"/>
      <c r="JNK382" s="116"/>
      <c r="JNL382" s="116"/>
      <c r="JNM382" s="116"/>
      <c r="JNN382" s="116"/>
      <c r="JNO382" s="116"/>
      <c r="JNP382" s="116"/>
      <c r="JNQ382" s="116"/>
      <c r="JNR382" s="118"/>
      <c r="JNS382" s="116"/>
      <c r="JNT382" s="116"/>
      <c r="JNU382" s="116"/>
      <c r="JNV382" s="116"/>
      <c r="JNW382" s="116"/>
      <c r="JNX382" s="116"/>
      <c r="JNY382" s="116"/>
      <c r="JNZ382" s="116"/>
      <c r="JOA382" s="116"/>
      <c r="JOB382" s="116"/>
      <c r="JOC382" s="118"/>
      <c r="JOD382" s="115"/>
      <c r="JOE382" s="116"/>
      <c r="JOF382" s="117"/>
      <c r="JOG382" s="116"/>
      <c r="JOH382" s="116"/>
      <c r="JOI382" s="116"/>
      <c r="JOJ382" s="116"/>
      <c r="JOK382" s="116"/>
      <c r="JOL382" s="116"/>
      <c r="JOM382" s="116"/>
      <c r="JON382" s="116"/>
      <c r="JOO382" s="118"/>
      <c r="JOP382" s="116"/>
      <c r="JOQ382" s="116"/>
      <c r="JOR382" s="116"/>
      <c r="JOS382" s="116"/>
      <c r="JOT382" s="116"/>
      <c r="JOU382" s="116"/>
      <c r="JOV382" s="116"/>
      <c r="JOW382" s="116"/>
      <c r="JOX382" s="116"/>
      <c r="JOY382" s="116"/>
      <c r="JOZ382" s="118"/>
      <c r="JPA382" s="115"/>
      <c r="JPB382" s="116"/>
      <c r="JPC382" s="117"/>
      <c r="JPD382" s="116"/>
      <c r="JPE382" s="116"/>
      <c r="JPF382" s="116"/>
      <c r="JPG382" s="116"/>
      <c r="JPH382" s="116"/>
      <c r="JPI382" s="116"/>
      <c r="JPJ382" s="116"/>
      <c r="JPK382" s="116"/>
      <c r="JPL382" s="118"/>
      <c r="JPM382" s="116"/>
      <c r="JPN382" s="116"/>
      <c r="JPO382" s="116"/>
      <c r="JPP382" s="116"/>
      <c r="JPQ382" s="116"/>
      <c r="JPR382" s="116"/>
      <c r="JPS382" s="116"/>
      <c r="JPT382" s="116"/>
      <c r="JPU382" s="116"/>
      <c r="JPV382" s="116"/>
      <c r="JPW382" s="118"/>
      <c r="JPX382" s="115"/>
      <c r="JPY382" s="116"/>
      <c r="JPZ382" s="117"/>
      <c r="JQA382" s="116"/>
      <c r="JQB382" s="116"/>
      <c r="JQC382" s="116"/>
      <c r="JQD382" s="116"/>
      <c r="JQE382" s="116"/>
      <c r="JQF382" s="116"/>
      <c r="JQG382" s="116"/>
      <c r="JQH382" s="116"/>
      <c r="JQI382" s="118"/>
      <c r="JQJ382" s="116"/>
      <c r="JQK382" s="116"/>
      <c r="JQL382" s="116"/>
      <c r="JQM382" s="116"/>
      <c r="JQN382" s="116"/>
      <c r="JQO382" s="116"/>
      <c r="JQP382" s="116"/>
      <c r="JQQ382" s="116"/>
      <c r="JQR382" s="116"/>
      <c r="JQS382" s="116"/>
      <c r="JQT382" s="118"/>
      <c r="JQU382" s="115"/>
      <c r="JQV382" s="116"/>
      <c r="JQW382" s="117"/>
      <c r="JQX382" s="116"/>
      <c r="JQY382" s="116"/>
      <c r="JQZ382" s="116"/>
      <c r="JRA382" s="116"/>
      <c r="JRB382" s="116"/>
      <c r="JRC382" s="116"/>
      <c r="JRD382" s="116"/>
      <c r="JRE382" s="116"/>
      <c r="JRF382" s="118"/>
      <c r="JRG382" s="116"/>
      <c r="JRH382" s="116"/>
      <c r="JRI382" s="116"/>
      <c r="JRJ382" s="116"/>
      <c r="JRK382" s="116"/>
      <c r="JRL382" s="116"/>
      <c r="JRM382" s="116"/>
      <c r="JRN382" s="116"/>
      <c r="JRO382" s="116"/>
      <c r="JRP382" s="116"/>
      <c r="JRQ382" s="118"/>
      <c r="JRR382" s="115"/>
      <c r="JRS382" s="116"/>
      <c r="JRT382" s="117"/>
      <c r="JRU382" s="116"/>
      <c r="JRV382" s="116"/>
      <c r="JRW382" s="116"/>
      <c r="JRX382" s="116"/>
      <c r="JRY382" s="116"/>
      <c r="JRZ382" s="116"/>
      <c r="JSA382" s="116"/>
      <c r="JSB382" s="116"/>
      <c r="JSC382" s="118"/>
      <c r="JSD382" s="116"/>
      <c r="JSE382" s="116"/>
      <c r="JSF382" s="116"/>
      <c r="JSG382" s="116"/>
      <c r="JSH382" s="116"/>
      <c r="JSI382" s="116"/>
      <c r="JSJ382" s="116"/>
      <c r="JSK382" s="116"/>
      <c r="JSL382" s="116"/>
      <c r="JSM382" s="116"/>
      <c r="JSN382" s="118"/>
      <c r="JSO382" s="115"/>
      <c r="JSP382" s="116"/>
      <c r="JSQ382" s="117"/>
      <c r="JSR382" s="116"/>
      <c r="JSS382" s="116"/>
      <c r="JST382" s="116"/>
      <c r="JSU382" s="116"/>
      <c r="JSV382" s="116"/>
      <c r="JSW382" s="116"/>
      <c r="JSX382" s="116"/>
      <c r="JSY382" s="116"/>
      <c r="JSZ382" s="118"/>
      <c r="JTA382" s="116"/>
      <c r="JTB382" s="116"/>
      <c r="JTC382" s="116"/>
      <c r="JTD382" s="116"/>
      <c r="JTE382" s="116"/>
      <c r="JTF382" s="116"/>
      <c r="JTG382" s="116"/>
      <c r="JTH382" s="116"/>
      <c r="JTI382" s="116"/>
      <c r="JTJ382" s="116"/>
      <c r="JTK382" s="118"/>
      <c r="JTL382" s="115"/>
      <c r="JTM382" s="116"/>
      <c r="JTN382" s="117"/>
      <c r="JTO382" s="116"/>
      <c r="JTP382" s="116"/>
      <c r="JTQ382" s="116"/>
      <c r="JTR382" s="116"/>
      <c r="JTS382" s="116"/>
      <c r="JTT382" s="116"/>
      <c r="JTU382" s="116"/>
      <c r="JTV382" s="116"/>
      <c r="JTW382" s="118"/>
      <c r="JTX382" s="116"/>
      <c r="JTY382" s="116"/>
      <c r="JTZ382" s="116"/>
      <c r="JUA382" s="116"/>
      <c r="JUB382" s="116"/>
      <c r="JUC382" s="116"/>
      <c r="JUD382" s="116"/>
      <c r="JUE382" s="116"/>
      <c r="JUF382" s="116"/>
      <c r="JUG382" s="116"/>
      <c r="JUH382" s="118"/>
      <c r="JUI382" s="115"/>
      <c r="JUJ382" s="116"/>
      <c r="JUK382" s="117"/>
      <c r="JUL382" s="116"/>
      <c r="JUM382" s="116"/>
      <c r="JUN382" s="116"/>
      <c r="JUO382" s="116"/>
      <c r="JUP382" s="116"/>
      <c r="JUQ382" s="116"/>
      <c r="JUR382" s="116"/>
      <c r="JUS382" s="116"/>
      <c r="JUT382" s="118"/>
      <c r="JUU382" s="116"/>
      <c r="JUV382" s="116"/>
      <c r="JUW382" s="116"/>
      <c r="JUX382" s="116"/>
      <c r="JUY382" s="116"/>
      <c r="JUZ382" s="116"/>
      <c r="JVA382" s="116"/>
      <c r="JVB382" s="116"/>
      <c r="JVC382" s="116"/>
      <c r="JVD382" s="116"/>
      <c r="JVE382" s="118"/>
      <c r="JVF382" s="115"/>
      <c r="JVG382" s="116"/>
      <c r="JVH382" s="117"/>
      <c r="JVI382" s="116"/>
      <c r="JVJ382" s="116"/>
      <c r="JVK382" s="116"/>
      <c r="JVL382" s="116"/>
      <c r="JVM382" s="116"/>
      <c r="JVN382" s="116"/>
      <c r="JVO382" s="116"/>
      <c r="JVP382" s="116"/>
      <c r="JVQ382" s="118"/>
      <c r="JVR382" s="116"/>
      <c r="JVS382" s="116"/>
      <c r="JVT382" s="116"/>
      <c r="JVU382" s="116"/>
      <c r="JVV382" s="116"/>
      <c r="JVW382" s="116"/>
      <c r="JVX382" s="116"/>
      <c r="JVY382" s="116"/>
      <c r="JVZ382" s="116"/>
      <c r="JWA382" s="116"/>
      <c r="JWB382" s="118"/>
      <c r="JWC382" s="115"/>
      <c r="JWD382" s="116"/>
      <c r="JWE382" s="117"/>
      <c r="JWF382" s="116"/>
      <c r="JWG382" s="116"/>
      <c r="JWH382" s="116"/>
      <c r="JWI382" s="116"/>
      <c r="JWJ382" s="116"/>
      <c r="JWK382" s="116"/>
      <c r="JWL382" s="116"/>
      <c r="JWM382" s="116"/>
      <c r="JWN382" s="118"/>
      <c r="JWO382" s="116"/>
      <c r="JWP382" s="116"/>
      <c r="JWQ382" s="116"/>
      <c r="JWR382" s="116"/>
      <c r="JWS382" s="116"/>
      <c r="JWT382" s="116"/>
      <c r="JWU382" s="116"/>
      <c r="JWV382" s="116"/>
      <c r="JWW382" s="116"/>
      <c r="JWX382" s="116"/>
      <c r="JWY382" s="118"/>
      <c r="JWZ382" s="115"/>
      <c r="JXA382" s="116"/>
      <c r="JXB382" s="117"/>
      <c r="JXC382" s="116"/>
      <c r="JXD382" s="116"/>
      <c r="JXE382" s="116"/>
      <c r="JXF382" s="116"/>
      <c r="JXG382" s="116"/>
      <c r="JXH382" s="116"/>
      <c r="JXI382" s="116"/>
      <c r="JXJ382" s="116"/>
      <c r="JXK382" s="118"/>
      <c r="JXL382" s="116"/>
      <c r="JXM382" s="116"/>
      <c r="JXN382" s="116"/>
      <c r="JXO382" s="116"/>
      <c r="JXP382" s="116"/>
      <c r="JXQ382" s="116"/>
      <c r="JXR382" s="116"/>
      <c r="JXS382" s="116"/>
      <c r="JXT382" s="116"/>
      <c r="JXU382" s="116"/>
      <c r="JXV382" s="118"/>
      <c r="JXW382" s="115"/>
      <c r="JXX382" s="116"/>
      <c r="JXY382" s="117"/>
      <c r="JXZ382" s="116"/>
      <c r="JYA382" s="116"/>
      <c r="JYB382" s="116"/>
      <c r="JYC382" s="116"/>
      <c r="JYD382" s="116"/>
      <c r="JYE382" s="116"/>
      <c r="JYF382" s="116"/>
      <c r="JYG382" s="116"/>
      <c r="JYH382" s="118"/>
      <c r="JYI382" s="116"/>
      <c r="JYJ382" s="116"/>
      <c r="JYK382" s="116"/>
      <c r="JYL382" s="116"/>
      <c r="JYM382" s="116"/>
      <c r="JYN382" s="116"/>
      <c r="JYO382" s="116"/>
      <c r="JYP382" s="116"/>
      <c r="JYQ382" s="116"/>
      <c r="JYR382" s="116"/>
      <c r="JYS382" s="118"/>
      <c r="JYT382" s="115"/>
      <c r="JYU382" s="116"/>
      <c r="JYV382" s="117"/>
      <c r="JYW382" s="116"/>
      <c r="JYX382" s="116"/>
      <c r="JYY382" s="116"/>
      <c r="JYZ382" s="116"/>
      <c r="JZA382" s="116"/>
      <c r="JZB382" s="116"/>
      <c r="JZC382" s="116"/>
      <c r="JZD382" s="116"/>
      <c r="JZE382" s="118"/>
      <c r="JZF382" s="116"/>
      <c r="JZG382" s="116"/>
      <c r="JZH382" s="116"/>
      <c r="JZI382" s="116"/>
      <c r="JZJ382" s="116"/>
      <c r="JZK382" s="116"/>
      <c r="JZL382" s="116"/>
      <c r="JZM382" s="116"/>
      <c r="JZN382" s="116"/>
      <c r="JZO382" s="116"/>
      <c r="JZP382" s="118"/>
      <c r="JZQ382" s="115"/>
      <c r="JZR382" s="116"/>
      <c r="JZS382" s="117"/>
      <c r="JZT382" s="116"/>
      <c r="JZU382" s="116"/>
      <c r="JZV382" s="116"/>
      <c r="JZW382" s="116"/>
      <c r="JZX382" s="116"/>
      <c r="JZY382" s="116"/>
      <c r="JZZ382" s="116"/>
      <c r="KAA382" s="116"/>
      <c r="KAB382" s="118"/>
      <c r="KAC382" s="116"/>
      <c r="KAD382" s="116"/>
      <c r="KAE382" s="116"/>
      <c r="KAF382" s="116"/>
      <c r="KAG382" s="116"/>
      <c r="KAH382" s="116"/>
      <c r="KAI382" s="116"/>
      <c r="KAJ382" s="116"/>
      <c r="KAK382" s="116"/>
      <c r="KAL382" s="116"/>
      <c r="KAM382" s="118"/>
      <c r="KAN382" s="115"/>
      <c r="KAO382" s="116"/>
      <c r="KAP382" s="117"/>
      <c r="KAQ382" s="116"/>
      <c r="KAR382" s="116"/>
      <c r="KAS382" s="116"/>
      <c r="KAT382" s="116"/>
      <c r="KAU382" s="116"/>
      <c r="KAV382" s="116"/>
      <c r="KAW382" s="116"/>
      <c r="KAX382" s="116"/>
      <c r="KAY382" s="118"/>
      <c r="KAZ382" s="116"/>
      <c r="KBA382" s="116"/>
      <c r="KBB382" s="116"/>
      <c r="KBC382" s="116"/>
      <c r="KBD382" s="116"/>
      <c r="KBE382" s="116"/>
      <c r="KBF382" s="116"/>
      <c r="KBG382" s="116"/>
      <c r="KBH382" s="116"/>
      <c r="KBI382" s="116"/>
      <c r="KBJ382" s="118"/>
      <c r="KBK382" s="115"/>
      <c r="KBL382" s="116"/>
      <c r="KBM382" s="117"/>
      <c r="KBN382" s="116"/>
      <c r="KBO382" s="116"/>
      <c r="KBP382" s="116"/>
      <c r="KBQ382" s="116"/>
      <c r="KBR382" s="116"/>
      <c r="KBS382" s="116"/>
      <c r="KBT382" s="116"/>
      <c r="KBU382" s="116"/>
      <c r="KBV382" s="118"/>
      <c r="KBW382" s="116"/>
      <c r="KBX382" s="116"/>
      <c r="KBY382" s="116"/>
      <c r="KBZ382" s="116"/>
      <c r="KCA382" s="116"/>
      <c r="KCB382" s="116"/>
      <c r="KCC382" s="116"/>
      <c r="KCD382" s="116"/>
      <c r="KCE382" s="116"/>
      <c r="KCF382" s="116"/>
      <c r="KCG382" s="118"/>
      <c r="KCH382" s="115"/>
      <c r="KCI382" s="116"/>
      <c r="KCJ382" s="117"/>
      <c r="KCK382" s="116"/>
      <c r="KCL382" s="116"/>
      <c r="KCM382" s="116"/>
      <c r="KCN382" s="116"/>
      <c r="KCO382" s="116"/>
      <c r="KCP382" s="116"/>
      <c r="KCQ382" s="116"/>
      <c r="KCR382" s="116"/>
      <c r="KCS382" s="118"/>
      <c r="KCT382" s="116"/>
      <c r="KCU382" s="116"/>
      <c r="KCV382" s="116"/>
      <c r="KCW382" s="116"/>
      <c r="KCX382" s="116"/>
      <c r="KCY382" s="116"/>
      <c r="KCZ382" s="116"/>
      <c r="KDA382" s="116"/>
      <c r="KDB382" s="116"/>
      <c r="KDC382" s="116"/>
      <c r="KDD382" s="118"/>
      <c r="KDE382" s="115"/>
      <c r="KDF382" s="116"/>
      <c r="KDG382" s="117"/>
      <c r="KDH382" s="116"/>
      <c r="KDI382" s="116"/>
      <c r="KDJ382" s="116"/>
      <c r="KDK382" s="116"/>
      <c r="KDL382" s="116"/>
      <c r="KDM382" s="116"/>
      <c r="KDN382" s="116"/>
      <c r="KDO382" s="116"/>
      <c r="KDP382" s="118"/>
      <c r="KDQ382" s="116"/>
      <c r="KDR382" s="116"/>
      <c r="KDS382" s="116"/>
      <c r="KDT382" s="116"/>
      <c r="KDU382" s="116"/>
      <c r="KDV382" s="116"/>
      <c r="KDW382" s="116"/>
      <c r="KDX382" s="116"/>
      <c r="KDY382" s="116"/>
      <c r="KDZ382" s="116"/>
      <c r="KEA382" s="118"/>
      <c r="KEB382" s="115"/>
      <c r="KEC382" s="116"/>
      <c r="KED382" s="117"/>
      <c r="KEE382" s="116"/>
      <c r="KEF382" s="116"/>
      <c r="KEG382" s="116"/>
      <c r="KEH382" s="116"/>
      <c r="KEI382" s="116"/>
      <c r="KEJ382" s="116"/>
      <c r="KEK382" s="116"/>
      <c r="KEL382" s="116"/>
      <c r="KEM382" s="118"/>
      <c r="KEN382" s="116"/>
      <c r="KEO382" s="116"/>
      <c r="KEP382" s="116"/>
      <c r="KEQ382" s="116"/>
      <c r="KER382" s="116"/>
      <c r="KES382" s="116"/>
      <c r="KET382" s="116"/>
      <c r="KEU382" s="116"/>
      <c r="KEV382" s="116"/>
      <c r="KEW382" s="116"/>
      <c r="KEX382" s="118"/>
      <c r="KEY382" s="115"/>
      <c r="KEZ382" s="116"/>
      <c r="KFA382" s="117"/>
      <c r="KFB382" s="116"/>
      <c r="KFC382" s="116"/>
      <c r="KFD382" s="116"/>
      <c r="KFE382" s="116"/>
      <c r="KFF382" s="116"/>
      <c r="KFG382" s="116"/>
      <c r="KFH382" s="116"/>
      <c r="KFI382" s="116"/>
      <c r="KFJ382" s="118"/>
      <c r="KFK382" s="116"/>
      <c r="KFL382" s="116"/>
      <c r="KFM382" s="116"/>
      <c r="KFN382" s="116"/>
      <c r="KFO382" s="116"/>
      <c r="KFP382" s="116"/>
      <c r="KFQ382" s="116"/>
      <c r="KFR382" s="116"/>
      <c r="KFS382" s="116"/>
      <c r="KFT382" s="116"/>
      <c r="KFU382" s="118"/>
      <c r="KFV382" s="115"/>
      <c r="KFW382" s="116"/>
      <c r="KFX382" s="117"/>
      <c r="KFY382" s="116"/>
      <c r="KFZ382" s="116"/>
      <c r="KGA382" s="116"/>
      <c r="KGB382" s="116"/>
      <c r="KGC382" s="116"/>
      <c r="KGD382" s="116"/>
      <c r="KGE382" s="116"/>
      <c r="KGF382" s="116"/>
      <c r="KGG382" s="118"/>
      <c r="KGH382" s="116"/>
      <c r="KGI382" s="116"/>
      <c r="KGJ382" s="116"/>
      <c r="KGK382" s="116"/>
      <c r="KGL382" s="116"/>
      <c r="KGM382" s="116"/>
      <c r="KGN382" s="116"/>
      <c r="KGO382" s="116"/>
      <c r="KGP382" s="116"/>
      <c r="KGQ382" s="116"/>
      <c r="KGR382" s="118"/>
      <c r="KGS382" s="115"/>
      <c r="KGT382" s="116"/>
      <c r="KGU382" s="117"/>
      <c r="KGV382" s="116"/>
      <c r="KGW382" s="116"/>
      <c r="KGX382" s="116"/>
      <c r="KGY382" s="116"/>
      <c r="KGZ382" s="116"/>
      <c r="KHA382" s="116"/>
      <c r="KHB382" s="116"/>
      <c r="KHC382" s="116"/>
      <c r="KHD382" s="118"/>
      <c r="KHE382" s="116"/>
      <c r="KHF382" s="116"/>
      <c r="KHG382" s="116"/>
      <c r="KHH382" s="116"/>
      <c r="KHI382" s="116"/>
      <c r="KHJ382" s="116"/>
      <c r="KHK382" s="116"/>
      <c r="KHL382" s="116"/>
      <c r="KHM382" s="116"/>
      <c r="KHN382" s="116"/>
      <c r="KHO382" s="118"/>
      <c r="KHP382" s="115"/>
      <c r="KHQ382" s="116"/>
      <c r="KHR382" s="117"/>
      <c r="KHS382" s="116"/>
      <c r="KHT382" s="116"/>
      <c r="KHU382" s="116"/>
      <c r="KHV382" s="116"/>
      <c r="KHW382" s="116"/>
      <c r="KHX382" s="116"/>
      <c r="KHY382" s="116"/>
      <c r="KHZ382" s="116"/>
      <c r="KIA382" s="118"/>
      <c r="KIB382" s="116"/>
      <c r="KIC382" s="116"/>
      <c r="KID382" s="116"/>
      <c r="KIE382" s="116"/>
      <c r="KIF382" s="116"/>
      <c r="KIG382" s="116"/>
      <c r="KIH382" s="116"/>
      <c r="KII382" s="116"/>
      <c r="KIJ382" s="116"/>
      <c r="KIK382" s="116"/>
      <c r="KIL382" s="118"/>
      <c r="KIM382" s="115"/>
      <c r="KIN382" s="116"/>
      <c r="KIO382" s="117"/>
      <c r="KIP382" s="116"/>
      <c r="KIQ382" s="116"/>
      <c r="KIR382" s="116"/>
      <c r="KIS382" s="116"/>
      <c r="KIT382" s="116"/>
      <c r="KIU382" s="116"/>
      <c r="KIV382" s="116"/>
      <c r="KIW382" s="116"/>
      <c r="KIX382" s="118"/>
      <c r="KIY382" s="116"/>
      <c r="KIZ382" s="116"/>
      <c r="KJA382" s="116"/>
      <c r="KJB382" s="116"/>
      <c r="KJC382" s="116"/>
      <c r="KJD382" s="116"/>
      <c r="KJE382" s="116"/>
      <c r="KJF382" s="116"/>
      <c r="KJG382" s="116"/>
      <c r="KJH382" s="116"/>
      <c r="KJI382" s="118"/>
      <c r="KJJ382" s="115"/>
      <c r="KJK382" s="116"/>
      <c r="KJL382" s="117"/>
      <c r="KJM382" s="116"/>
      <c r="KJN382" s="116"/>
      <c r="KJO382" s="116"/>
      <c r="KJP382" s="116"/>
      <c r="KJQ382" s="116"/>
      <c r="KJR382" s="116"/>
      <c r="KJS382" s="116"/>
      <c r="KJT382" s="116"/>
      <c r="KJU382" s="118"/>
      <c r="KJV382" s="116"/>
      <c r="KJW382" s="116"/>
      <c r="KJX382" s="116"/>
      <c r="KJY382" s="116"/>
      <c r="KJZ382" s="116"/>
      <c r="KKA382" s="116"/>
      <c r="KKB382" s="116"/>
      <c r="KKC382" s="116"/>
      <c r="KKD382" s="116"/>
      <c r="KKE382" s="116"/>
      <c r="KKF382" s="118"/>
      <c r="KKG382" s="115"/>
      <c r="KKH382" s="116"/>
      <c r="KKI382" s="117"/>
      <c r="KKJ382" s="116"/>
      <c r="KKK382" s="116"/>
      <c r="KKL382" s="116"/>
      <c r="KKM382" s="116"/>
      <c r="KKN382" s="116"/>
      <c r="KKO382" s="116"/>
      <c r="KKP382" s="116"/>
      <c r="KKQ382" s="116"/>
      <c r="KKR382" s="118"/>
      <c r="KKS382" s="116"/>
      <c r="KKT382" s="116"/>
      <c r="KKU382" s="116"/>
      <c r="KKV382" s="116"/>
      <c r="KKW382" s="116"/>
      <c r="KKX382" s="116"/>
      <c r="KKY382" s="116"/>
      <c r="KKZ382" s="116"/>
      <c r="KLA382" s="116"/>
      <c r="KLB382" s="116"/>
      <c r="KLC382" s="118"/>
      <c r="KLD382" s="115"/>
      <c r="KLE382" s="116"/>
      <c r="KLF382" s="117"/>
      <c r="KLG382" s="116"/>
      <c r="KLH382" s="116"/>
      <c r="KLI382" s="116"/>
      <c r="KLJ382" s="116"/>
      <c r="KLK382" s="116"/>
      <c r="KLL382" s="116"/>
      <c r="KLM382" s="116"/>
      <c r="KLN382" s="116"/>
      <c r="KLO382" s="118"/>
      <c r="KLP382" s="116"/>
      <c r="KLQ382" s="116"/>
      <c r="KLR382" s="116"/>
      <c r="KLS382" s="116"/>
      <c r="KLT382" s="116"/>
      <c r="KLU382" s="116"/>
      <c r="KLV382" s="116"/>
      <c r="KLW382" s="116"/>
      <c r="KLX382" s="116"/>
      <c r="KLY382" s="116"/>
      <c r="KLZ382" s="118"/>
      <c r="KMA382" s="115"/>
      <c r="KMB382" s="116"/>
      <c r="KMC382" s="117"/>
      <c r="KMD382" s="116"/>
      <c r="KME382" s="116"/>
      <c r="KMF382" s="116"/>
      <c r="KMG382" s="116"/>
      <c r="KMH382" s="116"/>
      <c r="KMI382" s="116"/>
      <c r="KMJ382" s="116"/>
      <c r="KMK382" s="116"/>
      <c r="KML382" s="118"/>
      <c r="KMM382" s="116"/>
      <c r="KMN382" s="116"/>
      <c r="KMO382" s="116"/>
      <c r="KMP382" s="116"/>
      <c r="KMQ382" s="116"/>
      <c r="KMR382" s="116"/>
      <c r="KMS382" s="116"/>
      <c r="KMT382" s="116"/>
      <c r="KMU382" s="116"/>
      <c r="KMV382" s="116"/>
      <c r="KMW382" s="118"/>
      <c r="KMX382" s="115"/>
      <c r="KMY382" s="116"/>
      <c r="KMZ382" s="117"/>
      <c r="KNA382" s="116"/>
      <c r="KNB382" s="116"/>
      <c r="KNC382" s="116"/>
      <c r="KND382" s="116"/>
      <c r="KNE382" s="116"/>
      <c r="KNF382" s="116"/>
      <c r="KNG382" s="116"/>
      <c r="KNH382" s="116"/>
      <c r="KNI382" s="118"/>
      <c r="KNJ382" s="116"/>
      <c r="KNK382" s="116"/>
      <c r="KNL382" s="116"/>
      <c r="KNM382" s="116"/>
      <c r="KNN382" s="116"/>
      <c r="KNO382" s="116"/>
      <c r="KNP382" s="116"/>
      <c r="KNQ382" s="116"/>
      <c r="KNR382" s="116"/>
      <c r="KNS382" s="116"/>
      <c r="KNT382" s="118"/>
      <c r="KNU382" s="115"/>
      <c r="KNV382" s="116"/>
      <c r="KNW382" s="117"/>
      <c r="KNX382" s="116"/>
      <c r="KNY382" s="116"/>
      <c r="KNZ382" s="116"/>
      <c r="KOA382" s="116"/>
      <c r="KOB382" s="116"/>
      <c r="KOC382" s="116"/>
      <c r="KOD382" s="116"/>
      <c r="KOE382" s="116"/>
      <c r="KOF382" s="118"/>
      <c r="KOG382" s="116"/>
      <c r="KOH382" s="116"/>
      <c r="KOI382" s="116"/>
      <c r="KOJ382" s="116"/>
      <c r="KOK382" s="116"/>
      <c r="KOL382" s="116"/>
      <c r="KOM382" s="116"/>
      <c r="KON382" s="116"/>
      <c r="KOO382" s="116"/>
      <c r="KOP382" s="116"/>
      <c r="KOQ382" s="118"/>
      <c r="KOR382" s="115"/>
      <c r="KOS382" s="116"/>
      <c r="KOT382" s="117"/>
      <c r="KOU382" s="116"/>
      <c r="KOV382" s="116"/>
      <c r="KOW382" s="116"/>
      <c r="KOX382" s="116"/>
      <c r="KOY382" s="116"/>
      <c r="KOZ382" s="116"/>
      <c r="KPA382" s="116"/>
      <c r="KPB382" s="116"/>
      <c r="KPC382" s="118"/>
      <c r="KPD382" s="116"/>
      <c r="KPE382" s="116"/>
      <c r="KPF382" s="116"/>
      <c r="KPG382" s="116"/>
      <c r="KPH382" s="116"/>
      <c r="KPI382" s="116"/>
      <c r="KPJ382" s="116"/>
      <c r="KPK382" s="116"/>
      <c r="KPL382" s="116"/>
      <c r="KPM382" s="116"/>
      <c r="KPN382" s="118"/>
      <c r="KPO382" s="115"/>
      <c r="KPP382" s="116"/>
      <c r="KPQ382" s="117"/>
      <c r="KPR382" s="116"/>
      <c r="KPS382" s="116"/>
      <c r="KPT382" s="116"/>
      <c r="KPU382" s="116"/>
      <c r="KPV382" s="116"/>
      <c r="KPW382" s="116"/>
      <c r="KPX382" s="116"/>
      <c r="KPY382" s="116"/>
      <c r="KPZ382" s="118"/>
      <c r="KQA382" s="116"/>
      <c r="KQB382" s="116"/>
      <c r="KQC382" s="116"/>
      <c r="KQD382" s="116"/>
      <c r="KQE382" s="116"/>
      <c r="KQF382" s="116"/>
      <c r="KQG382" s="116"/>
      <c r="KQH382" s="116"/>
      <c r="KQI382" s="116"/>
      <c r="KQJ382" s="116"/>
      <c r="KQK382" s="118"/>
      <c r="KQL382" s="115"/>
      <c r="KQM382" s="116"/>
      <c r="KQN382" s="117"/>
      <c r="KQO382" s="116"/>
      <c r="KQP382" s="116"/>
      <c r="KQQ382" s="116"/>
      <c r="KQR382" s="116"/>
      <c r="KQS382" s="116"/>
      <c r="KQT382" s="116"/>
      <c r="KQU382" s="116"/>
      <c r="KQV382" s="116"/>
      <c r="KQW382" s="118"/>
      <c r="KQX382" s="116"/>
      <c r="KQY382" s="116"/>
      <c r="KQZ382" s="116"/>
      <c r="KRA382" s="116"/>
      <c r="KRB382" s="116"/>
      <c r="KRC382" s="116"/>
      <c r="KRD382" s="116"/>
      <c r="KRE382" s="116"/>
      <c r="KRF382" s="116"/>
      <c r="KRG382" s="116"/>
      <c r="KRH382" s="118"/>
      <c r="KRI382" s="115"/>
      <c r="KRJ382" s="116"/>
      <c r="KRK382" s="117"/>
      <c r="KRL382" s="116"/>
      <c r="KRM382" s="116"/>
      <c r="KRN382" s="116"/>
      <c r="KRO382" s="116"/>
      <c r="KRP382" s="116"/>
      <c r="KRQ382" s="116"/>
      <c r="KRR382" s="116"/>
      <c r="KRS382" s="116"/>
      <c r="KRT382" s="118"/>
      <c r="KRU382" s="116"/>
      <c r="KRV382" s="116"/>
      <c r="KRW382" s="116"/>
      <c r="KRX382" s="116"/>
      <c r="KRY382" s="116"/>
      <c r="KRZ382" s="116"/>
      <c r="KSA382" s="116"/>
      <c r="KSB382" s="116"/>
      <c r="KSC382" s="116"/>
      <c r="KSD382" s="116"/>
      <c r="KSE382" s="118"/>
      <c r="KSF382" s="115"/>
      <c r="KSG382" s="116"/>
      <c r="KSH382" s="117"/>
      <c r="KSI382" s="116"/>
      <c r="KSJ382" s="116"/>
      <c r="KSK382" s="116"/>
      <c r="KSL382" s="116"/>
      <c r="KSM382" s="116"/>
      <c r="KSN382" s="116"/>
      <c r="KSO382" s="116"/>
      <c r="KSP382" s="116"/>
      <c r="KSQ382" s="118"/>
      <c r="KSR382" s="116"/>
      <c r="KSS382" s="116"/>
      <c r="KST382" s="116"/>
      <c r="KSU382" s="116"/>
      <c r="KSV382" s="116"/>
      <c r="KSW382" s="116"/>
      <c r="KSX382" s="116"/>
      <c r="KSY382" s="116"/>
      <c r="KSZ382" s="116"/>
      <c r="KTA382" s="116"/>
      <c r="KTB382" s="118"/>
      <c r="KTC382" s="115"/>
      <c r="KTD382" s="116"/>
      <c r="KTE382" s="117"/>
      <c r="KTF382" s="116"/>
      <c r="KTG382" s="116"/>
      <c r="KTH382" s="116"/>
      <c r="KTI382" s="116"/>
      <c r="KTJ382" s="116"/>
      <c r="KTK382" s="116"/>
      <c r="KTL382" s="116"/>
      <c r="KTM382" s="116"/>
      <c r="KTN382" s="118"/>
      <c r="KTO382" s="116"/>
      <c r="KTP382" s="116"/>
      <c r="KTQ382" s="116"/>
      <c r="KTR382" s="116"/>
      <c r="KTS382" s="116"/>
      <c r="KTT382" s="116"/>
      <c r="KTU382" s="116"/>
      <c r="KTV382" s="116"/>
      <c r="KTW382" s="116"/>
      <c r="KTX382" s="116"/>
      <c r="KTY382" s="118"/>
      <c r="KTZ382" s="115"/>
      <c r="KUA382" s="116"/>
      <c r="KUB382" s="117"/>
      <c r="KUC382" s="116"/>
      <c r="KUD382" s="116"/>
      <c r="KUE382" s="116"/>
      <c r="KUF382" s="116"/>
      <c r="KUG382" s="116"/>
      <c r="KUH382" s="116"/>
      <c r="KUI382" s="116"/>
      <c r="KUJ382" s="116"/>
      <c r="KUK382" s="118"/>
      <c r="KUL382" s="116"/>
      <c r="KUM382" s="116"/>
      <c r="KUN382" s="116"/>
      <c r="KUO382" s="116"/>
      <c r="KUP382" s="116"/>
      <c r="KUQ382" s="116"/>
      <c r="KUR382" s="116"/>
      <c r="KUS382" s="116"/>
      <c r="KUT382" s="116"/>
      <c r="KUU382" s="116"/>
      <c r="KUV382" s="118"/>
      <c r="KUW382" s="115"/>
      <c r="KUX382" s="116"/>
      <c r="KUY382" s="117"/>
      <c r="KUZ382" s="116"/>
      <c r="KVA382" s="116"/>
      <c r="KVB382" s="116"/>
      <c r="KVC382" s="116"/>
      <c r="KVD382" s="116"/>
      <c r="KVE382" s="116"/>
      <c r="KVF382" s="116"/>
      <c r="KVG382" s="116"/>
      <c r="KVH382" s="118"/>
      <c r="KVI382" s="116"/>
      <c r="KVJ382" s="116"/>
      <c r="KVK382" s="116"/>
      <c r="KVL382" s="116"/>
      <c r="KVM382" s="116"/>
      <c r="KVN382" s="116"/>
      <c r="KVO382" s="116"/>
      <c r="KVP382" s="116"/>
      <c r="KVQ382" s="116"/>
      <c r="KVR382" s="116"/>
      <c r="KVS382" s="118"/>
      <c r="KVT382" s="115"/>
      <c r="KVU382" s="116"/>
      <c r="KVV382" s="117"/>
      <c r="KVW382" s="116"/>
      <c r="KVX382" s="116"/>
      <c r="KVY382" s="116"/>
      <c r="KVZ382" s="116"/>
      <c r="KWA382" s="116"/>
      <c r="KWB382" s="116"/>
      <c r="KWC382" s="116"/>
      <c r="KWD382" s="116"/>
      <c r="KWE382" s="118"/>
      <c r="KWF382" s="116"/>
      <c r="KWG382" s="116"/>
      <c r="KWH382" s="116"/>
      <c r="KWI382" s="116"/>
      <c r="KWJ382" s="116"/>
      <c r="KWK382" s="116"/>
      <c r="KWL382" s="116"/>
      <c r="KWM382" s="116"/>
      <c r="KWN382" s="116"/>
      <c r="KWO382" s="116"/>
      <c r="KWP382" s="118"/>
      <c r="KWQ382" s="115"/>
      <c r="KWR382" s="116"/>
      <c r="KWS382" s="117"/>
      <c r="KWT382" s="116"/>
      <c r="KWU382" s="116"/>
      <c r="KWV382" s="116"/>
      <c r="KWW382" s="116"/>
      <c r="KWX382" s="116"/>
      <c r="KWY382" s="116"/>
      <c r="KWZ382" s="116"/>
      <c r="KXA382" s="116"/>
      <c r="KXB382" s="118"/>
      <c r="KXC382" s="116"/>
      <c r="KXD382" s="116"/>
      <c r="KXE382" s="116"/>
      <c r="KXF382" s="116"/>
      <c r="KXG382" s="116"/>
      <c r="KXH382" s="116"/>
      <c r="KXI382" s="116"/>
      <c r="KXJ382" s="116"/>
      <c r="KXK382" s="116"/>
      <c r="KXL382" s="116"/>
      <c r="KXM382" s="118"/>
      <c r="KXN382" s="115"/>
      <c r="KXO382" s="116"/>
      <c r="KXP382" s="117"/>
      <c r="KXQ382" s="116"/>
      <c r="KXR382" s="116"/>
      <c r="KXS382" s="116"/>
      <c r="KXT382" s="116"/>
      <c r="KXU382" s="116"/>
      <c r="KXV382" s="116"/>
      <c r="KXW382" s="116"/>
      <c r="KXX382" s="116"/>
      <c r="KXY382" s="118"/>
      <c r="KXZ382" s="116"/>
      <c r="KYA382" s="116"/>
      <c r="KYB382" s="116"/>
      <c r="KYC382" s="116"/>
      <c r="KYD382" s="116"/>
      <c r="KYE382" s="116"/>
      <c r="KYF382" s="116"/>
      <c r="KYG382" s="116"/>
      <c r="KYH382" s="116"/>
      <c r="KYI382" s="116"/>
      <c r="KYJ382" s="118"/>
      <c r="KYK382" s="115"/>
      <c r="KYL382" s="116"/>
      <c r="KYM382" s="117"/>
      <c r="KYN382" s="116"/>
      <c r="KYO382" s="116"/>
      <c r="KYP382" s="116"/>
      <c r="KYQ382" s="116"/>
      <c r="KYR382" s="116"/>
      <c r="KYS382" s="116"/>
      <c r="KYT382" s="116"/>
      <c r="KYU382" s="116"/>
      <c r="KYV382" s="118"/>
      <c r="KYW382" s="116"/>
      <c r="KYX382" s="116"/>
      <c r="KYY382" s="116"/>
      <c r="KYZ382" s="116"/>
      <c r="KZA382" s="116"/>
      <c r="KZB382" s="116"/>
      <c r="KZC382" s="116"/>
      <c r="KZD382" s="116"/>
      <c r="KZE382" s="116"/>
      <c r="KZF382" s="116"/>
      <c r="KZG382" s="118"/>
      <c r="KZH382" s="115"/>
      <c r="KZI382" s="116"/>
      <c r="KZJ382" s="117"/>
      <c r="KZK382" s="116"/>
      <c r="KZL382" s="116"/>
      <c r="KZM382" s="116"/>
      <c r="KZN382" s="116"/>
      <c r="KZO382" s="116"/>
      <c r="KZP382" s="116"/>
      <c r="KZQ382" s="116"/>
      <c r="KZR382" s="116"/>
      <c r="KZS382" s="118"/>
      <c r="KZT382" s="116"/>
      <c r="KZU382" s="116"/>
      <c r="KZV382" s="116"/>
      <c r="KZW382" s="116"/>
      <c r="KZX382" s="116"/>
      <c r="KZY382" s="116"/>
      <c r="KZZ382" s="116"/>
      <c r="LAA382" s="116"/>
      <c r="LAB382" s="116"/>
      <c r="LAC382" s="116"/>
      <c r="LAD382" s="118"/>
      <c r="LAE382" s="115"/>
      <c r="LAF382" s="116"/>
      <c r="LAG382" s="117"/>
      <c r="LAH382" s="116"/>
      <c r="LAI382" s="116"/>
      <c r="LAJ382" s="116"/>
      <c r="LAK382" s="116"/>
      <c r="LAL382" s="116"/>
      <c r="LAM382" s="116"/>
      <c r="LAN382" s="116"/>
      <c r="LAO382" s="116"/>
      <c r="LAP382" s="118"/>
      <c r="LAQ382" s="116"/>
      <c r="LAR382" s="116"/>
      <c r="LAS382" s="116"/>
      <c r="LAT382" s="116"/>
      <c r="LAU382" s="116"/>
      <c r="LAV382" s="116"/>
      <c r="LAW382" s="116"/>
      <c r="LAX382" s="116"/>
      <c r="LAY382" s="116"/>
      <c r="LAZ382" s="116"/>
      <c r="LBA382" s="118"/>
      <c r="LBB382" s="115"/>
      <c r="LBC382" s="116"/>
      <c r="LBD382" s="117"/>
      <c r="LBE382" s="116"/>
      <c r="LBF382" s="116"/>
      <c r="LBG382" s="116"/>
      <c r="LBH382" s="116"/>
      <c r="LBI382" s="116"/>
      <c r="LBJ382" s="116"/>
      <c r="LBK382" s="116"/>
      <c r="LBL382" s="116"/>
      <c r="LBM382" s="118"/>
      <c r="LBN382" s="116"/>
      <c r="LBO382" s="116"/>
      <c r="LBP382" s="116"/>
      <c r="LBQ382" s="116"/>
      <c r="LBR382" s="116"/>
      <c r="LBS382" s="116"/>
      <c r="LBT382" s="116"/>
      <c r="LBU382" s="116"/>
      <c r="LBV382" s="116"/>
      <c r="LBW382" s="116"/>
      <c r="LBX382" s="118"/>
      <c r="LBY382" s="115"/>
      <c r="LBZ382" s="116"/>
      <c r="LCA382" s="117"/>
      <c r="LCB382" s="116"/>
      <c r="LCC382" s="116"/>
      <c r="LCD382" s="116"/>
      <c r="LCE382" s="116"/>
      <c r="LCF382" s="116"/>
      <c r="LCG382" s="116"/>
      <c r="LCH382" s="116"/>
      <c r="LCI382" s="116"/>
      <c r="LCJ382" s="118"/>
      <c r="LCK382" s="116"/>
      <c r="LCL382" s="116"/>
      <c r="LCM382" s="116"/>
      <c r="LCN382" s="116"/>
      <c r="LCO382" s="116"/>
      <c r="LCP382" s="116"/>
      <c r="LCQ382" s="116"/>
      <c r="LCR382" s="116"/>
      <c r="LCS382" s="116"/>
      <c r="LCT382" s="116"/>
      <c r="LCU382" s="118"/>
      <c r="LCV382" s="115"/>
      <c r="LCW382" s="116"/>
      <c r="LCX382" s="117"/>
      <c r="LCY382" s="116"/>
      <c r="LCZ382" s="116"/>
      <c r="LDA382" s="116"/>
      <c r="LDB382" s="116"/>
      <c r="LDC382" s="116"/>
      <c r="LDD382" s="116"/>
      <c r="LDE382" s="116"/>
      <c r="LDF382" s="116"/>
      <c r="LDG382" s="118"/>
      <c r="LDH382" s="116"/>
      <c r="LDI382" s="116"/>
      <c r="LDJ382" s="116"/>
      <c r="LDK382" s="116"/>
      <c r="LDL382" s="116"/>
      <c r="LDM382" s="116"/>
      <c r="LDN382" s="116"/>
      <c r="LDO382" s="116"/>
      <c r="LDP382" s="116"/>
      <c r="LDQ382" s="116"/>
      <c r="LDR382" s="118"/>
      <c r="LDS382" s="115"/>
      <c r="LDT382" s="116"/>
      <c r="LDU382" s="117"/>
      <c r="LDV382" s="116"/>
      <c r="LDW382" s="116"/>
      <c r="LDX382" s="116"/>
      <c r="LDY382" s="116"/>
      <c r="LDZ382" s="116"/>
      <c r="LEA382" s="116"/>
      <c r="LEB382" s="116"/>
      <c r="LEC382" s="116"/>
      <c r="LED382" s="118"/>
      <c r="LEE382" s="116"/>
      <c r="LEF382" s="116"/>
      <c r="LEG382" s="116"/>
      <c r="LEH382" s="116"/>
      <c r="LEI382" s="116"/>
      <c r="LEJ382" s="116"/>
      <c r="LEK382" s="116"/>
      <c r="LEL382" s="116"/>
      <c r="LEM382" s="116"/>
      <c r="LEN382" s="116"/>
      <c r="LEO382" s="118"/>
      <c r="LEP382" s="115"/>
      <c r="LEQ382" s="116"/>
      <c r="LER382" s="117"/>
      <c r="LES382" s="116"/>
      <c r="LET382" s="116"/>
      <c r="LEU382" s="116"/>
      <c r="LEV382" s="116"/>
      <c r="LEW382" s="116"/>
      <c r="LEX382" s="116"/>
      <c r="LEY382" s="116"/>
      <c r="LEZ382" s="116"/>
      <c r="LFA382" s="118"/>
      <c r="LFB382" s="116"/>
      <c r="LFC382" s="116"/>
      <c r="LFD382" s="116"/>
      <c r="LFE382" s="116"/>
      <c r="LFF382" s="116"/>
      <c r="LFG382" s="116"/>
      <c r="LFH382" s="116"/>
      <c r="LFI382" s="116"/>
      <c r="LFJ382" s="116"/>
      <c r="LFK382" s="116"/>
      <c r="LFL382" s="118"/>
      <c r="LFM382" s="115"/>
      <c r="LFN382" s="116"/>
      <c r="LFO382" s="117"/>
      <c r="LFP382" s="116"/>
      <c r="LFQ382" s="116"/>
      <c r="LFR382" s="116"/>
      <c r="LFS382" s="116"/>
      <c r="LFT382" s="116"/>
      <c r="LFU382" s="116"/>
      <c r="LFV382" s="116"/>
      <c r="LFW382" s="116"/>
      <c r="LFX382" s="118"/>
      <c r="LFY382" s="116"/>
      <c r="LFZ382" s="116"/>
      <c r="LGA382" s="116"/>
      <c r="LGB382" s="116"/>
      <c r="LGC382" s="116"/>
      <c r="LGD382" s="116"/>
      <c r="LGE382" s="116"/>
      <c r="LGF382" s="116"/>
      <c r="LGG382" s="116"/>
      <c r="LGH382" s="116"/>
      <c r="LGI382" s="118"/>
      <c r="LGJ382" s="115"/>
      <c r="LGK382" s="116"/>
      <c r="LGL382" s="117"/>
      <c r="LGM382" s="116"/>
      <c r="LGN382" s="116"/>
      <c r="LGO382" s="116"/>
      <c r="LGP382" s="116"/>
      <c r="LGQ382" s="116"/>
      <c r="LGR382" s="116"/>
      <c r="LGS382" s="116"/>
      <c r="LGT382" s="116"/>
      <c r="LGU382" s="118"/>
      <c r="LGV382" s="116"/>
      <c r="LGW382" s="116"/>
      <c r="LGX382" s="116"/>
      <c r="LGY382" s="116"/>
      <c r="LGZ382" s="116"/>
      <c r="LHA382" s="116"/>
      <c r="LHB382" s="116"/>
      <c r="LHC382" s="116"/>
      <c r="LHD382" s="116"/>
      <c r="LHE382" s="116"/>
      <c r="LHF382" s="118"/>
      <c r="LHG382" s="115"/>
      <c r="LHH382" s="116"/>
      <c r="LHI382" s="117"/>
      <c r="LHJ382" s="116"/>
      <c r="LHK382" s="116"/>
      <c r="LHL382" s="116"/>
      <c r="LHM382" s="116"/>
      <c r="LHN382" s="116"/>
      <c r="LHO382" s="116"/>
      <c r="LHP382" s="116"/>
      <c r="LHQ382" s="116"/>
      <c r="LHR382" s="118"/>
      <c r="LHS382" s="116"/>
      <c r="LHT382" s="116"/>
      <c r="LHU382" s="116"/>
      <c r="LHV382" s="116"/>
      <c r="LHW382" s="116"/>
      <c r="LHX382" s="116"/>
      <c r="LHY382" s="116"/>
      <c r="LHZ382" s="116"/>
      <c r="LIA382" s="116"/>
      <c r="LIB382" s="116"/>
      <c r="LIC382" s="118"/>
      <c r="LID382" s="115"/>
      <c r="LIE382" s="116"/>
      <c r="LIF382" s="117"/>
      <c r="LIG382" s="116"/>
      <c r="LIH382" s="116"/>
      <c r="LII382" s="116"/>
      <c r="LIJ382" s="116"/>
      <c r="LIK382" s="116"/>
      <c r="LIL382" s="116"/>
      <c r="LIM382" s="116"/>
      <c r="LIN382" s="116"/>
      <c r="LIO382" s="118"/>
      <c r="LIP382" s="116"/>
      <c r="LIQ382" s="116"/>
      <c r="LIR382" s="116"/>
      <c r="LIS382" s="116"/>
      <c r="LIT382" s="116"/>
      <c r="LIU382" s="116"/>
      <c r="LIV382" s="116"/>
      <c r="LIW382" s="116"/>
      <c r="LIX382" s="116"/>
      <c r="LIY382" s="116"/>
      <c r="LIZ382" s="118"/>
      <c r="LJA382" s="115"/>
      <c r="LJB382" s="116"/>
      <c r="LJC382" s="117"/>
      <c r="LJD382" s="116"/>
      <c r="LJE382" s="116"/>
      <c r="LJF382" s="116"/>
      <c r="LJG382" s="116"/>
      <c r="LJH382" s="116"/>
      <c r="LJI382" s="116"/>
      <c r="LJJ382" s="116"/>
      <c r="LJK382" s="116"/>
      <c r="LJL382" s="118"/>
      <c r="LJM382" s="116"/>
      <c r="LJN382" s="116"/>
      <c r="LJO382" s="116"/>
      <c r="LJP382" s="116"/>
      <c r="LJQ382" s="116"/>
      <c r="LJR382" s="116"/>
      <c r="LJS382" s="116"/>
      <c r="LJT382" s="116"/>
      <c r="LJU382" s="116"/>
      <c r="LJV382" s="116"/>
      <c r="LJW382" s="118"/>
      <c r="LJX382" s="115"/>
      <c r="LJY382" s="116"/>
      <c r="LJZ382" s="117"/>
      <c r="LKA382" s="116"/>
      <c r="LKB382" s="116"/>
      <c r="LKC382" s="116"/>
      <c r="LKD382" s="116"/>
      <c r="LKE382" s="116"/>
      <c r="LKF382" s="116"/>
      <c r="LKG382" s="116"/>
      <c r="LKH382" s="116"/>
      <c r="LKI382" s="118"/>
      <c r="LKJ382" s="116"/>
      <c r="LKK382" s="116"/>
      <c r="LKL382" s="116"/>
      <c r="LKM382" s="116"/>
      <c r="LKN382" s="116"/>
      <c r="LKO382" s="116"/>
      <c r="LKP382" s="116"/>
      <c r="LKQ382" s="116"/>
      <c r="LKR382" s="116"/>
      <c r="LKS382" s="116"/>
      <c r="LKT382" s="118"/>
      <c r="LKU382" s="115"/>
      <c r="LKV382" s="116"/>
      <c r="LKW382" s="117"/>
      <c r="LKX382" s="116"/>
      <c r="LKY382" s="116"/>
      <c r="LKZ382" s="116"/>
      <c r="LLA382" s="116"/>
      <c r="LLB382" s="116"/>
      <c r="LLC382" s="116"/>
      <c r="LLD382" s="116"/>
      <c r="LLE382" s="116"/>
      <c r="LLF382" s="118"/>
      <c r="LLG382" s="116"/>
      <c r="LLH382" s="116"/>
      <c r="LLI382" s="116"/>
      <c r="LLJ382" s="116"/>
      <c r="LLK382" s="116"/>
      <c r="LLL382" s="116"/>
      <c r="LLM382" s="116"/>
      <c r="LLN382" s="116"/>
      <c r="LLO382" s="116"/>
      <c r="LLP382" s="116"/>
      <c r="LLQ382" s="118"/>
      <c r="LLR382" s="115"/>
      <c r="LLS382" s="116"/>
      <c r="LLT382" s="117"/>
      <c r="LLU382" s="116"/>
      <c r="LLV382" s="116"/>
      <c r="LLW382" s="116"/>
      <c r="LLX382" s="116"/>
      <c r="LLY382" s="116"/>
      <c r="LLZ382" s="116"/>
      <c r="LMA382" s="116"/>
      <c r="LMB382" s="116"/>
      <c r="LMC382" s="118"/>
      <c r="LMD382" s="116"/>
      <c r="LME382" s="116"/>
      <c r="LMF382" s="116"/>
      <c r="LMG382" s="116"/>
      <c r="LMH382" s="116"/>
      <c r="LMI382" s="116"/>
      <c r="LMJ382" s="116"/>
      <c r="LMK382" s="116"/>
      <c r="LML382" s="116"/>
      <c r="LMM382" s="116"/>
      <c r="LMN382" s="118"/>
      <c r="LMO382" s="115"/>
      <c r="LMP382" s="116"/>
      <c r="LMQ382" s="117"/>
      <c r="LMR382" s="116"/>
      <c r="LMS382" s="116"/>
      <c r="LMT382" s="116"/>
      <c r="LMU382" s="116"/>
      <c r="LMV382" s="116"/>
      <c r="LMW382" s="116"/>
      <c r="LMX382" s="116"/>
      <c r="LMY382" s="116"/>
      <c r="LMZ382" s="118"/>
      <c r="LNA382" s="116"/>
      <c r="LNB382" s="116"/>
      <c r="LNC382" s="116"/>
      <c r="LND382" s="116"/>
      <c r="LNE382" s="116"/>
      <c r="LNF382" s="116"/>
      <c r="LNG382" s="116"/>
      <c r="LNH382" s="116"/>
      <c r="LNI382" s="116"/>
      <c r="LNJ382" s="116"/>
      <c r="LNK382" s="118"/>
      <c r="LNL382" s="115"/>
      <c r="LNM382" s="116"/>
      <c r="LNN382" s="117"/>
      <c r="LNO382" s="116"/>
      <c r="LNP382" s="116"/>
      <c r="LNQ382" s="116"/>
      <c r="LNR382" s="116"/>
      <c r="LNS382" s="116"/>
      <c r="LNT382" s="116"/>
      <c r="LNU382" s="116"/>
      <c r="LNV382" s="116"/>
      <c r="LNW382" s="118"/>
      <c r="LNX382" s="116"/>
      <c r="LNY382" s="116"/>
      <c r="LNZ382" s="116"/>
      <c r="LOA382" s="116"/>
      <c r="LOB382" s="116"/>
      <c r="LOC382" s="116"/>
      <c r="LOD382" s="116"/>
      <c r="LOE382" s="116"/>
      <c r="LOF382" s="116"/>
      <c r="LOG382" s="116"/>
      <c r="LOH382" s="118"/>
      <c r="LOI382" s="115"/>
      <c r="LOJ382" s="116"/>
      <c r="LOK382" s="117"/>
      <c r="LOL382" s="116"/>
      <c r="LOM382" s="116"/>
      <c r="LON382" s="116"/>
      <c r="LOO382" s="116"/>
      <c r="LOP382" s="116"/>
      <c r="LOQ382" s="116"/>
      <c r="LOR382" s="116"/>
      <c r="LOS382" s="116"/>
      <c r="LOT382" s="118"/>
      <c r="LOU382" s="116"/>
      <c r="LOV382" s="116"/>
      <c r="LOW382" s="116"/>
      <c r="LOX382" s="116"/>
      <c r="LOY382" s="116"/>
      <c r="LOZ382" s="116"/>
      <c r="LPA382" s="116"/>
      <c r="LPB382" s="116"/>
      <c r="LPC382" s="116"/>
      <c r="LPD382" s="116"/>
      <c r="LPE382" s="118"/>
      <c r="LPF382" s="115"/>
      <c r="LPG382" s="116"/>
      <c r="LPH382" s="117"/>
      <c r="LPI382" s="116"/>
      <c r="LPJ382" s="116"/>
      <c r="LPK382" s="116"/>
      <c r="LPL382" s="116"/>
      <c r="LPM382" s="116"/>
      <c r="LPN382" s="116"/>
      <c r="LPO382" s="116"/>
      <c r="LPP382" s="116"/>
      <c r="LPQ382" s="118"/>
      <c r="LPR382" s="116"/>
      <c r="LPS382" s="116"/>
      <c r="LPT382" s="116"/>
      <c r="LPU382" s="116"/>
      <c r="LPV382" s="116"/>
      <c r="LPW382" s="116"/>
      <c r="LPX382" s="116"/>
      <c r="LPY382" s="116"/>
      <c r="LPZ382" s="116"/>
      <c r="LQA382" s="116"/>
      <c r="LQB382" s="118"/>
      <c r="LQC382" s="115"/>
      <c r="LQD382" s="116"/>
      <c r="LQE382" s="117"/>
      <c r="LQF382" s="116"/>
      <c r="LQG382" s="116"/>
      <c r="LQH382" s="116"/>
      <c r="LQI382" s="116"/>
      <c r="LQJ382" s="116"/>
      <c r="LQK382" s="116"/>
      <c r="LQL382" s="116"/>
      <c r="LQM382" s="116"/>
      <c r="LQN382" s="118"/>
      <c r="LQO382" s="116"/>
      <c r="LQP382" s="116"/>
      <c r="LQQ382" s="116"/>
      <c r="LQR382" s="116"/>
      <c r="LQS382" s="116"/>
      <c r="LQT382" s="116"/>
      <c r="LQU382" s="116"/>
      <c r="LQV382" s="116"/>
      <c r="LQW382" s="116"/>
      <c r="LQX382" s="116"/>
      <c r="LQY382" s="118"/>
      <c r="LQZ382" s="115"/>
      <c r="LRA382" s="116"/>
      <c r="LRB382" s="117"/>
      <c r="LRC382" s="116"/>
      <c r="LRD382" s="116"/>
      <c r="LRE382" s="116"/>
      <c r="LRF382" s="116"/>
      <c r="LRG382" s="116"/>
      <c r="LRH382" s="116"/>
      <c r="LRI382" s="116"/>
      <c r="LRJ382" s="116"/>
      <c r="LRK382" s="118"/>
      <c r="LRL382" s="116"/>
      <c r="LRM382" s="116"/>
      <c r="LRN382" s="116"/>
      <c r="LRO382" s="116"/>
      <c r="LRP382" s="116"/>
      <c r="LRQ382" s="116"/>
      <c r="LRR382" s="116"/>
      <c r="LRS382" s="116"/>
      <c r="LRT382" s="116"/>
      <c r="LRU382" s="116"/>
      <c r="LRV382" s="118"/>
      <c r="LRW382" s="115"/>
      <c r="LRX382" s="116"/>
      <c r="LRY382" s="117"/>
      <c r="LRZ382" s="116"/>
      <c r="LSA382" s="116"/>
      <c r="LSB382" s="116"/>
      <c r="LSC382" s="116"/>
      <c r="LSD382" s="116"/>
      <c r="LSE382" s="116"/>
      <c r="LSF382" s="116"/>
      <c r="LSG382" s="116"/>
      <c r="LSH382" s="118"/>
      <c r="LSI382" s="116"/>
      <c r="LSJ382" s="116"/>
      <c r="LSK382" s="116"/>
      <c r="LSL382" s="116"/>
      <c r="LSM382" s="116"/>
      <c r="LSN382" s="116"/>
      <c r="LSO382" s="116"/>
      <c r="LSP382" s="116"/>
      <c r="LSQ382" s="116"/>
      <c r="LSR382" s="116"/>
      <c r="LSS382" s="118"/>
      <c r="LST382" s="115"/>
      <c r="LSU382" s="116"/>
      <c r="LSV382" s="117"/>
      <c r="LSW382" s="116"/>
      <c r="LSX382" s="116"/>
      <c r="LSY382" s="116"/>
      <c r="LSZ382" s="116"/>
      <c r="LTA382" s="116"/>
      <c r="LTB382" s="116"/>
      <c r="LTC382" s="116"/>
      <c r="LTD382" s="116"/>
      <c r="LTE382" s="118"/>
      <c r="LTF382" s="116"/>
      <c r="LTG382" s="116"/>
      <c r="LTH382" s="116"/>
      <c r="LTI382" s="116"/>
      <c r="LTJ382" s="116"/>
      <c r="LTK382" s="116"/>
      <c r="LTL382" s="116"/>
      <c r="LTM382" s="116"/>
      <c r="LTN382" s="116"/>
      <c r="LTO382" s="116"/>
      <c r="LTP382" s="118"/>
      <c r="LTQ382" s="115"/>
      <c r="LTR382" s="116"/>
      <c r="LTS382" s="117"/>
      <c r="LTT382" s="116"/>
      <c r="LTU382" s="116"/>
      <c r="LTV382" s="116"/>
      <c r="LTW382" s="116"/>
      <c r="LTX382" s="116"/>
      <c r="LTY382" s="116"/>
      <c r="LTZ382" s="116"/>
      <c r="LUA382" s="116"/>
      <c r="LUB382" s="118"/>
      <c r="LUC382" s="116"/>
      <c r="LUD382" s="116"/>
      <c r="LUE382" s="116"/>
      <c r="LUF382" s="116"/>
      <c r="LUG382" s="116"/>
      <c r="LUH382" s="116"/>
      <c r="LUI382" s="116"/>
      <c r="LUJ382" s="116"/>
      <c r="LUK382" s="116"/>
      <c r="LUL382" s="116"/>
      <c r="LUM382" s="118"/>
      <c r="LUN382" s="115"/>
      <c r="LUO382" s="116"/>
      <c r="LUP382" s="117"/>
      <c r="LUQ382" s="116"/>
      <c r="LUR382" s="116"/>
      <c r="LUS382" s="116"/>
      <c r="LUT382" s="116"/>
      <c r="LUU382" s="116"/>
      <c r="LUV382" s="116"/>
      <c r="LUW382" s="116"/>
      <c r="LUX382" s="116"/>
      <c r="LUY382" s="118"/>
      <c r="LUZ382" s="116"/>
      <c r="LVA382" s="116"/>
      <c r="LVB382" s="116"/>
      <c r="LVC382" s="116"/>
      <c r="LVD382" s="116"/>
      <c r="LVE382" s="116"/>
      <c r="LVF382" s="116"/>
      <c r="LVG382" s="116"/>
      <c r="LVH382" s="116"/>
      <c r="LVI382" s="116"/>
      <c r="LVJ382" s="118"/>
      <c r="LVK382" s="115"/>
      <c r="LVL382" s="116"/>
      <c r="LVM382" s="117"/>
      <c r="LVN382" s="116"/>
      <c r="LVO382" s="116"/>
      <c r="LVP382" s="116"/>
      <c r="LVQ382" s="116"/>
      <c r="LVR382" s="116"/>
      <c r="LVS382" s="116"/>
      <c r="LVT382" s="116"/>
      <c r="LVU382" s="116"/>
      <c r="LVV382" s="118"/>
      <c r="LVW382" s="116"/>
      <c r="LVX382" s="116"/>
      <c r="LVY382" s="116"/>
      <c r="LVZ382" s="116"/>
      <c r="LWA382" s="116"/>
      <c r="LWB382" s="116"/>
      <c r="LWC382" s="116"/>
      <c r="LWD382" s="116"/>
      <c r="LWE382" s="116"/>
      <c r="LWF382" s="116"/>
      <c r="LWG382" s="118"/>
      <c r="LWH382" s="115"/>
      <c r="LWI382" s="116"/>
      <c r="LWJ382" s="117"/>
      <c r="LWK382" s="116"/>
      <c r="LWL382" s="116"/>
      <c r="LWM382" s="116"/>
      <c r="LWN382" s="116"/>
      <c r="LWO382" s="116"/>
      <c r="LWP382" s="116"/>
      <c r="LWQ382" s="116"/>
      <c r="LWR382" s="116"/>
      <c r="LWS382" s="118"/>
      <c r="LWT382" s="116"/>
      <c r="LWU382" s="116"/>
      <c r="LWV382" s="116"/>
      <c r="LWW382" s="116"/>
      <c r="LWX382" s="116"/>
      <c r="LWY382" s="116"/>
      <c r="LWZ382" s="116"/>
      <c r="LXA382" s="116"/>
      <c r="LXB382" s="116"/>
      <c r="LXC382" s="116"/>
      <c r="LXD382" s="118"/>
      <c r="LXE382" s="115"/>
      <c r="LXF382" s="116"/>
      <c r="LXG382" s="117"/>
      <c r="LXH382" s="116"/>
      <c r="LXI382" s="116"/>
      <c r="LXJ382" s="116"/>
      <c r="LXK382" s="116"/>
      <c r="LXL382" s="116"/>
      <c r="LXM382" s="116"/>
      <c r="LXN382" s="116"/>
      <c r="LXO382" s="116"/>
      <c r="LXP382" s="118"/>
      <c r="LXQ382" s="116"/>
      <c r="LXR382" s="116"/>
      <c r="LXS382" s="116"/>
      <c r="LXT382" s="116"/>
      <c r="LXU382" s="116"/>
      <c r="LXV382" s="116"/>
      <c r="LXW382" s="116"/>
      <c r="LXX382" s="116"/>
      <c r="LXY382" s="116"/>
      <c r="LXZ382" s="116"/>
      <c r="LYA382" s="118"/>
      <c r="LYB382" s="115"/>
      <c r="LYC382" s="116"/>
      <c r="LYD382" s="117"/>
      <c r="LYE382" s="116"/>
      <c r="LYF382" s="116"/>
      <c r="LYG382" s="116"/>
      <c r="LYH382" s="116"/>
      <c r="LYI382" s="116"/>
      <c r="LYJ382" s="116"/>
      <c r="LYK382" s="116"/>
      <c r="LYL382" s="116"/>
      <c r="LYM382" s="118"/>
      <c r="LYN382" s="116"/>
      <c r="LYO382" s="116"/>
      <c r="LYP382" s="116"/>
      <c r="LYQ382" s="116"/>
      <c r="LYR382" s="116"/>
      <c r="LYS382" s="116"/>
      <c r="LYT382" s="116"/>
      <c r="LYU382" s="116"/>
      <c r="LYV382" s="116"/>
      <c r="LYW382" s="116"/>
      <c r="LYX382" s="118"/>
      <c r="LYY382" s="115"/>
      <c r="LYZ382" s="116"/>
      <c r="LZA382" s="117"/>
      <c r="LZB382" s="116"/>
      <c r="LZC382" s="116"/>
      <c r="LZD382" s="116"/>
      <c r="LZE382" s="116"/>
      <c r="LZF382" s="116"/>
      <c r="LZG382" s="116"/>
      <c r="LZH382" s="116"/>
      <c r="LZI382" s="116"/>
      <c r="LZJ382" s="118"/>
      <c r="LZK382" s="116"/>
      <c r="LZL382" s="116"/>
      <c r="LZM382" s="116"/>
      <c r="LZN382" s="116"/>
      <c r="LZO382" s="116"/>
      <c r="LZP382" s="116"/>
      <c r="LZQ382" s="116"/>
      <c r="LZR382" s="116"/>
      <c r="LZS382" s="116"/>
      <c r="LZT382" s="116"/>
      <c r="LZU382" s="118"/>
      <c r="LZV382" s="115"/>
      <c r="LZW382" s="116"/>
      <c r="LZX382" s="117"/>
      <c r="LZY382" s="116"/>
      <c r="LZZ382" s="116"/>
      <c r="MAA382" s="116"/>
      <c r="MAB382" s="116"/>
      <c r="MAC382" s="116"/>
      <c r="MAD382" s="116"/>
      <c r="MAE382" s="116"/>
      <c r="MAF382" s="116"/>
      <c r="MAG382" s="118"/>
      <c r="MAH382" s="116"/>
      <c r="MAI382" s="116"/>
      <c r="MAJ382" s="116"/>
      <c r="MAK382" s="116"/>
      <c r="MAL382" s="116"/>
      <c r="MAM382" s="116"/>
      <c r="MAN382" s="116"/>
      <c r="MAO382" s="116"/>
      <c r="MAP382" s="116"/>
      <c r="MAQ382" s="116"/>
      <c r="MAR382" s="118"/>
      <c r="MAS382" s="115"/>
      <c r="MAT382" s="116"/>
      <c r="MAU382" s="117"/>
      <c r="MAV382" s="116"/>
      <c r="MAW382" s="116"/>
      <c r="MAX382" s="116"/>
      <c r="MAY382" s="116"/>
      <c r="MAZ382" s="116"/>
      <c r="MBA382" s="116"/>
      <c r="MBB382" s="116"/>
      <c r="MBC382" s="116"/>
      <c r="MBD382" s="118"/>
      <c r="MBE382" s="116"/>
      <c r="MBF382" s="116"/>
      <c r="MBG382" s="116"/>
      <c r="MBH382" s="116"/>
      <c r="MBI382" s="116"/>
      <c r="MBJ382" s="116"/>
      <c r="MBK382" s="116"/>
      <c r="MBL382" s="116"/>
      <c r="MBM382" s="116"/>
      <c r="MBN382" s="116"/>
      <c r="MBO382" s="118"/>
      <c r="MBP382" s="115"/>
      <c r="MBQ382" s="116"/>
      <c r="MBR382" s="117"/>
      <c r="MBS382" s="116"/>
      <c r="MBT382" s="116"/>
      <c r="MBU382" s="116"/>
      <c r="MBV382" s="116"/>
      <c r="MBW382" s="116"/>
      <c r="MBX382" s="116"/>
      <c r="MBY382" s="116"/>
      <c r="MBZ382" s="116"/>
      <c r="MCA382" s="118"/>
      <c r="MCB382" s="116"/>
      <c r="MCC382" s="116"/>
      <c r="MCD382" s="116"/>
      <c r="MCE382" s="116"/>
      <c r="MCF382" s="116"/>
      <c r="MCG382" s="116"/>
      <c r="MCH382" s="116"/>
      <c r="MCI382" s="116"/>
      <c r="MCJ382" s="116"/>
      <c r="MCK382" s="116"/>
      <c r="MCL382" s="118"/>
      <c r="MCM382" s="115"/>
      <c r="MCN382" s="116"/>
      <c r="MCO382" s="117"/>
      <c r="MCP382" s="116"/>
      <c r="MCQ382" s="116"/>
      <c r="MCR382" s="116"/>
      <c r="MCS382" s="116"/>
      <c r="MCT382" s="116"/>
      <c r="MCU382" s="116"/>
      <c r="MCV382" s="116"/>
      <c r="MCW382" s="116"/>
      <c r="MCX382" s="118"/>
      <c r="MCY382" s="116"/>
      <c r="MCZ382" s="116"/>
      <c r="MDA382" s="116"/>
      <c r="MDB382" s="116"/>
      <c r="MDC382" s="116"/>
      <c r="MDD382" s="116"/>
      <c r="MDE382" s="116"/>
      <c r="MDF382" s="116"/>
      <c r="MDG382" s="116"/>
      <c r="MDH382" s="116"/>
      <c r="MDI382" s="118"/>
      <c r="MDJ382" s="115"/>
      <c r="MDK382" s="116"/>
      <c r="MDL382" s="117"/>
      <c r="MDM382" s="116"/>
      <c r="MDN382" s="116"/>
      <c r="MDO382" s="116"/>
      <c r="MDP382" s="116"/>
      <c r="MDQ382" s="116"/>
      <c r="MDR382" s="116"/>
      <c r="MDS382" s="116"/>
      <c r="MDT382" s="116"/>
      <c r="MDU382" s="118"/>
      <c r="MDV382" s="116"/>
      <c r="MDW382" s="116"/>
      <c r="MDX382" s="116"/>
      <c r="MDY382" s="116"/>
      <c r="MDZ382" s="116"/>
      <c r="MEA382" s="116"/>
      <c r="MEB382" s="116"/>
      <c r="MEC382" s="116"/>
      <c r="MED382" s="116"/>
      <c r="MEE382" s="116"/>
      <c r="MEF382" s="118"/>
      <c r="MEG382" s="115"/>
      <c r="MEH382" s="116"/>
      <c r="MEI382" s="117"/>
      <c r="MEJ382" s="116"/>
      <c r="MEK382" s="116"/>
      <c r="MEL382" s="116"/>
      <c r="MEM382" s="116"/>
      <c r="MEN382" s="116"/>
      <c r="MEO382" s="116"/>
      <c r="MEP382" s="116"/>
      <c r="MEQ382" s="116"/>
      <c r="MER382" s="118"/>
      <c r="MES382" s="116"/>
      <c r="MET382" s="116"/>
      <c r="MEU382" s="116"/>
      <c r="MEV382" s="116"/>
      <c r="MEW382" s="116"/>
      <c r="MEX382" s="116"/>
      <c r="MEY382" s="116"/>
      <c r="MEZ382" s="116"/>
      <c r="MFA382" s="116"/>
      <c r="MFB382" s="116"/>
      <c r="MFC382" s="118"/>
      <c r="MFD382" s="115"/>
      <c r="MFE382" s="116"/>
      <c r="MFF382" s="117"/>
      <c r="MFG382" s="116"/>
      <c r="MFH382" s="116"/>
      <c r="MFI382" s="116"/>
      <c r="MFJ382" s="116"/>
      <c r="MFK382" s="116"/>
      <c r="MFL382" s="116"/>
      <c r="MFM382" s="116"/>
      <c r="MFN382" s="116"/>
      <c r="MFO382" s="118"/>
      <c r="MFP382" s="116"/>
      <c r="MFQ382" s="116"/>
      <c r="MFR382" s="116"/>
      <c r="MFS382" s="116"/>
      <c r="MFT382" s="116"/>
      <c r="MFU382" s="116"/>
      <c r="MFV382" s="116"/>
      <c r="MFW382" s="116"/>
      <c r="MFX382" s="116"/>
      <c r="MFY382" s="116"/>
      <c r="MFZ382" s="118"/>
      <c r="MGA382" s="115"/>
      <c r="MGB382" s="116"/>
      <c r="MGC382" s="117"/>
      <c r="MGD382" s="116"/>
      <c r="MGE382" s="116"/>
      <c r="MGF382" s="116"/>
      <c r="MGG382" s="116"/>
      <c r="MGH382" s="116"/>
      <c r="MGI382" s="116"/>
      <c r="MGJ382" s="116"/>
      <c r="MGK382" s="116"/>
      <c r="MGL382" s="118"/>
      <c r="MGM382" s="116"/>
      <c r="MGN382" s="116"/>
      <c r="MGO382" s="116"/>
      <c r="MGP382" s="116"/>
      <c r="MGQ382" s="116"/>
      <c r="MGR382" s="116"/>
      <c r="MGS382" s="116"/>
      <c r="MGT382" s="116"/>
      <c r="MGU382" s="116"/>
      <c r="MGV382" s="116"/>
      <c r="MGW382" s="118"/>
      <c r="MGX382" s="115"/>
      <c r="MGY382" s="116"/>
      <c r="MGZ382" s="117"/>
      <c r="MHA382" s="116"/>
      <c r="MHB382" s="116"/>
      <c r="MHC382" s="116"/>
      <c r="MHD382" s="116"/>
      <c r="MHE382" s="116"/>
      <c r="MHF382" s="116"/>
      <c r="MHG382" s="116"/>
      <c r="MHH382" s="116"/>
      <c r="MHI382" s="118"/>
      <c r="MHJ382" s="116"/>
      <c r="MHK382" s="116"/>
      <c r="MHL382" s="116"/>
      <c r="MHM382" s="116"/>
      <c r="MHN382" s="116"/>
      <c r="MHO382" s="116"/>
      <c r="MHP382" s="116"/>
      <c r="MHQ382" s="116"/>
      <c r="MHR382" s="116"/>
      <c r="MHS382" s="116"/>
      <c r="MHT382" s="118"/>
      <c r="MHU382" s="115"/>
      <c r="MHV382" s="116"/>
      <c r="MHW382" s="117"/>
      <c r="MHX382" s="116"/>
      <c r="MHY382" s="116"/>
      <c r="MHZ382" s="116"/>
      <c r="MIA382" s="116"/>
      <c r="MIB382" s="116"/>
      <c r="MIC382" s="116"/>
      <c r="MID382" s="116"/>
      <c r="MIE382" s="116"/>
      <c r="MIF382" s="118"/>
      <c r="MIG382" s="116"/>
      <c r="MIH382" s="116"/>
      <c r="MII382" s="116"/>
      <c r="MIJ382" s="116"/>
      <c r="MIK382" s="116"/>
      <c r="MIL382" s="116"/>
      <c r="MIM382" s="116"/>
      <c r="MIN382" s="116"/>
      <c r="MIO382" s="116"/>
      <c r="MIP382" s="116"/>
      <c r="MIQ382" s="118"/>
      <c r="MIR382" s="115"/>
      <c r="MIS382" s="116"/>
      <c r="MIT382" s="117"/>
      <c r="MIU382" s="116"/>
      <c r="MIV382" s="116"/>
      <c r="MIW382" s="116"/>
      <c r="MIX382" s="116"/>
      <c r="MIY382" s="116"/>
      <c r="MIZ382" s="116"/>
      <c r="MJA382" s="116"/>
      <c r="MJB382" s="116"/>
      <c r="MJC382" s="118"/>
      <c r="MJD382" s="116"/>
      <c r="MJE382" s="116"/>
      <c r="MJF382" s="116"/>
      <c r="MJG382" s="116"/>
      <c r="MJH382" s="116"/>
      <c r="MJI382" s="116"/>
      <c r="MJJ382" s="116"/>
      <c r="MJK382" s="116"/>
      <c r="MJL382" s="116"/>
      <c r="MJM382" s="116"/>
      <c r="MJN382" s="118"/>
      <c r="MJO382" s="115"/>
      <c r="MJP382" s="116"/>
      <c r="MJQ382" s="117"/>
      <c r="MJR382" s="116"/>
      <c r="MJS382" s="116"/>
      <c r="MJT382" s="116"/>
      <c r="MJU382" s="116"/>
      <c r="MJV382" s="116"/>
      <c r="MJW382" s="116"/>
      <c r="MJX382" s="116"/>
      <c r="MJY382" s="116"/>
      <c r="MJZ382" s="118"/>
      <c r="MKA382" s="116"/>
      <c r="MKB382" s="116"/>
      <c r="MKC382" s="116"/>
      <c r="MKD382" s="116"/>
      <c r="MKE382" s="116"/>
      <c r="MKF382" s="116"/>
      <c r="MKG382" s="116"/>
      <c r="MKH382" s="116"/>
      <c r="MKI382" s="116"/>
      <c r="MKJ382" s="116"/>
      <c r="MKK382" s="118"/>
      <c r="MKL382" s="115"/>
      <c r="MKM382" s="116"/>
      <c r="MKN382" s="117"/>
      <c r="MKO382" s="116"/>
      <c r="MKP382" s="116"/>
      <c r="MKQ382" s="116"/>
      <c r="MKR382" s="116"/>
      <c r="MKS382" s="116"/>
      <c r="MKT382" s="116"/>
      <c r="MKU382" s="116"/>
      <c r="MKV382" s="116"/>
      <c r="MKW382" s="118"/>
      <c r="MKX382" s="116"/>
      <c r="MKY382" s="116"/>
      <c r="MKZ382" s="116"/>
      <c r="MLA382" s="116"/>
      <c r="MLB382" s="116"/>
      <c r="MLC382" s="116"/>
      <c r="MLD382" s="116"/>
      <c r="MLE382" s="116"/>
      <c r="MLF382" s="116"/>
      <c r="MLG382" s="116"/>
      <c r="MLH382" s="118"/>
      <c r="MLI382" s="115"/>
      <c r="MLJ382" s="116"/>
      <c r="MLK382" s="117"/>
      <c r="MLL382" s="116"/>
      <c r="MLM382" s="116"/>
      <c r="MLN382" s="116"/>
      <c r="MLO382" s="116"/>
      <c r="MLP382" s="116"/>
      <c r="MLQ382" s="116"/>
      <c r="MLR382" s="116"/>
      <c r="MLS382" s="116"/>
      <c r="MLT382" s="118"/>
      <c r="MLU382" s="116"/>
      <c r="MLV382" s="116"/>
      <c r="MLW382" s="116"/>
      <c r="MLX382" s="116"/>
      <c r="MLY382" s="116"/>
      <c r="MLZ382" s="116"/>
      <c r="MMA382" s="116"/>
      <c r="MMB382" s="116"/>
      <c r="MMC382" s="116"/>
      <c r="MMD382" s="116"/>
      <c r="MME382" s="118"/>
      <c r="MMF382" s="115"/>
      <c r="MMG382" s="116"/>
      <c r="MMH382" s="117"/>
      <c r="MMI382" s="116"/>
      <c r="MMJ382" s="116"/>
      <c r="MMK382" s="116"/>
      <c r="MML382" s="116"/>
      <c r="MMM382" s="116"/>
      <c r="MMN382" s="116"/>
      <c r="MMO382" s="116"/>
      <c r="MMP382" s="116"/>
      <c r="MMQ382" s="118"/>
      <c r="MMR382" s="116"/>
      <c r="MMS382" s="116"/>
      <c r="MMT382" s="116"/>
      <c r="MMU382" s="116"/>
      <c r="MMV382" s="116"/>
      <c r="MMW382" s="116"/>
      <c r="MMX382" s="116"/>
      <c r="MMY382" s="116"/>
      <c r="MMZ382" s="116"/>
      <c r="MNA382" s="116"/>
      <c r="MNB382" s="118"/>
      <c r="MNC382" s="115"/>
      <c r="MND382" s="116"/>
      <c r="MNE382" s="117"/>
      <c r="MNF382" s="116"/>
      <c r="MNG382" s="116"/>
      <c r="MNH382" s="116"/>
      <c r="MNI382" s="116"/>
      <c r="MNJ382" s="116"/>
      <c r="MNK382" s="116"/>
      <c r="MNL382" s="116"/>
      <c r="MNM382" s="116"/>
      <c r="MNN382" s="118"/>
      <c r="MNO382" s="116"/>
      <c r="MNP382" s="116"/>
      <c r="MNQ382" s="116"/>
      <c r="MNR382" s="116"/>
      <c r="MNS382" s="116"/>
      <c r="MNT382" s="116"/>
      <c r="MNU382" s="116"/>
      <c r="MNV382" s="116"/>
      <c r="MNW382" s="116"/>
      <c r="MNX382" s="116"/>
      <c r="MNY382" s="118"/>
      <c r="MNZ382" s="115"/>
      <c r="MOA382" s="116"/>
      <c r="MOB382" s="117"/>
      <c r="MOC382" s="116"/>
      <c r="MOD382" s="116"/>
      <c r="MOE382" s="116"/>
      <c r="MOF382" s="116"/>
      <c r="MOG382" s="116"/>
      <c r="MOH382" s="116"/>
      <c r="MOI382" s="116"/>
      <c r="MOJ382" s="116"/>
      <c r="MOK382" s="118"/>
      <c r="MOL382" s="116"/>
      <c r="MOM382" s="116"/>
      <c r="MON382" s="116"/>
      <c r="MOO382" s="116"/>
      <c r="MOP382" s="116"/>
      <c r="MOQ382" s="116"/>
      <c r="MOR382" s="116"/>
      <c r="MOS382" s="116"/>
      <c r="MOT382" s="116"/>
      <c r="MOU382" s="116"/>
      <c r="MOV382" s="118"/>
      <c r="MOW382" s="115"/>
      <c r="MOX382" s="116"/>
      <c r="MOY382" s="117"/>
      <c r="MOZ382" s="116"/>
      <c r="MPA382" s="116"/>
      <c r="MPB382" s="116"/>
      <c r="MPC382" s="116"/>
      <c r="MPD382" s="116"/>
      <c r="MPE382" s="116"/>
      <c r="MPF382" s="116"/>
      <c r="MPG382" s="116"/>
      <c r="MPH382" s="118"/>
      <c r="MPI382" s="116"/>
      <c r="MPJ382" s="116"/>
      <c r="MPK382" s="116"/>
      <c r="MPL382" s="116"/>
      <c r="MPM382" s="116"/>
      <c r="MPN382" s="116"/>
      <c r="MPO382" s="116"/>
      <c r="MPP382" s="116"/>
      <c r="MPQ382" s="116"/>
      <c r="MPR382" s="116"/>
      <c r="MPS382" s="118"/>
      <c r="MPT382" s="115"/>
      <c r="MPU382" s="116"/>
      <c r="MPV382" s="117"/>
      <c r="MPW382" s="116"/>
      <c r="MPX382" s="116"/>
      <c r="MPY382" s="116"/>
      <c r="MPZ382" s="116"/>
      <c r="MQA382" s="116"/>
      <c r="MQB382" s="116"/>
      <c r="MQC382" s="116"/>
      <c r="MQD382" s="116"/>
      <c r="MQE382" s="118"/>
      <c r="MQF382" s="116"/>
      <c r="MQG382" s="116"/>
      <c r="MQH382" s="116"/>
      <c r="MQI382" s="116"/>
      <c r="MQJ382" s="116"/>
      <c r="MQK382" s="116"/>
      <c r="MQL382" s="116"/>
      <c r="MQM382" s="116"/>
      <c r="MQN382" s="116"/>
      <c r="MQO382" s="116"/>
      <c r="MQP382" s="118"/>
      <c r="MQQ382" s="115"/>
      <c r="MQR382" s="116"/>
      <c r="MQS382" s="117"/>
      <c r="MQT382" s="116"/>
      <c r="MQU382" s="116"/>
      <c r="MQV382" s="116"/>
      <c r="MQW382" s="116"/>
      <c r="MQX382" s="116"/>
      <c r="MQY382" s="116"/>
      <c r="MQZ382" s="116"/>
      <c r="MRA382" s="116"/>
      <c r="MRB382" s="118"/>
      <c r="MRC382" s="116"/>
      <c r="MRD382" s="116"/>
      <c r="MRE382" s="116"/>
      <c r="MRF382" s="116"/>
      <c r="MRG382" s="116"/>
      <c r="MRH382" s="116"/>
      <c r="MRI382" s="116"/>
      <c r="MRJ382" s="116"/>
      <c r="MRK382" s="116"/>
      <c r="MRL382" s="116"/>
      <c r="MRM382" s="118"/>
      <c r="MRN382" s="115"/>
      <c r="MRO382" s="116"/>
      <c r="MRP382" s="117"/>
      <c r="MRQ382" s="116"/>
      <c r="MRR382" s="116"/>
      <c r="MRS382" s="116"/>
      <c r="MRT382" s="116"/>
      <c r="MRU382" s="116"/>
      <c r="MRV382" s="116"/>
      <c r="MRW382" s="116"/>
      <c r="MRX382" s="116"/>
      <c r="MRY382" s="118"/>
      <c r="MRZ382" s="116"/>
      <c r="MSA382" s="116"/>
      <c r="MSB382" s="116"/>
      <c r="MSC382" s="116"/>
      <c r="MSD382" s="116"/>
      <c r="MSE382" s="116"/>
      <c r="MSF382" s="116"/>
      <c r="MSG382" s="116"/>
      <c r="MSH382" s="116"/>
      <c r="MSI382" s="116"/>
      <c r="MSJ382" s="118"/>
      <c r="MSK382" s="115"/>
      <c r="MSL382" s="116"/>
      <c r="MSM382" s="117"/>
      <c r="MSN382" s="116"/>
      <c r="MSO382" s="116"/>
      <c r="MSP382" s="116"/>
      <c r="MSQ382" s="116"/>
      <c r="MSR382" s="116"/>
      <c r="MSS382" s="116"/>
      <c r="MST382" s="116"/>
      <c r="MSU382" s="116"/>
      <c r="MSV382" s="118"/>
      <c r="MSW382" s="116"/>
      <c r="MSX382" s="116"/>
      <c r="MSY382" s="116"/>
      <c r="MSZ382" s="116"/>
      <c r="MTA382" s="116"/>
      <c r="MTB382" s="116"/>
      <c r="MTC382" s="116"/>
      <c r="MTD382" s="116"/>
      <c r="MTE382" s="116"/>
      <c r="MTF382" s="116"/>
      <c r="MTG382" s="118"/>
      <c r="MTH382" s="115"/>
      <c r="MTI382" s="116"/>
      <c r="MTJ382" s="117"/>
      <c r="MTK382" s="116"/>
      <c r="MTL382" s="116"/>
      <c r="MTM382" s="116"/>
      <c r="MTN382" s="116"/>
      <c r="MTO382" s="116"/>
      <c r="MTP382" s="116"/>
      <c r="MTQ382" s="116"/>
      <c r="MTR382" s="116"/>
      <c r="MTS382" s="118"/>
      <c r="MTT382" s="116"/>
      <c r="MTU382" s="116"/>
      <c r="MTV382" s="116"/>
      <c r="MTW382" s="116"/>
      <c r="MTX382" s="116"/>
      <c r="MTY382" s="116"/>
      <c r="MTZ382" s="116"/>
      <c r="MUA382" s="116"/>
      <c r="MUB382" s="116"/>
      <c r="MUC382" s="116"/>
      <c r="MUD382" s="118"/>
      <c r="MUE382" s="115"/>
      <c r="MUF382" s="116"/>
      <c r="MUG382" s="117"/>
      <c r="MUH382" s="116"/>
      <c r="MUI382" s="116"/>
      <c r="MUJ382" s="116"/>
      <c r="MUK382" s="116"/>
      <c r="MUL382" s="116"/>
      <c r="MUM382" s="116"/>
      <c r="MUN382" s="116"/>
      <c r="MUO382" s="116"/>
      <c r="MUP382" s="118"/>
      <c r="MUQ382" s="116"/>
      <c r="MUR382" s="116"/>
      <c r="MUS382" s="116"/>
      <c r="MUT382" s="116"/>
      <c r="MUU382" s="116"/>
      <c r="MUV382" s="116"/>
      <c r="MUW382" s="116"/>
      <c r="MUX382" s="116"/>
      <c r="MUY382" s="116"/>
      <c r="MUZ382" s="116"/>
      <c r="MVA382" s="118"/>
      <c r="MVB382" s="115"/>
      <c r="MVC382" s="116"/>
      <c r="MVD382" s="117"/>
      <c r="MVE382" s="116"/>
      <c r="MVF382" s="116"/>
      <c r="MVG382" s="116"/>
      <c r="MVH382" s="116"/>
      <c r="MVI382" s="116"/>
      <c r="MVJ382" s="116"/>
      <c r="MVK382" s="116"/>
      <c r="MVL382" s="116"/>
      <c r="MVM382" s="118"/>
      <c r="MVN382" s="116"/>
      <c r="MVO382" s="116"/>
      <c r="MVP382" s="116"/>
      <c r="MVQ382" s="116"/>
      <c r="MVR382" s="116"/>
      <c r="MVS382" s="116"/>
      <c r="MVT382" s="116"/>
      <c r="MVU382" s="116"/>
      <c r="MVV382" s="116"/>
      <c r="MVW382" s="116"/>
      <c r="MVX382" s="118"/>
      <c r="MVY382" s="115"/>
      <c r="MVZ382" s="116"/>
      <c r="MWA382" s="117"/>
      <c r="MWB382" s="116"/>
      <c r="MWC382" s="116"/>
      <c r="MWD382" s="116"/>
      <c r="MWE382" s="116"/>
      <c r="MWF382" s="116"/>
      <c r="MWG382" s="116"/>
      <c r="MWH382" s="116"/>
      <c r="MWI382" s="116"/>
      <c r="MWJ382" s="118"/>
      <c r="MWK382" s="116"/>
      <c r="MWL382" s="116"/>
      <c r="MWM382" s="116"/>
      <c r="MWN382" s="116"/>
      <c r="MWO382" s="116"/>
      <c r="MWP382" s="116"/>
      <c r="MWQ382" s="116"/>
      <c r="MWR382" s="116"/>
      <c r="MWS382" s="116"/>
      <c r="MWT382" s="116"/>
      <c r="MWU382" s="118"/>
      <c r="MWV382" s="115"/>
      <c r="MWW382" s="116"/>
      <c r="MWX382" s="117"/>
      <c r="MWY382" s="116"/>
      <c r="MWZ382" s="116"/>
      <c r="MXA382" s="116"/>
      <c r="MXB382" s="116"/>
      <c r="MXC382" s="116"/>
      <c r="MXD382" s="116"/>
      <c r="MXE382" s="116"/>
      <c r="MXF382" s="116"/>
      <c r="MXG382" s="118"/>
      <c r="MXH382" s="116"/>
      <c r="MXI382" s="116"/>
      <c r="MXJ382" s="116"/>
      <c r="MXK382" s="116"/>
      <c r="MXL382" s="116"/>
      <c r="MXM382" s="116"/>
      <c r="MXN382" s="116"/>
      <c r="MXO382" s="116"/>
      <c r="MXP382" s="116"/>
      <c r="MXQ382" s="116"/>
      <c r="MXR382" s="118"/>
      <c r="MXS382" s="115"/>
      <c r="MXT382" s="116"/>
      <c r="MXU382" s="117"/>
      <c r="MXV382" s="116"/>
      <c r="MXW382" s="116"/>
      <c r="MXX382" s="116"/>
      <c r="MXY382" s="116"/>
      <c r="MXZ382" s="116"/>
      <c r="MYA382" s="116"/>
      <c r="MYB382" s="116"/>
      <c r="MYC382" s="116"/>
      <c r="MYD382" s="118"/>
      <c r="MYE382" s="116"/>
      <c r="MYF382" s="116"/>
      <c r="MYG382" s="116"/>
      <c r="MYH382" s="116"/>
      <c r="MYI382" s="116"/>
      <c r="MYJ382" s="116"/>
      <c r="MYK382" s="116"/>
      <c r="MYL382" s="116"/>
      <c r="MYM382" s="116"/>
      <c r="MYN382" s="116"/>
      <c r="MYO382" s="118"/>
      <c r="MYP382" s="115"/>
      <c r="MYQ382" s="116"/>
      <c r="MYR382" s="117"/>
      <c r="MYS382" s="116"/>
      <c r="MYT382" s="116"/>
      <c r="MYU382" s="116"/>
      <c r="MYV382" s="116"/>
      <c r="MYW382" s="116"/>
      <c r="MYX382" s="116"/>
      <c r="MYY382" s="116"/>
      <c r="MYZ382" s="116"/>
      <c r="MZA382" s="118"/>
      <c r="MZB382" s="116"/>
      <c r="MZC382" s="116"/>
      <c r="MZD382" s="116"/>
      <c r="MZE382" s="116"/>
      <c r="MZF382" s="116"/>
      <c r="MZG382" s="116"/>
      <c r="MZH382" s="116"/>
      <c r="MZI382" s="116"/>
      <c r="MZJ382" s="116"/>
      <c r="MZK382" s="116"/>
      <c r="MZL382" s="118"/>
      <c r="MZM382" s="115"/>
      <c r="MZN382" s="116"/>
      <c r="MZO382" s="117"/>
      <c r="MZP382" s="116"/>
      <c r="MZQ382" s="116"/>
      <c r="MZR382" s="116"/>
      <c r="MZS382" s="116"/>
      <c r="MZT382" s="116"/>
      <c r="MZU382" s="116"/>
      <c r="MZV382" s="116"/>
      <c r="MZW382" s="116"/>
      <c r="MZX382" s="118"/>
      <c r="MZY382" s="116"/>
      <c r="MZZ382" s="116"/>
      <c r="NAA382" s="116"/>
      <c r="NAB382" s="116"/>
      <c r="NAC382" s="116"/>
      <c r="NAD382" s="116"/>
      <c r="NAE382" s="116"/>
      <c r="NAF382" s="116"/>
      <c r="NAG382" s="116"/>
      <c r="NAH382" s="116"/>
      <c r="NAI382" s="118"/>
      <c r="NAJ382" s="115"/>
      <c r="NAK382" s="116"/>
      <c r="NAL382" s="117"/>
      <c r="NAM382" s="116"/>
      <c r="NAN382" s="116"/>
      <c r="NAO382" s="116"/>
      <c r="NAP382" s="116"/>
      <c r="NAQ382" s="116"/>
      <c r="NAR382" s="116"/>
      <c r="NAS382" s="116"/>
      <c r="NAT382" s="116"/>
      <c r="NAU382" s="118"/>
      <c r="NAV382" s="116"/>
      <c r="NAW382" s="116"/>
      <c r="NAX382" s="116"/>
      <c r="NAY382" s="116"/>
      <c r="NAZ382" s="116"/>
      <c r="NBA382" s="116"/>
      <c r="NBB382" s="116"/>
      <c r="NBC382" s="116"/>
      <c r="NBD382" s="116"/>
      <c r="NBE382" s="116"/>
      <c r="NBF382" s="118"/>
      <c r="NBG382" s="115"/>
      <c r="NBH382" s="116"/>
      <c r="NBI382" s="117"/>
      <c r="NBJ382" s="116"/>
      <c r="NBK382" s="116"/>
      <c r="NBL382" s="116"/>
      <c r="NBM382" s="116"/>
      <c r="NBN382" s="116"/>
      <c r="NBO382" s="116"/>
      <c r="NBP382" s="116"/>
      <c r="NBQ382" s="116"/>
      <c r="NBR382" s="118"/>
      <c r="NBS382" s="116"/>
      <c r="NBT382" s="116"/>
      <c r="NBU382" s="116"/>
      <c r="NBV382" s="116"/>
      <c r="NBW382" s="116"/>
      <c r="NBX382" s="116"/>
      <c r="NBY382" s="116"/>
      <c r="NBZ382" s="116"/>
      <c r="NCA382" s="116"/>
      <c r="NCB382" s="116"/>
      <c r="NCC382" s="118"/>
      <c r="NCD382" s="115"/>
      <c r="NCE382" s="116"/>
      <c r="NCF382" s="117"/>
      <c r="NCG382" s="116"/>
      <c r="NCH382" s="116"/>
      <c r="NCI382" s="116"/>
      <c r="NCJ382" s="116"/>
      <c r="NCK382" s="116"/>
      <c r="NCL382" s="116"/>
      <c r="NCM382" s="116"/>
      <c r="NCN382" s="116"/>
      <c r="NCO382" s="118"/>
      <c r="NCP382" s="116"/>
      <c r="NCQ382" s="116"/>
      <c r="NCR382" s="116"/>
      <c r="NCS382" s="116"/>
      <c r="NCT382" s="116"/>
      <c r="NCU382" s="116"/>
      <c r="NCV382" s="116"/>
      <c r="NCW382" s="116"/>
      <c r="NCX382" s="116"/>
      <c r="NCY382" s="116"/>
      <c r="NCZ382" s="118"/>
      <c r="NDA382" s="115"/>
      <c r="NDB382" s="116"/>
      <c r="NDC382" s="117"/>
      <c r="NDD382" s="116"/>
      <c r="NDE382" s="116"/>
      <c r="NDF382" s="116"/>
      <c r="NDG382" s="116"/>
      <c r="NDH382" s="116"/>
      <c r="NDI382" s="116"/>
      <c r="NDJ382" s="116"/>
      <c r="NDK382" s="116"/>
      <c r="NDL382" s="118"/>
      <c r="NDM382" s="116"/>
      <c r="NDN382" s="116"/>
      <c r="NDO382" s="116"/>
      <c r="NDP382" s="116"/>
      <c r="NDQ382" s="116"/>
      <c r="NDR382" s="116"/>
      <c r="NDS382" s="116"/>
      <c r="NDT382" s="116"/>
      <c r="NDU382" s="116"/>
      <c r="NDV382" s="116"/>
      <c r="NDW382" s="118"/>
      <c r="NDX382" s="115"/>
      <c r="NDY382" s="116"/>
      <c r="NDZ382" s="117"/>
      <c r="NEA382" s="116"/>
      <c r="NEB382" s="116"/>
      <c r="NEC382" s="116"/>
      <c r="NED382" s="116"/>
      <c r="NEE382" s="116"/>
      <c r="NEF382" s="116"/>
      <c r="NEG382" s="116"/>
      <c r="NEH382" s="116"/>
      <c r="NEI382" s="118"/>
      <c r="NEJ382" s="116"/>
      <c r="NEK382" s="116"/>
      <c r="NEL382" s="116"/>
      <c r="NEM382" s="116"/>
      <c r="NEN382" s="116"/>
      <c r="NEO382" s="116"/>
      <c r="NEP382" s="116"/>
      <c r="NEQ382" s="116"/>
      <c r="NER382" s="116"/>
      <c r="NES382" s="116"/>
      <c r="NET382" s="118"/>
      <c r="NEU382" s="115"/>
      <c r="NEV382" s="116"/>
      <c r="NEW382" s="117"/>
      <c r="NEX382" s="116"/>
      <c r="NEY382" s="116"/>
      <c r="NEZ382" s="116"/>
      <c r="NFA382" s="116"/>
      <c r="NFB382" s="116"/>
      <c r="NFC382" s="116"/>
      <c r="NFD382" s="116"/>
      <c r="NFE382" s="116"/>
      <c r="NFF382" s="118"/>
      <c r="NFG382" s="116"/>
      <c r="NFH382" s="116"/>
      <c r="NFI382" s="116"/>
      <c r="NFJ382" s="116"/>
      <c r="NFK382" s="116"/>
      <c r="NFL382" s="116"/>
      <c r="NFM382" s="116"/>
      <c r="NFN382" s="116"/>
      <c r="NFO382" s="116"/>
      <c r="NFP382" s="116"/>
      <c r="NFQ382" s="118"/>
      <c r="NFR382" s="115"/>
      <c r="NFS382" s="116"/>
      <c r="NFT382" s="117"/>
      <c r="NFU382" s="116"/>
      <c r="NFV382" s="116"/>
      <c r="NFW382" s="116"/>
      <c r="NFX382" s="116"/>
      <c r="NFY382" s="116"/>
      <c r="NFZ382" s="116"/>
      <c r="NGA382" s="116"/>
      <c r="NGB382" s="116"/>
      <c r="NGC382" s="118"/>
      <c r="NGD382" s="116"/>
      <c r="NGE382" s="116"/>
      <c r="NGF382" s="116"/>
      <c r="NGG382" s="116"/>
      <c r="NGH382" s="116"/>
      <c r="NGI382" s="116"/>
      <c r="NGJ382" s="116"/>
      <c r="NGK382" s="116"/>
      <c r="NGL382" s="116"/>
      <c r="NGM382" s="116"/>
      <c r="NGN382" s="118"/>
      <c r="NGO382" s="115"/>
      <c r="NGP382" s="116"/>
      <c r="NGQ382" s="117"/>
      <c r="NGR382" s="116"/>
      <c r="NGS382" s="116"/>
      <c r="NGT382" s="116"/>
      <c r="NGU382" s="116"/>
      <c r="NGV382" s="116"/>
      <c r="NGW382" s="116"/>
      <c r="NGX382" s="116"/>
      <c r="NGY382" s="116"/>
      <c r="NGZ382" s="118"/>
      <c r="NHA382" s="116"/>
      <c r="NHB382" s="116"/>
      <c r="NHC382" s="116"/>
      <c r="NHD382" s="116"/>
      <c r="NHE382" s="116"/>
      <c r="NHF382" s="116"/>
      <c r="NHG382" s="116"/>
      <c r="NHH382" s="116"/>
      <c r="NHI382" s="116"/>
      <c r="NHJ382" s="116"/>
      <c r="NHK382" s="118"/>
      <c r="NHL382" s="115"/>
      <c r="NHM382" s="116"/>
      <c r="NHN382" s="117"/>
      <c r="NHO382" s="116"/>
      <c r="NHP382" s="116"/>
      <c r="NHQ382" s="116"/>
      <c r="NHR382" s="116"/>
      <c r="NHS382" s="116"/>
      <c r="NHT382" s="116"/>
      <c r="NHU382" s="116"/>
      <c r="NHV382" s="116"/>
      <c r="NHW382" s="118"/>
      <c r="NHX382" s="116"/>
      <c r="NHY382" s="116"/>
      <c r="NHZ382" s="116"/>
      <c r="NIA382" s="116"/>
      <c r="NIB382" s="116"/>
      <c r="NIC382" s="116"/>
      <c r="NID382" s="116"/>
      <c r="NIE382" s="116"/>
      <c r="NIF382" s="116"/>
      <c r="NIG382" s="116"/>
      <c r="NIH382" s="118"/>
      <c r="NII382" s="115"/>
      <c r="NIJ382" s="116"/>
      <c r="NIK382" s="117"/>
      <c r="NIL382" s="116"/>
      <c r="NIM382" s="116"/>
      <c r="NIN382" s="116"/>
      <c r="NIO382" s="116"/>
      <c r="NIP382" s="116"/>
      <c r="NIQ382" s="116"/>
      <c r="NIR382" s="116"/>
      <c r="NIS382" s="116"/>
      <c r="NIT382" s="118"/>
      <c r="NIU382" s="116"/>
      <c r="NIV382" s="116"/>
      <c r="NIW382" s="116"/>
      <c r="NIX382" s="116"/>
      <c r="NIY382" s="116"/>
      <c r="NIZ382" s="116"/>
      <c r="NJA382" s="116"/>
      <c r="NJB382" s="116"/>
      <c r="NJC382" s="116"/>
      <c r="NJD382" s="116"/>
      <c r="NJE382" s="118"/>
      <c r="NJF382" s="115"/>
      <c r="NJG382" s="116"/>
      <c r="NJH382" s="117"/>
      <c r="NJI382" s="116"/>
      <c r="NJJ382" s="116"/>
      <c r="NJK382" s="116"/>
      <c r="NJL382" s="116"/>
      <c r="NJM382" s="116"/>
      <c r="NJN382" s="116"/>
      <c r="NJO382" s="116"/>
      <c r="NJP382" s="116"/>
      <c r="NJQ382" s="118"/>
      <c r="NJR382" s="116"/>
      <c r="NJS382" s="116"/>
      <c r="NJT382" s="116"/>
      <c r="NJU382" s="116"/>
      <c r="NJV382" s="116"/>
      <c r="NJW382" s="116"/>
      <c r="NJX382" s="116"/>
      <c r="NJY382" s="116"/>
      <c r="NJZ382" s="116"/>
      <c r="NKA382" s="116"/>
      <c r="NKB382" s="118"/>
      <c r="NKC382" s="115"/>
      <c r="NKD382" s="116"/>
      <c r="NKE382" s="117"/>
      <c r="NKF382" s="116"/>
      <c r="NKG382" s="116"/>
      <c r="NKH382" s="116"/>
      <c r="NKI382" s="116"/>
      <c r="NKJ382" s="116"/>
      <c r="NKK382" s="116"/>
      <c r="NKL382" s="116"/>
      <c r="NKM382" s="116"/>
      <c r="NKN382" s="118"/>
      <c r="NKO382" s="116"/>
      <c r="NKP382" s="116"/>
      <c r="NKQ382" s="116"/>
      <c r="NKR382" s="116"/>
      <c r="NKS382" s="116"/>
      <c r="NKT382" s="116"/>
      <c r="NKU382" s="116"/>
      <c r="NKV382" s="116"/>
      <c r="NKW382" s="116"/>
      <c r="NKX382" s="116"/>
      <c r="NKY382" s="118"/>
      <c r="NKZ382" s="115"/>
      <c r="NLA382" s="116"/>
      <c r="NLB382" s="117"/>
      <c r="NLC382" s="116"/>
      <c r="NLD382" s="116"/>
      <c r="NLE382" s="116"/>
      <c r="NLF382" s="116"/>
      <c r="NLG382" s="116"/>
      <c r="NLH382" s="116"/>
      <c r="NLI382" s="116"/>
      <c r="NLJ382" s="116"/>
      <c r="NLK382" s="118"/>
      <c r="NLL382" s="116"/>
      <c r="NLM382" s="116"/>
      <c r="NLN382" s="116"/>
      <c r="NLO382" s="116"/>
      <c r="NLP382" s="116"/>
      <c r="NLQ382" s="116"/>
      <c r="NLR382" s="116"/>
      <c r="NLS382" s="116"/>
      <c r="NLT382" s="116"/>
      <c r="NLU382" s="116"/>
      <c r="NLV382" s="118"/>
      <c r="NLW382" s="115"/>
      <c r="NLX382" s="116"/>
      <c r="NLY382" s="117"/>
      <c r="NLZ382" s="116"/>
      <c r="NMA382" s="116"/>
      <c r="NMB382" s="116"/>
      <c r="NMC382" s="116"/>
      <c r="NMD382" s="116"/>
      <c r="NME382" s="116"/>
      <c r="NMF382" s="116"/>
      <c r="NMG382" s="116"/>
      <c r="NMH382" s="118"/>
      <c r="NMI382" s="116"/>
      <c r="NMJ382" s="116"/>
      <c r="NMK382" s="116"/>
      <c r="NML382" s="116"/>
      <c r="NMM382" s="116"/>
      <c r="NMN382" s="116"/>
      <c r="NMO382" s="116"/>
      <c r="NMP382" s="116"/>
      <c r="NMQ382" s="116"/>
      <c r="NMR382" s="116"/>
      <c r="NMS382" s="118"/>
      <c r="NMT382" s="115"/>
      <c r="NMU382" s="116"/>
      <c r="NMV382" s="117"/>
      <c r="NMW382" s="116"/>
      <c r="NMX382" s="116"/>
      <c r="NMY382" s="116"/>
      <c r="NMZ382" s="116"/>
      <c r="NNA382" s="116"/>
      <c r="NNB382" s="116"/>
      <c r="NNC382" s="116"/>
      <c r="NND382" s="116"/>
      <c r="NNE382" s="118"/>
      <c r="NNF382" s="116"/>
      <c r="NNG382" s="116"/>
      <c r="NNH382" s="116"/>
      <c r="NNI382" s="116"/>
      <c r="NNJ382" s="116"/>
      <c r="NNK382" s="116"/>
      <c r="NNL382" s="116"/>
      <c r="NNM382" s="116"/>
      <c r="NNN382" s="116"/>
      <c r="NNO382" s="116"/>
      <c r="NNP382" s="118"/>
      <c r="NNQ382" s="115"/>
      <c r="NNR382" s="116"/>
      <c r="NNS382" s="117"/>
      <c r="NNT382" s="116"/>
      <c r="NNU382" s="116"/>
      <c r="NNV382" s="116"/>
      <c r="NNW382" s="116"/>
      <c r="NNX382" s="116"/>
      <c r="NNY382" s="116"/>
      <c r="NNZ382" s="116"/>
      <c r="NOA382" s="116"/>
      <c r="NOB382" s="118"/>
      <c r="NOC382" s="116"/>
      <c r="NOD382" s="116"/>
      <c r="NOE382" s="116"/>
      <c r="NOF382" s="116"/>
      <c r="NOG382" s="116"/>
      <c r="NOH382" s="116"/>
      <c r="NOI382" s="116"/>
      <c r="NOJ382" s="116"/>
      <c r="NOK382" s="116"/>
      <c r="NOL382" s="116"/>
      <c r="NOM382" s="118"/>
      <c r="NON382" s="115"/>
      <c r="NOO382" s="116"/>
      <c r="NOP382" s="117"/>
      <c r="NOQ382" s="116"/>
      <c r="NOR382" s="116"/>
      <c r="NOS382" s="116"/>
      <c r="NOT382" s="116"/>
      <c r="NOU382" s="116"/>
      <c r="NOV382" s="116"/>
      <c r="NOW382" s="116"/>
      <c r="NOX382" s="116"/>
      <c r="NOY382" s="118"/>
      <c r="NOZ382" s="116"/>
      <c r="NPA382" s="116"/>
      <c r="NPB382" s="116"/>
      <c r="NPC382" s="116"/>
      <c r="NPD382" s="116"/>
      <c r="NPE382" s="116"/>
      <c r="NPF382" s="116"/>
      <c r="NPG382" s="116"/>
      <c r="NPH382" s="116"/>
      <c r="NPI382" s="116"/>
      <c r="NPJ382" s="118"/>
      <c r="NPK382" s="115"/>
      <c r="NPL382" s="116"/>
      <c r="NPM382" s="117"/>
      <c r="NPN382" s="116"/>
      <c r="NPO382" s="116"/>
      <c r="NPP382" s="116"/>
      <c r="NPQ382" s="116"/>
      <c r="NPR382" s="116"/>
      <c r="NPS382" s="116"/>
      <c r="NPT382" s="116"/>
      <c r="NPU382" s="116"/>
      <c r="NPV382" s="118"/>
      <c r="NPW382" s="116"/>
      <c r="NPX382" s="116"/>
      <c r="NPY382" s="116"/>
      <c r="NPZ382" s="116"/>
      <c r="NQA382" s="116"/>
      <c r="NQB382" s="116"/>
      <c r="NQC382" s="116"/>
      <c r="NQD382" s="116"/>
      <c r="NQE382" s="116"/>
      <c r="NQF382" s="116"/>
      <c r="NQG382" s="118"/>
      <c r="NQH382" s="115"/>
      <c r="NQI382" s="116"/>
      <c r="NQJ382" s="117"/>
      <c r="NQK382" s="116"/>
      <c r="NQL382" s="116"/>
      <c r="NQM382" s="116"/>
      <c r="NQN382" s="116"/>
      <c r="NQO382" s="116"/>
      <c r="NQP382" s="116"/>
      <c r="NQQ382" s="116"/>
      <c r="NQR382" s="116"/>
      <c r="NQS382" s="118"/>
      <c r="NQT382" s="116"/>
      <c r="NQU382" s="116"/>
      <c r="NQV382" s="116"/>
      <c r="NQW382" s="116"/>
      <c r="NQX382" s="116"/>
      <c r="NQY382" s="116"/>
      <c r="NQZ382" s="116"/>
      <c r="NRA382" s="116"/>
      <c r="NRB382" s="116"/>
      <c r="NRC382" s="116"/>
      <c r="NRD382" s="118"/>
      <c r="NRE382" s="115"/>
      <c r="NRF382" s="116"/>
      <c r="NRG382" s="117"/>
      <c r="NRH382" s="116"/>
      <c r="NRI382" s="116"/>
      <c r="NRJ382" s="116"/>
      <c r="NRK382" s="116"/>
      <c r="NRL382" s="116"/>
      <c r="NRM382" s="116"/>
      <c r="NRN382" s="116"/>
      <c r="NRO382" s="116"/>
      <c r="NRP382" s="118"/>
      <c r="NRQ382" s="116"/>
      <c r="NRR382" s="116"/>
      <c r="NRS382" s="116"/>
      <c r="NRT382" s="116"/>
      <c r="NRU382" s="116"/>
      <c r="NRV382" s="116"/>
      <c r="NRW382" s="116"/>
      <c r="NRX382" s="116"/>
      <c r="NRY382" s="116"/>
      <c r="NRZ382" s="116"/>
      <c r="NSA382" s="118"/>
      <c r="NSB382" s="115"/>
      <c r="NSC382" s="116"/>
      <c r="NSD382" s="117"/>
      <c r="NSE382" s="116"/>
      <c r="NSF382" s="116"/>
      <c r="NSG382" s="116"/>
      <c r="NSH382" s="116"/>
      <c r="NSI382" s="116"/>
      <c r="NSJ382" s="116"/>
      <c r="NSK382" s="116"/>
      <c r="NSL382" s="116"/>
      <c r="NSM382" s="118"/>
      <c r="NSN382" s="116"/>
      <c r="NSO382" s="116"/>
      <c r="NSP382" s="116"/>
      <c r="NSQ382" s="116"/>
      <c r="NSR382" s="116"/>
      <c r="NSS382" s="116"/>
      <c r="NST382" s="116"/>
      <c r="NSU382" s="116"/>
      <c r="NSV382" s="116"/>
      <c r="NSW382" s="116"/>
      <c r="NSX382" s="118"/>
      <c r="NSY382" s="115"/>
      <c r="NSZ382" s="116"/>
      <c r="NTA382" s="117"/>
      <c r="NTB382" s="116"/>
      <c r="NTC382" s="116"/>
      <c r="NTD382" s="116"/>
      <c r="NTE382" s="116"/>
      <c r="NTF382" s="116"/>
      <c r="NTG382" s="116"/>
      <c r="NTH382" s="116"/>
      <c r="NTI382" s="116"/>
      <c r="NTJ382" s="118"/>
      <c r="NTK382" s="116"/>
      <c r="NTL382" s="116"/>
      <c r="NTM382" s="116"/>
      <c r="NTN382" s="116"/>
      <c r="NTO382" s="116"/>
      <c r="NTP382" s="116"/>
      <c r="NTQ382" s="116"/>
      <c r="NTR382" s="116"/>
      <c r="NTS382" s="116"/>
      <c r="NTT382" s="116"/>
      <c r="NTU382" s="118"/>
      <c r="NTV382" s="115"/>
      <c r="NTW382" s="116"/>
      <c r="NTX382" s="117"/>
      <c r="NTY382" s="116"/>
      <c r="NTZ382" s="116"/>
      <c r="NUA382" s="116"/>
      <c r="NUB382" s="116"/>
      <c r="NUC382" s="116"/>
      <c r="NUD382" s="116"/>
      <c r="NUE382" s="116"/>
      <c r="NUF382" s="116"/>
      <c r="NUG382" s="118"/>
      <c r="NUH382" s="116"/>
      <c r="NUI382" s="116"/>
      <c r="NUJ382" s="116"/>
      <c r="NUK382" s="116"/>
      <c r="NUL382" s="116"/>
      <c r="NUM382" s="116"/>
      <c r="NUN382" s="116"/>
      <c r="NUO382" s="116"/>
      <c r="NUP382" s="116"/>
      <c r="NUQ382" s="116"/>
      <c r="NUR382" s="118"/>
      <c r="NUS382" s="115"/>
      <c r="NUT382" s="116"/>
      <c r="NUU382" s="117"/>
      <c r="NUV382" s="116"/>
      <c r="NUW382" s="116"/>
      <c r="NUX382" s="116"/>
      <c r="NUY382" s="116"/>
      <c r="NUZ382" s="116"/>
      <c r="NVA382" s="116"/>
      <c r="NVB382" s="116"/>
      <c r="NVC382" s="116"/>
      <c r="NVD382" s="118"/>
      <c r="NVE382" s="116"/>
      <c r="NVF382" s="116"/>
      <c r="NVG382" s="116"/>
      <c r="NVH382" s="116"/>
      <c r="NVI382" s="116"/>
      <c r="NVJ382" s="116"/>
      <c r="NVK382" s="116"/>
      <c r="NVL382" s="116"/>
      <c r="NVM382" s="116"/>
      <c r="NVN382" s="116"/>
      <c r="NVO382" s="118"/>
      <c r="NVP382" s="115"/>
      <c r="NVQ382" s="116"/>
      <c r="NVR382" s="117"/>
      <c r="NVS382" s="116"/>
      <c r="NVT382" s="116"/>
      <c r="NVU382" s="116"/>
      <c r="NVV382" s="116"/>
      <c r="NVW382" s="116"/>
      <c r="NVX382" s="116"/>
      <c r="NVY382" s="116"/>
      <c r="NVZ382" s="116"/>
      <c r="NWA382" s="118"/>
      <c r="NWB382" s="116"/>
      <c r="NWC382" s="116"/>
      <c r="NWD382" s="116"/>
      <c r="NWE382" s="116"/>
      <c r="NWF382" s="116"/>
      <c r="NWG382" s="116"/>
      <c r="NWH382" s="116"/>
      <c r="NWI382" s="116"/>
      <c r="NWJ382" s="116"/>
      <c r="NWK382" s="116"/>
      <c r="NWL382" s="118"/>
      <c r="NWM382" s="115"/>
      <c r="NWN382" s="116"/>
      <c r="NWO382" s="117"/>
      <c r="NWP382" s="116"/>
      <c r="NWQ382" s="116"/>
      <c r="NWR382" s="116"/>
      <c r="NWS382" s="116"/>
      <c r="NWT382" s="116"/>
      <c r="NWU382" s="116"/>
      <c r="NWV382" s="116"/>
      <c r="NWW382" s="116"/>
      <c r="NWX382" s="118"/>
      <c r="NWY382" s="116"/>
      <c r="NWZ382" s="116"/>
      <c r="NXA382" s="116"/>
      <c r="NXB382" s="116"/>
      <c r="NXC382" s="116"/>
      <c r="NXD382" s="116"/>
      <c r="NXE382" s="116"/>
      <c r="NXF382" s="116"/>
      <c r="NXG382" s="116"/>
      <c r="NXH382" s="116"/>
      <c r="NXI382" s="118"/>
      <c r="NXJ382" s="115"/>
      <c r="NXK382" s="116"/>
      <c r="NXL382" s="117"/>
      <c r="NXM382" s="116"/>
      <c r="NXN382" s="116"/>
      <c r="NXO382" s="116"/>
      <c r="NXP382" s="116"/>
      <c r="NXQ382" s="116"/>
      <c r="NXR382" s="116"/>
      <c r="NXS382" s="116"/>
      <c r="NXT382" s="116"/>
      <c r="NXU382" s="118"/>
      <c r="NXV382" s="116"/>
      <c r="NXW382" s="116"/>
      <c r="NXX382" s="116"/>
      <c r="NXY382" s="116"/>
      <c r="NXZ382" s="116"/>
      <c r="NYA382" s="116"/>
      <c r="NYB382" s="116"/>
      <c r="NYC382" s="116"/>
      <c r="NYD382" s="116"/>
      <c r="NYE382" s="116"/>
      <c r="NYF382" s="118"/>
      <c r="NYG382" s="115"/>
      <c r="NYH382" s="116"/>
      <c r="NYI382" s="117"/>
      <c r="NYJ382" s="116"/>
      <c r="NYK382" s="116"/>
      <c r="NYL382" s="116"/>
      <c r="NYM382" s="116"/>
      <c r="NYN382" s="116"/>
      <c r="NYO382" s="116"/>
      <c r="NYP382" s="116"/>
      <c r="NYQ382" s="116"/>
      <c r="NYR382" s="118"/>
      <c r="NYS382" s="116"/>
      <c r="NYT382" s="116"/>
      <c r="NYU382" s="116"/>
      <c r="NYV382" s="116"/>
      <c r="NYW382" s="116"/>
      <c r="NYX382" s="116"/>
      <c r="NYY382" s="116"/>
      <c r="NYZ382" s="116"/>
      <c r="NZA382" s="116"/>
      <c r="NZB382" s="116"/>
      <c r="NZC382" s="118"/>
      <c r="NZD382" s="115"/>
      <c r="NZE382" s="116"/>
      <c r="NZF382" s="117"/>
      <c r="NZG382" s="116"/>
      <c r="NZH382" s="116"/>
      <c r="NZI382" s="116"/>
      <c r="NZJ382" s="116"/>
      <c r="NZK382" s="116"/>
      <c r="NZL382" s="116"/>
      <c r="NZM382" s="116"/>
      <c r="NZN382" s="116"/>
      <c r="NZO382" s="118"/>
      <c r="NZP382" s="116"/>
      <c r="NZQ382" s="116"/>
      <c r="NZR382" s="116"/>
      <c r="NZS382" s="116"/>
      <c r="NZT382" s="116"/>
      <c r="NZU382" s="116"/>
      <c r="NZV382" s="116"/>
      <c r="NZW382" s="116"/>
      <c r="NZX382" s="116"/>
      <c r="NZY382" s="116"/>
      <c r="NZZ382" s="118"/>
      <c r="OAA382" s="115"/>
      <c r="OAB382" s="116"/>
      <c r="OAC382" s="117"/>
      <c r="OAD382" s="116"/>
      <c r="OAE382" s="116"/>
      <c r="OAF382" s="116"/>
      <c r="OAG382" s="116"/>
      <c r="OAH382" s="116"/>
      <c r="OAI382" s="116"/>
      <c r="OAJ382" s="116"/>
      <c r="OAK382" s="116"/>
      <c r="OAL382" s="118"/>
      <c r="OAM382" s="116"/>
      <c r="OAN382" s="116"/>
      <c r="OAO382" s="116"/>
      <c r="OAP382" s="116"/>
      <c r="OAQ382" s="116"/>
      <c r="OAR382" s="116"/>
      <c r="OAS382" s="116"/>
      <c r="OAT382" s="116"/>
      <c r="OAU382" s="116"/>
      <c r="OAV382" s="116"/>
      <c r="OAW382" s="118"/>
      <c r="OAX382" s="115"/>
      <c r="OAY382" s="116"/>
      <c r="OAZ382" s="117"/>
      <c r="OBA382" s="116"/>
      <c r="OBB382" s="116"/>
      <c r="OBC382" s="116"/>
      <c r="OBD382" s="116"/>
      <c r="OBE382" s="116"/>
      <c r="OBF382" s="116"/>
      <c r="OBG382" s="116"/>
      <c r="OBH382" s="116"/>
      <c r="OBI382" s="118"/>
      <c r="OBJ382" s="116"/>
      <c r="OBK382" s="116"/>
      <c r="OBL382" s="116"/>
      <c r="OBM382" s="116"/>
      <c r="OBN382" s="116"/>
      <c r="OBO382" s="116"/>
      <c r="OBP382" s="116"/>
      <c r="OBQ382" s="116"/>
      <c r="OBR382" s="116"/>
      <c r="OBS382" s="116"/>
      <c r="OBT382" s="118"/>
      <c r="OBU382" s="115"/>
      <c r="OBV382" s="116"/>
      <c r="OBW382" s="117"/>
      <c r="OBX382" s="116"/>
      <c r="OBY382" s="116"/>
      <c r="OBZ382" s="116"/>
      <c r="OCA382" s="116"/>
      <c r="OCB382" s="116"/>
      <c r="OCC382" s="116"/>
      <c r="OCD382" s="116"/>
      <c r="OCE382" s="116"/>
      <c r="OCF382" s="118"/>
      <c r="OCG382" s="116"/>
      <c r="OCH382" s="116"/>
      <c r="OCI382" s="116"/>
      <c r="OCJ382" s="116"/>
      <c r="OCK382" s="116"/>
      <c r="OCL382" s="116"/>
      <c r="OCM382" s="116"/>
      <c r="OCN382" s="116"/>
      <c r="OCO382" s="116"/>
      <c r="OCP382" s="116"/>
      <c r="OCQ382" s="118"/>
      <c r="OCR382" s="115"/>
      <c r="OCS382" s="116"/>
      <c r="OCT382" s="117"/>
      <c r="OCU382" s="116"/>
      <c r="OCV382" s="116"/>
      <c r="OCW382" s="116"/>
      <c r="OCX382" s="116"/>
      <c r="OCY382" s="116"/>
      <c r="OCZ382" s="116"/>
      <c r="ODA382" s="116"/>
      <c r="ODB382" s="116"/>
      <c r="ODC382" s="118"/>
      <c r="ODD382" s="116"/>
      <c r="ODE382" s="116"/>
      <c r="ODF382" s="116"/>
      <c r="ODG382" s="116"/>
      <c r="ODH382" s="116"/>
      <c r="ODI382" s="116"/>
      <c r="ODJ382" s="116"/>
      <c r="ODK382" s="116"/>
      <c r="ODL382" s="116"/>
      <c r="ODM382" s="116"/>
      <c r="ODN382" s="118"/>
      <c r="ODO382" s="115"/>
      <c r="ODP382" s="116"/>
      <c r="ODQ382" s="117"/>
      <c r="ODR382" s="116"/>
      <c r="ODS382" s="116"/>
      <c r="ODT382" s="116"/>
      <c r="ODU382" s="116"/>
      <c r="ODV382" s="116"/>
      <c r="ODW382" s="116"/>
      <c r="ODX382" s="116"/>
      <c r="ODY382" s="116"/>
      <c r="ODZ382" s="118"/>
      <c r="OEA382" s="116"/>
      <c r="OEB382" s="116"/>
      <c r="OEC382" s="116"/>
      <c r="OED382" s="116"/>
      <c r="OEE382" s="116"/>
      <c r="OEF382" s="116"/>
      <c r="OEG382" s="116"/>
      <c r="OEH382" s="116"/>
      <c r="OEI382" s="116"/>
      <c r="OEJ382" s="116"/>
      <c r="OEK382" s="118"/>
      <c r="OEL382" s="115"/>
      <c r="OEM382" s="116"/>
      <c r="OEN382" s="117"/>
      <c r="OEO382" s="116"/>
      <c r="OEP382" s="116"/>
      <c r="OEQ382" s="116"/>
      <c r="OER382" s="116"/>
      <c r="OES382" s="116"/>
      <c r="OET382" s="116"/>
      <c r="OEU382" s="116"/>
      <c r="OEV382" s="116"/>
      <c r="OEW382" s="118"/>
      <c r="OEX382" s="116"/>
      <c r="OEY382" s="116"/>
      <c r="OEZ382" s="116"/>
      <c r="OFA382" s="116"/>
      <c r="OFB382" s="116"/>
      <c r="OFC382" s="116"/>
      <c r="OFD382" s="116"/>
      <c r="OFE382" s="116"/>
      <c r="OFF382" s="116"/>
      <c r="OFG382" s="116"/>
      <c r="OFH382" s="118"/>
      <c r="OFI382" s="115"/>
      <c r="OFJ382" s="116"/>
      <c r="OFK382" s="117"/>
      <c r="OFL382" s="116"/>
      <c r="OFM382" s="116"/>
      <c r="OFN382" s="116"/>
      <c r="OFO382" s="116"/>
      <c r="OFP382" s="116"/>
      <c r="OFQ382" s="116"/>
      <c r="OFR382" s="116"/>
      <c r="OFS382" s="116"/>
      <c r="OFT382" s="118"/>
      <c r="OFU382" s="116"/>
      <c r="OFV382" s="116"/>
      <c r="OFW382" s="116"/>
      <c r="OFX382" s="116"/>
      <c r="OFY382" s="116"/>
      <c r="OFZ382" s="116"/>
      <c r="OGA382" s="116"/>
      <c r="OGB382" s="116"/>
      <c r="OGC382" s="116"/>
      <c r="OGD382" s="116"/>
      <c r="OGE382" s="118"/>
      <c r="OGF382" s="115"/>
      <c r="OGG382" s="116"/>
      <c r="OGH382" s="117"/>
      <c r="OGI382" s="116"/>
      <c r="OGJ382" s="116"/>
      <c r="OGK382" s="116"/>
      <c r="OGL382" s="116"/>
      <c r="OGM382" s="116"/>
      <c r="OGN382" s="116"/>
      <c r="OGO382" s="116"/>
      <c r="OGP382" s="116"/>
      <c r="OGQ382" s="118"/>
      <c r="OGR382" s="116"/>
      <c r="OGS382" s="116"/>
      <c r="OGT382" s="116"/>
      <c r="OGU382" s="116"/>
      <c r="OGV382" s="116"/>
      <c r="OGW382" s="116"/>
      <c r="OGX382" s="116"/>
      <c r="OGY382" s="116"/>
      <c r="OGZ382" s="116"/>
      <c r="OHA382" s="116"/>
      <c r="OHB382" s="118"/>
      <c r="OHC382" s="115"/>
      <c r="OHD382" s="116"/>
      <c r="OHE382" s="117"/>
      <c r="OHF382" s="116"/>
      <c r="OHG382" s="116"/>
      <c r="OHH382" s="116"/>
      <c r="OHI382" s="116"/>
      <c r="OHJ382" s="116"/>
      <c r="OHK382" s="116"/>
      <c r="OHL382" s="116"/>
      <c r="OHM382" s="116"/>
      <c r="OHN382" s="118"/>
      <c r="OHO382" s="116"/>
      <c r="OHP382" s="116"/>
      <c r="OHQ382" s="116"/>
      <c r="OHR382" s="116"/>
      <c r="OHS382" s="116"/>
      <c r="OHT382" s="116"/>
      <c r="OHU382" s="116"/>
      <c r="OHV382" s="116"/>
      <c r="OHW382" s="116"/>
      <c r="OHX382" s="116"/>
      <c r="OHY382" s="118"/>
      <c r="OHZ382" s="115"/>
      <c r="OIA382" s="116"/>
      <c r="OIB382" s="117"/>
      <c r="OIC382" s="116"/>
      <c r="OID382" s="116"/>
      <c r="OIE382" s="116"/>
      <c r="OIF382" s="116"/>
      <c r="OIG382" s="116"/>
      <c r="OIH382" s="116"/>
      <c r="OII382" s="116"/>
      <c r="OIJ382" s="116"/>
      <c r="OIK382" s="118"/>
      <c r="OIL382" s="116"/>
      <c r="OIM382" s="116"/>
      <c r="OIN382" s="116"/>
      <c r="OIO382" s="116"/>
      <c r="OIP382" s="116"/>
      <c r="OIQ382" s="116"/>
      <c r="OIR382" s="116"/>
      <c r="OIS382" s="116"/>
      <c r="OIT382" s="116"/>
      <c r="OIU382" s="116"/>
      <c r="OIV382" s="118"/>
      <c r="OIW382" s="115"/>
      <c r="OIX382" s="116"/>
      <c r="OIY382" s="117"/>
      <c r="OIZ382" s="116"/>
      <c r="OJA382" s="116"/>
      <c r="OJB382" s="116"/>
      <c r="OJC382" s="116"/>
      <c r="OJD382" s="116"/>
      <c r="OJE382" s="116"/>
      <c r="OJF382" s="116"/>
      <c r="OJG382" s="116"/>
      <c r="OJH382" s="118"/>
      <c r="OJI382" s="116"/>
      <c r="OJJ382" s="116"/>
      <c r="OJK382" s="116"/>
      <c r="OJL382" s="116"/>
      <c r="OJM382" s="116"/>
      <c r="OJN382" s="116"/>
      <c r="OJO382" s="116"/>
      <c r="OJP382" s="116"/>
      <c r="OJQ382" s="116"/>
      <c r="OJR382" s="116"/>
      <c r="OJS382" s="118"/>
      <c r="OJT382" s="115"/>
      <c r="OJU382" s="116"/>
      <c r="OJV382" s="117"/>
      <c r="OJW382" s="116"/>
      <c r="OJX382" s="116"/>
      <c r="OJY382" s="116"/>
      <c r="OJZ382" s="116"/>
      <c r="OKA382" s="116"/>
      <c r="OKB382" s="116"/>
      <c r="OKC382" s="116"/>
      <c r="OKD382" s="116"/>
      <c r="OKE382" s="118"/>
      <c r="OKF382" s="116"/>
      <c r="OKG382" s="116"/>
      <c r="OKH382" s="116"/>
      <c r="OKI382" s="116"/>
      <c r="OKJ382" s="116"/>
      <c r="OKK382" s="116"/>
      <c r="OKL382" s="116"/>
      <c r="OKM382" s="116"/>
      <c r="OKN382" s="116"/>
      <c r="OKO382" s="116"/>
      <c r="OKP382" s="118"/>
      <c r="OKQ382" s="115"/>
      <c r="OKR382" s="116"/>
      <c r="OKS382" s="117"/>
      <c r="OKT382" s="116"/>
      <c r="OKU382" s="116"/>
      <c r="OKV382" s="116"/>
      <c r="OKW382" s="116"/>
      <c r="OKX382" s="116"/>
      <c r="OKY382" s="116"/>
      <c r="OKZ382" s="116"/>
      <c r="OLA382" s="116"/>
      <c r="OLB382" s="118"/>
      <c r="OLC382" s="116"/>
      <c r="OLD382" s="116"/>
      <c r="OLE382" s="116"/>
      <c r="OLF382" s="116"/>
      <c r="OLG382" s="116"/>
      <c r="OLH382" s="116"/>
      <c r="OLI382" s="116"/>
      <c r="OLJ382" s="116"/>
      <c r="OLK382" s="116"/>
      <c r="OLL382" s="116"/>
      <c r="OLM382" s="118"/>
      <c r="OLN382" s="115"/>
      <c r="OLO382" s="116"/>
      <c r="OLP382" s="117"/>
      <c r="OLQ382" s="116"/>
      <c r="OLR382" s="116"/>
      <c r="OLS382" s="116"/>
      <c r="OLT382" s="116"/>
      <c r="OLU382" s="116"/>
      <c r="OLV382" s="116"/>
      <c r="OLW382" s="116"/>
      <c r="OLX382" s="116"/>
      <c r="OLY382" s="118"/>
      <c r="OLZ382" s="116"/>
      <c r="OMA382" s="116"/>
      <c r="OMB382" s="116"/>
      <c r="OMC382" s="116"/>
      <c r="OMD382" s="116"/>
      <c r="OME382" s="116"/>
      <c r="OMF382" s="116"/>
      <c r="OMG382" s="116"/>
      <c r="OMH382" s="116"/>
      <c r="OMI382" s="116"/>
      <c r="OMJ382" s="118"/>
      <c r="OMK382" s="115"/>
      <c r="OML382" s="116"/>
      <c r="OMM382" s="117"/>
      <c r="OMN382" s="116"/>
      <c r="OMO382" s="116"/>
      <c r="OMP382" s="116"/>
      <c r="OMQ382" s="116"/>
      <c r="OMR382" s="116"/>
      <c r="OMS382" s="116"/>
      <c r="OMT382" s="116"/>
      <c r="OMU382" s="116"/>
      <c r="OMV382" s="118"/>
      <c r="OMW382" s="116"/>
      <c r="OMX382" s="116"/>
      <c r="OMY382" s="116"/>
      <c r="OMZ382" s="116"/>
      <c r="ONA382" s="116"/>
      <c r="ONB382" s="116"/>
      <c r="ONC382" s="116"/>
      <c r="OND382" s="116"/>
      <c r="ONE382" s="116"/>
      <c r="ONF382" s="116"/>
      <c r="ONG382" s="118"/>
      <c r="ONH382" s="115"/>
      <c r="ONI382" s="116"/>
      <c r="ONJ382" s="117"/>
      <c r="ONK382" s="116"/>
      <c r="ONL382" s="116"/>
      <c r="ONM382" s="116"/>
      <c r="ONN382" s="116"/>
      <c r="ONO382" s="116"/>
      <c r="ONP382" s="116"/>
      <c r="ONQ382" s="116"/>
      <c r="ONR382" s="116"/>
      <c r="ONS382" s="118"/>
      <c r="ONT382" s="116"/>
      <c r="ONU382" s="116"/>
      <c r="ONV382" s="116"/>
      <c r="ONW382" s="116"/>
      <c r="ONX382" s="116"/>
      <c r="ONY382" s="116"/>
      <c r="ONZ382" s="116"/>
      <c r="OOA382" s="116"/>
      <c r="OOB382" s="116"/>
      <c r="OOC382" s="116"/>
      <c r="OOD382" s="118"/>
      <c r="OOE382" s="115"/>
      <c r="OOF382" s="116"/>
      <c r="OOG382" s="117"/>
      <c r="OOH382" s="116"/>
      <c r="OOI382" s="116"/>
      <c r="OOJ382" s="116"/>
      <c r="OOK382" s="116"/>
      <c r="OOL382" s="116"/>
      <c r="OOM382" s="116"/>
      <c r="OON382" s="116"/>
      <c r="OOO382" s="116"/>
      <c r="OOP382" s="118"/>
      <c r="OOQ382" s="116"/>
      <c r="OOR382" s="116"/>
      <c r="OOS382" s="116"/>
      <c r="OOT382" s="116"/>
      <c r="OOU382" s="116"/>
      <c r="OOV382" s="116"/>
      <c r="OOW382" s="116"/>
      <c r="OOX382" s="116"/>
      <c r="OOY382" s="116"/>
      <c r="OOZ382" s="116"/>
      <c r="OPA382" s="118"/>
      <c r="OPB382" s="115"/>
      <c r="OPC382" s="116"/>
      <c r="OPD382" s="117"/>
      <c r="OPE382" s="116"/>
      <c r="OPF382" s="116"/>
      <c r="OPG382" s="116"/>
      <c r="OPH382" s="116"/>
      <c r="OPI382" s="116"/>
      <c r="OPJ382" s="116"/>
      <c r="OPK382" s="116"/>
      <c r="OPL382" s="116"/>
      <c r="OPM382" s="118"/>
      <c r="OPN382" s="116"/>
      <c r="OPO382" s="116"/>
      <c r="OPP382" s="116"/>
      <c r="OPQ382" s="116"/>
      <c r="OPR382" s="116"/>
      <c r="OPS382" s="116"/>
      <c r="OPT382" s="116"/>
      <c r="OPU382" s="116"/>
      <c r="OPV382" s="116"/>
      <c r="OPW382" s="116"/>
      <c r="OPX382" s="118"/>
      <c r="OPY382" s="115"/>
      <c r="OPZ382" s="116"/>
      <c r="OQA382" s="117"/>
      <c r="OQB382" s="116"/>
      <c r="OQC382" s="116"/>
      <c r="OQD382" s="116"/>
      <c r="OQE382" s="116"/>
      <c r="OQF382" s="116"/>
      <c r="OQG382" s="116"/>
      <c r="OQH382" s="116"/>
      <c r="OQI382" s="116"/>
      <c r="OQJ382" s="118"/>
      <c r="OQK382" s="116"/>
      <c r="OQL382" s="116"/>
      <c r="OQM382" s="116"/>
      <c r="OQN382" s="116"/>
      <c r="OQO382" s="116"/>
      <c r="OQP382" s="116"/>
      <c r="OQQ382" s="116"/>
      <c r="OQR382" s="116"/>
      <c r="OQS382" s="116"/>
      <c r="OQT382" s="116"/>
      <c r="OQU382" s="118"/>
      <c r="OQV382" s="115"/>
      <c r="OQW382" s="116"/>
      <c r="OQX382" s="117"/>
      <c r="OQY382" s="116"/>
      <c r="OQZ382" s="116"/>
      <c r="ORA382" s="116"/>
      <c r="ORB382" s="116"/>
      <c r="ORC382" s="116"/>
      <c r="ORD382" s="116"/>
      <c r="ORE382" s="116"/>
      <c r="ORF382" s="116"/>
      <c r="ORG382" s="118"/>
      <c r="ORH382" s="116"/>
      <c r="ORI382" s="116"/>
      <c r="ORJ382" s="116"/>
      <c r="ORK382" s="116"/>
      <c r="ORL382" s="116"/>
      <c r="ORM382" s="116"/>
      <c r="ORN382" s="116"/>
      <c r="ORO382" s="116"/>
      <c r="ORP382" s="116"/>
      <c r="ORQ382" s="116"/>
      <c r="ORR382" s="118"/>
      <c r="ORS382" s="115"/>
      <c r="ORT382" s="116"/>
      <c r="ORU382" s="117"/>
      <c r="ORV382" s="116"/>
      <c r="ORW382" s="116"/>
      <c r="ORX382" s="116"/>
      <c r="ORY382" s="116"/>
      <c r="ORZ382" s="116"/>
      <c r="OSA382" s="116"/>
      <c r="OSB382" s="116"/>
      <c r="OSC382" s="116"/>
      <c r="OSD382" s="118"/>
      <c r="OSE382" s="116"/>
      <c r="OSF382" s="116"/>
      <c r="OSG382" s="116"/>
      <c r="OSH382" s="116"/>
      <c r="OSI382" s="116"/>
      <c r="OSJ382" s="116"/>
      <c r="OSK382" s="116"/>
      <c r="OSL382" s="116"/>
      <c r="OSM382" s="116"/>
      <c r="OSN382" s="116"/>
      <c r="OSO382" s="118"/>
      <c r="OSP382" s="115"/>
      <c r="OSQ382" s="116"/>
      <c r="OSR382" s="117"/>
      <c r="OSS382" s="116"/>
      <c r="OST382" s="116"/>
      <c r="OSU382" s="116"/>
      <c r="OSV382" s="116"/>
      <c r="OSW382" s="116"/>
      <c r="OSX382" s="116"/>
      <c r="OSY382" s="116"/>
      <c r="OSZ382" s="116"/>
      <c r="OTA382" s="118"/>
      <c r="OTB382" s="116"/>
      <c r="OTC382" s="116"/>
      <c r="OTD382" s="116"/>
      <c r="OTE382" s="116"/>
      <c r="OTF382" s="116"/>
      <c r="OTG382" s="116"/>
      <c r="OTH382" s="116"/>
      <c r="OTI382" s="116"/>
      <c r="OTJ382" s="116"/>
      <c r="OTK382" s="116"/>
      <c r="OTL382" s="118"/>
      <c r="OTM382" s="115"/>
      <c r="OTN382" s="116"/>
      <c r="OTO382" s="117"/>
      <c r="OTP382" s="116"/>
      <c r="OTQ382" s="116"/>
      <c r="OTR382" s="116"/>
      <c r="OTS382" s="116"/>
      <c r="OTT382" s="116"/>
      <c r="OTU382" s="116"/>
      <c r="OTV382" s="116"/>
      <c r="OTW382" s="116"/>
      <c r="OTX382" s="118"/>
      <c r="OTY382" s="116"/>
      <c r="OTZ382" s="116"/>
      <c r="OUA382" s="116"/>
      <c r="OUB382" s="116"/>
      <c r="OUC382" s="116"/>
      <c r="OUD382" s="116"/>
      <c r="OUE382" s="116"/>
      <c r="OUF382" s="116"/>
      <c r="OUG382" s="116"/>
      <c r="OUH382" s="116"/>
      <c r="OUI382" s="118"/>
      <c r="OUJ382" s="115"/>
      <c r="OUK382" s="116"/>
      <c r="OUL382" s="117"/>
      <c r="OUM382" s="116"/>
      <c r="OUN382" s="116"/>
      <c r="OUO382" s="116"/>
      <c r="OUP382" s="116"/>
      <c r="OUQ382" s="116"/>
      <c r="OUR382" s="116"/>
      <c r="OUS382" s="116"/>
      <c r="OUT382" s="116"/>
      <c r="OUU382" s="118"/>
      <c r="OUV382" s="116"/>
      <c r="OUW382" s="116"/>
      <c r="OUX382" s="116"/>
      <c r="OUY382" s="116"/>
      <c r="OUZ382" s="116"/>
      <c r="OVA382" s="116"/>
      <c r="OVB382" s="116"/>
      <c r="OVC382" s="116"/>
      <c r="OVD382" s="116"/>
      <c r="OVE382" s="116"/>
      <c r="OVF382" s="118"/>
      <c r="OVG382" s="115"/>
      <c r="OVH382" s="116"/>
      <c r="OVI382" s="117"/>
      <c r="OVJ382" s="116"/>
      <c r="OVK382" s="116"/>
      <c r="OVL382" s="116"/>
      <c r="OVM382" s="116"/>
      <c r="OVN382" s="116"/>
      <c r="OVO382" s="116"/>
      <c r="OVP382" s="116"/>
      <c r="OVQ382" s="116"/>
      <c r="OVR382" s="118"/>
      <c r="OVS382" s="116"/>
      <c r="OVT382" s="116"/>
      <c r="OVU382" s="116"/>
      <c r="OVV382" s="116"/>
      <c r="OVW382" s="116"/>
      <c r="OVX382" s="116"/>
      <c r="OVY382" s="116"/>
      <c r="OVZ382" s="116"/>
      <c r="OWA382" s="116"/>
      <c r="OWB382" s="116"/>
      <c r="OWC382" s="118"/>
      <c r="OWD382" s="115"/>
      <c r="OWE382" s="116"/>
      <c r="OWF382" s="117"/>
      <c r="OWG382" s="116"/>
      <c r="OWH382" s="116"/>
      <c r="OWI382" s="116"/>
      <c r="OWJ382" s="116"/>
      <c r="OWK382" s="116"/>
      <c r="OWL382" s="116"/>
      <c r="OWM382" s="116"/>
      <c r="OWN382" s="116"/>
      <c r="OWO382" s="118"/>
      <c r="OWP382" s="116"/>
      <c r="OWQ382" s="116"/>
      <c r="OWR382" s="116"/>
      <c r="OWS382" s="116"/>
      <c r="OWT382" s="116"/>
      <c r="OWU382" s="116"/>
      <c r="OWV382" s="116"/>
      <c r="OWW382" s="116"/>
      <c r="OWX382" s="116"/>
      <c r="OWY382" s="116"/>
      <c r="OWZ382" s="118"/>
      <c r="OXA382" s="115"/>
      <c r="OXB382" s="116"/>
      <c r="OXC382" s="117"/>
      <c r="OXD382" s="116"/>
      <c r="OXE382" s="116"/>
      <c r="OXF382" s="116"/>
      <c r="OXG382" s="116"/>
      <c r="OXH382" s="116"/>
      <c r="OXI382" s="116"/>
      <c r="OXJ382" s="116"/>
      <c r="OXK382" s="116"/>
      <c r="OXL382" s="118"/>
      <c r="OXM382" s="116"/>
      <c r="OXN382" s="116"/>
      <c r="OXO382" s="116"/>
      <c r="OXP382" s="116"/>
      <c r="OXQ382" s="116"/>
      <c r="OXR382" s="116"/>
      <c r="OXS382" s="116"/>
      <c r="OXT382" s="116"/>
      <c r="OXU382" s="116"/>
      <c r="OXV382" s="116"/>
      <c r="OXW382" s="118"/>
      <c r="OXX382" s="115"/>
      <c r="OXY382" s="116"/>
      <c r="OXZ382" s="117"/>
      <c r="OYA382" s="116"/>
      <c r="OYB382" s="116"/>
      <c r="OYC382" s="116"/>
      <c r="OYD382" s="116"/>
      <c r="OYE382" s="116"/>
      <c r="OYF382" s="116"/>
      <c r="OYG382" s="116"/>
      <c r="OYH382" s="116"/>
      <c r="OYI382" s="118"/>
      <c r="OYJ382" s="116"/>
      <c r="OYK382" s="116"/>
      <c r="OYL382" s="116"/>
      <c r="OYM382" s="116"/>
      <c r="OYN382" s="116"/>
      <c r="OYO382" s="116"/>
      <c r="OYP382" s="116"/>
      <c r="OYQ382" s="116"/>
      <c r="OYR382" s="116"/>
      <c r="OYS382" s="116"/>
      <c r="OYT382" s="118"/>
      <c r="OYU382" s="115"/>
      <c r="OYV382" s="116"/>
      <c r="OYW382" s="117"/>
      <c r="OYX382" s="116"/>
      <c r="OYY382" s="116"/>
      <c r="OYZ382" s="116"/>
      <c r="OZA382" s="116"/>
      <c r="OZB382" s="116"/>
      <c r="OZC382" s="116"/>
      <c r="OZD382" s="116"/>
      <c r="OZE382" s="116"/>
      <c r="OZF382" s="118"/>
      <c r="OZG382" s="116"/>
      <c r="OZH382" s="116"/>
      <c r="OZI382" s="116"/>
      <c r="OZJ382" s="116"/>
      <c r="OZK382" s="116"/>
      <c r="OZL382" s="116"/>
      <c r="OZM382" s="116"/>
      <c r="OZN382" s="116"/>
      <c r="OZO382" s="116"/>
      <c r="OZP382" s="116"/>
      <c r="OZQ382" s="118"/>
      <c r="OZR382" s="115"/>
      <c r="OZS382" s="116"/>
      <c r="OZT382" s="117"/>
      <c r="OZU382" s="116"/>
      <c r="OZV382" s="116"/>
      <c r="OZW382" s="116"/>
      <c r="OZX382" s="116"/>
      <c r="OZY382" s="116"/>
      <c r="OZZ382" s="116"/>
      <c r="PAA382" s="116"/>
      <c r="PAB382" s="116"/>
      <c r="PAC382" s="118"/>
      <c r="PAD382" s="116"/>
      <c r="PAE382" s="116"/>
      <c r="PAF382" s="116"/>
      <c r="PAG382" s="116"/>
      <c r="PAH382" s="116"/>
      <c r="PAI382" s="116"/>
      <c r="PAJ382" s="116"/>
      <c r="PAK382" s="116"/>
      <c r="PAL382" s="116"/>
      <c r="PAM382" s="116"/>
      <c r="PAN382" s="118"/>
      <c r="PAO382" s="115"/>
      <c r="PAP382" s="116"/>
      <c r="PAQ382" s="117"/>
      <c r="PAR382" s="116"/>
      <c r="PAS382" s="116"/>
      <c r="PAT382" s="116"/>
      <c r="PAU382" s="116"/>
      <c r="PAV382" s="116"/>
      <c r="PAW382" s="116"/>
      <c r="PAX382" s="116"/>
      <c r="PAY382" s="116"/>
      <c r="PAZ382" s="118"/>
      <c r="PBA382" s="116"/>
      <c r="PBB382" s="116"/>
      <c r="PBC382" s="116"/>
      <c r="PBD382" s="116"/>
      <c r="PBE382" s="116"/>
      <c r="PBF382" s="116"/>
      <c r="PBG382" s="116"/>
      <c r="PBH382" s="116"/>
      <c r="PBI382" s="116"/>
      <c r="PBJ382" s="116"/>
      <c r="PBK382" s="118"/>
      <c r="PBL382" s="115"/>
      <c r="PBM382" s="116"/>
      <c r="PBN382" s="117"/>
      <c r="PBO382" s="116"/>
      <c r="PBP382" s="116"/>
      <c r="PBQ382" s="116"/>
      <c r="PBR382" s="116"/>
      <c r="PBS382" s="116"/>
      <c r="PBT382" s="116"/>
      <c r="PBU382" s="116"/>
      <c r="PBV382" s="116"/>
      <c r="PBW382" s="118"/>
      <c r="PBX382" s="116"/>
      <c r="PBY382" s="116"/>
      <c r="PBZ382" s="116"/>
      <c r="PCA382" s="116"/>
      <c r="PCB382" s="116"/>
      <c r="PCC382" s="116"/>
      <c r="PCD382" s="116"/>
      <c r="PCE382" s="116"/>
      <c r="PCF382" s="116"/>
      <c r="PCG382" s="116"/>
      <c r="PCH382" s="118"/>
      <c r="PCI382" s="115"/>
      <c r="PCJ382" s="116"/>
      <c r="PCK382" s="117"/>
      <c r="PCL382" s="116"/>
      <c r="PCM382" s="116"/>
      <c r="PCN382" s="116"/>
      <c r="PCO382" s="116"/>
      <c r="PCP382" s="116"/>
      <c r="PCQ382" s="116"/>
      <c r="PCR382" s="116"/>
      <c r="PCS382" s="116"/>
      <c r="PCT382" s="118"/>
      <c r="PCU382" s="116"/>
      <c r="PCV382" s="116"/>
      <c r="PCW382" s="116"/>
      <c r="PCX382" s="116"/>
      <c r="PCY382" s="116"/>
      <c r="PCZ382" s="116"/>
      <c r="PDA382" s="116"/>
      <c r="PDB382" s="116"/>
      <c r="PDC382" s="116"/>
      <c r="PDD382" s="116"/>
      <c r="PDE382" s="118"/>
      <c r="PDF382" s="115"/>
      <c r="PDG382" s="116"/>
      <c r="PDH382" s="117"/>
      <c r="PDI382" s="116"/>
      <c r="PDJ382" s="116"/>
      <c r="PDK382" s="116"/>
      <c r="PDL382" s="116"/>
      <c r="PDM382" s="116"/>
      <c r="PDN382" s="116"/>
      <c r="PDO382" s="116"/>
      <c r="PDP382" s="116"/>
      <c r="PDQ382" s="118"/>
      <c r="PDR382" s="116"/>
      <c r="PDS382" s="116"/>
      <c r="PDT382" s="116"/>
      <c r="PDU382" s="116"/>
      <c r="PDV382" s="116"/>
      <c r="PDW382" s="116"/>
      <c r="PDX382" s="116"/>
      <c r="PDY382" s="116"/>
      <c r="PDZ382" s="116"/>
      <c r="PEA382" s="116"/>
      <c r="PEB382" s="118"/>
      <c r="PEC382" s="115"/>
      <c r="PED382" s="116"/>
      <c r="PEE382" s="117"/>
      <c r="PEF382" s="116"/>
      <c r="PEG382" s="116"/>
      <c r="PEH382" s="116"/>
      <c r="PEI382" s="116"/>
      <c r="PEJ382" s="116"/>
      <c r="PEK382" s="116"/>
      <c r="PEL382" s="116"/>
      <c r="PEM382" s="116"/>
      <c r="PEN382" s="118"/>
      <c r="PEO382" s="116"/>
      <c r="PEP382" s="116"/>
      <c r="PEQ382" s="116"/>
      <c r="PER382" s="116"/>
      <c r="PES382" s="116"/>
      <c r="PET382" s="116"/>
      <c r="PEU382" s="116"/>
      <c r="PEV382" s="116"/>
      <c r="PEW382" s="116"/>
      <c r="PEX382" s="116"/>
      <c r="PEY382" s="118"/>
      <c r="PEZ382" s="115"/>
      <c r="PFA382" s="116"/>
      <c r="PFB382" s="117"/>
      <c r="PFC382" s="116"/>
      <c r="PFD382" s="116"/>
      <c r="PFE382" s="116"/>
      <c r="PFF382" s="116"/>
      <c r="PFG382" s="116"/>
      <c r="PFH382" s="116"/>
      <c r="PFI382" s="116"/>
      <c r="PFJ382" s="116"/>
      <c r="PFK382" s="118"/>
      <c r="PFL382" s="116"/>
      <c r="PFM382" s="116"/>
      <c r="PFN382" s="116"/>
      <c r="PFO382" s="116"/>
      <c r="PFP382" s="116"/>
      <c r="PFQ382" s="116"/>
      <c r="PFR382" s="116"/>
      <c r="PFS382" s="116"/>
      <c r="PFT382" s="116"/>
      <c r="PFU382" s="116"/>
      <c r="PFV382" s="118"/>
      <c r="PFW382" s="115"/>
      <c r="PFX382" s="116"/>
      <c r="PFY382" s="117"/>
      <c r="PFZ382" s="116"/>
      <c r="PGA382" s="116"/>
      <c r="PGB382" s="116"/>
      <c r="PGC382" s="116"/>
      <c r="PGD382" s="116"/>
      <c r="PGE382" s="116"/>
      <c r="PGF382" s="116"/>
      <c r="PGG382" s="116"/>
      <c r="PGH382" s="118"/>
      <c r="PGI382" s="116"/>
      <c r="PGJ382" s="116"/>
      <c r="PGK382" s="116"/>
      <c r="PGL382" s="116"/>
      <c r="PGM382" s="116"/>
      <c r="PGN382" s="116"/>
      <c r="PGO382" s="116"/>
      <c r="PGP382" s="116"/>
      <c r="PGQ382" s="116"/>
      <c r="PGR382" s="116"/>
      <c r="PGS382" s="118"/>
      <c r="PGT382" s="115"/>
      <c r="PGU382" s="116"/>
      <c r="PGV382" s="117"/>
      <c r="PGW382" s="116"/>
      <c r="PGX382" s="116"/>
      <c r="PGY382" s="116"/>
      <c r="PGZ382" s="116"/>
      <c r="PHA382" s="116"/>
      <c r="PHB382" s="116"/>
      <c r="PHC382" s="116"/>
      <c r="PHD382" s="116"/>
      <c r="PHE382" s="118"/>
      <c r="PHF382" s="116"/>
      <c r="PHG382" s="116"/>
      <c r="PHH382" s="116"/>
      <c r="PHI382" s="116"/>
      <c r="PHJ382" s="116"/>
      <c r="PHK382" s="116"/>
      <c r="PHL382" s="116"/>
      <c r="PHM382" s="116"/>
      <c r="PHN382" s="116"/>
      <c r="PHO382" s="116"/>
      <c r="PHP382" s="118"/>
      <c r="PHQ382" s="115"/>
      <c r="PHR382" s="116"/>
      <c r="PHS382" s="117"/>
      <c r="PHT382" s="116"/>
      <c r="PHU382" s="116"/>
      <c r="PHV382" s="116"/>
      <c r="PHW382" s="116"/>
      <c r="PHX382" s="116"/>
      <c r="PHY382" s="116"/>
      <c r="PHZ382" s="116"/>
      <c r="PIA382" s="116"/>
      <c r="PIB382" s="118"/>
      <c r="PIC382" s="116"/>
      <c r="PID382" s="116"/>
      <c r="PIE382" s="116"/>
      <c r="PIF382" s="116"/>
      <c r="PIG382" s="116"/>
      <c r="PIH382" s="116"/>
      <c r="PII382" s="116"/>
      <c r="PIJ382" s="116"/>
      <c r="PIK382" s="116"/>
      <c r="PIL382" s="116"/>
      <c r="PIM382" s="118"/>
      <c r="PIN382" s="115"/>
      <c r="PIO382" s="116"/>
      <c r="PIP382" s="117"/>
      <c r="PIQ382" s="116"/>
      <c r="PIR382" s="116"/>
      <c r="PIS382" s="116"/>
      <c r="PIT382" s="116"/>
      <c r="PIU382" s="116"/>
      <c r="PIV382" s="116"/>
      <c r="PIW382" s="116"/>
      <c r="PIX382" s="116"/>
      <c r="PIY382" s="118"/>
      <c r="PIZ382" s="116"/>
      <c r="PJA382" s="116"/>
      <c r="PJB382" s="116"/>
      <c r="PJC382" s="116"/>
      <c r="PJD382" s="116"/>
      <c r="PJE382" s="116"/>
      <c r="PJF382" s="116"/>
      <c r="PJG382" s="116"/>
      <c r="PJH382" s="116"/>
      <c r="PJI382" s="116"/>
      <c r="PJJ382" s="118"/>
      <c r="PJK382" s="115"/>
      <c r="PJL382" s="116"/>
      <c r="PJM382" s="117"/>
      <c r="PJN382" s="116"/>
      <c r="PJO382" s="116"/>
      <c r="PJP382" s="116"/>
      <c r="PJQ382" s="116"/>
      <c r="PJR382" s="116"/>
      <c r="PJS382" s="116"/>
      <c r="PJT382" s="116"/>
      <c r="PJU382" s="116"/>
      <c r="PJV382" s="118"/>
      <c r="PJW382" s="116"/>
      <c r="PJX382" s="116"/>
      <c r="PJY382" s="116"/>
      <c r="PJZ382" s="116"/>
      <c r="PKA382" s="116"/>
      <c r="PKB382" s="116"/>
      <c r="PKC382" s="116"/>
      <c r="PKD382" s="116"/>
      <c r="PKE382" s="116"/>
      <c r="PKF382" s="116"/>
      <c r="PKG382" s="118"/>
      <c r="PKH382" s="115"/>
      <c r="PKI382" s="116"/>
      <c r="PKJ382" s="117"/>
      <c r="PKK382" s="116"/>
      <c r="PKL382" s="116"/>
      <c r="PKM382" s="116"/>
      <c r="PKN382" s="116"/>
      <c r="PKO382" s="116"/>
      <c r="PKP382" s="116"/>
      <c r="PKQ382" s="116"/>
      <c r="PKR382" s="116"/>
      <c r="PKS382" s="118"/>
      <c r="PKT382" s="116"/>
      <c r="PKU382" s="116"/>
      <c r="PKV382" s="116"/>
      <c r="PKW382" s="116"/>
      <c r="PKX382" s="116"/>
      <c r="PKY382" s="116"/>
      <c r="PKZ382" s="116"/>
      <c r="PLA382" s="116"/>
      <c r="PLB382" s="116"/>
      <c r="PLC382" s="116"/>
      <c r="PLD382" s="118"/>
      <c r="PLE382" s="115"/>
      <c r="PLF382" s="116"/>
      <c r="PLG382" s="117"/>
      <c r="PLH382" s="116"/>
      <c r="PLI382" s="116"/>
      <c r="PLJ382" s="116"/>
      <c r="PLK382" s="116"/>
      <c r="PLL382" s="116"/>
      <c r="PLM382" s="116"/>
      <c r="PLN382" s="116"/>
      <c r="PLO382" s="116"/>
      <c r="PLP382" s="118"/>
      <c r="PLQ382" s="116"/>
      <c r="PLR382" s="116"/>
      <c r="PLS382" s="116"/>
      <c r="PLT382" s="116"/>
      <c r="PLU382" s="116"/>
      <c r="PLV382" s="116"/>
      <c r="PLW382" s="116"/>
      <c r="PLX382" s="116"/>
      <c r="PLY382" s="116"/>
      <c r="PLZ382" s="116"/>
      <c r="PMA382" s="118"/>
      <c r="PMB382" s="115"/>
      <c r="PMC382" s="116"/>
      <c r="PMD382" s="117"/>
      <c r="PME382" s="116"/>
      <c r="PMF382" s="116"/>
      <c r="PMG382" s="116"/>
      <c r="PMH382" s="116"/>
      <c r="PMI382" s="116"/>
      <c r="PMJ382" s="116"/>
      <c r="PMK382" s="116"/>
      <c r="PML382" s="116"/>
      <c r="PMM382" s="118"/>
      <c r="PMN382" s="116"/>
      <c r="PMO382" s="116"/>
      <c r="PMP382" s="116"/>
      <c r="PMQ382" s="116"/>
      <c r="PMR382" s="116"/>
      <c r="PMS382" s="116"/>
      <c r="PMT382" s="116"/>
      <c r="PMU382" s="116"/>
      <c r="PMV382" s="116"/>
      <c r="PMW382" s="116"/>
      <c r="PMX382" s="118"/>
      <c r="PMY382" s="115"/>
      <c r="PMZ382" s="116"/>
      <c r="PNA382" s="117"/>
      <c r="PNB382" s="116"/>
      <c r="PNC382" s="116"/>
      <c r="PND382" s="116"/>
      <c r="PNE382" s="116"/>
      <c r="PNF382" s="116"/>
      <c r="PNG382" s="116"/>
      <c r="PNH382" s="116"/>
      <c r="PNI382" s="116"/>
      <c r="PNJ382" s="118"/>
      <c r="PNK382" s="116"/>
      <c r="PNL382" s="116"/>
      <c r="PNM382" s="116"/>
      <c r="PNN382" s="116"/>
      <c r="PNO382" s="116"/>
      <c r="PNP382" s="116"/>
      <c r="PNQ382" s="116"/>
      <c r="PNR382" s="116"/>
      <c r="PNS382" s="116"/>
      <c r="PNT382" s="116"/>
      <c r="PNU382" s="118"/>
      <c r="PNV382" s="115"/>
      <c r="PNW382" s="116"/>
      <c r="PNX382" s="117"/>
      <c r="PNY382" s="116"/>
      <c r="PNZ382" s="116"/>
      <c r="POA382" s="116"/>
      <c r="POB382" s="116"/>
      <c r="POC382" s="116"/>
      <c r="POD382" s="116"/>
      <c r="POE382" s="116"/>
      <c r="POF382" s="116"/>
      <c r="POG382" s="118"/>
      <c r="POH382" s="116"/>
      <c r="POI382" s="116"/>
      <c r="POJ382" s="116"/>
      <c r="POK382" s="116"/>
      <c r="POL382" s="116"/>
      <c r="POM382" s="116"/>
      <c r="PON382" s="116"/>
      <c r="POO382" s="116"/>
      <c r="POP382" s="116"/>
      <c r="POQ382" s="116"/>
      <c r="POR382" s="118"/>
      <c r="POS382" s="115"/>
      <c r="POT382" s="116"/>
      <c r="POU382" s="117"/>
      <c r="POV382" s="116"/>
      <c r="POW382" s="116"/>
      <c r="POX382" s="116"/>
      <c r="POY382" s="116"/>
      <c r="POZ382" s="116"/>
      <c r="PPA382" s="116"/>
      <c r="PPB382" s="116"/>
      <c r="PPC382" s="116"/>
      <c r="PPD382" s="118"/>
      <c r="PPE382" s="116"/>
      <c r="PPF382" s="116"/>
      <c r="PPG382" s="116"/>
      <c r="PPH382" s="116"/>
      <c r="PPI382" s="116"/>
      <c r="PPJ382" s="116"/>
      <c r="PPK382" s="116"/>
      <c r="PPL382" s="116"/>
      <c r="PPM382" s="116"/>
      <c r="PPN382" s="116"/>
      <c r="PPO382" s="118"/>
      <c r="PPP382" s="115"/>
      <c r="PPQ382" s="116"/>
      <c r="PPR382" s="117"/>
      <c r="PPS382" s="116"/>
      <c r="PPT382" s="116"/>
      <c r="PPU382" s="116"/>
      <c r="PPV382" s="116"/>
      <c r="PPW382" s="116"/>
      <c r="PPX382" s="116"/>
      <c r="PPY382" s="116"/>
      <c r="PPZ382" s="116"/>
      <c r="PQA382" s="118"/>
      <c r="PQB382" s="116"/>
      <c r="PQC382" s="116"/>
      <c r="PQD382" s="116"/>
      <c r="PQE382" s="116"/>
      <c r="PQF382" s="116"/>
      <c r="PQG382" s="116"/>
      <c r="PQH382" s="116"/>
      <c r="PQI382" s="116"/>
      <c r="PQJ382" s="116"/>
      <c r="PQK382" s="116"/>
      <c r="PQL382" s="118"/>
      <c r="PQM382" s="115"/>
      <c r="PQN382" s="116"/>
      <c r="PQO382" s="117"/>
      <c r="PQP382" s="116"/>
      <c r="PQQ382" s="116"/>
      <c r="PQR382" s="116"/>
      <c r="PQS382" s="116"/>
      <c r="PQT382" s="116"/>
      <c r="PQU382" s="116"/>
      <c r="PQV382" s="116"/>
      <c r="PQW382" s="116"/>
      <c r="PQX382" s="118"/>
      <c r="PQY382" s="116"/>
      <c r="PQZ382" s="116"/>
      <c r="PRA382" s="116"/>
      <c r="PRB382" s="116"/>
      <c r="PRC382" s="116"/>
      <c r="PRD382" s="116"/>
      <c r="PRE382" s="116"/>
      <c r="PRF382" s="116"/>
      <c r="PRG382" s="116"/>
      <c r="PRH382" s="116"/>
      <c r="PRI382" s="118"/>
      <c r="PRJ382" s="115"/>
      <c r="PRK382" s="116"/>
      <c r="PRL382" s="117"/>
      <c r="PRM382" s="116"/>
      <c r="PRN382" s="116"/>
      <c r="PRO382" s="116"/>
      <c r="PRP382" s="116"/>
      <c r="PRQ382" s="116"/>
      <c r="PRR382" s="116"/>
      <c r="PRS382" s="116"/>
      <c r="PRT382" s="116"/>
      <c r="PRU382" s="118"/>
      <c r="PRV382" s="116"/>
      <c r="PRW382" s="116"/>
      <c r="PRX382" s="116"/>
      <c r="PRY382" s="116"/>
      <c r="PRZ382" s="116"/>
      <c r="PSA382" s="116"/>
      <c r="PSB382" s="116"/>
      <c r="PSC382" s="116"/>
      <c r="PSD382" s="116"/>
      <c r="PSE382" s="116"/>
      <c r="PSF382" s="118"/>
      <c r="PSG382" s="115"/>
      <c r="PSH382" s="116"/>
      <c r="PSI382" s="117"/>
      <c r="PSJ382" s="116"/>
      <c r="PSK382" s="116"/>
      <c r="PSL382" s="116"/>
      <c r="PSM382" s="116"/>
      <c r="PSN382" s="116"/>
      <c r="PSO382" s="116"/>
      <c r="PSP382" s="116"/>
      <c r="PSQ382" s="116"/>
      <c r="PSR382" s="118"/>
      <c r="PSS382" s="116"/>
      <c r="PST382" s="116"/>
      <c r="PSU382" s="116"/>
      <c r="PSV382" s="116"/>
      <c r="PSW382" s="116"/>
      <c r="PSX382" s="116"/>
      <c r="PSY382" s="116"/>
      <c r="PSZ382" s="116"/>
      <c r="PTA382" s="116"/>
      <c r="PTB382" s="116"/>
      <c r="PTC382" s="118"/>
      <c r="PTD382" s="115"/>
      <c r="PTE382" s="116"/>
      <c r="PTF382" s="117"/>
      <c r="PTG382" s="116"/>
      <c r="PTH382" s="116"/>
      <c r="PTI382" s="116"/>
      <c r="PTJ382" s="116"/>
      <c r="PTK382" s="116"/>
      <c r="PTL382" s="116"/>
      <c r="PTM382" s="116"/>
      <c r="PTN382" s="116"/>
      <c r="PTO382" s="118"/>
      <c r="PTP382" s="116"/>
      <c r="PTQ382" s="116"/>
      <c r="PTR382" s="116"/>
      <c r="PTS382" s="116"/>
      <c r="PTT382" s="116"/>
      <c r="PTU382" s="116"/>
      <c r="PTV382" s="116"/>
      <c r="PTW382" s="116"/>
      <c r="PTX382" s="116"/>
      <c r="PTY382" s="116"/>
      <c r="PTZ382" s="118"/>
      <c r="PUA382" s="115"/>
      <c r="PUB382" s="116"/>
      <c r="PUC382" s="117"/>
      <c r="PUD382" s="116"/>
      <c r="PUE382" s="116"/>
      <c r="PUF382" s="116"/>
      <c r="PUG382" s="116"/>
      <c r="PUH382" s="116"/>
      <c r="PUI382" s="116"/>
      <c r="PUJ382" s="116"/>
      <c r="PUK382" s="116"/>
      <c r="PUL382" s="118"/>
      <c r="PUM382" s="116"/>
      <c r="PUN382" s="116"/>
      <c r="PUO382" s="116"/>
      <c r="PUP382" s="116"/>
      <c r="PUQ382" s="116"/>
      <c r="PUR382" s="116"/>
      <c r="PUS382" s="116"/>
      <c r="PUT382" s="116"/>
      <c r="PUU382" s="116"/>
      <c r="PUV382" s="116"/>
      <c r="PUW382" s="118"/>
      <c r="PUX382" s="115"/>
      <c r="PUY382" s="116"/>
      <c r="PUZ382" s="117"/>
      <c r="PVA382" s="116"/>
      <c r="PVB382" s="116"/>
      <c r="PVC382" s="116"/>
      <c r="PVD382" s="116"/>
      <c r="PVE382" s="116"/>
      <c r="PVF382" s="116"/>
      <c r="PVG382" s="116"/>
      <c r="PVH382" s="116"/>
      <c r="PVI382" s="118"/>
      <c r="PVJ382" s="116"/>
      <c r="PVK382" s="116"/>
      <c r="PVL382" s="116"/>
      <c r="PVM382" s="116"/>
      <c r="PVN382" s="116"/>
      <c r="PVO382" s="116"/>
      <c r="PVP382" s="116"/>
      <c r="PVQ382" s="116"/>
      <c r="PVR382" s="116"/>
      <c r="PVS382" s="116"/>
      <c r="PVT382" s="118"/>
      <c r="PVU382" s="115"/>
      <c r="PVV382" s="116"/>
      <c r="PVW382" s="117"/>
      <c r="PVX382" s="116"/>
      <c r="PVY382" s="116"/>
      <c r="PVZ382" s="116"/>
      <c r="PWA382" s="116"/>
      <c r="PWB382" s="116"/>
      <c r="PWC382" s="116"/>
      <c r="PWD382" s="116"/>
      <c r="PWE382" s="116"/>
      <c r="PWF382" s="118"/>
      <c r="PWG382" s="116"/>
      <c r="PWH382" s="116"/>
      <c r="PWI382" s="116"/>
      <c r="PWJ382" s="116"/>
      <c r="PWK382" s="116"/>
      <c r="PWL382" s="116"/>
      <c r="PWM382" s="116"/>
      <c r="PWN382" s="116"/>
      <c r="PWO382" s="116"/>
      <c r="PWP382" s="116"/>
      <c r="PWQ382" s="118"/>
      <c r="PWR382" s="115"/>
      <c r="PWS382" s="116"/>
      <c r="PWT382" s="117"/>
      <c r="PWU382" s="116"/>
      <c r="PWV382" s="116"/>
      <c r="PWW382" s="116"/>
      <c r="PWX382" s="116"/>
      <c r="PWY382" s="116"/>
      <c r="PWZ382" s="116"/>
      <c r="PXA382" s="116"/>
      <c r="PXB382" s="116"/>
      <c r="PXC382" s="118"/>
      <c r="PXD382" s="116"/>
      <c r="PXE382" s="116"/>
      <c r="PXF382" s="116"/>
      <c r="PXG382" s="116"/>
      <c r="PXH382" s="116"/>
      <c r="PXI382" s="116"/>
      <c r="PXJ382" s="116"/>
      <c r="PXK382" s="116"/>
      <c r="PXL382" s="116"/>
      <c r="PXM382" s="116"/>
      <c r="PXN382" s="118"/>
      <c r="PXO382" s="115"/>
      <c r="PXP382" s="116"/>
      <c r="PXQ382" s="117"/>
      <c r="PXR382" s="116"/>
      <c r="PXS382" s="116"/>
      <c r="PXT382" s="116"/>
      <c r="PXU382" s="116"/>
      <c r="PXV382" s="116"/>
      <c r="PXW382" s="116"/>
      <c r="PXX382" s="116"/>
      <c r="PXY382" s="116"/>
      <c r="PXZ382" s="118"/>
      <c r="PYA382" s="116"/>
      <c r="PYB382" s="116"/>
      <c r="PYC382" s="116"/>
      <c r="PYD382" s="116"/>
      <c r="PYE382" s="116"/>
      <c r="PYF382" s="116"/>
      <c r="PYG382" s="116"/>
      <c r="PYH382" s="116"/>
      <c r="PYI382" s="116"/>
      <c r="PYJ382" s="116"/>
      <c r="PYK382" s="118"/>
      <c r="PYL382" s="115"/>
      <c r="PYM382" s="116"/>
      <c r="PYN382" s="117"/>
      <c r="PYO382" s="116"/>
      <c r="PYP382" s="116"/>
      <c r="PYQ382" s="116"/>
      <c r="PYR382" s="116"/>
      <c r="PYS382" s="116"/>
      <c r="PYT382" s="116"/>
      <c r="PYU382" s="116"/>
      <c r="PYV382" s="116"/>
      <c r="PYW382" s="118"/>
      <c r="PYX382" s="116"/>
      <c r="PYY382" s="116"/>
      <c r="PYZ382" s="116"/>
      <c r="PZA382" s="116"/>
      <c r="PZB382" s="116"/>
      <c r="PZC382" s="116"/>
      <c r="PZD382" s="116"/>
      <c r="PZE382" s="116"/>
      <c r="PZF382" s="116"/>
      <c r="PZG382" s="116"/>
      <c r="PZH382" s="118"/>
      <c r="PZI382" s="115"/>
      <c r="PZJ382" s="116"/>
      <c r="PZK382" s="117"/>
      <c r="PZL382" s="116"/>
      <c r="PZM382" s="116"/>
      <c r="PZN382" s="116"/>
      <c r="PZO382" s="116"/>
      <c r="PZP382" s="116"/>
      <c r="PZQ382" s="116"/>
      <c r="PZR382" s="116"/>
      <c r="PZS382" s="116"/>
      <c r="PZT382" s="118"/>
      <c r="PZU382" s="116"/>
      <c r="PZV382" s="116"/>
      <c r="PZW382" s="116"/>
      <c r="PZX382" s="116"/>
      <c r="PZY382" s="116"/>
      <c r="PZZ382" s="116"/>
      <c r="QAA382" s="116"/>
      <c r="QAB382" s="116"/>
      <c r="QAC382" s="116"/>
      <c r="QAD382" s="116"/>
      <c r="QAE382" s="118"/>
      <c r="QAF382" s="115"/>
      <c r="QAG382" s="116"/>
      <c r="QAH382" s="117"/>
      <c r="QAI382" s="116"/>
      <c r="QAJ382" s="116"/>
      <c r="QAK382" s="116"/>
      <c r="QAL382" s="116"/>
      <c r="QAM382" s="116"/>
      <c r="QAN382" s="116"/>
      <c r="QAO382" s="116"/>
      <c r="QAP382" s="116"/>
      <c r="QAQ382" s="118"/>
      <c r="QAR382" s="116"/>
      <c r="QAS382" s="116"/>
      <c r="QAT382" s="116"/>
      <c r="QAU382" s="116"/>
      <c r="QAV382" s="116"/>
      <c r="QAW382" s="116"/>
      <c r="QAX382" s="116"/>
      <c r="QAY382" s="116"/>
      <c r="QAZ382" s="116"/>
      <c r="QBA382" s="116"/>
      <c r="QBB382" s="118"/>
      <c r="QBC382" s="115"/>
      <c r="QBD382" s="116"/>
      <c r="QBE382" s="117"/>
      <c r="QBF382" s="116"/>
      <c r="QBG382" s="116"/>
      <c r="QBH382" s="116"/>
      <c r="QBI382" s="116"/>
      <c r="QBJ382" s="116"/>
      <c r="QBK382" s="116"/>
      <c r="QBL382" s="116"/>
      <c r="QBM382" s="116"/>
      <c r="QBN382" s="118"/>
      <c r="QBO382" s="116"/>
      <c r="QBP382" s="116"/>
      <c r="QBQ382" s="116"/>
      <c r="QBR382" s="116"/>
      <c r="QBS382" s="116"/>
      <c r="QBT382" s="116"/>
      <c r="QBU382" s="116"/>
      <c r="QBV382" s="116"/>
      <c r="QBW382" s="116"/>
      <c r="QBX382" s="116"/>
      <c r="QBY382" s="118"/>
      <c r="QBZ382" s="115"/>
      <c r="QCA382" s="116"/>
      <c r="QCB382" s="117"/>
      <c r="QCC382" s="116"/>
      <c r="QCD382" s="116"/>
      <c r="QCE382" s="116"/>
      <c r="QCF382" s="116"/>
      <c r="QCG382" s="116"/>
      <c r="QCH382" s="116"/>
      <c r="QCI382" s="116"/>
      <c r="QCJ382" s="116"/>
      <c r="QCK382" s="118"/>
      <c r="QCL382" s="116"/>
      <c r="QCM382" s="116"/>
      <c r="QCN382" s="116"/>
      <c r="QCO382" s="116"/>
      <c r="QCP382" s="116"/>
      <c r="QCQ382" s="116"/>
      <c r="QCR382" s="116"/>
      <c r="QCS382" s="116"/>
      <c r="QCT382" s="116"/>
      <c r="QCU382" s="116"/>
      <c r="QCV382" s="118"/>
      <c r="QCW382" s="115"/>
      <c r="QCX382" s="116"/>
      <c r="QCY382" s="117"/>
      <c r="QCZ382" s="116"/>
      <c r="QDA382" s="116"/>
      <c r="QDB382" s="116"/>
      <c r="QDC382" s="116"/>
      <c r="QDD382" s="116"/>
      <c r="QDE382" s="116"/>
      <c r="QDF382" s="116"/>
      <c r="QDG382" s="116"/>
      <c r="QDH382" s="118"/>
      <c r="QDI382" s="116"/>
      <c r="QDJ382" s="116"/>
      <c r="QDK382" s="116"/>
      <c r="QDL382" s="116"/>
      <c r="QDM382" s="116"/>
      <c r="QDN382" s="116"/>
      <c r="QDO382" s="116"/>
      <c r="QDP382" s="116"/>
      <c r="QDQ382" s="116"/>
      <c r="QDR382" s="116"/>
      <c r="QDS382" s="118"/>
      <c r="QDT382" s="115"/>
      <c r="QDU382" s="116"/>
      <c r="QDV382" s="117"/>
      <c r="QDW382" s="116"/>
      <c r="QDX382" s="116"/>
      <c r="QDY382" s="116"/>
      <c r="QDZ382" s="116"/>
      <c r="QEA382" s="116"/>
      <c r="QEB382" s="116"/>
      <c r="QEC382" s="116"/>
      <c r="QED382" s="116"/>
      <c r="QEE382" s="118"/>
      <c r="QEF382" s="116"/>
      <c r="QEG382" s="116"/>
      <c r="QEH382" s="116"/>
      <c r="QEI382" s="116"/>
      <c r="QEJ382" s="116"/>
      <c r="QEK382" s="116"/>
      <c r="QEL382" s="116"/>
      <c r="QEM382" s="116"/>
      <c r="QEN382" s="116"/>
      <c r="QEO382" s="116"/>
      <c r="QEP382" s="118"/>
      <c r="QEQ382" s="115"/>
      <c r="QER382" s="116"/>
      <c r="QES382" s="117"/>
      <c r="QET382" s="116"/>
      <c r="QEU382" s="116"/>
      <c r="QEV382" s="116"/>
      <c r="QEW382" s="116"/>
      <c r="QEX382" s="116"/>
      <c r="QEY382" s="116"/>
      <c r="QEZ382" s="116"/>
      <c r="QFA382" s="116"/>
      <c r="QFB382" s="118"/>
      <c r="QFC382" s="116"/>
      <c r="QFD382" s="116"/>
      <c r="QFE382" s="116"/>
      <c r="QFF382" s="116"/>
      <c r="QFG382" s="116"/>
      <c r="QFH382" s="116"/>
      <c r="QFI382" s="116"/>
      <c r="QFJ382" s="116"/>
      <c r="QFK382" s="116"/>
      <c r="QFL382" s="116"/>
      <c r="QFM382" s="118"/>
      <c r="QFN382" s="115"/>
      <c r="QFO382" s="116"/>
      <c r="QFP382" s="117"/>
      <c r="QFQ382" s="116"/>
      <c r="QFR382" s="116"/>
      <c r="QFS382" s="116"/>
      <c r="QFT382" s="116"/>
      <c r="QFU382" s="116"/>
      <c r="QFV382" s="116"/>
      <c r="QFW382" s="116"/>
      <c r="QFX382" s="116"/>
      <c r="QFY382" s="118"/>
      <c r="QFZ382" s="116"/>
      <c r="QGA382" s="116"/>
      <c r="QGB382" s="116"/>
      <c r="QGC382" s="116"/>
      <c r="QGD382" s="116"/>
      <c r="QGE382" s="116"/>
      <c r="QGF382" s="116"/>
      <c r="QGG382" s="116"/>
      <c r="QGH382" s="116"/>
      <c r="QGI382" s="116"/>
      <c r="QGJ382" s="118"/>
      <c r="QGK382" s="115"/>
      <c r="QGL382" s="116"/>
      <c r="QGM382" s="117"/>
      <c r="QGN382" s="116"/>
      <c r="QGO382" s="116"/>
      <c r="QGP382" s="116"/>
      <c r="QGQ382" s="116"/>
      <c r="QGR382" s="116"/>
      <c r="QGS382" s="116"/>
      <c r="QGT382" s="116"/>
      <c r="QGU382" s="116"/>
      <c r="QGV382" s="118"/>
      <c r="QGW382" s="116"/>
      <c r="QGX382" s="116"/>
      <c r="QGY382" s="116"/>
      <c r="QGZ382" s="116"/>
      <c r="QHA382" s="116"/>
      <c r="QHB382" s="116"/>
      <c r="QHC382" s="116"/>
      <c r="QHD382" s="116"/>
      <c r="QHE382" s="116"/>
      <c r="QHF382" s="116"/>
      <c r="QHG382" s="118"/>
      <c r="QHH382" s="115"/>
      <c r="QHI382" s="116"/>
      <c r="QHJ382" s="117"/>
      <c r="QHK382" s="116"/>
      <c r="QHL382" s="116"/>
      <c r="QHM382" s="116"/>
      <c r="QHN382" s="116"/>
      <c r="QHO382" s="116"/>
      <c r="QHP382" s="116"/>
      <c r="QHQ382" s="116"/>
      <c r="QHR382" s="116"/>
      <c r="QHS382" s="118"/>
      <c r="QHT382" s="116"/>
      <c r="QHU382" s="116"/>
      <c r="QHV382" s="116"/>
      <c r="QHW382" s="116"/>
      <c r="QHX382" s="116"/>
      <c r="QHY382" s="116"/>
      <c r="QHZ382" s="116"/>
      <c r="QIA382" s="116"/>
      <c r="QIB382" s="116"/>
      <c r="QIC382" s="116"/>
      <c r="QID382" s="118"/>
      <c r="QIE382" s="115"/>
      <c r="QIF382" s="116"/>
      <c r="QIG382" s="117"/>
      <c r="QIH382" s="116"/>
      <c r="QII382" s="116"/>
      <c r="QIJ382" s="116"/>
      <c r="QIK382" s="116"/>
      <c r="QIL382" s="116"/>
      <c r="QIM382" s="116"/>
      <c r="QIN382" s="116"/>
      <c r="QIO382" s="116"/>
      <c r="QIP382" s="118"/>
      <c r="QIQ382" s="116"/>
      <c r="QIR382" s="116"/>
      <c r="QIS382" s="116"/>
      <c r="QIT382" s="116"/>
      <c r="QIU382" s="116"/>
      <c r="QIV382" s="116"/>
      <c r="QIW382" s="116"/>
      <c r="QIX382" s="116"/>
      <c r="QIY382" s="116"/>
      <c r="QIZ382" s="116"/>
      <c r="QJA382" s="118"/>
      <c r="QJB382" s="115"/>
      <c r="QJC382" s="116"/>
      <c r="QJD382" s="117"/>
      <c r="QJE382" s="116"/>
      <c r="QJF382" s="116"/>
      <c r="QJG382" s="116"/>
      <c r="QJH382" s="116"/>
      <c r="QJI382" s="116"/>
      <c r="QJJ382" s="116"/>
      <c r="QJK382" s="116"/>
      <c r="QJL382" s="116"/>
      <c r="QJM382" s="118"/>
      <c r="QJN382" s="116"/>
      <c r="QJO382" s="116"/>
      <c r="QJP382" s="116"/>
      <c r="QJQ382" s="116"/>
      <c r="QJR382" s="116"/>
      <c r="QJS382" s="116"/>
      <c r="QJT382" s="116"/>
      <c r="QJU382" s="116"/>
      <c r="QJV382" s="116"/>
      <c r="QJW382" s="116"/>
      <c r="QJX382" s="118"/>
      <c r="QJY382" s="115"/>
      <c r="QJZ382" s="116"/>
      <c r="QKA382" s="117"/>
      <c r="QKB382" s="116"/>
      <c r="QKC382" s="116"/>
      <c r="QKD382" s="116"/>
      <c r="QKE382" s="116"/>
      <c r="QKF382" s="116"/>
      <c r="QKG382" s="116"/>
      <c r="QKH382" s="116"/>
      <c r="QKI382" s="116"/>
      <c r="QKJ382" s="118"/>
      <c r="QKK382" s="116"/>
      <c r="QKL382" s="116"/>
      <c r="QKM382" s="116"/>
      <c r="QKN382" s="116"/>
      <c r="QKO382" s="116"/>
      <c r="QKP382" s="116"/>
      <c r="QKQ382" s="116"/>
      <c r="QKR382" s="116"/>
      <c r="QKS382" s="116"/>
      <c r="QKT382" s="116"/>
      <c r="QKU382" s="118"/>
      <c r="QKV382" s="115"/>
      <c r="QKW382" s="116"/>
      <c r="QKX382" s="117"/>
      <c r="QKY382" s="116"/>
      <c r="QKZ382" s="116"/>
      <c r="QLA382" s="116"/>
      <c r="QLB382" s="116"/>
      <c r="QLC382" s="116"/>
      <c r="QLD382" s="116"/>
      <c r="QLE382" s="116"/>
      <c r="QLF382" s="116"/>
      <c r="QLG382" s="118"/>
      <c r="QLH382" s="116"/>
      <c r="QLI382" s="116"/>
      <c r="QLJ382" s="116"/>
      <c r="QLK382" s="116"/>
      <c r="QLL382" s="116"/>
      <c r="QLM382" s="116"/>
      <c r="QLN382" s="116"/>
      <c r="QLO382" s="116"/>
      <c r="QLP382" s="116"/>
      <c r="QLQ382" s="116"/>
      <c r="QLR382" s="118"/>
      <c r="QLS382" s="115"/>
      <c r="QLT382" s="116"/>
      <c r="QLU382" s="117"/>
      <c r="QLV382" s="116"/>
      <c r="QLW382" s="116"/>
      <c r="QLX382" s="116"/>
      <c r="QLY382" s="116"/>
      <c r="QLZ382" s="116"/>
      <c r="QMA382" s="116"/>
      <c r="QMB382" s="116"/>
      <c r="QMC382" s="116"/>
      <c r="QMD382" s="118"/>
      <c r="QME382" s="116"/>
      <c r="QMF382" s="116"/>
      <c r="QMG382" s="116"/>
      <c r="QMH382" s="116"/>
      <c r="QMI382" s="116"/>
      <c r="QMJ382" s="116"/>
      <c r="QMK382" s="116"/>
      <c r="QML382" s="116"/>
      <c r="QMM382" s="116"/>
      <c r="QMN382" s="116"/>
      <c r="QMO382" s="118"/>
      <c r="QMP382" s="115"/>
      <c r="QMQ382" s="116"/>
      <c r="QMR382" s="117"/>
      <c r="QMS382" s="116"/>
      <c r="QMT382" s="116"/>
      <c r="QMU382" s="116"/>
      <c r="QMV382" s="116"/>
      <c r="QMW382" s="116"/>
      <c r="QMX382" s="116"/>
      <c r="QMY382" s="116"/>
      <c r="QMZ382" s="116"/>
      <c r="QNA382" s="118"/>
      <c r="QNB382" s="116"/>
      <c r="QNC382" s="116"/>
      <c r="QND382" s="116"/>
      <c r="QNE382" s="116"/>
      <c r="QNF382" s="116"/>
      <c r="QNG382" s="116"/>
      <c r="QNH382" s="116"/>
      <c r="QNI382" s="116"/>
      <c r="QNJ382" s="116"/>
      <c r="QNK382" s="116"/>
      <c r="QNL382" s="118"/>
      <c r="QNM382" s="115"/>
      <c r="QNN382" s="116"/>
      <c r="QNO382" s="117"/>
      <c r="QNP382" s="116"/>
      <c r="QNQ382" s="116"/>
      <c r="QNR382" s="116"/>
      <c r="QNS382" s="116"/>
      <c r="QNT382" s="116"/>
      <c r="QNU382" s="116"/>
      <c r="QNV382" s="116"/>
      <c r="QNW382" s="116"/>
      <c r="QNX382" s="118"/>
      <c r="QNY382" s="116"/>
      <c r="QNZ382" s="116"/>
      <c r="QOA382" s="116"/>
      <c r="QOB382" s="116"/>
      <c r="QOC382" s="116"/>
      <c r="QOD382" s="116"/>
      <c r="QOE382" s="116"/>
      <c r="QOF382" s="116"/>
      <c r="QOG382" s="116"/>
      <c r="QOH382" s="116"/>
      <c r="QOI382" s="118"/>
      <c r="QOJ382" s="115"/>
      <c r="QOK382" s="116"/>
      <c r="QOL382" s="117"/>
      <c r="QOM382" s="116"/>
      <c r="QON382" s="116"/>
      <c r="QOO382" s="116"/>
      <c r="QOP382" s="116"/>
      <c r="QOQ382" s="116"/>
      <c r="QOR382" s="116"/>
      <c r="QOS382" s="116"/>
      <c r="QOT382" s="116"/>
      <c r="QOU382" s="118"/>
      <c r="QOV382" s="116"/>
      <c r="QOW382" s="116"/>
      <c r="QOX382" s="116"/>
      <c r="QOY382" s="116"/>
      <c r="QOZ382" s="116"/>
      <c r="QPA382" s="116"/>
      <c r="QPB382" s="116"/>
      <c r="QPC382" s="116"/>
      <c r="QPD382" s="116"/>
      <c r="QPE382" s="116"/>
      <c r="QPF382" s="118"/>
      <c r="QPG382" s="115"/>
      <c r="QPH382" s="116"/>
      <c r="QPI382" s="117"/>
      <c r="QPJ382" s="116"/>
      <c r="QPK382" s="116"/>
      <c r="QPL382" s="116"/>
      <c r="QPM382" s="116"/>
      <c r="QPN382" s="116"/>
      <c r="QPO382" s="116"/>
      <c r="QPP382" s="116"/>
      <c r="QPQ382" s="116"/>
      <c r="QPR382" s="118"/>
      <c r="QPS382" s="116"/>
      <c r="QPT382" s="116"/>
      <c r="QPU382" s="116"/>
      <c r="QPV382" s="116"/>
      <c r="QPW382" s="116"/>
      <c r="QPX382" s="116"/>
      <c r="QPY382" s="116"/>
      <c r="QPZ382" s="116"/>
      <c r="QQA382" s="116"/>
      <c r="QQB382" s="116"/>
      <c r="QQC382" s="118"/>
      <c r="QQD382" s="115"/>
      <c r="QQE382" s="116"/>
      <c r="QQF382" s="117"/>
      <c r="QQG382" s="116"/>
      <c r="QQH382" s="116"/>
      <c r="QQI382" s="116"/>
      <c r="QQJ382" s="116"/>
      <c r="QQK382" s="116"/>
      <c r="QQL382" s="116"/>
      <c r="QQM382" s="116"/>
      <c r="QQN382" s="116"/>
      <c r="QQO382" s="118"/>
      <c r="QQP382" s="116"/>
      <c r="QQQ382" s="116"/>
      <c r="QQR382" s="116"/>
      <c r="QQS382" s="116"/>
      <c r="QQT382" s="116"/>
      <c r="QQU382" s="116"/>
      <c r="QQV382" s="116"/>
      <c r="QQW382" s="116"/>
      <c r="QQX382" s="116"/>
      <c r="QQY382" s="116"/>
      <c r="QQZ382" s="118"/>
      <c r="QRA382" s="115"/>
      <c r="QRB382" s="116"/>
      <c r="QRC382" s="117"/>
      <c r="QRD382" s="116"/>
      <c r="QRE382" s="116"/>
      <c r="QRF382" s="116"/>
      <c r="QRG382" s="116"/>
      <c r="QRH382" s="116"/>
      <c r="QRI382" s="116"/>
      <c r="QRJ382" s="116"/>
      <c r="QRK382" s="116"/>
      <c r="QRL382" s="118"/>
      <c r="QRM382" s="116"/>
      <c r="QRN382" s="116"/>
      <c r="QRO382" s="116"/>
      <c r="QRP382" s="116"/>
      <c r="QRQ382" s="116"/>
      <c r="QRR382" s="116"/>
      <c r="QRS382" s="116"/>
      <c r="QRT382" s="116"/>
      <c r="QRU382" s="116"/>
      <c r="QRV382" s="116"/>
      <c r="QRW382" s="118"/>
      <c r="QRX382" s="115"/>
      <c r="QRY382" s="116"/>
      <c r="QRZ382" s="117"/>
      <c r="QSA382" s="116"/>
      <c r="QSB382" s="116"/>
      <c r="QSC382" s="116"/>
      <c r="QSD382" s="116"/>
      <c r="QSE382" s="116"/>
      <c r="QSF382" s="116"/>
      <c r="QSG382" s="116"/>
      <c r="QSH382" s="116"/>
      <c r="QSI382" s="118"/>
      <c r="QSJ382" s="116"/>
      <c r="QSK382" s="116"/>
      <c r="QSL382" s="116"/>
      <c r="QSM382" s="116"/>
      <c r="QSN382" s="116"/>
      <c r="QSO382" s="116"/>
      <c r="QSP382" s="116"/>
      <c r="QSQ382" s="116"/>
      <c r="QSR382" s="116"/>
      <c r="QSS382" s="116"/>
      <c r="QST382" s="118"/>
      <c r="QSU382" s="115"/>
      <c r="QSV382" s="116"/>
      <c r="QSW382" s="117"/>
      <c r="QSX382" s="116"/>
      <c r="QSY382" s="116"/>
      <c r="QSZ382" s="116"/>
      <c r="QTA382" s="116"/>
      <c r="QTB382" s="116"/>
      <c r="QTC382" s="116"/>
      <c r="QTD382" s="116"/>
      <c r="QTE382" s="116"/>
      <c r="QTF382" s="118"/>
      <c r="QTG382" s="116"/>
      <c r="QTH382" s="116"/>
      <c r="QTI382" s="116"/>
      <c r="QTJ382" s="116"/>
      <c r="QTK382" s="116"/>
      <c r="QTL382" s="116"/>
      <c r="QTM382" s="116"/>
      <c r="QTN382" s="116"/>
      <c r="QTO382" s="116"/>
      <c r="QTP382" s="116"/>
      <c r="QTQ382" s="118"/>
      <c r="QTR382" s="115"/>
      <c r="QTS382" s="116"/>
      <c r="QTT382" s="117"/>
      <c r="QTU382" s="116"/>
      <c r="QTV382" s="116"/>
      <c r="QTW382" s="116"/>
      <c r="QTX382" s="116"/>
      <c r="QTY382" s="116"/>
      <c r="QTZ382" s="116"/>
      <c r="QUA382" s="116"/>
      <c r="QUB382" s="116"/>
      <c r="QUC382" s="118"/>
      <c r="QUD382" s="116"/>
      <c r="QUE382" s="116"/>
      <c r="QUF382" s="116"/>
      <c r="QUG382" s="116"/>
      <c r="QUH382" s="116"/>
      <c r="QUI382" s="116"/>
      <c r="QUJ382" s="116"/>
      <c r="QUK382" s="116"/>
      <c r="QUL382" s="116"/>
      <c r="QUM382" s="116"/>
      <c r="QUN382" s="118"/>
      <c r="QUO382" s="115"/>
      <c r="QUP382" s="116"/>
      <c r="QUQ382" s="117"/>
      <c r="QUR382" s="116"/>
      <c r="QUS382" s="116"/>
      <c r="QUT382" s="116"/>
      <c r="QUU382" s="116"/>
      <c r="QUV382" s="116"/>
      <c r="QUW382" s="116"/>
      <c r="QUX382" s="116"/>
      <c r="QUY382" s="116"/>
      <c r="QUZ382" s="118"/>
      <c r="QVA382" s="116"/>
      <c r="QVB382" s="116"/>
      <c r="QVC382" s="116"/>
      <c r="QVD382" s="116"/>
      <c r="QVE382" s="116"/>
      <c r="QVF382" s="116"/>
      <c r="QVG382" s="116"/>
      <c r="QVH382" s="116"/>
      <c r="QVI382" s="116"/>
      <c r="QVJ382" s="116"/>
      <c r="QVK382" s="118"/>
      <c r="QVL382" s="115"/>
      <c r="QVM382" s="116"/>
      <c r="QVN382" s="117"/>
      <c r="QVO382" s="116"/>
      <c r="QVP382" s="116"/>
      <c r="QVQ382" s="116"/>
      <c r="QVR382" s="116"/>
      <c r="QVS382" s="116"/>
      <c r="QVT382" s="116"/>
      <c r="QVU382" s="116"/>
      <c r="QVV382" s="116"/>
      <c r="QVW382" s="118"/>
      <c r="QVX382" s="116"/>
      <c r="QVY382" s="116"/>
      <c r="QVZ382" s="116"/>
      <c r="QWA382" s="116"/>
      <c r="QWB382" s="116"/>
      <c r="QWC382" s="116"/>
      <c r="QWD382" s="116"/>
      <c r="QWE382" s="116"/>
      <c r="QWF382" s="116"/>
      <c r="QWG382" s="116"/>
      <c r="QWH382" s="118"/>
      <c r="QWI382" s="115"/>
      <c r="QWJ382" s="116"/>
      <c r="QWK382" s="117"/>
      <c r="QWL382" s="116"/>
      <c r="QWM382" s="116"/>
      <c r="QWN382" s="116"/>
      <c r="QWO382" s="116"/>
      <c r="QWP382" s="116"/>
      <c r="QWQ382" s="116"/>
      <c r="QWR382" s="116"/>
      <c r="QWS382" s="116"/>
      <c r="QWT382" s="118"/>
      <c r="QWU382" s="116"/>
      <c r="QWV382" s="116"/>
      <c r="QWW382" s="116"/>
      <c r="QWX382" s="116"/>
      <c r="QWY382" s="116"/>
      <c r="QWZ382" s="116"/>
      <c r="QXA382" s="116"/>
      <c r="QXB382" s="116"/>
      <c r="QXC382" s="116"/>
      <c r="QXD382" s="116"/>
      <c r="QXE382" s="118"/>
      <c r="QXF382" s="115"/>
      <c r="QXG382" s="116"/>
      <c r="QXH382" s="117"/>
      <c r="QXI382" s="116"/>
      <c r="QXJ382" s="116"/>
      <c r="QXK382" s="116"/>
      <c r="QXL382" s="116"/>
      <c r="QXM382" s="116"/>
      <c r="QXN382" s="116"/>
      <c r="QXO382" s="116"/>
      <c r="QXP382" s="116"/>
      <c r="QXQ382" s="118"/>
      <c r="QXR382" s="116"/>
      <c r="QXS382" s="116"/>
      <c r="QXT382" s="116"/>
      <c r="QXU382" s="116"/>
      <c r="QXV382" s="116"/>
      <c r="QXW382" s="116"/>
      <c r="QXX382" s="116"/>
      <c r="QXY382" s="116"/>
      <c r="QXZ382" s="116"/>
      <c r="QYA382" s="116"/>
      <c r="QYB382" s="118"/>
      <c r="QYC382" s="115"/>
      <c r="QYD382" s="116"/>
      <c r="QYE382" s="117"/>
      <c r="QYF382" s="116"/>
      <c r="QYG382" s="116"/>
      <c r="QYH382" s="116"/>
      <c r="QYI382" s="116"/>
      <c r="QYJ382" s="116"/>
      <c r="QYK382" s="116"/>
      <c r="QYL382" s="116"/>
      <c r="QYM382" s="116"/>
      <c r="QYN382" s="118"/>
      <c r="QYO382" s="116"/>
      <c r="QYP382" s="116"/>
      <c r="QYQ382" s="116"/>
      <c r="QYR382" s="116"/>
      <c r="QYS382" s="116"/>
      <c r="QYT382" s="116"/>
      <c r="QYU382" s="116"/>
      <c r="QYV382" s="116"/>
      <c r="QYW382" s="116"/>
      <c r="QYX382" s="116"/>
      <c r="QYY382" s="118"/>
      <c r="QYZ382" s="115"/>
      <c r="QZA382" s="116"/>
      <c r="QZB382" s="117"/>
      <c r="QZC382" s="116"/>
      <c r="QZD382" s="116"/>
      <c r="QZE382" s="116"/>
      <c r="QZF382" s="116"/>
      <c r="QZG382" s="116"/>
      <c r="QZH382" s="116"/>
      <c r="QZI382" s="116"/>
      <c r="QZJ382" s="116"/>
      <c r="QZK382" s="118"/>
      <c r="QZL382" s="116"/>
      <c r="QZM382" s="116"/>
      <c r="QZN382" s="116"/>
      <c r="QZO382" s="116"/>
      <c r="QZP382" s="116"/>
      <c r="QZQ382" s="116"/>
      <c r="QZR382" s="116"/>
      <c r="QZS382" s="116"/>
      <c r="QZT382" s="116"/>
      <c r="QZU382" s="116"/>
      <c r="QZV382" s="118"/>
      <c r="QZW382" s="115"/>
      <c r="QZX382" s="116"/>
      <c r="QZY382" s="117"/>
      <c r="QZZ382" s="116"/>
      <c r="RAA382" s="116"/>
      <c r="RAB382" s="116"/>
      <c r="RAC382" s="116"/>
      <c r="RAD382" s="116"/>
      <c r="RAE382" s="116"/>
      <c r="RAF382" s="116"/>
      <c r="RAG382" s="116"/>
      <c r="RAH382" s="118"/>
      <c r="RAI382" s="116"/>
      <c r="RAJ382" s="116"/>
      <c r="RAK382" s="116"/>
      <c r="RAL382" s="116"/>
      <c r="RAM382" s="116"/>
      <c r="RAN382" s="116"/>
      <c r="RAO382" s="116"/>
      <c r="RAP382" s="116"/>
      <c r="RAQ382" s="116"/>
      <c r="RAR382" s="116"/>
      <c r="RAS382" s="118"/>
      <c r="RAT382" s="115"/>
      <c r="RAU382" s="116"/>
      <c r="RAV382" s="117"/>
      <c r="RAW382" s="116"/>
      <c r="RAX382" s="116"/>
      <c r="RAY382" s="116"/>
      <c r="RAZ382" s="116"/>
      <c r="RBA382" s="116"/>
      <c r="RBB382" s="116"/>
      <c r="RBC382" s="116"/>
      <c r="RBD382" s="116"/>
      <c r="RBE382" s="118"/>
      <c r="RBF382" s="116"/>
      <c r="RBG382" s="116"/>
      <c r="RBH382" s="116"/>
      <c r="RBI382" s="116"/>
      <c r="RBJ382" s="116"/>
      <c r="RBK382" s="116"/>
      <c r="RBL382" s="116"/>
      <c r="RBM382" s="116"/>
      <c r="RBN382" s="116"/>
      <c r="RBO382" s="116"/>
      <c r="RBP382" s="118"/>
      <c r="RBQ382" s="115"/>
      <c r="RBR382" s="116"/>
      <c r="RBS382" s="117"/>
      <c r="RBT382" s="116"/>
      <c r="RBU382" s="116"/>
      <c r="RBV382" s="116"/>
      <c r="RBW382" s="116"/>
      <c r="RBX382" s="116"/>
      <c r="RBY382" s="116"/>
      <c r="RBZ382" s="116"/>
      <c r="RCA382" s="116"/>
      <c r="RCB382" s="118"/>
      <c r="RCC382" s="116"/>
      <c r="RCD382" s="116"/>
      <c r="RCE382" s="116"/>
      <c r="RCF382" s="116"/>
      <c r="RCG382" s="116"/>
      <c r="RCH382" s="116"/>
      <c r="RCI382" s="116"/>
      <c r="RCJ382" s="116"/>
      <c r="RCK382" s="116"/>
      <c r="RCL382" s="116"/>
      <c r="RCM382" s="118"/>
      <c r="RCN382" s="115"/>
      <c r="RCO382" s="116"/>
      <c r="RCP382" s="117"/>
      <c r="RCQ382" s="116"/>
      <c r="RCR382" s="116"/>
      <c r="RCS382" s="116"/>
      <c r="RCT382" s="116"/>
      <c r="RCU382" s="116"/>
      <c r="RCV382" s="116"/>
      <c r="RCW382" s="116"/>
      <c r="RCX382" s="116"/>
      <c r="RCY382" s="118"/>
      <c r="RCZ382" s="116"/>
      <c r="RDA382" s="116"/>
      <c r="RDB382" s="116"/>
      <c r="RDC382" s="116"/>
      <c r="RDD382" s="116"/>
      <c r="RDE382" s="116"/>
      <c r="RDF382" s="116"/>
      <c r="RDG382" s="116"/>
      <c r="RDH382" s="116"/>
      <c r="RDI382" s="116"/>
      <c r="RDJ382" s="118"/>
      <c r="RDK382" s="115"/>
      <c r="RDL382" s="116"/>
      <c r="RDM382" s="117"/>
      <c r="RDN382" s="116"/>
      <c r="RDO382" s="116"/>
      <c r="RDP382" s="116"/>
      <c r="RDQ382" s="116"/>
      <c r="RDR382" s="116"/>
      <c r="RDS382" s="116"/>
      <c r="RDT382" s="116"/>
      <c r="RDU382" s="116"/>
      <c r="RDV382" s="118"/>
      <c r="RDW382" s="116"/>
      <c r="RDX382" s="116"/>
      <c r="RDY382" s="116"/>
      <c r="RDZ382" s="116"/>
      <c r="REA382" s="116"/>
      <c r="REB382" s="116"/>
      <c r="REC382" s="116"/>
      <c r="RED382" s="116"/>
      <c r="REE382" s="116"/>
      <c r="REF382" s="116"/>
      <c r="REG382" s="118"/>
      <c r="REH382" s="115"/>
      <c r="REI382" s="116"/>
      <c r="REJ382" s="117"/>
      <c r="REK382" s="116"/>
      <c r="REL382" s="116"/>
      <c r="REM382" s="116"/>
      <c r="REN382" s="116"/>
      <c r="REO382" s="116"/>
      <c r="REP382" s="116"/>
      <c r="REQ382" s="116"/>
      <c r="RER382" s="116"/>
      <c r="RES382" s="118"/>
      <c r="RET382" s="116"/>
      <c r="REU382" s="116"/>
      <c r="REV382" s="116"/>
      <c r="REW382" s="116"/>
      <c r="REX382" s="116"/>
      <c r="REY382" s="116"/>
      <c r="REZ382" s="116"/>
      <c r="RFA382" s="116"/>
      <c r="RFB382" s="116"/>
      <c r="RFC382" s="116"/>
      <c r="RFD382" s="118"/>
      <c r="RFE382" s="115"/>
      <c r="RFF382" s="116"/>
      <c r="RFG382" s="117"/>
      <c r="RFH382" s="116"/>
      <c r="RFI382" s="116"/>
      <c r="RFJ382" s="116"/>
      <c r="RFK382" s="116"/>
      <c r="RFL382" s="116"/>
      <c r="RFM382" s="116"/>
      <c r="RFN382" s="116"/>
      <c r="RFO382" s="116"/>
      <c r="RFP382" s="118"/>
      <c r="RFQ382" s="116"/>
      <c r="RFR382" s="116"/>
      <c r="RFS382" s="116"/>
      <c r="RFT382" s="116"/>
      <c r="RFU382" s="116"/>
      <c r="RFV382" s="116"/>
      <c r="RFW382" s="116"/>
      <c r="RFX382" s="116"/>
      <c r="RFY382" s="116"/>
      <c r="RFZ382" s="116"/>
      <c r="RGA382" s="118"/>
      <c r="RGB382" s="115"/>
      <c r="RGC382" s="116"/>
      <c r="RGD382" s="117"/>
      <c r="RGE382" s="116"/>
      <c r="RGF382" s="116"/>
      <c r="RGG382" s="116"/>
      <c r="RGH382" s="116"/>
      <c r="RGI382" s="116"/>
      <c r="RGJ382" s="116"/>
      <c r="RGK382" s="116"/>
      <c r="RGL382" s="116"/>
      <c r="RGM382" s="118"/>
      <c r="RGN382" s="116"/>
      <c r="RGO382" s="116"/>
      <c r="RGP382" s="116"/>
      <c r="RGQ382" s="116"/>
      <c r="RGR382" s="116"/>
      <c r="RGS382" s="116"/>
      <c r="RGT382" s="116"/>
      <c r="RGU382" s="116"/>
      <c r="RGV382" s="116"/>
      <c r="RGW382" s="116"/>
      <c r="RGX382" s="118"/>
      <c r="RGY382" s="115"/>
      <c r="RGZ382" s="116"/>
      <c r="RHA382" s="117"/>
      <c r="RHB382" s="116"/>
      <c r="RHC382" s="116"/>
      <c r="RHD382" s="116"/>
      <c r="RHE382" s="116"/>
      <c r="RHF382" s="116"/>
      <c r="RHG382" s="116"/>
      <c r="RHH382" s="116"/>
      <c r="RHI382" s="116"/>
      <c r="RHJ382" s="118"/>
      <c r="RHK382" s="116"/>
      <c r="RHL382" s="116"/>
      <c r="RHM382" s="116"/>
      <c r="RHN382" s="116"/>
      <c r="RHO382" s="116"/>
      <c r="RHP382" s="116"/>
      <c r="RHQ382" s="116"/>
      <c r="RHR382" s="116"/>
      <c r="RHS382" s="116"/>
      <c r="RHT382" s="116"/>
      <c r="RHU382" s="118"/>
      <c r="RHV382" s="115"/>
      <c r="RHW382" s="116"/>
      <c r="RHX382" s="117"/>
      <c r="RHY382" s="116"/>
      <c r="RHZ382" s="116"/>
      <c r="RIA382" s="116"/>
      <c r="RIB382" s="116"/>
      <c r="RIC382" s="116"/>
      <c r="RID382" s="116"/>
      <c r="RIE382" s="116"/>
      <c r="RIF382" s="116"/>
      <c r="RIG382" s="118"/>
      <c r="RIH382" s="116"/>
      <c r="RII382" s="116"/>
      <c r="RIJ382" s="116"/>
      <c r="RIK382" s="116"/>
      <c r="RIL382" s="116"/>
      <c r="RIM382" s="116"/>
      <c r="RIN382" s="116"/>
      <c r="RIO382" s="116"/>
      <c r="RIP382" s="116"/>
      <c r="RIQ382" s="116"/>
      <c r="RIR382" s="118"/>
      <c r="RIS382" s="115"/>
      <c r="RIT382" s="116"/>
      <c r="RIU382" s="117"/>
      <c r="RIV382" s="116"/>
      <c r="RIW382" s="116"/>
      <c r="RIX382" s="116"/>
      <c r="RIY382" s="116"/>
      <c r="RIZ382" s="116"/>
      <c r="RJA382" s="116"/>
      <c r="RJB382" s="116"/>
      <c r="RJC382" s="116"/>
      <c r="RJD382" s="118"/>
      <c r="RJE382" s="116"/>
      <c r="RJF382" s="116"/>
      <c r="RJG382" s="116"/>
      <c r="RJH382" s="116"/>
      <c r="RJI382" s="116"/>
      <c r="RJJ382" s="116"/>
      <c r="RJK382" s="116"/>
      <c r="RJL382" s="116"/>
      <c r="RJM382" s="116"/>
      <c r="RJN382" s="116"/>
      <c r="RJO382" s="118"/>
      <c r="RJP382" s="115"/>
      <c r="RJQ382" s="116"/>
      <c r="RJR382" s="117"/>
      <c r="RJS382" s="116"/>
      <c r="RJT382" s="116"/>
      <c r="RJU382" s="116"/>
      <c r="RJV382" s="116"/>
      <c r="RJW382" s="116"/>
      <c r="RJX382" s="116"/>
      <c r="RJY382" s="116"/>
      <c r="RJZ382" s="116"/>
      <c r="RKA382" s="118"/>
      <c r="RKB382" s="116"/>
      <c r="RKC382" s="116"/>
      <c r="RKD382" s="116"/>
      <c r="RKE382" s="116"/>
      <c r="RKF382" s="116"/>
      <c r="RKG382" s="116"/>
      <c r="RKH382" s="116"/>
      <c r="RKI382" s="116"/>
      <c r="RKJ382" s="116"/>
      <c r="RKK382" s="116"/>
      <c r="RKL382" s="118"/>
      <c r="RKM382" s="115"/>
      <c r="RKN382" s="116"/>
      <c r="RKO382" s="117"/>
      <c r="RKP382" s="116"/>
      <c r="RKQ382" s="116"/>
      <c r="RKR382" s="116"/>
      <c r="RKS382" s="116"/>
      <c r="RKT382" s="116"/>
      <c r="RKU382" s="116"/>
      <c r="RKV382" s="116"/>
      <c r="RKW382" s="116"/>
      <c r="RKX382" s="118"/>
      <c r="RKY382" s="116"/>
      <c r="RKZ382" s="116"/>
      <c r="RLA382" s="116"/>
      <c r="RLB382" s="116"/>
      <c r="RLC382" s="116"/>
      <c r="RLD382" s="116"/>
      <c r="RLE382" s="116"/>
      <c r="RLF382" s="116"/>
      <c r="RLG382" s="116"/>
      <c r="RLH382" s="116"/>
      <c r="RLI382" s="118"/>
      <c r="RLJ382" s="115"/>
      <c r="RLK382" s="116"/>
      <c r="RLL382" s="117"/>
      <c r="RLM382" s="116"/>
      <c r="RLN382" s="116"/>
      <c r="RLO382" s="116"/>
      <c r="RLP382" s="116"/>
      <c r="RLQ382" s="116"/>
      <c r="RLR382" s="116"/>
      <c r="RLS382" s="116"/>
      <c r="RLT382" s="116"/>
      <c r="RLU382" s="118"/>
      <c r="RLV382" s="116"/>
      <c r="RLW382" s="116"/>
      <c r="RLX382" s="116"/>
      <c r="RLY382" s="116"/>
      <c r="RLZ382" s="116"/>
      <c r="RMA382" s="116"/>
      <c r="RMB382" s="116"/>
      <c r="RMC382" s="116"/>
      <c r="RMD382" s="116"/>
      <c r="RME382" s="116"/>
      <c r="RMF382" s="118"/>
      <c r="RMG382" s="115"/>
      <c r="RMH382" s="116"/>
      <c r="RMI382" s="117"/>
      <c r="RMJ382" s="116"/>
      <c r="RMK382" s="116"/>
      <c r="RML382" s="116"/>
      <c r="RMM382" s="116"/>
      <c r="RMN382" s="116"/>
      <c r="RMO382" s="116"/>
      <c r="RMP382" s="116"/>
      <c r="RMQ382" s="116"/>
      <c r="RMR382" s="118"/>
      <c r="RMS382" s="116"/>
      <c r="RMT382" s="116"/>
      <c r="RMU382" s="116"/>
      <c r="RMV382" s="116"/>
      <c r="RMW382" s="116"/>
      <c r="RMX382" s="116"/>
      <c r="RMY382" s="116"/>
      <c r="RMZ382" s="116"/>
      <c r="RNA382" s="116"/>
      <c r="RNB382" s="116"/>
      <c r="RNC382" s="118"/>
      <c r="RND382" s="115"/>
      <c r="RNE382" s="116"/>
      <c r="RNF382" s="117"/>
      <c r="RNG382" s="116"/>
      <c r="RNH382" s="116"/>
      <c r="RNI382" s="116"/>
      <c r="RNJ382" s="116"/>
      <c r="RNK382" s="116"/>
      <c r="RNL382" s="116"/>
      <c r="RNM382" s="116"/>
      <c r="RNN382" s="116"/>
      <c r="RNO382" s="118"/>
      <c r="RNP382" s="116"/>
      <c r="RNQ382" s="116"/>
      <c r="RNR382" s="116"/>
      <c r="RNS382" s="116"/>
      <c r="RNT382" s="116"/>
      <c r="RNU382" s="116"/>
      <c r="RNV382" s="116"/>
      <c r="RNW382" s="116"/>
      <c r="RNX382" s="116"/>
      <c r="RNY382" s="116"/>
      <c r="RNZ382" s="118"/>
      <c r="ROA382" s="115"/>
      <c r="ROB382" s="116"/>
      <c r="ROC382" s="117"/>
      <c r="ROD382" s="116"/>
      <c r="ROE382" s="116"/>
      <c r="ROF382" s="116"/>
      <c r="ROG382" s="116"/>
      <c r="ROH382" s="116"/>
      <c r="ROI382" s="116"/>
      <c r="ROJ382" s="116"/>
      <c r="ROK382" s="116"/>
      <c r="ROL382" s="118"/>
      <c r="ROM382" s="116"/>
      <c r="RON382" s="116"/>
      <c r="ROO382" s="116"/>
      <c r="ROP382" s="116"/>
      <c r="ROQ382" s="116"/>
      <c r="ROR382" s="116"/>
      <c r="ROS382" s="116"/>
      <c r="ROT382" s="116"/>
      <c r="ROU382" s="116"/>
      <c r="ROV382" s="116"/>
      <c r="ROW382" s="118"/>
      <c r="ROX382" s="115"/>
      <c r="ROY382" s="116"/>
      <c r="ROZ382" s="117"/>
      <c r="RPA382" s="116"/>
      <c r="RPB382" s="116"/>
      <c r="RPC382" s="116"/>
      <c r="RPD382" s="116"/>
      <c r="RPE382" s="116"/>
      <c r="RPF382" s="116"/>
      <c r="RPG382" s="116"/>
      <c r="RPH382" s="116"/>
      <c r="RPI382" s="118"/>
      <c r="RPJ382" s="116"/>
      <c r="RPK382" s="116"/>
      <c r="RPL382" s="116"/>
      <c r="RPM382" s="116"/>
      <c r="RPN382" s="116"/>
      <c r="RPO382" s="116"/>
      <c r="RPP382" s="116"/>
      <c r="RPQ382" s="116"/>
      <c r="RPR382" s="116"/>
      <c r="RPS382" s="116"/>
      <c r="RPT382" s="118"/>
      <c r="RPU382" s="115"/>
      <c r="RPV382" s="116"/>
      <c r="RPW382" s="117"/>
      <c r="RPX382" s="116"/>
      <c r="RPY382" s="116"/>
      <c r="RPZ382" s="116"/>
      <c r="RQA382" s="116"/>
      <c r="RQB382" s="116"/>
      <c r="RQC382" s="116"/>
      <c r="RQD382" s="116"/>
      <c r="RQE382" s="116"/>
      <c r="RQF382" s="118"/>
      <c r="RQG382" s="116"/>
      <c r="RQH382" s="116"/>
      <c r="RQI382" s="116"/>
      <c r="RQJ382" s="116"/>
      <c r="RQK382" s="116"/>
      <c r="RQL382" s="116"/>
      <c r="RQM382" s="116"/>
      <c r="RQN382" s="116"/>
      <c r="RQO382" s="116"/>
      <c r="RQP382" s="116"/>
      <c r="RQQ382" s="118"/>
      <c r="RQR382" s="115"/>
      <c r="RQS382" s="116"/>
      <c r="RQT382" s="117"/>
      <c r="RQU382" s="116"/>
      <c r="RQV382" s="116"/>
      <c r="RQW382" s="116"/>
      <c r="RQX382" s="116"/>
      <c r="RQY382" s="116"/>
      <c r="RQZ382" s="116"/>
      <c r="RRA382" s="116"/>
      <c r="RRB382" s="116"/>
      <c r="RRC382" s="118"/>
      <c r="RRD382" s="116"/>
      <c r="RRE382" s="116"/>
      <c r="RRF382" s="116"/>
      <c r="RRG382" s="116"/>
      <c r="RRH382" s="116"/>
      <c r="RRI382" s="116"/>
      <c r="RRJ382" s="116"/>
      <c r="RRK382" s="116"/>
      <c r="RRL382" s="116"/>
      <c r="RRM382" s="116"/>
      <c r="RRN382" s="118"/>
      <c r="RRO382" s="115"/>
      <c r="RRP382" s="116"/>
      <c r="RRQ382" s="117"/>
      <c r="RRR382" s="116"/>
      <c r="RRS382" s="116"/>
      <c r="RRT382" s="116"/>
      <c r="RRU382" s="116"/>
      <c r="RRV382" s="116"/>
      <c r="RRW382" s="116"/>
      <c r="RRX382" s="116"/>
      <c r="RRY382" s="116"/>
      <c r="RRZ382" s="118"/>
      <c r="RSA382" s="116"/>
      <c r="RSB382" s="116"/>
      <c r="RSC382" s="116"/>
      <c r="RSD382" s="116"/>
      <c r="RSE382" s="116"/>
      <c r="RSF382" s="116"/>
      <c r="RSG382" s="116"/>
      <c r="RSH382" s="116"/>
      <c r="RSI382" s="116"/>
      <c r="RSJ382" s="116"/>
      <c r="RSK382" s="118"/>
      <c r="RSL382" s="115"/>
      <c r="RSM382" s="116"/>
      <c r="RSN382" s="117"/>
      <c r="RSO382" s="116"/>
      <c r="RSP382" s="116"/>
      <c r="RSQ382" s="116"/>
      <c r="RSR382" s="116"/>
      <c r="RSS382" s="116"/>
      <c r="RST382" s="116"/>
      <c r="RSU382" s="116"/>
      <c r="RSV382" s="116"/>
      <c r="RSW382" s="118"/>
      <c r="RSX382" s="116"/>
      <c r="RSY382" s="116"/>
      <c r="RSZ382" s="116"/>
      <c r="RTA382" s="116"/>
      <c r="RTB382" s="116"/>
      <c r="RTC382" s="116"/>
      <c r="RTD382" s="116"/>
      <c r="RTE382" s="116"/>
      <c r="RTF382" s="116"/>
      <c r="RTG382" s="116"/>
      <c r="RTH382" s="118"/>
      <c r="RTI382" s="115"/>
      <c r="RTJ382" s="116"/>
      <c r="RTK382" s="117"/>
      <c r="RTL382" s="116"/>
      <c r="RTM382" s="116"/>
      <c r="RTN382" s="116"/>
      <c r="RTO382" s="116"/>
      <c r="RTP382" s="116"/>
      <c r="RTQ382" s="116"/>
      <c r="RTR382" s="116"/>
      <c r="RTS382" s="116"/>
      <c r="RTT382" s="118"/>
      <c r="RTU382" s="116"/>
      <c r="RTV382" s="116"/>
      <c r="RTW382" s="116"/>
      <c r="RTX382" s="116"/>
      <c r="RTY382" s="116"/>
      <c r="RTZ382" s="116"/>
      <c r="RUA382" s="116"/>
      <c r="RUB382" s="116"/>
      <c r="RUC382" s="116"/>
      <c r="RUD382" s="116"/>
      <c r="RUE382" s="118"/>
      <c r="RUF382" s="115"/>
      <c r="RUG382" s="116"/>
      <c r="RUH382" s="117"/>
      <c r="RUI382" s="116"/>
      <c r="RUJ382" s="116"/>
      <c r="RUK382" s="116"/>
      <c r="RUL382" s="116"/>
      <c r="RUM382" s="116"/>
      <c r="RUN382" s="116"/>
      <c r="RUO382" s="116"/>
      <c r="RUP382" s="116"/>
      <c r="RUQ382" s="118"/>
      <c r="RUR382" s="116"/>
      <c r="RUS382" s="116"/>
      <c r="RUT382" s="116"/>
      <c r="RUU382" s="116"/>
      <c r="RUV382" s="116"/>
      <c r="RUW382" s="116"/>
      <c r="RUX382" s="116"/>
      <c r="RUY382" s="116"/>
      <c r="RUZ382" s="116"/>
      <c r="RVA382" s="116"/>
      <c r="RVB382" s="118"/>
      <c r="RVC382" s="115"/>
      <c r="RVD382" s="116"/>
      <c r="RVE382" s="117"/>
      <c r="RVF382" s="116"/>
      <c r="RVG382" s="116"/>
      <c r="RVH382" s="116"/>
      <c r="RVI382" s="116"/>
      <c r="RVJ382" s="116"/>
      <c r="RVK382" s="116"/>
      <c r="RVL382" s="116"/>
      <c r="RVM382" s="116"/>
      <c r="RVN382" s="118"/>
      <c r="RVO382" s="116"/>
      <c r="RVP382" s="116"/>
      <c r="RVQ382" s="116"/>
      <c r="RVR382" s="116"/>
      <c r="RVS382" s="116"/>
      <c r="RVT382" s="116"/>
      <c r="RVU382" s="116"/>
      <c r="RVV382" s="116"/>
      <c r="RVW382" s="116"/>
      <c r="RVX382" s="116"/>
      <c r="RVY382" s="118"/>
      <c r="RVZ382" s="115"/>
      <c r="RWA382" s="116"/>
      <c r="RWB382" s="117"/>
      <c r="RWC382" s="116"/>
      <c r="RWD382" s="116"/>
      <c r="RWE382" s="116"/>
      <c r="RWF382" s="116"/>
      <c r="RWG382" s="116"/>
      <c r="RWH382" s="116"/>
      <c r="RWI382" s="116"/>
      <c r="RWJ382" s="116"/>
      <c r="RWK382" s="118"/>
      <c r="RWL382" s="116"/>
      <c r="RWM382" s="116"/>
      <c r="RWN382" s="116"/>
      <c r="RWO382" s="116"/>
      <c r="RWP382" s="116"/>
      <c r="RWQ382" s="116"/>
      <c r="RWR382" s="116"/>
      <c r="RWS382" s="116"/>
      <c r="RWT382" s="116"/>
      <c r="RWU382" s="116"/>
      <c r="RWV382" s="118"/>
      <c r="RWW382" s="115"/>
      <c r="RWX382" s="116"/>
      <c r="RWY382" s="117"/>
      <c r="RWZ382" s="116"/>
      <c r="RXA382" s="116"/>
      <c r="RXB382" s="116"/>
      <c r="RXC382" s="116"/>
      <c r="RXD382" s="116"/>
      <c r="RXE382" s="116"/>
      <c r="RXF382" s="116"/>
      <c r="RXG382" s="116"/>
      <c r="RXH382" s="118"/>
      <c r="RXI382" s="116"/>
      <c r="RXJ382" s="116"/>
      <c r="RXK382" s="116"/>
      <c r="RXL382" s="116"/>
      <c r="RXM382" s="116"/>
      <c r="RXN382" s="116"/>
      <c r="RXO382" s="116"/>
      <c r="RXP382" s="116"/>
      <c r="RXQ382" s="116"/>
      <c r="RXR382" s="116"/>
      <c r="RXS382" s="118"/>
      <c r="RXT382" s="115"/>
      <c r="RXU382" s="116"/>
      <c r="RXV382" s="117"/>
      <c r="RXW382" s="116"/>
      <c r="RXX382" s="116"/>
      <c r="RXY382" s="116"/>
      <c r="RXZ382" s="116"/>
      <c r="RYA382" s="116"/>
      <c r="RYB382" s="116"/>
      <c r="RYC382" s="116"/>
      <c r="RYD382" s="116"/>
      <c r="RYE382" s="118"/>
      <c r="RYF382" s="116"/>
      <c r="RYG382" s="116"/>
      <c r="RYH382" s="116"/>
      <c r="RYI382" s="116"/>
      <c r="RYJ382" s="116"/>
      <c r="RYK382" s="116"/>
      <c r="RYL382" s="116"/>
      <c r="RYM382" s="116"/>
      <c r="RYN382" s="116"/>
      <c r="RYO382" s="116"/>
      <c r="RYP382" s="118"/>
      <c r="RYQ382" s="115"/>
      <c r="RYR382" s="116"/>
      <c r="RYS382" s="117"/>
      <c r="RYT382" s="116"/>
      <c r="RYU382" s="116"/>
      <c r="RYV382" s="116"/>
      <c r="RYW382" s="116"/>
      <c r="RYX382" s="116"/>
      <c r="RYY382" s="116"/>
      <c r="RYZ382" s="116"/>
      <c r="RZA382" s="116"/>
      <c r="RZB382" s="118"/>
      <c r="RZC382" s="116"/>
      <c r="RZD382" s="116"/>
      <c r="RZE382" s="116"/>
      <c r="RZF382" s="116"/>
      <c r="RZG382" s="116"/>
      <c r="RZH382" s="116"/>
      <c r="RZI382" s="116"/>
      <c r="RZJ382" s="116"/>
      <c r="RZK382" s="116"/>
      <c r="RZL382" s="116"/>
      <c r="RZM382" s="118"/>
      <c r="RZN382" s="115"/>
      <c r="RZO382" s="116"/>
      <c r="RZP382" s="117"/>
      <c r="RZQ382" s="116"/>
      <c r="RZR382" s="116"/>
      <c r="RZS382" s="116"/>
      <c r="RZT382" s="116"/>
      <c r="RZU382" s="116"/>
      <c r="RZV382" s="116"/>
      <c r="RZW382" s="116"/>
      <c r="RZX382" s="116"/>
      <c r="RZY382" s="118"/>
      <c r="RZZ382" s="116"/>
      <c r="SAA382" s="116"/>
      <c r="SAB382" s="116"/>
      <c r="SAC382" s="116"/>
      <c r="SAD382" s="116"/>
      <c r="SAE382" s="116"/>
      <c r="SAF382" s="116"/>
      <c r="SAG382" s="116"/>
      <c r="SAH382" s="116"/>
      <c r="SAI382" s="116"/>
      <c r="SAJ382" s="118"/>
      <c r="SAK382" s="115"/>
      <c r="SAL382" s="116"/>
      <c r="SAM382" s="117"/>
      <c r="SAN382" s="116"/>
      <c r="SAO382" s="116"/>
      <c r="SAP382" s="116"/>
      <c r="SAQ382" s="116"/>
      <c r="SAR382" s="116"/>
      <c r="SAS382" s="116"/>
      <c r="SAT382" s="116"/>
      <c r="SAU382" s="116"/>
      <c r="SAV382" s="118"/>
      <c r="SAW382" s="116"/>
      <c r="SAX382" s="116"/>
      <c r="SAY382" s="116"/>
      <c r="SAZ382" s="116"/>
      <c r="SBA382" s="116"/>
      <c r="SBB382" s="116"/>
      <c r="SBC382" s="116"/>
      <c r="SBD382" s="116"/>
      <c r="SBE382" s="116"/>
      <c r="SBF382" s="116"/>
      <c r="SBG382" s="118"/>
      <c r="SBH382" s="115"/>
      <c r="SBI382" s="116"/>
      <c r="SBJ382" s="117"/>
      <c r="SBK382" s="116"/>
      <c r="SBL382" s="116"/>
      <c r="SBM382" s="116"/>
      <c r="SBN382" s="116"/>
      <c r="SBO382" s="116"/>
      <c r="SBP382" s="116"/>
      <c r="SBQ382" s="116"/>
      <c r="SBR382" s="116"/>
      <c r="SBS382" s="118"/>
      <c r="SBT382" s="116"/>
      <c r="SBU382" s="116"/>
      <c r="SBV382" s="116"/>
      <c r="SBW382" s="116"/>
      <c r="SBX382" s="116"/>
      <c r="SBY382" s="116"/>
      <c r="SBZ382" s="116"/>
      <c r="SCA382" s="116"/>
      <c r="SCB382" s="116"/>
      <c r="SCC382" s="116"/>
      <c r="SCD382" s="118"/>
      <c r="SCE382" s="115"/>
      <c r="SCF382" s="116"/>
      <c r="SCG382" s="117"/>
      <c r="SCH382" s="116"/>
      <c r="SCI382" s="116"/>
      <c r="SCJ382" s="116"/>
      <c r="SCK382" s="116"/>
      <c r="SCL382" s="116"/>
      <c r="SCM382" s="116"/>
      <c r="SCN382" s="116"/>
      <c r="SCO382" s="116"/>
      <c r="SCP382" s="118"/>
      <c r="SCQ382" s="116"/>
      <c r="SCR382" s="116"/>
      <c r="SCS382" s="116"/>
      <c r="SCT382" s="116"/>
      <c r="SCU382" s="116"/>
      <c r="SCV382" s="116"/>
      <c r="SCW382" s="116"/>
      <c r="SCX382" s="116"/>
      <c r="SCY382" s="116"/>
      <c r="SCZ382" s="116"/>
      <c r="SDA382" s="118"/>
      <c r="SDB382" s="115"/>
      <c r="SDC382" s="116"/>
      <c r="SDD382" s="117"/>
      <c r="SDE382" s="116"/>
      <c r="SDF382" s="116"/>
      <c r="SDG382" s="116"/>
      <c r="SDH382" s="116"/>
      <c r="SDI382" s="116"/>
      <c r="SDJ382" s="116"/>
      <c r="SDK382" s="116"/>
      <c r="SDL382" s="116"/>
      <c r="SDM382" s="118"/>
      <c r="SDN382" s="116"/>
      <c r="SDO382" s="116"/>
      <c r="SDP382" s="116"/>
      <c r="SDQ382" s="116"/>
      <c r="SDR382" s="116"/>
      <c r="SDS382" s="116"/>
      <c r="SDT382" s="116"/>
      <c r="SDU382" s="116"/>
      <c r="SDV382" s="116"/>
      <c r="SDW382" s="116"/>
      <c r="SDX382" s="118"/>
      <c r="SDY382" s="115"/>
      <c r="SDZ382" s="116"/>
      <c r="SEA382" s="117"/>
      <c r="SEB382" s="116"/>
      <c r="SEC382" s="116"/>
      <c r="SED382" s="116"/>
      <c r="SEE382" s="116"/>
      <c r="SEF382" s="116"/>
      <c r="SEG382" s="116"/>
      <c r="SEH382" s="116"/>
      <c r="SEI382" s="116"/>
      <c r="SEJ382" s="118"/>
      <c r="SEK382" s="116"/>
      <c r="SEL382" s="116"/>
      <c r="SEM382" s="116"/>
      <c r="SEN382" s="116"/>
      <c r="SEO382" s="116"/>
      <c r="SEP382" s="116"/>
      <c r="SEQ382" s="116"/>
      <c r="SER382" s="116"/>
      <c r="SES382" s="116"/>
      <c r="SET382" s="116"/>
      <c r="SEU382" s="118"/>
      <c r="SEV382" s="115"/>
      <c r="SEW382" s="116"/>
      <c r="SEX382" s="117"/>
      <c r="SEY382" s="116"/>
      <c r="SEZ382" s="116"/>
      <c r="SFA382" s="116"/>
      <c r="SFB382" s="116"/>
      <c r="SFC382" s="116"/>
      <c r="SFD382" s="116"/>
      <c r="SFE382" s="116"/>
      <c r="SFF382" s="116"/>
      <c r="SFG382" s="118"/>
      <c r="SFH382" s="116"/>
      <c r="SFI382" s="116"/>
      <c r="SFJ382" s="116"/>
      <c r="SFK382" s="116"/>
      <c r="SFL382" s="116"/>
      <c r="SFM382" s="116"/>
      <c r="SFN382" s="116"/>
      <c r="SFO382" s="116"/>
      <c r="SFP382" s="116"/>
      <c r="SFQ382" s="116"/>
      <c r="SFR382" s="118"/>
      <c r="SFS382" s="115"/>
      <c r="SFT382" s="116"/>
      <c r="SFU382" s="117"/>
      <c r="SFV382" s="116"/>
      <c r="SFW382" s="116"/>
      <c r="SFX382" s="116"/>
      <c r="SFY382" s="116"/>
      <c r="SFZ382" s="116"/>
      <c r="SGA382" s="116"/>
      <c r="SGB382" s="116"/>
      <c r="SGC382" s="116"/>
      <c r="SGD382" s="118"/>
      <c r="SGE382" s="116"/>
      <c r="SGF382" s="116"/>
      <c r="SGG382" s="116"/>
      <c r="SGH382" s="116"/>
      <c r="SGI382" s="116"/>
      <c r="SGJ382" s="116"/>
      <c r="SGK382" s="116"/>
      <c r="SGL382" s="116"/>
      <c r="SGM382" s="116"/>
      <c r="SGN382" s="116"/>
      <c r="SGO382" s="118"/>
      <c r="SGP382" s="115"/>
      <c r="SGQ382" s="116"/>
      <c r="SGR382" s="117"/>
      <c r="SGS382" s="116"/>
      <c r="SGT382" s="116"/>
      <c r="SGU382" s="116"/>
      <c r="SGV382" s="116"/>
      <c r="SGW382" s="116"/>
      <c r="SGX382" s="116"/>
      <c r="SGY382" s="116"/>
      <c r="SGZ382" s="116"/>
      <c r="SHA382" s="118"/>
      <c r="SHB382" s="116"/>
      <c r="SHC382" s="116"/>
      <c r="SHD382" s="116"/>
      <c r="SHE382" s="116"/>
      <c r="SHF382" s="116"/>
      <c r="SHG382" s="116"/>
      <c r="SHH382" s="116"/>
      <c r="SHI382" s="116"/>
      <c r="SHJ382" s="116"/>
      <c r="SHK382" s="116"/>
      <c r="SHL382" s="118"/>
      <c r="SHM382" s="115"/>
      <c r="SHN382" s="116"/>
      <c r="SHO382" s="117"/>
      <c r="SHP382" s="116"/>
      <c r="SHQ382" s="116"/>
      <c r="SHR382" s="116"/>
      <c r="SHS382" s="116"/>
      <c r="SHT382" s="116"/>
      <c r="SHU382" s="116"/>
      <c r="SHV382" s="116"/>
      <c r="SHW382" s="116"/>
      <c r="SHX382" s="118"/>
      <c r="SHY382" s="116"/>
      <c r="SHZ382" s="116"/>
      <c r="SIA382" s="116"/>
      <c r="SIB382" s="116"/>
      <c r="SIC382" s="116"/>
      <c r="SID382" s="116"/>
      <c r="SIE382" s="116"/>
      <c r="SIF382" s="116"/>
      <c r="SIG382" s="116"/>
      <c r="SIH382" s="116"/>
      <c r="SII382" s="118"/>
      <c r="SIJ382" s="115"/>
      <c r="SIK382" s="116"/>
      <c r="SIL382" s="117"/>
      <c r="SIM382" s="116"/>
      <c r="SIN382" s="116"/>
      <c r="SIO382" s="116"/>
      <c r="SIP382" s="116"/>
      <c r="SIQ382" s="116"/>
      <c r="SIR382" s="116"/>
      <c r="SIS382" s="116"/>
      <c r="SIT382" s="116"/>
      <c r="SIU382" s="118"/>
      <c r="SIV382" s="116"/>
      <c r="SIW382" s="116"/>
      <c r="SIX382" s="116"/>
      <c r="SIY382" s="116"/>
      <c r="SIZ382" s="116"/>
      <c r="SJA382" s="116"/>
      <c r="SJB382" s="116"/>
      <c r="SJC382" s="116"/>
      <c r="SJD382" s="116"/>
      <c r="SJE382" s="116"/>
      <c r="SJF382" s="118"/>
      <c r="SJG382" s="115"/>
      <c r="SJH382" s="116"/>
      <c r="SJI382" s="117"/>
      <c r="SJJ382" s="116"/>
      <c r="SJK382" s="116"/>
      <c r="SJL382" s="116"/>
      <c r="SJM382" s="116"/>
      <c r="SJN382" s="116"/>
      <c r="SJO382" s="116"/>
      <c r="SJP382" s="116"/>
      <c r="SJQ382" s="116"/>
      <c r="SJR382" s="118"/>
      <c r="SJS382" s="116"/>
      <c r="SJT382" s="116"/>
      <c r="SJU382" s="116"/>
      <c r="SJV382" s="116"/>
      <c r="SJW382" s="116"/>
      <c r="SJX382" s="116"/>
      <c r="SJY382" s="116"/>
      <c r="SJZ382" s="116"/>
      <c r="SKA382" s="116"/>
      <c r="SKB382" s="116"/>
      <c r="SKC382" s="118"/>
      <c r="SKD382" s="115"/>
      <c r="SKE382" s="116"/>
      <c r="SKF382" s="117"/>
      <c r="SKG382" s="116"/>
      <c r="SKH382" s="116"/>
      <c r="SKI382" s="116"/>
      <c r="SKJ382" s="116"/>
      <c r="SKK382" s="116"/>
      <c r="SKL382" s="116"/>
      <c r="SKM382" s="116"/>
      <c r="SKN382" s="116"/>
      <c r="SKO382" s="118"/>
      <c r="SKP382" s="116"/>
      <c r="SKQ382" s="116"/>
      <c r="SKR382" s="116"/>
      <c r="SKS382" s="116"/>
      <c r="SKT382" s="116"/>
      <c r="SKU382" s="116"/>
      <c r="SKV382" s="116"/>
      <c r="SKW382" s="116"/>
      <c r="SKX382" s="116"/>
      <c r="SKY382" s="116"/>
      <c r="SKZ382" s="118"/>
      <c r="SLA382" s="115"/>
      <c r="SLB382" s="116"/>
      <c r="SLC382" s="117"/>
      <c r="SLD382" s="116"/>
      <c r="SLE382" s="116"/>
      <c r="SLF382" s="116"/>
      <c r="SLG382" s="116"/>
      <c r="SLH382" s="116"/>
      <c r="SLI382" s="116"/>
      <c r="SLJ382" s="116"/>
      <c r="SLK382" s="116"/>
      <c r="SLL382" s="118"/>
      <c r="SLM382" s="116"/>
      <c r="SLN382" s="116"/>
      <c r="SLO382" s="116"/>
      <c r="SLP382" s="116"/>
      <c r="SLQ382" s="116"/>
      <c r="SLR382" s="116"/>
      <c r="SLS382" s="116"/>
      <c r="SLT382" s="116"/>
      <c r="SLU382" s="116"/>
      <c r="SLV382" s="116"/>
      <c r="SLW382" s="118"/>
      <c r="SLX382" s="115"/>
      <c r="SLY382" s="116"/>
      <c r="SLZ382" s="117"/>
      <c r="SMA382" s="116"/>
      <c r="SMB382" s="116"/>
      <c r="SMC382" s="116"/>
      <c r="SMD382" s="116"/>
      <c r="SME382" s="116"/>
      <c r="SMF382" s="116"/>
      <c r="SMG382" s="116"/>
      <c r="SMH382" s="116"/>
      <c r="SMI382" s="118"/>
      <c r="SMJ382" s="116"/>
      <c r="SMK382" s="116"/>
      <c r="SML382" s="116"/>
      <c r="SMM382" s="116"/>
      <c r="SMN382" s="116"/>
      <c r="SMO382" s="116"/>
      <c r="SMP382" s="116"/>
      <c r="SMQ382" s="116"/>
      <c r="SMR382" s="116"/>
      <c r="SMS382" s="116"/>
      <c r="SMT382" s="118"/>
      <c r="SMU382" s="115"/>
      <c r="SMV382" s="116"/>
      <c r="SMW382" s="117"/>
      <c r="SMX382" s="116"/>
      <c r="SMY382" s="116"/>
      <c r="SMZ382" s="116"/>
      <c r="SNA382" s="116"/>
      <c r="SNB382" s="116"/>
      <c r="SNC382" s="116"/>
      <c r="SND382" s="116"/>
      <c r="SNE382" s="116"/>
      <c r="SNF382" s="118"/>
      <c r="SNG382" s="116"/>
      <c r="SNH382" s="116"/>
      <c r="SNI382" s="116"/>
      <c r="SNJ382" s="116"/>
      <c r="SNK382" s="116"/>
      <c r="SNL382" s="116"/>
      <c r="SNM382" s="116"/>
      <c r="SNN382" s="116"/>
      <c r="SNO382" s="116"/>
      <c r="SNP382" s="116"/>
      <c r="SNQ382" s="118"/>
      <c r="SNR382" s="115"/>
      <c r="SNS382" s="116"/>
      <c r="SNT382" s="117"/>
      <c r="SNU382" s="116"/>
      <c r="SNV382" s="116"/>
      <c r="SNW382" s="116"/>
      <c r="SNX382" s="116"/>
      <c r="SNY382" s="116"/>
      <c r="SNZ382" s="116"/>
      <c r="SOA382" s="116"/>
      <c r="SOB382" s="116"/>
      <c r="SOC382" s="118"/>
      <c r="SOD382" s="116"/>
      <c r="SOE382" s="116"/>
      <c r="SOF382" s="116"/>
      <c r="SOG382" s="116"/>
      <c r="SOH382" s="116"/>
      <c r="SOI382" s="116"/>
      <c r="SOJ382" s="116"/>
      <c r="SOK382" s="116"/>
      <c r="SOL382" s="116"/>
      <c r="SOM382" s="116"/>
      <c r="SON382" s="118"/>
      <c r="SOO382" s="115"/>
      <c r="SOP382" s="116"/>
      <c r="SOQ382" s="117"/>
      <c r="SOR382" s="116"/>
      <c r="SOS382" s="116"/>
      <c r="SOT382" s="116"/>
      <c r="SOU382" s="116"/>
      <c r="SOV382" s="116"/>
      <c r="SOW382" s="116"/>
      <c r="SOX382" s="116"/>
      <c r="SOY382" s="116"/>
      <c r="SOZ382" s="118"/>
      <c r="SPA382" s="116"/>
      <c r="SPB382" s="116"/>
      <c r="SPC382" s="116"/>
      <c r="SPD382" s="116"/>
      <c r="SPE382" s="116"/>
      <c r="SPF382" s="116"/>
      <c r="SPG382" s="116"/>
      <c r="SPH382" s="116"/>
      <c r="SPI382" s="116"/>
      <c r="SPJ382" s="116"/>
      <c r="SPK382" s="118"/>
      <c r="SPL382" s="115"/>
      <c r="SPM382" s="116"/>
      <c r="SPN382" s="117"/>
      <c r="SPO382" s="116"/>
      <c r="SPP382" s="116"/>
      <c r="SPQ382" s="116"/>
      <c r="SPR382" s="116"/>
      <c r="SPS382" s="116"/>
      <c r="SPT382" s="116"/>
      <c r="SPU382" s="116"/>
      <c r="SPV382" s="116"/>
      <c r="SPW382" s="118"/>
      <c r="SPX382" s="116"/>
      <c r="SPY382" s="116"/>
      <c r="SPZ382" s="116"/>
      <c r="SQA382" s="116"/>
      <c r="SQB382" s="116"/>
      <c r="SQC382" s="116"/>
      <c r="SQD382" s="116"/>
      <c r="SQE382" s="116"/>
      <c r="SQF382" s="116"/>
      <c r="SQG382" s="116"/>
      <c r="SQH382" s="118"/>
      <c r="SQI382" s="115"/>
      <c r="SQJ382" s="116"/>
      <c r="SQK382" s="117"/>
      <c r="SQL382" s="116"/>
      <c r="SQM382" s="116"/>
      <c r="SQN382" s="116"/>
      <c r="SQO382" s="116"/>
      <c r="SQP382" s="116"/>
      <c r="SQQ382" s="116"/>
      <c r="SQR382" s="116"/>
      <c r="SQS382" s="116"/>
      <c r="SQT382" s="118"/>
      <c r="SQU382" s="116"/>
      <c r="SQV382" s="116"/>
      <c r="SQW382" s="116"/>
      <c r="SQX382" s="116"/>
      <c r="SQY382" s="116"/>
      <c r="SQZ382" s="116"/>
      <c r="SRA382" s="116"/>
      <c r="SRB382" s="116"/>
      <c r="SRC382" s="116"/>
      <c r="SRD382" s="116"/>
      <c r="SRE382" s="118"/>
      <c r="SRF382" s="115"/>
      <c r="SRG382" s="116"/>
      <c r="SRH382" s="117"/>
      <c r="SRI382" s="116"/>
      <c r="SRJ382" s="116"/>
      <c r="SRK382" s="116"/>
      <c r="SRL382" s="116"/>
      <c r="SRM382" s="116"/>
      <c r="SRN382" s="116"/>
      <c r="SRO382" s="116"/>
      <c r="SRP382" s="116"/>
      <c r="SRQ382" s="118"/>
      <c r="SRR382" s="116"/>
      <c r="SRS382" s="116"/>
      <c r="SRT382" s="116"/>
      <c r="SRU382" s="116"/>
      <c r="SRV382" s="116"/>
      <c r="SRW382" s="116"/>
      <c r="SRX382" s="116"/>
      <c r="SRY382" s="116"/>
      <c r="SRZ382" s="116"/>
      <c r="SSA382" s="116"/>
      <c r="SSB382" s="118"/>
      <c r="SSC382" s="115"/>
      <c r="SSD382" s="116"/>
      <c r="SSE382" s="117"/>
      <c r="SSF382" s="116"/>
      <c r="SSG382" s="116"/>
      <c r="SSH382" s="116"/>
      <c r="SSI382" s="116"/>
      <c r="SSJ382" s="116"/>
      <c r="SSK382" s="116"/>
      <c r="SSL382" s="116"/>
      <c r="SSM382" s="116"/>
      <c r="SSN382" s="118"/>
      <c r="SSO382" s="116"/>
      <c r="SSP382" s="116"/>
      <c r="SSQ382" s="116"/>
      <c r="SSR382" s="116"/>
      <c r="SSS382" s="116"/>
      <c r="SST382" s="116"/>
      <c r="SSU382" s="116"/>
      <c r="SSV382" s="116"/>
      <c r="SSW382" s="116"/>
      <c r="SSX382" s="116"/>
      <c r="SSY382" s="118"/>
      <c r="SSZ382" s="115"/>
      <c r="STA382" s="116"/>
      <c r="STB382" s="117"/>
      <c r="STC382" s="116"/>
      <c r="STD382" s="116"/>
      <c r="STE382" s="116"/>
      <c r="STF382" s="116"/>
      <c r="STG382" s="116"/>
      <c r="STH382" s="116"/>
      <c r="STI382" s="116"/>
      <c r="STJ382" s="116"/>
      <c r="STK382" s="118"/>
      <c r="STL382" s="116"/>
      <c r="STM382" s="116"/>
      <c r="STN382" s="116"/>
      <c r="STO382" s="116"/>
      <c r="STP382" s="116"/>
      <c r="STQ382" s="116"/>
      <c r="STR382" s="116"/>
      <c r="STS382" s="116"/>
      <c r="STT382" s="116"/>
      <c r="STU382" s="116"/>
      <c r="STV382" s="118"/>
      <c r="STW382" s="115"/>
      <c r="STX382" s="116"/>
      <c r="STY382" s="117"/>
      <c r="STZ382" s="116"/>
      <c r="SUA382" s="116"/>
      <c r="SUB382" s="116"/>
      <c r="SUC382" s="116"/>
      <c r="SUD382" s="116"/>
      <c r="SUE382" s="116"/>
      <c r="SUF382" s="116"/>
      <c r="SUG382" s="116"/>
      <c r="SUH382" s="118"/>
      <c r="SUI382" s="116"/>
      <c r="SUJ382" s="116"/>
      <c r="SUK382" s="116"/>
      <c r="SUL382" s="116"/>
      <c r="SUM382" s="116"/>
      <c r="SUN382" s="116"/>
      <c r="SUO382" s="116"/>
      <c r="SUP382" s="116"/>
      <c r="SUQ382" s="116"/>
      <c r="SUR382" s="116"/>
      <c r="SUS382" s="118"/>
      <c r="SUT382" s="115"/>
      <c r="SUU382" s="116"/>
      <c r="SUV382" s="117"/>
      <c r="SUW382" s="116"/>
      <c r="SUX382" s="116"/>
      <c r="SUY382" s="116"/>
      <c r="SUZ382" s="116"/>
      <c r="SVA382" s="116"/>
      <c r="SVB382" s="116"/>
      <c r="SVC382" s="116"/>
      <c r="SVD382" s="116"/>
      <c r="SVE382" s="118"/>
      <c r="SVF382" s="116"/>
      <c r="SVG382" s="116"/>
      <c r="SVH382" s="116"/>
      <c r="SVI382" s="116"/>
      <c r="SVJ382" s="116"/>
      <c r="SVK382" s="116"/>
      <c r="SVL382" s="116"/>
      <c r="SVM382" s="116"/>
      <c r="SVN382" s="116"/>
      <c r="SVO382" s="116"/>
      <c r="SVP382" s="118"/>
      <c r="SVQ382" s="115"/>
      <c r="SVR382" s="116"/>
      <c r="SVS382" s="117"/>
      <c r="SVT382" s="116"/>
      <c r="SVU382" s="116"/>
      <c r="SVV382" s="116"/>
      <c r="SVW382" s="116"/>
      <c r="SVX382" s="116"/>
      <c r="SVY382" s="116"/>
      <c r="SVZ382" s="116"/>
      <c r="SWA382" s="116"/>
      <c r="SWB382" s="118"/>
      <c r="SWC382" s="116"/>
      <c r="SWD382" s="116"/>
      <c r="SWE382" s="116"/>
      <c r="SWF382" s="116"/>
      <c r="SWG382" s="116"/>
      <c r="SWH382" s="116"/>
      <c r="SWI382" s="116"/>
      <c r="SWJ382" s="116"/>
      <c r="SWK382" s="116"/>
      <c r="SWL382" s="116"/>
      <c r="SWM382" s="118"/>
      <c r="SWN382" s="115"/>
      <c r="SWO382" s="116"/>
      <c r="SWP382" s="117"/>
      <c r="SWQ382" s="116"/>
      <c r="SWR382" s="116"/>
      <c r="SWS382" s="116"/>
      <c r="SWT382" s="116"/>
      <c r="SWU382" s="116"/>
      <c r="SWV382" s="116"/>
      <c r="SWW382" s="116"/>
      <c r="SWX382" s="116"/>
      <c r="SWY382" s="118"/>
      <c r="SWZ382" s="116"/>
      <c r="SXA382" s="116"/>
      <c r="SXB382" s="116"/>
      <c r="SXC382" s="116"/>
      <c r="SXD382" s="116"/>
      <c r="SXE382" s="116"/>
      <c r="SXF382" s="116"/>
      <c r="SXG382" s="116"/>
      <c r="SXH382" s="116"/>
      <c r="SXI382" s="116"/>
      <c r="SXJ382" s="118"/>
      <c r="SXK382" s="115"/>
      <c r="SXL382" s="116"/>
      <c r="SXM382" s="117"/>
      <c r="SXN382" s="116"/>
      <c r="SXO382" s="116"/>
      <c r="SXP382" s="116"/>
      <c r="SXQ382" s="116"/>
      <c r="SXR382" s="116"/>
      <c r="SXS382" s="116"/>
      <c r="SXT382" s="116"/>
      <c r="SXU382" s="116"/>
      <c r="SXV382" s="118"/>
      <c r="SXW382" s="116"/>
      <c r="SXX382" s="116"/>
      <c r="SXY382" s="116"/>
      <c r="SXZ382" s="116"/>
      <c r="SYA382" s="116"/>
      <c r="SYB382" s="116"/>
      <c r="SYC382" s="116"/>
      <c r="SYD382" s="116"/>
      <c r="SYE382" s="116"/>
      <c r="SYF382" s="116"/>
      <c r="SYG382" s="118"/>
      <c r="SYH382" s="115"/>
      <c r="SYI382" s="116"/>
      <c r="SYJ382" s="117"/>
      <c r="SYK382" s="116"/>
      <c r="SYL382" s="116"/>
      <c r="SYM382" s="116"/>
      <c r="SYN382" s="116"/>
      <c r="SYO382" s="116"/>
      <c r="SYP382" s="116"/>
      <c r="SYQ382" s="116"/>
      <c r="SYR382" s="116"/>
      <c r="SYS382" s="118"/>
      <c r="SYT382" s="116"/>
      <c r="SYU382" s="116"/>
      <c r="SYV382" s="116"/>
      <c r="SYW382" s="116"/>
      <c r="SYX382" s="116"/>
      <c r="SYY382" s="116"/>
      <c r="SYZ382" s="116"/>
      <c r="SZA382" s="116"/>
      <c r="SZB382" s="116"/>
      <c r="SZC382" s="116"/>
      <c r="SZD382" s="118"/>
      <c r="SZE382" s="115"/>
      <c r="SZF382" s="116"/>
      <c r="SZG382" s="117"/>
      <c r="SZH382" s="116"/>
      <c r="SZI382" s="116"/>
      <c r="SZJ382" s="116"/>
      <c r="SZK382" s="116"/>
      <c r="SZL382" s="116"/>
      <c r="SZM382" s="116"/>
      <c r="SZN382" s="116"/>
      <c r="SZO382" s="116"/>
      <c r="SZP382" s="118"/>
      <c r="SZQ382" s="116"/>
      <c r="SZR382" s="116"/>
      <c r="SZS382" s="116"/>
      <c r="SZT382" s="116"/>
      <c r="SZU382" s="116"/>
      <c r="SZV382" s="116"/>
      <c r="SZW382" s="116"/>
      <c r="SZX382" s="116"/>
      <c r="SZY382" s="116"/>
      <c r="SZZ382" s="116"/>
      <c r="TAA382" s="118"/>
      <c r="TAB382" s="115"/>
      <c r="TAC382" s="116"/>
      <c r="TAD382" s="117"/>
      <c r="TAE382" s="116"/>
      <c r="TAF382" s="116"/>
      <c r="TAG382" s="116"/>
      <c r="TAH382" s="116"/>
      <c r="TAI382" s="116"/>
      <c r="TAJ382" s="116"/>
      <c r="TAK382" s="116"/>
      <c r="TAL382" s="116"/>
      <c r="TAM382" s="118"/>
      <c r="TAN382" s="116"/>
      <c r="TAO382" s="116"/>
      <c r="TAP382" s="116"/>
      <c r="TAQ382" s="116"/>
      <c r="TAR382" s="116"/>
      <c r="TAS382" s="116"/>
      <c r="TAT382" s="116"/>
      <c r="TAU382" s="116"/>
      <c r="TAV382" s="116"/>
      <c r="TAW382" s="116"/>
      <c r="TAX382" s="118"/>
      <c r="TAY382" s="115"/>
      <c r="TAZ382" s="116"/>
      <c r="TBA382" s="117"/>
      <c r="TBB382" s="116"/>
      <c r="TBC382" s="116"/>
      <c r="TBD382" s="116"/>
      <c r="TBE382" s="116"/>
      <c r="TBF382" s="116"/>
      <c r="TBG382" s="116"/>
      <c r="TBH382" s="116"/>
      <c r="TBI382" s="116"/>
      <c r="TBJ382" s="118"/>
      <c r="TBK382" s="116"/>
      <c r="TBL382" s="116"/>
      <c r="TBM382" s="116"/>
      <c r="TBN382" s="116"/>
      <c r="TBO382" s="116"/>
      <c r="TBP382" s="116"/>
      <c r="TBQ382" s="116"/>
      <c r="TBR382" s="116"/>
      <c r="TBS382" s="116"/>
      <c r="TBT382" s="116"/>
      <c r="TBU382" s="118"/>
      <c r="TBV382" s="115"/>
      <c r="TBW382" s="116"/>
      <c r="TBX382" s="117"/>
      <c r="TBY382" s="116"/>
      <c r="TBZ382" s="116"/>
      <c r="TCA382" s="116"/>
      <c r="TCB382" s="116"/>
      <c r="TCC382" s="116"/>
      <c r="TCD382" s="116"/>
      <c r="TCE382" s="116"/>
      <c r="TCF382" s="116"/>
      <c r="TCG382" s="118"/>
      <c r="TCH382" s="116"/>
      <c r="TCI382" s="116"/>
      <c r="TCJ382" s="116"/>
      <c r="TCK382" s="116"/>
      <c r="TCL382" s="116"/>
      <c r="TCM382" s="116"/>
      <c r="TCN382" s="116"/>
      <c r="TCO382" s="116"/>
      <c r="TCP382" s="116"/>
      <c r="TCQ382" s="116"/>
      <c r="TCR382" s="118"/>
      <c r="TCS382" s="115"/>
      <c r="TCT382" s="116"/>
      <c r="TCU382" s="117"/>
      <c r="TCV382" s="116"/>
      <c r="TCW382" s="116"/>
      <c r="TCX382" s="116"/>
      <c r="TCY382" s="116"/>
      <c r="TCZ382" s="116"/>
      <c r="TDA382" s="116"/>
      <c r="TDB382" s="116"/>
      <c r="TDC382" s="116"/>
      <c r="TDD382" s="118"/>
      <c r="TDE382" s="116"/>
      <c r="TDF382" s="116"/>
      <c r="TDG382" s="116"/>
      <c r="TDH382" s="116"/>
      <c r="TDI382" s="116"/>
      <c r="TDJ382" s="116"/>
      <c r="TDK382" s="116"/>
      <c r="TDL382" s="116"/>
      <c r="TDM382" s="116"/>
      <c r="TDN382" s="116"/>
      <c r="TDO382" s="118"/>
      <c r="TDP382" s="115"/>
      <c r="TDQ382" s="116"/>
      <c r="TDR382" s="117"/>
      <c r="TDS382" s="116"/>
      <c r="TDT382" s="116"/>
      <c r="TDU382" s="116"/>
      <c r="TDV382" s="116"/>
      <c r="TDW382" s="116"/>
      <c r="TDX382" s="116"/>
      <c r="TDY382" s="116"/>
      <c r="TDZ382" s="116"/>
      <c r="TEA382" s="118"/>
      <c r="TEB382" s="116"/>
      <c r="TEC382" s="116"/>
      <c r="TED382" s="116"/>
      <c r="TEE382" s="116"/>
      <c r="TEF382" s="116"/>
      <c r="TEG382" s="116"/>
      <c r="TEH382" s="116"/>
      <c r="TEI382" s="116"/>
      <c r="TEJ382" s="116"/>
      <c r="TEK382" s="116"/>
      <c r="TEL382" s="118"/>
      <c r="TEM382" s="115"/>
      <c r="TEN382" s="116"/>
      <c r="TEO382" s="117"/>
      <c r="TEP382" s="116"/>
      <c r="TEQ382" s="116"/>
      <c r="TER382" s="116"/>
      <c r="TES382" s="116"/>
      <c r="TET382" s="116"/>
      <c r="TEU382" s="116"/>
      <c r="TEV382" s="116"/>
      <c r="TEW382" s="116"/>
      <c r="TEX382" s="118"/>
      <c r="TEY382" s="116"/>
      <c r="TEZ382" s="116"/>
      <c r="TFA382" s="116"/>
      <c r="TFB382" s="116"/>
      <c r="TFC382" s="116"/>
      <c r="TFD382" s="116"/>
      <c r="TFE382" s="116"/>
      <c r="TFF382" s="116"/>
      <c r="TFG382" s="116"/>
      <c r="TFH382" s="116"/>
      <c r="TFI382" s="118"/>
      <c r="TFJ382" s="115"/>
      <c r="TFK382" s="116"/>
      <c r="TFL382" s="117"/>
      <c r="TFM382" s="116"/>
      <c r="TFN382" s="116"/>
      <c r="TFO382" s="116"/>
      <c r="TFP382" s="116"/>
      <c r="TFQ382" s="116"/>
      <c r="TFR382" s="116"/>
      <c r="TFS382" s="116"/>
      <c r="TFT382" s="116"/>
      <c r="TFU382" s="118"/>
      <c r="TFV382" s="116"/>
      <c r="TFW382" s="116"/>
      <c r="TFX382" s="116"/>
      <c r="TFY382" s="116"/>
      <c r="TFZ382" s="116"/>
      <c r="TGA382" s="116"/>
      <c r="TGB382" s="116"/>
      <c r="TGC382" s="116"/>
      <c r="TGD382" s="116"/>
      <c r="TGE382" s="116"/>
      <c r="TGF382" s="118"/>
      <c r="TGG382" s="115"/>
      <c r="TGH382" s="116"/>
      <c r="TGI382" s="117"/>
      <c r="TGJ382" s="116"/>
      <c r="TGK382" s="116"/>
      <c r="TGL382" s="116"/>
      <c r="TGM382" s="116"/>
      <c r="TGN382" s="116"/>
      <c r="TGO382" s="116"/>
      <c r="TGP382" s="116"/>
      <c r="TGQ382" s="116"/>
      <c r="TGR382" s="118"/>
      <c r="TGS382" s="116"/>
      <c r="TGT382" s="116"/>
      <c r="TGU382" s="116"/>
      <c r="TGV382" s="116"/>
      <c r="TGW382" s="116"/>
      <c r="TGX382" s="116"/>
      <c r="TGY382" s="116"/>
      <c r="TGZ382" s="116"/>
      <c r="THA382" s="116"/>
      <c r="THB382" s="116"/>
      <c r="THC382" s="118"/>
      <c r="THD382" s="115"/>
      <c r="THE382" s="116"/>
      <c r="THF382" s="117"/>
      <c r="THG382" s="116"/>
      <c r="THH382" s="116"/>
      <c r="THI382" s="116"/>
      <c r="THJ382" s="116"/>
      <c r="THK382" s="116"/>
      <c r="THL382" s="116"/>
      <c r="THM382" s="116"/>
      <c r="THN382" s="116"/>
      <c r="THO382" s="118"/>
      <c r="THP382" s="116"/>
      <c r="THQ382" s="116"/>
      <c r="THR382" s="116"/>
      <c r="THS382" s="116"/>
      <c r="THT382" s="116"/>
      <c r="THU382" s="116"/>
      <c r="THV382" s="116"/>
      <c r="THW382" s="116"/>
      <c r="THX382" s="116"/>
      <c r="THY382" s="116"/>
      <c r="THZ382" s="118"/>
      <c r="TIA382" s="115"/>
      <c r="TIB382" s="116"/>
      <c r="TIC382" s="117"/>
      <c r="TID382" s="116"/>
      <c r="TIE382" s="116"/>
      <c r="TIF382" s="116"/>
      <c r="TIG382" s="116"/>
      <c r="TIH382" s="116"/>
      <c r="TII382" s="116"/>
      <c r="TIJ382" s="116"/>
      <c r="TIK382" s="116"/>
      <c r="TIL382" s="118"/>
      <c r="TIM382" s="116"/>
      <c r="TIN382" s="116"/>
      <c r="TIO382" s="116"/>
      <c r="TIP382" s="116"/>
      <c r="TIQ382" s="116"/>
      <c r="TIR382" s="116"/>
      <c r="TIS382" s="116"/>
      <c r="TIT382" s="116"/>
      <c r="TIU382" s="116"/>
      <c r="TIV382" s="116"/>
      <c r="TIW382" s="118"/>
      <c r="TIX382" s="115"/>
      <c r="TIY382" s="116"/>
      <c r="TIZ382" s="117"/>
      <c r="TJA382" s="116"/>
      <c r="TJB382" s="116"/>
      <c r="TJC382" s="116"/>
      <c r="TJD382" s="116"/>
      <c r="TJE382" s="116"/>
      <c r="TJF382" s="116"/>
      <c r="TJG382" s="116"/>
      <c r="TJH382" s="116"/>
      <c r="TJI382" s="118"/>
      <c r="TJJ382" s="116"/>
      <c r="TJK382" s="116"/>
      <c r="TJL382" s="116"/>
      <c r="TJM382" s="116"/>
      <c r="TJN382" s="116"/>
      <c r="TJO382" s="116"/>
      <c r="TJP382" s="116"/>
      <c r="TJQ382" s="116"/>
      <c r="TJR382" s="116"/>
      <c r="TJS382" s="116"/>
      <c r="TJT382" s="118"/>
      <c r="TJU382" s="115"/>
      <c r="TJV382" s="116"/>
      <c r="TJW382" s="117"/>
      <c r="TJX382" s="116"/>
      <c r="TJY382" s="116"/>
      <c r="TJZ382" s="116"/>
      <c r="TKA382" s="116"/>
      <c r="TKB382" s="116"/>
      <c r="TKC382" s="116"/>
      <c r="TKD382" s="116"/>
      <c r="TKE382" s="116"/>
      <c r="TKF382" s="118"/>
      <c r="TKG382" s="116"/>
      <c r="TKH382" s="116"/>
      <c r="TKI382" s="116"/>
      <c r="TKJ382" s="116"/>
      <c r="TKK382" s="116"/>
      <c r="TKL382" s="116"/>
      <c r="TKM382" s="116"/>
      <c r="TKN382" s="116"/>
      <c r="TKO382" s="116"/>
      <c r="TKP382" s="116"/>
      <c r="TKQ382" s="118"/>
      <c r="TKR382" s="115"/>
      <c r="TKS382" s="116"/>
      <c r="TKT382" s="117"/>
      <c r="TKU382" s="116"/>
      <c r="TKV382" s="116"/>
      <c r="TKW382" s="116"/>
      <c r="TKX382" s="116"/>
      <c r="TKY382" s="116"/>
      <c r="TKZ382" s="116"/>
      <c r="TLA382" s="116"/>
      <c r="TLB382" s="116"/>
      <c r="TLC382" s="118"/>
      <c r="TLD382" s="116"/>
      <c r="TLE382" s="116"/>
      <c r="TLF382" s="116"/>
      <c r="TLG382" s="116"/>
      <c r="TLH382" s="116"/>
      <c r="TLI382" s="116"/>
      <c r="TLJ382" s="116"/>
      <c r="TLK382" s="116"/>
      <c r="TLL382" s="116"/>
      <c r="TLM382" s="116"/>
      <c r="TLN382" s="118"/>
      <c r="TLO382" s="115"/>
      <c r="TLP382" s="116"/>
      <c r="TLQ382" s="117"/>
      <c r="TLR382" s="116"/>
      <c r="TLS382" s="116"/>
      <c r="TLT382" s="116"/>
      <c r="TLU382" s="116"/>
      <c r="TLV382" s="116"/>
      <c r="TLW382" s="116"/>
      <c r="TLX382" s="116"/>
      <c r="TLY382" s="116"/>
      <c r="TLZ382" s="118"/>
      <c r="TMA382" s="116"/>
      <c r="TMB382" s="116"/>
      <c r="TMC382" s="116"/>
      <c r="TMD382" s="116"/>
      <c r="TME382" s="116"/>
      <c r="TMF382" s="116"/>
      <c r="TMG382" s="116"/>
      <c r="TMH382" s="116"/>
      <c r="TMI382" s="116"/>
      <c r="TMJ382" s="116"/>
      <c r="TMK382" s="118"/>
      <c r="TML382" s="115"/>
      <c r="TMM382" s="116"/>
      <c r="TMN382" s="117"/>
      <c r="TMO382" s="116"/>
      <c r="TMP382" s="116"/>
      <c r="TMQ382" s="116"/>
      <c r="TMR382" s="116"/>
      <c r="TMS382" s="116"/>
      <c r="TMT382" s="116"/>
      <c r="TMU382" s="116"/>
      <c r="TMV382" s="116"/>
      <c r="TMW382" s="118"/>
      <c r="TMX382" s="116"/>
      <c r="TMY382" s="116"/>
      <c r="TMZ382" s="116"/>
      <c r="TNA382" s="116"/>
      <c r="TNB382" s="116"/>
      <c r="TNC382" s="116"/>
      <c r="TND382" s="116"/>
      <c r="TNE382" s="116"/>
      <c r="TNF382" s="116"/>
      <c r="TNG382" s="116"/>
      <c r="TNH382" s="118"/>
      <c r="TNI382" s="115"/>
      <c r="TNJ382" s="116"/>
      <c r="TNK382" s="117"/>
      <c r="TNL382" s="116"/>
      <c r="TNM382" s="116"/>
      <c r="TNN382" s="116"/>
      <c r="TNO382" s="116"/>
      <c r="TNP382" s="116"/>
      <c r="TNQ382" s="116"/>
      <c r="TNR382" s="116"/>
      <c r="TNS382" s="116"/>
      <c r="TNT382" s="118"/>
      <c r="TNU382" s="116"/>
      <c r="TNV382" s="116"/>
      <c r="TNW382" s="116"/>
      <c r="TNX382" s="116"/>
      <c r="TNY382" s="116"/>
      <c r="TNZ382" s="116"/>
      <c r="TOA382" s="116"/>
      <c r="TOB382" s="116"/>
      <c r="TOC382" s="116"/>
      <c r="TOD382" s="116"/>
      <c r="TOE382" s="118"/>
      <c r="TOF382" s="115"/>
      <c r="TOG382" s="116"/>
      <c r="TOH382" s="117"/>
      <c r="TOI382" s="116"/>
      <c r="TOJ382" s="116"/>
      <c r="TOK382" s="116"/>
      <c r="TOL382" s="116"/>
      <c r="TOM382" s="116"/>
      <c r="TON382" s="116"/>
      <c r="TOO382" s="116"/>
      <c r="TOP382" s="116"/>
      <c r="TOQ382" s="118"/>
      <c r="TOR382" s="116"/>
      <c r="TOS382" s="116"/>
      <c r="TOT382" s="116"/>
      <c r="TOU382" s="116"/>
      <c r="TOV382" s="116"/>
      <c r="TOW382" s="116"/>
      <c r="TOX382" s="116"/>
      <c r="TOY382" s="116"/>
      <c r="TOZ382" s="116"/>
      <c r="TPA382" s="116"/>
      <c r="TPB382" s="118"/>
      <c r="TPC382" s="115"/>
      <c r="TPD382" s="116"/>
      <c r="TPE382" s="117"/>
      <c r="TPF382" s="116"/>
      <c r="TPG382" s="116"/>
      <c r="TPH382" s="116"/>
      <c r="TPI382" s="116"/>
      <c r="TPJ382" s="116"/>
      <c r="TPK382" s="116"/>
      <c r="TPL382" s="116"/>
      <c r="TPM382" s="116"/>
      <c r="TPN382" s="118"/>
      <c r="TPO382" s="116"/>
      <c r="TPP382" s="116"/>
      <c r="TPQ382" s="116"/>
      <c r="TPR382" s="116"/>
      <c r="TPS382" s="116"/>
      <c r="TPT382" s="116"/>
      <c r="TPU382" s="116"/>
      <c r="TPV382" s="116"/>
      <c r="TPW382" s="116"/>
      <c r="TPX382" s="116"/>
      <c r="TPY382" s="118"/>
      <c r="TPZ382" s="115"/>
      <c r="TQA382" s="116"/>
      <c r="TQB382" s="117"/>
      <c r="TQC382" s="116"/>
      <c r="TQD382" s="116"/>
      <c r="TQE382" s="116"/>
      <c r="TQF382" s="116"/>
      <c r="TQG382" s="116"/>
      <c r="TQH382" s="116"/>
      <c r="TQI382" s="116"/>
      <c r="TQJ382" s="116"/>
      <c r="TQK382" s="118"/>
      <c r="TQL382" s="116"/>
      <c r="TQM382" s="116"/>
      <c r="TQN382" s="116"/>
      <c r="TQO382" s="116"/>
      <c r="TQP382" s="116"/>
      <c r="TQQ382" s="116"/>
      <c r="TQR382" s="116"/>
      <c r="TQS382" s="116"/>
      <c r="TQT382" s="116"/>
      <c r="TQU382" s="116"/>
      <c r="TQV382" s="118"/>
      <c r="TQW382" s="115"/>
      <c r="TQX382" s="116"/>
      <c r="TQY382" s="117"/>
      <c r="TQZ382" s="116"/>
      <c r="TRA382" s="116"/>
      <c r="TRB382" s="116"/>
      <c r="TRC382" s="116"/>
      <c r="TRD382" s="116"/>
      <c r="TRE382" s="116"/>
      <c r="TRF382" s="116"/>
      <c r="TRG382" s="116"/>
      <c r="TRH382" s="118"/>
      <c r="TRI382" s="116"/>
      <c r="TRJ382" s="116"/>
      <c r="TRK382" s="116"/>
      <c r="TRL382" s="116"/>
      <c r="TRM382" s="116"/>
      <c r="TRN382" s="116"/>
      <c r="TRO382" s="116"/>
      <c r="TRP382" s="116"/>
      <c r="TRQ382" s="116"/>
      <c r="TRR382" s="116"/>
      <c r="TRS382" s="118"/>
      <c r="TRT382" s="115"/>
      <c r="TRU382" s="116"/>
      <c r="TRV382" s="117"/>
      <c r="TRW382" s="116"/>
      <c r="TRX382" s="116"/>
      <c r="TRY382" s="116"/>
      <c r="TRZ382" s="116"/>
      <c r="TSA382" s="116"/>
      <c r="TSB382" s="116"/>
      <c r="TSC382" s="116"/>
      <c r="TSD382" s="116"/>
      <c r="TSE382" s="118"/>
      <c r="TSF382" s="116"/>
      <c r="TSG382" s="116"/>
      <c r="TSH382" s="116"/>
      <c r="TSI382" s="116"/>
      <c r="TSJ382" s="116"/>
      <c r="TSK382" s="116"/>
      <c r="TSL382" s="116"/>
      <c r="TSM382" s="116"/>
      <c r="TSN382" s="116"/>
      <c r="TSO382" s="116"/>
      <c r="TSP382" s="118"/>
      <c r="TSQ382" s="115"/>
      <c r="TSR382" s="116"/>
      <c r="TSS382" s="117"/>
      <c r="TST382" s="116"/>
      <c r="TSU382" s="116"/>
      <c r="TSV382" s="116"/>
      <c r="TSW382" s="116"/>
      <c r="TSX382" s="116"/>
      <c r="TSY382" s="116"/>
      <c r="TSZ382" s="116"/>
      <c r="TTA382" s="116"/>
      <c r="TTB382" s="118"/>
      <c r="TTC382" s="116"/>
      <c r="TTD382" s="116"/>
      <c r="TTE382" s="116"/>
      <c r="TTF382" s="116"/>
      <c r="TTG382" s="116"/>
      <c r="TTH382" s="116"/>
      <c r="TTI382" s="116"/>
      <c r="TTJ382" s="116"/>
      <c r="TTK382" s="116"/>
      <c r="TTL382" s="116"/>
      <c r="TTM382" s="118"/>
      <c r="TTN382" s="115"/>
      <c r="TTO382" s="116"/>
      <c r="TTP382" s="117"/>
      <c r="TTQ382" s="116"/>
      <c r="TTR382" s="116"/>
      <c r="TTS382" s="116"/>
      <c r="TTT382" s="116"/>
      <c r="TTU382" s="116"/>
      <c r="TTV382" s="116"/>
      <c r="TTW382" s="116"/>
      <c r="TTX382" s="116"/>
      <c r="TTY382" s="118"/>
      <c r="TTZ382" s="116"/>
      <c r="TUA382" s="116"/>
      <c r="TUB382" s="116"/>
      <c r="TUC382" s="116"/>
      <c r="TUD382" s="116"/>
      <c r="TUE382" s="116"/>
      <c r="TUF382" s="116"/>
      <c r="TUG382" s="116"/>
      <c r="TUH382" s="116"/>
      <c r="TUI382" s="116"/>
      <c r="TUJ382" s="118"/>
      <c r="TUK382" s="115"/>
      <c r="TUL382" s="116"/>
      <c r="TUM382" s="117"/>
      <c r="TUN382" s="116"/>
      <c r="TUO382" s="116"/>
      <c r="TUP382" s="116"/>
      <c r="TUQ382" s="116"/>
      <c r="TUR382" s="116"/>
      <c r="TUS382" s="116"/>
      <c r="TUT382" s="116"/>
      <c r="TUU382" s="116"/>
      <c r="TUV382" s="118"/>
      <c r="TUW382" s="116"/>
      <c r="TUX382" s="116"/>
      <c r="TUY382" s="116"/>
      <c r="TUZ382" s="116"/>
      <c r="TVA382" s="116"/>
      <c r="TVB382" s="116"/>
      <c r="TVC382" s="116"/>
      <c r="TVD382" s="116"/>
      <c r="TVE382" s="116"/>
      <c r="TVF382" s="116"/>
      <c r="TVG382" s="118"/>
      <c r="TVH382" s="115"/>
      <c r="TVI382" s="116"/>
      <c r="TVJ382" s="117"/>
      <c r="TVK382" s="116"/>
      <c r="TVL382" s="116"/>
      <c r="TVM382" s="116"/>
      <c r="TVN382" s="116"/>
      <c r="TVO382" s="116"/>
      <c r="TVP382" s="116"/>
      <c r="TVQ382" s="116"/>
      <c r="TVR382" s="116"/>
      <c r="TVS382" s="118"/>
      <c r="TVT382" s="116"/>
      <c r="TVU382" s="116"/>
      <c r="TVV382" s="116"/>
      <c r="TVW382" s="116"/>
      <c r="TVX382" s="116"/>
      <c r="TVY382" s="116"/>
      <c r="TVZ382" s="116"/>
      <c r="TWA382" s="116"/>
      <c r="TWB382" s="116"/>
      <c r="TWC382" s="116"/>
      <c r="TWD382" s="118"/>
      <c r="TWE382" s="115"/>
      <c r="TWF382" s="116"/>
      <c r="TWG382" s="117"/>
      <c r="TWH382" s="116"/>
      <c r="TWI382" s="116"/>
      <c r="TWJ382" s="116"/>
      <c r="TWK382" s="116"/>
      <c r="TWL382" s="116"/>
      <c r="TWM382" s="116"/>
      <c r="TWN382" s="116"/>
      <c r="TWO382" s="116"/>
      <c r="TWP382" s="118"/>
      <c r="TWQ382" s="116"/>
      <c r="TWR382" s="116"/>
      <c r="TWS382" s="116"/>
      <c r="TWT382" s="116"/>
      <c r="TWU382" s="116"/>
      <c r="TWV382" s="116"/>
      <c r="TWW382" s="116"/>
      <c r="TWX382" s="116"/>
      <c r="TWY382" s="116"/>
      <c r="TWZ382" s="116"/>
      <c r="TXA382" s="118"/>
      <c r="TXB382" s="115"/>
      <c r="TXC382" s="116"/>
      <c r="TXD382" s="117"/>
      <c r="TXE382" s="116"/>
      <c r="TXF382" s="116"/>
      <c r="TXG382" s="116"/>
      <c r="TXH382" s="116"/>
      <c r="TXI382" s="116"/>
      <c r="TXJ382" s="116"/>
      <c r="TXK382" s="116"/>
      <c r="TXL382" s="116"/>
      <c r="TXM382" s="118"/>
      <c r="TXN382" s="116"/>
      <c r="TXO382" s="116"/>
      <c r="TXP382" s="116"/>
      <c r="TXQ382" s="116"/>
      <c r="TXR382" s="116"/>
      <c r="TXS382" s="116"/>
      <c r="TXT382" s="116"/>
      <c r="TXU382" s="116"/>
      <c r="TXV382" s="116"/>
      <c r="TXW382" s="116"/>
      <c r="TXX382" s="118"/>
      <c r="TXY382" s="115"/>
      <c r="TXZ382" s="116"/>
      <c r="TYA382" s="117"/>
      <c r="TYB382" s="116"/>
      <c r="TYC382" s="116"/>
      <c r="TYD382" s="116"/>
      <c r="TYE382" s="116"/>
      <c r="TYF382" s="116"/>
      <c r="TYG382" s="116"/>
      <c r="TYH382" s="116"/>
      <c r="TYI382" s="116"/>
      <c r="TYJ382" s="118"/>
      <c r="TYK382" s="116"/>
      <c r="TYL382" s="116"/>
      <c r="TYM382" s="116"/>
      <c r="TYN382" s="116"/>
      <c r="TYO382" s="116"/>
      <c r="TYP382" s="116"/>
      <c r="TYQ382" s="116"/>
      <c r="TYR382" s="116"/>
      <c r="TYS382" s="116"/>
      <c r="TYT382" s="116"/>
      <c r="TYU382" s="118"/>
      <c r="TYV382" s="115"/>
      <c r="TYW382" s="116"/>
      <c r="TYX382" s="117"/>
      <c r="TYY382" s="116"/>
      <c r="TYZ382" s="116"/>
      <c r="TZA382" s="116"/>
      <c r="TZB382" s="116"/>
      <c r="TZC382" s="116"/>
      <c r="TZD382" s="116"/>
      <c r="TZE382" s="116"/>
      <c r="TZF382" s="116"/>
      <c r="TZG382" s="118"/>
      <c r="TZH382" s="116"/>
      <c r="TZI382" s="116"/>
      <c r="TZJ382" s="116"/>
      <c r="TZK382" s="116"/>
      <c r="TZL382" s="116"/>
      <c r="TZM382" s="116"/>
      <c r="TZN382" s="116"/>
      <c r="TZO382" s="116"/>
      <c r="TZP382" s="116"/>
      <c r="TZQ382" s="116"/>
      <c r="TZR382" s="118"/>
      <c r="TZS382" s="115"/>
      <c r="TZT382" s="116"/>
      <c r="TZU382" s="117"/>
      <c r="TZV382" s="116"/>
      <c r="TZW382" s="116"/>
      <c r="TZX382" s="116"/>
      <c r="TZY382" s="116"/>
      <c r="TZZ382" s="116"/>
      <c r="UAA382" s="116"/>
      <c r="UAB382" s="116"/>
      <c r="UAC382" s="116"/>
      <c r="UAD382" s="118"/>
      <c r="UAE382" s="116"/>
      <c r="UAF382" s="116"/>
      <c r="UAG382" s="116"/>
      <c r="UAH382" s="116"/>
      <c r="UAI382" s="116"/>
      <c r="UAJ382" s="116"/>
      <c r="UAK382" s="116"/>
      <c r="UAL382" s="116"/>
      <c r="UAM382" s="116"/>
      <c r="UAN382" s="116"/>
      <c r="UAO382" s="118"/>
      <c r="UAP382" s="115"/>
      <c r="UAQ382" s="116"/>
      <c r="UAR382" s="117"/>
      <c r="UAS382" s="116"/>
      <c r="UAT382" s="116"/>
      <c r="UAU382" s="116"/>
      <c r="UAV382" s="116"/>
      <c r="UAW382" s="116"/>
      <c r="UAX382" s="116"/>
      <c r="UAY382" s="116"/>
      <c r="UAZ382" s="116"/>
      <c r="UBA382" s="118"/>
      <c r="UBB382" s="116"/>
      <c r="UBC382" s="116"/>
      <c r="UBD382" s="116"/>
      <c r="UBE382" s="116"/>
      <c r="UBF382" s="116"/>
      <c r="UBG382" s="116"/>
      <c r="UBH382" s="116"/>
      <c r="UBI382" s="116"/>
      <c r="UBJ382" s="116"/>
      <c r="UBK382" s="116"/>
      <c r="UBL382" s="118"/>
      <c r="UBM382" s="115"/>
      <c r="UBN382" s="116"/>
      <c r="UBO382" s="117"/>
      <c r="UBP382" s="116"/>
      <c r="UBQ382" s="116"/>
      <c r="UBR382" s="116"/>
      <c r="UBS382" s="116"/>
      <c r="UBT382" s="116"/>
      <c r="UBU382" s="116"/>
      <c r="UBV382" s="116"/>
      <c r="UBW382" s="116"/>
      <c r="UBX382" s="118"/>
      <c r="UBY382" s="116"/>
      <c r="UBZ382" s="116"/>
      <c r="UCA382" s="116"/>
      <c r="UCB382" s="116"/>
      <c r="UCC382" s="116"/>
      <c r="UCD382" s="116"/>
      <c r="UCE382" s="116"/>
      <c r="UCF382" s="116"/>
      <c r="UCG382" s="116"/>
      <c r="UCH382" s="116"/>
      <c r="UCI382" s="118"/>
      <c r="UCJ382" s="115"/>
      <c r="UCK382" s="116"/>
      <c r="UCL382" s="117"/>
      <c r="UCM382" s="116"/>
      <c r="UCN382" s="116"/>
      <c r="UCO382" s="116"/>
      <c r="UCP382" s="116"/>
      <c r="UCQ382" s="116"/>
      <c r="UCR382" s="116"/>
      <c r="UCS382" s="116"/>
      <c r="UCT382" s="116"/>
      <c r="UCU382" s="118"/>
      <c r="UCV382" s="116"/>
      <c r="UCW382" s="116"/>
      <c r="UCX382" s="116"/>
      <c r="UCY382" s="116"/>
      <c r="UCZ382" s="116"/>
      <c r="UDA382" s="116"/>
      <c r="UDB382" s="116"/>
      <c r="UDC382" s="116"/>
      <c r="UDD382" s="116"/>
      <c r="UDE382" s="116"/>
      <c r="UDF382" s="118"/>
      <c r="UDG382" s="115"/>
      <c r="UDH382" s="116"/>
      <c r="UDI382" s="117"/>
      <c r="UDJ382" s="116"/>
      <c r="UDK382" s="116"/>
      <c r="UDL382" s="116"/>
      <c r="UDM382" s="116"/>
      <c r="UDN382" s="116"/>
      <c r="UDO382" s="116"/>
      <c r="UDP382" s="116"/>
      <c r="UDQ382" s="116"/>
      <c r="UDR382" s="118"/>
      <c r="UDS382" s="116"/>
      <c r="UDT382" s="116"/>
      <c r="UDU382" s="116"/>
      <c r="UDV382" s="116"/>
      <c r="UDW382" s="116"/>
      <c r="UDX382" s="116"/>
      <c r="UDY382" s="116"/>
      <c r="UDZ382" s="116"/>
      <c r="UEA382" s="116"/>
      <c r="UEB382" s="116"/>
      <c r="UEC382" s="118"/>
      <c r="UED382" s="115"/>
      <c r="UEE382" s="116"/>
      <c r="UEF382" s="117"/>
      <c r="UEG382" s="116"/>
      <c r="UEH382" s="116"/>
      <c r="UEI382" s="116"/>
      <c r="UEJ382" s="116"/>
      <c r="UEK382" s="116"/>
      <c r="UEL382" s="116"/>
      <c r="UEM382" s="116"/>
      <c r="UEN382" s="116"/>
      <c r="UEO382" s="118"/>
      <c r="UEP382" s="116"/>
      <c r="UEQ382" s="116"/>
      <c r="UER382" s="116"/>
      <c r="UES382" s="116"/>
      <c r="UET382" s="116"/>
      <c r="UEU382" s="116"/>
      <c r="UEV382" s="116"/>
      <c r="UEW382" s="116"/>
      <c r="UEX382" s="116"/>
      <c r="UEY382" s="116"/>
      <c r="UEZ382" s="118"/>
      <c r="UFA382" s="115"/>
      <c r="UFB382" s="116"/>
      <c r="UFC382" s="117"/>
      <c r="UFD382" s="116"/>
      <c r="UFE382" s="116"/>
      <c r="UFF382" s="116"/>
      <c r="UFG382" s="116"/>
      <c r="UFH382" s="116"/>
      <c r="UFI382" s="116"/>
      <c r="UFJ382" s="116"/>
      <c r="UFK382" s="116"/>
      <c r="UFL382" s="118"/>
      <c r="UFM382" s="116"/>
      <c r="UFN382" s="116"/>
      <c r="UFO382" s="116"/>
      <c r="UFP382" s="116"/>
      <c r="UFQ382" s="116"/>
      <c r="UFR382" s="116"/>
      <c r="UFS382" s="116"/>
      <c r="UFT382" s="116"/>
      <c r="UFU382" s="116"/>
      <c r="UFV382" s="116"/>
      <c r="UFW382" s="118"/>
      <c r="UFX382" s="115"/>
      <c r="UFY382" s="116"/>
      <c r="UFZ382" s="117"/>
      <c r="UGA382" s="116"/>
      <c r="UGB382" s="116"/>
      <c r="UGC382" s="116"/>
      <c r="UGD382" s="116"/>
      <c r="UGE382" s="116"/>
      <c r="UGF382" s="116"/>
      <c r="UGG382" s="116"/>
      <c r="UGH382" s="116"/>
      <c r="UGI382" s="118"/>
      <c r="UGJ382" s="116"/>
      <c r="UGK382" s="116"/>
      <c r="UGL382" s="116"/>
      <c r="UGM382" s="116"/>
      <c r="UGN382" s="116"/>
      <c r="UGO382" s="116"/>
      <c r="UGP382" s="116"/>
      <c r="UGQ382" s="116"/>
      <c r="UGR382" s="116"/>
      <c r="UGS382" s="116"/>
      <c r="UGT382" s="118"/>
      <c r="UGU382" s="115"/>
      <c r="UGV382" s="116"/>
      <c r="UGW382" s="117"/>
      <c r="UGX382" s="116"/>
      <c r="UGY382" s="116"/>
      <c r="UGZ382" s="116"/>
      <c r="UHA382" s="116"/>
      <c r="UHB382" s="116"/>
      <c r="UHC382" s="116"/>
      <c r="UHD382" s="116"/>
      <c r="UHE382" s="116"/>
      <c r="UHF382" s="118"/>
      <c r="UHG382" s="116"/>
      <c r="UHH382" s="116"/>
      <c r="UHI382" s="116"/>
      <c r="UHJ382" s="116"/>
      <c r="UHK382" s="116"/>
      <c r="UHL382" s="116"/>
      <c r="UHM382" s="116"/>
      <c r="UHN382" s="116"/>
      <c r="UHO382" s="116"/>
      <c r="UHP382" s="116"/>
      <c r="UHQ382" s="118"/>
      <c r="UHR382" s="115"/>
      <c r="UHS382" s="116"/>
      <c r="UHT382" s="117"/>
      <c r="UHU382" s="116"/>
      <c r="UHV382" s="116"/>
      <c r="UHW382" s="116"/>
      <c r="UHX382" s="116"/>
      <c r="UHY382" s="116"/>
      <c r="UHZ382" s="116"/>
      <c r="UIA382" s="116"/>
      <c r="UIB382" s="116"/>
      <c r="UIC382" s="118"/>
      <c r="UID382" s="116"/>
      <c r="UIE382" s="116"/>
      <c r="UIF382" s="116"/>
      <c r="UIG382" s="116"/>
      <c r="UIH382" s="116"/>
      <c r="UII382" s="116"/>
      <c r="UIJ382" s="116"/>
      <c r="UIK382" s="116"/>
      <c r="UIL382" s="116"/>
      <c r="UIM382" s="116"/>
      <c r="UIN382" s="118"/>
      <c r="UIO382" s="115"/>
      <c r="UIP382" s="116"/>
      <c r="UIQ382" s="117"/>
      <c r="UIR382" s="116"/>
      <c r="UIS382" s="116"/>
      <c r="UIT382" s="116"/>
      <c r="UIU382" s="116"/>
      <c r="UIV382" s="116"/>
      <c r="UIW382" s="116"/>
      <c r="UIX382" s="116"/>
      <c r="UIY382" s="116"/>
      <c r="UIZ382" s="118"/>
      <c r="UJA382" s="116"/>
      <c r="UJB382" s="116"/>
      <c r="UJC382" s="116"/>
      <c r="UJD382" s="116"/>
      <c r="UJE382" s="116"/>
      <c r="UJF382" s="116"/>
      <c r="UJG382" s="116"/>
      <c r="UJH382" s="116"/>
      <c r="UJI382" s="116"/>
      <c r="UJJ382" s="116"/>
      <c r="UJK382" s="118"/>
      <c r="UJL382" s="115"/>
      <c r="UJM382" s="116"/>
      <c r="UJN382" s="117"/>
      <c r="UJO382" s="116"/>
      <c r="UJP382" s="116"/>
      <c r="UJQ382" s="116"/>
      <c r="UJR382" s="116"/>
      <c r="UJS382" s="116"/>
      <c r="UJT382" s="116"/>
      <c r="UJU382" s="116"/>
      <c r="UJV382" s="116"/>
      <c r="UJW382" s="118"/>
      <c r="UJX382" s="116"/>
      <c r="UJY382" s="116"/>
      <c r="UJZ382" s="116"/>
      <c r="UKA382" s="116"/>
      <c r="UKB382" s="116"/>
      <c r="UKC382" s="116"/>
      <c r="UKD382" s="116"/>
      <c r="UKE382" s="116"/>
      <c r="UKF382" s="116"/>
      <c r="UKG382" s="116"/>
      <c r="UKH382" s="118"/>
      <c r="UKI382" s="115"/>
      <c r="UKJ382" s="116"/>
      <c r="UKK382" s="117"/>
      <c r="UKL382" s="116"/>
      <c r="UKM382" s="116"/>
      <c r="UKN382" s="116"/>
      <c r="UKO382" s="116"/>
      <c r="UKP382" s="116"/>
      <c r="UKQ382" s="116"/>
      <c r="UKR382" s="116"/>
      <c r="UKS382" s="116"/>
      <c r="UKT382" s="118"/>
      <c r="UKU382" s="116"/>
      <c r="UKV382" s="116"/>
      <c r="UKW382" s="116"/>
      <c r="UKX382" s="116"/>
      <c r="UKY382" s="116"/>
      <c r="UKZ382" s="116"/>
      <c r="ULA382" s="116"/>
      <c r="ULB382" s="116"/>
      <c r="ULC382" s="116"/>
      <c r="ULD382" s="116"/>
      <c r="ULE382" s="118"/>
      <c r="ULF382" s="115"/>
      <c r="ULG382" s="116"/>
      <c r="ULH382" s="117"/>
      <c r="ULI382" s="116"/>
      <c r="ULJ382" s="116"/>
      <c r="ULK382" s="116"/>
      <c r="ULL382" s="116"/>
      <c r="ULM382" s="116"/>
      <c r="ULN382" s="116"/>
      <c r="ULO382" s="116"/>
      <c r="ULP382" s="116"/>
      <c r="ULQ382" s="118"/>
      <c r="ULR382" s="116"/>
      <c r="ULS382" s="116"/>
      <c r="ULT382" s="116"/>
      <c r="ULU382" s="116"/>
      <c r="ULV382" s="116"/>
      <c r="ULW382" s="116"/>
      <c r="ULX382" s="116"/>
      <c r="ULY382" s="116"/>
      <c r="ULZ382" s="116"/>
      <c r="UMA382" s="116"/>
      <c r="UMB382" s="118"/>
      <c r="UMC382" s="115"/>
      <c r="UMD382" s="116"/>
      <c r="UME382" s="117"/>
      <c r="UMF382" s="116"/>
      <c r="UMG382" s="116"/>
      <c r="UMH382" s="116"/>
      <c r="UMI382" s="116"/>
      <c r="UMJ382" s="116"/>
      <c r="UMK382" s="116"/>
      <c r="UML382" s="116"/>
      <c r="UMM382" s="116"/>
      <c r="UMN382" s="118"/>
      <c r="UMO382" s="116"/>
      <c r="UMP382" s="116"/>
      <c r="UMQ382" s="116"/>
      <c r="UMR382" s="116"/>
      <c r="UMS382" s="116"/>
      <c r="UMT382" s="116"/>
      <c r="UMU382" s="116"/>
      <c r="UMV382" s="116"/>
      <c r="UMW382" s="116"/>
      <c r="UMX382" s="116"/>
      <c r="UMY382" s="118"/>
      <c r="UMZ382" s="115"/>
      <c r="UNA382" s="116"/>
      <c r="UNB382" s="117"/>
      <c r="UNC382" s="116"/>
      <c r="UND382" s="116"/>
      <c r="UNE382" s="116"/>
      <c r="UNF382" s="116"/>
      <c r="UNG382" s="116"/>
      <c r="UNH382" s="116"/>
      <c r="UNI382" s="116"/>
      <c r="UNJ382" s="116"/>
      <c r="UNK382" s="118"/>
      <c r="UNL382" s="116"/>
      <c r="UNM382" s="116"/>
      <c r="UNN382" s="116"/>
      <c r="UNO382" s="116"/>
      <c r="UNP382" s="116"/>
      <c r="UNQ382" s="116"/>
      <c r="UNR382" s="116"/>
      <c r="UNS382" s="116"/>
      <c r="UNT382" s="116"/>
      <c r="UNU382" s="116"/>
      <c r="UNV382" s="118"/>
      <c r="UNW382" s="115"/>
      <c r="UNX382" s="116"/>
      <c r="UNY382" s="117"/>
      <c r="UNZ382" s="116"/>
      <c r="UOA382" s="116"/>
      <c r="UOB382" s="116"/>
      <c r="UOC382" s="116"/>
      <c r="UOD382" s="116"/>
      <c r="UOE382" s="116"/>
      <c r="UOF382" s="116"/>
      <c r="UOG382" s="116"/>
      <c r="UOH382" s="118"/>
      <c r="UOI382" s="116"/>
      <c r="UOJ382" s="116"/>
      <c r="UOK382" s="116"/>
      <c r="UOL382" s="116"/>
      <c r="UOM382" s="116"/>
      <c r="UON382" s="116"/>
      <c r="UOO382" s="116"/>
      <c r="UOP382" s="116"/>
      <c r="UOQ382" s="116"/>
      <c r="UOR382" s="116"/>
      <c r="UOS382" s="118"/>
      <c r="UOT382" s="115"/>
      <c r="UOU382" s="116"/>
      <c r="UOV382" s="117"/>
      <c r="UOW382" s="116"/>
      <c r="UOX382" s="116"/>
      <c r="UOY382" s="116"/>
      <c r="UOZ382" s="116"/>
      <c r="UPA382" s="116"/>
      <c r="UPB382" s="116"/>
      <c r="UPC382" s="116"/>
      <c r="UPD382" s="116"/>
      <c r="UPE382" s="118"/>
      <c r="UPF382" s="116"/>
      <c r="UPG382" s="116"/>
      <c r="UPH382" s="116"/>
      <c r="UPI382" s="116"/>
      <c r="UPJ382" s="116"/>
      <c r="UPK382" s="116"/>
      <c r="UPL382" s="116"/>
      <c r="UPM382" s="116"/>
      <c r="UPN382" s="116"/>
      <c r="UPO382" s="116"/>
      <c r="UPP382" s="118"/>
      <c r="UPQ382" s="115"/>
      <c r="UPR382" s="116"/>
      <c r="UPS382" s="117"/>
      <c r="UPT382" s="116"/>
      <c r="UPU382" s="116"/>
      <c r="UPV382" s="116"/>
      <c r="UPW382" s="116"/>
      <c r="UPX382" s="116"/>
      <c r="UPY382" s="116"/>
      <c r="UPZ382" s="116"/>
      <c r="UQA382" s="116"/>
      <c r="UQB382" s="118"/>
      <c r="UQC382" s="116"/>
      <c r="UQD382" s="116"/>
      <c r="UQE382" s="116"/>
      <c r="UQF382" s="116"/>
      <c r="UQG382" s="116"/>
      <c r="UQH382" s="116"/>
      <c r="UQI382" s="116"/>
      <c r="UQJ382" s="116"/>
      <c r="UQK382" s="116"/>
      <c r="UQL382" s="116"/>
      <c r="UQM382" s="118"/>
      <c r="UQN382" s="115"/>
      <c r="UQO382" s="116"/>
      <c r="UQP382" s="117"/>
      <c r="UQQ382" s="116"/>
      <c r="UQR382" s="116"/>
      <c r="UQS382" s="116"/>
      <c r="UQT382" s="116"/>
      <c r="UQU382" s="116"/>
      <c r="UQV382" s="116"/>
      <c r="UQW382" s="116"/>
      <c r="UQX382" s="116"/>
      <c r="UQY382" s="118"/>
      <c r="UQZ382" s="116"/>
      <c r="URA382" s="116"/>
      <c r="URB382" s="116"/>
      <c r="URC382" s="116"/>
      <c r="URD382" s="116"/>
      <c r="URE382" s="116"/>
      <c r="URF382" s="116"/>
      <c r="URG382" s="116"/>
      <c r="URH382" s="116"/>
      <c r="URI382" s="116"/>
      <c r="URJ382" s="118"/>
      <c r="URK382" s="115"/>
      <c r="URL382" s="116"/>
      <c r="URM382" s="117"/>
      <c r="URN382" s="116"/>
      <c r="URO382" s="116"/>
      <c r="URP382" s="116"/>
      <c r="URQ382" s="116"/>
      <c r="URR382" s="116"/>
      <c r="URS382" s="116"/>
      <c r="URT382" s="116"/>
      <c r="URU382" s="116"/>
      <c r="URV382" s="118"/>
      <c r="URW382" s="116"/>
      <c r="URX382" s="116"/>
      <c r="URY382" s="116"/>
      <c r="URZ382" s="116"/>
      <c r="USA382" s="116"/>
      <c r="USB382" s="116"/>
      <c r="USC382" s="116"/>
      <c r="USD382" s="116"/>
      <c r="USE382" s="116"/>
      <c r="USF382" s="116"/>
      <c r="USG382" s="118"/>
      <c r="USH382" s="115"/>
      <c r="USI382" s="116"/>
      <c r="USJ382" s="117"/>
      <c r="USK382" s="116"/>
      <c r="USL382" s="116"/>
      <c r="USM382" s="116"/>
      <c r="USN382" s="116"/>
      <c r="USO382" s="116"/>
      <c r="USP382" s="116"/>
      <c r="USQ382" s="116"/>
      <c r="USR382" s="116"/>
      <c r="USS382" s="118"/>
      <c r="UST382" s="116"/>
      <c r="USU382" s="116"/>
      <c r="USV382" s="116"/>
      <c r="USW382" s="116"/>
      <c r="USX382" s="116"/>
      <c r="USY382" s="116"/>
      <c r="USZ382" s="116"/>
      <c r="UTA382" s="116"/>
      <c r="UTB382" s="116"/>
      <c r="UTC382" s="116"/>
      <c r="UTD382" s="118"/>
      <c r="UTE382" s="115"/>
      <c r="UTF382" s="116"/>
      <c r="UTG382" s="117"/>
      <c r="UTH382" s="116"/>
      <c r="UTI382" s="116"/>
      <c r="UTJ382" s="116"/>
      <c r="UTK382" s="116"/>
      <c r="UTL382" s="116"/>
      <c r="UTM382" s="116"/>
      <c r="UTN382" s="116"/>
      <c r="UTO382" s="116"/>
      <c r="UTP382" s="118"/>
      <c r="UTQ382" s="116"/>
      <c r="UTR382" s="116"/>
      <c r="UTS382" s="116"/>
      <c r="UTT382" s="116"/>
      <c r="UTU382" s="116"/>
      <c r="UTV382" s="116"/>
      <c r="UTW382" s="116"/>
      <c r="UTX382" s="116"/>
      <c r="UTY382" s="116"/>
      <c r="UTZ382" s="116"/>
      <c r="UUA382" s="118"/>
      <c r="UUB382" s="115"/>
      <c r="UUC382" s="116"/>
      <c r="UUD382" s="117"/>
      <c r="UUE382" s="116"/>
      <c r="UUF382" s="116"/>
      <c r="UUG382" s="116"/>
      <c r="UUH382" s="116"/>
      <c r="UUI382" s="116"/>
      <c r="UUJ382" s="116"/>
      <c r="UUK382" s="116"/>
      <c r="UUL382" s="116"/>
      <c r="UUM382" s="118"/>
      <c r="UUN382" s="116"/>
      <c r="UUO382" s="116"/>
      <c r="UUP382" s="116"/>
      <c r="UUQ382" s="116"/>
      <c r="UUR382" s="116"/>
      <c r="UUS382" s="116"/>
      <c r="UUT382" s="116"/>
      <c r="UUU382" s="116"/>
      <c r="UUV382" s="116"/>
      <c r="UUW382" s="116"/>
      <c r="UUX382" s="118"/>
      <c r="UUY382" s="115"/>
      <c r="UUZ382" s="116"/>
      <c r="UVA382" s="117"/>
      <c r="UVB382" s="116"/>
      <c r="UVC382" s="116"/>
      <c r="UVD382" s="116"/>
      <c r="UVE382" s="116"/>
      <c r="UVF382" s="116"/>
      <c r="UVG382" s="116"/>
      <c r="UVH382" s="116"/>
      <c r="UVI382" s="116"/>
      <c r="UVJ382" s="118"/>
      <c r="UVK382" s="116"/>
      <c r="UVL382" s="116"/>
      <c r="UVM382" s="116"/>
      <c r="UVN382" s="116"/>
      <c r="UVO382" s="116"/>
      <c r="UVP382" s="116"/>
      <c r="UVQ382" s="116"/>
      <c r="UVR382" s="116"/>
      <c r="UVS382" s="116"/>
      <c r="UVT382" s="116"/>
      <c r="UVU382" s="118"/>
      <c r="UVV382" s="115"/>
      <c r="UVW382" s="116"/>
      <c r="UVX382" s="117"/>
      <c r="UVY382" s="116"/>
      <c r="UVZ382" s="116"/>
      <c r="UWA382" s="116"/>
      <c r="UWB382" s="116"/>
      <c r="UWC382" s="116"/>
      <c r="UWD382" s="116"/>
      <c r="UWE382" s="116"/>
      <c r="UWF382" s="116"/>
      <c r="UWG382" s="118"/>
      <c r="UWH382" s="116"/>
      <c r="UWI382" s="116"/>
      <c r="UWJ382" s="116"/>
      <c r="UWK382" s="116"/>
      <c r="UWL382" s="116"/>
      <c r="UWM382" s="116"/>
      <c r="UWN382" s="116"/>
      <c r="UWO382" s="116"/>
      <c r="UWP382" s="116"/>
      <c r="UWQ382" s="116"/>
      <c r="UWR382" s="118"/>
      <c r="UWS382" s="115"/>
      <c r="UWT382" s="116"/>
      <c r="UWU382" s="117"/>
      <c r="UWV382" s="116"/>
      <c r="UWW382" s="116"/>
      <c r="UWX382" s="116"/>
      <c r="UWY382" s="116"/>
      <c r="UWZ382" s="116"/>
      <c r="UXA382" s="116"/>
      <c r="UXB382" s="116"/>
      <c r="UXC382" s="116"/>
      <c r="UXD382" s="118"/>
      <c r="UXE382" s="116"/>
      <c r="UXF382" s="116"/>
      <c r="UXG382" s="116"/>
      <c r="UXH382" s="116"/>
      <c r="UXI382" s="116"/>
      <c r="UXJ382" s="116"/>
      <c r="UXK382" s="116"/>
      <c r="UXL382" s="116"/>
      <c r="UXM382" s="116"/>
      <c r="UXN382" s="116"/>
      <c r="UXO382" s="118"/>
      <c r="UXP382" s="115"/>
      <c r="UXQ382" s="116"/>
      <c r="UXR382" s="117"/>
      <c r="UXS382" s="116"/>
      <c r="UXT382" s="116"/>
      <c r="UXU382" s="116"/>
      <c r="UXV382" s="116"/>
      <c r="UXW382" s="116"/>
      <c r="UXX382" s="116"/>
      <c r="UXY382" s="116"/>
      <c r="UXZ382" s="116"/>
      <c r="UYA382" s="118"/>
      <c r="UYB382" s="116"/>
      <c r="UYC382" s="116"/>
      <c r="UYD382" s="116"/>
      <c r="UYE382" s="116"/>
      <c r="UYF382" s="116"/>
      <c r="UYG382" s="116"/>
      <c r="UYH382" s="116"/>
      <c r="UYI382" s="116"/>
      <c r="UYJ382" s="116"/>
      <c r="UYK382" s="116"/>
      <c r="UYL382" s="118"/>
      <c r="UYM382" s="115"/>
      <c r="UYN382" s="116"/>
      <c r="UYO382" s="117"/>
      <c r="UYP382" s="116"/>
      <c r="UYQ382" s="116"/>
      <c r="UYR382" s="116"/>
      <c r="UYS382" s="116"/>
      <c r="UYT382" s="116"/>
      <c r="UYU382" s="116"/>
      <c r="UYV382" s="116"/>
      <c r="UYW382" s="116"/>
      <c r="UYX382" s="118"/>
      <c r="UYY382" s="116"/>
      <c r="UYZ382" s="116"/>
      <c r="UZA382" s="116"/>
      <c r="UZB382" s="116"/>
      <c r="UZC382" s="116"/>
      <c r="UZD382" s="116"/>
      <c r="UZE382" s="116"/>
      <c r="UZF382" s="116"/>
      <c r="UZG382" s="116"/>
      <c r="UZH382" s="116"/>
      <c r="UZI382" s="118"/>
      <c r="UZJ382" s="115"/>
      <c r="UZK382" s="116"/>
      <c r="UZL382" s="117"/>
      <c r="UZM382" s="116"/>
      <c r="UZN382" s="116"/>
      <c r="UZO382" s="116"/>
      <c r="UZP382" s="116"/>
      <c r="UZQ382" s="116"/>
      <c r="UZR382" s="116"/>
      <c r="UZS382" s="116"/>
      <c r="UZT382" s="116"/>
      <c r="UZU382" s="118"/>
      <c r="UZV382" s="116"/>
      <c r="UZW382" s="116"/>
      <c r="UZX382" s="116"/>
      <c r="UZY382" s="116"/>
      <c r="UZZ382" s="116"/>
      <c r="VAA382" s="116"/>
      <c r="VAB382" s="116"/>
      <c r="VAC382" s="116"/>
      <c r="VAD382" s="116"/>
      <c r="VAE382" s="116"/>
      <c r="VAF382" s="118"/>
      <c r="VAG382" s="115"/>
      <c r="VAH382" s="116"/>
      <c r="VAI382" s="117"/>
      <c r="VAJ382" s="116"/>
      <c r="VAK382" s="116"/>
      <c r="VAL382" s="116"/>
      <c r="VAM382" s="116"/>
      <c r="VAN382" s="116"/>
      <c r="VAO382" s="116"/>
      <c r="VAP382" s="116"/>
      <c r="VAQ382" s="116"/>
      <c r="VAR382" s="118"/>
      <c r="VAS382" s="116"/>
      <c r="VAT382" s="116"/>
      <c r="VAU382" s="116"/>
      <c r="VAV382" s="116"/>
      <c r="VAW382" s="116"/>
      <c r="VAX382" s="116"/>
      <c r="VAY382" s="116"/>
      <c r="VAZ382" s="116"/>
      <c r="VBA382" s="116"/>
      <c r="VBB382" s="116"/>
      <c r="VBC382" s="118"/>
      <c r="VBD382" s="115"/>
      <c r="VBE382" s="116"/>
      <c r="VBF382" s="117"/>
      <c r="VBG382" s="116"/>
      <c r="VBH382" s="116"/>
      <c r="VBI382" s="116"/>
      <c r="VBJ382" s="116"/>
      <c r="VBK382" s="116"/>
      <c r="VBL382" s="116"/>
      <c r="VBM382" s="116"/>
      <c r="VBN382" s="116"/>
      <c r="VBO382" s="118"/>
      <c r="VBP382" s="116"/>
      <c r="VBQ382" s="116"/>
      <c r="VBR382" s="116"/>
      <c r="VBS382" s="116"/>
      <c r="VBT382" s="116"/>
      <c r="VBU382" s="116"/>
      <c r="VBV382" s="116"/>
      <c r="VBW382" s="116"/>
      <c r="VBX382" s="116"/>
      <c r="VBY382" s="116"/>
      <c r="VBZ382" s="118"/>
      <c r="VCA382" s="115"/>
      <c r="VCB382" s="116"/>
      <c r="VCC382" s="117"/>
      <c r="VCD382" s="116"/>
      <c r="VCE382" s="116"/>
      <c r="VCF382" s="116"/>
      <c r="VCG382" s="116"/>
      <c r="VCH382" s="116"/>
      <c r="VCI382" s="116"/>
      <c r="VCJ382" s="116"/>
      <c r="VCK382" s="116"/>
      <c r="VCL382" s="118"/>
      <c r="VCM382" s="116"/>
      <c r="VCN382" s="116"/>
      <c r="VCO382" s="116"/>
      <c r="VCP382" s="116"/>
      <c r="VCQ382" s="116"/>
      <c r="VCR382" s="116"/>
      <c r="VCS382" s="116"/>
      <c r="VCT382" s="116"/>
      <c r="VCU382" s="116"/>
      <c r="VCV382" s="116"/>
      <c r="VCW382" s="118"/>
      <c r="VCX382" s="115"/>
      <c r="VCY382" s="116"/>
      <c r="VCZ382" s="117"/>
      <c r="VDA382" s="116"/>
      <c r="VDB382" s="116"/>
      <c r="VDC382" s="116"/>
      <c r="VDD382" s="116"/>
      <c r="VDE382" s="116"/>
      <c r="VDF382" s="116"/>
      <c r="VDG382" s="116"/>
      <c r="VDH382" s="116"/>
      <c r="VDI382" s="118"/>
      <c r="VDJ382" s="116"/>
      <c r="VDK382" s="116"/>
      <c r="VDL382" s="116"/>
      <c r="VDM382" s="116"/>
      <c r="VDN382" s="116"/>
      <c r="VDO382" s="116"/>
      <c r="VDP382" s="116"/>
      <c r="VDQ382" s="116"/>
      <c r="VDR382" s="116"/>
      <c r="VDS382" s="116"/>
      <c r="VDT382" s="118"/>
      <c r="VDU382" s="115"/>
      <c r="VDV382" s="116"/>
      <c r="VDW382" s="117"/>
      <c r="VDX382" s="116"/>
      <c r="VDY382" s="116"/>
      <c r="VDZ382" s="116"/>
      <c r="VEA382" s="116"/>
      <c r="VEB382" s="116"/>
      <c r="VEC382" s="116"/>
      <c r="VED382" s="116"/>
      <c r="VEE382" s="116"/>
      <c r="VEF382" s="118"/>
      <c r="VEG382" s="116"/>
      <c r="VEH382" s="116"/>
      <c r="VEI382" s="116"/>
      <c r="VEJ382" s="116"/>
      <c r="VEK382" s="116"/>
      <c r="VEL382" s="116"/>
      <c r="VEM382" s="116"/>
      <c r="VEN382" s="116"/>
      <c r="VEO382" s="116"/>
      <c r="VEP382" s="116"/>
      <c r="VEQ382" s="118"/>
      <c r="VER382" s="115"/>
      <c r="VES382" s="116"/>
      <c r="VET382" s="117"/>
      <c r="VEU382" s="116"/>
      <c r="VEV382" s="116"/>
      <c r="VEW382" s="116"/>
      <c r="VEX382" s="116"/>
      <c r="VEY382" s="116"/>
      <c r="VEZ382" s="116"/>
      <c r="VFA382" s="116"/>
      <c r="VFB382" s="116"/>
      <c r="VFC382" s="118"/>
      <c r="VFD382" s="116"/>
      <c r="VFE382" s="116"/>
      <c r="VFF382" s="116"/>
      <c r="VFG382" s="116"/>
      <c r="VFH382" s="116"/>
      <c r="VFI382" s="116"/>
      <c r="VFJ382" s="116"/>
      <c r="VFK382" s="116"/>
      <c r="VFL382" s="116"/>
      <c r="VFM382" s="116"/>
      <c r="VFN382" s="118"/>
      <c r="VFO382" s="115"/>
      <c r="VFP382" s="116"/>
      <c r="VFQ382" s="117"/>
      <c r="VFR382" s="116"/>
      <c r="VFS382" s="116"/>
      <c r="VFT382" s="116"/>
      <c r="VFU382" s="116"/>
      <c r="VFV382" s="116"/>
      <c r="VFW382" s="116"/>
      <c r="VFX382" s="116"/>
      <c r="VFY382" s="116"/>
      <c r="VFZ382" s="118"/>
      <c r="VGA382" s="116"/>
      <c r="VGB382" s="116"/>
      <c r="VGC382" s="116"/>
      <c r="VGD382" s="116"/>
      <c r="VGE382" s="116"/>
      <c r="VGF382" s="116"/>
      <c r="VGG382" s="116"/>
      <c r="VGH382" s="116"/>
      <c r="VGI382" s="116"/>
      <c r="VGJ382" s="116"/>
      <c r="VGK382" s="118"/>
      <c r="VGL382" s="115"/>
      <c r="VGM382" s="116"/>
      <c r="VGN382" s="117"/>
      <c r="VGO382" s="116"/>
      <c r="VGP382" s="116"/>
      <c r="VGQ382" s="116"/>
      <c r="VGR382" s="116"/>
      <c r="VGS382" s="116"/>
      <c r="VGT382" s="116"/>
      <c r="VGU382" s="116"/>
      <c r="VGV382" s="116"/>
      <c r="VGW382" s="118"/>
      <c r="VGX382" s="116"/>
      <c r="VGY382" s="116"/>
      <c r="VGZ382" s="116"/>
      <c r="VHA382" s="116"/>
      <c r="VHB382" s="116"/>
      <c r="VHC382" s="116"/>
      <c r="VHD382" s="116"/>
      <c r="VHE382" s="116"/>
      <c r="VHF382" s="116"/>
      <c r="VHG382" s="116"/>
      <c r="VHH382" s="118"/>
      <c r="VHI382" s="115"/>
      <c r="VHJ382" s="116"/>
      <c r="VHK382" s="117"/>
      <c r="VHL382" s="116"/>
      <c r="VHM382" s="116"/>
      <c r="VHN382" s="116"/>
      <c r="VHO382" s="116"/>
      <c r="VHP382" s="116"/>
      <c r="VHQ382" s="116"/>
      <c r="VHR382" s="116"/>
      <c r="VHS382" s="116"/>
      <c r="VHT382" s="118"/>
      <c r="VHU382" s="116"/>
      <c r="VHV382" s="116"/>
      <c r="VHW382" s="116"/>
      <c r="VHX382" s="116"/>
      <c r="VHY382" s="116"/>
      <c r="VHZ382" s="116"/>
      <c r="VIA382" s="116"/>
      <c r="VIB382" s="116"/>
      <c r="VIC382" s="116"/>
      <c r="VID382" s="116"/>
      <c r="VIE382" s="118"/>
      <c r="VIF382" s="115"/>
      <c r="VIG382" s="116"/>
      <c r="VIH382" s="117"/>
      <c r="VII382" s="116"/>
      <c r="VIJ382" s="116"/>
      <c r="VIK382" s="116"/>
      <c r="VIL382" s="116"/>
      <c r="VIM382" s="116"/>
      <c r="VIN382" s="116"/>
      <c r="VIO382" s="116"/>
      <c r="VIP382" s="116"/>
      <c r="VIQ382" s="118"/>
      <c r="VIR382" s="116"/>
      <c r="VIS382" s="116"/>
      <c r="VIT382" s="116"/>
      <c r="VIU382" s="116"/>
      <c r="VIV382" s="116"/>
      <c r="VIW382" s="116"/>
      <c r="VIX382" s="116"/>
      <c r="VIY382" s="116"/>
      <c r="VIZ382" s="116"/>
      <c r="VJA382" s="116"/>
      <c r="VJB382" s="118"/>
      <c r="VJC382" s="115"/>
      <c r="VJD382" s="116"/>
      <c r="VJE382" s="117"/>
      <c r="VJF382" s="116"/>
      <c r="VJG382" s="116"/>
      <c r="VJH382" s="116"/>
      <c r="VJI382" s="116"/>
      <c r="VJJ382" s="116"/>
      <c r="VJK382" s="116"/>
      <c r="VJL382" s="116"/>
      <c r="VJM382" s="116"/>
      <c r="VJN382" s="118"/>
      <c r="VJO382" s="116"/>
      <c r="VJP382" s="116"/>
      <c r="VJQ382" s="116"/>
      <c r="VJR382" s="116"/>
      <c r="VJS382" s="116"/>
      <c r="VJT382" s="116"/>
      <c r="VJU382" s="116"/>
      <c r="VJV382" s="116"/>
      <c r="VJW382" s="116"/>
      <c r="VJX382" s="116"/>
      <c r="VJY382" s="118"/>
      <c r="VJZ382" s="115"/>
      <c r="VKA382" s="116"/>
      <c r="VKB382" s="117"/>
      <c r="VKC382" s="116"/>
      <c r="VKD382" s="116"/>
      <c r="VKE382" s="116"/>
      <c r="VKF382" s="116"/>
      <c r="VKG382" s="116"/>
      <c r="VKH382" s="116"/>
      <c r="VKI382" s="116"/>
      <c r="VKJ382" s="116"/>
      <c r="VKK382" s="118"/>
      <c r="VKL382" s="116"/>
      <c r="VKM382" s="116"/>
      <c r="VKN382" s="116"/>
      <c r="VKO382" s="116"/>
      <c r="VKP382" s="116"/>
      <c r="VKQ382" s="116"/>
      <c r="VKR382" s="116"/>
      <c r="VKS382" s="116"/>
      <c r="VKT382" s="116"/>
      <c r="VKU382" s="116"/>
      <c r="VKV382" s="118"/>
      <c r="VKW382" s="115"/>
      <c r="VKX382" s="116"/>
      <c r="VKY382" s="117"/>
      <c r="VKZ382" s="116"/>
      <c r="VLA382" s="116"/>
      <c r="VLB382" s="116"/>
      <c r="VLC382" s="116"/>
      <c r="VLD382" s="116"/>
      <c r="VLE382" s="116"/>
      <c r="VLF382" s="116"/>
      <c r="VLG382" s="116"/>
      <c r="VLH382" s="118"/>
      <c r="VLI382" s="116"/>
      <c r="VLJ382" s="116"/>
      <c r="VLK382" s="116"/>
      <c r="VLL382" s="116"/>
      <c r="VLM382" s="116"/>
      <c r="VLN382" s="116"/>
      <c r="VLO382" s="116"/>
      <c r="VLP382" s="116"/>
      <c r="VLQ382" s="116"/>
      <c r="VLR382" s="116"/>
      <c r="VLS382" s="118"/>
      <c r="VLT382" s="115"/>
      <c r="VLU382" s="116"/>
      <c r="VLV382" s="117"/>
      <c r="VLW382" s="116"/>
      <c r="VLX382" s="116"/>
      <c r="VLY382" s="116"/>
      <c r="VLZ382" s="116"/>
      <c r="VMA382" s="116"/>
      <c r="VMB382" s="116"/>
      <c r="VMC382" s="116"/>
      <c r="VMD382" s="116"/>
      <c r="VME382" s="118"/>
      <c r="VMF382" s="116"/>
      <c r="VMG382" s="116"/>
      <c r="VMH382" s="116"/>
      <c r="VMI382" s="116"/>
      <c r="VMJ382" s="116"/>
      <c r="VMK382" s="116"/>
      <c r="VML382" s="116"/>
      <c r="VMM382" s="116"/>
      <c r="VMN382" s="116"/>
      <c r="VMO382" s="116"/>
      <c r="VMP382" s="118"/>
      <c r="VMQ382" s="115"/>
      <c r="VMR382" s="116"/>
      <c r="VMS382" s="117"/>
      <c r="VMT382" s="116"/>
      <c r="VMU382" s="116"/>
      <c r="VMV382" s="116"/>
      <c r="VMW382" s="116"/>
      <c r="VMX382" s="116"/>
      <c r="VMY382" s="116"/>
      <c r="VMZ382" s="116"/>
      <c r="VNA382" s="116"/>
      <c r="VNB382" s="118"/>
      <c r="VNC382" s="116"/>
      <c r="VND382" s="116"/>
      <c r="VNE382" s="116"/>
      <c r="VNF382" s="116"/>
      <c r="VNG382" s="116"/>
      <c r="VNH382" s="116"/>
      <c r="VNI382" s="116"/>
      <c r="VNJ382" s="116"/>
      <c r="VNK382" s="116"/>
      <c r="VNL382" s="116"/>
      <c r="VNM382" s="118"/>
      <c r="VNN382" s="115"/>
      <c r="VNO382" s="116"/>
      <c r="VNP382" s="117"/>
      <c r="VNQ382" s="116"/>
      <c r="VNR382" s="116"/>
      <c r="VNS382" s="116"/>
      <c r="VNT382" s="116"/>
      <c r="VNU382" s="116"/>
      <c r="VNV382" s="116"/>
      <c r="VNW382" s="116"/>
      <c r="VNX382" s="116"/>
      <c r="VNY382" s="118"/>
      <c r="VNZ382" s="116"/>
      <c r="VOA382" s="116"/>
      <c r="VOB382" s="116"/>
      <c r="VOC382" s="116"/>
      <c r="VOD382" s="116"/>
      <c r="VOE382" s="116"/>
      <c r="VOF382" s="116"/>
      <c r="VOG382" s="116"/>
      <c r="VOH382" s="116"/>
      <c r="VOI382" s="116"/>
      <c r="VOJ382" s="118"/>
      <c r="VOK382" s="115"/>
      <c r="VOL382" s="116"/>
      <c r="VOM382" s="117"/>
      <c r="VON382" s="116"/>
      <c r="VOO382" s="116"/>
      <c r="VOP382" s="116"/>
      <c r="VOQ382" s="116"/>
      <c r="VOR382" s="116"/>
      <c r="VOS382" s="116"/>
      <c r="VOT382" s="116"/>
      <c r="VOU382" s="116"/>
      <c r="VOV382" s="118"/>
      <c r="VOW382" s="116"/>
      <c r="VOX382" s="116"/>
      <c r="VOY382" s="116"/>
      <c r="VOZ382" s="116"/>
      <c r="VPA382" s="116"/>
      <c r="VPB382" s="116"/>
      <c r="VPC382" s="116"/>
      <c r="VPD382" s="116"/>
      <c r="VPE382" s="116"/>
      <c r="VPF382" s="116"/>
      <c r="VPG382" s="118"/>
      <c r="VPH382" s="115"/>
      <c r="VPI382" s="116"/>
      <c r="VPJ382" s="117"/>
      <c r="VPK382" s="116"/>
      <c r="VPL382" s="116"/>
      <c r="VPM382" s="116"/>
      <c r="VPN382" s="116"/>
      <c r="VPO382" s="116"/>
      <c r="VPP382" s="116"/>
      <c r="VPQ382" s="116"/>
      <c r="VPR382" s="116"/>
      <c r="VPS382" s="118"/>
      <c r="VPT382" s="116"/>
      <c r="VPU382" s="116"/>
      <c r="VPV382" s="116"/>
      <c r="VPW382" s="116"/>
      <c r="VPX382" s="116"/>
      <c r="VPY382" s="116"/>
      <c r="VPZ382" s="116"/>
      <c r="VQA382" s="116"/>
      <c r="VQB382" s="116"/>
      <c r="VQC382" s="116"/>
      <c r="VQD382" s="118"/>
      <c r="VQE382" s="115"/>
      <c r="VQF382" s="116"/>
      <c r="VQG382" s="117"/>
      <c r="VQH382" s="116"/>
      <c r="VQI382" s="116"/>
      <c r="VQJ382" s="116"/>
      <c r="VQK382" s="116"/>
      <c r="VQL382" s="116"/>
      <c r="VQM382" s="116"/>
      <c r="VQN382" s="116"/>
      <c r="VQO382" s="116"/>
      <c r="VQP382" s="118"/>
      <c r="VQQ382" s="116"/>
      <c r="VQR382" s="116"/>
      <c r="VQS382" s="116"/>
      <c r="VQT382" s="116"/>
      <c r="VQU382" s="116"/>
      <c r="VQV382" s="116"/>
      <c r="VQW382" s="116"/>
      <c r="VQX382" s="116"/>
      <c r="VQY382" s="116"/>
      <c r="VQZ382" s="116"/>
      <c r="VRA382" s="118"/>
      <c r="VRB382" s="115"/>
      <c r="VRC382" s="116"/>
      <c r="VRD382" s="117"/>
      <c r="VRE382" s="116"/>
      <c r="VRF382" s="116"/>
      <c r="VRG382" s="116"/>
      <c r="VRH382" s="116"/>
      <c r="VRI382" s="116"/>
      <c r="VRJ382" s="116"/>
      <c r="VRK382" s="116"/>
      <c r="VRL382" s="116"/>
      <c r="VRM382" s="118"/>
      <c r="VRN382" s="116"/>
      <c r="VRO382" s="116"/>
      <c r="VRP382" s="116"/>
      <c r="VRQ382" s="116"/>
      <c r="VRR382" s="116"/>
      <c r="VRS382" s="116"/>
      <c r="VRT382" s="116"/>
      <c r="VRU382" s="116"/>
      <c r="VRV382" s="116"/>
      <c r="VRW382" s="116"/>
      <c r="VRX382" s="118"/>
      <c r="VRY382" s="115"/>
      <c r="VRZ382" s="116"/>
      <c r="VSA382" s="117"/>
      <c r="VSB382" s="116"/>
      <c r="VSC382" s="116"/>
      <c r="VSD382" s="116"/>
      <c r="VSE382" s="116"/>
      <c r="VSF382" s="116"/>
      <c r="VSG382" s="116"/>
      <c r="VSH382" s="116"/>
      <c r="VSI382" s="116"/>
      <c r="VSJ382" s="118"/>
      <c r="VSK382" s="116"/>
      <c r="VSL382" s="116"/>
      <c r="VSM382" s="116"/>
      <c r="VSN382" s="116"/>
      <c r="VSO382" s="116"/>
      <c r="VSP382" s="116"/>
      <c r="VSQ382" s="116"/>
      <c r="VSR382" s="116"/>
      <c r="VSS382" s="116"/>
      <c r="VST382" s="116"/>
      <c r="VSU382" s="118"/>
      <c r="VSV382" s="115"/>
      <c r="VSW382" s="116"/>
      <c r="VSX382" s="117"/>
      <c r="VSY382" s="116"/>
      <c r="VSZ382" s="116"/>
      <c r="VTA382" s="116"/>
      <c r="VTB382" s="116"/>
      <c r="VTC382" s="116"/>
      <c r="VTD382" s="116"/>
      <c r="VTE382" s="116"/>
      <c r="VTF382" s="116"/>
      <c r="VTG382" s="118"/>
      <c r="VTH382" s="116"/>
      <c r="VTI382" s="116"/>
      <c r="VTJ382" s="116"/>
      <c r="VTK382" s="116"/>
      <c r="VTL382" s="116"/>
      <c r="VTM382" s="116"/>
      <c r="VTN382" s="116"/>
      <c r="VTO382" s="116"/>
      <c r="VTP382" s="116"/>
      <c r="VTQ382" s="116"/>
      <c r="VTR382" s="118"/>
      <c r="VTS382" s="115"/>
      <c r="VTT382" s="116"/>
      <c r="VTU382" s="117"/>
      <c r="VTV382" s="116"/>
      <c r="VTW382" s="116"/>
      <c r="VTX382" s="116"/>
      <c r="VTY382" s="116"/>
      <c r="VTZ382" s="116"/>
      <c r="VUA382" s="116"/>
      <c r="VUB382" s="116"/>
      <c r="VUC382" s="116"/>
      <c r="VUD382" s="118"/>
      <c r="VUE382" s="116"/>
      <c r="VUF382" s="116"/>
      <c r="VUG382" s="116"/>
      <c r="VUH382" s="116"/>
      <c r="VUI382" s="116"/>
      <c r="VUJ382" s="116"/>
      <c r="VUK382" s="116"/>
      <c r="VUL382" s="116"/>
      <c r="VUM382" s="116"/>
      <c r="VUN382" s="116"/>
      <c r="VUO382" s="118"/>
      <c r="VUP382" s="115"/>
      <c r="VUQ382" s="116"/>
      <c r="VUR382" s="117"/>
      <c r="VUS382" s="116"/>
      <c r="VUT382" s="116"/>
      <c r="VUU382" s="116"/>
      <c r="VUV382" s="116"/>
      <c r="VUW382" s="116"/>
      <c r="VUX382" s="116"/>
      <c r="VUY382" s="116"/>
      <c r="VUZ382" s="116"/>
      <c r="VVA382" s="118"/>
      <c r="VVB382" s="116"/>
      <c r="VVC382" s="116"/>
      <c r="VVD382" s="116"/>
      <c r="VVE382" s="116"/>
      <c r="VVF382" s="116"/>
      <c r="VVG382" s="116"/>
      <c r="VVH382" s="116"/>
      <c r="VVI382" s="116"/>
      <c r="VVJ382" s="116"/>
      <c r="VVK382" s="116"/>
      <c r="VVL382" s="118"/>
      <c r="VVM382" s="115"/>
      <c r="VVN382" s="116"/>
      <c r="VVO382" s="117"/>
      <c r="VVP382" s="116"/>
      <c r="VVQ382" s="116"/>
      <c r="VVR382" s="116"/>
      <c r="VVS382" s="116"/>
      <c r="VVT382" s="116"/>
      <c r="VVU382" s="116"/>
      <c r="VVV382" s="116"/>
      <c r="VVW382" s="116"/>
      <c r="VVX382" s="118"/>
      <c r="VVY382" s="116"/>
      <c r="VVZ382" s="116"/>
      <c r="VWA382" s="116"/>
      <c r="VWB382" s="116"/>
      <c r="VWC382" s="116"/>
      <c r="VWD382" s="116"/>
      <c r="VWE382" s="116"/>
      <c r="VWF382" s="116"/>
      <c r="VWG382" s="116"/>
      <c r="VWH382" s="116"/>
      <c r="VWI382" s="118"/>
      <c r="VWJ382" s="115"/>
      <c r="VWK382" s="116"/>
      <c r="VWL382" s="117"/>
      <c r="VWM382" s="116"/>
      <c r="VWN382" s="116"/>
      <c r="VWO382" s="116"/>
      <c r="VWP382" s="116"/>
      <c r="VWQ382" s="116"/>
      <c r="VWR382" s="116"/>
      <c r="VWS382" s="116"/>
      <c r="VWT382" s="116"/>
      <c r="VWU382" s="118"/>
      <c r="VWV382" s="116"/>
      <c r="VWW382" s="116"/>
      <c r="VWX382" s="116"/>
      <c r="VWY382" s="116"/>
      <c r="VWZ382" s="116"/>
      <c r="VXA382" s="116"/>
      <c r="VXB382" s="116"/>
      <c r="VXC382" s="116"/>
      <c r="VXD382" s="116"/>
      <c r="VXE382" s="116"/>
      <c r="VXF382" s="118"/>
      <c r="VXG382" s="115"/>
      <c r="VXH382" s="116"/>
      <c r="VXI382" s="117"/>
      <c r="VXJ382" s="116"/>
      <c r="VXK382" s="116"/>
      <c r="VXL382" s="116"/>
      <c r="VXM382" s="116"/>
      <c r="VXN382" s="116"/>
      <c r="VXO382" s="116"/>
      <c r="VXP382" s="116"/>
      <c r="VXQ382" s="116"/>
      <c r="VXR382" s="118"/>
      <c r="VXS382" s="116"/>
      <c r="VXT382" s="116"/>
      <c r="VXU382" s="116"/>
      <c r="VXV382" s="116"/>
      <c r="VXW382" s="116"/>
      <c r="VXX382" s="116"/>
      <c r="VXY382" s="116"/>
      <c r="VXZ382" s="116"/>
      <c r="VYA382" s="116"/>
      <c r="VYB382" s="116"/>
      <c r="VYC382" s="118"/>
      <c r="VYD382" s="115"/>
      <c r="VYE382" s="116"/>
      <c r="VYF382" s="117"/>
      <c r="VYG382" s="116"/>
      <c r="VYH382" s="116"/>
      <c r="VYI382" s="116"/>
      <c r="VYJ382" s="116"/>
      <c r="VYK382" s="116"/>
      <c r="VYL382" s="116"/>
      <c r="VYM382" s="116"/>
      <c r="VYN382" s="116"/>
      <c r="VYO382" s="118"/>
      <c r="VYP382" s="116"/>
      <c r="VYQ382" s="116"/>
      <c r="VYR382" s="116"/>
      <c r="VYS382" s="116"/>
      <c r="VYT382" s="116"/>
      <c r="VYU382" s="116"/>
      <c r="VYV382" s="116"/>
      <c r="VYW382" s="116"/>
      <c r="VYX382" s="116"/>
      <c r="VYY382" s="116"/>
      <c r="VYZ382" s="118"/>
      <c r="VZA382" s="115"/>
      <c r="VZB382" s="116"/>
      <c r="VZC382" s="117"/>
      <c r="VZD382" s="116"/>
      <c r="VZE382" s="116"/>
      <c r="VZF382" s="116"/>
      <c r="VZG382" s="116"/>
      <c r="VZH382" s="116"/>
      <c r="VZI382" s="116"/>
      <c r="VZJ382" s="116"/>
      <c r="VZK382" s="116"/>
      <c r="VZL382" s="118"/>
      <c r="VZM382" s="116"/>
      <c r="VZN382" s="116"/>
      <c r="VZO382" s="116"/>
      <c r="VZP382" s="116"/>
      <c r="VZQ382" s="116"/>
      <c r="VZR382" s="116"/>
      <c r="VZS382" s="116"/>
      <c r="VZT382" s="116"/>
      <c r="VZU382" s="116"/>
      <c r="VZV382" s="116"/>
      <c r="VZW382" s="118"/>
      <c r="VZX382" s="115"/>
      <c r="VZY382" s="116"/>
      <c r="VZZ382" s="117"/>
      <c r="WAA382" s="116"/>
      <c r="WAB382" s="116"/>
      <c r="WAC382" s="116"/>
      <c r="WAD382" s="116"/>
      <c r="WAE382" s="116"/>
      <c r="WAF382" s="116"/>
      <c r="WAG382" s="116"/>
      <c r="WAH382" s="116"/>
      <c r="WAI382" s="118"/>
      <c r="WAJ382" s="116"/>
      <c r="WAK382" s="116"/>
      <c r="WAL382" s="116"/>
      <c r="WAM382" s="116"/>
      <c r="WAN382" s="116"/>
      <c r="WAO382" s="116"/>
      <c r="WAP382" s="116"/>
      <c r="WAQ382" s="116"/>
      <c r="WAR382" s="116"/>
      <c r="WAS382" s="116"/>
      <c r="WAT382" s="118"/>
      <c r="WAU382" s="115"/>
      <c r="WAV382" s="116"/>
      <c r="WAW382" s="117"/>
      <c r="WAX382" s="116"/>
      <c r="WAY382" s="116"/>
      <c r="WAZ382" s="116"/>
      <c r="WBA382" s="116"/>
      <c r="WBB382" s="116"/>
      <c r="WBC382" s="116"/>
      <c r="WBD382" s="116"/>
      <c r="WBE382" s="116"/>
      <c r="WBF382" s="118"/>
      <c r="WBG382" s="116"/>
      <c r="WBH382" s="116"/>
      <c r="WBI382" s="116"/>
      <c r="WBJ382" s="116"/>
      <c r="WBK382" s="116"/>
      <c r="WBL382" s="116"/>
      <c r="WBM382" s="116"/>
      <c r="WBN382" s="116"/>
      <c r="WBO382" s="116"/>
      <c r="WBP382" s="116"/>
      <c r="WBQ382" s="118"/>
      <c r="WBR382" s="115"/>
      <c r="WBS382" s="116"/>
      <c r="WBT382" s="117"/>
      <c r="WBU382" s="116"/>
      <c r="WBV382" s="116"/>
      <c r="WBW382" s="116"/>
      <c r="WBX382" s="116"/>
      <c r="WBY382" s="116"/>
      <c r="WBZ382" s="116"/>
      <c r="WCA382" s="116"/>
      <c r="WCB382" s="116"/>
      <c r="WCC382" s="118"/>
      <c r="WCD382" s="116"/>
      <c r="WCE382" s="116"/>
      <c r="WCF382" s="116"/>
      <c r="WCG382" s="116"/>
      <c r="WCH382" s="116"/>
      <c r="WCI382" s="116"/>
      <c r="WCJ382" s="116"/>
      <c r="WCK382" s="116"/>
      <c r="WCL382" s="116"/>
      <c r="WCM382" s="116"/>
      <c r="WCN382" s="118"/>
      <c r="WCO382" s="115"/>
      <c r="WCP382" s="116"/>
      <c r="WCQ382" s="117"/>
      <c r="WCR382" s="116"/>
      <c r="WCS382" s="116"/>
      <c r="WCT382" s="116"/>
      <c r="WCU382" s="116"/>
      <c r="WCV382" s="116"/>
      <c r="WCW382" s="116"/>
      <c r="WCX382" s="116"/>
      <c r="WCY382" s="116"/>
      <c r="WCZ382" s="118"/>
      <c r="WDA382" s="116"/>
      <c r="WDB382" s="116"/>
      <c r="WDC382" s="116"/>
      <c r="WDD382" s="116"/>
      <c r="WDE382" s="116"/>
      <c r="WDF382" s="116"/>
      <c r="WDG382" s="116"/>
      <c r="WDH382" s="116"/>
      <c r="WDI382" s="116"/>
      <c r="WDJ382" s="116"/>
      <c r="WDK382" s="118"/>
      <c r="WDL382" s="115"/>
      <c r="WDM382" s="116"/>
      <c r="WDN382" s="117"/>
      <c r="WDO382" s="116"/>
      <c r="WDP382" s="116"/>
      <c r="WDQ382" s="116"/>
      <c r="WDR382" s="116"/>
      <c r="WDS382" s="116"/>
      <c r="WDT382" s="116"/>
      <c r="WDU382" s="116"/>
      <c r="WDV382" s="116"/>
      <c r="WDW382" s="118"/>
      <c r="WDX382" s="116"/>
      <c r="WDY382" s="116"/>
      <c r="WDZ382" s="116"/>
      <c r="WEA382" s="116"/>
      <c r="WEB382" s="116"/>
      <c r="WEC382" s="116"/>
      <c r="WED382" s="116"/>
      <c r="WEE382" s="116"/>
      <c r="WEF382" s="116"/>
      <c r="WEG382" s="116"/>
      <c r="WEH382" s="118"/>
      <c r="WEI382" s="115"/>
      <c r="WEJ382" s="116"/>
      <c r="WEK382" s="117"/>
      <c r="WEL382" s="116"/>
      <c r="WEM382" s="116"/>
      <c r="WEN382" s="116"/>
      <c r="WEO382" s="116"/>
      <c r="WEP382" s="116"/>
      <c r="WEQ382" s="116"/>
      <c r="WER382" s="116"/>
      <c r="WES382" s="116"/>
      <c r="WET382" s="118"/>
      <c r="WEU382" s="116"/>
      <c r="WEV382" s="116"/>
      <c r="WEW382" s="116"/>
      <c r="WEX382" s="116"/>
      <c r="WEY382" s="116"/>
      <c r="WEZ382" s="116"/>
      <c r="WFA382" s="116"/>
      <c r="WFB382" s="116"/>
      <c r="WFC382" s="116"/>
      <c r="WFD382" s="116"/>
      <c r="WFE382" s="118"/>
      <c r="WFF382" s="115"/>
      <c r="WFG382" s="116"/>
      <c r="WFH382" s="117"/>
      <c r="WFI382" s="116"/>
      <c r="WFJ382" s="116"/>
      <c r="WFK382" s="116"/>
      <c r="WFL382" s="116"/>
      <c r="WFM382" s="116"/>
      <c r="WFN382" s="116"/>
      <c r="WFO382" s="116"/>
      <c r="WFP382" s="116"/>
      <c r="WFQ382" s="118"/>
      <c r="WFR382" s="116"/>
      <c r="WFS382" s="116"/>
      <c r="WFT382" s="116"/>
      <c r="WFU382" s="116"/>
      <c r="WFV382" s="116"/>
      <c r="WFW382" s="116"/>
      <c r="WFX382" s="116"/>
      <c r="WFY382" s="116"/>
      <c r="WFZ382" s="116"/>
      <c r="WGA382" s="116"/>
      <c r="WGB382" s="118"/>
      <c r="WGC382" s="115"/>
      <c r="WGD382" s="116"/>
      <c r="WGE382" s="117"/>
      <c r="WGF382" s="116"/>
      <c r="WGG382" s="116"/>
      <c r="WGH382" s="116"/>
      <c r="WGI382" s="116"/>
      <c r="WGJ382" s="116"/>
      <c r="WGK382" s="116"/>
      <c r="WGL382" s="116"/>
      <c r="WGM382" s="116"/>
      <c r="WGN382" s="118"/>
      <c r="WGO382" s="116"/>
      <c r="WGP382" s="116"/>
      <c r="WGQ382" s="116"/>
      <c r="WGR382" s="116"/>
      <c r="WGS382" s="116"/>
      <c r="WGT382" s="116"/>
      <c r="WGU382" s="116"/>
      <c r="WGV382" s="116"/>
      <c r="WGW382" s="116"/>
      <c r="WGX382" s="116"/>
      <c r="WGY382" s="118"/>
      <c r="WGZ382" s="115"/>
      <c r="WHA382" s="116"/>
      <c r="WHB382" s="117"/>
      <c r="WHC382" s="116"/>
      <c r="WHD382" s="116"/>
      <c r="WHE382" s="116"/>
      <c r="WHF382" s="116"/>
      <c r="WHG382" s="116"/>
      <c r="WHH382" s="116"/>
      <c r="WHI382" s="116"/>
      <c r="WHJ382" s="116"/>
      <c r="WHK382" s="118"/>
      <c r="WHL382" s="116"/>
      <c r="WHM382" s="116"/>
      <c r="WHN382" s="116"/>
      <c r="WHO382" s="116"/>
      <c r="WHP382" s="116"/>
      <c r="WHQ382" s="116"/>
      <c r="WHR382" s="116"/>
      <c r="WHS382" s="116"/>
      <c r="WHT382" s="116"/>
      <c r="WHU382" s="116"/>
      <c r="WHV382" s="118"/>
      <c r="WHW382" s="115"/>
      <c r="WHX382" s="116"/>
      <c r="WHY382" s="117"/>
      <c r="WHZ382" s="116"/>
      <c r="WIA382" s="116"/>
      <c r="WIB382" s="116"/>
      <c r="WIC382" s="116"/>
      <c r="WID382" s="116"/>
      <c r="WIE382" s="116"/>
      <c r="WIF382" s="116"/>
      <c r="WIG382" s="116"/>
      <c r="WIH382" s="118"/>
      <c r="WII382" s="116"/>
      <c r="WIJ382" s="116"/>
      <c r="WIK382" s="116"/>
      <c r="WIL382" s="116"/>
      <c r="WIM382" s="116"/>
      <c r="WIN382" s="116"/>
      <c r="WIO382" s="116"/>
      <c r="WIP382" s="116"/>
      <c r="WIQ382" s="116"/>
      <c r="WIR382" s="116"/>
      <c r="WIS382" s="118"/>
      <c r="WIT382" s="115"/>
      <c r="WIU382" s="116"/>
      <c r="WIV382" s="117"/>
      <c r="WIW382" s="116"/>
      <c r="WIX382" s="116"/>
      <c r="WIY382" s="116"/>
      <c r="WIZ382" s="116"/>
      <c r="WJA382" s="116"/>
      <c r="WJB382" s="116"/>
      <c r="WJC382" s="116"/>
      <c r="WJD382" s="116"/>
      <c r="WJE382" s="118"/>
      <c r="WJF382" s="116"/>
      <c r="WJG382" s="116"/>
      <c r="WJH382" s="116"/>
      <c r="WJI382" s="116"/>
      <c r="WJJ382" s="116"/>
      <c r="WJK382" s="116"/>
      <c r="WJL382" s="116"/>
      <c r="WJM382" s="116"/>
      <c r="WJN382" s="116"/>
      <c r="WJO382" s="116"/>
      <c r="WJP382" s="118"/>
      <c r="WJQ382" s="115"/>
      <c r="WJR382" s="116"/>
      <c r="WJS382" s="117"/>
      <c r="WJT382" s="116"/>
      <c r="WJU382" s="116"/>
      <c r="WJV382" s="116"/>
      <c r="WJW382" s="116"/>
      <c r="WJX382" s="116"/>
      <c r="WJY382" s="116"/>
      <c r="WJZ382" s="116"/>
      <c r="WKA382" s="116"/>
      <c r="WKB382" s="118"/>
      <c r="WKC382" s="116"/>
      <c r="WKD382" s="116"/>
      <c r="WKE382" s="116"/>
      <c r="WKF382" s="116"/>
      <c r="WKG382" s="116"/>
      <c r="WKH382" s="116"/>
      <c r="WKI382" s="116"/>
      <c r="WKJ382" s="116"/>
      <c r="WKK382" s="116"/>
      <c r="WKL382" s="116"/>
      <c r="WKM382" s="118"/>
      <c r="WKN382" s="115"/>
      <c r="WKO382" s="116"/>
      <c r="WKP382" s="117"/>
      <c r="WKQ382" s="116"/>
      <c r="WKR382" s="116"/>
      <c r="WKS382" s="116"/>
      <c r="WKT382" s="116"/>
      <c r="WKU382" s="116"/>
      <c r="WKV382" s="116"/>
      <c r="WKW382" s="116"/>
      <c r="WKX382" s="116"/>
      <c r="WKY382" s="118"/>
      <c r="WKZ382" s="116"/>
      <c r="WLA382" s="116"/>
      <c r="WLB382" s="116"/>
      <c r="WLC382" s="116"/>
      <c r="WLD382" s="116"/>
      <c r="WLE382" s="116"/>
      <c r="WLF382" s="116"/>
      <c r="WLG382" s="116"/>
      <c r="WLH382" s="116"/>
      <c r="WLI382" s="116"/>
      <c r="WLJ382" s="118"/>
      <c r="WLK382" s="115"/>
      <c r="WLL382" s="116"/>
      <c r="WLM382" s="117"/>
      <c r="WLN382" s="116"/>
      <c r="WLO382" s="116"/>
      <c r="WLP382" s="116"/>
      <c r="WLQ382" s="116"/>
      <c r="WLR382" s="116"/>
      <c r="WLS382" s="116"/>
      <c r="WLT382" s="116"/>
      <c r="WLU382" s="116"/>
      <c r="WLV382" s="118"/>
      <c r="WLW382" s="116"/>
      <c r="WLX382" s="116"/>
      <c r="WLY382" s="116"/>
      <c r="WLZ382" s="116"/>
      <c r="WMA382" s="116"/>
      <c r="WMB382" s="116"/>
      <c r="WMC382" s="116"/>
      <c r="WMD382" s="116"/>
      <c r="WME382" s="116"/>
      <c r="WMF382" s="116"/>
      <c r="WMG382" s="118"/>
      <c r="WMH382" s="115"/>
      <c r="WMI382" s="116"/>
      <c r="WMJ382" s="117"/>
      <c r="WMK382" s="116"/>
      <c r="WML382" s="116"/>
      <c r="WMM382" s="116"/>
      <c r="WMN382" s="116"/>
      <c r="WMO382" s="116"/>
      <c r="WMP382" s="116"/>
      <c r="WMQ382" s="116"/>
      <c r="WMR382" s="116"/>
      <c r="WMS382" s="118"/>
      <c r="WMT382" s="116"/>
      <c r="WMU382" s="116"/>
      <c r="WMV382" s="116"/>
      <c r="WMW382" s="116"/>
      <c r="WMX382" s="116"/>
      <c r="WMY382" s="116"/>
      <c r="WMZ382" s="116"/>
      <c r="WNA382" s="116"/>
      <c r="WNB382" s="116"/>
      <c r="WNC382" s="116"/>
      <c r="WND382" s="118"/>
      <c r="WNE382" s="115"/>
      <c r="WNF382" s="116"/>
      <c r="WNG382" s="117"/>
      <c r="WNH382" s="116"/>
      <c r="WNI382" s="116"/>
      <c r="WNJ382" s="116"/>
      <c r="WNK382" s="116"/>
      <c r="WNL382" s="116"/>
      <c r="WNM382" s="116"/>
      <c r="WNN382" s="116"/>
      <c r="WNO382" s="116"/>
      <c r="WNP382" s="118"/>
      <c r="WNQ382" s="116"/>
      <c r="WNR382" s="116"/>
      <c r="WNS382" s="116"/>
      <c r="WNT382" s="116"/>
      <c r="WNU382" s="116"/>
      <c r="WNV382" s="116"/>
      <c r="WNW382" s="116"/>
      <c r="WNX382" s="116"/>
      <c r="WNY382" s="116"/>
      <c r="WNZ382" s="116"/>
      <c r="WOA382" s="118"/>
      <c r="WOB382" s="115"/>
      <c r="WOC382" s="116"/>
      <c r="WOD382" s="117"/>
      <c r="WOE382" s="116"/>
      <c r="WOF382" s="116"/>
      <c r="WOG382" s="116"/>
      <c r="WOH382" s="116"/>
      <c r="WOI382" s="116"/>
      <c r="WOJ382" s="116"/>
      <c r="WOK382" s="116"/>
      <c r="WOL382" s="116"/>
      <c r="WOM382" s="118"/>
      <c r="WON382" s="116"/>
      <c r="WOO382" s="116"/>
      <c r="WOP382" s="116"/>
      <c r="WOQ382" s="116"/>
      <c r="WOR382" s="116"/>
      <c r="WOS382" s="116"/>
      <c r="WOT382" s="116"/>
      <c r="WOU382" s="116"/>
      <c r="WOV382" s="116"/>
      <c r="WOW382" s="116"/>
      <c r="WOX382" s="118"/>
      <c r="WOY382" s="115"/>
      <c r="WOZ382" s="116"/>
      <c r="WPA382" s="117"/>
      <c r="WPB382" s="116"/>
      <c r="WPC382" s="116"/>
      <c r="WPD382" s="116"/>
      <c r="WPE382" s="116"/>
      <c r="WPF382" s="116"/>
      <c r="WPG382" s="116"/>
      <c r="WPH382" s="116"/>
      <c r="WPI382" s="116"/>
      <c r="WPJ382" s="118"/>
      <c r="WPK382" s="116"/>
      <c r="WPL382" s="116"/>
      <c r="WPM382" s="116"/>
      <c r="WPN382" s="116"/>
      <c r="WPO382" s="116"/>
      <c r="WPP382" s="116"/>
      <c r="WPQ382" s="116"/>
      <c r="WPR382" s="116"/>
      <c r="WPS382" s="116"/>
      <c r="WPT382" s="116"/>
      <c r="WPU382" s="118"/>
      <c r="WPV382" s="115"/>
      <c r="WPW382" s="116"/>
      <c r="WPX382" s="117"/>
      <c r="WPY382" s="116"/>
      <c r="WPZ382" s="116"/>
      <c r="WQA382" s="116"/>
      <c r="WQB382" s="116"/>
      <c r="WQC382" s="116"/>
      <c r="WQD382" s="116"/>
      <c r="WQE382" s="116"/>
      <c r="WQF382" s="116"/>
      <c r="WQG382" s="118"/>
      <c r="WQH382" s="116"/>
      <c r="WQI382" s="116"/>
      <c r="WQJ382" s="116"/>
      <c r="WQK382" s="116"/>
      <c r="WQL382" s="116"/>
      <c r="WQM382" s="116"/>
      <c r="WQN382" s="116"/>
      <c r="WQO382" s="116"/>
      <c r="WQP382" s="116"/>
      <c r="WQQ382" s="116"/>
      <c r="WQR382" s="118"/>
      <c r="WQS382" s="115"/>
      <c r="WQT382" s="116"/>
      <c r="WQU382" s="117"/>
      <c r="WQV382" s="116"/>
      <c r="WQW382" s="116"/>
      <c r="WQX382" s="116"/>
      <c r="WQY382" s="116"/>
      <c r="WQZ382" s="116"/>
      <c r="WRA382" s="116"/>
      <c r="WRB382" s="116"/>
      <c r="WRC382" s="116"/>
      <c r="WRD382" s="118"/>
      <c r="WRE382" s="116"/>
      <c r="WRF382" s="116"/>
      <c r="WRG382" s="116"/>
      <c r="WRH382" s="116"/>
      <c r="WRI382" s="116"/>
      <c r="WRJ382" s="116"/>
      <c r="WRK382" s="116"/>
      <c r="WRL382" s="116"/>
      <c r="WRM382" s="116"/>
      <c r="WRN382" s="116"/>
      <c r="WRO382" s="118"/>
      <c r="WRP382" s="115"/>
      <c r="WRQ382" s="116"/>
      <c r="WRR382" s="117"/>
      <c r="WRS382" s="116"/>
      <c r="WRT382" s="116"/>
      <c r="WRU382" s="116"/>
      <c r="WRV382" s="116"/>
      <c r="WRW382" s="116"/>
      <c r="WRX382" s="116"/>
      <c r="WRY382" s="116"/>
      <c r="WRZ382" s="116"/>
      <c r="WSA382" s="118"/>
      <c r="WSB382" s="116"/>
      <c r="WSC382" s="116"/>
      <c r="WSD382" s="116"/>
      <c r="WSE382" s="116"/>
      <c r="WSF382" s="116"/>
      <c r="WSG382" s="116"/>
      <c r="WSH382" s="116"/>
      <c r="WSI382" s="116"/>
      <c r="WSJ382" s="116"/>
      <c r="WSK382" s="116"/>
      <c r="WSL382" s="118"/>
      <c r="WSM382" s="115"/>
      <c r="WSN382" s="116"/>
      <c r="WSO382" s="117"/>
      <c r="WSP382" s="116"/>
      <c r="WSQ382" s="116"/>
      <c r="WSR382" s="116"/>
      <c r="WSS382" s="116"/>
      <c r="WST382" s="116"/>
      <c r="WSU382" s="116"/>
      <c r="WSV382" s="116"/>
      <c r="WSW382" s="116"/>
      <c r="WSX382" s="118"/>
      <c r="WSY382" s="116"/>
      <c r="WSZ382" s="116"/>
      <c r="WTA382" s="116"/>
      <c r="WTB382" s="116"/>
      <c r="WTC382" s="116"/>
      <c r="WTD382" s="116"/>
      <c r="WTE382" s="116"/>
      <c r="WTF382" s="116"/>
      <c r="WTG382" s="116"/>
      <c r="WTH382" s="116"/>
      <c r="WTI382" s="118"/>
      <c r="WTJ382" s="115"/>
      <c r="WTK382" s="116"/>
      <c r="WTL382" s="117"/>
      <c r="WTM382" s="116"/>
      <c r="WTN382" s="116"/>
      <c r="WTO382" s="116"/>
      <c r="WTP382" s="116"/>
      <c r="WTQ382" s="116"/>
      <c r="WTR382" s="116"/>
      <c r="WTS382" s="116"/>
      <c r="WTT382" s="116"/>
      <c r="WTU382" s="118"/>
      <c r="WTV382" s="116"/>
      <c r="WTW382" s="116"/>
      <c r="WTX382" s="116"/>
      <c r="WTY382" s="116"/>
      <c r="WTZ382" s="116"/>
      <c r="WUA382" s="116"/>
      <c r="WUB382" s="116"/>
      <c r="WUC382" s="116"/>
      <c r="WUD382" s="116"/>
      <c r="WUE382" s="116"/>
      <c r="WUF382" s="118"/>
      <c r="WUG382" s="115"/>
      <c r="WUH382" s="116"/>
      <c r="WUI382" s="117"/>
      <c r="WUJ382" s="116"/>
      <c r="WUK382" s="116"/>
      <c r="WUL382" s="116"/>
      <c r="WUM382" s="116"/>
      <c r="WUN382" s="116"/>
      <c r="WUO382" s="116"/>
      <c r="WUP382" s="116"/>
      <c r="WUQ382" s="116"/>
      <c r="WUR382" s="118"/>
      <c r="WUS382" s="116"/>
      <c r="WUT382" s="116"/>
      <c r="WUU382" s="116"/>
      <c r="WUV382" s="116"/>
      <c r="WUW382" s="116"/>
      <c r="WUX382" s="116"/>
      <c r="WUY382" s="116"/>
      <c r="WUZ382" s="116"/>
      <c r="WVA382" s="116"/>
      <c r="WVB382" s="116"/>
      <c r="WVC382" s="118"/>
      <c r="WVD382" s="115"/>
      <c r="WVE382" s="116"/>
      <c r="WVF382" s="117"/>
      <c r="WVG382" s="116"/>
      <c r="WVH382" s="116"/>
      <c r="WVI382" s="116"/>
      <c r="WVJ382" s="116"/>
      <c r="WVK382" s="116"/>
      <c r="WVL382" s="116"/>
      <c r="WVM382" s="116"/>
      <c r="WVN382" s="116"/>
      <c r="WVO382" s="118"/>
      <c r="WVP382" s="116"/>
      <c r="WVQ382" s="116"/>
      <c r="WVR382" s="116"/>
      <c r="WVS382" s="116"/>
      <c r="WVT382" s="116"/>
      <c r="WVU382" s="116"/>
      <c r="WVV382" s="116"/>
      <c r="WVW382" s="116"/>
      <c r="WVX382" s="116"/>
      <c r="WVY382" s="116"/>
      <c r="WVZ382" s="118"/>
      <c r="WWA382" s="115"/>
      <c r="WWB382" s="116"/>
      <c r="WWC382" s="117"/>
      <c r="WWD382" s="116"/>
      <c r="WWE382" s="116"/>
      <c r="WWF382" s="116"/>
      <c r="WWG382" s="116"/>
      <c r="WWH382" s="116"/>
      <c r="WWI382" s="116"/>
      <c r="WWJ382" s="116"/>
      <c r="WWK382" s="116"/>
      <c r="WWL382" s="118"/>
      <c r="WWM382" s="116"/>
      <c r="WWN382" s="116"/>
      <c r="WWO382" s="116"/>
      <c r="WWP382" s="116"/>
      <c r="WWQ382" s="116"/>
      <c r="WWR382" s="116"/>
      <c r="WWS382" s="116"/>
      <c r="WWT382" s="116"/>
      <c r="WWU382" s="116"/>
      <c r="WWV382" s="116"/>
      <c r="WWW382" s="118"/>
      <c r="WWX382" s="115"/>
      <c r="WWY382" s="116"/>
      <c r="WWZ382" s="117"/>
      <c r="WXA382" s="116"/>
      <c r="WXB382" s="116"/>
      <c r="WXC382" s="116"/>
      <c r="WXD382" s="116"/>
      <c r="WXE382" s="116"/>
      <c r="WXF382" s="116"/>
      <c r="WXG382" s="116"/>
      <c r="WXH382" s="116"/>
      <c r="WXI382" s="118"/>
      <c r="WXJ382" s="116"/>
      <c r="WXK382" s="116"/>
      <c r="WXL382" s="116"/>
      <c r="WXM382" s="116"/>
      <c r="WXN382" s="116"/>
      <c r="WXO382" s="116"/>
      <c r="WXP382" s="116"/>
      <c r="WXQ382" s="116"/>
      <c r="WXR382" s="116"/>
      <c r="WXS382" s="116"/>
      <c r="WXT382" s="118"/>
      <c r="WXU382" s="115"/>
      <c r="WXV382" s="116"/>
      <c r="WXW382" s="117"/>
      <c r="WXX382" s="116"/>
      <c r="WXY382" s="116"/>
      <c r="WXZ382" s="116"/>
      <c r="WYA382" s="116"/>
      <c r="WYB382" s="116"/>
      <c r="WYC382" s="116"/>
      <c r="WYD382" s="116"/>
      <c r="WYE382" s="116"/>
      <c r="WYF382" s="118"/>
      <c r="WYG382" s="116"/>
      <c r="WYH382" s="116"/>
      <c r="WYI382" s="116"/>
      <c r="WYJ382" s="116"/>
      <c r="WYK382" s="116"/>
      <c r="WYL382" s="116"/>
      <c r="WYM382" s="116"/>
      <c r="WYN382" s="116"/>
      <c r="WYO382" s="116"/>
      <c r="WYP382" s="116"/>
      <c r="WYQ382" s="118"/>
      <c r="WYR382" s="115"/>
      <c r="WYS382" s="116"/>
      <c r="WYT382" s="117"/>
      <c r="WYU382" s="116"/>
      <c r="WYV382" s="116"/>
      <c r="WYW382" s="116"/>
      <c r="WYX382" s="116"/>
      <c r="WYY382" s="116"/>
      <c r="WYZ382" s="116"/>
      <c r="WZA382" s="116"/>
      <c r="WZB382" s="116"/>
      <c r="WZC382" s="118"/>
      <c r="WZD382" s="116"/>
      <c r="WZE382" s="116"/>
      <c r="WZF382" s="116"/>
      <c r="WZG382" s="116"/>
      <c r="WZH382" s="116"/>
      <c r="WZI382" s="116"/>
      <c r="WZJ382" s="116"/>
      <c r="WZK382" s="116"/>
      <c r="WZL382" s="116"/>
      <c r="WZM382" s="116"/>
      <c r="WZN382" s="118"/>
      <c r="WZO382" s="115"/>
      <c r="WZP382" s="116"/>
      <c r="WZQ382" s="117"/>
      <c r="WZR382" s="116"/>
      <c r="WZS382" s="116"/>
      <c r="WZT382" s="116"/>
      <c r="WZU382" s="116"/>
      <c r="WZV382" s="116"/>
      <c r="WZW382" s="116"/>
      <c r="WZX382" s="116"/>
      <c r="WZY382" s="116"/>
      <c r="WZZ382" s="118"/>
      <c r="XAA382" s="116"/>
      <c r="XAB382" s="116"/>
      <c r="XAC382" s="116"/>
      <c r="XAD382" s="116"/>
      <c r="XAE382" s="116"/>
      <c r="XAF382" s="116"/>
      <c r="XAG382" s="116"/>
      <c r="XAH382" s="116"/>
      <c r="XAI382" s="116"/>
      <c r="XAJ382" s="116"/>
      <c r="XAK382" s="118"/>
      <c r="XAL382" s="115"/>
      <c r="XAM382" s="116"/>
      <c r="XAN382" s="117"/>
      <c r="XAO382" s="116"/>
      <c r="XAP382" s="116"/>
      <c r="XAQ382" s="116"/>
      <c r="XAR382" s="116"/>
      <c r="XAS382" s="116"/>
      <c r="XAT382" s="116"/>
      <c r="XAU382" s="116"/>
      <c r="XAV382" s="116"/>
      <c r="XAW382" s="118"/>
      <c r="XAX382" s="116"/>
      <c r="XAY382" s="116"/>
      <c r="XAZ382" s="116"/>
      <c r="XBA382" s="116"/>
      <c r="XBB382" s="116"/>
      <c r="XBC382" s="116"/>
      <c r="XBD382" s="116"/>
      <c r="XBE382" s="116"/>
      <c r="XBF382" s="116"/>
      <c r="XBG382" s="116"/>
      <c r="XBH382" s="118"/>
      <c r="XBI382" s="115"/>
      <c r="XBJ382" s="116"/>
      <c r="XBK382" s="117"/>
      <c r="XBL382" s="116"/>
      <c r="XBM382" s="116"/>
      <c r="XBN382" s="116"/>
      <c r="XBO382" s="116"/>
      <c r="XBP382" s="116"/>
      <c r="XBQ382" s="116"/>
      <c r="XBR382" s="116"/>
      <c r="XBS382" s="116"/>
      <c r="XBT382" s="118"/>
      <c r="XBU382" s="116"/>
      <c r="XBV382" s="116"/>
      <c r="XBW382" s="116"/>
      <c r="XBX382" s="116"/>
      <c r="XBY382" s="116"/>
      <c r="XBZ382" s="116"/>
      <c r="XCA382" s="116"/>
      <c r="XCB382" s="116"/>
      <c r="XCC382" s="116"/>
      <c r="XCD382" s="116"/>
      <c r="XCE382" s="118"/>
      <c r="XCF382" s="115"/>
      <c r="XCG382" s="116"/>
      <c r="XCH382" s="117"/>
      <c r="XCI382" s="116"/>
      <c r="XCJ382" s="116"/>
      <c r="XCK382" s="116"/>
      <c r="XCL382" s="116"/>
      <c r="XCM382" s="116"/>
      <c r="XCN382" s="116"/>
      <c r="XCO382" s="116"/>
      <c r="XCP382" s="116"/>
      <c r="XCQ382" s="118"/>
      <c r="XCR382" s="116"/>
      <c r="XCS382" s="116"/>
      <c r="XCT382" s="116"/>
      <c r="XCU382" s="116"/>
      <c r="XCV382" s="116"/>
      <c r="XCW382" s="116"/>
      <c r="XCX382" s="116"/>
      <c r="XCY382" s="116"/>
      <c r="XCZ382" s="116"/>
      <c r="XDA382" s="116"/>
      <c r="XDB382" s="118"/>
      <c r="XDC382" s="115"/>
      <c r="XDD382" s="116"/>
      <c r="XDE382" s="117"/>
      <c r="XDF382" s="116"/>
      <c r="XDG382" s="116"/>
      <c r="XDH382" s="116"/>
      <c r="XDI382" s="116"/>
      <c r="XDJ382" s="116"/>
      <c r="XDK382" s="116"/>
      <c r="XDL382" s="116"/>
      <c r="XDM382" s="116"/>
      <c r="XDN382" s="118"/>
      <c r="XDO382" s="116"/>
      <c r="XDP382" s="116"/>
      <c r="XDQ382" s="116"/>
      <c r="XDR382" s="116"/>
      <c r="XDS382" s="116"/>
      <c r="XDT382" s="116"/>
      <c r="XDU382" s="116"/>
      <c r="XDV382" s="116"/>
      <c r="XDW382" s="116"/>
      <c r="XDX382" s="116"/>
      <c r="XDY382" s="118"/>
      <c r="XDZ382" s="115"/>
      <c r="XEA382" s="116"/>
      <c r="XEB382" s="117"/>
      <c r="XEC382" s="116"/>
      <c r="XED382" s="116"/>
      <c r="XEE382" s="116"/>
      <c r="XEF382" s="116"/>
      <c r="XEG382" s="116"/>
      <c r="XEH382" s="116"/>
      <c r="XEI382" s="116"/>
      <c r="XEJ382" s="116"/>
      <c r="XEK382" s="118"/>
      <c r="XEL382" s="116"/>
      <c r="XEM382" s="116"/>
      <c r="XEN382" s="116"/>
      <c r="XEO382" s="116"/>
      <c r="XEP382" s="116"/>
      <c r="XEQ382" s="116"/>
      <c r="XER382" s="116"/>
      <c r="XES382" s="116"/>
      <c r="XET382" s="116"/>
      <c r="XEU382" s="116"/>
      <c r="XEV382" s="118"/>
      <c r="XEW382" s="115"/>
      <c r="XEX382" s="116"/>
      <c r="XEY382" s="117"/>
      <c r="XEZ382" s="116"/>
      <c r="XFA382" s="116"/>
      <c r="XFB382" s="116"/>
      <c r="XFC382" s="116"/>
      <c r="XFD382" s="116"/>
    </row>
    <row r="383" spans="1:16384" s="5" customFormat="1">
      <c r="A383" s="183" t="s">
        <v>640</v>
      </c>
      <c r="B383" s="191"/>
      <c r="C383" s="159"/>
      <c r="D383" s="159"/>
      <c r="E383" s="159"/>
      <c r="F383" s="159"/>
      <c r="G383" s="159"/>
      <c r="H383" s="159"/>
      <c r="I383" s="159">
        <v>16</v>
      </c>
      <c r="J383" s="159"/>
      <c r="K383" s="159">
        <v>16</v>
      </c>
      <c r="L383" s="192">
        <v>264580.21000000002</v>
      </c>
      <c r="M383" s="186"/>
      <c r="N383" s="159"/>
      <c r="O383" s="159"/>
      <c r="P383" s="159"/>
      <c r="Q383" s="159"/>
      <c r="R383" s="159"/>
      <c r="S383" s="159"/>
      <c r="T383" s="159">
        <v>36</v>
      </c>
      <c r="U383" s="159"/>
      <c r="V383" s="159">
        <v>36</v>
      </c>
      <c r="W383" s="192">
        <v>658039</v>
      </c>
    </row>
    <row r="384" spans="1:16384" s="5" customFormat="1" ht="12.75" thickBot="1">
      <c r="A384" s="184" t="s">
        <v>20</v>
      </c>
      <c r="B384" s="194">
        <v>0</v>
      </c>
      <c r="C384" s="160">
        <v>137</v>
      </c>
      <c r="D384" s="160">
        <v>187</v>
      </c>
      <c r="E384" s="160">
        <v>1</v>
      </c>
      <c r="F384" s="160">
        <v>0</v>
      </c>
      <c r="G384" s="160">
        <v>0</v>
      </c>
      <c r="H384" s="160">
        <v>0</v>
      </c>
      <c r="I384" s="160">
        <v>16</v>
      </c>
      <c r="J384" s="160">
        <v>6</v>
      </c>
      <c r="K384" s="160">
        <v>347</v>
      </c>
      <c r="L384" s="195">
        <v>45856119.789999992</v>
      </c>
      <c r="M384" s="187">
        <v>0</v>
      </c>
      <c r="N384" s="160">
        <v>145</v>
      </c>
      <c r="O384" s="160">
        <v>188</v>
      </c>
      <c r="P384" s="160">
        <v>1</v>
      </c>
      <c r="Q384" s="160">
        <v>0</v>
      </c>
      <c r="R384" s="160">
        <v>0</v>
      </c>
      <c r="S384" s="160">
        <v>0</v>
      </c>
      <c r="T384" s="160">
        <v>36</v>
      </c>
      <c r="U384" s="160">
        <v>13</v>
      </c>
      <c r="V384" s="160">
        <v>383</v>
      </c>
      <c r="W384" s="195">
        <v>48970445</v>
      </c>
    </row>
    <row r="385" spans="1:26" s="5" customFormat="1" ht="13.5" hidden="1" thickTop="1">
      <c r="A385" s="1" t="s">
        <v>253</v>
      </c>
      <c r="B385" s="133"/>
      <c r="C385" s="133"/>
      <c r="D385" s="133"/>
      <c r="E385" s="133"/>
      <c r="F385" s="133"/>
      <c r="G385" s="133"/>
      <c r="H385" s="133"/>
      <c r="I385" s="133"/>
      <c r="J385" s="133"/>
      <c r="K385" s="133"/>
      <c r="L385" s="140"/>
      <c r="M385" s="133"/>
      <c r="N385" s="133"/>
      <c r="O385" s="133"/>
      <c r="P385" s="134"/>
      <c r="Q385" s="163"/>
      <c r="R385" s="167"/>
      <c r="S385" s="167"/>
      <c r="T385" s="134"/>
      <c r="U385" s="134"/>
      <c r="V385" s="134"/>
      <c r="W385" s="174"/>
    </row>
    <row r="386" spans="1:26" s="5" customFormat="1" ht="12.75" hidden="1">
      <c r="A386" s="17" t="s">
        <v>247</v>
      </c>
      <c r="B386" s="130"/>
      <c r="C386" s="130"/>
      <c r="D386" s="130"/>
      <c r="E386" s="130"/>
      <c r="F386" s="130"/>
      <c r="G386" s="130"/>
      <c r="H386" s="130"/>
      <c r="I386" s="130"/>
      <c r="J386" s="130"/>
      <c r="K386" s="130"/>
      <c r="L386" s="135"/>
      <c r="M386" s="130"/>
      <c r="N386" s="130"/>
      <c r="O386" s="130"/>
      <c r="P386" s="134"/>
      <c r="Q386" s="163"/>
      <c r="R386" s="167"/>
      <c r="S386" s="167"/>
      <c r="T386" s="167"/>
      <c r="U386" s="167"/>
      <c r="V386" s="134"/>
      <c r="W386" s="174"/>
    </row>
    <row r="387" spans="1:26" s="5" customFormat="1" ht="12.75" hidden="1">
      <c r="A387" s="17" t="s">
        <v>251</v>
      </c>
      <c r="B387" s="130"/>
      <c r="C387" s="130"/>
      <c r="D387" s="130"/>
      <c r="E387" s="130"/>
      <c r="F387" s="130"/>
      <c r="G387" s="130"/>
      <c r="H387" s="130"/>
      <c r="I387" s="130"/>
      <c r="J387" s="130"/>
      <c r="K387" s="130"/>
      <c r="L387" s="135"/>
      <c r="M387" s="130"/>
      <c r="N387" s="130"/>
      <c r="O387" s="130"/>
      <c r="P387" s="134"/>
      <c r="Q387" s="163"/>
      <c r="R387" s="167"/>
      <c r="S387" s="167"/>
      <c r="T387" s="167"/>
      <c r="U387" s="167"/>
      <c r="V387" s="134"/>
      <c r="W387" s="174"/>
    </row>
    <row r="388" spans="1:26" s="5" customFormat="1" hidden="1">
      <c r="A388" s="17" t="s">
        <v>258</v>
      </c>
      <c r="B388" s="130"/>
      <c r="C388" s="130"/>
      <c r="D388" s="130"/>
      <c r="E388" s="130"/>
      <c r="F388" s="130"/>
      <c r="G388" s="130"/>
      <c r="H388" s="130"/>
      <c r="I388" s="130"/>
      <c r="J388" s="130"/>
      <c r="K388" s="130"/>
      <c r="L388" s="135"/>
      <c r="M388" s="130"/>
      <c r="N388" s="130"/>
      <c r="O388" s="130"/>
      <c r="P388" s="130"/>
      <c r="Q388" s="130"/>
      <c r="R388" s="130"/>
      <c r="S388" s="130"/>
      <c r="T388" s="130"/>
      <c r="U388" s="130"/>
      <c r="V388" s="130"/>
      <c r="W388" s="135"/>
    </row>
    <row r="389" spans="1:26" s="84" customFormat="1" hidden="1">
      <c r="A389" s="82"/>
      <c r="B389" s="83"/>
      <c r="C389" s="83"/>
      <c r="D389" s="83"/>
      <c r="E389" s="83"/>
      <c r="F389" s="83"/>
      <c r="G389" s="83"/>
      <c r="H389" s="83"/>
      <c r="I389" s="83"/>
      <c r="J389" s="83"/>
      <c r="K389" s="83"/>
      <c r="L389" s="138"/>
      <c r="M389" s="83"/>
      <c r="N389" s="83"/>
      <c r="O389" s="83"/>
      <c r="P389" s="152"/>
      <c r="Q389" s="152"/>
      <c r="R389" s="152"/>
      <c r="S389" s="152"/>
      <c r="T389" s="152"/>
      <c r="U389" s="152"/>
      <c r="V389" s="152"/>
      <c r="W389" s="138"/>
    </row>
    <row r="390" spans="1:26" s="84" customFormat="1" ht="31.9" customHeight="1" thickTop="1" thickBot="1">
      <c r="A390" s="1985" t="s">
        <v>593</v>
      </c>
      <c r="B390" s="1985"/>
      <c r="C390" s="1985"/>
      <c r="D390" s="1985"/>
      <c r="E390" s="1985"/>
      <c r="F390" s="1985"/>
      <c r="G390" s="1985"/>
      <c r="H390" s="1985"/>
      <c r="I390" s="1985"/>
      <c r="J390" s="1985"/>
      <c r="K390" s="1985"/>
      <c r="L390" s="1985"/>
      <c r="M390" s="1985"/>
      <c r="N390" s="1985"/>
      <c r="O390" s="1985"/>
      <c r="P390" s="1985"/>
      <c r="Q390" s="1985"/>
      <c r="R390" s="1985"/>
      <c r="S390" s="1985"/>
      <c r="T390" s="1985"/>
      <c r="U390" s="1985"/>
      <c r="V390" s="1985"/>
      <c r="W390" s="1985"/>
    </row>
    <row r="391" spans="1:26" s="84" customFormat="1" ht="12.75" hidden="1" thickTop="1">
      <c r="A391" s="180" t="s">
        <v>8</v>
      </c>
      <c r="B391" s="1974" t="s">
        <v>344</v>
      </c>
      <c r="C391" s="1975"/>
      <c r="D391" s="1975"/>
      <c r="E391" s="1975"/>
      <c r="F391" s="1975"/>
      <c r="G391" s="1975"/>
      <c r="H391" s="1975"/>
      <c r="I391" s="1975"/>
      <c r="J391" s="1975"/>
      <c r="K391" s="1975"/>
      <c r="L391" s="1976"/>
      <c r="M391" s="1977" t="s">
        <v>345</v>
      </c>
      <c r="N391" s="1975"/>
      <c r="O391" s="1975"/>
      <c r="P391" s="1975"/>
      <c r="Q391" s="1975"/>
      <c r="R391" s="1975"/>
      <c r="S391" s="1975"/>
      <c r="T391" s="1975"/>
      <c r="U391" s="1975"/>
      <c r="V391" s="1975"/>
      <c r="W391" s="1976"/>
      <c r="X391" s="92"/>
    </row>
    <row r="392" spans="1:26" s="84" customFormat="1" ht="153" hidden="1">
      <c r="A392" s="181" t="s">
        <v>7</v>
      </c>
      <c r="B392" s="188" t="s">
        <v>288</v>
      </c>
      <c r="C392" s="149" t="s">
        <v>102</v>
      </c>
      <c r="D392" s="149" t="s">
        <v>246</v>
      </c>
      <c r="E392" s="149" t="s">
        <v>239</v>
      </c>
      <c r="F392" s="149" t="s">
        <v>248</v>
      </c>
      <c r="G392" s="149" t="s">
        <v>249</v>
      </c>
      <c r="H392" s="149" t="s">
        <v>250</v>
      </c>
      <c r="I392" s="149" t="s">
        <v>257</v>
      </c>
      <c r="J392" s="150" t="s">
        <v>252</v>
      </c>
      <c r="K392" s="150" t="s">
        <v>254</v>
      </c>
      <c r="L392" s="169" t="s">
        <v>256</v>
      </c>
      <c r="M392" s="148" t="s">
        <v>288</v>
      </c>
      <c r="N392" s="149" t="s">
        <v>102</v>
      </c>
      <c r="O392" s="149" t="s">
        <v>246</v>
      </c>
      <c r="P392" s="149" t="s">
        <v>239</v>
      </c>
      <c r="Q392" s="149" t="s">
        <v>248</v>
      </c>
      <c r="R392" s="149" t="s">
        <v>249</v>
      </c>
      <c r="S392" s="149" t="s">
        <v>250</v>
      </c>
      <c r="T392" s="149" t="s">
        <v>257</v>
      </c>
      <c r="U392" s="150" t="s">
        <v>252</v>
      </c>
      <c r="V392" s="150" t="s">
        <v>254</v>
      </c>
      <c r="W392" s="169" t="s">
        <v>255</v>
      </c>
      <c r="X392" s="93"/>
    </row>
    <row r="393" spans="1:26" s="5" customFormat="1" ht="13.5" thickTop="1">
      <c r="A393" s="182" t="s">
        <v>5</v>
      </c>
      <c r="B393" s="189"/>
      <c r="C393" s="161">
        <v>8</v>
      </c>
      <c r="D393" s="161"/>
      <c r="E393" s="161"/>
      <c r="F393" s="161">
        <v>233</v>
      </c>
      <c r="G393" s="161"/>
      <c r="H393" s="161"/>
      <c r="I393" s="161"/>
      <c r="J393" s="161"/>
      <c r="K393" s="161">
        <v>241</v>
      </c>
      <c r="L393" s="190">
        <v>30647701</v>
      </c>
      <c r="M393" s="185"/>
      <c r="N393" s="161">
        <v>8</v>
      </c>
      <c r="O393" s="161"/>
      <c r="P393" s="161"/>
      <c r="Q393" s="161">
        <v>139</v>
      </c>
      <c r="R393" s="161"/>
      <c r="S393" s="161"/>
      <c r="T393" s="161"/>
      <c r="U393" s="161"/>
      <c r="V393" s="161">
        <v>147</v>
      </c>
      <c r="W393" s="190">
        <v>23262040</v>
      </c>
      <c r="X393" s="81"/>
      <c r="Y393" s="47"/>
      <c r="Z393" s="47"/>
    </row>
    <row r="394" spans="1:26" s="5" customFormat="1" ht="12.75">
      <c r="A394" s="183" t="s">
        <v>641</v>
      </c>
      <c r="B394" s="191"/>
      <c r="C394" s="159"/>
      <c r="D394" s="159"/>
      <c r="E394" s="159"/>
      <c r="F394" s="159"/>
      <c r="G394" s="159"/>
      <c r="H394" s="159"/>
      <c r="I394" s="159"/>
      <c r="J394" s="159"/>
      <c r="K394" s="159"/>
      <c r="L394" s="192"/>
      <c r="M394" s="186"/>
      <c r="N394" s="159"/>
      <c r="O394" s="159"/>
      <c r="P394" s="159"/>
      <c r="Q394" s="159"/>
      <c r="R394" s="159"/>
      <c r="S394" s="159"/>
      <c r="T394" s="159"/>
      <c r="U394" s="159"/>
      <c r="V394" s="159"/>
      <c r="W394" s="192"/>
      <c r="X394" s="86"/>
      <c r="Y394" s="47"/>
      <c r="Z394" s="47"/>
    </row>
    <row r="395" spans="1:26" s="5" customFormat="1" ht="12.75">
      <c r="A395" s="183" t="s">
        <v>541</v>
      </c>
      <c r="B395" s="191"/>
      <c r="C395" s="159"/>
      <c r="D395" s="159"/>
      <c r="E395" s="159"/>
      <c r="F395" s="159"/>
      <c r="G395" s="159"/>
      <c r="H395" s="159"/>
      <c r="I395" s="159"/>
      <c r="J395" s="159"/>
      <c r="K395" s="159"/>
      <c r="L395" s="192"/>
      <c r="M395" s="186"/>
      <c r="N395" s="159"/>
      <c r="O395" s="159"/>
      <c r="P395" s="159"/>
      <c r="Q395" s="159"/>
      <c r="R395" s="159"/>
      <c r="S395" s="159"/>
      <c r="T395" s="159"/>
      <c r="U395" s="159"/>
      <c r="V395" s="159"/>
      <c r="W395" s="192"/>
      <c r="X395" s="86"/>
      <c r="Y395" s="47"/>
      <c r="Z395" s="47"/>
    </row>
    <row r="396" spans="1:26" s="5" customFormat="1" ht="12.75">
      <c r="A396" s="183" t="s">
        <v>642</v>
      </c>
      <c r="B396" s="191"/>
      <c r="C396" s="159">
        <v>1</v>
      </c>
      <c r="D396" s="159"/>
      <c r="E396" s="159"/>
      <c r="F396" s="159"/>
      <c r="G396" s="159"/>
      <c r="H396" s="159"/>
      <c r="I396" s="159"/>
      <c r="J396" s="159"/>
      <c r="K396" s="159">
        <v>1</v>
      </c>
      <c r="L396" s="192">
        <v>412690</v>
      </c>
      <c r="M396" s="186"/>
      <c r="N396" s="159">
        <v>1</v>
      </c>
      <c r="O396" s="159"/>
      <c r="P396" s="159"/>
      <c r="Q396" s="159"/>
      <c r="R396" s="159"/>
      <c r="S396" s="159"/>
      <c r="T396" s="159"/>
      <c r="U396" s="159"/>
      <c r="V396" s="159">
        <v>1</v>
      </c>
      <c r="W396" s="192">
        <v>224856</v>
      </c>
      <c r="X396" s="86"/>
      <c r="Y396" s="47"/>
      <c r="Z396" s="47"/>
    </row>
    <row r="397" spans="1:26" s="5" customFormat="1" ht="12.75">
      <c r="A397" s="183" t="s">
        <v>582</v>
      </c>
      <c r="B397" s="191"/>
      <c r="C397" s="159"/>
      <c r="D397" s="159"/>
      <c r="E397" s="159"/>
      <c r="F397" s="159"/>
      <c r="G397" s="159"/>
      <c r="H397" s="159"/>
      <c r="I397" s="159"/>
      <c r="J397" s="159"/>
      <c r="K397" s="159"/>
      <c r="L397" s="192"/>
      <c r="M397" s="186"/>
      <c r="N397" s="159"/>
      <c r="O397" s="159"/>
      <c r="P397" s="159"/>
      <c r="Q397" s="159"/>
      <c r="R397" s="159"/>
      <c r="S397" s="159"/>
      <c r="T397" s="159"/>
      <c r="U397" s="159"/>
      <c r="V397" s="159"/>
      <c r="W397" s="192"/>
      <c r="X397" s="86"/>
      <c r="Y397" s="47"/>
      <c r="Z397" s="47"/>
    </row>
    <row r="398" spans="1:26" s="5" customFormat="1" ht="12.75">
      <c r="A398" s="183" t="s">
        <v>581</v>
      </c>
      <c r="B398" s="191"/>
      <c r="C398" s="159">
        <v>1</v>
      </c>
      <c r="D398" s="159"/>
      <c r="E398" s="159"/>
      <c r="F398" s="159"/>
      <c r="G398" s="159"/>
      <c r="H398" s="159"/>
      <c r="I398" s="159"/>
      <c r="J398" s="159"/>
      <c r="K398" s="159">
        <v>1</v>
      </c>
      <c r="L398" s="192">
        <v>223803</v>
      </c>
      <c r="M398" s="186"/>
      <c r="N398" s="159">
        <v>1</v>
      </c>
      <c r="O398" s="159"/>
      <c r="P398" s="159"/>
      <c r="Q398" s="159"/>
      <c r="R398" s="159"/>
      <c r="S398" s="159"/>
      <c r="T398" s="159"/>
      <c r="U398" s="159"/>
      <c r="V398" s="159">
        <v>1</v>
      </c>
      <c r="W398" s="192">
        <v>235214</v>
      </c>
      <c r="X398" s="86"/>
      <c r="Y398" s="47"/>
      <c r="Z398" s="47"/>
    </row>
    <row r="399" spans="1:26" s="5" customFormat="1" ht="12.75">
      <c r="A399" s="183" t="s">
        <v>643</v>
      </c>
      <c r="B399" s="191"/>
      <c r="C399" s="159">
        <v>1</v>
      </c>
      <c r="D399" s="159"/>
      <c r="E399" s="159"/>
      <c r="F399" s="159"/>
      <c r="G399" s="159"/>
      <c r="H399" s="159"/>
      <c r="I399" s="159"/>
      <c r="J399" s="159"/>
      <c r="K399" s="159">
        <v>1</v>
      </c>
      <c r="L399" s="192">
        <v>225331</v>
      </c>
      <c r="M399" s="186"/>
      <c r="N399" s="159">
        <v>1</v>
      </c>
      <c r="O399" s="159"/>
      <c r="P399" s="159"/>
      <c r="Q399" s="159"/>
      <c r="R399" s="159"/>
      <c r="S399" s="159"/>
      <c r="T399" s="159"/>
      <c r="U399" s="159"/>
      <c r="V399" s="159">
        <v>1</v>
      </c>
      <c r="W399" s="192">
        <v>236820</v>
      </c>
      <c r="X399" s="86"/>
      <c r="Y399" s="47"/>
      <c r="Z399" s="47"/>
    </row>
    <row r="400" spans="1:26" s="5" customFormat="1" ht="12.75">
      <c r="A400" s="183" t="s">
        <v>644</v>
      </c>
      <c r="B400" s="191"/>
      <c r="C400" s="159">
        <v>1</v>
      </c>
      <c r="D400" s="159"/>
      <c r="E400" s="159"/>
      <c r="F400" s="159"/>
      <c r="G400" s="159"/>
      <c r="H400" s="159"/>
      <c r="I400" s="159"/>
      <c r="J400" s="159"/>
      <c r="K400" s="159">
        <v>1</v>
      </c>
      <c r="L400" s="192">
        <v>199048</v>
      </c>
      <c r="M400" s="186"/>
      <c r="N400" s="159">
        <v>1</v>
      </c>
      <c r="O400" s="159"/>
      <c r="P400" s="159"/>
      <c r="Q400" s="159"/>
      <c r="R400" s="159"/>
      <c r="S400" s="159"/>
      <c r="T400" s="159"/>
      <c r="U400" s="159"/>
      <c r="V400" s="159">
        <v>1</v>
      </c>
      <c r="W400" s="192">
        <v>209197</v>
      </c>
      <c r="X400" s="86"/>
      <c r="Y400" s="47"/>
      <c r="Z400" s="47"/>
    </row>
    <row r="401" spans="1:26" s="5" customFormat="1" ht="12.75">
      <c r="A401" s="183" t="s">
        <v>645</v>
      </c>
      <c r="B401" s="191"/>
      <c r="C401" s="159">
        <v>1</v>
      </c>
      <c r="D401" s="159"/>
      <c r="E401" s="159"/>
      <c r="F401" s="159"/>
      <c r="G401" s="159"/>
      <c r="H401" s="159"/>
      <c r="I401" s="159"/>
      <c r="J401" s="159"/>
      <c r="K401" s="159">
        <v>1</v>
      </c>
      <c r="L401" s="192">
        <v>315963</v>
      </c>
      <c r="M401" s="186"/>
      <c r="N401" s="159">
        <v>1</v>
      </c>
      <c r="O401" s="159"/>
      <c r="P401" s="159"/>
      <c r="Q401" s="159"/>
      <c r="R401" s="159"/>
      <c r="S401" s="159"/>
      <c r="T401" s="159"/>
      <c r="U401" s="159"/>
      <c r="V401" s="159">
        <v>1</v>
      </c>
      <c r="W401" s="192">
        <v>383865</v>
      </c>
      <c r="X401" s="86"/>
      <c r="Y401" s="47"/>
      <c r="Z401" s="47"/>
    </row>
    <row r="402" spans="1:26" s="5" customFormat="1" ht="12.75">
      <c r="A402" s="183" t="s">
        <v>646</v>
      </c>
      <c r="B402" s="191"/>
      <c r="C402" s="159">
        <v>3</v>
      </c>
      <c r="D402" s="159"/>
      <c r="E402" s="159"/>
      <c r="F402" s="159"/>
      <c r="G402" s="159"/>
      <c r="H402" s="159"/>
      <c r="I402" s="159"/>
      <c r="J402" s="159"/>
      <c r="K402" s="159">
        <v>3</v>
      </c>
      <c r="L402" s="192">
        <v>547864</v>
      </c>
      <c r="M402" s="186"/>
      <c r="N402" s="159">
        <v>3</v>
      </c>
      <c r="O402" s="159"/>
      <c r="P402" s="159"/>
      <c r="Q402" s="159"/>
      <c r="R402" s="159"/>
      <c r="S402" s="159"/>
      <c r="T402" s="159"/>
      <c r="U402" s="159"/>
      <c r="V402" s="159">
        <v>3</v>
      </c>
      <c r="W402" s="192">
        <v>574192</v>
      </c>
      <c r="X402" s="86"/>
      <c r="Y402" s="47"/>
      <c r="Z402" s="47"/>
    </row>
    <row r="403" spans="1:26" s="5" customFormat="1" ht="12.75">
      <c r="A403" s="183" t="s">
        <v>647</v>
      </c>
      <c r="B403" s="191"/>
      <c r="C403" s="159"/>
      <c r="D403" s="159"/>
      <c r="E403" s="159"/>
      <c r="F403" s="159">
        <v>233</v>
      </c>
      <c r="G403" s="159"/>
      <c r="H403" s="159"/>
      <c r="I403" s="159"/>
      <c r="J403" s="159"/>
      <c r="K403" s="159">
        <v>233</v>
      </c>
      <c r="L403" s="192">
        <v>28723002</v>
      </c>
      <c r="M403" s="186"/>
      <c r="N403" s="159"/>
      <c r="O403" s="159"/>
      <c r="P403" s="159"/>
      <c r="Q403" s="159">
        <v>139</v>
      </c>
      <c r="R403" s="159"/>
      <c r="S403" s="159"/>
      <c r="T403" s="159"/>
      <c r="U403" s="159"/>
      <c r="V403" s="159">
        <v>139</v>
      </c>
      <c r="W403" s="192">
        <v>21397896</v>
      </c>
      <c r="X403" s="86"/>
      <c r="Y403" s="47"/>
      <c r="Z403" s="47"/>
    </row>
    <row r="404" spans="1:26" s="5" customFormat="1" ht="12.75">
      <c r="A404" s="182" t="s">
        <v>594</v>
      </c>
      <c r="B404" s="189"/>
      <c r="C404" s="161"/>
      <c r="D404" s="161"/>
      <c r="E404" s="161">
        <v>222</v>
      </c>
      <c r="F404" s="161"/>
      <c r="G404" s="161"/>
      <c r="H404" s="161"/>
      <c r="I404" s="161"/>
      <c r="J404" s="161"/>
      <c r="K404" s="161">
        <v>222</v>
      </c>
      <c r="L404" s="190">
        <v>23213249</v>
      </c>
      <c r="M404" s="185"/>
      <c r="N404" s="161"/>
      <c r="O404" s="161"/>
      <c r="P404" s="161">
        <v>60</v>
      </c>
      <c r="Q404" s="161"/>
      <c r="R404" s="161"/>
      <c r="S404" s="161"/>
      <c r="T404" s="161"/>
      <c r="U404" s="161"/>
      <c r="V404" s="161">
        <v>60</v>
      </c>
      <c r="W404" s="190">
        <v>12305667</v>
      </c>
      <c r="X404" s="81"/>
      <c r="Y404" s="47"/>
      <c r="Z404" s="47"/>
    </row>
    <row r="405" spans="1:26" s="5" customFormat="1" ht="12.75">
      <c r="A405" s="183" t="s">
        <v>648</v>
      </c>
      <c r="B405" s="191"/>
      <c r="C405" s="159"/>
      <c r="D405" s="159"/>
      <c r="E405" s="159">
        <v>15</v>
      </c>
      <c r="F405" s="159"/>
      <c r="G405" s="159"/>
      <c r="H405" s="159"/>
      <c r="I405" s="159"/>
      <c r="J405" s="159"/>
      <c r="K405" s="159">
        <v>15</v>
      </c>
      <c r="L405" s="192">
        <v>3542437</v>
      </c>
      <c r="M405" s="186"/>
      <c r="N405" s="159"/>
      <c r="O405" s="159"/>
      <c r="P405" s="159">
        <v>15</v>
      </c>
      <c r="Q405" s="159"/>
      <c r="R405" s="159"/>
      <c r="S405" s="159"/>
      <c r="T405" s="159"/>
      <c r="U405" s="159"/>
      <c r="V405" s="159">
        <v>15</v>
      </c>
      <c r="W405" s="192">
        <v>4554811</v>
      </c>
      <c r="X405" s="86"/>
      <c r="Y405" s="47"/>
      <c r="Z405" s="47"/>
    </row>
    <row r="406" spans="1:26" s="5" customFormat="1" ht="12.75">
      <c r="A406" s="183" t="s">
        <v>649</v>
      </c>
      <c r="B406" s="191"/>
      <c r="C406" s="159"/>
      <c r="D406" s="159"/>
      <c r="E406" s="159">
        <v>20</v>
      </c>
      <c r="F406" s="159"/>
      <c r="G406" s="159"/>
      <c r="H406" s="159"/>
      <c r="I406" s="159"/>
      <c r="J406" s="159"/>
      <c r="K406" s="159">
        <v>20</v>
      </c>
      <c r="L406" s="192">
        <v>3351987</v>
      </c>
      <c r="M406" s="186"/>
      <c r="N406" s="159"/>
      <c r="O406" s="159"/>
      <c r="P406" s="159">
        <v>25</v>
      </c>
      <c r="Q406" s="159"/>
      <c r="R406" s="159"/>
      <c r="S406" s="159"/>
      <c r="T406" s="159"/>
      <c r="U406" s="159"/>
      <c r="V406" s="159">
        <v>25</v>
      </c>
      <c r="W406" s="192">
        <v>4992216</v>
      </c>
      <c r="X406" s="86"/>
      <c r="Y406" s="47"/>
      <c r="Z406" s="47"/>
    </row>
    <row r="407" spans="1:26" s="5" customFormat="1" ht="12.75">
      <c r="A407" s="183" t="s">
        <v>650</v>
      </c>
      <c r="B407" s="191"/>
      <c r="C407" s="159"/>
      <c r="D407" s="159"/>
      <c r="E407" s="159">
        <v>53</v>
      </c>
      <c r="F407" s="159"/>
      <c r="G407" s="159"/>
      <c r="H407" s="159"/>
      <c r="I407" s="159"/>
      <c r="J407" s="159"/>
      <c r="K407" s="159">
        <v>53</v>
      </c>
      <c r="L407" s="192">
        <v>6689153</v>
      </c>
      <c r="M407" s="186"/>
      <c r="N407" s="159"/>
      <c r="O407" s="159"/>
      <c r="P407" s="159">
        <v>11</v>
      </c>
      <c r="Q407" s="159"/>
      <c r="R407" s="159"/>
      <c r="S407" s="159"/>
      <c r="T407" s="159"/>
      <c r="U407" s="159"/>
      <c r="V407" s="159">
        <v>11</v>
      </c>
      <c r="W407" s="192">
        <v>1692837</v>
      </c>
      <c r="X407" s="86"/>
      <c r="Y407" s="47"/>
      <c r="Z407" s="47"/>
    </row>
    <row r="408" spans="1:26" s="5" customFormat="1" ht="12.75">
      <c r="A408" s="183" t="s">
        <v>651</v>
      </c>
      <c r="B408" s="191"/>
      <c r="C408" s="159"/>
      <c r="D408" s="159"/>
      <c r="E408" s="159">
        <v>120</v>
      </c>
      <c r="F408" s="159"/>
      <c r="G408" s="159"/>
      <c r="H408" s="159"/>
      <c r="I408" s="159"/>
      <c r="J408" s="159"/>
      <c r="K408" s="159">
        <v>120</v>
      </c>
      <c r="L408" s="192">
        <v>9045925</v>
      </c>
      <c r="M408" s="186"/>
      <c r="N408" s="159"/>
      <c r="O408" s="159"/>
      <c r="P408" s="159">
        <v>4</v>
      </c>
      <c r="Q408" s="159"/>
      <c r="R408" s="159"/>
      <c r="S408" s="159"/>
      <c r="T408" s="159"/>
      <c r="U408" s="159"/>
      <c r="V408" s="159">
        <v>4</v>
      </c>
      <c r="W408" s="192">
        <v>545801</v>
      </c>
      <c r="X408" s="86"/>
      <c r="Y408" s="47"/>
      <c r="Z408" s="47"/>
    </row>
    <row r="409" spans="1:26" s="5" customFormat="1" ht="12.75">
      <c r="A409" s="183" t="s">
        <v>652</v>
      </c>
      <c r="B409" s="191"/>
      <c r="C409" s="159"/>
      <c r="D409" s="159"/>
      <c r="E409" s="159">
        <v>1</v>
      </c>
      <c r="F409" s="159"/>
      <c r="G409" s="159"/>
      <c r="H409" s="159"/>
      <c r="I409" s="159"/>
      <c r="J409" s="159"/>
      <c r="K409" s="159">
        <v>1</v>
      </c>
      <c r="L409" s="192">
        <v>52652</v>
      </c>
      <c r="M409" s="186"/>
      <c r="N409" s="159"/>
      <c r="O409" s="159"/>
      <c r="P409" s="159"/>
      <c r="Q409" s="159"/>
      <c r="R409" s="159"/>
      <c r="S409" s="159"/>
      <c r="T409" s="159"/>
      <c r="U409" s="159"/>
      <c r="V409" s="159"/>
      <c r="W409" s="192"/>
      <c r="X409" s="86"/>
      <c r="Y409" s="47"/>
      <c r="Z409" s="47"/>
    </row>
    <row r="410" spans="1:26" s="5" customFormat="1" ht="12.75">
      <c r="A410" s="183" t="s">
        <v>653</v>
      </c>
      <c r="B410" s="191"/>
      <c r="C410" s="159"/>
      <c r="D410" s="159"/>
      <c r="E410" s="159">
        <v>12</v>
      </c>
      <c r="F410" s="159"/>
      <c r="G410" s="159"/>
      <c r="H410" s="159"/>
      <c r="I410" s="159"/>
      <c r="J410" s="159"/>
      <c r="K410" s="159">
        <v>12</v>
      </c>
      <c r="L410" s="192">
        <v>395207</v>
      </c>
      <c r="M410" s="186"/>
      <c r="N410" s="159"/>
      <c r="O410" s="159"/>
      <c r="P410" s="159">
        <v>4</v>
      </c>
      <c r="Q410" s="159"/>
      <c r="R410" s="159"/>
      <c r="S410" s="159"/>
      <c r="T410" s="159"/>
      <c r="U410" s="159"/>
      <c r="V410" s="159">
        <v>4</v>
      </c>
      <c r="W410" s="192">
        <v>385619</v>
      </c>
      <c r="X410" s="86"/>
      <c r="Y410" s="47"/>
      <c r="Z410" s="47"/>
    </row>
    <row r="411" spans="1:26" s="5" customFormat="1" ht="12.75">
      <c r="A411" s="183" t="s">
        <v>654</v>
      </c>
      <c r="B411" s="191"/>
      <c r="C411" s="159"/>
      <c r="D411" s="159"/>
      <c r="E411" s="159">
        <v>1</v>
      </c>
      <c r="F411" s="159"/>
      <c r="G411" s="159"/>
      <c r="H411" s="159"/>
      <c r="I411" s="159"/>
      <c r="J411" s="159"/>
      <c r="K411" s="159">
        <v>1</v>
      </c>
      <c r="L411" s="192">
        <v>135888</v>
      </c>
      <c r="M411" s="186"/>
      <c r="N411" s="159"/>
      <c r="O411" s="159"/>
      <c r="P411" s="159">
        <v>1</v>
      </c>
      <c r="Q411" s="159"/>
      <c r="R411" s="159"/>
      <c r="S411" s="159"/>
      <c r="T411" s="159"/>
      <c r="U411" s="159"/>
      <c r="V411" s="159">
        <v>1</v>
      </c>
      <c r="W411" s="192">
        <v>134383</v>
      </c>
      <c r="X411" s="86"/>
      <c r="Y411" s="47"/>
      <c r="Z411" s="47"/>
    </row>
    <row r="412" spans="1:26" s="5" customFormat="1" ht="12.75">
      <c r="A412" s="182" t="s">
        <v>2</v>
      </c>
      <c r="B412" s="189"/>
      <c r="C412" s="161">
        <v>22</v>
      </c>
      <c r="D412" s="161"/>
      <c r="E412" s="161"/>
      <c r="F412" s="161"/>
      <c r="G412" s="161"/>
      <c r="H412" s="161"/>
      <c r="I412" s="161"/>
      <c r="J412" s="161"/>
      <c r="K412" s="161">
        <v>22</v>
      </c>
      <c r="L412" s="190">
        <v>2420444</v>
      </c>
      <c r="M412" s="185"/>
      <c r="N412" s="161">
        <v>19</v>
      </c>
      <c r="O412" s="161"/>
      <c r="P412" s="161"/>
      <c r="Q412" s="161"/>
      <c r="R412" s="161"/>
      <c r="S412" s="161"/>
      <c r="T412" s="161"/>
      <c r="U412" s="161"/>
      <c r="V412" s="161">
        <v>19</v>
      </c>
      <c r="W412" s="190">
        <v>2181651</v>
      </c>
      <c r="X412" s="81"/>
      <c r="Y412" s="47"/>
      <c r="Z412" s="47"/>
    </row>
    <row r="413" spans="1:26" s="5" customFormat="1" ht="12.75">
      <c r="A413" s="183" t="s">
        <v>543</v>
      </c>
      <c r="B413" s="191"/>
      <c r="C413" s="159">
        <v>8</v>
      </c>
      <c r="D413" s="159"/>
      <c r="E413" s="159"/>
      <c r="F413" s="159"/>
      <c r="G413" s="159"/>
      <c r="H413" s="159"/>
      <c r="I413" s="159"/>
      <c r="J413" s="159"/>
      <c r="K413" s="159">
        <v>8</v>
      </c>
      <c r="L413" s="192">
        <v>928805</v>
      </c>
      <c r="M413" s="186"/>
      <c r="N413" s="159">
        <v>7</v>
      </c>
      <c r="O413" s="159"/>
      <c r="P413" s="159"/>
      <c r="Q413" s="159"/>
      <c r="R413" s="159"/>
      <c r="S413" s="159"/>
      <c r="T413" s="159"/>
      <c r="U413" s="159"/>
      <c r="V413" s="159">
        <v>7</v>
      </c>
      <c r="W413" s="192">
        <v>839233</v>
      </c>
      <c r="X413" s="86"/>
      <c r="Y413" s="47"/>
      <c r="Z413" s="47"/>
    </row>
    <row r="414" spans="1:26" s="5" customFormat="1" ht="12.75">
      <c r="A414" s="183" t="s">
        <v>633</v>
      </c>
      <c r="B414" s="191"/>
      <c r="C414" s="159">
        <v>6</v>
      </c>
      <c r="D414" s="159"/>
      <c r="E414" s="159"/>
      <c r="F414" s="159"/>
      <c r="G414" s="159"/>
      <c r="H414" s="159"/>
      <c r="I414" s="159"/>
      <c r="J414" s="159"/>
      <c r="K414" s="159">
        <v>6</v>
      </c>
      <c r="L414" s="192">
        <v>698431</v>
      </c>
      <c r="M414" s="186"/>
      <c r="N414" s="159">
        <v>5</v>
      </c>
      <c r="O414" s="159"/>
      <c r="P414" s="159"/>
      <c r="Q414" s="159"/>
      <c r="R414" s="159"/>
      <c r="S414" s="159"/>
      <c r="T414" s="159"/>
      <c r="U414" s="159"/>
      <c r="V414" s="159">
        <v>5</v>
      </c>
      <c r="W414" s="192">
        <v>609561</v>
      </c>
      <c r="X414" s="86"/>
      <c r="Y414" s="47"/>
      <c r="Z414" s="47"/>
    </row>
    <row r="415" spans="1:26" s="5" customFormat="1" ht="12.75">
      <c r="A415" s="183" t="s">
        <v>634</v>
      </c>
      <c r="B415" s="191"/>
      <c r="C415" s="159">
        <v>8</v>
      </c>
      <c r="D415" s="159"/>
      <c r="E415" s="159"/>
      <c r="F415" s="159"/>
      <c r="G415" s="159"/>
      <c r="H415" s="159"/>
      <c r="I415" s="159"/>
      <c r="J415" s="159"/>
      <c r="K415" s="159">
        <v>8</v>
      </c>
      <c r="L415" s="192">
        <v>793208</v>
      </c>
      <c r="M415" s="186"/>
      <c r="N415" s="159">
        <v>7</v>
      </c>
      <c r="O415" s="159"/>
      <c r="P415" s="159"/>
      <c r="Q415" s="159"/>
      <c r="R415" s="159"/>
      <c r="S415" s="159"/>
      <c r="T415" s="159"/>
      <c r="U415" s="159"/>
      <c r="V415" s="159">
        <v>7</v>
      </c>
      <c r="W415" s="192">
        <v>732857</v>
      </c>
      <c r="X415" s="86"/>
      <c r="Y415" s="47"/>
      <c r="Z415" s="47"/>
    </row>
    <row r="416" spans="1:26" s="5" customFormat="1" ht="12.75">
      <c r="A416" s="182" t="s">
        <v>3</v>
      </c>
      <c r="B416" s="189"/>
      <c r="C416" s="161">
        <v>5</v>
      </c>
      <c r="D416" s="161"/>
      <c r="E416" s="161"/>
      <c r="F416" s="161"/>
      <c r="G416" s="161"/>
      <c r="H416" s="161"/>
      <c r="I416" s="161"/>
      <c r="J416" s="161"/>
      <c r="K416" s="161">
        <v>5</v>
      </c>
      <c r="L416" s="190">
        <v>182694</v>
      </c>
      <c r="M416" s="185"/>
      <c r="N416" s="161">
        <v>2</v>
      </c>
      <c r="O416" s="161"/>
      <c r="P416" s="161"/>
      <c r="Q416" s="161"/>
      <c r="R416" s="161"/>
      <c r="S416" s="161"/>
      <c r="T416" s="161"/>
      <c r="U416" s="161"/>
      <c r="V416" s="161">
        <v>2</v>
      </c>
      <c r="W416" s="190">
        <v>76804</v>
      </c>
      <c r="X416" s="81"/>
      <c r="Y416" s="47"/>
      <c r="Z416" s="47"/>
    </row>
    <row r="417" spans="1:28" s="5" customFormat="1" ht="12.75">
      <c r="A417" s="183" t="s">
        <v>655</v>
      </c>
      <c r="B417" s="191"/>
      <c r="C417" s="159">
        <v>5</v>
      </c>
      <c r="D417" s="159"/>
      <c r="E417" s="159"/>
      <c r="F417" s="159"/>
      <c r="G417" s="159"/>
      <c r="H417" s="159"/>
      <c r="I417" s="159"/>
      <c r="J417" s="159"/>
      <c r="K417" s="159">
        <v>5</v>
      </c>
      <c r="L417" s="192">
        <v>182694</v>
      </c>
      <c r="M417" s="186"/>
      <c r="N417" s="159">
        <v>2</v>
      </c>
      <c r="O417" s="159"/>
      <c r="P417" s="159"/>
      <c r="Q417" s="159"/>
      <c r="R417" s="159"/>
      <c r="S417" s="159"/>
      <c r="T417" s="159"/>
      <c r="U417" s="159"/>
      <c r="V417" s="159">
        <v>2</v>
      </c>
      <c r="W417" s="192">
        <v>76804</v>
      </c>
      <c r="X417" s="86"/>
      <c r="Y417" s="47"/>
      <c r="Z417" s="47"/>
    </row>
    <row r="418" spans="1:28" s="5" customFormat="1" ht="12.75">
      <c r="A418" s="182" t="s">
        <v>21</v>
      </c>
      <c r="B418" s="189"/>
      <c r="C418" s="161"/>
      <c r="D418" s="161">
        <v>308</v>
      </c>
      <c r="E418" s="161"/>
      <c r="F418" s="161"/>
      <c r="G418" s="161"/>
      <c r="H418" s="161"/>
      <c r="I418" s="161">
        <v>42</v>
      </c>
      <c r="J418" s="161">
        <v>7</v>
      </c>
      <c r="K418" s="161">
        <v>357</v>
      </c>
      <c r="L418" s="190">
        <v>21753564</v>
      </c>
      <c r="M418" s="185"/>
      <c r="N418" s="161"/>
      <c r="O418" s="161">
        <v>262</v>
      </c>
      <c r="P418" s="161"/>
      <c r="Q418" s="161"/>
      <c r="R418" s="161"/>
      <c r="S418" s="161"/>
      <c r="T418" s="161">
        <v>18</v>
      </c>
      <c r="U418" s="161">
        <v>7</v>
      </c>
      <c r="V418" s="161">
        <v>287</v>
      </c>
      <c r="W418" s="190">
        <v>18593408</v>
      </c>
      <c r="X418" s="81"/>
      <c r="Y418" s="47"/>
      <c r="Z418" s="47"/>
    </row>
    <row r="419" spans="1:28" s="5" customFormat="1" ht="12.75">
      <c r="A419" s="183" t="s">
        <v>73</v>
      </c>
      <c r="B419" s="191"/>
      <c r="C419" s="159"/>
      <c r="D419" s="159">
        <v>308</v>
      </c>
      <c r="E419" s="159"/>
      <c r="F419" s="262"/>
      <c r="G419" s="159"/>
      <c r="H419" s="159"/>
      <c r="I419" s="159"/>
      <c r="J419" s="159"/>
      <c r="K419" s="159">
        <v>308</v>
      </c>
      <c r="L419" s="192">
        <v>20858204</v>
      </c>
      <c r="M419" s="186"/>
      <c r="N419" s="159"/>
      <c r="O419" s="159">
        <v>262</v>
      </c>
      <c r="P419" s="159"/>
      <c r="Q419" s="159"/>
      <c r="R419" s="159"/>
      <c r="S419" s="159"/>
      <c r="T419" s="159"/>
      <c r="U419" s="159"/>
      <c r="V419" s="159">
        <v>262</v>
      </c>
      <c r="W419" s="192">
        <v>17758966</v>
      </c>
      <c r="X419" s="86"/>
      <c r="Y419" s="47"/>
      <c r="Z419" s="47"/>
    </row>
    <row r="420" spans="1:28" s="5" customFormat="1" ht="12.75">
      <c r="A420" s="183" t="s">
        <v>513</v>
      </c>
      <c r="B420" s="191"/>
      <c r="C420" s="159"/>
      <c r="D420" s="159"/>
      <c r="E420" s="159"/>
      <c r="F420" s="262"/>
      <c r="G420" s="159"/>
      <c r="H420" s="159"/>
      <c r="I420" s="159">
        <v>42</v>
      </c>
      <c r="J420" s="159"/>
      <c r="K420" s="159">
        <v>42</v>
      </c>
      <c r="L420" s="192">
        <v>319360</v>
      </c>
      <c r="M420" s="186"/>
      <c r="N420" s="159"/>
      <c r="O420" s="159"/>
      <c r="P420" s="159"/>
      <c r="Q420" s="159"/>
      <c r="R420" s="159"/>
      <c r="S420" s="159"/>
      <c r="T420" s="159">
        <v>18</v>
      </c>
      <c r="U420" s="159"/>
      <c r="V420" s="159">
        <v>18</v>
      </c>
      <c r="W420" s="192">
        <v>258442</v>
      </c>
      <c r="X420" s="86"/>
      <c r="Y420" s="47"/>
      <c r="Z420" s="47"/>
    </row>
    <row r="421" spans="1:28" s="5" customFormat="1" ht="12.75">
      <c r="A421" s="183" t="s">
        <v>656</v>
      </c>
      <c r="B421" s="191"/>
      <c r="C421" s="159"/>
      <c r="D421" s="159"/>
      <c r="E421" s="159"/>
      <c r="F421" s="262"/>
      <c r="G421" s="159"/>
      <c r="H421" s="159"/>
      <c r="I421" s="159"/>
      <c r="J421" s="159">
        <v>7</v>
      </c>
      <c r="K421" s="159">
        <v>7</v>
      </c>
      <c r="L421" s="192">
        <v>576000</v>
      </c>
      <c r="M421" s="186"/>
      <c r="N421" s="159"/>
      <c r="O421" s="159"/>
      <c r="P421" s="159"/>
      <c r="Q421" s="159"/>
      <c r="R421" s="159"/>
      <c r="S421" s="159"/>
      <c r="T421" s="159"/>
      <c r="U421" s="159">
        <v>7</v>
      </c>
      <c r="V421" s="159">
        <v>7</v>
      </c>
      <c r="W421" s="192">
        <v>576000</v>
      </c>
      <c r="X421" s="86"/>
      <c r="Y421" s="47"/>
      <c r="Z421" s="47"/>
    </row>
    <row r="422" spans="1:28" s="5" customFormat="1" ht="13.5" thickBot="1">
      <c r="A422" s="184" t="s">
        <v>20</v>
      </c>
      <c r="B422" s="194"/>
      <c r="C422" s="160">
        <v>35</v>
      </c>
      <c r="D422" s="160">
        <v>308</v>
      </c>
      <c r="E422" s="160">
        <v>222</v>
      </c>
      <c r="F422" s="160">
        <v>233</v>
      </c>
      <c r="G422" s="160"/>
      <c r="H422" s="160"/>
      <c r="I422" s="160">
        <v>42</v>
      </c>
      <c r="J422" s="160">
        <v>7</v>
      </c>
      <c r="K422" s="160">
        <v>847</v>
      </c>
      <c r="L422" s="195">
        <v>78217652</v>
      </c>
      <c r="M422" s="187"/>
      <c r="N422" s="160">
        <v>29</v>
      </c>
      <c r="O422" s="160">
        <v>262</v>
      </c>
      <c r="P422" s="160">
        <v>60</v>
      </c>
      <c r="Q422" s="160">
        <v>139</v>
      </c>
      <c r="R422" s="160"/>
      <c r="S422" s="160"/>
      <c r="T422" s="160">
        <v>18</v>
      </c>
      <c r="U422" s="160">
        <v>7</v>
      </c>
      <c r="V422" s="160">
        <v>515</v>
      </c>
      <c r="W422" s="195">
        <v>56419570</v>
      </c>
      <c r="X422" s="81"/>
      <c r="Y422" s="47"/>
      <c r="Z422" s="47"/>
    </row>
    <row r="423" spans="1:28" s="5" customFormat="1" ht="13.5" hidden="1" thickTop="1">
      <c r="A423" s="1" t="s">
        <v>253</v>
      </c>
      <c r="B423" s="133"/>
      <c r="C423" s="133"/>
      <c r="D423" s="133"/>
      <c r="E423" s="133"/>
      <c r="F423" s="133"/>
      <c r="G423" s="133"/>
      <c r="H423" s="133"/>
      <c r="I423" s="133"/>
      <c r="J423" s="133"/>
      <c r="K423" s="133"/>
      <c r="L423" s="140"/>
      <c r="M423" s="133"/>
      <c r="N423" s="133"/>
      <c r="O423" s="133"/>
      <c r="P423" s="134"/>
      <c r="Q423" s="163"/>
      <c r="R423" s="167"/>
      <c r="S423" s="167"/>
      <c r="T423" s="134"/>
      <c r="U423" s="134"/>
      <c r="V423" s="134"/>
      <c r="W423" s="174"/>
    </row>
    <row r="424" spans="1:28" s="5" customFormat="1" ht="12.75" hidden="1">
      <c r="A424" s="17" t="s">
        <v>247</v>
      </c>
      <c r="B424" s="130"/>
      <c r="C424" s="130"/>
      <c r="D424" s="130"/>
      <c r="E424" s="130"/>
      <c r="F424" s="130"/>
      <c r="G424" s="130"/>
      <c r="H424" s="130"/>
      <c r="I424" s="130"/>
      <c r="J424" s="130"/>
      <c r="K424" s="130"/>
      <c r="L424" s="135"/>
      <c r="M424" s="130"/>
      <c r="N424" s="130"/>
      <c r="O424" s="130"/>
      <c r="P424" s="134"/>
      <c r="Q424" s="163"/>
      <c r="R424" s="167"/>
      <c r="S424" s="167"/>
      <c r="T424" s="167"/>
      <c r="U424" s="167"/>
      <c r="V424" s="134"/>
      <c r="W424" s="174"/>
    </row>
    <row r="425" spans="1:28" s="5" customFormat="1" ht="12.75" hidden="1">
      <c r="A425" s="17" t="s">
        <v>251</v>
      </c>
      <c r="B425" s="130"/>
      <c r="C425" s="130"/>
      <c r="D425" s="130"/>
      <c r="E425" s="130"/>
      <c r="F425" s="130"/>
      <c r="G425" s="130"/>
      <c r="H425" s="130"/>
      <c r="I425" s="130"/>
      <c r="J425" s="130"/>
      <c r="K425" s="130"/>
      <c r="L425" s="135"/>
      <c r="M425" s="130"/>
      <c r="N425" s="130"/>
      <c r="O425" s="130"/>
      <c r="P425" s="134"/>
      <c r="Q425" s="163"/>
      <c r="R425" s="167"/>
      <c r="S425" s="167"/>
      <c r="T425" s="167"/>
      <c r="U425" s="167"/>
      <c r="V425" s="134"/>
      <c r="W425" s="174"/>
    </row>
    <row r="426" spans="1:28" s="5" customFormat="1" ht="12.75" hidden="1">
      <c r="A426" s="17" t="s">
        <v>258</v>
      </c>
      <c r="B426" s="130"/>
      <c r="C426" s="130"/>
      <c r="D426" s="130"/>
      <c r="E426" s="130"/>
      <c r="F426" s="130"/>
      <c r="G426" s="130"/>
      <c r="H426" s="130"/>
      <c r="I426" s="130"/>
      <c r="J426" s="130"/>
      <c r="K426" s="130"/>
      <c r="L426" s="135"/>
      <c r="M426" s="130"/>
      <c r="N426" s="130"/>
      <c r="O426" s="130"/>
      <c r="P426" s="130"/>
      <c r="Q426" s="130"/>
      <c r="R426" s="130"/>
      <c r="S426" s="130"/>
      <c r="T426" s="130"/>
      <c r="U426" s="130"/>
      <c r="V426" s="130"/>
      <c r="W426" s="135"/>
      <c r="X426" s="86"/>
      <c r="Y426" s="47"/>
      <c r="Z426" s="47"/>
      <c r="AA426" s="47"/>
      <c r="AB426" s="47"/>
    </row>
    <row r="427" spans="1:28" s="84" customFormat="1" hidden="1">
      <c r="A427" s="82"/>
      <c r="B427" s="83"/>
      <c r="C427" s="83"/>
      <c r="D427" s="83"/>
      <c r="E427" s="83"/>
      <c r="F427" s="83"/>
      <c r="G427" s="83"/>
      <c r="H427" s="83"/>
      <c r="I427" s="83"/>
      <c r="J427" s="83"/>
      <c r="K427" s="83"/>
      <c r="L427" s="138"/>
      <c r="M427" s="83"/>
      <c r="N427" s="83"/>
      <c r="O427" s="83"/>
      <c r="P427" s="152"/>
      <c r="Q427" s="152"/>
      <c r="R427" s="152"/>
      <c r="S427" s="152"/>
      <c r="T427" s="152"/>
      <c r="U427" s="152"/>
      <c r="V427" s="152"/>
      <c r="W427" s="138"/>
    </row>
    <row r="428" spans="1:28" s="84" customFormat="1" ht="26.45" customHeight="1" thickTop="1" thickBot="1">
      <c r="A428" s="1985" t="s">
        <v>595</v>
      </c>
      <c r="B428" s="1985"/>
      <c r="C428" s="1985"/>
      <c r="D428" s="1985"/>
      <c r="E428" s="1985"/>
      <c r="F428" s="1985"/>
      <c r="G428" s="1985"/>
      <c r="H428" s="1985"/>
      <c r="I428" s="1985"/>
      <c r="J428" s="1985"/>
      <c r="K428" s="1985"/>
      <c r="L428" s="1985"/>
      <c r="M428" s="1985"/>
      <c r="N428" s="1985"/>
      <c r="O428" s="1985"/>
      <c r="P428" s="1985"/>
      <c r="Q428" s="1985"/>
      <c r="R428" s="1985"/>
      <c r="S428" s="1985"/>
      <c r="T428" s="1985"/>
      <c r="U428" s="1985"/>
      <c r="V428" s="1985"/>
      <c r="W428" s="1985"/>
    </row>
    <row r="429" spans="1:28" s="84" customFormat="1" ht="12.75" hidden="1" thickTop="1">
      <c r="A429" s="180" t="s">
        <v>8</v>
      </c>
      <c r="B429" s="1974" t="s">
        <v>344</v>
      </c>
      <c r="C429" s="1975"/>
      <c r="D429" s="1975"/>
      <c r="E429" s="1975"/>
      <c r="F429" s="1975"/>
      <c r="G429" s="1975"/>
      <c r="H429" s="1975"/>
      <c r="I429" s="1975"/>
      <c r="J429" s="1975"/>
      <c r="K429" s="1975"/>
      <c r="L429" s="1976"/>
      <c r="M429" s="1977" t="s">
        <v>345</v>
      </c>
      <c r="N429" s="1975"/>
      <c r="O429" s="1975"/>
      <c r="P429" s="1975"/>
      <c r="Q429" s="1975"/>
      <c r="R429" s="1975"/>
      <c r="S429" s="1975"/>
      <c r="T429" s="1975"/>
      <c r="U429" s="1975"/>
      <c r="V429" s="1975"/>
      <c r="W429" s="1976"/>
      <c r="X429" s="92"/>
    </row>
    <row r="430" spans="1:28" s="84" customFormat="1" ht="153" hidden="1">
      <c r="A430" s="181" t="s">
        <v>7</v>
      </c>
      <c r="B430" s="188" t="s">
        <v>288</v>
      </c>
      <c r="C430" s="149" t="s">
        <v>102</v>
      </c>
      <c r="D430" s="149" t="s">
        <v>246</v>
      </c>
      <c r="E430" s="149" t="s">
        <v>239</v>
      </c>
      <c r="F430" s="149" t="s">
        <v>248</v>
      </c>
      <c r="G430" s="149" t="s">
        <v>249</v>
      </c>
      <c r="H430" s="149" t="s">
        <v>250</v>
      </c>
      <c r="I430" s="149" t="s">
        <v>257</v>
      </c>
      <c r="J430" s="150" t="s">
        <v>252</v>
      </c>
      <c r="K430" s="150" t="s">
        <v>254</v>
      </c>
      <c r="L430" s="169" t="s">
        <v>256</v>
      </c>
      <c r="M430" s="148" t="s">
        <v>288</v>
      </c>
      <c r="N430" s="149" t="s">
        <v>102</v>
      </c>
      <c r="O430" s="149" t="s">
        <v>246</v>
      </c>
      <c r="P430" s="149" t="s">
        <v>239</v>
      </c>
      <c r="Q430" s="149" t="s">
        <v>248</v>
      </c>
      <c r="R430" s="149" t="s">
        <v>249</v>
      </c>
      <c r="S430" s="149" t="s">
        <v>250</v>
      </c>
      <c r="T430" s="149" t="s">
        <v>257</v>
      </c>
      <c r="U430" s="150" t="s">
        <v>252</v>
      </c>
      <c r="V430" s="150" t="s">
        <v>254</v>
      </c>
      <c r="W430" s="169" t="s">
        <v>255</v>
      </c>
      <c r="X430" s="93"/>
    </row>
    <row r="431" spans="1:28" s="5" customFormat="1" ht="13.5" thickTop="1">
      <c r="A431" s="182" t="s">
        <v>5</v>
      </c>
      <c r="B431" s="189"/>
      <c r="C431" s="161"/>
      <c r="D431" s="161">
        <f>+D432</f>
        <v>22</v>
      </c>
      <c r="E431" s="161"/>
      <c r="F431" s="161"/>
      <c r="G431" s="161"/>
      <c r="H431" s="161"/>
      <c r="I431" s="161"/>
      <c r="J431" s="161"/>
      <c r="K431" s="161">
        <f>+K432</f>
        <v>22</v>
      </c>
      <c r="L431" s="190">
        <f>+L432</f>
        <v>3412653.5</v>
      </c>
      <c r="M431" s="185"/>
      <c r="N431" s="161"/>
      <c r="O431" s="161">
        <f>+O432</f>
        <v>22</v>
      </c>
      <c r="P431" s="161"/>
      <c r="Q431" s="161"/>
      <c r="R431" s="161"/>
      <c r="S431" s="161"/>
      <c r="T431" s="161"/>
      <c r="U431" s="161"/>
      <c r="V431" s="161">
        <f>+V432</f>
        <v>22</v>
      </c>
      <c r="W431" s="190">
        <f>+W432</f>
        <v>3619807</v>
      </c>
      <c r="X431" s="81"/>
      <c r="Y431" s="47"/>
      <c r="Z431" s="47"/>
    </row>
    <row r="432" spans="1:28" s="5" customFormat="1" ht="12.75">
      <c r="A432" s="183" t="s">
        <v>596</v>
      </c>
      <c r="B432" s="191"/>
      <c r="C432" s="159"/>
      <c r="D432" s="159">
        <v>22</v>
      </c>
      <c r="E432" s="159"/>
      <c r="F432" s="159"/>
      <c r="G432" s="159"/>
      <c r="H432" s="159"/>
      <c r="I432" s="159"/>
      <c r="J432" s="159"/>
      <c r="K432" s="159">
        <f>+D432</f>
        <v>22</v>
      </c>
      <c r="L432" s="192">
        <v>3412653.5</v>
      </c>
      <c r="M432" s="186"/>
      <c r="N432" s="159"/>
      <c r="O432" s="159">
        <v>22</v>
      </c>
      <c r="P432" s="159"/>
      <c r="Q432" s="159"/>
      <c r="R432" s="159"/>
      <c r="S432" s="159"/>
      <c r="T432" s="159"/>
      <c r="U432" s="159"/>
      <c r="V432" s="159">
        <f>+O432</f>
        <v>22</v>
      </c>
      <c r="W432" s="192">
        <v>3619807</v>
      </c>
      <c r="X432" s="86"/>
      <c r="Y432" s="47"/>
      <c r="Z432" s="47"/>
    </row>
    <row r="433" spans="1:26" s="5" customFormat="1" ht="12.75">
      <c r="A433" s="183"/>
      <c r="B433" s="191"/>
      <c r="C433" s="159"/>
      <c r="D433" s="159"/>
      <c r="E433" s="159"/>
      <c r="F433" s="159"/>
      <c r="G433" s="159"/>
      <c r="H433" s="159"/>
      <c r="I433" s="159"/>
      <c r="J433" s="159"/>
      <c r="K433" s="159"/>
      <c r="L433" s="192"/>
      <c r="M433" s="186"/>
      <c r="N433" s="159"/>
      <c r="O433" s="159"/>
      <c r="P433" s="159"/>
      <c r="Q433" s="159"/>
      <c r="R433" s="159"/>
      <c r="S433" s="159"/>
      <c r="T433" s="159"/>
      <c r="U433" s="159"/>
      <c r="V433" s="159"/>
      <c r="W433" s="192"/>
      <c r="X433" s="86"/>
      <c r="Y433" s="47"/>
      <c r="Z433" s="47"/>
    </row>
    <row r="434" spans="1:26" s="5" customFormat="1" ht="12.75">
      <c r="A434" s="182" t="s">
        <v>2</v>
      </c>
      <c r="B434" s="189"/>
      <c r="C434" s="161"/>
      <c r="D434" s="161">
        <f>+D435</f>
        <v>129</v>
      </c>
      <c r="E434" s="161"/>
      <c r="F434" s="161"/>
      <c r="G434" s="161"/>
      <c r="H434" s="161"/>
      <c r="I434" s="161"/>
      <c r="J434" s="161"/>
      <c r="K434" s="161">
        <f>+K435</f>
        <v>129</v>
      </c>
      <c r="L434" s="190">
        <f>+L435</f>
        <v>10633855</v>
      </c>
      <c r="M434" s="185"/>
      <c r="N434" s="161"/>
      <c r="O434" s="161">
        <f>+O435</f>
        <v>129</v>
      </c>
      <c r="P434" s="161"/>
      <c r="Q434" s="161"/>
      <c r="R434" s="161"/>
      <c r="S434" s="161"/>
      <c r="T434" s="161"/>
      <c r="U434" s="161"/>
      <c r="V434" s="161">
        <f>+V435</f>
        <v>129</v>
      </c>
      <c r="W434" s="190">
        <f>+W435</f>
        <v>11523450</v>
      </c>
      <c r="X434" s="86"/>
      <c r="Y434" s="47"/>
      <c r="Z434" s="47"/>
    </row>
    <row r="435" spans="1:26" s="5" customFormat="1" ht="12.75">
      <c r="A435" s="183" t="s">
        <v>597</v>
      </c>
      <c r="B435" s="191"/>
      <c r="C435" s="159"/>
      <c r="D435" s="159">
        <f>120+9</f>
        <v>129</v>
      </c>
      <c r="E435" s="159"/>
      <c r="F435" s="159"/>
      <c r="G435" s="159"/>
      <c r="H435" s="159"/>
      <c r="I435" s="159"/>
      <c r="J435" s="159"/>
      <c r="K435" s="159">
        <f>+D435</f>
        <v>129</v>
      </c>
      <c r="L435" s="192">
        <f>9938752+695103</f>
        <v>10633855</v>
      </c>
      <c r="M435" s="186"/>
      <c r="N435" s="159"/>
      <c r="O435" s="159">
        <f>120+9</f>
        <v>129</v>
      </c>
      <c r="P435" s="159"/>
      <c r="Q435" s="159"/>
      <c r="R435" s="159"/>
      <c r="S435" s="159"/>
      <c r="T435" s="159"/>
      <c r="U435" s="159"/>
      <c r="V435" s="159">
        <f>+O435</f>
        <v>129</v>
      </c>
      <c r="W435" s="192">
        <f>10756674+766776</f>
        <v>11523450</v>
      </c>
      <c r="X435" s="86"/>
      <c r="Y435" s="47"/>
      <c r="Z435" s="47"/>
    </row>
    <row r="436" spans="1:26" s="5" customFormat="1" ht="12.75">
      <c r="A436" s="183"/>
      <c r="B436" s="191"/>
      <c r="C436" s="159"/>
      <c r="D436" s="159"/>
      <c r="E436" s="159"/>
      <c r="F436" s="159"/>
      <c r="G436" s="159"/>
      <c r="H436" s="159"/>
      <c r="I436" s="159"/>
      <c r="J436" s="159"/>
      <c r="K436" s="159"/>
      <c r="L436" s="192"/>
      <c r="M436" s="186"/>
      <c r="N436" s="159"/>
      <c r="O436" s="159"/>
      <c r="P436" s="159"/>
      <c r="Q436" s="159"/>
      <c r="R436" s="159"/>
      <c r="S436" s="159"/>
      <c r="T436" s="159"/>
      <c r="U436" s="159"/>
      <c r="V436" s="159"/>
      <c r="W436" s="192"/>
      <c r="X436" s="86"/>
      <c r="Y436" s="47"/>
      <c r="Z436" s="47"/>
    </row>
    <row r="437" spans="1:26" s="5" customFormat="1" ht="12.75">
      <c r="A437" s="182" t="s">
        <v>3</v>
      </c>
      <c r="B437" s="189"/>
      <c r="C437" s="161"/>
      <c r="D437" s="161">
        <f>+D438</f>
        <v>42</v>
      </c>
      <c r="E437" s="161"/>
      <c r="F437" s="161"/>
      <c r="G437" s="161"/>
      <c r="H437" s="161"/>
      <c r="I437" s="161"/>
      <c r="J437" s="161"/>
      <c r="K437" s="161">
        <f>+K438</f>
        <v>42</v>
      </c>
      <c r="L437" s="190">
        <f>+L438</f>
        <v>2019243</v>
      </c>
      <c r="M437" s="185"/>
      <c r="N437" s="161"/>
      <c r="O437" s="161">
        <f>+O438</f>
        <v>42</v>
      </c>
      <c r="P437" s="161"/>
      <c r="Q437" s="161"/>
      <c r="R437" s="161"/>
      <c r="S437" s="161"/>
      <c r="T437" s="161"/>
      <c r="U437" s="161"/>
      <c r="V437" s="161">
        <f>+V438</f>
        <v>42</v>
      </c>
      <c r="W437" s="190">
        <f>+W438</f>
        <v>2057286</v>
      </c>
      <c r="X437" s="86"/>
      <c r="Y437" s="47"/>
      <c r="Z437" s="47"/>
    </row>
    <row r="438" spans="1:26" s="5" customFormat="1" ht="12.75">
      <c r="A438" s="183" t="s">
        <v>598</v>
      </c>
      <c r="B438" s="191"/>
      <c r="C438" s="159"/>
      <c r="D438" s="159">
        <v>42</v>
      </c>
      <c r="E438" s="159"/>
      <c r="F438" s="159"/>
      <c r="G438" s="159"/>
      <c r="H438" s="159"/>
      <c r="I438" s="159"/>
      <c r="J438" s="159"/>
      <c r="K438" s="159">
        <f>+D438</f>
        <v>42</v>
      </c>
      <c r="L438" s="192">
        <v>2019243</v>
      </c>
      <c r="M438" s="186"/>
      <c r="N438" s="159"/>
      <c r="O438" s="159">
        <v>42</v>
      </c>
      <c r="P438" s="159"/>
      <c r="Q438" s="159"/>
      <c r="R438" s="159"/>
      <c r="S438" s="159"/>
      <c r="T438" s="159"/>
      <c r="U438" s="159"/>
      <c r="V438" s="159">
        <f>+O438</f>
        <v>42</v>
      </c>
      <c r="W438" s="192">
        <v>2057286</v>
      </c>
      <c r="X438" s="86"/>
      <c r="Y438" s="47"/>
      <c r="Z438" s="47"/>
    </row>
    <row r="439" spans="1:26" s="5" customFormat="1" ht="12.75">
      <c r="A439" s="183"/>
      <c r="B439" s="191"/>
      <c r="C439" s="159"/>
      <c r="D439" s="159"/>
      <c r="E439" s="159"/>
      <c r="F439" s="159"/>
      <c r="G439" s="159"/>
      <c r="H439" s="159"/>
      <c r="I439" s="159"/>
      <c r="J439" s="159"/>
      <c r="K439" s="159"/>
      <c r="L439" s="192"/>
      <c r="M439" s="186"/>
      <c r="N439" s="159"/>
      <c r="O439" s="159"/>
      <c r="P439" s="159"/>
      <c r="Q439" s="159"/>
      <c r="R439" s="159"/>
      <c r="S439" s="159"/>
      <c r="T439" s="159"/>
      <c r="U439" s="159"/>
      <c r="V439" s="159"/>
      <c r="W439" s="192"/>
      <c r="X439" s="81"/>
      <c r="Y439" s="47"/>
      <c r="Z439" s="47"/>
    </row>
    <row r="440" spans="1:26" s="5" customFormat="1" ht="12.75">
      <c r="A440" s="182" t="s">
        <v>4</v>
      </c>
      <c r="B440" s="189"/>
      <c r="C440" s="161"/>
      <c r="D440" s="161">
        <f>+D441</f>
        <v>46</v>
      </c>
      <c r="E440" s="161"/>
      <c r="F440" s="161"/>
      <c r="G440" s="161"/>
      <c r="H440" s="161"/>
      <c r="I440" s="161"/>
      <c r="J440" s="161"/>
      <c r="K440" s="161">
        <f>+K441</f>
        <v>46</v>
      </c>
      <c r="L440" s="190">
        <f>+L441</f>
        <v>1522646</v>
      </c>
      <c r="M440" s="185"/>
      <c r="N440" s="161"/>
      <c r="O440" s="161">
        <f>+O441</f>
        <v>46</v>
      </c>
      <c r="P440" s="161"/>
      <c r="Q440" s="161"/>
      <c r="R440" s="161"/>
      <c r="S440" s="161"/>
      <c r="T440" s="161"/>
      <c r="U440" s="161"/>
      <c r="V440" s="161">
        <f>+V441</f>
        <v>46</v>
      </c>
      <c r="W440" s="190">
        <f>+W441</f>
        <v>1543652</v>
      </c>
      <c r="X440" s="86"/>
      <c r="Y440" s="47"/>
      <c r="Z440" s="47"/>
    </row>
    <row r="441" spans="1:26" s="5" customFormat="1" ht="12.75">
      <c r="A441" s="183" t="s">
        <v>599</v>
      </c>
      <c r="B441" s="191"/>
      <c r="C441" s="159"/>
      <c r="D441" s="159">
        <v>46</v>
      </c>
      <c r="E441" s="159"/>
      <c r="F441" s="159"/>
      <c r="G441" s="159"/>
      <c r="H441" s="159"/>
      <c r="I441" s="159"/>
      <c r="J441" s="159"/>
      <c r="K441" s="159">
        <f>+D441</f>
        <v>46</v>
      </c>
      <c r="L441" s="192">
        <v>1522646</v>
      </c>
      <c r="M441" s="186"/>
      <c r="N441" s="159"/>
      <c r="O441" s="159">
        <v>46</v>
      </c>
      <c r="P441" s="159"/>
      <c r="Q441" s="159"/>
      <c r="R441" s="159"/>
      <c r="S441" s="159"/>
      <c r="T441" s="159"/>
      <c r="U441" s="159"/>
      <c r="V441" s="159">
        <f>+O441</f>
        <v>46</v>
      </c>
      <c r="W441" s="192">
        <v>1543652</v>
      </c>
      <c r="X441" s="86"/>
      <c r="Y441" s="47"/>
      <c r="Z441" s="47"/>
    </row>
    <row r="442" spans="1:26" s="5" customFormat="1" ht="12.75">
      <c r="A442" s="183"/>
      <c r="B442" s="191"/>
      <c r="C442" s="159"/>
      <c r="D442" s="159"/>
      <c r="E442" s="159"/>
      <c r="F442" s="159"/>
      <c r="G442" s="159"/>
      <c r="H442" s="159"/>
      <c r="I442" s="159"/>
      <c r="J442" s="159"/>
      <c r="K442" s="159"/>
      <c r="L442" s="192"/>
      <c r="M442" s="186"/>
      <c r="N442" s="159"/>
      <c r="O442" s="159"/>
      <c r="P442" s="159"/>
      <c r="Q442" s="159"/>
      <c r="R442" s="159"/>
      <c r="S442" s="159"/>
      <c r="T442" s="159"/>
      <c r="U442" s="159"/>
      <c r="V442" s="159"/>
      <c r="W442" s="192"/>
      <c r="X442" s="86"/>
      <c r="Y442" s="47"/>
      <c r="Z442" s="47"/>
    </row>
    <row r="443" spans="1:26" s="5" customFormat="1" ht="13.5" thickBot="1">
      <c r="A443" s="184" t="s">
        <v>20</v>
      </c>
      <c r="B443" s="194"/>
      <c r="C443" s="160"/>
      <c r="D443" s="160">
        <v>230</v>
      </c>
      <c r="E443" s="160"/>
      <c r="F443" s="160"/>
      <c r="G443" s="160"/>
      <c r="H443" s="160"/>
      <c r="I443" s="160"/>
      <c r="J443" s="160"/>
      <c r="K443" s="160">
        <f>+D443</f>
        <v>230</v>
      </c>
      <c r="L443" s="195">
        <v>16893294.5</v>
      </c>
      <c r="M443" s="187"/>
      <c r="N443" s="160"/>
      <c r="O443" s="160">
        <v>230</v>
      </c>
      <c r="P443" s="160"/>
      <c r="Q443" s="160"/>
      <c r="R443" s="160"/>
      <c r="S443" s="160"/>
      <c r="T443" s="160"/>
      <c r="U443" s="160"/>
      <c r="V443" s="160">
        <f>+O443</f>
        <v>230</v>
      </c>
      <c r="W443" s="195">
        <v>17977419</v>
      </c>
      <c r="X443" s="86"/>
      <c r="Y443" s="47"/>
      <c r="Z443" s="47"/>
    </row>
    <row r="444" spans="1:26" s="5" customFormat="1" ht="13.5" hidden="1" thickTop="1">
      <c r="A444" s="1" t="s">
        <v>253</v>
      </c>
      <c r="B444" s="133"/>
      <c r="C444" s="133"/>
      <c r="D444" s="133"/>
      <c r="E444" s="133"/>
      <c r="F444" s="133"/>
      <c r="G444" s="133"/>
      <c r="H444" s="133"/>
      <c r="I444" s="133"/>
      <c r="J444" s="133"/>
      <c r="K444" s="133"/>
      <c r="L444" s="140"/>
      <c r="M444" s="133"/>
      <c r="N444" s="133"/>
      <c r="O444" s="133"/>
      <c r="P444" s="133"/>
      <c r="Q444" s="133"/>
      <c r="R444" s="133"/>
      <c r="S444" s="133"/>
      <c r="T444" s="133"/>
      <c r="U444" s="133"/>
      <c r="V444" s="133"/>
      <c r="W444" s="140"/>
      <c r="X444" s="81"/>
      <c r="Y444" s="47"/>
      <c r="Z444" s="47"/>
    </row>
    <row r="445" spans="1:26" s="5" customFormat="1" ht="12.75" hidden="1">
      <c r="A445" s="17" t="s">
        <v>247</v>
      </c>
      <c r="B445" s="130"/>
      <c r="C445" s="130"/>
      <c r="D445" s="130"/>
      <c r="E445" s="130"/>
      <c r="F445" s="130"/>
      <c r="G445" s="130"/>
      <c r="H445" s="130"/>
      <c r="I445" s="130"/>
      <c r="J445" s="130"/>
      <c r="K445" s="130"/>
      <c r="L445" s="135"/>
      <c r="M445" s="130"/>
      <c r="N445" s="130"/>
      <c r="O445" s="130"/>
      <c r="P445" s="130"/>
      <c r="Q445" s="130"/>
      <c r="R445" s="130"/>
      <c r="S445" s="130"/>
      <c r="T445" s="130"/>
      <c r="U445" s="130"/>
      <c r="V445" s="130"/>
      <c r="W445" s="140"/>
      <c r="X445" s="86"/>
      <c r="Y445" s="47"/>
      <c r="Z445" s="47"/>
    </row>
    <row r="446" spans="1:26" s="5" customFormat="1" ht="12.75" hidden="1">
      <c r="A446" s="17" t="s">
        <v>251</v>
      </c>
      <c r="B446" s="130"/>
      <c r="C446" s="130"/>
      <c r="D446" s="130"/>
      <c r="E446" s="130"/>
      <c r="F446" s="130"/>
      <c r="G446" s="130"/>
      <c r="H446" s="130"/>
      <c r="I446" s="130"/>
      <c r="J446" s="130"/>
      <c r="K446" s="130"/>
      <c r="L446" s="135"/>
      <c r="M446" s="130"/>
      <c r="N446" s="130"/>
      <c r="O446" s="130"/>
      <c r="P446" s="130"/>
      <c r="Q446" s="130"/>
      <c r="R446" s="130"/>
      <c r="S446" s="130"/>
      <c r="T446" s="130"/>
      <c r="U446" s="130"/>
      <c r="V446" s="130"/>
      <c r="W446" s="140"/>
      <c r="X446" s="86"/>
      <c r="Y446" s="47"/>
      <c r="Z446" s="47"/>
    </row>
    <row r="447" spans="1:26" s="5" customFormat="1" ht="12.75" hidden="1">
      <c r="A447" s="17" t="s">
        <v>258</v>
      </c>
      <c r="B447" s="130"/>
      <c r="C447" s="130"/>
      <c r="D447" s="130"/>
      <c r="E447" s="130"/>
      <c r="F447" s="130"/>
      <c r="G447" s="130"/>
      <c r="H447" s="130"/>
      <c r="I447" s="130"/>
      <c r="J447" s="130"/>
      <c r="K447" s="130"/>
      <c r="L447" s="135"/>
      <c r="M447" s="130"/>
      <c r="N447" s="130"/>
      <c r="O447" s="130"/>
      <c r="P447" s="130"/>
      <c r="Q447" s="130"/>
      <c r="R447" s="130"/>
      <c r="S447" s="130"/>
      <c r="T447" s="130"/>
      <c r="U447" s="130"/>
      <c r="V447" s="130"/>
      <c r="W447" s="135"/>
      <c r="X447" s="86"/>
      <c r="Y447" s="47"/>
      <c r="Z447" s="47"/>
    </row>
    <row r="448" spans="1:26" s="84" customFormat="1" hidden="1">
      <c r="A448" s="82"/>
      <c r="B448" s="83"/>
      <c r="C448" s="83"/>
      <c r="D448" s="83"/>
      <c r="E448" s="83"/>
      <c r="F448" s="83"/>
      <c r="G448" s="83"/>
      <c r="H448" s="83"/>
      <c r="I448" s="83"/>
      <c r="J448" s="83"/>
      <c r="K448" s="83"/>
      <c r="L448" s="138"/>
      <c r="M448" s="83"/>
      <c r="N448" s="83"/>
      <c r="O448" s="83"/>
      <c r="P448" s="152"/>
      <c r="Q448" s="152"/>
      <c r="R448" s="152"/>
      <c r="S448" s="152"/>
      <c r="T448" s="152"/>
      <c r="U448" s="152"/>
      <c r="V448" s="152"/>
      <c r="W448" s="138"/>
    </row>
    <row r="449" spans="1:26" s="84" customFormat="1" ht="25.9" customHeight="1" thickTop="1" thickBot="1">
      <c r="A449" s="1985" t="s">
        <v>600</v>
      </c>
      <c r="B449" s="1985"/>
      <c r="C449" s="1985"/>
      <c r="D449" s="1985"/>
      <c r="E449" s="1985"/>
      <c r="F449" s="1985"/>
      <c r="G449" s="1985"/>
      <c r="H449" s="1985"/>
      <c r="I449" s="1985"/>
      <c r="J449" s="1985"/>
      <c r="K449" s="1985"/>
      <c r="L449" s="1985"/>
      <c r="M449" s="1985"/>
      <c r="N449" s="1985"/>
      <c r="O449" s="1985"/>
      <c r="P449" s="1985"/>
      <c r="Q449" s="1985"/>
      <c r="R449" s="1985"/>
      <c r="S449" s="1985"/>
      <c r="T449" s="1985"/>
      <c r="U449" s="1985"/>
      <c r="V449" s="1985"/>
      <c r="W449" s="1985"/>
    </row>
    <row r="450" spans="1:26" s="84" customFormat="1" ht="12.75" hidden="1" thickTop="1">
      <c r="A450" s="180" t="s">
        <v>8</v>
      </c>
      <c r="B450" s="1974" t="s">
        <v>344</v>
      </c>
      <c r="C450" s="1975"/>
      <c r="D450" s="1975"/>
      <c r="E450" s="1975"/>
      <c r="F450" s="1975"/>
      <c r="G450" s="1975"/>
      <c r="H450" s="1975"/>
      <c r="I450" s="1975"/>
      <c r="J450" s="1975"/>
      <c r="K450" s="1975"/>
      <c r="L450" s="1976"/>
      <c r="M450" s="1977" t="s">
        <v>345</v>
      </c>
      <c r="N450" s="1975"/>
      <c r="O450" s="1975"/>
      <c r="P450" s="1975"/>
      <c r="Q450" s="1975"/>
      <c r="R450" s="1975"/>
      <c r="S450" s="1975"/>
      <c r="T450" s="1975"/>
      <c r="U450" s="1975"/>
      <c r="V450" s="1975"/>
      <c r="W450" s="1976"/>
      <c r="X450" s="92"/>
    </row>
    <row r="451" spans="1:26" s="84" customFormat="1" ht="153" hidden="1">
      <c r="A451" s="181" t="s">
        <v>7</v>
      </c>
      <c r="B451" s="188" t="s">
        <v>288</v>
      </c>
      <c r="C451" s="149" t="s">
        <v>102</v>
      </c>
      <c r="D451" s="149" t="s">
        <v>246</v>
      </c>
      <c r="E451" s="149" t="s">
        <v>239</v>
      </c>
      <c r="F451" s="149" t="s">
        <v>248</v>
      </c>
      <c r="G451" s="149" t="s">
        <v>249</v>
      </c>
      <c r="H451" s="149" t="s">
        <v>250</v>
      </c>
      <c r="I451" s="149" t="s">
        <v>257</v>
      </c>
      <c r="J451" s="150" t="s">
        <v>252</v>
      </c>
      <c r="K451" s="150" t="s">
        <v>254</v>
      </c>
      <c r="L451" s="169" t="s">
        <v>256</v>
      </c>
      <c r="M451" s="148" t="s">
        <v>288</v>
      </c>
      <c r="N451" s="149" t="s">
        <v>102</v>
      </c>
      <c r="O451" s="149" t="s">
        <v>246</v>
      </c>
      <c r="P451" s="149" t="s">
        <v>239</v>
      </c>
      <c r="Q451" s="149" t="s">
        <v>248</v>
      </c>
      <c r="R451" s="149" t="s">
        <v>249</v>
      </c>
      <c r="S451" s="149" t="s">
        <v>250</v>
      </c>
      <c r="T451" s="149" t="s">
        <v>257</v>
      </c>
      <c r="U451" s="150" t="s">
        <v>252</v>
      </c>
      <c r="V451" s="150" t="s">
        <v>254</v>
      </c>
      <c r="W451" s="169" t="s">
        <v>255</v>
      </c>
      <c r="X451" s="93"/>
    </row>
    <row r="452" spans="1:26" s="5" customFormat="1" ht="13.5" thickTop="1">
      <c r="A452" s="182" t="s">
        <v>5</v>
      </c>
      <c r="B452" s="189"/>
      <c r="C452" s="161">
        <v>6</v>
      </c>
      <c r="D452" s="161"/>
      <c r="E452" s="161"/>
      <c r="F452" s="161"/>
      <c r="G452" s="161"/>
      <c r="H452" s="161"/>
      <c r="I452" s="161"/>
      <c r="J452" s="161"/>
      <c r="K452" s="161">
        <v>6</v>
      </c>
      <c r="L452" s="190">
        <v>559797</v>
      </c>
      <c r="M452" s="185"/>
      <c r="N452" s="161">
        <v>6</v>
      </c>
      <c r="O452" s="161"/>
      <c r="P452" s="161"/>
      <c r="Q452" s="161"/>
      <c r="R452" s="161"/>
      <c r="S452" s="161"/>
      <c r="T452" s="161"/>
      <c r="U452" s="161"/>
      <c r="V452" s="161">
        <v>6</v>
      </c>
      <c r="W452" s="190">
        <v>575175</v>
      </c>
      <c r="X452" s="81"/>
      <c r="Y452" s="47"/>
      <c r="Z452" s="47"/>
    </row>
    <row r="453" spans="1:26" s="5" customFormat="1" ht="12.75">
      <c r="A453" s="183" t="s">
        <v>601</v>
      </c>
      <c r="B453" s="191"/>
      <c r="C453" s="159">
        <v>1</v>
      </c>
      <c r="D453" s="159"/>
      <c r="E453" s="159"/>
      <c r="F453" s="159"/>
      <c r="G453" s="159"/>
      <c r="H453" s="159"/>
      <c r="I453" s="159"/>
      <c r="J453" s="159"/>
      <c r="K453" s="159">
        <f>+C453</f>
        <v>1</v>
      </c>
      <c r="L453" s="192">
        <v>123919.5</v>
      </c>
      <c r="M453" s="186"/>
      <c r="N453" s="159">
        <v>1</v>
      </c>
      <c r="O453" s="159"/>
      <c r="P453" s="159"/>
      <c r="Q453" s="159"/>
      <c r="R453" s="159"/>
      <c r="S453" s="159"/>
      <c r="T453" s="159"/>
      <c r="U453" s="159"/>
      <c r="V453" s="159">
        <v>1</v>
      </c>
      <c r="W453" s="192">
        <v>126482.5</v>
      </c>
      <c r="X453" s="86"/>
      <c r="Y453" s="47"/>
      <c r="Z453" s="47"/>
    </row>
    <row r="454" spans="1:26" s="5" customFormat="1" ht="12.75">
      <c r="A454" s="183" t="s">
        <v>549</v>
      </c>
      <c r="B454" s="191"/>
      <c r="C454" s="159"/>
      <c r="D454" s="159"/>
      <c r="E454" s="159"/>
      <c r="F454" s="159"/>
      <c r="G454" s="159"/>
      <c r="H454" s="159"/>
      <c r="I454" s="159"/>
      <c r="J454" s="159"/>
      <c r="K454" s="159"/>
      <c r="L454" s="192">
        <v>0</v>
      </c>
      <c r="M454" s="186"/>
      <c r="N454" s="159">
        <v>0</v>
      </c>
      <c r="O454" s="159"/>
      <c r="P454" s="159"/>
      <c r="Q454" s="159"/>
      <c r="R454" s="159"/>
      <c r="S454" s="159"/>
      <c r="T454" s="159"/>
      <c r="U454" s="159"/>
      <c r="V454" s="159"/>
      <c r="W454" s="192">
        <v>0</v>
      </c>
      <c r="X454" s="86"/>
      <c r="Y454" s="47"/>
      <c r="Z454" s="47"/>
    </row>
    <row r="455" spans="1:26" s="5" customFormat="1" ht="12.75">
      <c r="A455" s="183" t="s">
        <v>550</v>
      </c>
      <c r="B455" s="191"/>
      <c r="C455" s="159">
        <v>5</v>
      </c>
      <c r="D455" s="159"/>
      <c r="E455" s="159"/>
      <c r="F455" s="159"/>
      <c r="G455" s="159"/>
      <c r="H455" s="159"/>
      <c r="I455" s="159"/>
      <c r="J455" s="159"/>
      <c r="K455" s="159">
        <f>+C455</f>
        <v>5</v>
      </c>
      <c r="L455" s="192">
        <v>435877.5</v>
      </c>
      <c r="M455" s="186"/>
      <c r="N455" s="159">
        <v>5</v>
      </c>
      <c r="O455" s="159"/>
      <c r="P455" s="159"/>
      <c r="Q455" s="159"/>
      <c r="R455" s="159"/>
      <c r="S455" s="159"/>
      <c r="T455" s="159"/>
      <c r="U455" s="159"/>
      <c r="V455" s="159">
        <v>5</v>
      </c>
      <c r="W455" s="192">
        <v>448692.5</v>
      </c>
      <c r="X455" s="86"/>
      <c r="Y455" s="47"/>
      <c r="Z455" s="47"/>
    </row>
    <row r="456" spans="1:26" s="5" customFormat="1" ht="12.75">
      <c r="A456" s="182" t="s">
        <v>2</v>
      </c>
      <c r="B456" s="189"/>
      <c r="C456" s="161">
        <v>28</v>
      </c>
      <c r="D456" s="161"/>
      <c r="E456" s="161"/>
      <c r="F456" s="161"/>
      <c r="G456" s="161"/>
      <c r="H456" s="161"/>
      <c r="I456" s="161"/>
      <c r="J456" s="161"/>
      <c r="K456" s="161">
        <v>28</v>
      </c>
      <c r="L456" s="190">
        <v>1714026</v>
      </c>
      <c r="M456" s="185"/>
      <c r="N456" s="161">
        <v>28</v>
      </c>
      <c r="O456" s="161"/>
      <c r="P456" s="161"/>
      <c r="Q456" s="161"/>
      <c r="R456" s="161"/>
      <c r="S456" s="161"/>
      <c r="T456" s="161"/>
      <c r="U456" s="161"/>
      <c r="V456" s="161">
        <v>28</v>
      </c>
      <c r="W456" s="190">
        <v>1785790</v>
      </c>
      <c r="X456" s="86"/>
      <c r="Y456" s="47"/>
      <c r="Z456" s="47"/>
    </row>
    <row r="457" spans="1:26" s="5" customFormat="1" ht="12.75">
      <c r="A457" s="183" t="s">
        <v>602</v>
      </c>
      <c r="B457" s="191"/>
      <c r="C457" s="159">
        <v>10</v>
      </c>
      <c r="D457" s="159"/>
      <c r="E457" s="159"/>
      <c r="F457" s="159"/>
      <c r="G457" s="159"/>
      <c r="H457" s="159"/>
      <c r="I457" s="159"/>
      <c r="J457" s="159"/>
      <c r="K457" s="159">
        <f>+C457</f>
        <v>10</v>
      </c>
      <c r="L457" s="192">
        <v>706955</v>
      </c>
      <c r="M457" s="186"/>
      <c r="N457" s="159">
        <v>10</v>
      </c>
      <c r="O457" s="159"/>
      <c r="P457" s="159"/>
      <c r="Q457" s="159"/>
      <c r="R457" s="159"/>
      <c r="S457" s="159"/>
      <c r="T457" s="159"/>
      <c r="U457" s="159"/>
      <c r="V457" s="159">
        <v>10</v>
      </c>
      <c r="W457" s="192">
        <v>732585</v>
      </c>
      <c r="X457" s="86"/>
      <c r="Y457" s="47"/>
      <c r="Z457" s="47"/>
    </row>
    <row r="458" spans="1:26" s="5" customFormat="1" ht="12.75">
      <c r="A458" s="183" t="s">
        <v>603</v>
      </c>
      <c r="B458" s="191"/>
      <c r="C458" s="159">
        <v>10</v>
      </c>
      <c r="D458" s="159"/>
      <c r="E458" s="159"/>
      <c r="F458" s="159"/>
      <c r="G458" s="159"/>
      <c r="H458" s="159"/>
      <c r="I458" s="159"/>
      <c r="J458" s="159"/>
      <c r="K458" s="159">
        <f t="shared" ref="K458:K461" si="10">+C458</f>
        <v>10</v>
      </c>
      <c r="L458" s="192">
        <v>624755</v>
      </c>
      <c r="M458" s="186"/>
      <c r="N458" s="159">
        <v>10</v>
      </c>
      <c r="O458" s="159"/>
      <c r="P458" s="159"/>
      <c r="Q458" s="159"/>
      <c r="R458" s="159"/>
      <c r="S458" s="159"/>
      <c r="T458" s="159"/>
      <c r="U458" s="159"/>
      <c r="V458" s="159">
        <v>10</v>
      </c>
      <c r="W458" s="192">
        <v>650385</v>
      </c>
      <c r="X458" s="86"/>
      <c r="Y458" s="47"/>
      <c r="Z458" s="47"/>
    </row>
    <row r="459" spans="1:26" s="5" customFormat="1" ht="12.75">
      <c r="A459" s="183" t="s">
        <v>482</v>
      </c>
      <c r="B459" s="191"/>
      <c r="C459" s="159">
        <v>4</v>
      </c>
      <c r="D459" s="159"/>
      <c r="E459" s="159"/>
      <c r="F459" s="159"/>
      <c r="G459" s="159"/>
      <c r="H459" s="159"/>
      <c r="I459" s="159"/>
      <c r="J459" s="159"/>
      <c r="K459" s="159">
        <f t="shared" si="10"/>
        <v>4</v>
      </c>
      <c r="L459" s="192">
        <v>210686</v>
      </c>
      <c r="M459" s="186"/>
      <c r="N459" s="159">
        <v>4</v>
      </c>
      <c r="O459" s="159"/>
      <c r="P459" s="159"/>
      <c r="Q459" s="159"/>
      <c r="R459" s="159"/>
      <c r="S459" s="159"/>
      <c r="T459" s="159"/>
      <c r="U459" s="159"/>
      <c r="V459" s="159">
        <v>4</v>
      </c>
      <c r="W459" s="192">
        <v>220938</v>
      </c>
      <c r="X459" s="81"/>
      <c r="Y459" s="47"/>
      <c r="Z459" s="47"/>
    </row>
    <row r="460" spans="1:26" s="5" customFormat="1" ht="12.75">
      <c r="A460" s="183" t="s">
        <v>483</v>
      </c>
      <c r="B460" s="191"/>
      <c r="C460" s="159">
        <v>2</v>
      </c>
      <c r="D460" s="159"/>
      <c r="E460" s="159"/>
      <c r="F460" s="159"/>
      <c r="G460" s="159"/>
      <c r="H460" s="159"/>
      <c r="I460" s="159"/>
      <c r="J460" s="159"/>
      <c r="K460" s="159">
        <f t="shared" si="10"/>
        <v>2</v>
      </c>
      <c r="L460" s="192">
        <v>92391</v>
      </c>
      <c r="M460" s="186"/>
      <c r="N460" s="159">
        <v>2</v>
      </c>
      <c r="O460" s="159"/>
      <c r="P460" s="159"/>
      <c r="Q460" s="159"/>
      <c r="R460" s="159"/>
      <c r="S460" s="159"/>
      <c r="T460" s="159"/>
      <c r="U460" s="159"/>
      <c r="V460" s="159">
        <v>2</v>
      </c>
      <c r="W460" s="192">
        <v>97517</v>
      </c>
      <c r="X460" s="86"/>
      <c r="Y460" s="47"/>
      <c r="Z460" s="47"/>
    </row>
    <row r="461" spans="1:26" s="5" customFormat="1" ht="12.75">
      <c r="A461" s="183" t="s">
        <v>484</v>
      </c>
      <c r="B461" s="191"/>
      <c r="C461" s="159">
        <v>2</v>
      </c>
      <c r="D461" s="159"/>
      <c r="E461" s="159"/>
      <c r="F461" s="159"/>
      <c r="G461" s="159"/>
      <c r="H461" s="159"/>
      <c r="I461" s="159"/>
      <c r="J461" s="159"/>
      <c r="K461" s="159">
        <f t="shared" si="10"/>
        <v>2</v>
      </c>
      <c r="L461" s="192">
        <v>79239</v>
      </c>
      <c r="M461" s="186"/>
      <c r="N461" s="159">
        <v>2</v>
      </c>
      <c r="O461" s="159"/>
      <c r="P461" s="159"/>
      <c r="Q461" s="159"/>
      <c r="R461" s="159"/>
      <c r="S461" s="159"/>
      <c r="T461" s="159"/>
      <c r="U461" s="159"/>
      <c r="V461" s="159">
        <v>2</v>
      </c>
      <c r="W461" s="192">
        <v>84365</v>
      </c>
      <c r="X461" s="86"/>
      <c r="Y461" s="47"/>
      <c r="Z461" s="47"/>
    </row>
    <row r="462" spans="1:26" s="5" customFormat="1" ht="12.75">
      <c r="A462" s="182" t="s">
        <v>3</v>
      </c>
      <c r="B462" s="189"/>
      <c r="C462" s="161">
        <v>28</v>
      </c>
      <c r="D462" s="161"/>
      <c r="E462" s="161"/>
      <c r="F462" s="161"/>
      <c r="G462" s="161"/>
      <c r="H462" s="161"/>
      <c r="I462" s="161"/>
      <c r="J462" s="161"/>
      <c r="K462" s="161">
        <v>28</v>
      </c>
      <c r="L462" s="190">
        <v>993154</v>
      </c>
      <c r="M462" s="185"/>
      <c r="N462" s="161">
        <v>28</v>
      </c>
      <c r="O462" s="161"/>
      <c r="P462" s="161"/>
      <c r="Q462" s="161"/>
      <c r="R462" s="161"/>
      <c r="S462" s="161"/>
      <c r="T462" s="161"/>
      <c r="U462" s="161"/>
      <c r="V462" s="161">
        <v>28</v>
      </c>
      <c r="W462" s="190">
        <v>1064918</v>
      </c>
      <c r="X462" s="86"/>
      <c r="Y462" s="47"/>
      <c r="Z462" s="47"/>
    </row>
    <row r="463" spans="1:26" s="5" customFormat="1" ht="12.75">
      <c r="A463" s="183" t="s">
        <v>604</v>
      </c>
      <c r="B463" s="191"/>
      <c r="C463" s="159">
        <v>10</v>
      </c>
      <c r="D463" s="159"/>
      <c r="E463" s="159"/>
      <c r="F463" s="159"/>
      <c r="G463" s="159"/>
      <c r="H463" s="159"/>
      <c r="I463" s="159"/>
      <c r="J463" s="159"/>
      <c r="K463" s="159">
        <f>+C463</f>
        <v>10</v>
      </c>
      <c r="L463" s="192">
        <v>378155</v>
      </c>
      <c r="M463" s="186"/>
      <c r="N463" s="159">
        <v>10</v>
      </c>
      <c r="O463" s="159"/>
      <c r="P463" s="159"/>
      <c r="Q463" s="159"/>
      <c r="R463" s="159"/>
      <c r="S463" s="159"/>
      <c r="T463" s="159"/>
      <c r="U463" s="159"/>
      <c r="V463" s="159">
        <v>10</v>
      </c>
      <c r="W463" s="192">
        <v>403785</v>
      </c>
      <c r="X463" s="86"/>
      <c r="Y463" s="47"/>
      <c r="Z463" s="47"/>
    </row>
    <row r="464" spans="1:26" s="5" customFormat="1" ht="12.75">
      <c r="A464" s="183" t="s">
        <v>485</v>
      </c>
      <c r="B464" s="191"/>
      <c r="C464" s="159">
        <v>16</v>
      </c>
      <c r="D464" s="159"/>
      <c r="E464" s="159"/>
      <c r="F464" s="159"/>
      <c r="G464" s="159"/>
      <c r="H464" s="159"/>
      <c r="I464" s="159"/>
      <c r="J464" s="159"/>
      <c r="K464" s="159">
        <f t="shared" ref="K464:K465" si="11">+C464</f>
        <v>16</v>
      </c>
      <c r="L464" s="192">
        <v>552200</v>
      </c>
      <c r="M464" s="186"/>
      <c r="N464" s="159">
        <v>16</v>
      </c>
      <c r="O464" s="159"/>
      <c r="P464" s="159"/>
      <c r="Q464" s="159"/>
      <c r="R464" s="159"/>
      <c r="S464" s="159"/>
      <c r="T464" s="159"/>
      <c r="U464" s="159"/>
      <c r="V464" s="159">
        <v>16</v>
      </c>
      <c r="W464" s="192">
        <v>593208</v>
      </c>
      <c r="X464" s="81"/>
      <c r="Y464" s="47"/>
      <c r="Z464" s="47"/>
    </row>
    <row r="465" spans="1:28" s="5" customFormat="1" ht="12.75">
      <c r="A465" s="183" t="s">
        <v>486</v>
      </c>
      <c r="B465" s="191"/>
      <c r="C465" s="159">
        <v>2</v>
      </c>
      <c r="D465" s="159"/>
      <c r="E465" s="159"/>
      <c r="F465" s="159"/>
      <c r="G465" s="159"/>
      <c r="H465" s="159"/>
      <c r="I465" s="159"/>
      <c r="J465" s="159"/>
      <c r="K465" s="159">
        <f t="shared" si="11"/>
        <v>2</v>
      </c>
      <c r="L465" s="192">
        <v>62799</v>
      </c>
      <c r="M465" s="186"/>
      <c r="N465" s="159">
        <v>2</v>
      </c>
      <c r="O465" s="159"/>
      <c r="P465" s="159"/>
      <c r="Q465" s="159"/>
      <c r="R465" s="159"/>
      <c r="S465" s="159"/>
      <c r="T465" s="159"/>
      <c r="U465" s="159"/>
      <c r="V465" s="159">
        <v>2</v>
      </c>
      <c r="W465" s="192">
        <v>67925</v>
      </c>
      <c r="X465" s="86"/>
      <c r="Y465" s="47"/>
      <c r="Z465" s="47"/>
    </row>
    <row r="466" spans="1:28" s="5" customFormat="1" ht="12.75">
      <c r="A466" s="182" t="s">
        <v>4</v>
      </c>
      <c r="B466" s="189"/>
      <c r="C466" s="161">
        <v>6</v>
      </c>
      <c r="D466" s="161"/>
      <c r="E466" s="161"/>
      <c r="F466" s="161"/>
      <c r="G466" s="161"/>
      <c r="H466" s="161"/>
      <c r="I466" s="161"/>
      <c r="J466" s="161"/>
      <c r="K466" s="161">
        <v>6</v>
      </c>
      <c r="L466" s="190">
        <v>167869</v>
      </c>
      <c r="M466" s="185"/>
      <c r="N466" s="161">
        <v>6</v>
      </c>
      <c r="O466" s="161"/>
      <c r="P466" s="161"/>
      <c r="Q466" s="161"/>
      <c r="R466" s="161"/>
      <c r="S466" s="161"/>
      <c r="T466" s="161"/>
      <c r="U466" s="161"/>
      <c r="V466" s="161">
        <v>6</v>
      </c>
      <c r="W466" s="190">
        <v>183246</v>
      </c>
      <c r="X466" s="86"/>
      <c r="Y466" s="47"/>
      <c r="Z466" s="47"/>
    </row>
    <row r="467" spans="1:28" s="5" customFormat="1" ht="12.75">
      <c r="A467" s="183" t="s">
        <v>605</v>
      </c>
      <c r="B467" s="191"/>
      <c r="C467" s="159">
        <v>6</v>
      </c>
      <c r="D467" s="159"/>
      <c r="E467" s="159"/>
      <c r="F467" s="159"/>
      <c r="G467" s="159"/>
      <c r="H467" s="159"/>
      <c r="I467" s="159"/>
      <c r="J467" s="159"/>
      <c r="K467" s="159">
        <f>+C467</f>
        <v>6</v>
      </c>
      <c r="L467" s="192">
        <v>167869</v>
      </c>
      <c r="M467" s="186"/>
      <c r="N467" s="159">
        <v>6</v>
      </c>
      <c r="O467" s="159"/>
      <c r="P467" s="159"/>
      <c r="Q467" s="159"/>
      <c r="R467" s="159"/>
      <c r="S467" s="159"/>
      <c r="T467" s="159"/>
      <c r="U467" s="159"/>
      <c r="V467" s="159">
        <v>6</v>
      </c>
      <c r="W467" s="192">
        <v>183246</v>
      </c>
      <c r="X467" s="86"/>
      <c r="Y467" s="47"/>
      <c r="Z467" s="47"/>
    </row>
    <row r="468" spans="1:28" s="5" customFormat="1" ht="12.75">
      <c r="A468" s="182" t="s">
        <v>606</v>
      </c>
      <c r="B468" s="189"/>
      <c r="C468" s="161"/>
      <c r="D468" s="161">
        <v>203</v>
      </c>
      <c r="E468" s="161"/>
      <c r="F468" s="161"/>
      <c r="G468" s="161"/>
      <c r="H468" s="161"/>
      <c r="I468" s="161"/>
      <c r="J468" s="161"/>
      <c r="K468" s="161">
        <v>203</v>
      </c>
      <c r="L468" s="190">
        <v>17929816</v>
      </c>
      <c r="M468" s="185"/>
      <c r="N468" s="161"/>
      <c r="O468" s="161">
        <v>178</v>
      </c>
      <c r="P468" s="161"/>
      <c r="Q468" s="161"/>
      <c r="R468" s="161"/>
      <c r="S468" s="161"/>
      <c r="T468" s="161"/>
      <c r="U468" s="161"/>
      <c r="V468" s="161">
        <v>178</v>
      </c>
      <c r="W468" s="190">
        <v>17469470</v>
      </c>
      <c r="X468" s="86"/>
      <c r="Y468" s="47"/>
      <c r="Z468" s="47"/>
    </row>
    <row r="469" spans="1:28" s="5" customFormat="1" ht="12.75">
      <c r="A469" s="182" t="s">
        <v>592</v>
      </c>
      <c r="B469" s="189"/>
      <c r="C469" s="161"/>
      <c r="D469" s="161"/>
      <c r="E469" s="161"/>
      <c r="F469" s="161"/>
      <c r="G469" s="161"/>
      <c r="H469" s="161"/>
      <c r="I469" s="161">
        <v>9</v>
      </c>
      <c r="J469" s="161"/>
      <c r="K469" s="161">
        <v>9</v>
      </c>
      <c r="L469" s="190">
        <v>126480</v>
      </c>
      <c r="M469" s="185"/>
      <c r="N469" s="161"/>
      <c r="O469" s="161"/>
      <c r="P469" s="161"/>
      <c r="Q469" s="161"/>
      <c r="R469" s="161"/>
      <c r="S469" s="161"/>
      <c r="T469" s="161">
        <v>11</v>
      </c>
      <c r="U469" s="161"/>
      <c r="V469" s="161">
        <v>11</v>
      </c>
      <c r="W469" s="190">
        <v>131320</v>
      </c>
      <c r="X469" s="86"/>
      <c r="Y469" s="47"/>
      <c r="Z469" s="47"/>
    </row>
    <row r="470" spans="1:28" s="5" customFormat="1" ht="12.75">
      <c r="A470" s="182" t="s">
        <v>607</v>
      </c>
      <c r="B470" s="189"/>
      <c r="C470" s="161"/>
      <c r="D470" s="161"/>
      <c r="E470" s="161"/>
      <c r="F470" s="161"/>
      <c r="G470" s="161"/>
      <c r="H470" s="161"/>
      <c r="I470" s="161"/>
      <c r="J470" s="161">
        <v>3</v>
      </c>
      <c r="K470" s="161">
        <v>3</v>
      </c>
      <c r="L470" s="190">
        <v>107443</v>
      </c>
      <c r="M470" s="185"/>
      <c r="N470" s="161"/>
      <c r="O470" s="161"/>
      <c r="P470" s="161"/>
      <c r="Q470" s="161"/>
      <c r="R470" s="161"/>
      <c r="S470" s="161"/>
      <c r="T470" s="161"/>
      <c r="U470" s="161">
        <v>3</v>
      </c>
      <c r="V470" s="161">
        <v>3</v>
      </c>
      <c r="W470" s="190">
        <v>90048</v>
      </c>
      <c r="X470" s="86"/>
      <c r="Y470" s="47"/>
      <c r="Z470" s="47"/>
    </row>
    <row r="471" spans="1:28" s="5" customFormat="1" ht="17.25" customHeight="1" thickBot="1">
      <c r="A471" s="184" t="s">
        <v>20</v>
      </c>
      <c r="B471" s="194"/>
      <c r="C471" s="160">
        <v>68</v>
      </c>
      <c r="D471" s="160">
        <v>203</v>
      </c>
      <c r="E471" s="160"/>
      <c r="F471" s="160"/>
      <c r="G471" s="160"/>
      <c r="H471" s="160"/>
      <c r="I471" s="160">
        <v>9</v>
      </c>
      <c r="J471" s="160">
        <v>3</v>
      </c>
      <c r="K471" s="160">
        <v>283</v>
      </c>
      <c r="L471" s="195">
        <v>21598585</v>
      </c>
      <c r="M471" s="187"/>
      <c r="N471" s="160">
        <v>68</v>
      </c>
      <c r="O471" s="160">
        <v>178</v>
      </c>
      <c r="P471" s="160"/>
      <c r="Q471" s="160"/>
      <c r="R471" s="160"/>
      <c r="S471" s="160"/>
      <c r="T471" s="160">
        <v>11</v>
      </c>
      <c r="U471" s="160">
        <v>3</v>
      </c>
      <c r="V471" s="160">
        <v>260</v>
      </c>
      <c r="W471" s="195">
        <v>21299967</v>
      </c>
      <c r="X471" s="81"/>
      <c r="Y471" s="47"/>
      <c r="Z471" s="47"/>
    </row>
    <row r="472" spans="1:28" s="5" customFormat="1" ht="13.5" hidden="1" thickTop="1">
      <c r="A472" s="1" t="s">
        <v>253</v>
      </c>
      <c r="B472" s="133"/>
      <c r="C472" s="133"/>
      <c r="D472" s="133"/>
      <c r="E472" s="133"/>
      <c r="F472" s="133"/>
      <c r="G472" s="133"/>
      <c r="H472" s="133"/>
      <c r="I472" s="133"/>
      <c r="J472" s="133"/>
      <c r="K472" s="133"/>
      <c r="L472" s="140"/>
      <c r="M472" s="133"/>
      <c r="N472" s="133"/>
      <c r="O472" s="133"/>
      <c r="P472" s="134"/>
      <c r="Q472" s="163"/>
      <c r="R472" s="167"/>
      <c r="S472" s="167"/>
      <c r="T472" s="134"/>
      <c r="U472" s="134"/>
      <c r="V472" s="134"/>
      <c r="W472" s="174"/>
    </row>
    <row r="473" spans="1:28" s="5" customFormat="1" ht="12.75" hidden="1">
      <c r="A473" s="17" t="s">
        <v>247</v>
      </c>
      <c r="B473" s="130"/>
      <c r="C473" s="130"/>
      <c r="D473" s="130"/>
      <c r="E473" s="130"/>
      <c r="F473" s="130"/>
      <c r="G473" s="130"/>
      <c r="H473" s="130"/>
      <c r="I473" s="130"/>
      <c r="J473" s="130"/>
      <c r="K473" s="130"/>
      <c r="L473" s="135"/>
      <c r="M473" s="130"/>
      <c r="N473" s="130"/>
      <c r="O473" s="130"/>
      <c r="P473" s="134"/>
      <c r="Q473" s="163"/>
      <c r="R473" s="167"/>
      <c r="S473" s="167"/>
      <c r="T473" s="167"/>
      <c r="U473" s="167"/>
      <c r="V473" s="134"/>
      <c r="W473" s="174"/>
    </row>
    <row r="474" spans="1:28" s="5" customFormat="1" ht="12.75" hidden="1">
      <c r="A474" s="17" t="s">
        <v>251</v>
      </c>
      <c r="B474" s="130"/>
      <c r="C474" s="130"/>
      <c r="D474" s="130"/>
      <c r="E474" s="130"/>
      <c r="F474" s="130"/>
      <c r="G474" s="130"/>
      <c r="H474" s="130"/>
      <c r="I474" s="130"/>
      <c r="J474" s="130"/>
      <c r="K474" s="130"/>
      <c r="L474" s="135"/>
      <c r="M474" s="130"/>
      <c r="N474" s="130"/>
      <c r="O474" s="130"/>
      <c r="P474" s="134"/>
      <c r="Q474" s="163"/>
      <c r="R474" s="167"/>
      <c r="S474" s="167"/>
      <c r="T474" s="167"/>
      <c r="U474" s="167"/>
      <c r="V474" s="134"/>
      <c r="W474" s="174"/>
    </row>
    <row r="475" spans="1:28" s="5" customFormat="1" ht="12.75" hidden="1">
      <c r="A475" s="17" t="s">
        <v>258</v>
      </c>
      <c r="B475" s="130"/>
      <c r="C475" s="130"/>
      <c r="D475" s="130"/>
      <c r="E475" s="130"/>
      <c r="F475" s="130"/>
      <c r="G475" s="130"/>
      <c r="H475" s="130"/>
      <c r="I475" s="130"/>
      <c r="J475" s="130"/>
      <c r="K475" s="130"/>
      <c r="L475" s="135"/>
      <c r="M475" s="130"/>
      <c r="N475" s="130"/>
      <c r="O475" s="130"/>
      <c r="P475" s="130"/>
      <c r="Q475" s="130"/>
      <c r="R475" s="130"/>
      <c r="S475" s="130"/>
      <c r="T475" s="130"/>
      <c r="U475" s="130"/>
      <c r="V475" s="130"/>
      <c r="W475" s="135"/>
      <c r="X475" s="86"/>
      <c r="Y475" s="47"/>
      <c r="Z475" s="47"/>
      <c r="AA475" s="47"/>
      <c r="AB475" s="47"/>
    </row>
    <row r="476" spans="1:28" s="84" customFormat="1" hidden="1">
      <c r="A476" s="82"/>
      <c r="B476" s="83"/>
      <c r="C476" s="83"/>
      <c r="D476" s="83"/>
      <c r="E476" s="83"/>
      <c r="F476" s="83"/>
      <c r="G476" s="83"/>
      <c r="H476" s="83"/>
      <c r="I476" s="83"/>
      <c r="J476" s="83"/>
      <c r="K476" s="83"/>
      <c r="L476" s="138"/>
      <c r="M476" s="83"/>
      <c r="N476" s="83"/>
      <c r="O476" s="83"/>
      <c r="P476" s="152"/>
      <c r="Q476" s="152"/>
      <c r="R476" s="152"/>
      <c r="S476" s="152"/>
      <c r="T476" s="152"/>
      <c r="U476" s="152"/>
      <c r="V476" s="152"/>
      <c r="W476" s="138"/>
    </row>
    <row r="477" spans="1:28" s="84" customFormat="1" ht="21.75" customHeight="1" thickTop="1" thickBot="1">
      <c r="A477" s="1985" t="s">
        <v>608</v>
      </c>
      <c r="B477" s="1985"/>
      <c r="C477" s="1985"/>
      <c r="D477" s="1985"/>
      <c r="E477" s="1985"/>
      <c r="F477" s="1985"/>
      <c r="G477" s="1985"/>
      <c r="H477" s="1985"/>
      <c r="I477" s="1985"/>
      <c r="J477" s="1985"/>
      <c r="K477" s="1985"/>
      <c r="L477" s="1985"/>
      <c r="M477" s="1985"/>
      <c r="N477" s="1985"/>
      <c r="O477" s="1985"/>
      <c r="P477" s="1985"/>
      <c r="Q477" s="1985"/>
      <c r="R477" s="1985"/>
      <c r="S477" s="1985"/>
      <c r="T477" s="1985"/>
      <c r="U477" s="1985"/>
      <c r="V477" s="1985"/>
      <c r="W477" s="1985"/>
    </row>
    <row r="478" spans="1:28" s="84" customFormat="1" ht="12.75" hidden="1" thickTop="1">
      <c r="A478" s="180" t="s">
        <v>8</v>
      </c>
      <c r="B478" s="1982" t="s">
        <v>344</v>
      </c>
      <c r="C478" s="1983"/>
      <c r="D478" s="1983"/>
      <c r="E478" s="1983"/>
      <c r="F478" s="1983"/>
      <c r="G478" s="1983"/>
      <c r="H478" s="1983"/>
      <c r="I478" s="1983"/>
      <c r="J478" s="1983"/>
      <c r="K478" s="1983"/>
      <c r="L478" s="1984"/>
      <c r="M478" s="1982" t="s">
        <v>345</v>
      </c>
      <c r="N478" s="1983"/>
      <c r="O478" s="1983"/>
      <c r="P478" s="1983"/>
      <c r="Q478" s="1983"/>
      <c r="R478" s="1983"/>
      <c r="S478" s="1983"/>
      <c r="T478" s="1983"/>
      <c r="U478" s="1983"/>
      <c r="V478" s="1983"/>
      <c r="W478" s="1984"/>
      <c r="X478" s="92"/>
    </row>
    <row r="479" spans="1:28" s="84" customFormat="1" ht="141.75" hidden="1" customHeight="1">
      <c r="A479" s="181" t="s">
        <v>7</v>
      </c>
      <c r="B479" s="188" t="s">
        <v>288</v>
      </c>
      <c r="C479" s="149" t="s">
        <v>102</v>
      </c>
      <c r="D479" s="149" t="s">
        <v>246</v>
      </c>
      <c r="E479" s="149" t="s">
        <v>239</v>
      </c>
      <c r="F479" s="149" t="s">
        <v>248</v>
      </c>
      <c r="G479" s="149" t="s">
        <v>249</v>
      </c>
      <c r="H479" s="149" t="s">
        <v>250</v>
      </c>
      <c r="I479" s="149" t="s">
        <v>257</v>
      </c>
      <c r="J479" s="150" t="s">
        <v>252</v>
      </c>
      <c r="K479" s="150" t="s">
        <v>254</v>
      </c>
      <c r="L479" s="169" t="s">
        <v>256</v>
      </c>
      <c r="M479" s="148" t="s">
        <v>288</v>
      </c>
      <c r="N479" s="149" t="s">
        <v>102</v>
      </c>
      <c r="O479" s="149" t="s">
        <v>246</v>
      </c>
      <c r="P479" s="149" t="s">
        <v>239</v>
      </c>
      <c r="Q479" s="149" t="s">
        <v>248</v>
      </c>
      <c r="R479" s="149" t="s">
        <v>249</v>
      </c>
      <c r="S479" s="149" t="s">
        <v>250</v>
      </c>
      <c r="T479" s="149" t="s">
        <v>257</v>
      </c>
      <c r="U479" s="150" t="s">
        <v>252</v>
      </c>
      <c r="V479" s="150" t="s">
        <v>254</v>
      </c>
      <c r="W479" s="169" t="s">
        <v>255</v>
      </c>
      <c r="X479" s="93"/>
    </row>
    <row r="480" spans="1:28" s="120" customFormat="1" ht="12.75" customHeight="1" thickTop="1">
      <c r="A480" s="271" t="s">
        <v>5</v>
      </c>
      <c r="B480" s="277"/>
      <c r="C480" s="263">
        <f>SUM(C481:C483)</f>
        <v>63</v>
      </c>
      <c r="D480" s="263"/>
      <c r="E480" s="263"/>
      <c r="F480" s="263"/>
      <c r="G480" s="263"/>
      <c r="H480" s="263"/>
      <c r="I480" s="263"/>
      <c r="J480" s="263"/>
      <c r="K480" s="263">
        <f>SUM(K481:K483)</f>
        <v>63</v>
      </c>
      <c r="L480" s="264">
        <f>SUM(L481:L483)</f>
        <v>12754565.308799997</v>
      </c>
      <c r="M480" s="274"/>
      <c r="N480" s="263">
        <f>SUM(N481:N483)</f>
        <v>79</v>
      </c>
      <c r="O480" s="263"/>
      <c r="P480" s="263"/>
      <c r="Q480" s="263"/>
      <c r="R480" s="263"/>
      <c r="S480" s="263"/>
      <c r="T480" s="263"/>
      <c r="U480" s="263"/>
      <c r="V480" s="263">
        <f>SUM(V481:V483)</f>
        <v>79</v>
      </c>
      <c r="W480" s="264">
        <f>SUM(W481:W483)</f>
        <v>17871880.719999999</v>
      </c>
      <c r="X480" s="119"/>
      <c r="AA480" s="5"/>
      <c r="AB480" s="5"/>
    </row>
    <row r="481" spans="1:28" s="120" customFormat="1" ht="12.75" customHeight="1">
      <c r="A481" s="272" t="s">
        <v>465</v>
      </c>
      <c r="B481" s="278"/>
      <c r="C481" s="266">
        <v>27</v>
      </c>
      <c r="D481" s="266"/>
      <c r="E481" s="266"/>
      <c r="F481" s="266"/>
      <c r="G481" s="266"/>
      <c r="H481" s="266"/>
      <c r="I481" s="266"/>
      <c r="J481" s="266"/>
      <c r="K481" s="266">
        <v>27</v>
      </c>
      <c r="L481" s="267">
        <v>4817323.4277333338</v>
      </c>
      <c r="M481" s="275"/>
      <c r="N481" s="266">
        <v>25</v>
      </c>
      <c r="O481" s="266"/>
      <c r="P481" s="266"/>
      <c r="Q481" s="266"/>
      <c r="R481" s="266"/>
      <c r="S481" s="266"/>
      <c r="T481" s="266"/>
      <c r="U481" s="266"/>
      <c r="V481" s="266">
        <v>25</v>
      </c>
      <c r="W481" s="267">
        <v>4997763</v>
      </c>
      <c r="X481" s="122"/>
      <c r="AA481" s="5"/>
      <c r="AB481" s="5"/>
    </row>
    <row r="482" spans="1:28" s="120" customFormat="1" ht="12.75" customHeight="1">
      <c r="A482" s="272" t="s">
        <v>466</v>
      </c>
      <c r="B482" s="278"/>
      <c r="C482" s="266">
        <v>33</v>
      </c>
      <c r="D482" s="266"/>
      <c r="E482" s="266"/>
      <c r="F482" s="266"/>
      <c r="G482" s="266"/>
      <c r="H482" s="266"/>
      <c r="I482" s="266"/>
      <c r="J482" s="266"/>
      <c r="K482" s="266">
        <v>33</v>
      </c>
      <c r="L482" s="267">
        <v>7161190.8410666641</v>
      </c>
      <c r="M482" s="275"/>
      <c r="N482" s="266">
        <v>50</v>
      </c>
      <c r="O482" s="266"/>
      <c r="P482" s="266"/>
      <c r="Q482" s="266"/>
      <c r="R482" s="266"/>
      <c r="S482" s="266"/>
      <c r="T482" s="266"/>
      <c r="U482" s="266"/>
      <c r="V482" s="266">
        <v>50</v>
      </c>
      <c r="W482" s="267">
        <v>11839383</v>
      </c>
      <c r="X482" s="122"/>
      <c r="AA482" s="5"/>
      <c r="AB482" s="5"/>
    </row>
    <row r="483" spans="1:28" s="120" customFormat="1" ht="12.75" customHeight="1">
      <c r="A483" s="272" t="s">
        <v>10</v>
      </c>
      <c r="B483" s="278"/>
      <c r="C483" s="266">
        <v>3</v>
      </c>
      <c r="D483" s="266"/>
      <c r="E483" s="266"/>
      <c r="F483" s="266"/>
      <c r="G483" s="266"/>
      <c r="H483" s="266"/>
      <c r="I483" s="266"/>
      <c r="J483" s="266"/>
      <c r="K483" s="266">
        <v>3</v>
      </c>
      <c r="L483" s="267">
        <v>776051.04</v>
      </c>
      <c r="M483" s="275"/>
      <c r="N483" s="266">
        <v>4</v>
      </c>
      <c r="O483" s="266"/>
      <c r="P483" s="266"/>
      <c r="Q483" s="266"/>
      <c r="R483" s="266"/>
      <c r="S483" s="266"/>
      <c r="T483" s="266"/>
      <c r="U483" s="266"/>
      <c r="V483" s="266">
        <v>4</v>
      </c>
      <c r="W483" s="267">
        <v>1034734.72</v>
      </c>
      <c r="X483" s="122"/>
      <c r="AA483" s="5"/>
      <c r="AB483" s="5"/>
    </row>
    <row r="484" spans="1:28" s="120" customFormat="1" ht="12.75" customHeight="1">
      <c r="A484" s="271" t="s">
        <v>2</v>
      </c>
      <c r="B484" s="277"/>
      <c r="C484" s="263">
        <f>SUM(C485:C489)</f>
        <v>497</v>
      </c>
      <c r="D484" s="263"/>
      <c r="E484" s="263"/>
      <c r="F484" s="263"/>
      <c r="G484" s="263"/>
      <c r="H484" s="263"/>
      <c r="I484" s="263"/>
      <c r="J484" s="263"/>
      <c r="K484" s="263">
        <f>SUM(K485:K489)</f>
        <v>497</v>
      </c>
      <c r="L484" s="264">
        <f>SUM(L485:L489)</f>
        <v>48401567.456533402</v>
      </c>
      <c r="M484" s="274"/>
      <c r="N484" s="263">
        <f>SUM(N485:N489)</f>
        <v>550</v>
      </c>
      <c r="O484" s="268"/>
      <c r="P484" s="268"/>
      <c r="Q484" s="268"/>
      <c r="R484" s="268"/>
      <c r="S484" s="268"/>
      <c r="T484" s="268"/>
      <c r="U484" s="268"/>
      <c r="V484" s="263">
        <f>SUM(V485:V489)</f>
        <v>550</v>
      </c>
      <c r="W484" s="264">
        <f>SUM(W485:W489)</f>
        <v>57484131.586666599</v>
      </c>
      <c r="X484" s="122"/>
      <c r="AA484" s="5"/>
      <c r="AB484" s="5"/>
    </row>
    <row r="485" spans="1:28" s="120" customFormat="1" ht="12.75" customHeight="1">
      <c r="A485" s="272" t="s">
        <v>609</v>
      </c>
      <c r="B485" s="278"/>
      <c r="C485" s="266">
        <v>50</v>
      </c>
      <c r="D485" s="265"/>
      <c r="E485" s="265"/>
      <c r="F485" s="265"/>
      <c r="G485" s="265"/>
      <c r="H485" s="265"/>
      <c r="I485" s="265"/>
      <c r="J485" s="265"/>
      <c r="K485" s="265">
        <v>50</v>
      </c>
      <c r="L485" s="267">
        <v>2582171.3066666657</v>
      </c>
      <c r="M485" s="275"/>
      <c r="N485" s="266">
        <v>54</v>
      </c>
      <c r="O485" s="266"/>
      <c r="P485" s="266"/>
      <c r="Q485" s="266"/>
      <c r="R485" s="266"/>
      <c r="S485" s="266"/>
      <c r="T485" s="266"/>
      <c r="U485" s="266"/>
      <c r="V485" s="266">
        <v>54</v>
      </c>
      <c r="W485" s="267">
        <v>2863622</v>
      </c>
      <c r="X485" s="122"/>
      <c r="AA485" s="5"/>
      <c r="AB485" s="5"/>
    </row>
    <row r="486" spans="1:28" s="120" customFormat="1" ht="12.75" customHeight="1">
      <c r="A486" s="272" t="s">
        <v>610</v>
      </c>
      <c r="B486" s="278"/>
      <c r="C486" s="266">
        <v>118</v>
      </c>
      <c r="D486" s="265"/>
      <c r="E486" s="265"/>
      <c r="F486" s="265"/>
      <c r="G486" s="265"/>
      <c r="H486" s="265"/>
      <c r="I486" s="265"/>
      <c r="J486" s="265"/>
      <c r="K486" s="265">
        <v>118</v>
      </c>
      <c r="L486" s="267">
        <v>8391383.5733333305</v>
      </c>
      <c r="M486" s="275"/>
      <c r="N486" s="266">
        <v>123</v>
      </c>
      <c r="O486" s="266"/>
      <c r="P486" s="266"/>
      <c r="Q486" s="266"/>
      <c r="R486" s="266"/>
      <c r="S486" s="266"/>
      <c r="T486" s="266"/>
      <c r="U486" s="266"/>
      <c r="V486" s="266">
        <v>123</v>
      </c>
      <c r="W486" s="267">
        <v>8764909</v>
      </c>
      <c r="X486" s="122"/>
      <c r="AA486" s="5"/>
      <c r="AB486" s="5"/>
    </row>
    <row r="487" spans="1:28" s="120" customFormat="1" ht="12.75" customHeight="1">
      <c r="A487" s="272" t="s">
        <v>611</v>
      </c>
      <c r="B487" s="278"/>
      <c r="C487" s="266">
        <v>121</v>
      </c>
      <c r="D487" s="265"/>
      <c r="E487" s="265"/>
      <c r="F487" s="265"/>
      <c r="G487" s="265"/>
      <c r="H487" s="265"/>
      <c r="I487" s="265"/>
      <c r="J487" s="265"/>
      <c r="K487" s="265">
        <v>121</v>
      </c>
      <c r="L487" s="267">
        <v>11014118.361066734</v>
      </c>
      <c r="M487" s="275"/>
      <c r="N487" s="266">
        <v>123</v>
      </c>
      <c r="O487" s="266"/>
      <c r="P487" s="266"/>
      <c r="Q487" s="266"/>
      <c r="R487" s="266"/>
      <c r="S487" s="266"/>
      <c r="T487" s="266"/>
      <c r="U487" s="266"/>
      <c r="V487" s="266">
        <v>123</v>
      </c>
      <c r="W487" s="267">
        <v>11812055.306666648</v>
      </c>
      <c r="X487" s="122"/>
      <c r="AA487" s="5"/>
      <c r="AB487" s="5"/>
    </row>
    <row r="488" spans="1:28" s="120" customFormat="1" ht="12.75" customHeight="1">
      <c r="A488" s="272" t="s">
        <v>612</v>
      </c>
      <c r="B488" s="278"/>
      <c r="C488" s="266">
        <v>110</v>
      </c>
      <c r="D488" s="266"/>
      <c r="E488" s="266"/>
      <c r="F488" s="266"/>
      <c r="G488" s="266"/>
      <c r="H488" s="266"/>
      <c r="I488" s="266"/>
      <c r="J488" s="266"/>
      <c r="K488" s="266">
        <v>110</v>
      </c>
      <c r="L488" s="267">
        <v>12489668.867733333</v>
      </c>
      <c r="M488" s="275"/>
      <c r="N488" s="266">
        <v>133</v>
      </c>
      <c r="O488" s="266"/>
      <c r="P488" s="266"/>
      <c r="Q488" s="266"/>
      <c r="R488" s="266"/>
      <c r="S488" s="266"/>
      <c r="T488" s="266"/>
      <c r="U488" s="266"/>
      <c r="V488" s="266">
        <v>133</v>
      </c>
      <c r="W488" s="267">
        <v>16191899.093333304</v>
      </c>
      <c r="X488" s="119"/>
      <c r="AA488" s="5"/>
      <c r="AB488" s="5"/>
    </row>
    <row r="489" spans="1:28" s="120" customFormat="1" ht="12.75" customHeight="1">
      <c r="A489" s="272" t="s">
        <v>613</v>
      </c>
      <c r="B489" s="278"/>
      <c r="C489" s="266">
        <v>98</v>
      </c>
      <c r="D489" s="266"/>
      <c r="E489" s="266"/>
      <c r="F489" s="266"/>
      <c r="G489" s="266"/>
      <c r="H489" s="266"/>
      <c r="I489" s="266"/>
      <c r="J489" s="266"/>
      <c r="K489" s="266">
        <v>98</v>
      </c>
      <c r="L489" s="267">
        <v>13924225.347733334</v>
      </c>
      <c r="M489" s="275"/>
      <c r="N489" s="266">
        <v>117</v>
      </c>
      <c r="O489" s="266"/>
      <c r="P489" s="266"/>
      <c r="Q489" s="266"/>
      <c r="R489" s="266"/>
      <c r="S489" s="266"/>
      <c r="T489" s="266"/>
      <c r="U489" s="266"/>
      <c r="V489" s="266">
        <v>117</v>
      </c>
      <c r="W489" s="267">
        <v>17851646.186666649</v>
      </c>
      <c r="X489" s="122"/>
      <c r="AA489" s="5"/>
      <c r="AB489" s="5"/>
    </row>
    <row r="490" spans="1:28" s="120" customFormat="1" ht="12.75" customHeight="1">
      <c r="A490" s="271" t="s">
        <v>3</v>
      </c>
      <c r="B490" s="277"/>
      <c r="C490" s="263">
        <f>SUM(C491:C494)</f>
        <v>49</v>
      </c>
      <c r="D490" s="263"/>
      <c r="E490" s="263"/>
      <c r="F490" s="263"/>
      <c r="G490" s="263"/>
      <c r="H490" s="263"/>
      <c r="I490" s="263"/>
      <c r="J490" s="263"/>
      <c r="K490" s="263">
        <f>SUM(K491:K494)</f>
        <v>49</v>
      </c>
      <c r="L490" s="264">
        <f>SUM(L491:L494)</f>
        <v>2970540.2346666674</v>
      </c>
      <c r="M490" s="274"/>
      <c r="N490" s="263">
        <f>SUM(N491:N494)</f>
        <v>49</v>
      </c>
      <c r="O490" s="268"/>
      <c r="P490" s="268"/>
      <c r="Q490" s="268"/>
      <c r="R490" s="268"/>
      <c r="S490" s="268"/>
      <c r="T490" s="268"/>
      <c r="U490" s="268"/>
      <c r="V490" s="263">
        <f>SUM(V491:V494)</f>
        <v>49</v>
      </c>
      <c r="W490" s="264">
        <f>SUM(W491:W494)</f>
        <v>2936992.6966666668</v>
      </c>
      <c r="X490" s="122"/>
      <c r="AA490" s="5"/>
      <c r="AB490" s="5"/>
    </row>
    <row r="491" spans="1:28" s="120" customFormat="1" ht="12.75" customHeight="1">
      <c r="A491" s="272" t="s">
        <v>614</v>
      </c>
      <c r="B491" s="279"/>
      <c r="C491" s="266">
        <v>12</v>
      </c>
      <c r="D491" s="266"/>
      <c r="E491" s="266"/>
      <c r="F491" s="266"/>
      <c r="G491" s="266"/>
      <c r="H491" s="266"/>
      <c r="I491" s="266"/>
      <c r="J491" s="266"/>
      <c r="K491" s="266">
        <v>12</v>
      </c>
      <c r="L491" s="267">
        <v>543286.82666666666</v>
      </c>
      <c r="M491" s="275"/>
      <c r="N491" s="266">
        <v>12</v>
      </c>
      <c r="O491" s="266"/>
      <c r="P491" s="266"/>
      <c r="Q491" s="266"/>
      <c r="R491" s="266"/>
      <c r="S491" s="266"/>
      <c r="T491" s="266"/>
      <c r="U491" s="266"/>
      <c r="V491" s="266">
        <v>12</v>
      </c>
      <c r="W491" s="267">
        <v>543286.82666666678</v>
      </c>
      <c r="X491" s="122"/>
      <c r="AA491" s="5"/>
      <c r="AB491" s="5"/>
    </row>
    <row r="492" spans="1:28" s="120" customFormat="1" ht="12.75" customHeight="1">
      <c r="A492" s="272" t="s">
        <v>615</v>
      </c>
      <c r="B492" s="279"/>
      <c r="C492" s="266">
        <v>0</v>
      </c>
      <c r="D492" s="266"/>
      <c r="E492" s="266"/>
      <c r="F492" s="266"/>
      <c r="G492" s="266"/>
      <c r="H492" s="266"/>
      <c r="I492" s="266"/>
      <c r="J492" s="266"/>
      <c r="K492" s="266">
        <v>0</v>
      </c>
      <c r="L492" s="267">
        <v>0</v>
      </c>
      <c r="M492" s="275"/>
      <c r="N492" s="266">
        <v>0</v>
      </c>
      <c r="O492" s="266"/>
      <c r="P492" s="266"/>
      <c r="Q492" s="266"/>
      <c r="R492" s="266"/>
      <c r="S492" s="266"/>
      <c r="T492" s="266"/>
      <c r="U492" s="266"/>
      <c r="V492" s="266">
        <v>0</v>
      </c>
      <c r="W492" s="267">
        <v>0</v>
      </c>
      <c r="X492" s="122"/>
      <c r="AA492" s="5"/>
      <c r="AB492" s="5"/>
    </row>
    <row r="493" spans="1:28" s="120" customFormat="1" ht="12.75" customHeight="1">
      <c r="A493" s="272" t="s">
        <v>616</v>
      </c>
      <c r="B493" s="279"/>
      <c r="C493" s="266">
        <v>8</v>
      </c>
      <c r="D493" s="266"/>
      <c r="E493" s="266"/>
      <c r="F493" s="266"/>
      <c r="G493" s="266"/>
      <c r="H493" s="266"/>
      <c r="I493" s="266"/>
      <c r="J493" s="266"/>
      <c r="K493" s="266">
        <v>8</v>
      </c>
      <c r="L493" s="267">
        <v>492509.44</v>
      </c>
      <c r="M493" s="275"/>
      <c r="N493" s="266">
        <v>6</v>
      </c>
      <c r="O493" s="266"/>
      <c r="P493" s="266"/>
      <c r="Q493" s="266"/>
      <c r="R493" s="266"/>
      <c r="S493" s="266"/>
      <c r="T493" s="266"/>
      <c r="U493" s="266"/>
      <c r="V493" s="266">
        <v>6</v>
      </c>
      <c r="W493" s="267">
        <v>372667</v>
      </c>
      <c r="X493" s="119"/>
      <c r="AA493" s="5"/>
      <c r="AB493" s="5"/>
    </row>
    <row r="494" spans="1:28" s="120" customFormat="1" ht="12.75" customHeight="1">
      <c r="A494" s="272" t="s">
        <v>617</v>
      </c>
      <c r="B494" s="279"/>
      <c r="C494" s="266">
        <v>29</v>
      </c>
      <c r="D494" s="266"/>
      <c r="E494" s="266"/>
      <c r="F494" s="266"/>
      <c r="G494" s="266"/>
      <c r="H494" s="266"/>
      <c r="I494" s="266"/>
      <c r="J494" s="266"/>
      <c r="K494" s="266">
        <v>29</v>
      </c>
      <c r="L494" s="267">
        <v>1934743.9680000008</v>
      </c>
      <c r="M494" s="275"/>
      <c r="N494" s="266">
        <v>31</v>
      </c>
      <c r="O494" s="266"/>
      <c r="P494" s="266"/>
      <c r="Q494" s="266"/>
      <c r="R494" s="266"/>
      <c r="S494" s="266"/>
      <c r="T494" s="266"/>
      <c r="U494" s="266"/>
      <c r="V494" s="266">
        <v>31</v>
      </c>
      <c r="W494" s="267">
        <v>2021038.87</v>
      </c>
      <c r="X494" s="122"/>
      <c r="AA494" s="5"/>
      <c r="AB494" s="5"/>
    </row>
    <row r="495" spans="1:28" s="313" customFormat="1" ht="12.75" customHeight="1">
      <c r="A495" s="304" t="s">
        <v>620</v>
      </c>
      <c r="B495" s="305"/>
      <c r="C495" s="306">
        <v>609</v>
      </c>
      <c r="D495" s="306"/>
      <c r="E495" s="306"/>
      <c r="F495" s="306"/>
      <c r="G495" s="306"/>
      <c r="H495" s="306"/>
      <c r="I495" s="306"/>
      <c r="J495" s="306"/>
      <c r="K495" s="306">
        <v>609</v>
      </c>
      <c r="L495" s="307">
        <v>64126673.000000067</v>
      </c>
      <c r="M495" s="308"/>
      <c r="N495" s="309">
        <v>678</v>
      </c>
      <c r="O495" s="309"/>
      <c r="P495" s="309"/>
      <c r="Q495" s="309"/>
      <c r="R495" s="309"/>
      <c r="S495" s="309"/>
      <c r="T495" s="309"/>
      <c r="U495" s="309"/>
      <c r="V495" s="309">
        <v>678</v>
      </c>
      <c r="W495" s="307">
        <v>78293005.003333271</v>
      </c>
      <c r="X495" s="310"/>
      <c r="Y495" s="125"/>
      <c r="Z495" s="124"/>
      <c r="AA495" s="311"/>
      <c r="AB495" s="312"/>
    </row>
    <row r="496" spans="1:28" s="313" customFormat="1" ht="12.75" customHeight="1">
      <c r="A496" s="314" t="s">
        <v>73</v>
      </c>
      <c r="B496" s="315"/>
      <c r="C496" s="316"/>
      <c r="D496" s="316">
        <v>840</v>
      </c>
      <c r="E496" s="316"/>
      <c r="F496" s="316"/>
      <c r="G496" s="316"/>
      <c r="H496" s="316"/>
      <c r="I496" s="316"/>
      <c r="J496" s="316"/>
      <c r="K496" s="316">
        <v>840</v>
      </c>
      <c r="L496" s="317">
        <v>40123138</v>
      </c>
      <c r="M496" s="318"/>
      <c r="N496" s="316"/>
      <c r="O496" s="316">
        <v>812</v>
      </c>
      <c r="P496" s="316"/>
      <c r="Q496" s="316"/>
      <c r="R496" s="316"/>
      <c r="S496" s="316"/>
      <c r="T496" s="316"/>
      <c r="U496" s="316"/>
      <c r="V496" s="316">
        <v>812</v>
      </c>
      <c r="W496" s="317">
        <v>42326761</v>
      </c>
      <c r="X496" s="310"/>
      <c r="Y496" s="125"/>
      <c r="Z496" s="319"/>
      <c r="AA496" s="312"/>
      <c r="AB496" s="312"/>
    </row>
    <row r="497" spans="1:28" s="313" customFormat="1" ht="12.75" customHeight="1">
      <c r="A497" s="314" t="s">
        <v>512</v>
      </c>
      <c r="B497" s="315"/>
      <c r="C497" s="316"/>
      <c r="D497" s="316"/>
      <c r="E497" s="316"/>
      <c r="F497" s="316"/>
      <c r="G497" s="316"/>
      <c r="H497" s="316"/>
      <c r="I497" s="316">
        <v>298</v>
      </c>
      <c r="J497" s="316"/>
      <c r="K497" s="316">
        <v>298</v>
      </c>
      <c r="L497" s="317">
        <v>2373082</v>
      </c>
      <c r="M497" s="318"/>
      <c r="N497" s="316"/>
      <c r="O497" s="316"/>
      <c r="P497" s="316"/>
      <c r="Q497" s="316"/>
      <c r="R497" s="316"/>
      <c r="S497" s="316"/>
      <c r="T497" s="316">
        <v>298</v>
      </c>
      <c r="U497" s="316"/>
      <c r="V497" s="316">
        <v>298</v>
      </c>
      <c r="W497" s="317">
        <v>3198850</v>
      </c>
      <c r="X497" s="119"/>
      <c r="Y497" s="125"/>
      <c r="Z497" s="319"/>
      <c r="AA497" s="312"/>
      <c r="AB497" s="312"/>
    </row>
    <row r="498" spans="1:28" s="313" customFormat="1" ht="12.75" customHeight="1">
      <c r="A498" s="314" t="s">
        <v>618</v>
      </c>
      <c r="B498" s="315"/>
      <c r="C498" s="316"/>
      <c r="D498" s="316"/>
      <c r="E498" s="316"/>
      <c r="F498" s="316"/>
      <c r="G498" s="316"/>
      <c r="H498" s="316"/>
      <c r="I498" s="316"/>
      <c r="J498" s="316">
        <v>132</v>
      </c>
      <c r="K498" s="316">
        <v>132</v>
      </c>
      <c r="L498" s="317">
        <v>4183971</v>
      </c>
      <c r="M498" s="318"/>
      <c r="N498" s="316"/>
      <c r="O498" s="316"/>
      <c r="P498" s="316"/>
      <c r="Q498" s="316"/>
      <c r="R498" s="316"/>
      <c r="S498" s="316"/>
      <c r="T498" s="316"/>
      <c r="U498" s="316">
        <v>133</v>
      </c>
      <c r="V498" s="316">
        <v>133</v>
      </c>
      <c r="W498" s="317">
        <v>4440944</v>
      </c>
      <c r="X498" s="310"/>
      <c r="Y498" s="125"/>
      <c r="AA498" s="312"/>
      <c r="AB498" s="312"/>
    </row>
    <row r="499" spans="1:28" s="313" customFormat="1" ht="12.75" customHeight="1">
      <c r="A499" s="314" t="s">
        <v>619</v>
      </c>
      <c r="B499" s="315"/>
      <c r="C499" s="316"/>
      <c r="D499" s="316"/>
      <c r="E499" s="316"/>
      <c r="F499" s="316"/>
      <c r="G499" s="316"/>
      <c r="H499" s="316"/>
      <c r="I499" s="316"/>
      <c r="J499" s="316"/>
      <c r="K499" s="316">
        <v>0</v>
      </c>
      <c r="L499" s="317">
        <v>148895</v>
      </c>
      <c r="M499" s="318"/>
      <c r="N499" s="316"/>
      <c r="O499" s="316"/>
      <c r="P499" s="316"/>
      <c r="Q499" s="316"/>
      <c r="R499" s="316"/>
      <c r="S499" s="316"/>
      <c r="T499" s="316"/>
      <c r="U499" s="316"/>
      <c r="V499" s="316">
        <v>0</v>
      </c>
      <c r="W499" s="317">
        <v>133890</v>
      </c>
      <c r="X499" s="310"/>
      <c r="Y499" s="125"/>
      <c r="AA499" s="312"/>
      <c r="AB499" s="312"/>
    </row>
    <row r="500" spans="1:28" s="120" customFormat="1" ht="12.75" customHeight="1" thickBot="1">
      <c r="A500" s="273" t="s">
        <v>20</v>
      </c>
      <c r="B500" s="280"/>
      <c r="C500" s="269">
        <v>609</v>
      </c>
      <c r="D500" s="269">
        <v>840</v>
      </c>
      <c r="E500" s="269"/>
      <c r="F500" s="269"/>
      <c r="G500" s="269"/>
      <c r="H500" s="269"/>
      <c r="I500" s="269">
        <v>298</v>
      </c>
      <c r="J500" s="269">
        <v>132</v>
      </c>
      <c r="K500" s="269">
        <v>1270</v>
      </c>
      <c r="L500" s="270">
        <v>110955759.00000006</v>
      </c>
      <c r="M500" s="276"/>
      <c r="N500" s="269">
        <v>678</v>
      </c>
      <c r="O500" s="269">
        <v>812</v>
      </c>
      <c r="P500" s="269"/>
      <c r="Q500" s="269"/>
      <c r="R500" s="269"/>
      <c r="S500" s="269"/>
      <c r="T500" s="269">
        <v>298</v>
      </c>
      <c r="U500" s="269">
        <v>133</v>
      </c>
      <c r="V500" s="269">
        <v>1243</v>
      </c>
      <c r="W500" s="270">
        <v>128393450.00333327</v>
      </c>
      <c r="X500" s="122"/>
      <c r="Y500" s="125"/>
      <c r="AA500" s="5"/>
      <c r="AB500" s="5"/>
    </row>
    <row r="501" spans="1:28" s="120" customFormat="1" ht="12.75" customHeight="1" thickTop="1">
      <c r="A501" s="126" t="s">
        <v>253</v>
      </c>
      <c r="B501" s="157"/>
      <c r="C501" s="157"/>
      <c r="D501" s="157"/>
      <c r="E501" s="157"/>
      <c r="F501" s="157"/>
      <c r="G501" s="157"/>
      <c r="H501" s="157"/>
      <c r="I501" s="157"/>
      <c r="J501" s="157"/>
      <c r="K501" s="157"/>
      <c r="L501" s="146"/>
      <c r="M501" s="157"/>
      <c r="N501" s="157"/>
      <c r="O501" s="157"/>
      <c r="P501" s="157"/>
      <c r="Q501" s="157"/>
      <c r="R501" s="157"/>
      <c r="S501" s="157"/>
      <c r="T501" s="157"/>
      <c r="U501" s="134"/>
      <c r="V501" s="134"/>
      <c r="W501" s="174"/>
      <c r="X501" s="5"/>
      <c r="Y501" s="5"/>
      <c r="Z501" s="5"/>
      <c r="AA501" s="5"/>
      <c r="AB501" s="5"/>
    </row>
    <row r="502" spans="1:28" s="120" customFormat="1" ht="12.75" customHeight="1">
      <c r="A502" s="121" t="s">
        <v>247</v>
      </c>
      <c r="B502" s="136"/>
      <c r="C502" s="136"/>
      <c r="D502" s="136"/>
      <c r="E502" s="136"/>
      <c r="F502" s="136"/>
      <c r="G502" s="136"/>
      <c r="H502" s="136"/>
      <c r="I502" s="136"/>
      <c r="J502" s="136"/>
      <c r="K502" s="136"/>
      <c r="L502" s="127"/>
      <c r="M502" s="136"/>
      <c r="N502" s="136"/>
      <c r="O502" s="136"/>
      <c r="P502" s="136"/>
      <c r="Q502" s="136"/>
      <c r="R502" s="136"/>
      <c r="S502" s="136"/>
      <c r="T502" s="136"/>
      <c r="U502" s="168"/>
      <c r="V502" s="134"/>
      <c r="W502" s="174"/>
      <c r="X502" s="5"/>
      <c r="Y502" s="5"/>
      <c r="Z502" s="5"/>
      <c r="AA502" s="5"/>
      <c r="AB502" s="5"/>
    </row>
    <row r="503" spans="1:28" s="120" customFormat="1" ht="12.75" customHeight="1">
      <c r="A503" s="121" t="s">
        <v>251</v>
      </c>
      <c r="B503" s="136"/>
      <c r="C503" s="136"/>
      <c r="D503" s="136"/>
      <c r="E503" s="136"/>
      <c r="F503" s="136"/>
      <c r="G503" s="136"/>
      <c r="H503" s="136"/>
      <c r="I503" s="136"/>
      <c r="J503" s="136"/>
      <c r="K503" s="136"/>
      <c r="L503" s="127"/>
      <c r="M503" s="136"/>
      <c r="N503" s="136"/>
      <c r="O503" s="136"/>
      <c r="P503" s="136"/>
      <c r="Q503" s="136"/>
      <c r="R503" s="136"/>
      <c r="S503" s="136"/>
      <c r="T503" s="136"/>
      <c r="U503" s="168"/>
      <c r="V503" s="134"/>
      <c r="W503" s="174"/>
      <c r="X503" s="5"/>
      <c r="Y503" s="5"/>
      <c r="Z503" s="5"/>
      <c r="AA503" s="5"/>
      <c r="AB503" s="5"/>
    </row>
    <row r="504" spans="1:28" s="120" customFormat="1" ht="12.75" customHeight="1">
      <c r="A504" s="121" t="s">
        <v>258</v>
      </c>
      <c r="B504" s="136"/>
      <c r="C504" s="136"/>
      <c r="D504" s="136"/>
      <c r="E504" s="136"/>
      <c r="F504" s="136"/>
      <c r="G504" s="136"/>
      <c r="H504" s="136"/>
      <c r="I504" s="136"/>
      <c r="J504" s="136"/>
      <c r="K504" s="136"/>
      <c r="L504" s="127"/>
      <c r="M504" s="136"/>
      <c r="N504" s="136"/>
      <c r="O504" s="136"/>
      <c r="P504" s="136"/>
      <c r="Q504" s="136"/>
      <c r="R504" s="136"/>
      <c r="S504" s="136"/>
      <c r="T504" s="136"/>
      <c r="U504" s="136"/>
      <c r="V504" s="136"/>
      <c r="W504" s="127"/>
      <c r="X504" s="128"/>
      <c r="Y504" s="129"/>
      <c r="Z504" s="123"/>
      <c r="AA504" s="129"/>
    </row>
  </sheetData>
  <mergeCells count="42">
    <mergeCell ref="A237:W237"/>
    <mergeCell ref="A257:W257"/>
    <mergeCell ref="A281:W281"/>
    <mergeCell ref="A315:W315"/>
    <mergeCell ref="A347:W347"/>
    <mergeCell ref="B238:L238"/>
    <mergeCell ref="M238:W238"/>
    <mergeCell ref="B258:L258"/>
    <mergeCell ref="M258:W258"/>
    <mergeCell ref="A5:W5"/>
    <mergeCell ref="A74:W74"/>
    <mergeCell ref="A113:W113"/>
    <mergeCell ref="A137:W137"/>
    <mergeCell ref="A202:W202"/>
    <mergeCell ref="B478:L478"/>
    <mergeCell ref="M478:W478"/>
    <mergeCell ref="B316:L316"/>
    <mergeCell ref="M316:W316"/>
    <mergeCell ref="B348:L348"/>
    <mergeCell ref="M348:W348"/>
    <mergeCell ref="B391:L391"/>
    <mergeCell ref="M391:W391"/>
    <mergeCell ref="A390:W390"/>
    <mergeCell ref="A428:W428"/>
    <mergeCell ref="A449:W449"/>
    <mergeCell ref="A477:W477"/>
    <mergeCell ref="B3:L3"/>
    <mergeCell ref="M3:W3"/>
    <mergeCell ref="B429:L429"/>
    <mergeCell ref="M429:W429"/>
    <mergeCell ref="B450:L450"/>
    <mergeCell ref="M450:W450"/>
    <mergeCell ref="B75:L75"/>
    <mergeCell ref="M75:W75"/>
    <mergeCell ref="B114:L114"/>
    <mergeCell ref="M114:W114"/>
    <mergeCell ref="B138:L138"/>
    <mergeCell ref="M138:W138"/>
    <mergeCell ref="B282:L282"/>
    <mergeCell ref="M282:W282"/>
    <mergeCell ref="B203:L203"/>
    <mergeCell ref="M203:W203"/>
  </mergeCells>
  <printOptions horizontalCentered="1"/>
  <pageMargins left="0.23622047244094491" right="0.23622047244094491" top="0.74803149606299213" bottom="0.74803149606299213" header="0.31496062992125984" footer="0.31496062992125984"/>
  <pageSetup paperSize="9" scale="69"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2" manualBreakCount="2">
    <brk id="201" max="16383" man="1"/>
    <brk id="2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tabColor theme="7" tint="0.59999389629810485"/>
  </sheetPr>
  <dimension ref="A1:X26"/>
  <sheetViews>
    <sheetView zoomScale="70" zoomScaleNormal="70" zoomScaleSheetLayoutView="100" zoomScalePageLayoutView="90" workbookViewId="0">
      <selection activeCell="A2" sqref="A2"/>
    </sheetView>
  </sheetViews>
  <sheetFormatPr baseColWidth="10" defaultColWidth="11.42578125" defaultRowHeight="12.75"/>
  <cols>
    <col min="1" max="1" width="30.85546875" style="1077" customWidth="1"/>
    <col min="2" max="2" width="15.42578125" style="1258" customWidth="1"/>
    <col min="3" max="3" width="14.5703125" style="1259" customWidth="1"/>
    <col min="4" max="4" width="14.140625" style="1258" customWidth="1"/>
    <col min="5" max="5" width="13.42578125" style="1259" customWidth="1"/>
    <col min="6" max="6" width="14" style="1258" customWidth="1"/>
    <col min="7" max="7" width="15" style="1259" customWidth="1"/>
    <col min="8" max="8" width="14.28515625" style="1258" customWidth="1"/>
    <col min="9" max="9" width="13.85546875" style="1259" customWidth="1"/>
    <col min="10" max="16384" width="11.42578125" style="1077"/>
  </cols>
  <sheetData>
    <row r="1" spans="1:24" s="1139" customFormat="1" ht="36" customHeight="1">
      <c r="A1" s="1992" t="s">
        <v>657</v>
      </c>
      <c r="B1" s="1992"/>
      <c r="C1" s="1992"/>
      <c r="D1" s="1992"/>
      <c r="E1" s="1992"/>
      <c r="F1" s="1992"/>
      <c r="G1" s="1992"/>
      <c r="H1" s="1992"/>
      <c r="I1" s="1992"/>
    </row>
    <row r="2" spans="1:24" s="46" customFormat="1" ht="25.5" customHeight="1" thickBot="1">
      <c r="A2" s="1720" t="s">
        <v>23962</v>
      </c>
      <c r="B2" s="151"/>
      <c r="C2" s="151"/>
      <c r="D2" s="151"/>
      <c r="E2" s="151"/>
      <c r="F2" s="151"/>
      <c r="G2" s="151"/>
      <c r="H2" s="151"/>
      <c r="I2" s="151"/>
      <c r="J2" s="1251"/>
      <c r="K2" s="1251"/>
      <c r="L2" s="1253"/>
      <c r="M2" s="1251"/>
      <c r="N2" s="1251"/>
      <c r="O2" s="1251"/>
      <c r="P2" s="1251"/>
      <c r="Q2" s="1251"/>
      <c r="R2" s="1251"/>
      <c r="S2" s="1251"/>
      <c r="T2" s="1251"/>
      <c r="U2" s="1251"/>
      <c r="V2" s="1251"/>
      <c r="W2" s="1253"/>
      <c r="X2" s="47"/>
    </row>
    <row r="3" spans="1:24" ht="18" customHeight="1" thickTop="1">
      <c r="A3" s="1789" t="s">
        <v>8</v>
      </c>
      <c r="B3" s="1988" t="s">
        <v>290</v>
      </c>
      <c r="C3" s="1989"/>
      <c r="D3" s="1990" t="s">
        <v>347</v>
      </c>
      <c r="E3" s="1991"/>
      <c r="F3" s="1988" t="s">
        <v>348</v>
      </c>
      <c r="G3" s="1989"/>
      <c r="H3" s="1990" t="s">
        <v>289</v>
      </c>
      <c r="I3" s="1989"/>
    </row>
    <row r="4" spans="1:24" s="1080" customFormat="1" ht="27" customHeight="1">
      <c r="A4" s="1790" t="s">
        <v>7</v>
      </c>
      <c r="B4" s="1795" t="s">
        <v>119</v>
      </c>
      <c r="C4" s="1254" t="s">
        <v>22</v>
      </c>
      <c r="D4" s="1792" t="s">
        <v>119</v>
      </c>
      <c r="E4" s="1798" t="s">
        <v>19028</v>
      </c>
      <c r="F4" s="1795" t="s">
        <v>119</v>
      </c>
      <c r="G4" s="1254" t="s">
        <v>19028</v>
      </c>
      <c r="H4" s="1792" t="s">
        <v>119</v>
      </c>
      <c r="I4" s="1254" t="s">
        <v>19028</v>
      </c>
    </row>
    <row r="5" spans="1:24" s="1702" customFormat="1" ht="18" customHeight="1">
      <c r="A5" s="1801" t="s">
        <v>18834</v>
      </c>
      <c r="B5" s="224">
        <v>2764</v>
      </c>
      <c r="C5" s="1802">
        <v>243401880</v>
      </c>
      <c r="D5" s="221">
        <v>3007</v>
      </c>
      <c r="E5" s="1803">
        <v>253734808</v>
      </c>
      <c r="F5" s="224">
        <v>2908</v>
      </c>
      <c r="G5" s="1802">
        <v>245573424</v>
      </c>
      <c r="H5" s="1793">
        <f>+B5-D5</f>
        <v>-243</v>
      </c>
      <c r="I5" s="1255">
        <f>+C5-E5</f>
        <v>-10332928</v>
      </c>
    </row>
    <row r="6" spans="1:24" s="1702" customFormat="1" ht="27.75" customHeight="1">
      <c r="A6" s="1801" t="s">
        <v>18835</v>
      </c>
      <c r="B6" s="1796"/>
      <c r="C6" s="1255"/>
      <c r="D6" s="1793"/>
      <c r="E6" s="1799"/>
      <c r="F6" s="1796"/>
      <c r="G6" s="1255"/>
      <c r="H6" s="1804">
        <f t="shared" ref="H6:H19" si="0">+B6-D6</f>
        <v>0</v>
      </c>
      <c r="I6" s="1805">
        <f t="shared" ref="I6:I19" si="1">+C6-E6</f>
        <v>0</v>
      </c>
    </row>
    <row r="7" spans="1:24" s="1702" customFormat="1" ht="27.75" customHeight="1">
      <c r="A7" s="1801" t="s">
        <v>18836</v>
      </c>
      <c r="B7" s="1796"/>
      <c r="C7" s="1255"/>
      <c r="D7" s="1793"/>
      <c r="E7" s="1799"/>
      <c r="F7" s="1796"/>
      <c r="G7" s="1255"/>
      <c r="H7" s="1804">
        <f t="shared" si="0"/>
        <v>0</v>
      </c>
      <c r="I7" s="1805">
        <f t="shared" si="1"/>
        <v>0</v>
      </c>
    </row>
    <row r="8" spans="1:24" s="1702" customFormat="1" ht="14.25" customHeight="1">
      <c r="A8" s="1801" t="s">
        <v>18837</v>
      </c>
      <c r="B8" s="1796"/>
      <c r="C8" s="1802">
        <v>9556345</v>
      </c>
      <c r="D8" s="1793"/>
      <c r="E8" s="1803">
        <v>9630176</v>
      </c>
      <c r="F8" s="1796"/>
      <c r="G8" s="1802">
        <v>9336175</v>
      </c>
      <c r="H8" s="1804">
        <f t="shared" si="0"/>
        <v>0</v>
      </c>
      <c r="I8" s="1255">
        <f t="shared" si="1"/>
        <v>-73831</v>
      </c>
    </row>
    <row r="9" spans="1:24" s="1702" customFormat="1" ht="14.25" customHeight="1">
      <c r="A9" s="1801" t="s">
        <v>548</v>
      </c>
      <c r="B9" s="1796"/>
      <c r="C9" s="1255"/>
      <c r="D9" s="1793"/>
      <c r="E9" s="1799"/>
      <c r="F9" s="1796"/>
      <c r="G9" s="1255"/>
      <c r="H9" s="1804">
        <f t="shared" si="0"/>
        <v>0</v>
      </c>
      <c r="I9" s="1805">
        <f t="shared" si="1"/>
        <v>0</v>
      </c>
    </row>
    <row r="10" spans="1:24" s="1702" customFormat="1" ht="25.5">
      <c r="A10" s="1801" t="s">
        <v>669</v>
      </c>
      <c r="B10" s="1796"/>
      <c r="C10" s="1802">
        <v>37293730</v>
      </c>
      <c r="D10" s="1793"/>
      <c r="E10" s="1803">
        <v>42542999</v>
      </c>
      <c r="F10" s="1796"/>
      <c r="G10" s="1802">
        <v>38409015</v>
      </c>
      <c r="H10" s="1804">
        <f t="shared" si="0"/>
        <v>0</v>
      </c>
      <c r="I10" s="1255">
        <f t="shared" si="1"/>
        <v>-5249269</v>
      </c>
    </row>
    <row r="11" spans="1:24" s="1702" customFormat="1" ht="25.5">
      <c r="A11" s="1801" t="s">
        <v>18838</v>
      </c>
      <c r="B11" s="1796"/>
      <c r="C11" s="1255"/>
      <c r="D11" s="1793"/>
      <c r="E11" s="1799"/>
      <c r="F11" s="1796"/>
      <c r="G11" s="1255"/>
      <c r="H11" s="1804">
        <f t="shared" si="0"/>
        <v>0</v>
      </c>
      <c r="I11" s="1805">
        <f t="shared" si="1"/>
        <v>0</v>
      </c>
    </row>
    <row r="12" spans="1:24" s="1702" customFormat="1" ht="16.5" customHeight="1">
      <c r="A12" s="1801" t="s">
        <v>18839</v>
      </c>
      <c r="B12" s="1796"/>
      <c r="C12" s="1802">
        <v>5581049</v>
      </c>
      <c r="D12" s="1793"/>
      <c r="E12" s="1803">
        <v>7190311</v>
      </c>
      <c r="F12" s="1796"/>
      <c r="G12" s="1802">
        <v>16716327</v>
      </c>
      <c r="H12" s="1804">
        <f t="shared" si="0"/>
        <v>0</v>
      </c>
      <c r="I12" s="1255">
        <f t="shared" si="1"/>
        <v>-1609262</v>
      </c>
    </row>
    <row r="13" spans="1:24" s="1702" customFormat="1" ht="25.5">
      <c r="A13" s="1801" t="s">
        <v>18840</v>
      </c>
      <c r="B13" s="1796"/>
      <c r="C13" s="1255"/>
      <c r="D13" s="1793"/>
      <c r="E13" s="1799"/>
      <c r="F13" s="1796"/>
      <c r="G13" s="1255"/>
      <c r="H13" s="1804">
        <f t="shared" si="0"/>
        <v>0</v>
      </c>
      <c r="I13" s="1805">
        <f t="shared" si="1"/>
        <v>0</v>
      </c>
    </row>
    <row r="14" spans="1:24" s="1702" customFormat="1" ht="39" customHeight="1">
      <c r="A14" s="1801" t="s">
        <v>18841</v>
      </c>
      <c r="B14" s="1796"/>
      <c r="C14" s="1802">
        <v>22224172</v>
      </c>
      <c r="D14" s="1793"/>
      <c r="E14" s="1803">
        <v>23811931</v>
      </c>
      <c r="F14" s="1796"/>
      <c r="G14" s="1802">
        <v>22639224</v>
      </c>
      <c r="H14" s="1804">
        <f t="shared" si="0"/>
        <v>0</v>
      </c>
      <c r="I14" s="1255">
        <f t="shared" si="1"/>
        <v>-1587759</v>
      </c>
    </row>
    <row r="15" spans="1:24" s="1702" customFormat="1" ht="15" customHeight="1">
      <c r="A15" s="1801" t="s">
        <v>18842</v>
      </c>
      <c r="B15" s="1796"/>
      <c r="C15" s="1255"/>
      <c r="D15" s="1793"/>
      <c r="E15" s="1799"/>
      <c r="F15" s="1796"/>
      <c r="G15" s="1255"/>
      <c r="H15" s="1804">
        <f t="shared" si="0"/>
        <v>0</v>
      </c>
      <c r="I15" s="1805">
        <f t="shared" si="1"/>
        <v>0</v>
      </c>
    </row>
    <row r="16" spans="1:24" s="1702" customFormat="1" ht="15" customHeight="1">
      <c r="A16" s="1801" t="s">
        <v>18843</v>
      </c>
      <c r="B16" s="1796"/>
      <c r="C16" s="1255"/>
      <c r="D16" s="1793"/>
      <c r="E16" s="1803">
        <v>300500</v>
      </c>
      <c r="F16" s="1796"/>
      <c r="G16" s="1802">
        <v>468914</v>
      </c>
      <c r="H16" s="1804">
        <f t="shared" si="0"/>
        <v>0</v>
      </c>
      <c r="I16" s="1255">
        <f t="shared" si="1"/>
        <v>-300500</v>
      </c>
    </row>
    <row r="17" spans="1:9" s="1702" customFormat="1" ht="15" customHeight="1">
      <c r="A17" s="1801" t="s">
        <v>18844</v>
      </c>
      <c r="B17" s="1796"/>
      <c r="C17" s="1255"/>
      <c r="D17" s="1793"/>
      <c r="E17" s="1799"/>
      <c r="F17" s="1796"/>
      <c r="G17" s="1255"/>
      <c r="H17" s="1804">
        <f t="shared" si="0"/>
        <v>0</v>
      </c>
      <c r="I17" s="1805">
        <f t="shared" si="1"/>
        <v>0</v>
      </c>
    </row>
    <row r="18" spans="1:9" s="1702" customFormat="1" ht="15" customHeight="1">
      <c r="A18" s="1801" t="s">
        <v>18845</v>
      </c>
      <c r="B18" s="1796"/>
      <c r="C18" s="1255"/>
      <c r="D18" s="1793"/>
      <c r="E18" s="1799"/>
      <c r="F18" s="1796"/>
      <c r="G18" s="1255"/>
      <c r="H18" s="1804">
        <f t="shared" si="0"/>
        <v>0</v>
      </c>
      <c r="I18" s="1805">
        <f t="shared" si="1"/>
        <v>0</v>
      </c>
    </row>
    <row r="19" spans="1:9" s="1702" customFormat="1" ht="15" customHeight="1">
      <c r="A19" s="1801" t="s">
        <v>18846</v>
      </c>
      <c r="B19" s="1796"/>
      <c r="C19" s="1802">
        <v>1903904</v>
      </c>
      <c r="D19" s="1793"/>
      <c r="E19" s="1803">
        <v>1517569</v>
      </c>
      <c r="F19" s="1796"/>
      <c r="G19" s="1802">
        <v>989174</v>
      </c>
      <c r="H19" s="1804">
        <f t="shared" si="0"/>
        <v>0</v>
      </c>
      <c r="I19" s="1255">
        <f t="shared" si="1"/>
        <v>386335</v>
      </c>
    </row>
    <row r="20" spans="1:9" s="1702" customFormat="1" ht="25.5">
      <c r="A20" s="1801" t="s">
        <v>18847</v>
      </c>
      <c r="B20" s="1796"/>
      <c r="C20" s="1802">
        <v>22488773</v>
      </c>
      <c r="D20" s="1793"/>
      <c r="E20" s="1803">
        <v>23349049</v>
      </c>
      <c r="F20" s="1796"/>
      <c r="G20" s="1802">
        <v>22798994</v>
      </c>
      <c r="H20" s="1804">
        <f t="shared" ref="H20" si="2">+B20-D20</f>
        <v>0</v>
      </c>
      <c r="I20" s="1255">
        <f t="shared" ref="I20" si="3">+C20-E20</f>
        <v>-860276</v>
      </c>
    </row>
    <row r="21" spans="1:9" s="1702" customFormat="1" ht="14.25" customHeight="1">
      <c r="A21" s="1801" t="s">
        <v>18848</v>
      </c>
      <c r="B21" s="1796"/>
      <c r="C21" s="1802">
        <v>35500</v>
      </c>
      <c r="D21" s="1793"/>
      <c r="E21" s="1803">
        <v>165894</v>
      </c>
      <c r="F21" s="1796"/>
      <c r="G21" s="1802">
        <v>492600</v>
      </c>
      <c r="H21" s="1804">
        <f t="shared" ref="H21" si="4">+B21-D21</f>
        <v>0</v>
      </c>
      <c r="I21" s="1255">
        <f t="shared" ref="I21" si="5">+C21-E21</f>
        <v>-130394</v>
      </c>
    </row>
    <row r="22" spans="1:9" s="1702" customFormat="1" ht="25.5">
      <c r="A22" s="1801" t="s">
        <v>18849</v>
      </c>
      <c r="B22" s="1796"/>
      <c r="C22" s="1802">
        <v>14981278</v>
      </c>
      <c r="D22" s="1793"/>
      <c r="E22" s="1803">
        <v>14688700</v>
      </c>
      <c r="F22" s="1796"/>
      <c r="G22" s="1802">
        <v>13997033</v>
      </c>
      <c r="H22" s="1804">
        <f t="shared" ref="H22" si="6">+B22-D22</f>
        <v>0</v>
      </c>
      <c r="I22" s="1255">
        <f t="shared" ref="I22" si="7">+C22-E22</f>
        <v>292578</v>
      </c>
    </row>
    <row r="23" spans="1:9" ht="18" customHeight="1" thickBot="1">
      <c r="A23" s="1791" t="s">
        <v>35</v>
      </c>
      <c r="B23" s="1797">
        <f t="shared" ref="B23:I23" si="8">SUM(B5:B22)</f>
        <v>2764</v>
      </c>
      <c r="C23" s="1256">
        <f t="shared" si="8"/>
        <v>357466631</v>
      </c>
      <c r="D23" s="1794">
        <f t="shared" si="8"/>
        <v>3007</v>
      </c>
      <c r="E23" s="1800">
        <f t="shared" si="8"/>
        <v>376931937</v>
      </c>
      <c r="F23" s="1797">
        <f t="shared" si="8"/>
        <v>2908</v>
      </c>
      <c r="G23" s="1256">
        <f t="shared" si="8"/>
        <v>371420880</v>
      </c>
      <c r="H23" s="1794">
        <f t="shared" si="8"/>
        <v>-243</v>
      </c>
      <c r="I23" s="1256">
        <f t="shared" si="8"/>
        <v>-19465306</v>
      </c>
    </row>
    <row r="24" spans="1:9" ht="13.5" thickTop="1">
      <c r="A24" s="109" t="s">
        <v>19029</v>
      </c>
      <c r="B24" s="156"/>
      <c r="C24" s="1257"/>
      <c r="D24" s="156"/>
      <c r="E24" s="1257"/>
      <c r="F24" s="156"/>
      <c r="G24" s="1257"/>
      <c r="H24" s="156"/>
      <c r="I24" s="1257"/>
    </row>
    <row r="25" spans="1:9">
      <c r="A25" s="109" t="s">
        <v>71</v>
      </c>
      <c r="B25" s="156"/>
      <c r="C25" s="1257"/>
      <c r="D25" s="156"/>
      <c r="E25" s="1257"/>
      <c r="F25" s="156"/>
      <c r="G25" s="1257"/>
      <c r="H25" s="156"/>
      <c r="I25" s="1257"/>
    </row>
    <row r="26" spans="1:9">
      <c r="A26" s="109" t="s">
        <v>18833</v>
      </c>
      <c r="B26" s="156"/>
      <c r="C26" s="1257"/>
      <c r="D26" s="156"/>
      <c r="E26" s="1257"/>
      <c r="F26" s="156"/>
      <c r="G26" s="1257"/>
      <c r="H26" s="156"/>
      <c r="I26" s="1257"/>
    </row>
  </sheetData>
  <sortState xmlns:xlrd2="http://schemas.microsoft.com/office/spreadsheetml/2017/richdata2" ref="A9:A26">
    <sortCondition ref="A9:A26"/>
  </sortState>
  <mergeCells count="5">
    <mergeCell ref="B3:C3"/>
    <mergeCell ref="F3:G3"/>
    <mergeCell ref="H3:I3"/>
    <mergeCell ref="D3:E3"/>
    <mergeCell ref="A1:I1"/>
  </mergeCells>
  <phoneticPr fontId="0" type="noConversion"/>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tabColor theme="7" tint="0.59999389629810485"/>
    <pageSetUpPr fitToPage="1"/>
  </sheetPr>
  <dimension ref="A1:AI449"/>
  <sheetViews>
    <sheetView zoomScaleNormal="100" zoomScaleSheetLayoutView="80" zoomScalePageLayoutView="85" workbookViewId="0"/>
  </sheetViews>
  <sheetFormatPr baseColWidth="10" defaultColWidth="11.42578125" defaultRowHeight="12"/>
  <cols>
    <col min="1" max="1" width="30.7109375" style="37" customWidth="1"/>
    <col min="2" max="2" width="7.42578125" style="911" customWidth="1"/>
    <col min="3" max="3" width="8.28515625" style="331" customWidth="1"/>
    <col min="4" max="4" width="7.28515625" style="331" customWidth="1"/>
    <col min="5" max="6" width="8.7109375" style="331" hidden="1" customWidth="1"/>
    <col min="7" max="8" width="4.42578125" style="331" hidden="1" customWidth="1"/>
    <col min="9" max="9" width="6.5703125" style="331" customWidth="1"/>
    <col min="10" max="10" width="7.42578125" style="331" customWidth="1"/>
    <col min="11" max="11" width="8.7109375" style="331" customWidth="1"/>
    <col min="12" max="12" width="10" style="331" customWidth="1"/>
    <col min="13" max="13" width="7.7109375" style="331" customWidth="1"/>
    <col min="14" max="14" width="8.7109375" style="331" customWidth="1"/>
    <col min="15" max="15" width="8.85546875" style="331" customWidth="1"/>
    <col min="16" max="16" width="10.7109375" style="331" customWidth="1"/>
    <col min="17" max="17" width="7.42578125" style="911" customWidth="1"/>
    <col min="18" max="18" width="7.7109375" style="331" customWidth="1"/>
    <col min="19" max="19" width="6.28515625" style="331" customWidth="1"/>
    <col min="20" max="21" width="8.7109375" style="331" hidden="1" customWidth="1"/>
    <col min="22" max="23" width="4.7109375" style="331" hidden="1" customWidth="1"/>
    <col min="24" max="24" width="5.5703125" style="331" customWidth="1"/>
    <col min="25" max="25" width="5.28515625" style="331" customWidth="1"/>
    <col min="26" max="26" width="7.7109375" style="331" customWidth="1"/>
    <col min="27" max="27" width="10" style="331" customWidth="1"/>
    <col min="28" max="28" width="8.140625" style="331" customWidth="1"/>
    <col min="29" max="29" width="9.140625" style="331" customWidth="1"/>
    <col min="30" max="30" width="9.28515625" style="331" customWidth="1"/>
    <col min="31" max="31" width="11" style="331" customWidth="1"/>
    <col min="32" max="32" width="9.42578125" style="960" customWidth="1"/>
    <col min="33" max="33" width="7.85546875" style="911" customWidth="1"/>
    <col min="34" max="34" width="6.85546875" style="911" customWidth="1"/>
    <col min="35" max="35" width="10.28515625" style="960" customWidth="1"/>
    <col min="36" max="16384" width="11.42578125" style="37"/>
  </cols>
  <sheetData>
    <row r="1" spans="1:35" s="26" customFormat="1" ht="15.75">
      <c r="A1" s="902" t="s">
        <v>362</v>
      </c>
      <c r="B1" s="907"/>
      <c r="C1" s="329"/>
      <c r="D1" s="329"/>
      <c r="E1" s="329"/>
      <c r="F1" s="329"/>
      <c r="G1" s="329"/>
      <c r="H1" s="329"/>
      <c r="I1" s="329"/>
      <c r="J1" s="329"/>
      <c r="K1" s="329"/>
      <c r="L1" s="329"/>
      <c r="M1" s="329"/>
      <c r="N1" s="329"/>
      <c r="O1" s="329"/>
      <c r="P1" s="329"/>
      <c r="Q1" s="907"/>
      <c r="R1" s="329"/>
      <c r="S1" s="329"/>
      <c r="T1" s="329"/>
      <c r="U1" s="329"/>
      <c r="V1" s="329"/>
      <c r="W1" s="329"/>
      <c r="X1" s="329"/>
      <c r="Y1" s="329"/>
      <c r="Z1" s="329"/>
      <c r="AA1" s="329"/>
      <c r="AB1" s="329"/>
      <c r="AC1" s="329"/>
      <c r="AD1" s="329"/>
      <c r="AE1" s="329"/>
      <c r="AF1" s="945"/>
      <c r="AG1" s="907"/>
      <c r="AH1" s="907"/>
      <c r="AI1" s="945"/>
    </row>
    <row r="2" spans="1:35" s="26" customFormat="1" ht="16.5" thickBot="1">
      <c r="A2" s="903" t="s">
        <v>23962</v>
      </c>
      <c r="B2" s="328"/>
      <c r="C2" s="330"/>
      <c r="D2" s="330"/>
      <c r="E2" s="330"/>
      <c r="F2" s="330"/>
      <c r="G2" s="330"/>
      <c r="H2" s="330"/>
      <c r="I2" s="330"/>
      <c r="J2" s="330"/>
      <c r="K2" s="330"/>
      <c r="L2" s="330"/>
      <c r="M2" s="330"/>
      <c r="N2" s="330"/>
      <c r="O2" s="330"/>
      <c r="P2" s="330"/>
      <c r="Q2" s="328"/>
      <c r="R2" s="330"/>
      <c r="S2" s="330"/>
      <c r="T2" s="330"/>
      <c r="U2" s="330"/>
      <c r="V2" s="330"/>
      <c r="W2" s="330"/>
      <c r="X2" s="330"/>
      <c r="Y2" s="330"/>
      <c r="Z2" s="330"/>
      <c r="AA2" s="330"/>
      <c r="AB2" s="330"/>
      <c r="AC2" s="330"/>
      <c r="AD2" s="330"/>
      <c r="AE2" s="329"/>
      <c r="AF2" s="945"/>
      <c r="AG2" s="907"/>
      <c r="AH2" s="907"/>
      <c r="AI2" s="945"/>
    </row>
    <row r="3" spans="1:35" s="770" customFormat="1" ht="28.15" customHeight="1" thickTop="1">
      <c r="A3" s="1949" t="s">
        <v>39</v>
      </c>
      <c r="B3" s="1946" t="s">
        <v>291</v>
      </c>
      <c r="C3" s="1947"/>
      <c r="D3" s="1947"/>
      <c r="E3" s="1947"/>
      <c r="F3" s="1947"/>
      <c r="G3" s="1947"/>
      <c r="H3" s="1947"/>
      <c r="I3" s="1947"/>
      <c r="J3" s="1947"/>
      <c r="K3" s="1947"/>
      <c r="L3" s="1947"/>
      <c r="M3" s="1947"/>
      <c r="N3" s="1947"/>
      <c r="O3" s="1947"/>
      <c r="P3" s="1945"/>
      <c r="Q3" s="1944" t="s">
        <v>363</v>
      </c>
      <c r="R3" s="1947"/>
      <c r="S3" s="1947"/>
      <c r="T3" s="1947"/>
      <c r="U3" s="1947"/>
      <c r="V3" s="1947"/>
      <c r="W3" s="1947"/>
      <c r="X3" s="1947"/>
      <c r="Y3" s="1947"/>
      <c r="Z3" s="1947"/>
      <c r="AA3" s="1947"/>
      <c r="AB3" s="1947"/>
      <c r="AC3" s="1947"/>
      <c r="AD3" s="1947"/>
      <c r="AE3" s="1948"/>
      <c r="AF3" s="1997" t="s">
        <v>365</v>
      </c>
      <c r="AG3" s="1994"/>
      <c r="AH3" s="1993" t="s">
        <v>364</v>
      </c>
      <c r="AI3" s="1994"/>
    </row>
    <row r="4" spans="1:35" ht="129">
      <c r="A4" s="1995"/>
      <c r="B4" s="370" t="s">
        <v>9</v>
      </c>
      <c r="C4" s="359" t="s">
        <v>120</v>
      </c>
      <c r="D4" s="359" t="s">
        <v>219</v>
      </c>
      <c r="E4" s="359" t="s">
        <v>122</v>
      </c>
      <c r="F4" s="359" t="s">
        <v>141</v>
      </c>
      <c r="G4" s="359" t="s">
        <v>142</v>
      </c>
      <c r="H4" s="359" t="s">
        <v>143</v>
      </c>
      <c r="I4" s="359" t="s">
        <v>144</v>
      </c>
      <c r="J4" s="359" t="s">
        <v>123</v>
      </c>
      <c r="K4" s="359" t="s">
        <v>124</v>
      </c>
      <c r="L4" s="359" t="s">
        <v>125</v>
      </c>
      <c r="M4" s="359" t="s">
        <v>140</v>
      </c>
      <c r="N4" s="359" t="s">
        <v>96</v>
      </c>
      <c r="O4" s="359" t="s">
        <v>130</v>
      </c>
      <c r="P4" s="360" t="s">
        <v>129</v>
      </c>
      <c r="Q4" s="369" t="s">
        <v>9</v>
      </c>
      <c r="R4" s="359" t="s">
        <v>120</v>
      </c>
      <c r="S4" s="359" t="s">
        <v>121</v>
      </c>
      <c r="T4" s="359" t="s">
        <v>122</v>
      </c>
      <c r="U4" s="359" t="s">
        <v>141</v>
      </c>
      <c r="V4" s="359" t="s">
        <v>142</v>
      </c>
      <c r="W4" s="359" t="s">
        <v>143</v>
      </c>
      <c r="X4" s="359" t="s">
        <v>144</v>
      </c>
      <c r="Y4" s="359" t="s">
        <v>123</v>
      </c>
      <c r="Z4" s="359" t="s">
        <v>124</v>
      </c>
      <c r="AA4" s="359" t="s">
        <v>125</v>
      </c>
      <c r="AB4" s="359" t="s">
        <v>140</v>
      </c>
      <c r="AC4" s="359" t="s">
        <v>96</v>
      </c>
      <c r="AD4" s="359" t="s">
        <v>130</v>
      </c>
      <c r="AE4" s="376" t="s">
        <v>292</v>
      </c>
      <c r="AF4" s="370" t="s">
        <v>134</v>
      </c>
      <c r="AG4" s="360" t="s">
        <v>133</v>
      </c>
      <c r="AH4" s="369" t="s">
        <v>9</v>
      </c>
      <c r="AI4" s="360" t="s">
        <v>293</v>
      </c>
    </row>
    <row r="5" spans="1:35" ht="12.75" thickBot="1">
      <c r="A5" s="2000"/>
      <c r="B5" s="435" t="s">
        <v>40</v>
      </c>
      <c r="C5" s="1825" t="s">
        <v>41</v>
      </c>
      <c r="D5" s="1825" t="s">
        <v>42</v>
      </c>
      <c r="E5" s="1825" t="s">
        <v>43</v>
      </c>
      <c r="F5" s="1826" t="s">
        <v>44</v>
      </c>
      <c r="G5" s="1826" t="s">
        <v>45</v>
      </c>
      <c r="H5" s="1826" t="s">
        <v>61</v>
      </c>
      <c r="I5" s="1826" t="s">
        <v>95</v>
      </c>
      <c r="J5" s="1826" t="s">
        <v>128</v>
      </c>
      <c r="K5" s="1826" t="s">
        <v>132</v>
      </c>
      <c r="L5" s="1826" t="s">
        <v>149</v>
      </c>
      <c r="M5" s="1826" t="s">
        <v>150</v>
      </c>
      <c r="N5" s="1826" t="s">
        <v>152</v>
      </c>
      <c r="O5" s="1826" t="s">
        <v>153</v>
      </c>
      <c r="P5" s="1827" t="s">
        <v>154</v>
      </c>
      <c r="Q5" s="433" t="s">
        <v>40</v>
      </c>
      <c r="R5" s="1825" t="s">
        <v>41</v>
      </c>
      <c r="S5" s="1825" t="s">
        <v>42</v>
      </c>
      <c r="T5" s="1825" t="s">
        <v>43</v>
      </c>
      <c r="U5" s="1826" t="s">
        <v>44</v>
      </c>
      <c r="V5" s="1826" t="s">
        <v>45</v>
      </c>
      <c r="W5" s="1826" t="s">
        <v>61</v>
      </c>
      <c r="X5" s="1826" t="s">
        <v>95</v>
      </c>
      <c r="Y5" s="1826" t="s">
        <v>128</v>
      </c>
      <c r="Z5" s="1826" t="s">
        <v>132</v>
      </c>
      <c r="AA5" s="1826" t="s">
        <v>149</v>
      </c>
      <c r="AB5" s="1826" t="s">
        <v>150</v>
      </c>
      <c r="AC5" s="1826" t="s">
        <v>152</v>
      </c>
      <c r="AD5" s="1826" t="s">
        <v>153</v>
      </c>
      <c r="AE5" s="1828" t="s">
        <v>154</v>
      </c>
      <c r="AF5" s="510"/>
      <c r="AG5" s="562"/>
      <c r="AH5" s="433"/>
      <c r="AI5" s="562"/>
    </row>
    <row r="6" spans="1:35" ht="17.25" thickTop="1" thickBot="1">
      <c r="A6" s="2001" t="s">
        <v>18991</v>
      </c>
      <c r="B6" s="2001"/>
      <c r="C6" s="2001"/>
      <c r="D6" s="2001"/>
      <c r="E6" s="2001"/>
      <c r="F6" s="2001"/>
      <c r="G6" s="2001"/>
      <c r="H6" s="2001"/>
      <c r="I6" s="2001"/>
      <c r="J6" s="2001"/>
      <c r="K6" s="2001"/>
      <c r="L6" s="2001"/>
      <c r="M6" s="2001"/>
      <c r="N6" s="2001"/>
      <c r="O6" s="2001"/>
      <c r="P6" s="2001"/>
      <c r="Q6" s="2001"/>
      <c r="R6" s="2001"/>
      <c r="S6" s="2001"/>
      <c r="T6" s="2001"/>
      <c r="U6" s="2001"/>
      <c r="V6" s="2001"/>
      <c r="W6" s="2001"/>
      <c r="X6" s="2001"/>
      <c r="Y6" s="2001"/>
      <c r="Z6" s="2001"/>
      <c r="AA6" s="2001"/>
      <c r="AB6" s="2001"/>
      <c r="AC6" s="2001"/>
      <c r="AD6" s="2001"/>
      <c r="AE6" s="2001"/>
      <c r="AF6" s="2001"/>
      <c r="AG6" s="2001"/>
      <c r="AH6" s="2001"/>
      <c r="AI6" s="2002"/>
    </row>
    <row r="7" spans="1:35" s="3" customFormat="1" ht="12.75" thickTop="1">
      <c r="A7" s="1829" t="s">
        <v>46</v>
      </c>
      <c r="B7" s="1830"/>
      <c r="C7" s="1831"/>
      <c r="D7" s="1831"/>
      <c r="E7" s="1831"/>
      <c r="F7" s="1831"/>
      <c r="G7" s="1831"/>
      <c r="H7" s="1831"/>
      <c r="I7" s="1831"/>
      <c r="J7" s="1831"/>
      <c r="K7" s="1831"/>
      <c r="L7" s="1831"/>
      <c r="M7" s="1831"/>
      <c r="N7" s="1831"/>
      <c r="O7" s="1831"/>
      <c r="P7" s="1832"/>
      <c r="Q7" s="1833"/>
      <c r="R7" s="1831"/>
      <c r="S7" s="1831"/>
      <c r="T7" s="1831"/>
      <c r="U7" s="1831"/>
      <c r="V7" s="1831"/>
      <c r="W7" s="1831"/>
      <c r="X7" s="1831"/>
      <c r="Y7" s="1831"/>
      <c r="Z7" s="1831"/>
      <c r="AA7" s="1831"/>
      <c r="AB7" s="1831"/>
      <c r="AC7" s="1831"/>
      <c r="AD7" s="1831"/>
      <c r="AE7" s="1834"/>
      <c r="AF7" s="1835"/>
      <c r="AG7" s="1836"/>
      <c r="AH7" s="1833"/>
      <c r="AI7" s="1837"/>
    </row>
    <row r="8" spans="1:35" s="3" customFormat="1">
      <c r="A8" s="1019" t="s">
        <v>658</v>
      </c>
      <c r="B8" s="1029"/>
      <c r="C8" s="1006"/>
      <c r="D8" s="1006"/>
      <c r="E8" s="1006"/>
      <c r="F8" s="1006"/>
      <c r="G8" s="1006"/>
      <c r="H8" s="1006"/>
      <c r="I8" s="1006"/>
      <c r="J8" s="1006"/>
      <c r="K8" s="1006"/>
      <c r="L8" s="1006"/>
      <c r="M8" s="1006"/>
      <c r="N8" s="1006"/>
      <c r="O8" s="1006"/>
      <c r="P8" s="1030"/>
      <c r="Q8" s="1024"/>
      <c r="R8" s="1006"/>
      <c r="S8" s="1006"/>
      <c r="T8" s="1006"/>
      <c r="U8" s="1006"/>
      <c r="V8" s="1006"/>
      <c r="W8" s="1006"/>
      <c r="X8" s="1006"/>
      <c r="Y8" s="1006"/>
      <c r="Z8" s="1006"/>
      <c r="AA8" s="1006"/>
      <c r="AB8" s="1006"/>
      <c r="AC8" s="1006"/>
      <c r="AD8" s="1006"/>
      <c r="AE8" s="1036"/>
      <c r="AF8" s="1043"/>
      <c r="AG8" s="1044"/>
      <c r="AH8" s="1024"/>
      <c r="AI8" s="1007"/>
    </row>
    <row r="9" spans="1:35" s="3" customFormat="1">
      <c r="A9" s="1020" t="s">
        <v>18788</v>
      </c>
      <c r="B9" s="913">
        <v>1</v>
      </c>
      <c r="C9" s="1005">
        <v>30000</v>
      </c>
      <c r="D9" s="1005"/>
      <c r="E9" s="1005"/>
      <c r="F9" s="1005"/>
      <c r="G9" s="1005"/>
      <c r="H9" s="1005"/>
      <c r="I9" s="1005"/>
      <c r="J9" s="1005"/>
      <c r="K9" s="1005">
        <v>30000</v>
      </c>
      <c r="L9" s="1005">
        <v>60000</v>
      </c>
      <c r="M9" s="1005"/>
      <c r="N9" s="1005">
        <v>60000</v>
      </c>
      <c r="O9" s="1005">
        <v>420000</v>
      </c>
      <c r="P9" s="1028">
        <v>420000</v>
      </c>
      <c r="Q9" s="831">
        <v>1</v>
      </c>
      <c r="R9" s="1005">
        <v>30000</v>
      </c>
      <c r="S9" s="1005"/>
      <c r="T9" s="1005"/>
      <c r="U9" s="1005"/>
      <c r="V9" s="1005"/>
      <c r="W9" s="1005"/>
      <c r="X9" s="1005"/>
      <c r="Y9" s="1005"/>
      <c r="Z9" s="1005">
        <v>30000</v>
      </c>
      <c r="AA9" s="1005">
        <v>60000</v>
      </c>
      <c r="AB9" s="1005"/>
      <c r="AC9" s="1005">
        <v>60000</v>
      </c>
      <c r="AD9" s="1005">
        <v>420000</v>
      </c>
      <c r="AE9" s="1035">
        <v>420000</v>
      </c>
      <c r="AF9" s="1810">
        <f t="shared" ref="AF9:AF15" si="0">+AD9-O9</f>
        <v>0</v>
      </c>
      <c r="AG9" s="1811">
        <f t="shared" ref="AG9:AG15" si="1">+Q9-B9</f>
        <v>0</v>
      </c>
      <c r="AH9" s="831">
        <v>1</v>
      </c>
      <c r="AI9" s="696">
        <v>420000</v>
      </c>
    </row>
    <row r="10" spans="1:35" s="3" customFormat="1">
      <c r="A10" s="1020" t="s">
        <v>461</v>
      </c>
      <c r="B10" s="913">
        <v>2</v>
      </c>
      <c r="C10" s="1005">
        <v>28000</v>
      </c>
      <c r="D10" s="1005"/>
      <c r="E10" s="1005"/>
      <c r="F10" s="1005"/>
      <c r="G10" s="1005"/>
      <c r="H10" s="1005"/>
      <c r="I10" s="1005"/>
      <c r="J10" s="1005"/>
      <c r="K10" s="1005">
        <v>28000</v>
      </c>
      <c r="L10" s="1005">
        <v>56000</v>
      </c>
      <c r="M10" s="1005"/>
      <c r="N10" s="1005">
        <v>56000</v>
      </c>
      <c r="O10" s="1005">
        <v>392000</v>
      </c>
      <c r="P10" s="1028">
        <v>784000</v>
      </c>
      <c r="Q10" s="831">
        <v>2</v>
      </c>
      <c r="R10" s="1005">
        <v>28000</v>
      </c>
      <c r="S10" s="1005"/>
      <c r="T10" s="1005"/>
      <c r="U10" s="1005"/>
      <c r="V10" s="1005"/>
      <c r="W10" s="1005"/>
      <c r="X10" s="1005"/>
      <c r="Y10" s="1005"/>
      <c r="Z10" s="1005">
        <v>28000</v>
      </c>
      <c r="AA10" s="1005">
        <v>56000</v>
      </c>
      <c r="AB10" s="1005"/>
      <c r="AC10" s="1005">
        <v>56000</v>
      </c>
      <c r="AD10" s="1005">
        <v>392000</v>
      </c>
      <c r="AE10" s="1035">
        <v>784000</v>
      </c>
      <c r="AF10" s="1810">
        <f t="shared" si="0"/>
        <v>0</v>
      </c>
      <c r="AG10" s="1811">
        <f t="shared" si="1"/>
        <v>0</v>
      </c>
      <c r="AH10" s="831">
        <v>2</v>
      </c>
      <c r="AI10" s="696">
        <v>784000</v>
      </c>
    </row>
    <row r="11" spans="1:35" s="3" customFormat="1">
      <c r="A11" s="1020" t="s">
        <v>462</v>
      </c>
      <c r="B11" s="913">
        <v>1</v>
      </c>
      <c r="C11" s="1005">
        <v>1209</v>
      </c>
      <c r="D11" s="1005">
        <v>8525</v>
      </c>
      <c r="E11" s="1005"/>
      <c r="F11" s="1005"/>
      <c r="G11" s="1005"/>
      <c r="H11" s="1005"/>
      <c r="I11" s="1005"/>
      <c r="J11" s="1005"/>
      <c r="K11" s="1005">
        <v>9734</v>
      </c>
      <c r="L11" s="1005">
        <v>1000</v>
      </c>
      <c r="M11" s="1005"/>
      <c r="N11" s="1005">
        <v>1000</v>
      </c>
      <c r="O11" s="1005">
        <v>117808</v>
      </c>
      <c r="P11" s="1028">
        <v>117808</v>
      </c>
      <c r="Q11" s="831">
        <v>1</v>
      </c>
      <c r="R11" s="1005">
        <v>1209</v>
      </c>
      <c r="S11" s="1005">
        <v>8525</v>
      </c>
      <c r="T11" s="1005"/>
      <c r="U11" s="1005"/>
      <c r="V11" s="1005"/>
      <c r="W11" s="1005"/>
      <c r="X11" s="1005"/>
      <c r="Y11" s="1005"/>
      <c r="Z11" s="1005">
        <v>9734</v>
      </c>
      <c r="AA11" s="1005">
        <v>1000</v>
      </c>
      <c r="AB11" s="1005"/>
      <c r="AC11" s="1005">
        <v>1000</v>
      </c>
      <c r="AD11" s="1005">
        <v>117808</v>
      </c>
      <c r="AE11" s="1035">
        <v>117808</v>
      </c>
      <c r="AF11" s="1810">
        <f t="shared" si="0"/>
        <v>0</v>
      </c>
      <c r="AG11" s="1811">
        <f t="shared" si="1"/>
        <v>0</v>
      </c>
      <c r="AH11" s="831">
        <v>1</v>
      </c>
      <c r="AI11" s="696">
        <v>117808</v>
      </c>
    </row>
    <row r="12" spans="1:35" s="3" customFormat="1">
      <c r="A12" s="1020" t="s">
        <v>464</v>
      </c>
      <c r="B12" s="913">
        <v>1</v>
      </c>
      <c r="C12" s="1005">
        <v>1049</v>
      </c>
      <c r="D12" s="1005">
        <v>5925</v>
      </c>
      <c r="E12" s="1005"/>
      <c r="F12" s="1005"/>
      <c r="G12" s="1005"/>
      <c r="H12" s="1005"/>
      <c r="I12" s="1005"/>
      <c r="J12" s="1005"/>
      <c r="K12" s="1005">
        <v>6974</v>
      </c>
      <c r="L12" s="1005">
        <v>1000</v>
      </c>
      <c r="M12" s="1005"/>
      <c r="N12" s="1005">
        <v>1000</v>
      </c>
      <c r="O12" s="1005">
        <v>84688</v>
      </c>
      <c r="P12" s="1028">
        <v>84688</v>
      </c>
      <c r="Q12" s="831">
        <v>1</v>
      </c>
      <c r="R12" s="1005">
        <v>1049</v>
      </c>
      <c r="S12" s="1005">
        <v>5925</v>
      </c>
      <c r="T12" s="1005"/>
      <c r="U12" s="1005"/>
      <c r="V12" s="1005"/>
      <c r="W12" s="1005"/>
      <c r="X12" s="1005"/>
      <c r="Y12" s="1005"/>
      <c r="Z12" s="1005">
        <v>6974</v>
      </c>
      <c r="AA12" s="1005">
        <v>1000</v>
      </c>
      <c r="AB12" s="1005"/>
      <c r="AC12" s="1005">
        <v>1000</v>
      </c>
      <c r="AD12" s="1005">
        <v>84688</v>
      </c>
      <c r="AE12" s="1035">
        <v>84688</v>
      </c>
      <c r="AF12" s="1810">
        <f t="shared" si="0"/>
        <v>0</v>
      </c>
      <c r="AG12" s="1811">
        <f t="shared" si="1"/>
        <v>0</v>
      </c>
      <c r="AH12" s="831">
        <v>1</v>
      </c>
      <c r="AI12" s="696">
        <v>81189.88</v>
      </c>
    </row>
    <row r="13" spans="1:35" s="3" customFormat="1">
      <c r="A13" s="1020" t="s">
        <v>465</v>
      </c>
      <c r="B13" s="913">
        <v>7</v>
      </c>
      <c r="C13" s="1005">
        <v>1064.29</v>
      </c>
      <c r="D13" s="1005">
        <v>5725</v>
      </c>
      <c r="E13" s="1005"/>
      <c r="F13" s="1005"/>
      <c r="G13" s="1005"/>
      <c r="H13" s="1005"/>
      <c r="I13" s="1005"/>
      <c r="J13" s="1005"/>
      <c r="K13" s="1005">
        <v>6789.29</v>
      </c>
      <c r="L13" s="1005">
        <v>1000</v>
      </c>
      <c r="M13" s="1005"/>
      <c r="N13" s="1005">
        <v>1000</v>
      </c>
      <c r="O13" s="1005">
        <v>82471.48</v>
      </c>
      <c r="P13" s="1028">
        <v>467124.16000000003</v>
      </c>
      <c r="Q13" s="831">
        <v>7</v>
      </c>
      <c r="R13" s="1005">
        <v>1064.29</v>
      </c>
      <c r="S13" s="1005">
        <v>5725</v>
      </c>
      <c r="T13" s="1005"/>
      <c r="U13" s="1005"/>
      <c r="V13" s="1005"/>
      <c r="W13" s="1005"/>
      <c r="X13" s="1005"/>
      <c r="Y13" s="1005"/>
      <c r="Z13" s="1005">
        <v>6789.29</v>
      </c>
      <c r="AA13" s="1005">
        <v>1000</v>
      </c>
      <c r="AB13" s="1005"/>
      <c r="AC13" s="1005">
        <v>1000</v>
      </c>
      <c r="AD13" s="1005">
        <v>82471.48</v>
      </c>
      <c r="AE13" s="1035">
        <v>577300.24</v>
      </c>
      <c r="AF13" s="1810">
        <f t="shared" si="0"/>
        <v>0</v>
      </c>
      <c r="AG13" s="1811">
        <f t="shared" si="1"/>
        <v>0</v>
      </c>
      <c r="AH13" s="831">
        <v>7</v>
      </c>
      <c r="AI13" s="696">
        <v>550264.24</v>
      </c>
    </row>
    <row r="14" spans="1:35" s="3" customFormat="1">
      <c r="A14" s="1020" t="s">
        <v>466</v>
      </c>
      <c r="B14" s="913">
        <v>2</v>
      </c>
      <c r="C14" s="1005">
        <v>1028.45</v>
      </c>
      <c r="D14" s="1005">
        <v>4725</v>
      </c>
      <c r="E14" s="1005"/>
      <c r="F14" s="1005"/>
      <c r="G14" s="1005"/>
      <c r="H14" s="1005"/>
      <c r="I14" s="1005"/>
      <c r="J14" s="1005"/>
      <c r="K14" s="1005">
        <v>5753.45</v>
      </c>
      <c r="L14" s="1005">
        <v>1000</v>
      </c>
      <c r="M14" s="1005"/>
      <c r="N14" s="1005">
        <v>1000</v>
      </c>
      <c r="O14" s="1005">
        <v>70041.399999999994</v>
      </c>
      <c r="P14" s="1028">
        <v>140082.68</v>
      </c>
      <c r="Q14" s="831">
        <v>2</v>
      </c>
      <c r="R14" s="1005">
        <v>1028.45</v>
      </c>
      <c r="S14" s="1005">
        <v>4725</v>
      </c>
      <c r="T14" s="1005"/>
      <c r="U14" s="1005"/>
      <c r="V14" s="1005"/>
      <c r="W14" s="1005"/>
      <c r="X14" s="1005"/>
      <c r="Y14" s="1005"/>
      <c r="Z14" s="1005">
        <v>5753.45</v>
      </c>
      <c r="AA14" s="1005">
        <v>1000</v>
      </c>
      <c r="AB14" s="1005"/>
      <c r="AC14" s="1005">
        <v>1000</v>
      </c>
      <c r="AD14" s="1005">
        <v>70041.399999999994</v>
      </c>
      <c r="AE14" s="1035">
        <v>140082.68</v>
      </c>
      <c r="AF14" s="1810">
        <f t="shared" si="0"/>
        <v>0</v>
      </c>
      <c r="AG14" s="1811">
        <f t="shared" si="1"/>
        <v>0</v>
      </c>
      <c r="AH14" s="831">
        <v>2</v>
      </c>
      <c r="AI14" s="696">
        <v>140082.68</v>
      </c>
    </row>
    <row r="15" spans="1:35" s="3" customFormat="1">
      <c r="A15" s="1020" t="s">
        <v>10</v>
      </c>
      <c r="B15" s="913">
        <v>1</v>
      </c>
      <c r="C15" s="1005">
        <v>862</v>
      </c>
      <c r="D15" s="1005">
        <v>4725</v>
      </c>
      <c r="E15" s="1005"/>
      <c r="F15" s="1005"/>
      <c r="G15" s="1005"/>
      <c r="H15" s="1005"/>
      <c r="I15" s="1005"/>
      <c r="J15" s="1005"/>
      <c r="K15" s="1005">
        <v>5587</v>
      </c>
      <c r="L15" s="1005">
        <v>1000</v>
      </c>
      <c r="M15" s="1005"/>
      <c r="N15" s="1005">
        <v>1000</v>
      </c>
      <c r="O15" s="1005">
        <v>68044</v>
      </c>
      <c r="P15" s="1028">
        <v>68044</v>
      </c>
      <c r="Q15" s="831">
        <v>1</v>
      </c>
      <c r="R15" s="1005">
        <v>862</v>
      </c>
      <c r="S15" s="1005">
        <v>4725</v>
      </c>
      <c r="T15" s="1005"/>
      <c r="U15" s="1005"/>
      <c r="V15" s="1005"/>
      <c r="W15" s="1005"/>
      <c r="X15" s="1005"/>
      <c r="Y15" s="1005"/>
      <c r="Z15" s="1005">
        <v>5587</v>
      </c>
      <c r="AA15" s="1005">
        <v>1000</v>
      </c>
      <c r="AB15" s="1005"/>
      <c r="AC15" s="1005">
        <v>1000</v>
      </c>
      <c r="AD15" s="1005">
        <v>68044</v>
      </c>
      <c r="AE15" s="1035">
        <v>68044</v>
      </c>
      <c r="AF15" s="1810">
        <f t="shared" si="0"/>
        <v>0</v>
      </c>
      <c r="AG15" s="1811">
        <f t="shared" si="1"/>
        <v>0</v>
      </c>
      <c r="AH15" s="831">
        <v>1</v>
      </c>
      <c r="AI15" s="696">
        <v>68044</v>
      </c>
    </row>
    <row r="16" spans="1:35" s="3" customFormat="1">
      <c r="A16" s="1019" t="s">
        <v>2</v>
      </c>
      <c r="B16" s="1029"/>
      <c r="C16" s="1006"/>
      <c r="D16" s="1006"/>
      <c r="E16" s="1006"/>
      <c r="F16" s="1006"/>
      <c r="G16" s="1006"/>
      <c r="H16" s="1006"/>
      <c r="I16" s="1006"/>
      <c r="J16" s="1006"/>
      <c r="K16" s="1006"/>
      <c r="L16" s="1006"/>
      <c r="M16" s="1006"/>
      <c r="N16" s="1006"/>
      <c r="O16" s="1006"/>
      <c r="P16" s="1030"/>
      <c r="Q16" s="1024"/>
      <c r="R16" s="1006"/>
      <c r="S16" s="1006"/>
      <c r="T16" s="1006"/>
      <c r="U16" s="1006"/>
      <c r="V16" s="1006"/>
      <c r="W16" s="1006"/>
      <c r="X16" s="1006"/>
      <c r="Y16" s="1006"/>
      <c r="Z16" s="1006"/>
      <c r="AA16" s="1006"/>
      <c r="AB16" s="1006"/>
      <c r="AC16" s="1006"/>
      <c r="AD16" s="1006"/>
      <c r="AE16" s="1036"/>
      <c r="AF16" s="1043"/>
      <c r="AG16" s="1044"/>
      <c r="AH16" s="1024"/>
      <c r="AI16" s="1007"/>
    </row>
    <row r="17" spans="1:35" s="3" customFormat="1">
      <c r="A17" s="1020" t="s">
        <v>18992</v>
      </c>
      <c r="B17" s="913">
        <v>14</v>
      </c>
      <c r="C17" s="1005">
        <v>791.08</v>
      </c>
      <c r="D17" s="1005">
        <v>4725</v>
      </c>
      <c r="E17" s="1005"/>
      <c r="F17" s="1005"/>
      <c r="G17" s="1005"/>
      <c r="H17" s="1005"/>
      <c r="I17" s="1005"/>
      <c r="J17" s="1005"/>
      <c r="K17" s="1005">
        <v>5516.08</v>
      </c>
      <c r="L17" s="1005">
        <v>1000</v>
      </c>
      <c r="M17" s="1005"/>
      <c r="N17" s="1005">
        <v>1000</v>
      </c>
      <c r="O17" s="1005">
        <v>67192.959999999992</v>
      </c>
      <c r="P17" s="1028">
        <v>940700.6</v>
      </c>
      <c r="Q17" s="831">
        <v>14</v>
      </c>
      <c r="R17" s="1005">
        <v>789.23</v>
      </c>
      <c r="S17" s="1005">
        <v>4725</v>
      </c>
      <c r="T17" s="1005"/>
      <c r="U17" s="1005"/>
      <c r="V17" s="1005"/>
      <c r="W17" s="1005"/>
      <c r="X17" s="1005"/>
      <c r="Y17" s="1005"/>
      <c r="Z17" s="1005">
        <v>5514.23</v>
      </c>
      <c r="AA17" s="1005">
        <v>1000</v>
      </c>
      <c r="AB17" s="1005"/>
      <c r="AC17" s="1005">
        <v>1000</v>
      </c>
      <c r="AD17" s="1005">
        <v>67170.759999999995</v>
      </c>
      <c r="AE17" s="1035">
        <v>940390.75999999989</v>
      </c>
      <c r="AF17" s="949">
        <f t="shared" ref="AF17:AF20" si="2">+AD17-O17</f>
        <v>-22.19999999999709</v>
      </c>
      <c r="AG17" s="1811">
        <f t="shared" ref="AG17:AG20" si="3">+Q17-B17</f>
        <v>0</v>
      </c>
      <c r="AH17" s="831">
        <v>14</v>
      </c>
      <c r="AI17" s="696">
        <v>838098.6399999999</v>
      </c>
    </row>
    <row r="18" spans="1:35" s="3" customFormat="1">
      <c r="A18" s="1020" t="s">
        <v>18993</v>
      </c>
      <c r="B18" s="913">
        <v>3</v>
      </c>
      <c r="C18" s="1005">
        <v>698.34</v>
      </c>
      <c r="D18" s="1005">
        <v>4725</v>
      </c>
      <c r="E18" s="1005"/>
      <c r="F18" s="1005"/>
      <c r="G18" s="1005"/>
      <c r="H18" s="1005"/>
      <c r="I18" s="1005"/>
      <c r="J18" s="1005"/>
      <c r="K18" s="1005">
        <v>5423.34</v>
      </c>
      <c r="L18" s="1005">
        <v>1000</v>
      </c>
      <c r="M18" s="1005"/>
      <c r="N18" s="1005">
        <v>1000</v>
      </c>
      <c r="O18" s="1005">
        <v>66080.08</v>
      </c>
      <c r="P18" s="1028">
        <v>187022.12</v>
      </c>
      <c r="Q18" s="831">
        <v>3</v>
      </c>
      <c r="R18" s="1005">
        <v>693.77</v>
      </c>
      <c r="S18" s="1005">
        <v>4725</v>
      </c>
      <c r="T18" s="1005"/>
      <c r="U18" s="1005"/>
      <c r="V18" s="1005"/>
      <c r="W18" s="1005"/>
      <c r="X18" s="1005"/>
      <c r="Y18" s="1005"/>
      <c r="Z18" s="1005">
        <v>5418.77</v>
      </c>
      <c r="AA18" s="1005">
        <v>1000</v>
      </c>
      <c r="AB18" s="1005"/>
      <c r="AC18" s="1005">
        <v>1000</v>
      </c>
      <c r="AD18" s="1005">
        <v>66025.240000000005</v>
      </c>
      <c r="AE18" s="1035">
        <v>198075.59999999998</v>
      </c>
      <c r="AF18" s="949">
        <f t="shared" si="2"/>
        <v>-54.839999999996508</v>
      </c>
      <c r="AG18" s="1811">
        <f t="shared" si="3"/>
        <v>0</v>
      </c>
      <c r="AH18" s="831">
        <v>3</v>
      </c>
      <c r="AI18" s="696">
        <v>132291.79999999999</v>
      </c>
    </row>
    <row r="19" spans="1:35" s="3" customFormat="1">
      <c r="A19" s="1020" t="s">
        <v>18994</v>
      </c>
      <c r="B19" s="913">
        <v>4</v>
      </c>
      <c r="C19" s="1005">
        <v>697.75</v>
      </c>
      <c r="D19" s="1005">
        <v>4725</v>
      </c>
      <c r="E19" s="1005"/>
      <c r="F19" s="1005"/>
      <c r="G19" s="1005"/>
      <c r="H19" s="1005"/>
      <c r="I19" s="1005"/>
      <c r="J19" s="1005"/>
      <c r="K19" s="1005">
        <v>5422.75</v>
      </c>
      <c r="L19" s="1005">
        <v>1000</v>
      </c>
      <c r="M19" s="1005"/>
      <c r="N19" s="1005">
        <v>1000</v>
      </c>
      <c r="O19" s="1005">
        <v>66073</v>
      </c>
      <c r="P19" s="1028">
        <v>214047</v>
      </c>
      <c r="Q19" s="831">
        <v>4</v>
      </c>
      <c r="R19" s="1005">
        <v>706.19</v>
      </c>
      <c r="S19" s="1005">
        <v>4725</v>
      </c>
      <c r="T19" s="1005"/>
      <c r="U19" s="1005"/>
      <c r="V19" s="1005"/>
      <c r="W19" s="1005"/>
      <c r="X19" s="1005"/>
      <c r="Y19" s="1005"/>
      <c r="Z19" s="1005">
        <v>5431.1900000000005</v>
      </c>
      <c r="AA19" s="1005">
        <v>1000</v>
      </c>
      <c r="AB19" s="1005"/>
      <c r="AC19" s="1005">
        <v>1000</v>
      </c>
      <c r="AD19" s="1005">
        <v>66174.28</v>
      </c>
      <c r="AE19" s="1035">
        <v>264697.24</v>
      </c>
      <c r="AF19" s="949">
        <f t="shared" si="2"/>
        <v>101.27999999999884</v>
      </c>
      <c r="AG19" s="1811">
        <f t="shared" si="3"/>
        <v>0</v>
      </c>
      <c r="AH19" s="831">
        <v>4</v>
      </c>
      <c r="AI19" s="696">
        <v>264697.24</v>
      </c>
    </row>
    <row r="20" spans="1:35" s="3" customFormat="1">
      <c r="A20" s="1020" t="s">
        <v>18995</v>
      </c>
      <c r="B20" s="913">
        <v>1</v>
      </c>
      <c r="C20" s="1005">
        <v>602</v>
      </c>
      <c r="D20" s="1005">
        <v>4725</v>
      </c>
      <c r="E20" s="1005"/>
      <c r="F20" s="1005"/>
      <c r="G20" s="1005"/>
      <c r="H20" s="1005"/>
      <c r="I20" s="1005"/>
      <c r="J20" s="1005"/>
      <c r="K20" s="1005">
        <v>5327</v>
      </c>
      <c r="L20" s="1005">
        <v>1000</v>
      </c>
      <c r="M20" s="1005"/>
      <c r="N20" s="1005">
        <v>1000</v>
      </c>
      <c r="O20" s="1005">
        <v>64924</v>
      </c>
      <c r="P20" s="1028">
        <v>64924</v>
      </c>
      <c r="Q20" s="831">
        <v>1</v>
      </c>
      <c r="R20" s="1005">
        <v>602</v>
      </c>
      <c r="S20" s="1005">
        <v>4725</v>
      </c>
      <c r="T20" s="1005"/>
      <c r="U20" s="1005"/>
      <c r="V20" s="1005"/>
      <c r="W20" s="1005"/>
      <c r="X20" s="1005"/>
      <c r="Y20" s="1005"/>
      <c r="Z20" s="1005">
        <v>5327</v>
      </c>
      <c r="AA20" s="1005">
        <v>1000</v>
      </c>
      <c r="AB20" s="1005"/>
      <c r="AC20" s="1005">
        <v>1000</v>
      </c>
      <c r="AD20" s="1005">
        <v>64924</v>
      </c>
      <c r="AE20" s="1035">
        <v>64924</v>
      </c>
      <c r="AF20" s="1810">
        <f t="shared" si="2"/>
        <v>0</v>
      </c>
      <c r="AG20" s="1811">
        <f t="shared" si="3"/>
        <v>0</v>
      </c>
      <c r="AH20" s="831">
        <v>1</v>
      </c>
      <c r="AI20" s="696">
        <v>64924</v>
      </c>
    </row>
    <row r="21" spans="1:35" s="3" customFormat="1">
      <c r="A21" s="1019" t="s">
        <v>3</v>
      </c>
      <c r="B21" s="1029"/>
      <c r="C21" s="1006"/>
      <c r="D21" s="1006"/>
      <c r="E21" s="1006"/>
      <c r="F21" s="1006"/>
      <c r="G21" s="1006"/>
      <c r="H21" s="1006"/>
      <c r="I21" s="1006"/>
      <c r="J21" s="1006"/>
      <c r="K21" s="1006"/>
      <c r="L21" s="1006"/>
      <c r="M21" s="1006"/>
      <c r="N21" s="1006"/>
      <c r="O21" s="1006"/>
      <c r="P21" s="1030"/>
      <c r="Q21" s="1024"/>
      <c r="R21" s="1006"/>
      <c r="S21" s="1006"/>
      <c r="T21" s="1006"/>
      <c r="U21" s="1006"/>
      <c r="V21" s="1006"/>
      <c r="W21" s="1006"/>
      <c r="X21" s="1006"/>
      <c r="Y21" s="1006"/>
      <c r="Z21" s="1006"/>
      <c r="AA21" s="1006"/>
      <c r="AB21" s="1006"/>
      <c r="AC21" s="1006"/>
      <c r="AD21" s="1006"/>
      <c r="AE21" s="1036"/>
      <c r="AF21" s="1043"/>
      <c r="AG21" s="1044"/>
      <c r="AH21" s="1024"/>
      <c r="AI21" s="1007"/>
    </row>
    <row r="22" spans="1:35" s="3" customFormat="1">
      <c r="A22" s="1020" t="s">
        <v>18996</v>
      </c>
      <c r="B22" s="913">
        <v>29</v>
      </c>
      <c r="C22" s="1005">
        <v>629.5</v>
      </c>
      <c r="D22" s="1005">
        <v>3556.25</v>
      </c>
      <c r="E22" s="1005"/>
      <c r="F22" s="1005"/>
      <c r="G22" s="1005"/>
      <c r="H22" s="1005"/>
      <c r="I22" s="1005"/>
      <c r="J22" s="1005"/>
      <c r="K22" s="1005">
        <v>4185.75</v>
      </c>
      <c r="L22" s="1005">
        <v>1000</v>
      </c>
      <c r="M22" s="1005"/>
      <c r="N22" s="1005">
        <v>1000</v>
      </c>
      <c r="O22" s="1005">
        <v>51229</v>
      </c>
      <c r="P22" s="1028">
        <v>1492765.9999999998</v>
      </c>
      <c r="Q22" s="831">
        <v>29</v>
      </c>
      <c r="R22" s="1005">
        <v>632.67999999999995</v>
      </c>
      <c r="S22" s="1005">
        <v>3556.25</v>
      </c>
      <c r="T22" s="1005"/>
      <c r="U22" s="1005"/>
      <c r="V22" s="1005"/>
      <c r="W22" s="1005"/>
      <c r="X22" s="1005"/>
      <c r="Y22" s="1005"/>
      <c r="Z22" s="1005">
        <v>4188.93</v>
      </c>
      <c r="AA22" s="1005">
        <v>1000</v>
      </c>
      <c r="AB22" s="1005"/>
      <c r="AC22" s="1005">
        <v>1000</v>
      </c>
      <c r="AD22" s="1005">
        <v>51267.16</v>
      </c>
      <c r="AE22" s="1035">
        <v>1493872.8799999997</v>
      </c>
      <c r="AF22" s="949">
        <f t="shared" ref="AF22:AF25" si="4">+AD22-O22</f>
        <v>38.160000000003492</v>
      </c>
      <c r="AG22" s="1811">
        <f t="shared" ref="AG22:AG25" si="5">+Q22-B22</f>
        <v>0</v>
      </c>
      <c r="AH22" s="831">
        <v>29</v>
      </c>
      <c r="AI22" s="696">
        <v>1406174.3499999996</v>
      </c>
    </row>
    <row r="23" spans="1:35" s="3" customFormat="1">
      <c r="A23" s="1020" t="s">
        <v>18997</v>
      </c>
      <c r="B23" s="913">
        <v>10</v>
      </c>
      <c r="C23" s="1005">
        <v>583.9</v>
      </c>
      <c r="D23" s="1005">
        <v>3525</v>
      </c>
      <c r="E23" s="1005"/>
      <c r="F23" s="1005"/>
      <c r="G23" s="1005"/>
      <c r="H23" s="1005"/>
      <c r="I23" s="1005"/>
      <c r="J23" s="1005"/>
      <c r="K23" s="1005">
        <v>4108.8999999999996</v>
      </c>
      <c r="L23" s="1005">
        <v>1000</v>
      </c>
      <c r="M23" s="1005"/>
      <c r="N23" s="1005">
        <v>1000</v>
      </c>
      <c r="O23" s="1005">
        <v>50306.799999999996</v>
      </c>
      <c r="P23" s="1028">
        <v>494586</v>
      </c>
      <c r="Q23" s="831">
        <v>10</v>
      </c>
      <c r="R23" s="1005">
        <v>584.35</v>
      </c>
      <c r="S23" s="1005">
        <v>3525</v>
      </c>
      <c r="T23" s="1005"/>
      <c r="U23" s="1005"/>
      <c r="V23" s="1005"/>
      <c r="W23" s="1005"/>
      <c r="X23" s="1005"/>
      <c r="Y23" s="1005"/>
      <c r="Z23" s="1005">
        <v>4109.3500000000004</v>
      </c>
      <c r="AA23" s="1005">
        <v>1000</v>
      </c>
      <c r="AB23" s="1005"/>
      <c r="AC23" s="1005">
        <v>1000</v>
      </c>
      <c r="AD23" s="1005">
        <v>50312.200000000004</v>
      </c>
      <c r="AE23" s="1035">
        <v>503122.12</v>
      </c>
      <c r="AF23" s="949">
        <f t="shared" si="4"/>
        <v>5.4000000000087311</v>
      </c>
      <c r="AG23" s="1811">
        <f t="shared" si="5"/>
        <v>0</v>
      </c>
      <c r="AH23" s="831">
        <v>10</v>
      </c>
      <c r="AI23" s="696">
        <v>503122.12</v>
      </c>
    </row>
    <row r="24" spans="1:35" s="3" customFormat="1">
      <c r="A24" s="1020" t="s">
        <v>18998</v>
      </c>
      <c r="B24" s="913">
        <v>2</v>
      </c>
      <c r="C24" s="1005">
        <v>573.19000000000005</v>
      </c>
      <c r="D24" s="1005">
        <v>3525</v>
      </c>
      <c r="E24" s="1005"/>
      <c r="F24" s="1005"/>
      <c r="G24" s="1005"/>
      <c r="H24" s="1005"/>
      <c r="I24" s="1005"/>
      <c r="J24" s="1005"/>
      <c r="K24" s="1005">
        <v>4098.1900000000005</v>
      </c>
      <c r="L24" s="1005">
        <v>1000</v>
      </c>
      <c r="M24" s="1005"/>
      <c r="N24" s="1005">
        <v>1000</v>
      </c>
      <c r="O24" s="1005">
        <v>50178.280000000006</v>
      </c>
      <c r="P24" s="1028">
        <v>100356.56</v>
      </c>
      <c r="Q24" s="831">
        <v>2</v>
      </c>
      <c r="R24" s="1005">
        <v>573.19000000000005</v>
      </c>
      <c r="S24" s="1005">
        <v>3525</v>
      </c>
      <c r="T24" s="1005"/>
      <c r="U24" s="1005"/>
      <c r="V24" s="1005"/>
      <c r="W24" s="1005"/>
      <c r="X24" s="1005"/>
      <c r="Y24" s="1005"/>
      <c r="Z24" s="1005">
        <v>4098.1900000000005</v>
      </c>
      <c r="AA24" s="1005">
        <v>1000</v>
      </c>
      <c r="AB24" s="1005"/>
      <c r="AC24" s="1005">
        <v>1000</v>
      </c>
      <c r="AD24" s="1005">
        <v>50178.280000000006</v>
      </c>
      <c r="AE24" s="1035">
        <v>100356.56</v>
      </c>
      <c r="AF24" s="1810">
        <f t="shared" si="4"/>
        <v>0</v>
      </c>
      <c r="AG24" s="1811">
        <f t="shared" si="5"/>
        <v>0</v>
      </c>
      <c r="AH24" s="831">
        <v>2</v>
      </c>
      <c r="AI24" s="696">
        <v>100356.56</v>
      </c>
    </row>
    <row r="25" spans="1:35" s="3" customFormat="1">
      <c r="A25" s="1020" t="s">
        <v>18999</v>
      </c>
      <c r="B25" s="913">
        <v>7</v>
      </c>
      <c r="C25" s="1005">
        <v>536.86</v>
      </c>
      <c r="D25" s="1005">
        <v>3525</v>
      </c>
      <c r="E25" s="1005"/>
      <c r="F25" s="1005"/>
      <c r="G25" s="1005"/>
      <c r="H25" s="1005"/>
      <c r="I25" s="1005"/>
      <c r="J25" s="1005"/>
      <c r="K25" s="1005">
        <v>4061.86</v>
      </c>
      <c r="L25" s="1005">
        <v>1000</v>
      </c>
      <c r="M25" s="1005"/>
      <c r="N25" s="1005">
        <v>1000</v>
      </c>
      <c r="O25" s="1005">
        <v>49742.32</v>
      </c>
      <c r="P25" s="1028">
        <v>335622.12</v>
      </c>
      <c r="Q25" s="831">
        <v>7</v>
      </c>
      <c r="R25" s="1005">
        <v>554.16</v>
      </c>
      <c r="S25" s="1005">
        <v>3525</v>
      </c>
      <c r="T25" s="1005"/>
      <c r="U25" s="1005"/>
      <c r="V25" s="1005"/>
      <c r="W25" s="1005"/>
      <c r="X25" s="1005"/>
      <c r="Y25" s="1005"/>
      <c r="Z25" s="1005">
        <v>4079.16</v>
      </c>
      <c r="AA25" s="1005">
        <v>1000</v>
      </c>
      <c r="AB25" s="1005"/>
      <c r="AC25" s="1005">
        <v>1000</v>
      </c>
      <c r="AD25" s="1005">
        <v>49949.919999999998</v>
      </c>
      <c r="AE25" s="1035">
        <v>349649.08000000007</v>
      </c>
      <c r="AF25" s="949">
        <f t="shared" si="4"/>
        <v>207.59999999999854</v>
      </c>
      <c r="AG25" s="1811">
        <f t="shared" si="5"/>
        <v>0</v>
      </c>
      <c r="AH25" s="831">
        <v>7</v>
      </c>
      <c r="AI25" s="696">
        <v>349649.08000000007</v>
      </c>
    </row>
    <row r="26" spans="1:35" s="3" customFormat="1">
      <c r="A26" s="1019" t="s">
        <v>4</v>
      </c>
      <c r="B26" s="1029"/>
      <c r="C26" s="1006"/>
      <c r="D26" s="1006"/>
      <c r="E26" s="1006"/>
      <c r="F26" s="1006"/>
      <c r="G26" s="1006"/>
      <c r="H26" s="1006"/>
      <c r="I26" s="1006"/>
      <c r="J26" s="1006"/>
      <c r="K26" s="1006"/>
      <c r="L26" s="1006"/>
      <c r="M26" s="1006"/>
      <c r="N26" s="1006"/>
      <c r="O26" s="1006"/>
      <c r="P26" s="1030"/>
      <c r="Q26" s="1024"/>
      <c r="R26" s="1006"/>
      <c r="S26" s="1006"/>
      <c r="T26" s="1006"/>
      <c r="U26" s="1006"/>
      <c r="V26" s="1006"/>
      <c r="W26" s="1006"/>
      <c r="X26" s="1006"/>
      <c r="Y26" s="1006"/>
      <c r="Z26" s="1006"/>
      <c r="AA26" s="1006"/>
      <c r="AB26" s="1006"/>
      <c r="AC26" s="1006"/>
      <c r="AD26" s="1006"/>
      <c r="AE26" s="1036"/>
      <c r="AF26" s="1043"/>
      <c r="AG26" s="1044"/>
      <c r="AH26" s="1024"/>
      <c r="AI26" s="1007"/>
    </row>
    <row r="27" spans="1:35" s="3" customFormat="1">
      <c r="A27" s="1020" t="s">
        <v>19000</v>
      </c>
      <c r="B27" s="913">
        <v>2</v>
      </c>
      <c r="C27" s="1005">
        <v>557</v>
      </c>
      <c r="D27" s="1005">
        <v>3325</v>
      </c>
      <c r="E27" s="1005"/>
      <c r="F27" s="1005"/>
      <c r="G27" s="1005"/>
      <c r="H27" s="1005"/>
      <c r="I27" s="1005"/>
      <c r="J27" s="1005"/>
      <c r="K27" s="1005">
        <v>3882</v>
      </c>
      <c r="L27" s="1005">
        <v>1000</v>
      </c>
      <c r="M27" s="1005"/>
      <c r="N27" s="1005">
        <v>1000</v>
      </c>
      <c r="O27" s="1005">
        <v>47584</v>
      </c>
      <c r="P27" s="1028">
        <v>95168</v>
      </c>
      <c r="Q27" s="831">
        <v>2</v>
      </c>
      <c r="R27" s="1005">
        <v>557</v>
      </c>
      <c r="S27" s="1005">
        <v>3325</v>
      </c>
      <c r="T27" s="1005"/>
      <c r="U27" s="1005"/>
      <c r="V27" s="1005"/>
      <c r="W27" s="1005"/>
      <c r="X27" s="1005"/>
      <c r="Y27" s="1005"/>
      <c r="Z27" s="1005">
        <v>3882</v>
      </c>
      <c r="AA27" s="1005">
        <v>1000</v>
      </c>
      <c r="AB27" s="1005"/>
      <c r="AC27" s="1005">
        <v>1000</v>
      </c>
      <c r="AD27" s="1005">
        <v>47584</v>
      </c>
      <c r="AE27" s="1035">
        <v>95168</v>
      </c>
      <c r="AF27" s="1810">
        <f t="shared" ref="AF27:AF29" si="6">+AD27-O27</f>
        <v>0</v>
      </c>
      <c r="AG27" s="1811">
        <f t="shared" ref="AG27:AG29" si="7">+Q27-B27</f>
        <v>0</v>
      </c>
      <c r="AH27" s="831">
        <v>2</v>
      </c>
      <c r="AI27" s="696">
        <v>95168</v>
      </c>
    </row>
    <row r="28" spans="1:35" s="3" customFormat="1">
      <c r="A28" s="1020" t="s">
        <v>19001</v>
      </c>
      <c r="B28" s="913">
        <v>8</v>
      </c>
      <c r="C28" s="1005">
        <v>595.35</v>
      </c>
      <c r="D28" s="1005">
        <v>3325</v>
      </c>
      <c r="E28" s="1005"/>
      <c r="F28" s="1005"/>
      <c r="G28" s="1005"/>
      <c r="H28" s="1005"/>
      <c r="I28" s="1005"/>
      <c r="J28" s="1005"/>
      <c r="K28" s="1005">
        <v>3920.35</v>
      </c>
      <c r="L28" s="1005">
        <v>1000</v>
      </c>
      <c r="M28" s="1005"/>
      <c r="N28" s="1005">
        <v>1000</v>
      </c>
      <c r="O28" s="1005">
        <v>48044.2</v>
      </c>
      <c r="P28" s="1028">
        <v>376269.36</v>
      </c>
      <c r="Q28" s="831">
        <v>8</v>
      </c>
      <c r="R28" s="1005">
        <v>592.46</v>
      </c>
      <c r="S28" s="1005">
        <v>3325</v>
      </c>
      <c r="T28" s="1005"/>
      <c r="U28" s="1005"/>
      <c r="V28" s="1005"/>
      <c r="W28" s="1005"/>
      <c r="X28" s="1005"/>
      <c r="Y28" s="1005"/>
      <c r="Z28" s="1005">
        <v>3917.46</v>
      </c>
      <c r="AA28" s="1005">
        <v>1000</v>
      </c>
      <c r="AB28" s="1005"/>
      <c r="AC28" s="1005">
        <v>1000</v>
      </c>
      <c r="AD28" s="1005">
        <v>48009.520000000004</v>
      </c>
      <c r="AE28" s="1035">
        <v>384076.16</v>
      </c>
      <c r="AF28" s="949">
        <f>+AD28-O28</f>
        <v>-34.679999999993015</v>
      </c>
      <c r="AG28" s="1811">
        <f t="shared" si="7"/>
        <v>0</v>
      </c>
      <c r="AH28" s="831">
        <v>8</v>
      </c>
      <c r="AI28" s="696">
        <v>336649.36</v>
      </c>
    </row>
    <row r="29" spans="1:35" s="3" customFormat="1">
      <c r="A29" s="1020" t="s">
        <v>19002</v>
      </c>
      <c r="B29" s="913">
        <v>5</v>
      </c>
      <c r="C29" s="1008">
        <v>521.58000000000004</v>
      </c>
      <c r="D29" s="1005">
        <v>3325</v>
      </c>
      <c r="E29" s="1008"/>
      <c r="F29" s="1008"/>
      <c r="G29" s="1008"/>
      <c r="H29" s="1008"/>
      <c r="I29" s="1008"/>
      <c r="J29" s="1008"/>
      <c r="K29" s="1005">
        <v>3846.58</v>
      </c>
      <c r="L29" s="1005">
        <v>1000</v>
      </c>
      <c r="M29" s="1005"/>
      <c r="N29" s="1005">
        <v>1000</v>
      </c>
      <c r="O29" s="1005">
        <v>47158.96</v>
      </c>
      <c r="P29" s="1028">
        <v>235795.04</v>
      </c>
      <c r="Q29" s="831">
        <v>5</v>
      </c>
      <c r="R29" s="1008">
        <v>536.12</v>
      </c>
      <c r="S29" s="1005">
        <v>3325</v>
      </c>
      <c r="T29" s="1005"/>
      <c r="U29" s="1005"/>
      <c r="V29" s="1005"/>
      <c r="W29" s="1005"/>
      <c r="X29" s="1005"/>
      <c r="Y29" s="1005"/>
      <c r="Z29" s="1005">
        <v>3861.12</v>
      </c>
      <c r="AA29" s="1005">
        <v>1000</v>
      </c>
      <c r="AB29" s="1005"/>
      <c r="AC29" s="1005">
        <v>1000</v>
      </c>
      <c r="AD29" s="1005">
        <v>47333.440000000002</v>
      </c>
      <c r="AE29" s="1035">
        <v>236667.2</v>
      </c>
      <c r="AF29" s="949">
        <f t="shared" si="6"/>
        <v>174.4800000000032</v>
      </c>
      <c r="AG29" s="1811">
        <f t="shared" si="7"/>
        <v>0</v>
      </c>
      <c r="AH29" s="831">
        <v>5</v>
      </c>
      <c r="AI29" s="696">
        <v>209039.36000000002</v>
      </c>
    </row>
    <row r="30" spans="1:35" s="3" customFormat="1">
      <c r="A30" s="400"/>
      <c r="B30" s="913"/>
      <c r="C30" s="1005"/>
      <c r="D30" s="1005"/>
      <c r="E30" s="1005"/>
      <c r="F30" s="1005"/>
      <c r="G30" s="1005"/>
      <c r="H30" s="1005"/>
      <c r="I30" s="1005"/>
      <c r="J30" s="1005"/>
      <c r="K30" s="1005"/>
      <c r="L30" s="1005"/>
      <c r="M30" s="1005"/>
      <c r="N30" s="1005"/>
      <c r="O30" s="1005"/>
      <c r="P30" s="1028"/>
      <c r="Q30" s="831"/>
      <c r="R30" s="1005"/>
      <c r="S30" s="1005"/>
      <c r="T30" s="1005"/>
      <c r="U30" s="1005"/>
      <c r="V30" s="1005"/>
      <c r="W30" s="1005"/>
      <c r="X30" s="1005"/>
      <c r="Y30" s="1005"/>
      <c r="Z30" s="1005"/>
      <c r="AA30" s="1005"/>
      <c r="AB30" s="1005"/>
      <c r="AC30" s="1005"/>
      <c r="AD30" s="1005"/>
      <c r="AE30" s="1035"/>
      <c r="AF30" s="1042"/>
      <c r="AG30" s="965"/>
      <c r="AH30" s="831"/>
      <c r="AI30" s="696"/>
    </row>
    <row r="31" spans="1:35" s="3" customFormat="1">
      <c r="A31" s="401" t="s">
        <v>19017</v>
      </c>
      <c r="B31" s="914">
        <v>100</v>
      </c>
      <c r="C31" s="1009"/>
      <c r="D31" s="1009"/>
      <c r="E31" s="1010"/>
      <c r="F31" s="1010"/>
      <c r="G31" s="1010"/>
      <c r="H31" s="1010"/>
      <c r="I31" s="1010"/>
      <c r="J31" s="1010"/>
      <c r="K31" s="1009"/>
      <c r="L31" s="1010"/>
      <c r="M31" s="1010"/>
      <c r="N31" s="1010"/>
      <c r="O31" s="1010"/>
      <c r="P31" s="1015">
        <v>6619003.6399999997</v>
      </c>
      <c r="Q31" s="933">
        <v>100</v>
      </c>
      <c r="R31" s="1010"/>
      <c r="S31" s="1010"/>
      <c r="T31" s="1010"/>
      <c r="U31" s="1010"/>
      <c r="V31" s="1010"/>
      <c r="W31" s="1010"/>
      <c r="X31" s="1010"/>
      <c r="Y31" s="1010"/>
      <c r="Z31" s="1010"/>
      <c r="AA31" s="1010"/>
      <c r="AB31" s="1010"/>
      <c r="AC31" s="1010"/>
      <c r="AD31" s="1010"/>
      <c r="AE31" s="1037">
        <v>6822922.5199999996</v>
      </c>
      <c r="AF31" s="1045">
        <f>SUM(AF9:AF29)</f>
        <v>415.20000000002619</v>
      </c>
      <c r="AG31" s="1812">
        <f>SUM(AG9:AG29)</f>
        <v>0</v>
      </c>
      <c r="AH31" s="933">
        <v>100</v>
      </c>
      <c r="AI31" s="1003">
        <v>6461559.3099999996</v>
      </c>
    </row>
    <row r="32" spans="1:35" s="3" customFormat="1">
      <c r="A32" s="1021"/>
      <c r="B32" s="915"/>
      <c r="C32" s="1011"/>
      <c r="D32" s="1011"/>
      <c r="E32" s="1005"/>
      <c r="F32" s="1005"/>
      <c r="G32" s="1005"/>
      <c r="H32" s="1005"/>
      <c r="I32" s="1005"/>
      <c r="J32" s="1005"/>
      <c r="K32" s="1011"/>
      <c r="L32" s="1005"/>
      <c r="M32" s="1005"/>
      <c r="N32" s="1005"/>
      <c r="O32" s="1005"/>
      <c r="P32" s="1031"/>
      <c r="Q32" s="934"/>
      <c r="R32" s="1005"/>
      <c r="S32" s="1005"/>
      <c r="T32" s="1005"/>
      <c r="U32" s="1005"/>
      <c r="V32" s="1005"/>
      <c r="W32" s="1005"/>
      <c r="X32" s="1005"/>
      <c r="Y32" s="1005"/>
      <c r="Z32" s="1005"/>
      <c r="AA32" s="1005"/>
      <c r="AB32" s="1005"/>
      <c r="AC32" s="1005"/>
      <c r="AD32" s="1005"/>
      <c r="AE32" s="1038"/>
      <c r="AF32" s="1046"/>
      <c r="AG32" s="1047"/>
      <c r="AH32" s="934"/>
      <c r="AI32" s="1012"/>
    </row>
    <row r="33" spans="1:35" s="95" customFormat="1">
      <c r="A33" s="1022" t="s">
        <v>19003</v>
      </c>
      <c r="B33" s="1004"/>
      <c r="C33" s="333"/>
      <c r="D33" s="333"/>
      <c r="E33" s="333"/>
      <c r="F33" s="333"/>
      <c r="G33" s="333"/>
      <c r="H33" s="333"/>
      <c r="I33" s="333"/>
      <c r="J33" s="333"/>
      <c r="K33" s="333"/>
      <c r="L33" s="333"/>
      <c r="M33" s="333"/>
      <c r="N33" s="333"/>
      <c r="O33" s="333"/>
      <c r="P33" s="336"/>
      <c r="Q33" s="1025"/>
      <c r="R33" s="1013"/>
      <c r="S33" s="1013"/>
      <c r="T33" s="1013"/>
      <c r="U33" s="1013"/>
      <c r="V33" s="1013"/>
      <c r="W33" s="1013"/>
      <c r="X33" s="1013"/>
      <c r="Y33" s="1013"/>
      <c r="Z33" s="1013"/>
      <c r="AA33" s="1013"/>
      <c r="AB33" s="1013"/>
      <c r="AC33" s="1013"/>
      <c r="AD33" s="1013"/>
      <c r="AE33" s="1039"/>
      <c r="AF33" s="1004"/>
      <c r="AG33" s="1014"/>
      <c r="AH33" s="1025"/>
      <c r="AI33" s="1014"/>
    </row>
    <row r="34" spans="1:35" s="95" customFormat="1">
      <c r="A34" s="400" t="s">
        <v>18796</v>
      </c>
      <c r="B34" s="1032">
        <v>1</v>
      </c>
      <c r="C34" s="479">
        <v>30000</v>
      </c>
      <c r="D34" s="479"/>
      <c r="E34" s="479"/>
      <c r="F34" s="479"/>
      <c r="G34" s="479"/>
      <c r="H34" s="479"/>
      <c r="I34" s="479"/>
      <c r="J34" s="479"/>
      <c r="K34" s="479">
        <v>30000</v>
      </c>
      <c r="L34" s="479">
        <v>60000</v>
      </c>
      <c r="M34" s="479"/>
      <c r="N34" s="479">
        <v>60000</v>
      </c>
      <c r="O34" s="479">
        <v>420000</v>
      </c>
      <c r="P34" s="480">
        <v>420000</v>
      </c>
      <c r="Q34" s="1026">
        <v>1</v>
      </c>
      <c r="R34" s="479">
        <v>30000</v>
      </c>
      <c r="S34" s="479"/>
      <c r="T34" s="479"/>
      <c r="U34" s="479"/>
      <c r="V34" s="479"/>
      <c r="W34" s="479"/>
      <c r="X34" s="479"/>
      <c r="Y34" s="479"/>
      <c r="Z34" s="479">
        <v>30000</v>
      </c>
      <c r="AA34" s="479">
        <v>60000</v>
      </c>
      <c r="AB34" s="479"/>
      <c r="AC34" s="479">
        <v>60000</v>
      </c>
      <c r="AD34" s="479">
        <v>420000</v>
      </c>
      <c r="AE34" s="484">
        <v>420000</v>
      </c>
      <c r="AF34" s="1810">
        <f>+AD34-O34</f>
        <v>0</v>
      </c>
      <c r="AG34" s="1811">
        <f t="shared" ref="AG34" si="8">+Q34-B34</f>
        <v>0</v>
      </c>
      <c r="AH34" s="831">
        <v>1</v>
      </c>
      <c r="AI34" s="480">
        <v>420000</v>
      </c>
    </row>
    <row r="35" spans="1:35" s="95" customFormat="1">
      <c r="A35" s="400"/>
      <c r="B35" s="1032"/>
      <c r="C35" s="479"/>
      <c r="D35" s="479"/>
      <c r="E35" s="479"/>
      <c r="F35" s="479"/>
      <c r="G35" s="479"/>
      <c r="H35" s="479"/>
      <c r="I35" s="479"/>
      <c r="J35" s="479"/>
      <c r="K35" s="479"/>
      <c r="L35" s="479"/>
      <c r="M35" s="479"/>
      <c r="N35" s="479"/>
      <c r="O35" s="479"/>
      <c r="P35" s="480"/>
      <c r="Q35" s="1026"/>
      <c r="R35" s="479"/>
      <c r="S35" s="479"/>
      <c r="T35" s="479"/>
      <c r="U35" s="479"/>
      <c r="V35" s="479"/>
      <c r="W35" s="479"/>
      <c r="X35" s="479"/>
      <c r="Y35" s="479"/>
      <c r="Z35" s="479"/>
      <c r="AA35" s="479"/>
      <c r="AB35" s="479"/>
      <c r="AC35" s="479"/>
      <c r="AD35" s="479"/>
      <c r="AE35" s="484"/>
      <c r="AF35" s="964"/>
      <c r="AG35" s="480"/>
      <c r="AH35" s="831"/>
      <c r="AI35" s="480"/>
    </row>
    <row r="36" spans="1:35" s="95" customFormat="1">
      <c r="A36" s="1022" t="s">
        <v>19004</v>
      </c>
      <c r="B36" s="1032"/>
      <c r="C36" s="479"/>
      <c r="D36" s="479"/>
      <c r="E36" s="479"/>
      <c r="F36" s="479"/>
      <c r="G36" s="479"/>
      <c r="H36" s="479"/>
      <c r="I36" s="479"/>
      <c r="J36" s="479"/>
      <c r="K36" s="479"/>
      <c r="L36" s="479"/>
      <c r="M36" s="479"/>
      <c r="N36" s="479"/>
      <c r="O36" s="479"/>
      <c r="P36" s="480"/>
      <c r="Q36" s="1026"/>
      <c r="R36" s="479"/>
      <c r="S36" s="479"/>
      <c r="T36" s="479"/>
      <c r="U36" s="479"/>
      <c r="V36" s="479"/>
      <c r="W36" s="479"/>
      <c r="X36" s="479"/>
      <c r="Y36" s="479"/>
      <c r="Z36" s="479"/>
      <c r="AA36" s="479"/>
      <c r="AB36" s="479"/>
      <c r="AC36" s="479"/>
      <c r="AD36" s="479"/>
      <c r="AE36" s="484"/>
      <c r="AF36" s="964"/>
      <c r="AG36" s="480"/>
      <c r="AH36" s="831"/>
      <c r="AI36" s="480"/>
    </row>
    <row r="37" spans="1:35" s="95" customFormat="1">
      <c r="A37" s="400" t="s">
        <v>19006</v>
      </c>
      <c r="B37" s="1032">
        <v>1</v>
      </c>
      <c r="C37" s="479">
        <v>15600</v>
      </c>
      <c r="D37" s="479"/>
      <c r="E37" s="479"/>
      <c r="F37" s="479"/>
      <c r="G37" s="479"/>
      <c r="H37" s="479"/>
      <c r="I37" s="479"/>
      <c r="J37" s="479"/>
      <c r="K37" s="479">
        <v>15600</v>
      </c>
      <c r="L37" s="479">
        <v>31600</v>
      </c>
      <c r="M37" s="479"/>
      <c r="N37" s="479">
        <v>31600</v>
      </c>
      <c r="O37" s="479">
        <v>218800</v>
      </c>
      <c r="P37" s="480">
        <v>218800</v>
      </c>
      <c r="Q37" s="1026">
        <v>1</v>
      </c>
      <c r="R37" s="479">
        <v>15600</v>
      </c>
      <c r="S37" s="479"/>
      <c r="T37" s="479"/>
      <c r="U37" s="479"/>
      <c r="V37" s="479"/>
      <c r="W37" s="479"/>
      <c r="X37" s="479"/>
      <c r="Y37" s="479"/>
      <c r="Z37" s="479">
        <v>15600</v>
      </c>
      <c r="AA37" s="479">
        <v>31600</v>
      </c>
      <c r="AB37" s="479"/>
      <c r="AC37" s="479">
        <v>31600</v>
      </c>
      <c r="AD37" s="479">
        <v>218800</v>
      </c>
      <c r="AE37" s="484">
        <v>218800</v>
      </c>
      <c r="AF37" s="1810">
        <f t="shared" ref="AF37:AF43" si="9">+AD37-O37</f>
        <v>0</v>
      </c>
      <c r="AG37" s="1811">
        <f t="shared" ref="AG37:AG48" si="10">+Q37-B37</f>
        <v>0</v>
      </c>
      <c r="AH37" s="831">
        <v>1</v>
      </c>
      <c r="AI37" s="480">
        <v>218800</v>
      </c>
    </row>
    <row r="38" spans="1:35" s="95" customFormat="1">
      <c r="A38" s="400" t="s">
        <v>19007</v>
      </c>
      <c r="B38" s="1032">
        <v>1</v>
      </c>
      <c r="C38" s="479">
        <v>15600</v>
      </c>
      <c r="D38" s="479"/>
      <c r="E38" s="479"/>
      <c r="F38" s="479"/>
      <c r="G38" s="479"/>
      <c r="H38" s="479"/>
      <c r="I38" s="479"/>
      <c r="J38" s="479"/>
      <c r="K38" s="479">
        <v>15600</v>
      </c>
      <c r="L38" s="479">
        <v>31600</v>
      </c>
      <c r="M38" s="479"/>
      <c r="N38" s="479">
        <v>31600</v>
      </c>
      <c r="O38" s="479">
        <v>218800</v>
      </c>
      <c r="P38" s="480">
        <v>218800</v>
      </c>
      <c r="Q38" s="1026">
        <v>1</v>
      </c>
      <c r="R38" s="479">
        <v>15500</v>
      </c>
      <c r="S38" s="479"/>
      <c r="T38" s="479"/>
      <c r="U38" s="479"/>
      <c r="V38" s="479"/>
      <c r="W38" s="479"/>
      <c r="X38" s="479"/>
      <c r="Y38" s="479"/>
      <c r="Z38" s="479">
        <v>15500</v>
      </c>
      <c r="AA38" s="479">
        <v>31400</v>
      </c>
      <c r="AB38" s="479"/>
      <c r="AC38" s="479">
        <v>31400</v>
      </c>
      <c r="AD38" s="479">
        <v>217400</v>
      </c>
      <c r="AE38" s="484">
        <v>217400</v>
      </c>
      <c r="AF38" s="949">
        <f t="shared" si="9"/>
        <v>-1400</v>
      </c>
      <c r="AG38" s="1811">
        <f t="shared" si="10"/>
        <v>0</v>
      </c>
      <c r="AH38" s="831">
        <v>1</v>
      </c>
      <c r="AI38" s="480">
        <v>217400</v>
      </c>
    </row>
    <row r="39" spans="1:35" s="95" customFormat="1">
      <c r="A39" s="400" t="s">
        <v>19008</v>
      </c>
      <c r="B39" s="1032">
        <v>9</v>
      </c>
      <c r="C39" s="479">
        <v>15600</v>
      </c>
      <c r="D39" s="479"/>
      <c r="E39" s="479"/>
      <c r="F39" s="479"/>
      <c r="G39" s="479"/>
      <c r="H39" s="479"/>
      <c r="I39" s="479"/>
      <c r="J39" s="479"/>
      <c r="K39" s="479">
        <v>15600</v>
      </c>
      <c r="L39" s="479">
        <v>31600</v>
      </c>
      <c r="M39" s="479"/>
      <c r="N39" s="479">
        <v>31600</v>
      </c>
      <c r="O39" s="479">
        <v>218800</v>
      </c>
      <c r="P39" s="480">
        <v>1969200</v>
      </c>
      <c r="Q39" s="1026"/>
      <c r="R39" s="479"/>
      <c r="S39" s="479"/>
      <c r="T39" s="479"/>
      <c r="U39" s="479"/>
      <c r="V39" s="479"/>
      <c r="W39" s="479"/>
      <c r="X39" s="479"/>
      <c r="Y39" s="479"/>
      <c r="Z39" s="479"/>
      <c r="AA39" s="479"/>
      <c r="AB39" s="479"/>
      <c r="AC39" s="479"/>
      <c r="AD39" s="479"/>
      <c r="AE39" s="484"/>
      <c r="AF39" s="949">
        <f t="shared" si="9"/>
        <v>-218800</v>
      </c>
      <c r="AG39" s="950">
        <f t="shared" si="10"/>
        <v>-9</v>
      </c>
      <c r="AH39" s="816">
        <v>0</v>
      </c>
      <c r="AI39" s="1813">
        <v>0</v>
      </c>
    </row>
    <row r="40" spans="1:35" s="95" customFormat="1">
      <c r="A40" s="400" t="s">
        <v>19008</v>
      </c>
      <c r="B40" s="1032">
        <v>1</v>
      </c>
      <c r="C40" s="479">
        <v>15400</v>
      </c>
      <c r="D40" s="479"/>
      <c r="E40" s="479"/>
      <c r="F40" s="479"/>
      <c r="G40" s="479"/>
      <c r="H40" s="479"/>
      <c r="I40" s="479"/>
      <c r="J40" s="479"/>
      <c r="K40" s="479">
        <v>15400</v>
      </c>
      <c r="L40" s="479">
        <v>31200</v>
      </c>
      <c r="M40" s="479"/>
      <c r="N40" s="479">
        <v>31200</v>
      </c>
      <c r="O40" s="479">
        <v>216000</v>
      </c>
      <c r="P40" s="480">
        <v>216000</v>
      </c>
      <c r="Q40" s="1026"/>
      <c r="R40" s="479"/>
      <c r="S40" s="479"/>
      <c r="T40" s="479"/>
      <c r="U40" s="479"/>
      <c r="V40" s="479"/>
      <c r="W40" s="479"/>
      <c r="X40" s="479"/>
      <c r="Y40" s="479"/>
      <c r="Z40" s="479"/>
      <c r="AA40" s="479"/>
      <c r="AB40" s="479"/>
      <c r="AC40" s="479"/>
      <c r="AD40" s="479"/>
      <c r="AE40" s="484"/>
      <c r="AF40" s="949">
        <f t="shared" si="9"/>
        <v>-216000</v>
      </c>
      <c r="AG40" s="950">
        <f t="shared" si="10"/>
        <v>-1</v>
      </c>
      <c r="AH40" s="816">
        <v>0</v>
      </c>
      <c r="AI40" s="1813">
        <v>0</v>
      </c>
    </row>
    <row r="41" spans="1:35" s="95" customFormat="1">
      <c r="A41" s="400" t="s">
        <v>19009</v>
      </c>
      <c r="B41" s="1032">
        <v>5</v>
      </c>
      <c r="C41" s="479">
        <v>12000</v>
      </c>
      <c r="D41" s="479"/>
      <c r="E41" s="479"/>
      <c r="F41" s="479"/>
      <c r="G41" s="479"/>
      <c r="H41" s="479"/>
      <c r="I41" s="479"/>
      <c r="J41" s="479"/>
      <c r="K41" s="479">
        <v>12000</v>
      </c>
      <c r="L41" s="479">
        <v>24400</v>
      </c>
      <c r="M41" s="479"/>
      <c r="N41" s="479">
        <v>24400</v>
      </c>
      <c r="O41" s="479">
        <v>168400</v>
      </c>
      <c r="P41" s="480">
        <v>842000</v>
      </c>
      <c r="Q41" s="1026">
        <v>1</v>
      </c>
      <c r="R41" s="479">
        <v>13000</v>
      </c>
      <c r="S41" s="479"/>
      <c r="T41" s="479"/>
      <c r="U41" s="479"/>
      <c r="V41" s="479"/>
      <c r="W41" s="479"/>
      <c r="X41" s="479"/>
      <c r="Y41" s="479"/>
      <c r="Z41" s="479">
        <v>13000</v>
      </c>
      <c r="AA41" s="479">
        <v>26400</v>
      </c>
      <c r="AB41" s="479"/>
      <c r="AC41" s="479">
        <v>26400</v>
      </c>
      <c r="AD41" s="479">
        <v>182400</v>
      </c>
      <c r="AE41" s="484">
        <v>182400</v>
      </c>
      <c r="AF41" s="949">
        <f t="shared" si="9"/>
        <v>14000</v>
      </c>
      <c r="AG41" s="950">
        <f t="shared" si="10"/>
        <v>-4</v>
      </c>
      <c r="AH41" s="831">
        <v>1</v>
      </c>
      <c r="AI41" s="480">
        <v>182400</v>
      </c>
    </row>
    <row r="42" spans="1:35" s="95" customFormat="1">
      <c r="A42" s="400" t="s">
        <v>19010</v>
      </c>
      <c r="B42" s="1032">
        <v>2</v>
      </c>
      <c r="C42" s="479">
        <v>14000</v>
      </c>
      <c r="D42" s="479"/>
      <c r="E42" s="479"/>
      <c r="F42" s="479"/>
      <c r="G42" s="479"/>
      <c r="H42" s="479"/>
      <c r="I42" s="479"/>
      <c r="J42" s="479"/>
      <c r="K42" s="479">
        <v>14000</v>
      </c>
      <c r="L42" s="479">
        <v>28400</v>
      </c>
      <c r="M42" s="479"/>
      <c r="N42" s="479">
        <v>28400</v>
      </c>
      <c r="O42" s="479">
        <v>196400</v>
      </c>
      <c r="P42" s="480">
        <v>392800</v>
      </c>
      <c r="Q42" s="1026">
        <v>6</v>
      </c>
      <c r="R42" s="479">
        <v>14500</v>
      </c>
      <c r="S42" s="479"/>
      <c r="T42" s="479"/>
      <c r="U42" s="479"/>
      <c r="V42" s="479"/>
      <c r="W42" s="479"/>
      <c r="X42" s="479"/>
      <c r="Y42" s="479"/>
      <c r="Z42" s="479">
        <v>14500</v>
      </c>
      <c r="AA42" s="479">
        <v>29400</v>
      </c>
      <c r="AB42" s="479"/>
      <c r="AC42" s="479">
        <v>29400</v>
      </c>
      <c r="AD42" s="479">
        <v>203400</v>
      </c>
      <c r="AE42" s="484">
        <v>1220400</v>
      </c>
      <c r="AF42" s="949">
        <f t="shared" si="9"/>
        <v>7000</v>
      </c>
      <c r="AG42" s="950">
        <f t="shared" si="10"/>
        <v>4</v>
      </c>
      <c r="AH42" s="831">
        <v>6</v>
      </c>
      <c r="AI42" s="480">
        <v>1220400</v>
      </c>
    </row>
    <row r="43" spans="1:35" s="95" customFormat="1">
      <c r="A43" s="400" t="s">
        <v>19011</v>
      </c>
      <c r="B43" s="1032"/>
      <c r="C43" s="479"/>
      <c r="D43" s="479"/>
      <c r="E43" s="479"/>
      <c r="F43" s="479"/>
      <c r="G43" s="479"/>
      <c r="H43" s="479"/>
      <c r="I43" s="479"/>
      <c r="J43" s="479"/>
      <c r="K43" s="479"/>
      <c r="L43" s="479"/>
      <c r="M43" s="479"/>
      <c r="N43" s="479"/>
      <c r="O43" s="479"/>
      <c r="P43" s="480"/>
      <c r="Q43" s="1026">
        <v>1</v>
      </c>
      <c r="R43" s="479">
        <v>15600</v>
      </c>
      <c r="S43" s="479"/>
      <c r="T43" s="479"/>
      <c r="U43" s="479"/>
      <c r="V43" s="479"/>
      <c r="W43" s="479"/>
      <c r="X43" s="479"/>
      <c r="Y43" s="479"/>
      <c r="Z43" s="479">
        <v>15600</v>
      </c>
      <c r="AA43" s="479">
        <v>31600</v>
      </c>
      <c r="AB43" s="479"/>
      <c r="AC43" s="479">
        <v>31600</v>
      </c>
      <c r="AD43" s="479">
        <v>218800</v>
      </c>
      <c r="AE43" s="484">
        <v>218800</v>
      </c>
      <c r="AF43" s="949">
        <f t="shared" si="9"/>
        <v>218800</v>
      </c>
      <c r="AG43" s="950">
        <f t="shared" si="10"/>
        <v>1</v>
      </c>
      <c r="AH43" s="831">
        <v>1</v>
      </c>
      <c r="AI43" s="480">
        <v>218800</v>
      </c>
    </row>
    <row r="44" spans="1:35" s="95" customFormat="1">
      <c r="A44" s="400" t="s">
        <v>19012</v>
      </c>
      <c r="B44" s="1032"/>
      <c r="C44" s="479"/>
      <c r="D44" s="479"/>
      <c r="E44" s="479"/>
      <c r="F44" s="479"/>
      <c r="G44" s="479"/>
      <c r="H44" s="479"/>
      <c r="I44" s="479"/>
      <c r="J44" s="479"/>
      <c r="K44" s="479"/>
      <c r="L44" s="479"/>
      <c r="M44" s="479"/>
      <c r="N44" s="479"/>
      <c r="O44" s="479"/>
      <c r="P44" s="480"/>
      <c r="Q44" s="1026">
        <v>6</v>
      </c>
      <c r="R44" s="479">
        <v>15500</v>
      </c>
      <c r="S44" s="479"/>
      <c r="T44" s="479"/>
      <c r="U44" s="479"/>
      <c r="V44" s="479"/>
      <c r="W44" s="479"/>
      <c r="X44" s="479"/>
      <c r="Y44" s="479"/>
      <c r="Z44" s="479">
        <v>15500</v>
      </c>
      <c r="AA44" s="479">
        <v>31400</v>
      </c>
      <c r="AB44" s="479"/>
      <c r="AC44" s="479">
        <v>31400</v>
      </c>
      <c r="AD44" s="479">
        <v>217400</v>
      </c>
      <c r="AE44" s="484">
        <v>1304400</v>
      </c>
      <c r="AF44" s="949">
        <f t="shared" ref="AF44:AF48" si="11">+AD44-O44</f>
        <v>217400</v>
      </c>
      <c r="AG44" s="950">
        <f t="shared" si="10"/>
        <v>6</v>
      </c>
      <c r="AH44" s="831">
        <v>6</v>
      </c>
      <c r="AI44" s="480">
        <v>1304400</v>
      </c>
    </row>
    <row r="45" spans="1:35" s="95" customFormat="1">
      <c r="A45" s="400" t="s">
        <v>19013</v>
      </c>
      <c r="B45" s="1032"/>
      <c r="C45" s="479"/>
      <c r="D45" s="479"/>
      <c r="E45" s="479"/>
      <c r="F45" s="479"/>
      <c r="G45" s="479"/>
      <c r="H45" s="479"/>
      <c r="I45" s="479"/>
      <c r="J45" s="479"/>
      <c r="K45" s="479"/>
      <c r="L45" s="479"/>
      <c r="M45" s="479"/>
      <c r="N45" s="479"/>
      <c r="O45" s="479"/>
      <c r="P45" s="480"/>
      <c r="Q45" s="1026">
        <v>6</v>
      </c>
      <c r="R45" s="479">
        <v>15500</v>
      </c>
      <c r="S45" s="479"/>
      <c r="T45" s="479"/>
      <c r="U45" s="479"/>
      <c r="V45" s="479"/>
      <c r="W45" s="479"/>
      <c r="X45" s="479"/>
      <c r="Y45" s="479"/>
      <c r="Z45" s="479">
        <v>15500</v>
      </c>
      <c r="AA45" s="479">
        <v>31400</v>
      </c>
      <c r="AB45" s="479"/>
      <c r="AC45" s="479">
        <v>31400</v>
      </c>
      <c r="AD45" s="479">
        <v>217400</v>
      </c>
      <c r="AE45" s="484">
        <v>1304400</v>
      </c>
      <c r="AF45" s="949">
        <f t="shared" si="11"/>
        <v>217400</v>
      </c>
      <c r="AG45" s="950">
        <f t="shared" si="10"/>
        <v>6</v>
      </c>
      <c r="AH45" s="831">
        <v>6</v>
      </c>
      <c r="AI45" s="480">
        <v>1304400</v>
      </c>
    </row>
    <row r="46" spans="1:35" s="95" customFormat="1">
      <c r="A46" s="400" t="s">
        <v>19014</v>
      </c>
      <c r="B46" s="1032"/>
      <c r="C46" s="479"/>
      <c r="D46" s="479"/>
      <c r="E46" s="479"/>
      <c r="F46" s="479"/>
      <c r="G46" s="479"/>
      <c r="H46" s="479"/>
      <c r="I46" s="479"/>
      <c r="J46" s="479"/>
      <c r="K46" s="479"/>
      <c r="L46" s="479"/>
      <c r="M46" s="479"/>
      <c r="N46" s="479"/>
      <c r="O46" s="479"/>
      <c r="P46" s="480"/>
      <c r="Q46" s="1026">
        <v>5</v>
      </c>
      <c r="R46" s="479">
        <v>15000</v>
      </c>
      <c r="S46" s="479"/>
      <c r="T46" s="479"/>
      <c r="U46" s="479"/>
      <c r="V46" s="479"/>
      <c r="W46" s="479"/>
      <c r="X46" s="479"/>
      <c r="Y46" s="479"/>
      <c r="Z46" s="479">
        <v>15000</v>
      </c>
      <c r="AA46" s="479">
        <v>30400</v>
      </c>
      <c r="AB46" s="479"/>
      <c r="AC46" s="479">
        <v>30400</v>
      </c>
      <c r="AD46" s="479">
        <v>210400</v>
      </c>
      <c r="AE46" s="484">
        <v>1052000</v>
      </c>
      <c r="AF46" s="949">
        <f t="shared" si="11"/>
        <v>210400</v>
      </c>
      <c r="AG46" s="950">
        <f t="shared" si="10"/>
        <v>5</v>
      </c>
      <c r="AH46" s="831">
        <v>5</v>
      </c>
      <c r="AI46" s="480">
        <v>1052000</v>
      </c>
    </row>
    <row r="47" spans="1:35" s="95" customFormat="1">
      <c r="A47" s="400" t="s">
        <v>19015</v>
      </c>
      <c r="B47" s="1032"/>
      <c r="C47" s="479"/>
      <c r="D47" s="479"/>
      <c r="E47" s="479"/>
      <c r="F47" s="479"/>
      <c r="G47" s="479"/>
      <c r="H47" s="479"/>
      <c r="I47" s="479"/>
      <c r="J47" s="479"/>
      <c r="K47" s="479"/>
      <c r="L47" s="479"/>
      <c r="M47" s="479"/>
      <c r="N47" s="479"/>
      <c r="O47" s="479"/>
      <c r="P47" s="480"/>
      <c r="Q47" s="1026">
        <v>4</v>
      </c>
      <c r="R47" s="479">
        <v>14000</v>
      </c>
      <c r="S47" s="479"/>
      <c r="T47" s="479"/>
      <c r="U47" s="479"/>
      <c r="V47" s="479"/>
      <c r="W47" s="479"/>
      <c r="X47" s="479"/>
      <c r="Y47" s="479"/>
      <c r="Z47" s="479">
        <v>14000</v>
      </c>
      <c r="AA47" s="479">
        <v>28400</v>
      </c>
      <c r="AB47" s="479"/>
      <c r="AC47" s="479">
        <v>28400</v>
      </c>
      <c r="AD47" s="479">
        <v>196400</v>
      </c>
      <c r="AE47" s="484">
        <v>785600</v>
      </c>
      <c r="AF47" s="949">
        <f t="shared" si="11"/>
        <v>196400</v>
      </c>
      <c r="AG47" s="950">
        <f t="shared" si="10"/>
        <v>4</v>
      </c>
      <c r="AH47" s="831">
        <v>4</v>
      </c>
      <c r="AI47" s="480">
        <v>785600</v>
      </c>
    </row>
    <row r="48" spans="1:35" s="95" customFormat="1">
      <c r="A48" s="400" t="s">
        <v>19016</v>
      </c>
      <c r="B48" s="1032"/>
      <c r="C48" s="479"/>
      <c r="D48" s="479"/>
      <c r="E48" s="479"/>
      <c r="F48" s="479"/>
      <c r="G48" s="479"/>
      <c r="H48" s="479"/>
      <c r="I48" s="479"/>
      <c r="J48" s="479"/>
      <c r="K48" s="479"/>
      <c r="L48" s="479"/>
      <c r="M48" s="479"/>
      <c r="N48" s="479"/>
      <c r="O48" s="479"/>
      <c r="P48" s="480"/>
      <c r="Q48" s="1026">
        <v>5</v>
      </c>
      <c r="R48" s="479">
        <v>15000</v>
      </c>
      <c r="S48" s="479"/>
      <c r="T48" s="479"/>
      <c r="U48" s="479"/>
      <c r="V48" s="479"/>
      <c r="W48" s="479"/>
      <c r="X48" s="479"/>
      <c r="Y48" s="479"/>
      <c r="Z48" s="479">
        <v>15000</v>
      </c>
      <c r="AA48" s="479">
        <v>30400</v>
      </c>
      <c r="AB48" s="479"/>
      <c r="AC48" s="479">
        <v>30400</v>
      </c>
      <c r="AD48" s="479">
        <v>210400</v>
      </c>
      <c r="AE48" s="484">
        <v>1052000</v>
      </c>
      <c r="AF48" s="949">
        <f t="shared" si="11"/>
        <v>210400</v>
      </c>
      <c r="AG48" s="950">
        <f t="shared" si="10"/>
        <v>5</v>
      </c>
      <c r="AH48" s="831">
        <v>5</v>
      </c>
      <c r="AI48" s="480">
        <v>1052000</v>
      </c>
    </row>
    <row r="49" spans="1:35" s="3" customFormat="1">
      <c r="A49" s="401" t="s">
        <v>19018</v>
      </c>
      <c r="B49" s="914">
        <f>SUM(B34:B48)</f>
        <v>20</v>
      </c>
      <c r="C49" s="1009"/>
      <c r="D49" s="1009"/>
      <c r="E49" s="1010"/>
      <c r="F49" s="1010"/>
      <c r="G49" s="1010"/>
      <c r="H49" s="1010"/>
      <c r="I49" s="1010"/>
      <c r="J49" s="1010"/>
      <c r="K49" s="1009"/>
      <c r="L49" s="1010"/>
      <c r="M49" s="1010"/>
      <c r="N49" s="1010"/>
      <c r="O49" s="1010"/>
      <c r="P49" s="1015">
        <f>SUM(P34:P48)</f>
        <v>4277600</v>
      </c>
      <c r="Q49" s="933">
        <f>SUM(Q34:Q48)</f>
        <v>37</v>
      </c>
      <c r="R49" s="1010"/>
      <c r="S49" s="1010"/>
      <c r="T49" s="1010"/>
      <c r="U49" s="1010"/>
      <c r="V49" s="1010"/>
      <c r="W49" s="1010"/>
      <c r="X49" s="1010"/>
      <c r="Y49" s="1010"/>
      <c r="Z49" s="1010"/>
      <c r="AA49" s="1010"/>
      <c r="AB49" s="1010"/>
      <c r="AC49" s="1010"/>
      <c r="AD49" s="1010"/>
      <c r="AE49" s="1037">
        <f>SUM(AE34:AE48)</f>
        <v>7976200</v>
      </c>
      <c r="AF49" s="1048">
        <f>SUM(AF34:AF48)</f>
        <v>855600</v>
      </c>
      <c r="AG49" s="967">
        <f>SUM(AG34:AG48)</f>
        <v>17</v>
      </c>
      <c r="AH49" s="933">
        <f>SUM(AH34:AH48)</f>
        <v>37</v>
      </c>
      <c r="AI49" s="1015">
        <f>SUM(AI34:AI48)</f>
        <v>7976200</v>
      </c>
    </row>
    <row r="50" spans="1:35" s="3" customFormat="1">
      <c r="A50" s="1023" t="s">
        <v>19019</v>
      </c>
      <c r="B50" s="1033"/>
      <c r="C50" s="1016"/>
      <c r="D50" s="1016"/>
      <c r="E50" s="1016"/>
      <c r="F50" s="1016"/>
      <c r="G50" s="1016"/>
      <c r="H50" s="1016"/>
      <c r="I50" s="1016"/>
      <c r="J50" s="1016"/>
      <c r="K50" s="1016"/>
      <c r="L50" s="1016"/>
      <c r="M50" s="1016"/>
      <c r="N50" s="1016"/>
      <c r="O50" s="1016"/>
      <c r="P50" s="1034">
        <v>79858</v>
      </c>
      <c r="Q50" s="1027"/>
      <c r="R50" s="1016"/>
      <c r="S50" s="1016"/>
      <c r="T50" s="1016"/>
      <c r="U50" s="1016"/>
      <c r="V50" s="1016"/>
      <c r="W50" s="1016"/>
      <c r="X50" s="1016"/>
      <c r="Y50" s="1016"/>
      <c r="Z50" s="1016"/>
      <c r="AA50" s="1016"/>
      <c r="AB50" s="1016"/>
      <c r="AC50" s="1016"/>
      <c r="AD50" s="1016"/>
      <c r="AE50" s="1040">
        <v>182397</v>
      </c>
      <c r="AF50" s="1049"/>
      <c r="AG50" s="1050"/>
      <c r="AH50" s="1027"/>
      <c r="AI50" s="1017">
        <v>86000</v>
      </c>
    </row>
    <row r="51" spans="1:35" s="3" customFormat="1">
      <c r="A51" s="1023" t="s">
        <v>19020</v>
      </c>
      <c r="B51" s="1033"/>
      <c r="C51" s="1016"/>
      <c r="D51" s="1016"/>
      <c r="E51" s="1016"/>
      <c r="F51" s="1016"/>
      <c r="G51" s="1016"/>
      <c r="H51" s="1016"/>
      <c r="I51" s="1016"/>
      <c r="J51" s="1016"/>
      <c r="K51" s="1016"/>
      <c r="L51" s="1016"/>
      <c r="M51" s="1016"/>
      <c r="N51" s="1016"/>
      <c r="O51" s="1016"/>
      <c r="P51" s="1034">
        <v>2750</v>
      </c>
      <c r="Q51" s="1027"/>
      <c r="R51" s="1016"/>
      <c r="S51" s="1016"/>
      <c r="T51" s="1016"/>
      <c r="U51" s="1016"/>
      <c r="V51" s="1016"/>
      <c r="W51" s="1016"/>
      <c r="X51" s="1016"/>
      <c r="Y51" s="1016"/>
      <c r="Z51" s="1016"/>
      <c r="AA51" s="1016"/>
      <c r="AB51" s="1016"/>
      <c r="AC51" s="1016"/>
      <c r="AD51" s="1016"/>
      <c r="AE51" s="1040">
        <v>10000</v>
      </c>
      <c r="AF51" s="1049"/>
      <c r="AG51" s="1050"/>
      <c r="AH51" s="1027"/>
      <c r="AI51" s="1017">
        <v>10000</v>
      </c>
    </row>
    <row r="52" spans="1:35" s="3" customFormat="1">
      <c r="A52" s="1023" t="s">
        <v>23972</v>
      </c>
      <c r="B52" s="1033"/>
      <c r="C52" s="1016"/>
      <c r="D52" s="1016"/>
      <c r="E52" s="1016"/>
      <c r="F52" s="1016"/>
      <c r="G52" s="1016"/>
      <c r="H52" s="1016"/>
      <c r="I52" s="1016"/>
      <c r="J52" s="1016"/>
      <c r="K52" s="1016"/>
      <c r="L52" s="1016"/>
      <c r="M52" s="1016"/>
      <c r="N52" s="1016"/>
      <c r="O52" s="1016"/>
      <c r="P52" s="1034">
        <v>69892</v>
      </c>
      <c r="Q52" s="1027"/>
      <c r="R52" s="1016"/>
      <c r="S52" s="1016"/>
      <c r="T52" s="1016"/>
      <c r="U52" s="1016"/>
      <c r="V52" s="1016"/>
      <c r="W52" s="1016"/>
      <c r="X52" s="1016"/>
      <c r="Y52" s="1016"/>
      <c r="Z52" s="1016"/>
      <c r="AA52" s="1016"/>
      <c r="AB52" s="1016"/>
      <c r="AC52" s="1016"/>
      <c r="AD52" s="1016"/>
      <c r="AE52" s="1040">
        <v>109109</v>
      </c>
      <c r="AF52" s="1049"/>
      <c r="AG52" s="1050"/>
      <c r="AH52" s="1027"/>
      <c r="AI52" s="1017">
        <v>394240</v>
      </c>
    </row>
    <row r="53" spans="1:35" s="3" customFormat="1">
      <c r="A53" s="1023" t="s">
        <v>19021</v>
      </c>
      <c r="B53" s="1033"/>
      <c r="C53" s="1016"/>
      <c r="D53" s="1016"/>
      <c r="E53" s="1016"/>
      <c r="F53" s="1016"/>
      <c r="G53" s="1016"/>
      <c r="H53" s="1016"/>
      <c r="I53" s="1016"/>
      <c r="J53" s="1016"/>
      <c r="K53" s="1016"/>
      <c r="L53" s="1016"/>
      <c r="M53" s="1016"/>
      <c r="N53" s="1016"/>
      <c r="O53" s="1016"/>
      <c r="P53" s="1034">
        <v>18600</v>
      </c>
      <c r="Q53" s="1027"/>
      <c r="R53" s="1016"/>
      <c r="S53" s="1016"/>
      <c r="T53" s="1016"/>
      <c r="U53" s="1016"/>
      <c r="V53" s="1016"/>
      <c r="W53" s="1016"/>
      <c r="X53" s="1016"/>
      <c r="Y53" s="1016"/>
      <c r="Z53" s="1016"/>
      <c r="AA53" s="1016"/>
      <c r="AB53" s="1016"/>
      <c r="AC53" s="1016"/>
      <c r="AD53" s="1016"/>
      <c r="AE53" s="480"/>
      <c r="AF53" s="1049"/>
      <c r="AG53" s="1050"/>
      <c r="AH53" s="1027"/>
      <c r="AI53" s="1017">
        <v>450000</v>
      </c>
    </row>
    <row r="54" spans="1:35" s="3" customFormat="1">
      <c r="A54" s="1023" t="s">
        <v>23973</v>
      </c>
      <c r="B54" s="1033"/>
      <c r="C54" s="1016"/>
      <c r="D54" s="1016"/>
      <c r="E54" s="1016"/>
      <c r="F54" s="1016"/>
      <c r="G54" s="1016"/>
      <c r="H54" s="1016"/>
      <c r="I54" s="1016"/>
      <c r="J54" s="1016"/>
      <c r="K54" s="1016"/>
      <c r="L54" s="1016"/>
      <c r="M54" s="1016"/>
      <c r="N54" s="1016"/>
      <c r="O54" s="1016"/>
      <c r="P54" s="1034">
        <v>269798</v>
      </c>
      <c r="Q54" s="1027"/>
      <c r="R54" s="1016"/>
      <c r="S54" s="1016"/>
      <c r="T54" s="1016"/>
      <c r="U54" s="1016"/>
      <c r="V54" s="1016"/>
      <c r="W54" s="1016"/>
      <c r="X54" s="1016"/>
      <c r="Y54" s="1016"/>
      <c r="Z54" s="1016"/>
      <c r="AA54" s="1016"/>
      <c r="AB54" s="1016"/>
      <c r="AC54" s="1016"/>
      <c r="AD54" s="1016"/>
      <c r="AE54" s="1040">
        <v>273532</v>
      </c>
      <c r="AF54" s="1049"/>
      <c r="AG54" s="1050"/>
      <c r="AH54" s="1027"/>
      <c r="AI54" s="1017">
        <v>269798</v>
      </c>
    </row>
    <row r="55" spans="1:35" s="3" customFormat="1">
      <c r="A55" s="1023" t="s">
        <v>23974</v>
      </c>
      <c r="B55" s="1033"/>
      <c r="C55" s="1016"/>
      <c r="D55" s="1016"/>
      <c r="E55" s="1016"/>
      <c r="F55" s="1016"/>
      <c r="G55" s="1016"/>
      <c r="H55" s="1016"/>
      <c r="I55" s="1016"/>
      <c r="J55" s="1016"/>
      <c r="K55" s="1016"/>
      <c r="L55" s="1016"/>
      <c r="M55" s="1016"/>
      <c r="N55" s="1016"/>
      <c r="O55" s="1016"/>
      <c r="P55" s="1034">
        <v>188027.99999999997</v>
      </c>
      <c r="Q55" s="1027"/>
      <c r="R55" s="1016"/>
      <c r="S55" s="1016"/>
      <c r="T55" s="1016"/>
      <c r="U55" s="1016"/>
      <c r="V55" s="1016"/>
      <c r="W55" s="1016"/>
      <c r="X55" s="1016"/>
      <c r="Y55" s="1016"/>
      <c r="Z55" s="1016"/>
      <c r="AA55" s="1016"/>
      <c r="AB55" s="1016"/>
      <c r="AC55" s="1016"/>
      <c r="AD55" s="1016"/>
      <c r="AE55" s="1040">
        <v>190873.79999999996</v>
      </c>
      <c r="AF55" s="1049"/>
      <c r="AG55" s="1050"/>
      <c r="AH55" s="1027"/>
      <c r="AI55" s="1017">
        <v>194547</v>
      </c>
    </row>
    <row r="56" spans="1:35" s="24" customFormat="1" ht="12.75" thickBot="1">
      <c r="A56" s="1056" t="s">
        <v>681</v>
      </c>
      <c r="B56" s="1051"/>
      <c r="C56" s="1052"/>
      <c r="D56" s="1052"/>
      <c r="E56" s="1052"/>
      <c r="F56" s="1052"/>
      <c r="G56" s="1052"/>
      <c r="H56" s="1052"/>
      <c r="I56" s="1052"/>
      <c r="J56" s="1052"/>
      <c r="K56" s="1052"/>
      <c r="L56" s="1052"/>
      <c r="M56" s="1052"/>
      <c r="N56" s="1052"/>
      <c r="O56" s="1052"/>
      <c r="P56" s="1018">
        <f>+P31+P49+P50+P51+P52+P53+P54+P55</f>
        <v>11525529.640000001</v>
      </c>
      <c r="Q56" s="1053"/>
      <c r="R56" s="1052"/>
      <c r="S56" s="1052"/>
      <c r="T56" s="1052"/>
      <c r="U56" s="1052"/>
      <c r="V56" s="1052"/>
      <c r="W56" s="1052"/>
      <c r="X56" s="1052"/>
      <c r="Y56" s="1052"/>
      <c r="Z56" s="1052"/>
      <c r="AA56" s="1052"/>
      <c r="AB56" s="1052"/>
      <c r="AC56" s="1052"/>
      <c r="AD56" s="1052"/>
      <c r="AE56" s="1041">
        <f>+AE31+AE49+AE50+AE51+AE52+AE53+AE54+AE55</f>
        <v>15565034.32</v>
      </c>
      <c r="AF56" s="1054"/>
      <c r="AG56" s="1055"/>
      <c r="AH56" s="1053"/>
      <c r="AI56" s="1018">
        <f>+AI31+AI49+AI50+AI51+AI52+AI53+AI54+AI55</f>
        <v>15842344.309999999</v>
      </c>
    </row>
    <row r="57" spans="1:35" s="3" customFormat="1" ht="12.75" hidden="1" thickTop="1">
      <c r="A57" s="904"/>
      <c r="B57" s="157"/>
      <c r="C57" s="905"/>
      <c r="D57" s="905"/>
      <c r="E57" s="905"/>
      <c r="F57" s="906"/>
      <c r="G57" s="906"/>
      <c r="H57" s="906"/>
      <c r="I57" s="906"/>
      <c r="J57" s="906"/>
      <c r="K57" s="906"/>
      <c r="L57" s="906"/>
      <c r="M57" s="906"/>
      <c r="N57" s="906"/>
      <c r="O57" s="906"/>
      <c r="P57" s="906"/>
      <c r="Q57" s="157"/>
      <c r="R57" s="905"/>
      <c r="S57" s="905"/>
      <c r="T57" s="905"/>
      <c r="U57" s="906"/>
      <c r="V57" s="906"/>
      <c r="W57" s="906"/>
      <c r="X57" s="906"/>
      <c r="Y57" s="906"/>
      <c r="Z57" s="906"/>
      <c r="AA57" s="906"/>
      <c r="AB57" s="906"/>
      <c r="AC57" s="906"/>
      <c r="AD57" s="906"/>
      <c r="AE57" s="906"/>
      <c r="AF57" s="146"/>
      <c r="AG57" s="157"/>
      <c r="AH57" s="157"/>
      <c r="AI57" s="157"/>
    </row>
    <row r="58" spans="1:35" s="3" customFormat="1" ht="12.75" hidden="1" thickTop="1">
      <c r="A58" s="904"/>
      <c r="B58" s="157"/>
      <c r="C58" s="905"/>
      <c r="D58" s="905"/>
      <c r="E58" s="905"/>
      <c r="F58" s="906"/>
      <c r="G58" s="906"/>
      <c r="H58" s="906"/>
      <c r="I58" s="906"/>
      <c r="J58" s="906"/>
      <c r="K58" s="906"/>
      <c r="L58" s="906"/>
      <c r="M58" s="906"/>
      <c r="N58" s="906"/>
      <c r="O58" s="906"/>
      <c r="P58" s="906"/>
      <c r="Q58" s="157"/>
      <c r="R58" s="905"/>
      <c r="S58" s="905"/>
      <c r="T58" s="905"/>
      <c r="U58" s="906"/>
      <c r="V58" s="906"/>
      <c r="W58" s="906"/>
      <c r="X58" s="906"/>
      <c r="Y58" s="906"/>
      <c r="Z58" s="906"/>
      <c r="AA58" s="906"/>
      <c r="AB58" s="906"/>
      <c r="AC58" s="906"/>
      <c r="AD58" s="906"/>
      <c r="AE58" s="906"/>
      <c r="AF58" s="146"/>
      <c r="AG58" s="157"/>
      <c r="AH58" s="157"/>
      <c r="AI58" s="157"/>
    </row>
    <row r="59" spans="1:35" s="3" customFormat="1" ht="12.75" hidden="1" thickTop="1">
      <c r="A59" s="904"/>
      <c r="B59" s="157"/>
      <c r="C59" s="905"/>
      <c r="D59" s="905"/>
      <c r="E59" s="905"/>
      <c r="F59" s="906"/>
      <c r="G59" s="906"/>
      <c r="H59" s="906"/>
      <c r="I59" s="906"/>
      <c r="J59" s="906"/>
      <c r="K59" s="906"/>
      <c r="L59" s="906"/>
      <c r="M59" s="906"/>
      <c r="N59" s="906"/>
      <c r="O59" s="906"/>
      <c r="P59" s="906"/>
      <c r="Q59" s="157"/>
      <c r="R59" s="905"/>
      <c r="S59" s="905"/>
      <c r="T59" s="905"/>
      <c r="U59" s="906"/>
      <c r="V59" s="906"/>
      <c r="W59" s="906"/>
      <c r="X59" s="906"/>
      <c r="Y59" s="906"/>
      <c r="Z59" s="906"/>
      <c r="AA59" s="906"/>
      <c r="AB59" s="906"/>
      <c r="AC59" s="906"/>
      <c r="AD59" s="906"/>
      <c r="AE59" s="906"/>
      <c r="AF59" s="146"/>
      <c r="AG59" s="157"/>
      <c r="AH59" s="157"/>
      <c r="AI59" s="157"/>
    </row>
    <row r="60" spans="1:35" s="3" customFormat="1" ht="12.75" hidden="1" thickTop="1">
      <c r="A60" s="904"/>
      <c r="B60" s="157"/>
      <c r="C60" s="905"/>
      <c r="D60" s="905"/>
      <c r="E60" s="905"/>
      <c r="F60" s="906"/>
      <c r="G60" s="906"/>
      <c r="H60" s="906"/>
      <c r="I60" s="906"/>
      <c r="J60" s="906"/>
      <c r="K60" s="906"/>
      <c r="L60" s="906"/>
      <c r="M60" s="906"/>
      <c r="N60" s="906"/>
      <c r="O60" s="906"/>
      <c r="P60" s="906"/>
      <c r="Q60" s="157"/>
      <c r="R60" s="905"/>
      <c r="S60" s="905"/>
      <c r="T60" s="905"/>
      <c r="U60" s="906"/>
      <c r="V60" s="906"/>
      <c r="W60" s="906"/>
      <c r="X60" s="906"/>
      <c r="Y60" s="906"/>
      <c r="Z60" s="906"/>
      <c r="AA60" s="906"/>
      <c r="AB60" s="906"/>
      <c r="AC60" s="906"/>
      <c r="AD60" s="906"/>
      <c r="AE60" s="906"/>
      <c r="AF60" s="146"/>
      <c r="AG60" s="157"/>
      <c r="AH60" s="157"/>
      <c r="AI60" s="157"/>
    </row>
    <row r="61" spans="1:35" s="3" customFormat="1" ht="12.75" hidden="1" thickTop="1">
      <c r="A61" s="904"/>
      <c r="B61" s="157"/>
      <c r="C61" s="905"/>
      <c r="D61" s="905"/>
      <c r="E61" s="905"/>
      <c r="F61" s="906"/>
      <c r="G61" s="906"/>
      <c r="H61" s="906"/>
      <c r="I61" s="906"/>
      <c r="J61" s="906"/>
      <c r="K61" s="906"/>
      <c r="L61" s="906"/>
      <c r="M61" s="906"/>
      <c r="N61" s="906"/>
      <c r="O61" s="906"/>
      <c r="P61" s="906"/>
      <c r="Q61" s="157"/>
      <c r="R61" s="905"/>
      <c r="S61" s="905"/>
      <c r="T61" s="905"/>
      <c r="U61" s="906"/>
      <c r="V61" s="906"/>
      <c r="W61" s="906"/>
      <c r="X61" s="906"/>
      <c r="Y61" s="906"/>
      <c r="Z61" s="906"/>
      <c r="AA61" s="906"/>
      <c r="AB61" s="906"/>
      <c r="AC61" s="906"/>
      <c r="AD61" s="906"/>
      <c r="AE61" s="906"/>
      <c r="AF61" s="146"/>
      <c r="AG61" s="157"/>
      <c r="AH61" s="157"/>
      <c r="AI61" s="157"/>
    </row>
    <row r="62" spans="1:35" s="375" customFormat="1" ht="21" customHeight="1" thickTop="1" thickBot="1">
      <c r="A62" s="1985" t="s">
        <v>460</v>
      </c>
      <c r="B62" s="1985"/>
      <c r="C62" s="1985"/>
      <c r="D62" s="1985"/>
      <c r="E62" s="1985"/>
      <c r="F62" s="1985"/>
      <c r="G62" s="1985"/>
      <c r="H62" s="1985"/>
      <c r="I62" s="1985"/>
      <c r="J62" s="1985"/>
      <c r="K62" s="1985"/>
      <c r="L62" s="1985"/>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row>
    <row r="63" spans="1:35" s="770" customFormat="1" ht="30.6" hidden="1" customHeight="1" thickTop="1">
      <c r="A63" s="1949" t="s">
        <v>39</v>
      </c>
      <c r="B63" s="1946" t="s">
        <v>291</v>
      </c>
      <c r="C63" s="1947"/>
      <c r="D63" s="1947"/>
      <c r="E63" s="1947"/>
      <c r="F63" s="1947"/>
      <c r="G63" s="1947"/>
      <c r="H63" s="1947"/>
      <c r="I63" s="1947"/>
      <c r="J63" s="1947"/>
      <c r="K63" s="1947"/>
      <c r="L63" s="1947"/>
      <c r="M63" s="1947"/>
      <c r="N63" s="1947"/>
      <c r="O63" s="1947"/>
      <c r="P63" s="1945"/>
      <c r="Q63" s="1944" t="s">
        <v>363</v>
      </c>
      <c r="R63" s="1947"/>
      <c r="S63" s="1947"/>
      <c r="T63" s="1947"/>
      <c r="U63" s="1947"/>
      <c r="V63" s="1947"/>
      <c r="W63" s="1947"/>
      <c r="X63" s="1947"/>
      <c r="Y63" s="1947"/>
      <c r="Z63" s="1947"/>
      <c r="AA63" s="1947"/>
      <c r="AB63" s="1947"/>
      <c r="AC63" s="1947"/>
      <c r="AD63" s="1947"/>
      <c r="AE63" s="1948"/>
      <c r="AF63" s="1997" t="s">
        <v>365</v>
      </c>
      <c r="AG63" s="1994"/>
      <c r="AH63" s="1993" t="s">
        <v>364</v>
      </c>
      <c r="AI63" s="1994"/>
    </row>
    <row r="64" spans="1:35" ht="129" hidden="1" customHeight="1">
      <c r="A64" s="1995"/>
      <c r="B64" s="370" t="s">
        <v>9</v>
      </c>
      <c r="C64" s="359" t="s">
        <v>120</v>
      </c>
      <c r="D64" s="359" t="s">
        <v>219</v>
      </c>
      <c r="E64" s="359" t="s">
        <v>122</v>
      </c>
      <c r="F64" s="359" t="s">
        <v>141</v>
      </c>
      <c r="G64" s="359" t="s">
        <v>142</v>
      </c>
      <c r="H64" s="359" t="s">
        <v>143</v>
      </c>
      <c r="I64" s="359" t="s">
        <v>144</v>
      </c>
      <c r="J64" s="359" t="s">
        <v>123</v>
      </c>
      <c r="K64" s="359" t="s">
        <v>124</v>
      </c>
      <c r="L64" s="359" t="s">
        <v>125</v>
      </c>
      <c r="M64" s="359" t="s">
        <v>140</v>
      </c>
      <c r="N64" s="359" t="s">
        <v>96</v>
      </c>
      <c r="O64" s="359" t="s">
        <v>130</v>
      </c>
      <c r="P64" s="360" t="s">
        <v>129</v>
      </c>
      <c r="Q64" s="369" t="s">
        <v>9</v>
      </c>
      <c r="R64" s="359" t="s">
        <v>120</v>
      </c>
      <c r="S64" s="359" t="s">
        <v>121</v>
      </c>
      <c r="T64" s="359" t="s">
        <v>122</v>
      </c>
      <c r="U64" s="359" t="s">
        <v>141</v>
      </c>
      <c r="V64" s="359" t="s">
        <v>142</v>
      </c>
      <c r="W64" s="359" t="s">
        <v>143</v>
      </c>
      <c r="X64" s="359" t="s">
        <v>144</v>
      </c>
      <c r="Y64" s="359" t="s">
        <v>123</v>
      </c>
      <c r="Z64" s="359" t="s">
        <v>124</v>
      </c>
      <c r="AA64" s="359" t="s">
        <v>125</v>
      </c>
      <c r="AB64" s="359" t="s">
        <v>140</v>
      </c>
      <c r="AC64" s="359" t="s">
        <v>96</v>
      </c>
      <c r="AD64" s="359" t="s">
        <v>130</v>
      </c>
      <c r="AE64" s="376" t="s">
        <v>292</v>
      </c>
      <c r="AF64" s="370" t="s">
        <v>134</v>
      </c>
      <c r="AG64" s="360" t="s">
        <v>133</v>
      </c>
      <c r="AH64" s="369" t="s">
        <v>9</v>
      </c>
      <c r="AI64" s="360" t="s">
        <v>293</v>
      </c>
    </row>
    <row r="65" spans="1:35" ht="12.75" hidden="1" thickTop="1">
      <c r="A65" s="1996"/>
      <c r="B65" s="516" t="s">
        <v>40</v>
      </c>
      <c r="C65" s="361" t="s">
        <v>41</v>
      </c>
      <c r="D65" s="361" t="s">
        <v>42</v>
      </c>
      <c r="E65" s="361" t="s">
        <v>43</v>
      </c>
      <c r="F65" s="362" t="s">
        <v>44</v>
      </c>
      <c r="G65" s="362" t="s">
        <v>45</v>
      </c>
      <c r="H65" s="362" t="s">
        <v>61</v>
      </c>
      <c r="I65" s="362" t="s">
        <v>95</v>
      </c>
      <c r="J65" s="362" t="s">
        <v>128</v>
      </c>
      <c r="K65" s="362" t="s">
        <v>132</v>
      </c>
      <c r="L65" s="362" t="s">
        <v>149</v>
      </c>
      <c r="M65" s="362" t="s">
        <v>150</v>
      </c>
      <c r="N65" s="362" t="s">
        <v>152</v>
      </c>
      <c r="O65" s="362" t="s">
        <v>153</v>
      </c>
      <c r="P65" s="371" t="s">
        <v>154</v>
      </c>
      <c r="Q65" s="928" t="s">
        <v>40</v>
      </c>
      <c r="R65" s="361" t="s">
        <v>41</v>
      </c>
      <c r="S65" s="361" t="s">
        <v>42</v>
      </c>
      <c r="T65" s="361" t="s">
        <v>43</v>
      </c>
      <c r="U65" s="362" t="s">
        <v>44</v>
      </c>
      <c r="V65" s="362" t="s">
        <v>45</v>
      </c>
      <c r="W65" s="362" t="s">
        <v>61</v>
      </c>
      <c r="X65" s="362" t="s">
        <v>95</v>
      </c>
      <c r="Y65" s="362" t="s">
        <v>128</v>
      </c>
      <c r="Z65" s="362" t="s">
        <v>132</v>
      </c>
      <c r="AA65" s="362" t="s">
        <v>149</v>
      </c>
      <c r="AB65" s="362" t="s">
        <v>150</v>
      </c>
      <c r="AC65" s="362" t="s">
        <v>152</v>
      </c>
      <c r="AD65" s="362" t="s">
        <v>153</v>
      </c>
      <c r="AE65" s="377" t="s">
        <v>154</v>
      </c>
      <c r="AF65" s="519"/>
      <c r="AG65" s="568"/>
      <c r="AH65" s="928"/>
      <c r="AI65" s="568"/>
    </row>
    <row r="66" spans="1:35" s="320" customFormat="1" ht="13.5" customHeight="1" thickTop="1">
      <c r="A66" s="392" t="s">
        <v>658</v>
      </c>
      <c r="B66" s="908">
        <v>128</v>
      </c>
      <c r="C66" s="393"/>
      <c r="D66" s="393"/>
      <c r="E66" s="393"/>
      <c r="F66" s="393"/>
      <c r="G66" s="393"/>
      <c r="H66" s="393"/>
      <c r="I66" s="393"/>
      <c r="J66" s="393"/>
      <c r="K66" s="393"/>
      <c r="L66" s="393"/>
      <c r="M66" s="393"/>
      <c r="N66" s="393"/>
      <c r="O66" s="393"/>
      <c r="P66" s="394">
        <v>5063877.4400000004</v>
      </c>
      <c r="Q66" s="929">
        <v>141</v>
      </c>
      <c r="R66" s="395"/>
      <c r="S66" s="395"/>
      <c r="T66" s="395"/>
      <c r="U66" s="395"/>
      <c r="V66" s="395"/>
      <c r="W66" s="395"/>
      <c r="X66" s="395"/>
      <c r="Y66" s="395"/>
      <c r="Z66" s="395"/>
      <c r="AA66" s="395"/>
      <c r="AB66" s="395"/>
      <c r="AC66" s="395"/>
      <c r="AD66" s="395"/>
      <c r="AE66" s="396">
        <v>5572087.2234202903</v>
      </c>
      <c r="AF66" s="946">
        <f>SUM(AF67:AF77)</f>
        <v>18</v>
      </c>
      <c r="AG66" s="947">
        <f>SUM(AG67:AG77)</f>
        <v>13</v>
      </c>
      <c r="AH66" s="929">
        <v>141</v>
      </c>
      <c r="AI66" s="948">
        <v>5565263.9207692305</v>
      </c>
    </row>
    <row r="67" spans="1:35" s="97" customFormat="1" ht="13.5" customHeight="1">
      <c r="A67" s="367" t="s">
        <v>461</v>
      </c>
      <c r="B67" s="909">
        <v>1</v>
      </c>
      <c r="C67" s="363">
        <v>1189.44</v>
      </c>
      <c r="D67" s="363">
        <v>11082</v>
      </c>
      <c r="E67" s="363"/>
      <c r="F67" s="363"/>
      <c r="G67" s="363"/>
      <c r="H67" s="363"/>
      <c r="I67" s="363"/>
      <c r="J67" s="363"/>
      <c r="K67" s="363">
        <v>12271.44</v>
      </c>
      <c r="L67" s="364">
        <v>1000</v>
      </c>
      <c r="M67" s="364"/>
      <c r="N67" s="364">
        <v>1000</v>
      </c>
      <c r="O67" s="363">
        <v>13271.44</v>
      </c>
      <c r="P67" s="365">
        <v>148257.28</v>
      </c>
      <c r="Q67" s="844">
        <v>1</v>
      </c>
      <c r="R67" s="364">
        <v>1189.44</v>
      </c>
      <c r="S67" s="364">
        <v>11082</v>
      </c>
      <c r="T67" s="364"/>
      <c r="U67" s="364"/>
      <c r="V67" s="364"/>
      <c r="W67" s="364"/>
      <c r="X67" s="364"/>
      <c r="Y67" s="364"/>
      <c r="Z67" s="364">
        <v>12271.44</v>
      </c>
      <c r="AA67" s="364">
        <v>1000</v>
      </c>
      <c r="AB67" s="364"/>
      <c r="AC67" s="364">
        <v>1000</v>
      </c>
      <c r="AD67" s="364">
        <v>13271.44</v>
      </c>
      <c r="AE67" s="378">
        <v>152493.93750724639</v>
      </c>
      <c r="AF67" s="1810">
        <f>+AD67-O67</f>
        <v>0</v>
      </c>
      <c r="AG67" s="1811">
        <f>+Q67-B67</f>
        <v>0</v>
      </c>
      <c r="AH67" s="951">
        <v>1</v>
      </c>
      <c r="AI67" s="952">
        <v>129472.44461538461</v>
      </c>
    </row>
    <row r="68" spans="1:35" s="97" customFormat="1" ht="13.5" customHeight="1">
      <c r="A68" s="367" t="s">
        <v>659</v>
      </c>
      <c r="B68" s="909">
        <v>2</v>
      </c>
      <c r="C68" s="363">
        <v>1097.98</v>
      </c>
      <c r="D68" s="363">
        <v>5749</v>
      </c>
      <c r="E68" s="363"/>
      <c r="F68" s="363"/>
      <c r="G68" s="363"/>
      <c r="H68" s="363"/>
      <c r="I68" s="363"/>
      <c r="J68" s="363"/>
      <c r="K68" s="363">
        <v>6846.98</v>
      </c>
      <c r="L68" s="364">
        <v>1000</v>
      </c>
      <c r="M68" s="364"/>
      <c r="N68" s="364">
        <v>1000</v>
      </c>
      <c r="O68" s="363">
        <v>7846.98</v>
      </c>
      <c r="P68" s="365">
        <v>166327.51999999999</v>
      </c>
      <c r="Q68" s="844">
        <v>2</v>
      </c>
      <c r="R68" s="364">
        <v>1097.98</v>
      </c>
      <c r="S68" s="364">
        <v>5749</v>
      </c>
      <c r="T68" s="364"/>
      <c r="U68" s="364"/>
      <c r="V68" s="364"/>
      <c r="W68" s="364"/>
      <c r="X68" s="364"/>
      <c r="Y68" s="364"/>
      <c r="Z68" s="364">
        <v>6846.98</v>
      </c>
      <c r="AA68" s="364">
        <v>1000</v>
      </c>
      <c r="AB68" s="364"/>
      <c r="AC68" s="364">
        <v>1000</v>
      </c>
      <c r="AD68" s="364">
        <v>7846.98</v>
      </c>
      <c r="AE68" s="378">
        <v>174800.83501449274</v>
      </c>
      <c r="AF68" s="1810">
        <f t="shared" ref="AF68:AF77" si="12">+AD68-O68</f>
        <v>0</v>
      </c>
      <c r="AG68" s="1811">
        <f t="shared" ref="AG68:AG77" si="13">+Q68-B68</f>
        <v>0</v>
      </c>
      <c r="AH68" s="951">
        <v>2</v>
      </c>
      <c r="AI68" s="952">
        <v>96273.607802197803</v>
      </c>
    </row>
    <row r="69" spans="1:35" s="97" customFormat="1" ht="13.5" customHeight="1">
      <c r="A69" s="367" t="s">
        <v>462</v>
      </c>
      <c r="B69" s="909">
        <v>10</v>
      </c>
      <c r="C69" s="363">
        <v>1055.83</v>
      </c>
      <c r="D69" s="363">
        <v>4837</v>
      </c>
      <c r="E69" s="363"/>
      <c r="F69" s="363"/>
      <c r="G69" s="363"/>
      <c r="H69" s="363"/>
      <c r="I69" s="363"/>
      <c r="J69" s="363"/>
      <c r="K69" s="363">
        <v>5892.83</v>
      </c>
      <c r="L69" s="364">
        <v>1000</v>
      </c>
      <c r="M69" s="364"/>
      <c r="N69" s="364">
        <v>1000</v>
      </c>
      <c r="O69" s="363">
        <v>6892.83</v>
      </c>
      <c r="P69" s="365">
        <v>717139.59999999986</v>
      </c>
      <c r="Q69" s="844">
        <v>12</v>
      </c>
      <c r="R69" s="364">
        <v>1055.83</v>
      </c>
      <c r="S69" s="364">
        <v>4837</v>
      </c>
      <c r="T69" s="364"/>
      <c r="U69" s="364"/>
      <c r="V69" s="364"/>
      <c r="W69" s="364"/>
      <c r="X69" s="364"/>
      <c r="Y69" s="364"/>
      <c r="Z69" s="364">
        <v>5892.83</v>
      </c>
      <c r="AA69" s="364">
        <v>1000</v>
      </c>
      <c r="AB69" s="364"/>
      <c r="AC69" s="364">
        <v>1000</v>
      </c>
      <c r="AD69" s="364">
        <v>6892.83</v>
      </c>
      <c r="AE69" s="378">
        <v>759506.17507246369</v>
      </c>
      <c r="AF69" s="1810">
        <f t="shared" si="12"/>
        <v>0</v>
      </c>
      <c r="AG69" s="950">
        <f t="shared" si="13"/>
        <v>2</v>
      </c>
      <c r="AH69" s="951">
        <v>13</v>
      </c>
      <c r="AI69" s="952">
        <v>577641.64681318682</v>
      </c>
    </row>
    <row r="70" spans="1:35" s="97" customFormat="1" ht="13.5" customHeight="1">
      <c r="A70" s="367" t="s">
        <v>463</v>
      </c>
      <c r="B70" s="909">
        <v>10</v>
      </c>
      <c r="C70" s="363">
        <v>1014.94</v>
      </c>
      <c r="D70" s="363">
        <v>3148</v>
      </c>
      <c r="E70" s="363"/>
      <c r="F70" s="363"/>
      <c r="G70" s="363"/>
      <c r="H70" s="363"/>
      <c r="I70" s="363"/>
      <c r="J70" s="363"/>
      <c r="K70" s="363">
        <v>4162.9400000000005</v>
      </c>
      <c r="L70" s="364">
        <v>1000</v>
      </c>
      <c r="M70" s="364"/>
      <c r="N70" s="364">
        <v>1000</v>
      </c>
      <c r="O70" s="363">
        <v>5162.9400000000005</v>
      </c>
      <c r="P70" s="365">
        <v>509552.80000000005</v>
      </c>
      <c r="Q70" s="844">
        <v>11</v>
      </c>
      <c r="R70" s="364">
        <v>1014.94</v>
      </c>
      <c r="S70" s="364">
        <v>3148</v>
      </c>
      <c r="T70" s="364"/>
      <c r="U70" s="364"/>
      <c r="V70" s="364"/>
      <c r="W70" s="364"/>
      <c r="X70" s="364"/>
      <c r="Y70" s="364"/>
      <c r="Z70" s="364">
        <v>4162.9400000000005</v>
      </c>
      <c r="AA70" s="364">
        <v>1000</v>
      </c>
      <c r="AB70" s="364"/>
      <c r="AC70" s="364">
        <v>1000</v>
      </c>
      <c r="AD70" s="364">
        <v>5162.9400000000005</v>
      </c>
      <c r="AE70" s="378">
        <v>551919.37507246388</v>
      </c>
      <c r="AF70" s="1810">
        <f t="shared" si="12"/>
        <v>0</v>
      </c>
      <c r="AG70" s="950">
        <f t="shared" si="13"/>
        <v>1</v>
      </c>
      <c r="AH70" s="951">
        <v>11</v>
      </c>
      <c r="AI70" s="952">
        <v>434489.82076923078</v>
      </c>
    </row>
    <row r="71" spans="1:35" s="97" customFormat="1" ht="13.5" customHeight="1">
      <c r="A71" s="367" t="s">
        <v>660</v>
      </c>
      <c r="B71" s="909">
        <v>10</v>
      </c>
      <c r="C71" s="363">
        <v>1014.94</v>
      </c>
      <c r="D71" s="363">
        <v>1500</v>
      </c>
      <c r="E71" s="363"/>
      <c r="F71" s="363"/>
      <c r="G71" s="363"/>
      <c r="H71" s="363"/>
      <c r="I71" s="363"/>
      <c r="J71" s="363"/>
      <c r="K71" s="363">
        <v>2514.94</v>
      </c>
      <c r="L71" s="364">
        <v>1000</v>
      </c>
      <c r="M71" s="364"/>
      <c r="N71" s="364">
        <v>1000</v>
      </c>
      <c r="O71" s="363">
        <v>3514.94</v>
      </c>
      <c r="P71" s="365">
        <v>311792.8</v>
      </c>
      <c r="Q71" s="844">
        <v>10</v>
      </c>
      <c r="R71" s="364">
        <v>1014.94</v>
      </c>
      <c r="S71" s="364">
        <v>1500</v>
      </c>
      <c r="T71" s="364"/>
      <c r="U71" s="364"/>
      <c r="V71" s="364"/>
      <c r="W71" s="364"/>
      <c r="X71" s="364"/>
      <c r="Y71" s="364"/>
      <c r="Z71" s="364">
        <v>2514.94</v>
      </c>
      <c r="AA71" s="364">
        <v>1000</v>
      </c>
      <c r="AB71" s="364"/>
      <c r="AC71" s="364">
        <v>1000</v>
      </c>
      <c r="AD71" s="364">
        <v>3514.94</v>
      </c>
      <c r="AE71" s="378">
        <v>354159.37507246376</v>
      </c>
      <c r="AF71" s="1810">
        <f t="shared" si="12"/>
        <v>0</v>
      </c>
      <c r="AG71" s="1811">
        <f t="shared" si="13"/>
        <v>0</v>
      </c>
      <c r="AH71" s="951">
        <v>10</v>
      </c>
      <c r="AI71" s="952">
        <v>394990.74615384615</v>
      </c>
    </row>
    <row r="72" spans="1:35" s="97" customFormat="1" ht="13.5" customHeight="1">
      <c r="A72" s="367" t="s">
        <v>464</v>
      </c>
      <c r="B72" s="909">
        <v>24</v>
      </c>
      <c r="C72" s="363">
        <v>999.33</v>
      </c>
      <c r="D72" s="363">
        <v>2502</v>
      </c>
      <c r="E72" s="363"/>
      <c r="F72" s="363"/>
      <c r="G72" s="363"/>
      <c r="H72" s="363"/>
      <c r="I72" s="363"/>
      <c r="J72" s="363"/>
      <c r="K72" s="363">
        <v>3501.33</v>
      </c>
      <c r="L72" s="364">
        <v>1000</v>
      </c>
      <c r="M72" s="364"/>
      <c r="N72" s="364">
        <v>1000</v>
      </c>
      <c r="O72" s="363">
        <v>4501.33</v>
      </c>
      <c r="P72" s="365">
        <v>1032383.04</v>
      </c>
      <c r="Q72" s="844">
        <v>26</v>
      </c>
      <c r="R72" s="364">
        <v>999.33</v>
      </c>
      <c r="S72" s="364">
        <v>2502</v>
      </c>
      <c r="T72" s="364"/>
      <c r="U72" s="364"/>
      <c r="V72" s="364"/>
      <c r="W72" s="364"/>
      <c r="X72" s="364"/>
      <c r="Y72" s="364"/>
      <c r="Z72" s="364">
        <v>3501.33</v>
      </c>
      <c r="AA72" s="364">
        <v>1000</v>
      </c>
      <c r="AB72" s="364"/>
      <c r="AC72" s="364">
        <v>1000</v>
      </c>
      <c r="AD72" s="364">
        <v>4501.33</v>
      </c>
      <c r="AE72" s="378">
        <v>1134062.8201739131</v>
      </c>
      <c r="AF72" s="1810">
        <f t="shared" si="12"/>
        <v>0</v>
      </c>
      <c r="AG72" s="950">
        <f t="shared" si="13"/>
        <v>2</v>
      </c>
      <c r="AH72" s="951">
        <v>26</v>
      </c>
      <c r="AI72" s="952">
        <v>877554.72</v>
      </c>
    </row>
    <row r="73" spans="1:35" s="97" customFormat="1" ht="13.5" customHeight="1">
      <c r="A73" s="367" t="s">
        <v>661</v>
      </c>
      <c r="B73" s="909">
        <v>1</v>
      </c>
      <c r="C73" s="363">
        <v>999.33</v>
      </c>
      <c r="D73" s="363">
        <v>1450</v>
      </c>
      <c r="E73" s="363"/>
      <c r="F73" s="363"/>
      <c r="G73" s="363"/>
      <c r="H73" s="363"/>
      <c r="I73" s="363"/>
      <c r="J73" s="363"/>
      <c r="K73" s="363">
        <v>2449.33</v>
      </c>
      <c r="L73" s="364">
        <v>1000</v>
      </c>
      <c r="M73" s="364"/>
      <c r="N73" s="364">
        <v>1000</v>
      </c>
      <c r="O73" s="363">
        <v>3449.33</v>
      </c>
      <c r="P73" s="365">
        <v>30391.96</v>
      </c>
      <c r="Q73" s="844">
        <v>2</v>
      </c>
      <c r="R73" s="364">
        <v>999.33</v>
      </c>
      <c r="S73" s="364">
        <v>1450</v>
      </c>
      <c r="T73" s="364"/>
      <c r="U73" s="364"/>
      <c r="V73" s="364"/>
      <c r="W73" s="364"/>
      <c r="X73" s="364"/>
      <c r="Y73" s="364"/>
      <c r="Z73" s="364">
        <v>2449.33</v>
      </c>
      <c r="AA73" s="364">
        <v>1000</v>
      </c>
      <c r="AB73" s="364"/>
      <c r="AC73" s="364">
        <v>1000</v>
      </c>
      <c r="AD73" s="364">
        <v>3449.33</v>
      </c>
      <c r="AE73" s="378">
        <v>69257.235014492748</v>
      </c>
      <c r="AF73" s="1810">
        <f t="shared" si="12"/>
        <v>0</v>
      </c>
      <c r="AG73" s="950">
        <f t="shared" si="13"/>
        <v>1</v>
      </c>
      <c r="AH73" s="951">
        <v>2</v>
      </c>
      <c r="AI73" s="952">
        <v>67504.209230769236</v>
      </c>
    </row>
    <row r="74" spans="1:35" s="97" customFormat="1" ht="13.5" customHeight="1">
      <c r="A74" s="367" t="s">
        <v>465</v>
      </c>
      <c r="B74" s="909">
        <v>37</v>
      </c>
      <c r="C74" s="363">
        <v>941.57</v>
      </c>
      <c r="D74" s="363">
        <v>1770</v>
      </c>
      <c r="E74" s="363"/>
      <c r="F74" s="363"/>
      <c r="G74" s="363"/>
      <c r="H74" s="363"/>
      <c r="I74" s="363"/>
      <c r="J74" s="363"/>
      <c r="K74" s="363">
        <v>2711.57</v>
      </c>
      <c r="L74" s="364">
        <v>1000</v>
      </c>
      <c r="M74" s="364"/>
      <c r="N74" s="364">
        <v>1000</v>
      </c>
      <c r="O74" s="363">
        <v>3711.57</v>
      </c>
      <c r="P74" s="365">
        <v>1240937.08</v>
      </c>
      <c r="Q74" s="844">
        <v>42</v>
      </c>
      <c r="R74" s="364">
        <v>941.57</v>
      </c>
      <c r="S74" s="364">
        <v>1770</v>
      </c>
      <c r="T74" s="364"/>
      <c r="U74" s="364"/>
      <c r="V74" s="364"/>
      <c r="W74" s="364"/>
      <c r="X74" s="364"/>
      <c r="Y74" s="364"/>
      <c r="Z74" s="364">
        <v>2711.57</v>
      </c>
      <c r="AA74" s="364">
        <v>1000</v>
      </c>
      <c r="AB74" s="364"/>
      <c r="AC74" s="364">
        <v>1000</v>
      </c>
      <c r="AD74" s="364">
        <v>3711.57</v>
      </c>
      <c r="AE74" s="378">
        <v>1359917.9102608699</v>
      </c>
      <c r="AF74" s="1810">
        <f t="shared" si="12"/>
        <v>0</v>
      </c>
      <c r="AG74" s="950">
        <f t="shared" si="13"/>
        <v>5</v>
      </c>
      <c r="AH74" s="951">
        <v>42</v>
      </c>
      <c r="AI74" s="952">
        <v>1657168.9938461536</v>
      </c>
    </row>
    <row r="75" spans="1:35" s="97" customFormat="1" ht="13.5" customHeight="1">
      <c r="A75" s="367" t="s">
        <v>662</v>
      </c>
      <c r="B75" s="909">
        <v>13</v>
      </c>
      <c r="C75" s="363">
        <v>941.57</v>
      </c>
      <c r="D75" s="363">
        <v>1400</v>
      </c>
      <c r="E75" s="363"/>
      <c r="F75" s="363"/>
      <c r="G75" s="363"/>
      <c r="H75" s="363"/>
      <c r="I75" s="363"/>
      <c r="J75" s="363"/>
      <c r="K75" s="363">
        <v>2341.5700000000002</v>
      </c>
      <c r="L75" s="364">
        <v>1000</v>
      </c>
      <c r="M75" s="364"/>
      <c r="N75" s="364">
        <v>1000</v>
      </c>
      <c r="O75" s="363">
        <v>3341.57</v>
      </c>
      <c r="P75" s="365">
        <v>378284.92000000004</v>
      </c>
      <c r="Q75" s="844">
        <v>13</v>
      </c>
      <c r="R75" s="364">
        <v>941.57</v>
      </c>
      <c r="S75" s="364">
        <v>1400</v>
      </c>
      <c r="T75" s="364"/>
      <c r="U75" s="364"/>
      <c r="V75" s="364"/>
      <c r="W75" s="364"/>
      <c r="X75" s="364"/>
      <c r="Y75" s="364"/>
      <c r="Z75" s="364">
        <v>2341.5700000000002</v>
      </c>
      <c r="AA75" s="364">
        <v>1000</v>
      </c>
      <c r="AB75" s="364"/>
      <c r="AC75" s="364">
        <v>1000</v>
      </c>
      <c r="AD75" s="364">
        <v>3341.57</v>
      </c>
      <c r="AE75" s="378">
        <v>433361.46759420296</v>
      </c>
      <c r="AF75" s="1810">
        <f t="shared" si="12"/>
        <v>0</v>
      </c>
      <c r="AG75" s="1811">
        <f t="shared" si="13"/>
        <v>0</v>
      </c>
      <c r="AH75" s="951">
        <v>13</v>
      </c>
      <c r="AI75" s="952">
        <v>512933.26</v>
      </c>
    </row>
    <row r="76" spans="1:35" s="97" customFormat="1" ht="13.5" customHeight="1">
      <c r="A76" s="367" t="s">
        <v>663</v>
      </c>
      <c r="B76" s="909">
        <v>17</v>
      </c>
      <c r="C76" s="363">
        <v>941.57</v>
      </c>
      <c r="D76" s="363">
        <v>1200</v>
      </c>
      <c r="E76" s="363"/>
      <c r="F76" s="363"/>
      <c r="G76" s="363"/>
      <c r="H76" s="363"/>
      <c r="I76" s="363"/>
      <c r="J76" s="363"/>
      <c r="K76" s="363">
        <v>2141.5700000000002</v>
      </c>
      <c r="L76" s="364">
        <v>1000</v>
      </c>
      <c r="M76" s="364"/>
      <c r="N76" s="364">
        <v>1000</v>
      </c>
      <c r="O76" s="363">
        <v>3141.57</v>
      </c>
      <c r="P76" s="365">
        <v>453880.28000000009</v>
      </c>
      <c r="Q76" s="844">
        <v>19</v>
      </c>
      <c r="R76" s="364">
        <v>941.57</v>
      </c>
      <c r="S76" s="364">
        <v>1210</v>
      </c>
      <c r="T76" s="364"/>
      <c r="U76" s="364"/>
      <c r="V76" s="364"/>
      <c r="W76" s="364"/>
      <c r="X76" s="364"/>
      <c r="Y76" s="364"/>
      <c r="Z76" s="364">
        <v>2151.5700000000002</v>
      </c>
      <c r="AA76" s="364">
        <v>1000</v>
      </c>
      <c r="AB76" s="364"/>
      <c r="AC76" s="364">
        <v>1000</v>
      </c>
      <c r="AD76" s="364">
        <v>3151.57</v>
      </c>
      <c r="AE76" s="378">
        <v>494967.96011594211</v>
      </c>
      <c r="AF76" s="949">
        <f t="shared" si="12"/>
        <v>10</v>
      </c>
      <c r="AG76" s="950">
        <f t="shared" si="13"/>
        <v>2</v>
      </c>
      <c r="AH76" s="951">
        <v>18</v>
      </c>
      <c r="AI76" s="952">
        <v>749671.68769230763</v>
      </c>
    </row>
    <row r="77" spans="1:35" s="97" customFormat="1" ht="13.5" customHeight="1">
      <c r="A77" s="367" t="s">
        <v>466</v>
      </c>
      <c r="B77" s="909">
        <v>3</v>
      </c>
      <c r="C77" s="363">
        <v>796.06</v>
      </c>
      <c r="D77" s="363">
        <v>1202</v>
      </c>
      <c r="E77" s="363"/>
      <c r="F77" s="363"/>
      <c r="G77" s="363"/>
      <c r="H77" s="363"/>
      <c r="I77" s="363"/>
      <c r="J77" s="363"/>
      <c r="K77" s="363">
        <v>1998.06</v>
      </c>
      <c r="L77" s="364">
        <v>1000</v>
      </c>
      <c r="M77" s="364"/>
      <c r="N77" s="364">
        <v>1000</v>
      </c>
      <c r="O77" s="363">
        <v>2998.06</v>
      </c>
      <c r="P77" s="365">
        <v>74930.16</v>
      </c>
      <c r="Q77" s="844">
        <v>3</v>
      </c>
      <c r="R77" s="364">
        <v>796.06</v>
      </c>
      <c r="S77" s="364">
        <v>1210</v>
      </c>
      <c r="T77" s="364"/>
      <c r="U77" s="364"/>
      <c r="V77" s="364"/>
      <c r="W77" s="364"/>
      <c r="X77" s="364"/>
      <c r="Y77" s="364"/>
      <c r="Z77" s="364">
        <v>2006.06</v>
      </c>
      <c r="AA77" s="364">
        <v>1000</v>
      </c>
      <c r="AB77" s="364"/>
      <c r="AC77" s="364">
        <v>1000</v>
      </c>
      <c r="AD77" s="364">
        <v>3006.06</v>
      </c>
      <c r="AE77" s="378">
        <v>87640.132521739142</v>
      </c>
      <c r="AF77" s="949">
        <f t="shared" si="12"/>
        <v>8</v>
      </c>
      <c r="AG77" s="1811">
        <f t="shared" si="13"/>
        <v>0</v>
      </c>
      <c r="AH77" s="951">
        <v>3</v>
      </c>
      <c r="AI77" s="952">
        <v>67562.783846153849</v>
      </c>
    </row>
    <row r="78" spans="1:35" s="320" customFormat="1" ht="13.5" customHeight="1">
      <c r="A78" s="392" t="s">
        <v>2</v>
      </c>
      <c r="B78" s="908">
        <v>64</v>
      </c>
      <c r="C78" s="393"/>
      <c r="D78" s="393"/>
      <c r="E78" s="393"/>
      <c r="F78" s="393"/>
      <c r="G78" s="393"/>
      <c r="H78" s="393"/>
      <c r="I78" s="393"/>
      <c r="J78" s="393"/>
      <c r="K78" s="393"/>
      <c r="L78" s="395"/>
      <c r="M78" s="395"/>
      <c r="N78" s="395"/>
      <c r="O78" s="393"/>
      <c r="P78" s="394">
        <v>1400474.44</v>
      </c>
      <c r="Q78" s="929">
        <v>87</v>
      </c>
      <c r="R78" s="395"/>
      <c r="S78" s="395"/>
      <c r="T78" s="395"/>
      <c r="U78" s="395"/>
      <c r="V78" s="395"/>
      <c r="W78" s="395"/>
      <c r="X78" s="395"/>
      <c r="Y78" s="395"/>
      <c r="Z78" s="395"/>
      <c r="AA78" s="395"/>
      <c r="AB78" s="395"/>
      <c r="AC78" s="395"/>
      <c r="AD78" s="395"/>
      <c r="AE78" s="396">
        <v>1857934.1030144929</v>
      </c>
      <c r="AF78" s="946">
        <f>SUM(AF79:AF84)</f>
        <v>288.90000000000055</v>
      </c>
      <c r="AG78" s="947">
        <f>SUM(AG79:AG84)</f>
        <v>23</v>
      </c>
      <c r="AH78" s="929">
        <v>68</v>
      </c>
      <c r="AI78" s="948">
        <v>2126895.6369230771</v>
      </c>
    </row>
    <row r="79" spans="1:35" s="97" customFormat="1" ht="13.5" customHeight="1">
      <c r="A79" s="367" t="s">
        <v>11</v>
      </c>
      <c r="B79" s="909">
        <v>13</v>
      </c>
      <c r="C79" s="363">
        <v>655.58</v>
      </c>
      <c r="D79" s="363">
        <v>1143</v>
      </c>
      <c r="E79" s="363"/>
      <c r="F79" s="363"/>
      <c r="G79" s="363"/>
      <c r="H79" s="363"/>
      <c r="I79" s="363"/>
      <c r="J79" s="363"/>
      <c r="K79" s="363">
        <v>1798.58</v>
      </c>
      <c r="L79" s="364">
        <v>1000</v>
      </c>
      <c r="M79" s="364"/>
      <c r="N79" s="364">
        <v>1000</v>
      </c>
      <c r="O79" s="363">
        <v>2798.58</v>
      </c>
      <c r="P79" s="365">
        <v>293578.48</v>
      </c>
      <c r="Q79" s="844">
        <v>27</v>
      </c>
      <c r="R79" s="364">
        <v>698.59</v>
      </c>
      <c r="S79" s="364">
        <v>1143</v>
      </c>
      <c r="T79" s="364"/>
      <c r="U79" s="364"/>
      <c r="V79" s="364"/>
      <c r="W79" s="364"/>
      <c r="X79" s="364"/>
      <c r="Y79" s="364"/>
      <c r="Z79" s="364">
        <v>1841.5900000000001</v>
      </c>
      <c r="AA79" s="364">
        <v>1000</v>
      </c>
      <c r="AB79" s="364"/>
      <c r="AC79" s="364">
        <v>1000</v>
      </c>
      <c r="AD79" s="364">
        <v>2841.59</v>
      </c>
      <c r="AE79" s="378">
        <v>402294.26260869566</v>
      </c>
      <c r="AF79" s="949">
        <f t="shared" ref="AF79:AF84" si="14">+AD79-O79</f>
        <v>43.010000000000218</v>
      </c>
      <c r="AG79" s="950">
        <f t="shared" ref="AG79:AG84" si="15">+Q79-B79</f>
        <v>14</v>
      </c>
      <c r="AH79" s="951">
        <v>16</v>
      </c>
      <c r="AI79" s="952">
        <v>903153.36538461538</v>
      </c>
    </row>
    <row r="80" spans="1:35" s="97" customFormat="1" ht="13.5" customHeight="1">
      <c r="A80" s="367" t="s">
        <v>664</v>
      </c>
      <c r="B80" s="909">
        <v>8</v>
      </c>
      <c r="C80" s="363">
        <v>655.58</v>
      </c>
      <c r="D80" s="363">
        <v>1100</v>
      </c>
      <c r="E80" s="363"/>
      <c r="F80" s="363"/>
      <c r="G80" s="363"/>
      <c r="H80" s="363"/>
      <c r="I80" s="363"/>
      <c r="J80" s="363"/>
      <c r="K80" s="363">
        <v>1755.58</v>
      </c>
      <c r="L80" s="364">
        <v>1000</v>
      </c>
      <c r="M80" s="364"/>
      <c r="N80" s="364">
        <v>1000</v>
      </c>
      <c r="O80" s="363">
        <v>2755.58</v>
      </c>
      <c r="P80" s="365">
        <v>176535.67999999999</v>
      </c>
      <c r="Q80" s="844">
        <v>9</v>
      </c>
      <c r="R80" s="364">
        <v>698.59</v>
      </c>
      <c r="S80" s="364">
        <v>1110</v>
      </c>
      <c r="T80" s="364"/>
      <c r="U80" s="364"/>
      <c r="V80" s="364"/>
      <c r="W80" s="364"/>
      <c r="X80" s="364"/>
      <c r="Y80" s="364"/>
      <c r="Z80" s="364">
        <v>1808.5900000000001</v>
      </c>
      <c r="AA80" s="364">
        <v>1000</v>
      </c>
      <c r="AB80" s="364"/>
      <c r="AC80" s="364">
        <v>1000</v>
      </c>
      <c r="AD80" s="364">
        <v>2808.59</v>
      </c>
      <c r="AE80" s="378">
        <v>210428.94005797102</v>
      </c>
      <c r="AF80" s="949">
        <f t="shared" si="14"/>
        <v>53.010000000000218</v>
      </c>
      <c r="AG80" s="950">
        <f t="shared" si="15"/>
        <v>1</v>
      </c>
      <c r="AH80" s="951">
        <v>6</v>
      </c>
      <c r="AI80" s="952">
        <v>397387.48076923075</v>
      </c>
    </row>
    <row r="81" spans="1:35" s="97" customFormat="1" ht="13.5" customHeight="1">
      <c r="A81" s="367" t="s">
        <v>468</v>
      </c>
      <c r="B81" s="909">
        <v>25</v>
      </c>
      <c r="C81" s="363">
        <v>605.63</v>
      </c>
      <c r="D81" s="363">
        <v>1143</v>
      </c>
      <c r="E81" s="363"/>
      <c r="F81" s="363"/>
      <c r="G81" s="363"/>
      <c r="H81" s="363"/>
      <c r="I81" s="363"/>
      <c r="J81" s="363"/>
      <c r="K81" s="363">
        <v>1748.63</v>
      </c>
      <c r="L81" s="364">
        <v>1000</v>
      </c>
      <c r="M81" s="364"/>
      <c r="N81" s="364">
        <v>1000</v>
      </c>
      <c r="O81" s="363">
        <v>2748.63</v>
      </c>
      <c r="P81" s="365">
        <v>549589</v>
      </c>
      <c r="Q81" s="844">
        <v>28</v>
      </c>
      <c r="R81" s="364">
        <v>648.77</v>
      </c>
      <c r="S81" s="364">
        <v>1143</v>
      </c>
      <c r="T81" s="364"/>
      <c r="U81" s="364"/>
      <c r="V81" s="364"/>
      <c r="W81" s="364"/>
      <c r="X81" s="364"/>
      <c r="Y81" s="364"/>
      <c r="Z81" s="364">
        <v>1791.77</v>
      </c>
      <c r="AA81" s="364">
        <v>1000</v>
      </c>
      <c r="AB81" s="364"/>
      <c r="AC81" s="364">
        <v>1000</v>
      </c>
      <c r="AD81" s="364">
        <v>2791.77</v>
      </c>
      <c r="AE81" s="378">
        <v>685962.31518840604</v>
      </c>
      <c r="AF81" s="949">
        <f t="shared" si="14"/>
        <v>43.139999999999873</v>
      </c>
      <c r="AG81" s="950">
        <f t="shared" si="15"/>
        <v>3</v>
      </c>
      <c r="AH81" s="951">
        <v>27</v>
      </c>
      <c r="AI81" s="952">
        <v>519204.19384615391</v>
      </c>
    </row>
    <row r="82" spans="1:35" s="97" customFormat="1" ht="13.5" customHeight="1">
      <c r="A82" s="367" t="s">
        <v>665</v>
      </c>
      <c r="B82" s="909">
        <v>6</v>
      </c>
      <c r="C82" s="363">
        <v>605.63</v>
      </c>
      <c r="D82" s="363">
        <v>1100</v>
      </c>
      <c r="E82" s="363"/>
      <c r="F82" s="363"/>
      <c r="G82" s="363"/>
      <c r="H82" s="363"/>
      <c r="I82" s="363"/>
      <c r="J82" s="363"/>
      <c r="K82" s="363">
        <v>1705.63</v>
      </c>
      <c r="L82" s="364">
        <v>1000</v>
      </c>
      <c r="M82" s="364"/>
      <c r="N82" s="364">
        <v>1000</v>
      </c>
      <c r="O82" s="363">
        <v>2705.63</v>
      </c>
      <c r="P82" s="365">
        <v>128805.36000000002</v>
      </c>
      <c r="Q82" s="844">
        <v>8</v>
      </c>
      <c r="R82" s="364">
        <v>648.77</v>
      </c>
      <c r="S82" s="364">
        <v>1110</v>
      </c>
      <c r="T82" s="364"/>
      <c r="U82" s="364"/>
      <c r="V82" s="364"/>
      <c r="W82" s="364"/>
      <c r="X82" s="364"/>
      <c r="Y82" s="364"/>
      <c r="Z82" s="364">
        <v>1758.77</v>
      </c>
      <c r="AA82" s="364">
        <v>1000</v>
      </c>
      <c r="AB82" s="364"/>
      <c r="AC82" s="364">
        <v>1000</v>
      </c>
      <c r="AD82" s="364">
        <v>2758.77</v>
      </c>
      <c r="AE82" s="378">
        <v>231337.9575652174</v>
      </c>
      <c r="AF82" s="949">
        <f t="shared" si="14"/>
        <v>53.139999999999873</v>
      </c>
      <c r="AG82" s="950">
        <f t="shared" si="15"/>
        <v>2</v>
      </c>
      <c r="AH82" s="951">
        <v>6</v>
      </c>
      <c r="AI82" s="952">
        <v>74172.027692307689</v>
      </c>
    </row>
    <row r="83" spans="1:35" s="97" customFormat="1" ht="13.5" customHeight="1">
      <c r="A83" s="367" t="s">
        <v>12</v>
      </c>
      <c r="B83" s="909">
        <v>3</v>
      </c>
      <c r="C83" s="363">
        <v>555.67999999999995</v>
      </c>
      <c r="D83" s="363">
        <v>1143</v>
      </c>
      <c r="E83" s="363"/>
      <c r="F83" s="363"/>
      <c r="G83" s="363"/>
      <c r="H83" s="363"/>
      <c r="I83" s="363"/>
      <c r="J83" s="363"/>
      <c r="K83" s="363">
        <v>1698.6799999999998</v>
      </c>
      <c r="L83" s="364">
        <v>1000</v>
      </c>
      <c r="M83" s="364"/>
      <c r="N83" s="364">
        <v>1000</v>
      </c>
      <c r="O83" s="363">
        <v>2698.68</v>
      </c>
      <c r="P83" s="365">
        <v>64152.479999999989</v>
      </c>
      <c r="Q83" s="844">
        <v>5</v>
      </c>
      <c r="R83" s="364">
        <v>598.98</v>
      </c>
      <c r="S83" s="364">
        <v>1143</v>
      </c>
      <c r="T83" s="364"/>
      <c r="U83" s="364"/>
      <c r="V83" s="364"/>
      <c r="W83" s="364"/>
      <c r="X83" s="364"/>
      <c r="Y83" s="364"/>
      <c r="Z83" s="364">
        <v>1741.98</v>
      </c>
      <c r="AA83" s="364">
        <v>1000</v>
      </c>
      <c r="AB83" s="364"/>
      <c r="AC83" s="364">
        <v>1000</v>
      </c>
      <c r="AD83" s="364">
        <v>2741.98</v>
      </c>
      <c r="AE83" s="378">
        <v>76862.45252173912</v>
      </c>
      <c r="AF83" s="949">
        <f t="shared" si="14"/>
        <v>43.300000000000182</v>
      </c>
      <c r="AG83" s="950">
        <f t="shared" si="15"/>
        <v>2</v>
      </c>
      <c r="AH83" s="951">
        <v>6</v>
      </c>
      <c r="AI83" s="952">
        <v>93191.427692307683</v>
      </c>
    </row>
    <row r="84" spans="1:35" s="97" customFormat="1" ht="13.5" customHeight="1">
      <c r="A84" s="367" t="s">
        <v>666</v>
      </c>
      <c r="B84" s="909">
        <v>9</v>
      </c>
      <c r="C84" s="363">
        <v>555.67999999999995</v>
      </c>
      <c r="D84" s="363">
        <v>1100</v>
      </c>
      <c r="E84" s="363"/>
      <c r="F84" s="363"/>
      <c r="G84" s="363"/>
      <c r="H84" s="363"/>
      <c r="I84" s="363"/>
      <c r="J84" s="363"/>
      <c r="K84" s="363">
        <v>1655.6799999999998</v>
      </c>
      <c r="L84" s="364">
        <v>1000</v>
      </c>
      <c r="M84" s="364"/>
      <c r="N84" s="364">
        <v>1000</v>
      </c>
      <c r="O84" s="363">
        <v>2655.68</v>
      </c>
      <c r="P84" s="365">
        <v>187813.43999999997</v>
      </c>
      <c r="Q84" s="844">
        <v>10</v>
      </c>
      <c r="R84" s="364">
        <v>598.98</v>
      </c>
      <c r="S84" s="364">
        <v>1110</v>
      </c>
      <c r="T84" s="364"/>
      <c r="U84" s="364"/>
      <c r="V84" s="364"/>
      <c r="W84" s="364"/>
      <c r="X84" s="364"/>
      <c r="Y84" s="364"/>
      <c r="Z84" s="364">
        <v>1708.98</v>
      </c>
      <c r="AA84" s="364">
        <v>1000</v>
      </c>
      <c r="AB84" s="364"/>
      <c r="AC84" s="364">
        <v>1000</v>
      </c>
      <c r="AD84" s="364">
        <v>2708.98</v>
      </c>
      <c r="AE84" s="378">
        <v>251048.17507246375</v>
      </c>
      <c r="AF84" s="949">
        <f t="shared" si="14"/>
        <v>53.300000000000182</v>
      </c>
      <c r="AG84" s="950">
        <f t="shared" si="15"/>
        <v>1</v>
      </c>
      <c r="AH84" s="951">
        <v>7</v>
      </c>
      <c r="AI84" s="952">
        <v>139787.14153846152</v>
      </c>
    </row>
    <row r="85" spans="1:35" s="320" customFormat="1" ht="13.5" customHeight="1">
      <c r="A85" s="392" t="s">
        <v>3</v>
      </c>
      <c r="B85" s="908">
        <v>136</v>
      </c>
      <c r="C85" s="393"/>
      <c r="D85" s="393"/>
      <c r="E85" s="393"/>
      <c r="F85" s="393"/>
      <c r="G85" s="393"/>
      <c r="H85" s="393"/>
      <c r="I85" s="393"/>
      <c r="J85" s="393"/>
      <c r="K85" s="393"/>
      <c r="L85" s="395"/>
      <c r="M85" s="395"/>
      <c r="N85" s="395"/>
      <c r="O85" s="393"/>
      <c r="P85" s="394">
        <v>2497771.56</v>
      </c>
      <c r="Q85" s="929">
        <v>160</v>
      </c>
      <c r="R85" s="395"/>
      <c r="S85" s="395"/>
      <c r="T85" s="395"/>
      <c r="U85" s="395"/>
      <c r="V85" s="395"/>
      <c r="W85" s="395"/>
      <c r="X85" s="395"/>
      <c r="Y85" s="395"/>
      <c r="Z85" s="395"/>
      <c r="AA85" s="395"/>
      <c r="AB85" s="395"/>
      <c r="AC85" s="395"/>
      <c r="AD85" s="395"/>
      <c r="AE85" s="396">
        <v>2760269.0235362276</v>
      </c>
      <c r="AF85" s="946">
        <f>SUM(AF86:AF87)</f>
        <v>285.85999999999967</v>
      </c>
      <c r="AG85" s="947">
        <f>SUM(AG86:AG87)</f>
        <v>24</v>
      </c>
      <c r="AH85" s="929">
        <v>137</v>
      </c>
      <c r="AI85" s="948">
        <v>2642124.2638461539</v>
      </c>
    </row>
    <row r="86" spans="1:35" s="97" customFormat="1" ht="13.5" customHeight="1">
      <c r="A86" s="367" t="s">
        <v>13</v>
      </c>
      <c r="B86" s="909">
        <v>82</v>
      </c>
      <c r="C86" s="363">
        <v>538</v>
      </c>
      <c r="D86" s="363">
        <v>978</v>
      </c>
      <c r="E86" s="363"/>
      <c r="F86" s="363"/>
      <c r="G86" s="363"/>
      <c r="H86" s="363"/>
      <c r="I86" s="363"/>
      <c r="J86" s="363"/>
      <c r="K86" s="363">
        <v>1516</v>
      </c>
      <c r="L86" s="364">
        <v>1000</v>
      </c>
      <c r="M86" s="364"/>
      <c r="N86" s="364">
        <v>1000</v>
      </c>
      <c r="O86" s="363">
        <v>2516</v>
      </c>
      <c r="P86" s="365">
        <v>1573744</v>
      </c>
      <c r="Q86" s="844">
        <v>102</v>
      </c>
      <c r="R86" s="364">
        <v>574.92999999999995</v>
      </c>
      <c r="S86" s="364">
        <v>1070</v>
      </c>
      <c r="T86" s="364"/>
      <c r="U86" s="364"/>
      <c r="V86" s="364"/>
      <c r="W86" s="364"/>
      <c r="X86" s="364"/>
      <c r="Y86" s="364"/>
      <c r="Z86" s="364">
        <v>1644.9299999999998</v>
      </c>
      <c r="AA86" s="364">
        <v>1000</v>
      </c>
      <c r="AB86" s="364"/>
      <c r="AC86" s="364">
        <v>1000</v>
      </c>
      <c r="AD86" s="364">
        <v>2644.93</v>
      </c>
      <c r="AE86" s="378">
        <v>2085150.5181449275</v>
      </c>
      <c r="AF86" s="949">
        <f>+AD86-O86</f>
        <v>128.92999999999984</v>
      </c>
      <c r="AG86" s="950">
        <f>+Q86-B86</f>
        <v>20</v>
      </c>
      <c r="AH86" s="951">
        <v>94</v>
      </c>
      <c r="AI86" s="952">
        <v>1674370.2630769231</v>
      </c>
    </row>
    <row r="87" spans="1:35" s="97" customFormat="1" ht="13.5" customHeight="1">
      <c r="A87" s="367" t="s">
        <v>667</v>
      </c>
      <c r="B87" s="909">
        <v>54</v>
      </c>
      <c r="C87" s="363">
        <v>538</v>
      </c>
      <c r="D87" s="363">
        <v>950</v>
      </c>
      <c r="E87" s="363"/>
      <c r="F87" s="363"/>
      <c r="G87" s="363"/>
      <c r="H87" s="363"/>
      <c r="I87" s="363"/>
      <c r="J87" s="363"/>
      <c r="K87" s="363">
        <v>1488</v>
      </c>
      <c r="L87" s="364">
        <v>1000</v>
      </c>
      <c r="M87" s="364"/>
      <c r="N87" s="364">
        <v>1000</v>
      </c>
      <c r="O87" s="363">
        <v>2488</v>
      </c>
      <c r="P87" s="365">
        <v>924027.56</v>
      </c>
      <c r="Q87" s="844">
        <v>58</v>
      </c>
      <c r="R87" s="364">
        <v>574.92999999999995</v>
      </c>
      <c r="S87" s="364">
        <v>1070</v>
      </c>
      <c r="T87" s="364"/>
      <c r="U87" s="364"/>
      <c r="V87" s="364"/>
      <c r="W87" s="364"/>
      <c r="X87" s="364"/>
      <c r="Y87" s="364"/>
      <c r="Z87" s="364">
        <v>1644.9299999999998</v>
      </c>
      <c r="AA87" s="364">
        <v>1000</v>
      </c>
      <c r="AB87" s="364"/>
      <c r="AC87" s="364">
        <v>1000</v>
      </c>
      <c r="AD87" s="364">
        <v>2644.93</v>
      </c>
      <c r="AE87" s="378">
        <v>675118.50539129996</v>
      </c>
      <c r="AF87" s="949">
        <f>+AD87-O87</f>
        <v>156.92999999999984</v>
      </c>
      <c r="AG87" s="950">
        <f>+Q87-B87</f>
        <v>4</v>
      </c>
      <c r="AH87" s="951">
        <v>43</v>
      </c>
      <c r="AI87" s="952">
        <v>967754.00076923077</v>
      </c>
    </row>
    <row r="88" spans="1:35" s="320" customFormat="1" ht="13.5" customHeight="1">
      <c r="A88" s="392" t="s">
        <v>4</v>
      </c>
      <c r="B88" s="908">
        <f>SUM(B89:B90)</f>
        <v>2</v>
      </c>
      <c r="C88" s="393"/>
      <c r="D88" s="393"/>
      <c r="E88" s="393"/>
      <c r="F88" s="393"/>
      <c r="G88" s="393"/>
      <c r="H88" s="393"/>
      <c r="I88" s="393"/>
      <c r="J88" s="393"/>
      <c r="K88" s="393"/>
      <c r="L88" s="395"/>
      <c r="M88" s="395"/>
      <c r="N88" s="395"/>
      <c r="O88" s="393"/>
      <c r="P88" s="394">
        <f>SUM(P89:P90)</f>
        <v>37760</v>
      </c>
      <c r="Q88" s="929">
        <f>SUM(Q89:Q90)</f>
        <v>2</v>
      </c>
      <c r="R88" s="395"/>
      <c r="S88" s="395"/>
      <c r="T88" s="395"/>
      <c r="U88" s="395"/>
      <c r="V88" s="395"/>
      <c r="W88" s="395"/>
      <c r="X88" s="395"/>
      <c r="Y88" s="395"/>
      <c r="Z88" s="395"/>
      <c r="AA88" s="395"/>
      <c r="AB88" s="395"/>
      <c r="AC88" s="395"/>
      <c r="AD88" s="395"/>
      <c r="AE88" s="396">
        <f>SUM(AE89:AE90)</f>
        <v>45933.315014492757</v>
      </c>
      <c r="AF88" s="946">
        <f>SUM(AF89:AF90)</f>
        <v>18101.839999999997</v>
      </c>
      <c r="AG88" s="1814">
        <f>SUM(AG89:AG90)</f>
        <v>0</v>
      </c>
      <c r="AH88" s="929">
        <f>SUM(AH89:AH90)</f>
        <v>2</v>
      </c>
      <c r="AI88" s="948">
        <f>SUM(AI89:AI90)</f>
        <v>13344.989230769232</v>
      </c>
    </row>
    <row r="89" spans="1:35" s="97" customFormat="1" ht="13.5" customHeight="1">
      <c r="A89" s="367" t="s">
        <v>15</v>
      </c>
      <c r="B89" s="909">
        <v>1</v>
      </c>
      <c r="C89" s="363">
        <v>515</v>
      </c>
      <c r="D89" s="363">
        <v>975</v>
      </c>
      <c r="E89" s="363"/>
      <c r="F89" s="363"/>
      <c r="G89" s="363"/>
      <c r="H89" s="363"/>
      <c r="I89" s="363"/>
      <c r="J89" s="363"/>
      <c r="K89" s="363">
        <v>1490</v>
      </c>
      <c r="L89" s="364">
        <v>1000</v>
      </c>
      <c r="M89" s="364"/>
      <c r="N89" s="364">
        <v>1000</v>
      </c>
      <c r="O89" s="363">
        <v>2490</v>
      </c>
      <c r="P89" s="365">
        <v>18880</v>
      </c>
      <c r="Q89" s="844">
        <v>1</v>
      </c>
      <c r="R89" s="364">
        <v>551.67999999999995</v>
      </c>
      <c r="S89" s="364">
        <v>1070</v>
      </c>
      <c r="T89" s="364"/>
      <c r="U89" s="364"/>
      <c r="V89" s="364"/>
      <c r="W89" s="364"/>
      <c r="X89" s="364"/>
      <c r="Y89" s="364"/>
      <c r="Z89" s="364">
        <v>1621.6799999999998</v>
      </c>
      <c r="AA89" s="364">
        <v>1000</v>
      </c>
      <c r="AB89" s="364"/>
      <c r="AC89" s="364">
        <v>1000</v>
      </c>
      <c r="AD89" s="364">
        <v>2621.68</v>
      </c>
      <c r="AE89" s="378">
        <v>23116.657507246378</v>
      </c>
      <c r="AF89" s="949">
        <f t="shared" ref="AF89:AF90" si="16">+AD89-O89</f>
        <v>131.67999999999984</v>
      </c>
      <c r="AG89" s="1811">
        <f t="shared" ref="AG89:AG90" si="17">+Q89-B89</f>
        <v>0</v>
      </c>
      <c r="AH89" s="951">
        <v>1</v>
      </c>
      <c r="AI89" s="952">
        <v>6672.4946153846158</v>
      </c>
    </row>
    <row r="90" spans="1:35" s="97" customFormat="1" ht="13.5" customHeight="1">
      <c r="A90" s="367" t="s">
        <v>668</v>
      </c>
      <c r="B90" s="909">
        <v>1</v>
      </c>
      <c r="C90" s="363">
        <v>515</v>
      </c>
      <c r="D90" s="363">
        <v>975</v>
      </c>
      <c r="E90" s="363"/>
      <c r="F90" s="363"/>
      <c r="G90" s="363"/>
      <c r="H90" s="363"/>
      <c r="I90" s="363"/>
      <c r="J90" s="363"/>
      <c r="K90" s="363">
        <v>1490</v>
      </c>
      <c r="L90" s="364">
        <v>1000</v>
      </c>
      <c r="M90" s="364"/>
      <c r="N90" s="364">
        <v>1000</v>
      </c>
      <c r="O90" s="363">
        <v>2490</v>
      </c>
      <c r="P90" s="365">
        <v>18880</v>
      </c>
      <c r="Q90" s="844">
        <v>1</v>
      </c>
      <c r="R90" s="364">
        <v>551.67999999999995</v>
      </c>
      <c r="S90" s="364">
        <v>1070</v>
      </c>
      <c r="T90" s="364"/>
      <c r="U90" s="364"/>
      <c r="V90" s="364"/>
      <c r="W90" s="364"/>
      <c r="X90" s="364"/>
      <c r="Y90" s="364"/>
      <c r="Z90" s="364">
        <v>1621.6799999999998</v>
      </c>
      <c r="AA90" s="364">
        <v>1000</v>
      </c>
      <c r="AB90" s="364"/>
      <c r="AC90" s="364">
        <v>1000</v>
      </c>
      <c r="AD90" s="364">
        <v>20460.159999999996</v>
      </c>
      <c r="AE90" s="378">
        <v>22816.657507246378</v>
      </c>
      <c r="AF90" s="949">
        <f t="shared" si="16"/>
        <v>17970.159999999996</v>
      </c>
      <c r="AG90" s="1811">
        <f t="shared" si="17"/>
        <v>0</v>
      </c>
      <c r="AH90" s="951">
        <v>1</v>
      </c>
      <c r="AI90" s="952">
        <v>6672.4946153846158</v>
      </c>
    </row>
    <row r="91" spans="1:35" s="97" customFormat="1" ht="13.5" customHeight="1">
      <c r="A91" s="367"/>
      <c r="B91" s="909"/>
      <c r="C91" s="363"/>
      <c r="D91" s="363"/>
      <c r="E91" s="363"/>
      <c r="F91" s="363"/>
      <c r="G91" s="363"/>
      <c r="H91" s="363"/>
      <c r="I91" s="363"/>
      <c r="J91" s="363"/>
      <c r="K91" s="363"/>
      <c r="L91" s="364"/>
      <c r="M91" s="364"/>
      <c r="N91" s="364"/>
      <c r="O91" s="363"/>
      <c r="P91" s="365"/>
      <c r="Q91" s="844"/>
      <c r="R91" s="364"/>
      <c r="S91" s="364"/>
      <c r="T91" s="364"/>
      <c r="U91" s="364"/>
      <c r="V91" s="364"/>
      <c r="W91" s="364"/>
      <c r="X91" s="364"/>
      <c r="Y91" s="364"/>
      <c r="Z91" s="364"/>
      <c r="AA91" s="364"/>
      <c r="AB91" s="364"/>
      <c r="AC91" s="364"/>
      <c r="AD91" s="364"/>
      <c r="AE91" s="378"/>
      <c r="AF91" s="949"/>
      <c r="AG91" s="950"/>
      <c r="AH91" s="951"/>
      <c r="AI91" s="952"/>
    </row>
    <row r="92" spans="1:35" s="320" customFormat="1" ht="13.5" customHeight="1">
      <c r="A92" s="392" t="s">
        <v>47</v>
      </c>
      <c r="B92" s="908">
        <f>SUM(B93)</f>
        <v>2</v>
      </c>
      <c r="C92" s="393"/>
      <c r="D92" s="393"/>
      <c r="E92" s="393"/>
      <c r="F92" s="393"/>
      <c r="G92" s="393"/>
      <c r="H92" s="393"/>
      <c r="I92" s="393"/>
      <c r="J92" s="393"/>
      <c r="K92" s="393"/>
      <c r="L92" s="395"/>
      <c r="M92" s="395"/>
      <c r="N92" s="395"/>
      <c r="O92" s="393"/>
      <c r="P92" s="394">
        <f>SUM(P93)</f>
        <v>49575.680000000008</v>
      </c>
      <c r="Q92" s="929">
        <f>SUM(Q93)</f>
        <v>2</v>
      </c>
      <c r="R92" s="395"/>
      <c r="S92" s="395"/>
      <c r="T92" s="395"/>
      <c r="U92" s="395"/>
      <c r="V92" s="395"/>
      <c r="W92" s="395"/>
      <c r="X92" s="395"/>
      <c r="Y92" s="395"/>
      <c r="Z92" s="395"/>
      <c r="AA92" s="395"/>
      <c r="AB92" s="395"/>
      <c r="AC92" s="395"/>
      <c r="AD92" s="395"/>
      <c r="AE92" s="396">
        <f>SUM(AE93)</f>
        <v>53812.337507246382</v>
      </c>
      <c r="AF92" s="1815">
        <f>+AF93</f>
        <v>0</v>
      </c>
      <c r="AG92" s="1814">
        <f>+AG93</f>
        <v>0</v>
      </c>
      <c r="AH92" s="929">
        <f>SUM(AH93)</f>
        <v>2</v>
      </c>
      <c r="AI92" s="948">
        <f>SUM(AI93)</f>
        <v>48405.189230769232</v>
      </c>
    </row>
    <row r="93" spans="1:35" s="97" customFormat="1" ht="13.5" customHeight="1">
      <c r="A93" s="367" t="s">
        <v>476</v>
      </c>
      <c r="B93" s="909">
        <v>2</v>
      </c>
      <c r="C93" s="363">
        <v>839.32</v>
      </c>
      <c r="D93" s="363">
        <v>1143</v>
      </c>
      <c r="E93" s="363"/>
      <c r="F93" s="363"/>
      <c r="G93" s="363"/>
      <c r="H93" s="363"/>
      <c r="I93" s="363"/>
      <c r="J93" s="363"/>
      <c r="K93" s="363">
        <v>1982.3200000000002</v>
      </c>
      <c r="L93" s="364">
        <v>1000</v>
      </c>
      <c r="M93" s="364"/>
      <c r="N93" s="364">
        <v>1000</v>
      </c>
      <c r="O93" s="363">
        <v>2982.32</v>
      </c>
      <c r="P93" s="365">
        <v>49575.680000000008</v>
      </c>
      <c r="Q93" s="844">
        <v>2</v>
      </c>
      <c r="R93" s="364">
        <v>839.32</v>
      </c>
      <c r="S93" s="364">
        <v>1143</v>
      </c>
      <c r="T93" s="364"/>
      <c r="U93" s="364"/>
      <c r="V93" s="364"/>
      <c r="W93" s="364"/>
      <c r="X93" s="364"/>
      <c r="Y93" s="364"/>
      <c r="Z93" s="364">
        <v>1982.3200000000002</v>
      </c>
      <c r="AA93" s="364">
        <v>1000</v>
      </c>
      <c r="AB93" s="364"/>
      <c r="AC93" s="364">
        <v>1000</v>
      </c>
      <c r="AD93" s="364">
        <v>2982.32</v>
      </c>
      <c r="AE93" s="378">
        <v>53812.337507246382</v>
      </c>
      <c r="AF93" s="1810">
        <f t="shared" ref="AF93" si="18">+AD93-O93</f>
        <v>0</v>
      </c>
      <c r="AG93" s="1811">
        <f t="shared" ref="AG93" si="19">+Q93-B93</f>
        <v>0</v>
      </c>
      <c r="AH93" s="951">
        <v>2</v>
      </c>
      <c r="AI93" s="952">
        <v>48405.189230769232</v>
      </c>
    </row>
    <row r="94" spans="1:35" s="97" customFormat="1" ht="13.5" customHeight="1">
      <c r="A94" s="367"/>
      <c r="B94" s="909"/>
      <c r="C94" s="363"/>
      <c r="D94" s="363"/>
      <c r="E94" s="363"/>
      <c r="F94" s="363"/>
      <c r="G94" s="363"/>
      <c r="H94" s="363"/>
      <c r="I94" s="363"/>
      <c r="J94" s="363"/>
      <c r="K94" s="363"/>
      <c r="L94" s="363"/>
      <c r="M94" s="363"/>
      <c r="N94" s="363"/>
      <c r="O94" s="363"/>
      <c r="P94" s="372"/>
      <c r="Q94" s="844"/>
      <c r="R94" s="364"/>
      <c r="S94" s="364"/>
      <c r="T94" s="364"/>
      <c r="U94" s="364"/>
      <c r="V94" s="364"/>
      <c r="W94" s="364"/>
      <c r="X94" s="364"/>
      <c r="Y94" s="364"/>
      <c r="Z94" s="364"/>
      <c r="AA94" s="364"/>
      <c r="AB94" s="364"/>
      <c r="AC94" s="364"/>
      <c r="AD94" s="364"/>
      <c r="AE94" s="378"/>
      <c r="AF94" s="949"/>
      <c r="AG94" s="950"/>
      <c r="AH94" s="951"/>
      <c r="AI94" s="952"/>
    </row>
    <row r="95" spans="1:35" s="320" customFormat="1" ht="13.5" customHeight="1">
      <c r="A95" s="386" t="s">
        <v>0</v>
      </c>
      <c r="B95" s="910">
        <v>332</v>
      </c>
      <c r="C95" s="387"/>
      <c r="D95" s="387"/>
      <c r="E95" s="387"/>
      <c r="F95" s="387"/>
      <c r="G95" s="387"/>
      <c r="H95" s="387"/>
      <c r="I95" s="387"/>
      <c r="J95" s="387"/>
      <c r="K95" s="387"/>
      <c r="L95" s="387"/>
      <c r="M95" s="387"/>
      <c r="N95" s="387"/>
      <c r="O95" s="387"/>
      <c r="P95" s="388">
        <v>9049459.120000001</v>
      </c>
      <c r="Q95" s="930">
        <v>392</v>
      </c>
      <c r="R95" s="389"/>
      <c r="S95" s="389"/>
      <c r="T95" s="389"/>
      <c r="U95" s="389"/>
      <c r="V95" s="389"/>
      <c r="W95" s="389"/>
      <c r="X95" s="389"/>
      <c r="Y95" s="389"/>
      <c r="Z95" s="389"/>
      <c r="AA95" s="389"/>
      <c r="AB95" s="389"/>
      <c r="AC95" s="389"/>
      <c r="AD95" s="389"/>
      <c r="AE95" s="390">
        <v>10290036.00249275</v>
      </c>
      <c r="AF95" s="953">
        <f>+AF66+AF78+AF85+AF88+AF92</f>
        <v>18694.599999999999</v>
      </c>
      <c r="AG95" s="954">
        <f>+AG66+AG78+AG85+AG88+AG92</f>
        <v>60</v>
      </c>
      <c r="AH95" s="930">
        <v>350</v>
      </c>
      <c r="AI95" s="955">
        <v>10396034</v>
      </c>
    </row>
    <row r="96" spans="1:35" s="321" customFormat="1" ht="13.5" customHeight="1">
      <c r="A96" s="391" t="s">
        <v>23975</v>
      </c>
      <c r="B96" s="373"/>
      <c r="C96" s="366"/>
      <c r="D96" s="366"/>
      <c r="E96" s="366"/>
      <c r="F96" s="366"/>
      <c r="G96" s="363"/>
      <c r="H96" s="363"/>
      <c r="I96" s="363"/>
      <c r="J96" s="363"/>
      <c r="K96" s="363"/>
      <c r="L96" s="363"/>
      <c r="M96" s="363"/>
      <c r="N96" s="363"/>
      <c r="O96" s="363"/>
      <c r="P96" s="372">
        <v>350399.7</v>
      </c>
      <c r="Q96" s="844"/>
      <c r="R96" s="364"/>
      <c r="S96" s="364"/>
      <c r="T96" s="364"/>
      <c r="U96" s="364"/>
      <c r="V96" s="364"/>
      <c r="W96" s="364"/>
      <c r="X96" s="364"/>
      <c r="Y96" s="364"/>
      <c r="Z96" s="364"/>
      <c r="AA96" s="364"/>
      <c r="AB96" s="364"/>
      <c r="AC96" s="364"/>
      <c r="AD96" s="364"/>
      <c r="AE96" s="378">
        <v>399688</v>
      </c>
      <c r="AF96" s="1810">
        <f t="shared" ref="AF96:AF102" si="20">+AD96-O96</f>
        <v>0</v>
      </c>
      <c r="AG96" s="1811">
        <f t="shared" ref="AG96:AG102" si="21">+Q96-B96</f>
        <v>0</v>
      </c>
      <c r="AH96" s="951"/>
      <c r="AI96" s="952">
        <v>348691</v>
      </c>
    </row>
    <row r="97" spans="1:35" s="321" customFormat="1" ht="13.5" customHeight="1">
      <c r="A97" s="391" t="s">
        <v>23976</v>
      </c>
      <c r="B97" s="373"/>
      <c r="C97" s="366"/>
      <c r="D97" s="366"/>
      <c r="E97" s="366"/>
      <c r="F97" s="366"/>
      <c r="G97" s="363"/>
      <c r="H97" s="363"/>
      <c r="I97" s="363"/>
      <c r="J97" s="363"/>
      <c r="K97" s="363"/>
      <c r="L97" s="363"/>
      <c r="M97" s="363"/>
      <c r="N97" s="363"/>
      <c r="O97" s="363"/>
      <c r="P97" s="372">
        <v>353004.73</v>
      </c>
      <c r="Q97" s="844"/>
      <c r="R97" s="364"/>
      <c r="S97" s="364"/>
      <c r="T97" s="364"/>
      <c r="U97" s="364"/>
      <c r="V97" s="364"/>
      <c r="W97" s="364"/>
      <c r="X97" s="364"/>
      <c r="Y97" s="364"/>
      <c r="Z97" s="364"/>
      <c r="AA97" s="364"/>
      <c r="AB97" s="364"/>
      <c r="AC97" s="364"/>
      <c r="AD97" s="364"/>
      <c r="AE97" s="378">
        <v>431464</v>
      </c>
      <c r="AF97" s="1810">
        <f t="shared" si="20"/>
        <v>0</v>
      </c>
      <c r="AG97" s="1811">
        <f t="shared" si="21"/>
        <v>0</v>
      </c>
      <c r="AH97" s="951"/>
      <c r="AI97" s="952">
        <v>379514</v>
      </c>
    </row>
    <row r="98" spans="1:35" s="321" customFormat="1" ht="13.5" customHeight="1">
      <c r="A98" s="391" t="s">
        <v>670</v>
      </c>
      <c r="B98" s="373"/>
      <c r="C98" s="366"/>
      <c r="D98" s="366"/>
      <c r="E98" s="366"/>
      <c r="F98" s="366"/>
      <c r="G98" s="363"/>
      <c r="H98" s="363"/>
      <c r="I98" s="363"/>
      <c r="J98" s="363"/>
      <c r="K98" s="363"/>
      <c r="L98" s="363"/>
      <c r="M98" s="363"/>
      <c r="N98" s="363"/>
      <c r="O98" s="363"/>
      <c r="P98" s="372">
        <v>166095.65</v>
      </c>
      <c r="Q98" s="844"/>
      <c r="R98" s="364"/>
      <c r="S98" s="364"/>
      <c r="T98" s="364"/>
      <c r="U98" s="364"/>
      <c r="V98" s="364"/>
      <c r="W98" s="364"/>
      <c r="X98" s="364"/>
      <c r="Y98" s="364"/>
      <c r="Z98" s="364"/>
      <c r="AA98" s="364"/>
      <c r="AB98" s="364"/>
      <c r="AC98" s="364"/>
      <c r="AD98" s="364"/>
      <c r="AE98" s="378">
        <v>166179</v>
      </c>
      <c r="AF98" s="1810">
        <f t="shared" si="20"/>
        <v>0</v>
      </c>
      <c r="AG98" s="1811">
        <f t="shared" si="21"/>
        <v>0</v>
      </c>
      <c r="AH98" s="951"/>
      <c r="AI98" s="952">
        <v>79001</v>
      </c>
    </row>
    <row r="99" spans="1:35" s="321" customFormat="1" ht="13.5" customHeight="1">
      <c r="A99" s="391" t="s">
        <v>23977</v>
      </c>
      <c r="B99" s="373"/>
      <c r="C99" s="366"/>
      <c r="D99" s="366"/>
      <c r="E99" s="366"/>
      <c r="F99" s="366"/>
      <c r="G99" s="363"/>
      <c r="H99" s="363"/>
      <c r="I99" s="363"/>
      <c r="J99" s="363"/>
      <c r="K99" s="363"/>
      <c r="L99" s="363"/>
      <c r="M99" s="363"/>
      <c r="N99" s="363"/>
      <c r="O99" s="363"/>
      <c r="P99" s="372"/>
      <c r="Q99" s="844"/>
      <c r="R99" s="364"/>
      <c r="S99" s="364"/>
      <c r="T99" s="364"/>
      <c r="U99" s="364"/>
      <c r="V99" s="364"/>
      <c r="W99" s="364"/>
      <c r="X99" s="364"/>
      <c r="Y99" s="364"/>
      <c r="Z99" s="364"/>
      <c r="AA99" s="364"/>
      <c r="AB99" s="364"/>
      <c r="AC99" s="364"/>
      <c r="AD99" s="364"/>
      <c r="AE99" s="378">
        <v>43027</v>
      </c>
      <c r="AF99" s="1810">
        <f t="shared" si="20"/>
        <v>0</v>
      </c>
      <c r="AG99" s="1811">
        <f t="shared" si="21"/>
        <v>0</v>
      </c>
      <c r="AH99" s="951"/>
      <c r="AI99" s="952">
        <v>42600</v>
      </c>
    </row>
    <row r="100" spans="1:35" s="321" customFormat="1" ht="13.5" customHeight="1">
      <c r="A100" s="391" t="s">
        <v>671</v>
      </c>
      <c r="B100" s="373"/>
      <c r="C100" s="366"/>
      <c r="D100" s="366"/>
      <c r="E100" s="366"/>
      <c r="F100" s="366"/>
      <c r="G100" s="363"/>
      <c r="H100" s="363"/>
      <c r="I100" s="363"/>
      <c r="J100" s="363"/>
      <c r="K100" s="363"/>
      <c r="L100" s="363"/>
      <c r="M100" s="363"/>
      <c r="N100" s="363"/>
      <c r="O100" s="363"/>
      <c r="P100" s="372">
        <v>12000</v>
      </c>
      <c r="Q100" s="844"/>
      <c r="R100" s="364"/>
      <c r="S100" s="364"/>
      <c r="T100" s="364"/>
      <c r="U100" s="364"/>
      <c r="V100" s="364"/>
      <c r="W100" s="364"/>
      <c r="X100" s="364"/>
      <c r="Y100" s="364"/>
      <c r="Z100" s="364"/>
      <c r="AA100" s="364"/>
      <c r="AB100" s="364"/>
      <c r="AC100" s="364"/>
      <c r="AD100" s="364"/>
      <c r="AE100" s="372"/>
      <c r="AF100" s="1810">
        <f t="shared" si="20"/>
        <v>0</v>
      </c>
      <c r="AG100" s="1811">
        <f t="shared" si="21"/>
        <v>0</v>
      </c>
      <c r="AH100" s="951"/>
      <c r="AI100" s="1816">
        <v>0</v>
      </c>
    </row>
    <row r="101" spans="1:35" s="321" customFormat="1" ht="13.5" customHeight="1">
      <c r="A101" s="391" t="s">
        <v>672</v>
      </c>
      <c r="B101" s="373"/>
      <c r="C101" s="366"/>
      <c r="D101" s="366"/>
      <c r="E101" s="366"/>
      <c r="F101" s="366"/>
      <c r="G101" s="363"/>
      <c r="H101" s="363"/>
      <c r="I101" s="363"/>
      <c r="J101" s="363"/>
      <c r="K101" s="363"/>
      <c r="L101" s="363"/>
      <c r="M101" s="363"/>
      <c r="N101" s="363"/>
      <c r="O101" s="363"/>
      <c r="P101" s="372">
        <v>725804.51</v>
      </c>
      <c r="Q101" s="844"/>
      <c r="R101" s="364"/>
      <c r="S101" s="364"/>
      <c r="T101" s="364"/>
      <c r="U101" s="364"/>
      <c r="V101" s="364"/>
      <c r="W101" s="364"/>
      <c r="X101" s="364"/>
      <c r="Y101" s="364"/>
      <c r="Z101" s="364"/>
      <c r="AA101" s="364"/>
      <c r="AB101" s="364"/>
      <c r="AC101" s="364"/>
      <c r="AD101" s="364"/>
      <c r="AE101" s="378">
        <v>857964</v>
      </c>
      <c r="AF101" s="1810">
        <f t="shared" si="20"/>
        <v>0</v>
      </c>
      <c r="AG101" s="1811">
        <f t="shared" si="21"/>
        <v>0</v>
      </c>
      <c r="AH101" s="951"/>
      <c r="AI101" s="952">
        <v>330954</v>
      </c>
    </row>
    <row r="102" spans="1:35" s="321" customFormat="1" ht="13.5" customHeight="1">
      <c r="A102" s="368" t="s">
        <v>673</v>
      </c>
      <c r="B102" s="373"/>
      <c r="C102" s="366"/>
      <c r="D102" s="366"/>
      <c r="E102" s="366"/>
      <c r="F102" s="366"/>
      <c r="G102" s="363"/>
      <c r="H102" s="363"/>
      <c r="I102" s="363"/>
      <c r="J102" s="363"/>
      <c r="K102" s="363"/>
      <c r="L102" s="363"/>
      <c r="M102" s="363"/>
      <c r="N102" s="363"/>
      <c r="O102" s="363"/>
      <c r="P102" s="1276">
        <v>1607304.5899999999</v>
      </c>
      <c r="Q102" s="844"/>
      <c r="R102" s="364"/>
      <c r="S102" s="364"/>
      <c r="T102" s="364"/>
      <c r="U102" s="364"/>
      <c r="V102" s="364"/>
      <c r="W102" s="364"/>
      <c r="X102" s="364"/>
      <c r="Y102" s="364"/>
      <c r="Z102" s="364"/>
      <c r="AA102" s="364"/>
      <c r="AB102" s="364"/>
      <c r="AC102" s="364"/>
      <c r="AD102" s="364"/>
      <c r="AE102" s="1277">
        <v>1898322</v>
      </c>
      <c r="AF102" s="1810">
        <f t="shared" si="20"/>
        <v>0</v>
      </c>
      <c r="AG102" s="1811">
        <f t="shared" si="21"/>
        <v>0</v>
      </c>
      <c r="AH102" s="951"/>
      <c r="AI102" s="952">
        <v>1180760</v>
      </c>
    </row>
    <row r="103" spans="1:35" s="321" customFormat="1" ht="13.5" customHeight="1" thickBot="1">
      <c r="A103" s="379" t="s">
        <v>757</v>
      </c>
      <c r="B103" s="380">
        <f>+B95</f>
        <v>332</v>
      </c>
      <c r="C103" s="381"/>
      <c r="D103" s="381"/>
      <c r="E103" s="381"/>
      <c r="F103" s="381"/>
      <c r="G103" s="382"/>
      <c r="H103" s="382"/>
      <c r="I103" s="382"/>
      <c r="J103" s="382"/>
      <c r="K103" s="382"/>
      <c r="L103" s="382"/>
      <c r="M103" s="382"/>
      <c r="N103" s="382"/>
      <c r="O103" s="382"/>
      <c r="P103" s="383">
        <v>10656763.710000001</v>
      </c>
      <c r="Q103" s="931">
        <f>+Q95</f>
        <v>392</v>
      </c>
      <c r="R103" s="384"/>
      <c r="S103" s="384"/>
      <c r="T103" s="384"/>
      <c r="U103" s="384"/>
      <c r="V103" s="384"/>
      <c r="W103" s="384"/>
      <c r="X103" s="384"/>
      <c r="Y103" s="384"/>
      <c r="Z103" s="384"/>
      <c r="AA103" s="384"/>
      <c r="AB103" s="384"/>
      <c r="AC103" s="384"/>
      <c r="AD103" s="384"/>
      <c r="AE103" s="385">
        <v>12188358.00249275</v>
      </c>
      <c r="AF103" s="956">
        <f>+AF95</f>
        <v>18694.599999999999</v>
      </c>
      <c r="AG103" s="957">
        <f>+AG95</f>
        <v>60</v>
      </c>
      <c r="AH103" s="958">
        <f>+AH95</f>
        <v>350</v>
      </c>
      <c r="AI103" s="959">
        <v>11576794</v>
      </c>
    </row>
    <row r="104" spans="1:35" ht="12.75" hidden="1" thickTop="1"/>
    <row r="105" spans="1:35" ht="25.15" customHeight="1" thickTop="1" thickBot="1">
      <c r="A105" s="1985" t="s">
        <v>488</v>
      </c>
      <c r="B105" s="1985"/>
      <c r="C105" s="1985"/>
      <c r="D105" s="1985"/>
      <c r="E105" s="1985"/>
      <c r="F105" s="1985"/>
      <c r="G105" s="1985"/>
      <c r="H105" s="1985"/>
      <c r="I105" s="1985"/>
      <c r="J105" s="1985"/>
      <c r="K105" s="1985"/>
      <c r="L105" s="1985"/>
      <c r="M105" s="1985"/>
      <c r="N105" s="1985"/>
      <c r="O105" s="1985"/>
      <c r="P105" s="1985"/>
      <c r="Q105" s="1985"/>
      <c r="R105" s="1985"/>
      <c r="S105" s="1985"/>
      <c r="T105" s="1985"/>
      <c r="U105" s="1985"/>
      <c r="V105" s="1985"/>
      <c r="W105" s="1985"/>
      <c r="X105" s="1985"/>
      <c r="Y105" s="1985"/>
      <c r="Z105" s="1985"/>
      <c r="AA105" s="1985"/>
      <c r="AB105" s="1985"/>
      <c r="AC105" s="1985"/>
      <c r="AD105" s="1985"/>
      <c r="AE105" s="1985"/>
      <c r="AF105" s="1985"/>
      <c r="AG105" s="1985"/>
      <c r="AH105" s="1985"/>
      <c r="AI105" s="1985"/>
    </row>
    <row r="106" spans="1:35" s="770" customFormat="1" ht="27.6" hidden="1" customHeight="1" thickTop="1">
      <c r="A106" s="1949" t="s">
        <v>39</v>
      </c>
      <c r="B106" s="1946" t="s">
        <v>291</v>
      </c>
      <c r="C106" s="1947"/>
      <c r="D106" s="1947"/>
      <c r="E106" s="1947"/>
      <c r="F106" s="1947"/>
      <c r="G106" s="1947"/>
      <c r="H106" s="1947"/>
      <c r="I106" s="1947"/>
      <c r="J106" s="1947"/>
      <c r="K106" s="1947"/>
      <c r="L106" s="1947"/>
      <c r="M106" s="1947"/>
      <c r="N106" s="1947"/>
      <c r="O106" s="1947"/>
      <c r="P106" s="1945"/>
      <c r="Q106" s="1944" t="s">
        <v>363</v>
      </c>
      <c r="R106" s="1947"/>
      <c r="S106" s="1947"/>
      <c r="T106" s="1947"/>
      <c r="U106" s="1947"/>
      <c r="V106" s="1947"/>
      <c r="W106" s="1947"/>
      <c r="X106" s="1947"/>
      <c r="Y106" s="1947"/>
      <c r="Z106" s="1947"/>
      <c r="AA106" s="1947"/>
      <c r="AB106" s="1947"/>
      <c r="AC106" s="1947"/>
      <c r="AD106" s="1947"/>
      <c r="AE106" s="1948"/>
      <c r="AF106" s="1997" t="s">
        <v>365</v>
      </c>
      <c r="AG106" s="1994"/>
      <c r="AH106" s="1993" t="s">
        <v>364</v>
      </c>
      <c r="AI106" s="1994"/>
    </row>
    <row r="107" spans="1:35" ht="129" hidden="1" customHeight="1">
      <c r="A107" s="1995"/>
      <c r="B107" s="370" t="s">
        <v>9</v>
      </c>
      <c r="C107" s="359" t="s">
        <v>120</v>
      </c>
      <c r="D107" s="359" t="s">
        <v>219</v>
      </c>
      <c r="E107" s="359" t="s">
        <v>122</v>
      </c>
      <c r="F107" s="359" t="s">
        <v>141</v>
      </c>
      <c r="G107" s="359" t="s">
        <v>142</v>
      </c>
      <c r="H107" s="359" t="s">
        <v>143</v>
      </c>
      <c r="I107" s="359" t="s">
        <v>144</v>
      </c>
      <c r="J107" s="359" t="s">
        <v>123</v>
      </c>
      <c r="K107" s="359" t="s">
        <v>124</v>
      </c>
      <c r="L107" s="359" t="s">
        <v>125</v>
      </c>
      <c r="M107" s="359" t="s">
        <v>140</v>
      </c>
      <c r="N107" s="359" t="s">
        <v>96</v>
      </c>
      <c r="O107" s="359" t="s">
        <v>130</v>
      </c>
      <c r="P107" s="360" t="s">
        <v>129</v>
      </c>
      <c r="Q107" s="369" t="s">
        <v>9</v>
      </c>
      <c r="R107" s="359" t="s">
        <v>120</v>
      </c>
      <c r="S107" s="359" t="s">
        <v>121</v>
      </c>
      <c r="T107" s="359" t="s">
        <v>122</v>
      </c>
      <c r="U107" s="359" t="s">
        <v>141</v>
      </c>
      <c r="V107" s="359" t="s">
        <v>142</v>
      </c>
      <c r="W107" s="359" t="s">
        <v>143</v>
      </c>
      <c r="X107" s="359" t="s">
        <v>144</v>
      </c>
      <c r="Y107" s="359" t="s">
        <v>123</v>
      </c>
      <c r="Z107" s="359" t="s">
        <v>124</v>
      </c>
      <c r="AA107" s="359" t="s">
        <v>125</v>
      </c>
      <c r="AB107" s="359" t="s">
        <v>140</v>
      </c>
      <c r="AC107" s="359" t="s">
        <v>96</v>
      </c>
      <c r="AD107" s="359" t="s">
        <v>130</v>
      </c>
      <c r="AE107" s="376" t="s">
        <v>292</v>
      </c>
      <c r="AF107" s="370" t="s">
        <v>134</v>
      </c>
      <c r="AG107" s="360" t="s">
        <v>133</v>
      </c>
      <c r="AH107" s="369" t="s">
        <v>9</v>
      </c>
      <c r="AI107" s="360" t="s">
        <v>293</v>
      </c>
    </row>
    <row r="108" spans="1:35" ht="12.75" hidden="1" thickTop="1">
      <c r="A108" s="1996"/>
      <c r="B108" s="516" t="s">
        <v>40</v>
      </c>
      <c r="C108" s="361" t="s">
        <v>41</v>
      </c>
      <c r="D108" s="361" t="s">
        <v>42</v>
      </c>
      <c r="E108" s="361" t="s">
        <v>43</v>
      </c>
      <c r="F108" s="362" t="s">
        <v>44</v>
      </c>
      <c r="G108" s="362" t="s">
        <v>45</v>
      </c>
      <c r="H108" s="362" t="s">
        <v>61</v>
      </c>
      <c r="I108" s="362" t="s">
        <v>95</v>
      </c>
      <c r="J108" s="362" t="s">
        <v>128</v>
      </c>
      <c r="K108" s="362" t="s">
        <v>132</v>
      </c>
      <c r="L108" s="362" t="s">
        <v>149</v>
      </c>
      <c r="M108" s="362" t="s">
        <v>150</v>
      </c>
      <c r="N108" s="362" t="s">
        <v>152</v>
      </c>
      <c r="O108" s="362" t="s">
        <v>153</v>
      </c>
      <c r="P108" s="371" t="s">
        <v>154</v>
      </c>
      <c r="Q108" s="928" t="s">
        <v>40</v>
      </c>
      <c r="R108" s="361" t="s">
        <v>41</v>
      </c>
      <c r="S108" s="361" t="s">
        <v>42</v>
      </c>
      <c r="T108" s="361" t="s">
        <v>43</v>
      </c>
      <c r="U108" s="362" t="s">
        <v>44</v>
      </c>
      <c r="V108" s="362" t="s">
        <v>45</v>
      </c>
      <c r="W108" s="362" t="s">
        <v>61</v>
      </c>
      <c r="X108" s="362" t="s">
        <v>95</v>
      </c>
      <c r="Y108" s="362" t="s">
        <v>128</v>
      </c>
      <c r="Z108" s="362" t="s">
        <v>132</v>
      </c>
      <c r="AA108" s="362" t="s">
        <v>149</v>
      </c>
      <c r="AB108" s="362" t="s">
        <v>150</v>
      </c>
      <c r="AC108" s="362" t="s">
        <v>152</v>
      </c>
      <c r="AD108" s="362" t="s">
        <v>153</v>
      </c>
      <c r="AE108" s="377" t="s">
        <v>154</v>
      </c>
      <c r="AF108" s="519"/>
      <c r="AG108" s="568"/>
      <c r="AH108" s="928"/>
      <c r="AI108" s="568"/>
    </row>
    <row r="109" spans="1:35" ht="12.75" thickTop="1">
      <c r="A109" s="399"/>
      <c r="B109" s="912"/>
      <c r="C109" s="332"/>
      <c r="D109" s="332"/>
      <c r="E109" s="332"/>
      <c r="F109" s="332"/>
      <c r="G109" s="332"/>
      <c r="H109" s="332"/>
      <c r="I109" s="332"/>
      <c r="J109" s="332"/>
      <c r="K109" s="332"/>
      <c r="L109" s="332"/>
      <c r="M109" s="332"/>
      <c r="N109" s="332"/>
      <c r="O109" s="332"/>
      <c r="P109" s="335"/>
      <c r="Q109" s="932"/>
      <c r="R109" s="332"/>
      <c r="S109" s="332"/>
      <c r="T109" s="332"/>
      <c r="U109" s="332"/>
      <c r="V109" s="332"/>
      <c r="W109" s="332"/>
      <c r="X109" s="332"/>
      <c r="Y109" s="332"/>
      <c r="Z109" s="332"/>
      <c r="AA109" s="332"/>
      <c r="AB109" s="332"/>
      <c r="AC109" s="332"/>
      <c r="AD109" s="332"/>
      <c r="AE109" s="402"/>
      <c r="AF109" s="961"/>
      <c r="AG109" s="962"/>
      <c r="AH109" s="932"/>
      <c r="AI109" s="963"/>
    </row>
    <row r="110" spans="1:35" s="95" customFormat="1">
      <c r="A110" s="400" t="s">
        <v>46</v>
      </c>
      <c r="B110" s="913"/>
      <c r="C110" s="333"/>
      <c r="D110" s="333"/>
      <c r="E110" s="333"/>
      <c r="F110" s="333"/>
      <c r="G110" s="333"/>
      <c r="H110" s="333"/>
      <c r="I110" s="333"/>
      <c r="J110" s="333"/>
      <c r="K110" s="333"/>
      <c r="L110" s="333"/>
      <c r="M110" s="333"/>
      <c r="N110" s="333"/>
      <c r="O110" s="333"/>
      <c r="P110" s="336"/>
      <c r="Q110" s="831"/>
      <c r="R110" s="333"/>
      <c r="S110" s="333"/>
      <c r="T110" s="333"/>
      <c r="U110" s="333"/>
      <c r="V110" s="333"/>
      <c r="W110" s="333"/>
      <c r="X110" s="333"/>
      <c r="Y110" s="333"/>
      <c r="Z110" s="333"/>
      <c r="AA110" s="333"/>
      <c r="AB110" s="333"/>
      <c r="AC110" s="333"/>
      <c r="AD110" s="333"/>
      <c r="AE110" s="403"/>
      <c r="AF110" s="964"/>
      <c r="AG110" s="965"/>
      <c r="AH110" s="831"/>
      <c r="AI110" s="480"/>
    </row>
    <row r="111" spans="1:35" s="95" customFormat="1">
      <c r="A111" s="400" t="s">
        <v>19005</v>
      </c>
      <c r="B111" s="913">
        <v>28</v>
      </c>
      <c r="C111" s="333">
        <v>137054.23529400001</v>
      </c>
      <c r="D111" s="333"/>
      <c r="E111" s="333"/>
      <c r="F111" s="333"/>
      <c r="G111" s="333"/>
      <c r="H111" s="333"/>
      <c r="I111" s="333"/>
      <c r="J111" s="333"/>
      <c r="K111" s="333">
        <v>137054.23529400001</v>
      </c>
      <c r="L111" s="333">
        <v>28385</v>
      </c>
      <c r="M111" s="333">
        <v>4122.71684</v>
      </c>
      <c r="N111" s="333">
        <v>32507.716840000001</v>
      </c>
      <c r="O111" s="333">
        <v>169561.95213400002</v>
      </c>
      <c r="P111" s="336">
        <v>4747734.6597520001</v>
      </c>
      <c r="Q111" s="831">
        <v>34</v>
      </c>
      <c r="R111" s="333">
        <v>141798.35294117648</v>
      </c>
      <c r="S111" s="333"/>
      <c r="T111" s="333"/>
      <c r="U111" s="333"/>
      <c r="V111" s="333"/>
      <c r="W111" s="333"/>
      <c r="X111" s="333"/>
      <c r="Y111" s="333"/>
      <c r="Z111" s="333">
        <v>141798.35294117648</v>
      </c>
      <c r="AA111" s="333">
        <v>24033.058823529413</v>
      </c>
      <c r="AB111" s="333">
        <v>2126.9752941176471</v>
      </c>
      <c r="AC111" s="333">
        <v>26160.034117647061</v>
      </c>
      <c r="AD111" s="333">
        <v>167958.38705882354</v>
      </c>
      <c r="AE111" s="403">
        <v>5710585.1600000001</v>
      </c>
      <c r="AF111" s="964">
        <f>+AD111-O111</f>
        <v>-1603.565075176477</v>
      </c>
      <c r="AG111" s="965">
        <f>+Q111-B111</f>
        <v>6</v>
      </c>
      <c r="AH111" s="831">
        <v>34</v>
      </c>
      <c r="AI111" s="480">
        <v>5710585</v>
      </c>
    </row>
    <row r="112" spans="1:35" s="95" customFormat="1">
      <c r="A112" s="400" t="s">
        <v>597</v>
      </c>
      <c r="B112" s="913">
        <v>111</v>
      </c>
      <c r="C112" s="333">
        <v>80315.050413000004</v>
      </c>
      <c r="D112" s="333"/>
      <c r="E112" s="333"/>
      <c r="F112" s="333"/>
      <c r="G112" s="333"/>
      <c r="H112" s="333"/>
      <c r="I112" s="333"/>
      <c r="J112" s="333"/>
      <c r="K112" s="333">
        <v>80315.050413000004</v>
      </c>
      <c r="L112" s="333">
        <v>13144</v>
      </c>
      <c r="M112" s="333">
        <v>2665.2832036363602</v>
      </c>
      <c r="N112" s="333">
        <v>15809.28320363636</v>
      </c>
      <c r="O112" s="333">
        <v>96124.333616636359</v>
      </c>
      <c r="P112" s="336">
        <v>10669801.031446636</v>
      </c>
      <c r="Q112" s="831">
        <v>121</v>
      </c>
      <c r="R112" s="333">
        <v>79651.537190082643</v>
      </c>
      <c r="S112" s="333"/>
      <c r="T112" s="333"/>
      <c r="U112" s="333"/>
      <c r="V112" s="333"/>
      <c r="W112" s="333"/>
      <c r="X112" s="333"/>
      <c r="Y112" s="333"/>
      <c r="Z112" s="333">
        <v>79651.537190082643</v>
      </c>
      <c r="AA112" s="333">
        <v>13675.256198347108</v>
      </c>
      <c r="AB112" s="333">
        <v>1194.7730578512396</v>
      </c>
      <c r="AC112" s="333">
        <v>14870.029256198348</v>
      </c>
      <c r="AD112" s="333">
        <v>94521.566446280995</v>
      </c>
      <c r="AE112" s="403">
        <v>11437109.540000001</v>
      </c>
      <c r="AF112" s="964">
        <f t="shared" ref="AF112:AF114" si="22">+AD112-O112</f>
        <v>-1602.7671703553642</v>
      </c>
      <c r="AG112" s="965">
        <f t="shared" ref="AG112:AG114" si="23">+Q112-B112</f>
        <v>10</v>
      </c>
      <c r="AH112" s="831">
        <v>121</v>
      </c>
      <c r="AI112" s="480">
        <v>11437110</v>
      </c>
    </row>
    <row r="113" spans="1:35" s="95" customFormat="1">
      <c r="A113" s="400" t="s">
        <v>598</v>
      </c>
      <c r="B113" s="913">
        <v>195</v>
      </c>
      <c r="C113" s="333">
        <v>49801.558518999998</v>
      </c>
      <c r="D113" s="333"/>
      <c r="E113" s="333"/>
      <c r="F113" s="333"/>
      <c r="G113" s="333"/>
      <c r="H113" s="333"/>
      <c r="I113" s="333"/>
      <c r="J113" s="333"/>
      <c r="K113" s="333">
        <v>49801.558518999998</v>
      </c>
      <c r="L113" s="333">
        <v>8025</v>
      </c>
      <c r="M113" s="333">
        <v>2294.3040493023254</v>
      </c>
      <c r="N113" s="333">
        <v>10319.304049302325</v>
      </c>
      <c r="O113" s="333">
        <v>60120.862568302327</v>
      </c>
      <c r="P113" s="336">
        <v>11723568.200818954</v>
      </c>
      <c r="Q113" s="831">
        <v>199</v>
      </c>
      <c r="R113" s="333">
        <v>49182.331658291456</v>
      </c>
      <c r="S113" s="333"/>
      <c r="T113" s="333"/>
      <c r="U113" s="333"/>
      <c r="V113" s="333"/>
      <c r="W113" s="333"/>
      <c r="X113" s="333"/>
      <c r="Y113" s="333"/>
      <c r="Z113" s="333">
        <v>49182.331658291456</v>
      </c>
      <c r="AA113" s="333">
        <v>8597.0552763819087</v>
      </c>
      <c r="AB113" s="333">
        <v>737.7349748743718</v>
      </c>
      <c r="AC113" s="333">
        <v>9334.7902512562796</v>
      </c>
      <c r="AD113" s="333">
        <v>58517.121909547735</v>
      </c>
      <c r="AE113" s="403">
        <v>11644907.26</v>
      </c>
      <c r="AF113" s="964">
        <f t="shared" si="22"/>
        <v>-1603.740658754592</v>
      </c>
      <c r="AG113" s="965">
        <f t="shared" si="23"/>
        <v>4</v>
      </c>
      <c r="AH113" s="831">
        <v>199</v>
      </c>
      <c r="AI113" s="480">
        <v>11644907</v>
      </c>
    </row>
    <row r="114" spans="1:35" s="95" customFormat="1">
      <c r="A114" s="400" t="s">
        <v>599</v>
      </c>
      <c r="B114" s="913">
        <v>26</v>
      </c>
      <c r="C114" s="333">
        <v>29600</v>
      </c>
      <c r="D114" s="333"/>
      <c r="E114" s="333"/>
      <c r="F114" s="333"/>
      <c r="G114" s="333"/>
      <c r="H114" s="333"/>
      <c r="I114" s="333"/>
      <c r="J114" s="333"/>
      <c r="K114" s="333">
        <v>29600</v>
      </c>
      <c r="L114" s="333">
        <v>5655</v>
      </c>
      <c r="M114" s="333">
        <v>2099.5168400000002</v>
      </c>
      <c r="N114" s="333">
        <v>7754.5168400000002</v>
      </c>
      <c r="O114" s="333">
        <v>37354.516839999997</v>
      </c>
      <c r="P114" s="336">
        <v>971217.43783999991</v>
      </c>
      <c r="Q114" s="831">
        <v>30</v>
      </c>
      <c r="R114" s="333">
        <v>29916</v>
      </c>
      <c r="S114" s="333"/>
      <c r="T114" s="333"/>
      <c r="U114" s="333"/>
      <c r="V114" s="333"/>
      <c r="W114" s="333"/>
      <c r="X114" s="333"/>
      <c r="Y114" s="333"/>
      <c r="Z114" s="333">
        <v>29916</v>
      </c>
      <c r="AA114" s="333">
        <v>5386</v>
      </c>
      <c r="AB114" s="333">
        <v>448.74</v>
      </c>
      <c r="AC114" s="333">
        <v>5834.74</v>
      </c>
      <c r="AD114" s="333">
        <v>35750.74</v>
      </c>
      <c r="AE114" s="403">
        <v>1072522.2</v>
      </c>
      <c r="AF114" s="964">
        <f t="shared" si="22"/>
        <v>-1603.7768399999986</v>
      </c>
      <c r="AG114" s="965">
        <f t="shared" si="23"/>
        <v>4</v>
      </c>
      <c r="AH114" s="831">
        <v>30</v>
      </c>
      <c r="AI114" s="480">
        <v>1072522</v>
      </c>
    </row>
    <row r="115" spans="1:35">
      <c r="A115" s="399"/>
      <c r="B115" s="912"/>
      <c r="C115" s="332"/>
      <c r="D115" s="332"/>
      <c r="E115" s="332"/>
      <c r="F115" s="332"/>
      <c r="G115" s="332"/>
      <c r="H115" s="332"/>
      <c r="I115" s="332"/>
      <c r="J115" s="332"/>
      <c r="K115" s="332"/>
      <c r="L115" s="332"/>
      <c r="M115" s="332"/>
      <c r="N115" s="332"/>
      <c r="O115" s="332"/>
      <c r="P115" s="335"/>
      <c r="Q115" s="932"/>
      <c r="R115" s="332"/>
      <c r="S115" s="332"/>
      <c r="T115" s="332"/>
      <c r="U115" s="332"/>
      <c r="V115" s="332"/>
      <c r="W115" s="332"/>
      <c r="X115" s="332"/>
      <c r="Y115" s="332"/>
      <c r="Z115" s="332"/>
      <c r="AA115" s="332"/>
      <c r="AB115" s="332"/>
      <c r="AC115" s="332"/>
      <c r="AD115" s="332"/>
      <c r="AE115" s="402"/>
      <c r="AF115" s="961"/>
      <c r="AG115" s="962"/>
      <c r="AH115" s="932"/>
      <c r="AI115" s="963"/>
    </row>
    <row r="116" spans="1:35" s="95" customFormat="1">
      <c r="A116" s="401" t="s">
        <v>0</v>
      </c>
      <c r="B116" s="914">
        <v>360</v>
      </c>
      <c r="C116" s="387"/>
      <c r="D116" s="387"/>
      <c r="E116" s="387"/>
      <c r="F116" s="387"/>
      <c r="G116" s="387"/>
      <c r="H116" s="387"/>
      <c r="I116" s="387"/>
      <c r="J116" s="387"/>
      <c r="K116" s="387"/>
      <c r="L116" s="387"/>
      <c r="M116" s="387"/>
      <c r="N116" s="387"/>
      <c r="O116" s="387"/>
      <c r="P116" s="398">
        <v>28112321.329857588</v>
      </c>
      <c r="Q116" s="933">
        <v>384</v>
      </c>
      <c r="R116" s="387"/>
      <c r="S116" s="387"/>
      <c r="T116" s="387"/>
      <c r="U116" s="387"/>
      <c r="V116" s="387"/>
      <c r="W116" s="387"/>
      <c r="X116" s="387"/>
      <c r="Y116" s="387"/>
      <c r="Z116" s="387"/>
      <c r="AA116" s="387"/>
      <c r="AB116" s="387"/>
      <c r="AC116" s="387"/>
      <c r="AD116" s="387"/>
      <c r="AE116" s="404">
        <v>29865124.16</v>
      </c>
      <c r="AF116" s="966">
        <f>SUM(AF111:AF114)</f>
        <v>-6413.8497442864318</v>
      </c>
      <c r="AG116" s="967">
        <f>SUM(AG111:AG115)</f>
        <v>24</v>
      </c>
      <c r="AH116" s="933">
        <v>384</v>
      </c>
      <c r="AI116" s="968">
        <v>29865124</v>
      </c>
    </row>
    <row r="117" spans="1:35" s="95" customFormat="1">
      <c r="A117" s="544" t="s">
        <v>636</v>
      </c>
      <c r="B117" s="915"/>
      <c r="C117" s="333"/>
      <c r="D117" s="333"/>
      <c r="E117" s="333"/>
      <c r="F117" s="333"/>
      <c r="G117" s="333"/>
      <c r="H117" s="333"/>
      <c r="I117" s="333"/>
      <c r="J117" s="333"/>
      <c r="K117" s="333"/>
      <c r="L117" s="333"/>
      <c r="M117" s="333"/>
      <c r="N117" s="333"/>
      <c r="O117" s="333"/>
      <c r="P117" s="336">
        <v>2066064</v>
      </c>
      <c r="Q117" s="934"/>
      <c r="R117" s="333"/>
      <c r="S117" s="333"/>
      <c r="T117" s="333"/>
      <c r="U117" s="333"/>
      <c r="V117" s="333"/>
      <c r="W117" s="333"/>
      <c r="X117" s="333"/>
      <c r="Y117" s="333"/>
      <c r="Z117" s="333"/>
      <c r="AA117" s="333"/>
      <c r="AB117" s="333"/>
      <c r="AC117" s="333"/>
      <c r="AD117" s="333"/>
      <c r="AE117" s="403">
        <v>2262938</v>
      </c>
      <c r="AF117" s="964"/>
      <c r="AG117" s="965"/>
      <c r="AH117" s="831"/>
      <c r="AI117" s="480">
        <v>2262938</v>
      </c>
    </row>
    <row r="118" spans="1:35" s="95" customFormat="1">
      <c r="A118" s="544" t="s">
        <v>759</v>
      </c>
      <c r="B118" s="915"/>
      <c r="C118" s="333"/>
      <c r="D118" s="333"/>
      <c r="E118" s="333"/>
      <c r="F118" s="333"/>
      <c r="G118" s="333"/>
      <c r="H118" s="333"/>
      <c r="I118" s="333"/>
      <c r="J118" s="333"/>
      <c r="K118" s="333"/>
      <c r="L118" s="333"/>
      <c r="M118" s="333"/>
      <c r="N118" s="333"/>
      <c r="O118" s="333"/>
      <c r="P118" s="336">
        <v>4322882</v>
      </c>
      <c r="Q118" s="934"/>
      <c r="R118" s="333"/>
      <c r="S118" s="333"/>
      <c r="T118" s="333"/>
      <c r="U118" s="333"/>
      <c r="V118" s="333"/>
      <c r="W118" s="333"/>
      <c r="X118" s="333"/>
      <c r="Y118" s="333"/>
      <c r="Z118" s="333"/>
      <c r="AA118" s="333"/>
      <c r="AB118" s="333"/>
      <c r="AC118" s="333"/>
      <c r="AD118" s="333"/>
      <c r="AE118" s="403">
        <v>2524285</v>
      </c>
      <c r="AF118" s="964"/>
      <c r="AG118" s="965"/>
      <c r="AH118" s="831"/>
      <c r="AI118" s="480">
        <v>2469750</v>
      </c>
    </row>
    <row r="119" spans="1:35" s="95" customFormat="1">
      <c r="A119" s="544" t="s">
        <v>760</v>
      </c>
      <c r="B119" s="915"/>
      <c r="C119" s="333"/>
      <c r="D119" s="333"/>
      <c r="E119" s="333"/>
      <c r="F119" s="333"/>
      <c r="G119" s="333"/>
      <c r="H119" s="333"/>
      <c r="I119" s="333"/>
      <c r="J119" s="333"/>
      <c r="K119" s="333"/>
      <c r="L119" s="333"/>
      <c r="M119" s="333"/>
      <c r="N119" s="333"/>
      <c r="O119" s="333"/>
      <c r="P119" s="336">
        <v>65989</v>
      </c>
      <c r="Q119" s="934"/>
      <c r="R119" s="333"/>
      <c r="S119" s="333"/>
      <c r="T119" s="333"/>
      <c r="U119" s="333"/>
      <c r="V119" s="333"/>
      <c r="W119" s="333"/>
      <c r="X119" s="333"/>
      <c r="Y119" s="333"/>
      <c r="Z119" s="333"/>
      <c r="AA119" s="333"/>
      <c r="AB119" s="333"/>
      <c r="AC119" s="333"/>
      <c r="AD119" s="333"/>
      <c r="AE119" s="403">
        <v>78978</v>
      </c>
      <c r="AF119" s="964"/>
      <c r="AG119" s="965"/>
      <c r="AH119" s="831"/>
      <c r="AI119" s="480">
        <v>133513</v>
      </c>
    </row>
    <row r="120" spans="1:35" s="320" customFormat="1" ht="12.75" thickBot="1">
      <c r="A120" s="379" t="s">
        <v>757</v>
      </c>
      <c r="B120" s="916">
        <f>+B116</f>
        <v>360</v>
      </c>
      <c r="C120" s="545"/>
      <c r="D120" s="545"/>
      <c r="E120" s="545"/>
      <c r="F120" s="545"/>
      <c r="G120" s="545"/>
      <c r="H120" s="545"/>
      <c r="I120" s="545"/>
      <c r="J120" s="545"/>
      <c r="K120" s="545"/>
      <c r="L120" s="545"/>
      <c r="M120" s="545"/>
      <c r="N120" s="545"/>
      <c r="O120" s="545"/>
      <c r="P120" s="397">
        <v>34567256.329857588</v>
      </c>
      <c r="Q120" s="935">
        <f>+Q116</f>
        <v>384</v>
      </c>
      <c r="R120" s="545"/>
      <c r="S120" s="545"/>
      <c r="T120" s="545"/>
      <c r="U120" s="545"/>
      <c r="V120" s="545"/>
      <c r="W120" s="545"/>
      <c r="X120" s="545"/>
      <c r="Y120" s="545"/>
      <c r="Z120" s="545"/>
      <c r="AA120" s="545"/>
      <c r="AB120" s="545"/>
      <c r="AC120" s="545"/>
      <c r="AD120" s="545"/>
      <c r="AE120" s="405">
        <v>34731325.159999996</v>
      </c>
      <c r="AF120" s="969">
        <f>+AF116</f>
        <v>-6413.8497442864318</v>
      </c>
      <c r="AG120" s="970">
        <f>+AG116</f>
        <v>24</v>
      </c>
      <c r="AH120" s="935">
        <f>+AH116</f>
        <v>384</v>
      </c>
      <c r="AI120" s="971">
        <v>34731325</v>
      </c>
    </row>
    <row r="121" spans="1:35" s="95" customFormat="1" ht="12.75" hidden="1" thickTop="1">
      <c r="A121" s="322"/>
      <c r="B121" s="917"/>
      <c r="C121" s="334"/>
      <c r="D121" s="334"/>
      <c r="E121" s="334"/>
      <c r="F121" s="334"/>
      <c r="G121" s="334"/>
      <c r="H121" s="334"/>
      <c r="I121" s="334"/>
      <c r="J121" s="334"/>
      <c r="K121" s="334"/>
      <c r="L121" s="334"/>
      <c r="M121" s="334"/>
      <c r="N121" s="334"/>
      <c r="O121" s="334"/>
      <c r="P121" s="334"/>
      <c r="Q121" s="917"/>
      <c r="R121" s="334"/>
      <c r="S121" s="334"/>
      <c r="T121" s="334"/>
      <c r="U121" s="334"/>
      <c r="V121" s="334"/>
      <c r="W121" s="334"/>
      <c r="X121" s="334"/>
      <c r="Y121" s="334"/>
      <c r="Z121" s="334"/>
      <c r="AA121" s="334"/>
      <c r="AB121" s="334"/>
      <c r="AC121" s="334"/>
      <c r="AD121" s="334"/>
      <c r="AE121" s="334"/>
      <c r="AF121" s="972"/>
      <c r="AG121" s="917"/>
      <c r="AH121" s="917"/>
      <c r="AI121" s="972"/>
    </row>
    <row r="122" spans="1:35" ht="12.75" hidden="1" thickTop="1"/>
    <row r="123" spans="1:35" ht="22.9" customHeight="1" thickTop="1" thickBot="1">
      <c r="A123" s="1985" t="s">
        <v>489</v>
      </c>
      <c r="B123" s="1985"/>
      <c r="C123" s="1985"/>
      <c r="D123" s="1985"/>
      <c r="E123" s="1985"/>
      <c r="F123" s="1985"/>
      <c r="G123" s="1985"/>
      <c r="H123" s="1985"/>
      <c r="I123" s="1985"/>
      <c r="J123" s="1985"/>
      <c r="K123" s="1985"/>
      <c r="L123" s="1985"/>
      <c r="M123" s="1985"/>
      <c r="N123" s="1985"/>
      <c r="O123" s="1985"/>
      <c r="P123" s="1985"/>
      <c r="Q123" s="1985"/>
      <c r="R123" s="1985"/>
      <c r="S123" s="1985"/>
      <c r="T123" s="1985"/>
      <c r="U123" s="1985"/>
      <c r="V123" s="1985"/>
      <c r="W123" s="1985"/>
      <c r="X123" s="1985"/>
      <c r="Y123" s="1985"/>
      <c r="Z123" s="1985"/>
      <c r="AA123" s="1985"/>
      <c r="AB123" s="1985"/>
      <c r="AC123" s="1985"/>
      <c r="AD123" s="1985"/>
      <c r="AE123" s="1985"/>
      <c r="AF123" s="1985"/>
      <c r="AG123" s="1985"/>
      <c r="AH123" s="1985"/>
      <c r="AI123" s="1985"/>
    </row>
    <row r="124" spans="1:35" s="770" customFormat="1" ht="29.45" hidden="1" customHeight="1" thickTop="1">
      <c r="A124" s="1949" t="s">
        <v>39</v>
      </c>
      <c r="B124" s="1946" t="s">
        <v>291</v>
      </c>
      <c r="C124" s="1947"/>
      <c r="D124" s="1947"/>
      <c r="E124" s="1947"/>
      <c r="F124" s="1947"/>
      <c r="G124" s="1947"/>
      <c r="H124" s="1947"/>
      <c r="I124" s="1947"/>
      <c r="J124" s="1947"/>
      <c r="K124" s="1947"/>
      <c r="L124" s="1947"/>
      <c r="M124" s="1947"/>
      <c r="N124" s="1947"/>
      <c r="O124" s="1947"/>
      <c r="P124" s="1945"/>
      <c r="Q124" s="1944" t="s">
        <v>363</v>
      </c>
      <c r="R124" s="1947"/>
      <c r="S124" s="1947"/>
      <c r="T124" s="1947"/>
      <c r="U124" s="1947"/>
      <c r="V124" s="1947"/>
      <c r="W124" s="1947"/>
      <c r="X124" s="1947"/>
      <c r="Y124" s="1947"/>
      <c r="Z124" s="1947"/>
      <c r="AA124" s="1947"/>
      <c r="AB124" s="1947"/>
      <c r="AC124" s="1947"/>
      <c r="AD124" s="1947"/>
      <c r="AE124" s="1948"/>
      <c r="AF124" s="1997" t="s">
        <v>365</v>
      </c>
      <c r="AG124" s="1994"/>
      <c r="AH124" s="1993" t="s">
        <v>364</v>
      </c>
      <c r="AI124" s="1994"/>
    </row>
    <row r="125" spans="1:35" ht="129" hidden="1" customHeight="1">
      <c r="A125" s="1995"/>
      <c r="B125" s="370" t="s">
        <v>9</v>
      </c>
      <c r="C125" s="359" t="s">
        <v>120</v>
      </c>
      <c r="D125" s="359" t="s">
        <v>219</v>
      </c>
      <c r="E125" s="359" t="s">
        <v>122</v>
      </c>
      <c r="F125" s="359" t="s">
        <v>141</v>
      </c>
      <c r="G125" s="359" t="s">
        <v>142</v>
      </c>
      <c r="H125" s="359" t="s">
        <v>143</v>
      </c>
      <c r="I125" s="359" t="s">
        <v>144</v>
      </c>
      <c r="J125" s="359" t="s">
        <v>123</v>
      </c>
      <c r="K125" s="359" t="s">
        <v>124</v>
      </c>
      <c r="L125" s="359" t="s">
        <v>125</v>
      </c>
      <c r="M125" s="359" t="s">
        <v>140</v>
      </c>
      <c r="N125" s="359" t="s">
        <v>96</v>
      </c>
      <c r="O125" s="359" t="s">
        <v>130</v>
      </c>
      <c r="P125" s="360" t="s">
        <v>129</v>
      </c>
      <c r="Q125" s="369" t="s">
        <v>9</v>
      </c>
      <c r="R125" s="359" t="s">
        <v>120</v>
      </c>
      <c r="S125" s="359" t="s">
        <v>121</v>
      </c>
      <c r="T125" s="359" t="s">
        <v>122</v>
      </c>
      <c r="U125" s="359" t="s">
        <v>141</v>
      </c>
      <c r="V125" s="359" t="s">
        <v>142</v>
      </c>
      <c r="W125" s="359" t="s">
        <v>143</v>
      </c>
      <c r="X125" s="359" t="s">
        <v>144</v>
      </c>
      <c r="Y125" s="359" t="s">
        <v>123</v>
      </c>
      <c r="Z125" s="359" t="s">
        <v>124</v>
      </c>
      <c r="AA125" s="359" t="s">
        <v>125</v>
      </c>
      <c r="AB125" s="359" t="s">
        <v>140</v>
      </c>
      <c r="AC125" s="359" t="s">
        <v>96</v>
      </c>
      <c r="AD125" s="359" t="s">
        <v>130</v>
      </c>
      <c r="AE125" s="376" t="s">
        <v>292</v>
      </c>
      <c r="AF125" s="533" t="s">
        <v>134</v>
      </c>
      <c r="AG125" s="360" t="s">
        <v>133</v>
      </c>
      <c r="AH125" s="369" t="s">
        <v>9</v>
      </c>
      <c r="AI125" s="360" t="s">
        <v>293</v>
      </c>
    </row>
    <row r="126" spans="1:35" ht="12.75" hidden="1" thickTop="1">
      <c r="A126" s="1996"/>
      <c r="B126" s="516" t="s">
        <v>40</v>
      </c>
      <c r="C126" s="361" t="s">
        <v>41</v>
      </c>
      <c r="D126" s="361" t="s">
        <v>42</v>
      </c>
      <c r="E126" s="361" t="s">
        <v>43</v>
      </c>
      <c r="F126" s="362" t="s">
        <v>44</v>
      </c>
      <c r="G126" s="362" t="s">
        <v>45</v>
      </c>
      <c r="H126" s="362" t="s">
        <v>61</v>
      </c>
      <c r="I126" s="362" t="s">
        <v>95</v>
      </c>
      <c r="J126" s="362" t="s">
        <v>128</v>
      </c>
      <c r="K126" s="362" t="s">
        <v>132</v>
      </c>
      <c r="L126" s="362" t="s">
        <v>149</v>
      </c>
      <c r="M126" s="362" t="s">
        <v>150</v>
      </c>
      <c r="N126" s="362" t="s">
        <v>152</v>
      </c>
      <c r="O126" s="362" t="s">
        <v>153</v>
      </c>
      <c r="P126" s="371" t="s">
        <v>154</v>
      </c>
      <c r="Q126" s="928" t="s">
        <v>40</v>
      </c>
      <c r="R126" s="361" t="s">
        <v>41</v>
      </c>
      <c r="S126" s="361" t="s">
        <v>42</v>
      </c>
      <c r="T126" s="361" t="s">
        <v>43</v>
      </c>
      <c r="U126" s="362" t="s">
        <v>44</v>
      </c>
      <c r="V126" s="362" t="s">
        <v>45</v>
      </c>
      <c r="W126" s="362" t="s">
        <v>61</v>
      </c>
      <c r="X126" s="362" t="s">
        <v>95</v>
      </c>
      <c r="Y126" s="362" t="s">
        <v>128</v>
      </c>
      <c r="Z126" s="362" t="s">
        <v>132</v>
      </c>
      <c r="AA126" s="362" t="s">
        <v>149</v>
      </c>
      <c r="AB126" s="362" t="s">
        <v>150</v>
      </c>
      <c r="AC126" s="362" t="s">
        <v>152</v>
      </c>
      <c r="AD126" s="362" t="s">
        <v>153</v>
      </c>
      <c r="AE126" s="377" t="s">
        <v>154</v>
      </c>
      <c r="AF126" s="519"/>
      <c r="AG126" s="568"/>
      <c r="AH126" s="928"/>
      <c r="AI126" s="568"/>
    </row>
    <row r="127" spans="1:35" s="95" customFormat="1" ht="12.75" thickTop="1">
      <c r="A127" s="182" t="s">
        <v>5</v>
      </c>
      <c r="B127" s="908">
        <f>SUM(B128:B134)</f>
        <v>16</v>
      </c>
      <c r="C127" s="534">
        <f t="shared" ref="C127:O127" si="24">SUM(C128:C134)</f>
        <v>68121</v>
      </c>
      <c r="D127" s="393"/>
      <c r="E127" s="393"/>
      <c r="F127" s="393"/>
      <c r="G127" s="393"/>
      <c r="H127" s="393"/>
      <c r="I127" s="393"/>
      <c r="J127" s="393"/>
      <c r="K127" s="534">
        <f t="shared" si="24"/>
        <v>68121</v>
      </c>
      <c r="L127" s="534">
        <f t="shared" si="24"/>
        <v>144196</v>
      </c>
      <c r="M127" s="393"/>
      <c r="N127" s="534">
        <f t="shared" si="24"/>
        <v>144196</v>
      </c>
      <c r="O127" s="534">
        <f t="shared" si="24"/>
        <v>961648</v>
      </c>
      <c r="P127" s="535">
        <f>SUM(P128:P134)</f>
        <v>3345764.62</v>
      </c>
      <c r="Q127" s="936">
        <f>SUM(Q128:Q134)</f>
        <v>14</v>
      </c>
      <c r="R127" s="536">
        <f t="shared" ref="R127:AI127" si="25">SUM(R128:R134)</f>
        <v>68121</v>
      </c>
      <c r="S127" s="546"/>
      <c r="T127" s="546"/>
      <c r="U127" s="546"/>
      <c r="V127" s="546"/>
      <c r="W127" s="546"/>
      <c r="X127" s="546"/>
      <c r="Y127" s="546"/>
      <c r="Z127" s="534">
        <f t="shared" si="25"/>
        <v>68121</v>
      </c>
      <c r="AA127" s="534">
        <f t="shared" si="25"/>
        <v>144196</v>
      </c>
      <c r="AB127" s="546"/>
      <c r="AC127" s="534">
        <f t="shared" si="25"/>
        <v>144196</v>
      </c>
      <c r="AD127" s="534">
        <f>SUM(AD128:AD134)</f>
        <v>961648</v>
      </c>
      <c r="AE127" s="537">
        <f>SUM(AE128:AE134)</f>
        <v>2866541.94</v>
      </c>
      <c r="AF127" s="1817">
        <f>SUM(AF128:AF134)</f>
        <v>0</v>
      </c>
      <c r="AG127" s="974">
        <f>SUM(AG128:AG134)</f>
        <v>-2</v>
      </c>
      <c r="AH127" s="975">
        <f t="shared" si="25"/>
        <v>20</v>
      </c>
      <c r="AI127" s="976">
        <f t="shared" si="25"/>
        <v>4571480.1066666627</v>
      </c>
    </row>
    <row r="128" spans="1:35" s="95" customFormat="1">
      <c r="A128" s="183" t="s">
        <v>490</v>
      </c>
      <c r="B128" s="918">
        <v>1</v>
      </c>
      <c r="C128" s="406">
        <v>921</v>
      </c>
      <c r="D128" s="406"/>
      <c r="E128" s="406"/>
      <c r="F128" s="406"/>
      <c r="G128" s="406"/>
      <c r="H128" s="406"/>
      <c r="I128" s="406"/>
      <c r="J128" s="406"/>
      <c r="K128" s="406">
        <f>SUM(C128:J128)</f>
        <v>921</v>
      </c>
      <c r="L128" s="406">
        <v>1000</v>
      </c>
      <c r="M128" s="406"/>
      <c r="N128" s="406">
        <v>1000</v>
      </c>
      <c r="O128" s="406">
        <f>(K128*12)+N128</f>
        <v>12052</v>
      </c>
      <c r="P128" s="407">
        <v>12972.7</v>
      </c>
      <c r="Q128" s="831">
        <v>1</v>
      </c>
      <c r="R128" s="406">
        <v>921</v>
      </c>
      <c r="S128" s="406"/>
      <c r="T128" s="406"/>
      <c r="U128" s="406"/>
      <c r="V128" s="406"/>
      <c r="W128" s="406"/>
      <c r="X128" s="406"/>
      <c r="Y128" s="406"/>
      <c r="Z128" s="406">
        <v>921</v>
      </c>
      <c r="AA128" s="406">
        <v>1000</v>
      </c>
      <c r="AB128" s="406"/>
      <c r="AC128" s="406">
        <f>+AA128+AB128</f>
        <v>1000</v>
      </c>
      <c r="AD128" s="406">
        <f>(Z128*12)+AC128</f>
        <v>12052</v>
      </c>
      <c r="AE128" s="417">
        <v>12780.099999999999</v>
      </c>
      <c r="AF128" s="1818">
        <f>+AD128-O128</f>
        <v>0</v>
      </c>
      <c r="AG128" s="1819">
        <f>+Q128-B128</f>
        <v>0</v>
      </c>
      <c r="AH128" s="202">
        <v>1</v>
      </c>
      <c r="AI128" s="199">
        <v>13977.4</v>
      </c>
    </row>
    <row r="129" spans="1:35" s="95" customFormat="1">
      <c r="A129" s="183" t="s">
        <v>465</v>
      </c>
      <c r="B129" s="1806"/>
      <c r="C129" s="406"/>
      <c r="D129" s="406"/>
      <c r="E129" s="406"/>
      <c r="F129" s="406"/>
      <c r="G129" s="406"/>
      <c r="H129" s="406"/>
      <c r="I129" s="406"/>
      <c r="J129" s="406"/>
      <c r="K129" s="406"/>
      <c r="L129" s="406"/>
      <c r="M129" s="406"/>
      <c r="N129" s="406"/>
      <c r="O129" s="406"/>
      <c r="P129" s="407"/>
      <c r="Q129" s="831"/>
      <c r="R129" s="406"/>
      <c r="S129" s="406"/>
      <c r="T129" s="406"/>
      <c r="U129" s="406"/>
      <c r="V129" s="406"/>
      <c r="W129" s="406"/>
      <c r="X129" s="406"/>
      <c r="Y129" s="406"/>
      <c r="Z129" s="406"/>
      <c r="AA129" s="406"/>
      <c r="AB129" s="406"/>
      <c r="AC129" s="406"/>
      <c r="AD129" s="406"/>
      <c r="AE129" s="417"/>
      <c r="AF129" s="1818">
        <f t="shared" ref="AF129:AF134" si="26">+AD129-O129</f>
        <v>0</v>
      </c>
      <c r="AG129" s="1819">
        <f t="shared" ref="AG129:AG134" si="27">+Q129-B129</f>
        <v>0</v>
      </c>
      <c r="AH129" s="816">
        <v>0</v>
      </c>
      <c r="AI129" s="199"/>
    </row>
    <row r="130" spans="1:35" s="95" customFormat="1">
      <c r="A130" s="183" t="s">
        <v>491</v>
      </c>
      <c r="B130" s="918">
        <v>1</v>
      </c>
      <c r="C130" s="406">
        <v>25000</v>
      </c>
      <c r="D130" s="406"/>
      <c r="E130" s="406"/>
      <c r="F130" s="406"/>
      <c r="G130" s="406"/>
      <c r="H130" s="406"/>
      <c r="I130" s="406"/>
      <c r="J130" s="406"/>
      <c r="K130" s="406">
        <f t="shared" ref="K130:K134" si="28">SUM(C130:J130)</f>
        <v>25000</v>
      </c>
      <c r="L130" s="406">
        <v>50000</v>
      </c>
      <c r="M130" s="406"/>
      <c r="N130" s="406">
        <v>50000</v>
      </c>
      <c r="O130" s="406">
        <f>(K130*12)+N130</f>
        <v>350000</v>
      </c>
      <c r="P130" s="407">
        <v>402000</v>
      </c>
      <c r="Q130" s="831">
        <v>1</v>
      </c>
      <c r="R130" s="406">
        <v>25000</v>
      </c>
      <c r="S130" s="406"/>
      <c r="T130" s="406"/>
      <c r="U130" s="406"/>
      <c r="V130" s="406"/>
      <c r="W130" s="406"/>
      <c r="X130" s="406"/>
      <c r="Y130" s="406"/>
      <c r="Z130" s="406">
        <v>25000</v>
      </c>
      <c r="AA130" s="406">
        <f>+(Z130*2)</f>
        <v>50000</v>
      </c>
      <c r="AB130" s="406"/>
      <c r="AC130" s="406">
        <f t="shared" ref="AC130:AC134" si="29">+AA130+AB130</f>
        <v>50000</v>
      </c>
      <c r="AD130" s="406">
        <f>(Z130*12)+AC130</f>
        <v>350000</v>
      </c>
      <c r="AE130" s="417">
        <v>368007.5</v>
      </c>
      <c r="AF130" s="1818">
        <f t="shared" si="26"/>
        <v>0</v>
      </c>
      <c r="AG130" s="1819">
        <f t="shared" si="27"/>
        <v>0</v>
      </c>
      <c r="AH130" s="202">
        <v>1</v>
      </c>
      <c r="AI130" s="199">
        <v>377000</v>
      </c>
    </row>
    <row r="131" spans="1:35" s="95" customFormat="1">
      <c r="A131" s="183" t="s">
        <v>492</v>
      </c>
      <c r="B131" s="1806"/>
      <c r="C131" s="406"/>
      <c r="D131" s="406"/>
      <c r="E131" s="406"/>
      <c r="F131" s="406"/>
      <c r="G131" s="406"/>
      <c r="H131" s="406"/>
      <c r="I131" s="406"/>
      <c r="J131" s="406"/>
      <c r="K131" s="406"/>
      <c r="L131" s="406"/>
      <c r="M131" s="406"/>
      <c r="N131" s="406"/>
      <c r="O131" s="406"/>
      <c r="P131" s="407"/>
      <c r="Q131" s="831"/>
      <c r="R131" s="406"/>
      <c r="S131" s="406"/>
      <c r="T131" s="406"/>
      <c r="U131" s="406"/>
      <c r="V131" s="406"/>
      <c r="W131" s="406"/>
      <c r="X131" s="406"/>
      <c r="Y131" s="406"/>
      <c r="Z131" s="406"/>
      <c r="AA131" s="406"/>
      <c r="AB131" s="406"/>
      <c r="AC131" s="406"/>
      <c r="AD131" s="406"/>
      <c r="AE131" s="417"/>
      <c r="AF131" s="1818">
        <f t="shared" si="26"/>
        <v>0</v>
      </c>
      <c r="AG131" s="1819">
        <f t="shared" si="27"/>
        <v>0</v>
      </c>
      <c r="AH131" s="202">
        <v>3</v>
      </c>
      <c r="AI131" s="199">
        <f>735450+1500</f>
        <v>736950</v>
      </c>
    </row>
    <row r="132" spans="1:35" s="95" customFormat="1">
      <c r="A132" s="183" t="s">
        <v>493</v>
      </c>
      <c r="B132" s="918">
        <v>2</v>
      </c>
      <c r="C132" s="406">
        <v>14500</v>
      </c>
      <c r="D132" s="406"/>
      <c r="E132" s="406"/>
      <c r="F132" s="406"/>
      <c r="G132" s="406"/>
      <c r="H132" s="406"/>
      <c r="I132" s="406"/>
      <c r="J132" s="406"/>
      <c r="K132" s="406">
        <f t="shared" si="28"/>
        <v>14500</v>
      </c>
      <c r="L132" s="406">
        <v>32010</v>
      </c>
      <c r="M132" s="406"/>
      <c r="N132" s="406">
        <v>32010</v>
      </c>
      <c r="O132" s="406">
        <f t="shared" ref="O132:O134" si="30">(K132*12)+N132</f>
        <v>206010</v>
      </c>
      <c r="P132" s="407">
        <v>479572</v>
      </c>
      <c r="Q132" s="831">
        <v>2</v>
      </c>
      <c r="R132" s="406">
        <v>14500</v>
      </c>
      <c r="S132" s="406"/>
      <c r="T132" s="406"/>
      <c r="U132" s="406"/>
      <c r="V132" s="406"/>
      <c r="W132" s="406"/>
      <c r="X132" s="406"/>
      <c r="Y132" s="406"/>
      <c r="Z132" s="406">
        <v>14500</v>
      </c>
      <c r="AA132" s="406">
        <f>+(Z132*2)+2*(Z132*9%)+400</f>
        <v>32010</v>
      </c>
      <c r="AB132" s="406"/>
      <c r="AC132" s="406">
        <f t="shared" si="29"/>
        <v>32010</v>
      </c>
      <c r="AD132" s="406">
        <f>(Z132*12)+AC132</f>
        <v>206010</v>
      </c>
      <c r="AE132" s="417">
        <v>443079.5</v>
      </c>
      <c r="AF132" s="1818">
        <f t="shared" si="26"/>
        <v>0</v>
      </c>
      <c r="AG132" s="1819">
        <f t="shared" si="27"/>
        <v>0</v>
      </c>
      <c r="AH132" s="202">
        <v>2</v>
      </c>
      <c r="AI132" s="199">
        <f>477391.833333333+1000</f>
        <v>478391.83333333302</v>
      </c>
    </row>
    <row r="133" spans="1:35" s="95" customFormat="1">
      <c r="A133" s="183" t="s">
        <v>494</v>
      </c>
      <c r="B133" s="918">
        <v>4</v>
      </c>
      <c r="C133" s="406">
        <v>14000</v>
      </c>
      <c r="D133" s="406"/>
      <c r="E133" s="406"/>
      <c r="F133" s="406"/>
      <c r="G133" s="406"/>
      <c r="H133" s="406"/>
      <c r="I133" s="406"/>
      <c r="J133" s="406"/>
      <c r="K133" s="406">
        <f t="shared" si="28"/>
        <v>14000</v>
      </c>
      <c r="L133" s="406">
        <v>30920</v>
      </c>
      <c r="M133" s="406"/>
      <c r="N133" s="406">
        <v>30920</v>
      </c>
      <c r="O133" s="406">
        <f t="shared" si="30"/>
        <v>198920</v>
      </c>
      <c r="P133" s="407">
        <v>742665.87000000011</v>
      </c>
      <c r="Q133" s="831">
        <v>3</v>
      </c>
      <c r="R133" s="406">
        <v>14000</v>
      </c>
      <c r="S133" s="406"/>
      <c r="T133" s="406"/>
      <c r="U133" s="406"/>
      <c r="V133" s="406"/>
      <c r="W133" s="406"/>
      <c r="X133" s="406"/>
      <c r="Y133" s="406"/>
      <c r="Z133" s="406">
        <v>14000</v>
      </c>
      <c r="AA133" s="406">
        <f t="shared" ref="AA133:AA134" si="31">+(Z133*2)+2*(Z133*9%)+400</f>
        <v>30920</v>
      </c>
      <c r="AB133" s="406"/>
      <c r="AC133" s="406">
        <f t="shared" si="29"/>
        <v>30920</v>
      </c>
      <c r="AD133" s="406">
        <f t="shared" ref="AD133:AD160" si="32">(Z133*12)+AC133</f>
        <v>198920</v>
      </c>
      <c r="AE133" s="417">
        <v>641648.18000000005</v>
      </c>
      <c r="AF133" s="1818">
        <f t="shared" si="26"/>
        <v>0</v>
      </c>
      <c r="AG133" s="965">
        <f t="shared" si="27"/>
        <v>-1</v>
      </c>
      <c r="AH133" s="202">
        <v>5</v>
      </c>
      <c r="AI133" s="199">
        <f>1155142.36+2000</f>
        <v>1157142.3600000001</v>
      </c>
    </row>
    <row r="134" spans="1:35" s="95" customFormat="1">
      <c r="A134" s="413" t="s">
        <v>495</v>
      </c>
      <c r="B134" s="918">
        <v>8</v>
      </c>
      <c r="C134" s="406">
        <v>13700</v>
      </c>
      <c r="D134" s="406"/>
      <c r="E134" s="406"/>
      <c r="F134" s="406"/>
      <c r="G134" s="406"/>
      <c r="H134" s="406"/>
      <c r="I134" s="406"/>
      <c r="J134" s="406"/>
      <c r="K134" s="406">
        <f t="shared" si="28"/>
        <v>13700</v>
      </c>
      <c r="L134" s="406">
        <v>30266</v>
      </c>
      <c r="M134" s="406"/>
      <c r="N134" s="406">
        <v>30266</v>
      </c>
      <c r="O134" s="406">
        <f t="shared" si="30"/>
        <v>194666</v>
      </c>
      <c r="P134" s="407">
        <v>1708554.0499999998</v>
      </c>
      <c r="Q134" s="831">
        <v>7</v>
      </c>
      <c r="R134" s="406">
        <v>13700</v>
      </c>
      <c r="S134" s="406"/>
      <c r="T134" s="406"/>
      <c r="U134" s="406"/>
      <c r="V134" s="406"/>
      <c r="W134" s="406"/>
      <c r="X134" s="406"/>
      <c r="Y134" s="406"/>
      <c r="Z134" s="406">
        <v>13700</v>
      </c>
      <c r="AA134" s="406">
        <f t="shared" si="31"/>
        <v>30266</v>
      </c>
      <c r="AB134" s="406"/>
      <c r="AC134" s="406">
        <f t="shared" si="29"/>
        <v>30266</v>
      </c>
      <c r="AD134" s="406">
        <f t="shared" si="32"/>
        <v>194666</v>
      </c>
      <c r="AE134" s="417">
        <v>1401026.66</v>
      </c>
      <c r="AF134" s="1818">
        <f t="shared" si="26"/>
        <v>0</v>
      </c>
      <c r="AG134" s="965">
        <f t="shared" si="27"/>
        <v>-1</v>
      </c>
      <c r="AH134" s="202">
        <v>8</v>
      </c>
      <c r="AI134" s="199">
        <f>1805018.51333333+3000</f>
        <v>1808018.5133333299</v>
      </c>
    </row>
    <row r="135" spans="1:35" s="95" customFormat="1">
      <c r="A135" s="182" t="s">
        <v>2</v>
      </c>
      <c r="B135" s="919">
        <f>SUM(B136:B144)</f>
        <v>32</v>
      </c>
      <c r="C135" s="534">
        <f t="shared" ref="C135:O135" si="33">SUM(C136:C144)</f>
        <v>51947.34</v>
      </c>
      <c r="D135" s="534">
        <f t="shared" si="33"/>
        <v>4410</v>
      </c>
      <c r="E135" s="393"/>
      <c r="F135" s="393"/>
      <c r="G135" s="393"/>
      <c r="H135" s="393"/>
      <c r="I135" s="534">
        <f t="shared" si="33"/>
        <v>1122</v>
      </c>
      <c r="J135" s="393"/>
      <c r="K135" s="534">
        <f t="shared" si="33"/>
        <v>57479.34</v>
      </c>
      <c r="L135" s="534">
        <f t="shared" si="33"/>
        <v>115544</v>
      </c>
      <c r="M135" s="393"/>
      <c r="N135" s="534">
        <f t="shared" si="33"/>
        <v>115544</v>
      </c>
      <c r="O135" s="534">
        <f t="shared" si="33"/>
        <v>805296.08</v>
      </c>
      <c r="P135" s="535">
        <f>SUM(P136:P144)</f>
        <v>3407499.77</v>
      </c>
      <c r="Q135" s="936">
        <f>SUM(Q136:Q144)</f>
        <v>32</v>
      </c>
      <c r="R135" s="536">
        <f t="shared" ref="R135:AI135" si="34">SUM(R136:R144)</f>
        <v>52022.86</v>
      </c>
      <c r="S135" s="534">
        <f t="shared" si="34"/>
        <v>4210</v>
      </c>
      <c r="T135" s="546"/>
      <c r="U135" s="546"/>
      <c r="V135" s="546"/>
      <c r="W135" s="546"/>
      <c r="X135" s="534">
        <f t="shared" si="34"/>
        <v>1122</v>
      </c>
      <c r="Y135" s="546"/>
      <c r="Z135" s="534">
        <f t="shared" si="34"/>
        <v>57354.86</v>
      </c>
      <c r="AA135" s="534">
        <f t="shared" si="34"/>
        <v>115544</v>
      </c>
      <c r="AB135" s="546"/>
      <c r="AC135" s="534">
        <f t="shared" si="34"/>
        <v>115544</v>
      </c>
      <c r="AD135" s="534">
        <f t="shared" si="34"/>
        <v>803802.32000000007</v>
      </c>
      <c r="AE135" s="537">
        <f>SUM(AE136:AE144)</f>
        <v>3209704.55</v>
      </c>
      <c r="AF135" s="973">
        <f>SUM(AF136:AF144)</f>
        <v>-1493.7599999999948</v>
      </c>
      <c r="AG135" s="1820">
        <f>SUM(AG136:AG144)</f>
        <v>0</v>
      </c>
      <c r="AH135" s="975">
        <f t="shared" si="34"/>
        <v>32</v>
      </c>
      <c r="AI135" s="976">
        <f t="shared" si="34"/>
        <v>3600484.1933333329</v>
      </c>
    </row>
    <row r="136" spans="1:35" s="95" customFormat="1">
      <c r="A136" s="183" t="s">
        <v>469</v>
      </c>
      <c r="B136" s="918">
        <v>1</v>
      </c>
      <c r="C136" s="408">
        <v>590.42999999999995</v>
      </c>
      <c r="D136" s="406">
        <v>2205</v>
      </c>
      <c r="E136" s="406"/>
      <c r="F136" s="406"/>
      <c r="G136" s="406"/>
      <c r="H136" s="406"/>
      <c r="I136" s="406">
        <v>561</v>
      </c>
      <c r="J136" s="406"/>
      <c r="K136" s="406">
        <f t="shared" ref="K136:K144" si="35">SUM(C136:J136)</f>
        <v>3356.43</v>
      </c>
      <c r="L136" s="406">
        <v>1000</v>
      </c>
      <c r="M136" s="406"/>
      <c r="N136" s="406">
        <v>1000</v>
      </c>
      <c r="O136" s="406">
        <f t="shared" ref="O136:O144" si="36">(K136*12)+N136</f>
        <v>41277.159999999996</v>
      </c>
      <c r="P136" s="407">
        <v>40046.06</v>
      </c>
      <c r="Q136" s="831">
        <v>1</v>
      </c>
      <c r="R136" s="406">
        <v>623.88</v>
      </c>
      <c r="S136" s="406">
        <v>2205</v>
      </c>
      <c r="T136" s="406"/>
      <c r="U136" s="406"/>
      <c r="V136" s="406"/>
      <c r="W136" s="406"/>
      <c r="X136" s="406">
        <v>561</v>
      </c>
      <c r="Y136" s="406"/>
      <c r="Z136" s="406">
        <f>SUM(R136:Y136)</f>
        <v>3389.88</v>
      </c>
      <c r="AA136" s="406">
        <v>1000</v>
      </c>
      <c r="AB136" s="406"/>
      <c r="AC136" s="406">
        <f t="shared" ref="AC136:AC144" si="37">+AA136+AB136</f>
        <v>1000</v>
      </c>
      <c r="AD136" s="406">
        <f>(Z136*12)+AC136</f>
        <v>41678.559999999998</v>
      </c>
      <c r="AE136" s="417">
        <v>43437.52</v>
      </c>
      <c r="AF136" s="964">
        <f t="shared" ref="AF136:AF144" si="38">+AD136-O136</f>
        <v>401.40000000000146</v>
      </c>
      <c r="AG136" s="1819">
        <f t="shared" ref="AG136:AG144" si="39">+Q136-B136</f>
        <v>0</v>
      </c>
      <c r="AH136" s="202">
        <v>1</v>
      </c>
      <c r="AI136" s="199">
        <v>43306.840000000004</v>
      </c>
    </row>
    <row r="137" spans="1:35" s="95" customFormat="1">
      <c r="A137" s="183" t="s">
        <v>12</v>
      </c>
      <c r="B137" s="918">
        <v>1</v>
      </c>
      <c r="C137" s="408">
        <v>556.91</v>
      </c>
      <c r="D137" s="406">
        <v>2205</v>
      </c>
      <c r="E137" s="406"/>
      <c r="F137" s="406"/>
      <c r="G137" s="406"/>
      <c r="H137" s="406"/>
      <c r="I137" s="406">
        <v>561</v>
      </c>
      <c r="J137" s="406"/>
      <c r="K137" s="406">
        <f t="shared" si="35"/>
        <v>3322.91</v>
      </c>
      <c r="L137" s="406">
        <v>1000</v>
      </c>
      <c r="M137" s="406"/>
      <c r="N137" s="406">
        <v>1000</v>
      </c>
      <c r="O137" s="406">
        <f t="shared" si="36"/>
        <v>40874.92</v>
      </c>
      <c r="P137" s="407">
        <v>39846.28</v>
      </c>
      <c r="Q137" s="831">
        <v>1</v>
      </c>
      <c r="R137" s="406">
        <v>598.98</v>
      </c>
      <c r="S137" s="406">
        <v>2005</v>
      </c>
      <c r="T137" s="406"/>
      <c r="U137" s="406"/>
      <c r="V137" s="406"/>
      <c r="W137" s="406"/>
      <c r="X137" s="406">
        <v>561</v>
      </c>
      <c r="Y137" s="406"/>
      <c r="Z137" s="406">
        <f t="shared" ref="Z137:Z144" si="40">SUM(R137:Y137)</f>
        <v>3164.98</v>
      </c>
      <c r="AA137" s="406">
        <v>1000</v>
      </c>
      <c r="AB137" s="406"/>
      <c r="AC137" s="406">
        <f t="shared" si="37"/>
        <v>1000</v>
      </c>
      <c r="AD137" s="406">
        <f t="shared" si="32"/>
        <v>38979.760000000002</v>
      </c>
      <c r="AE137" s="417">
        <v>42863.919999999991</v>
      </c>
      <c r="AF137" s="964">
        <f t="shared" si="38"/>
        <v>-1895.1599999999962</v>
      </c>
      <c r="AG137" s="1819">
        <f t="shared" si="39"/>
        <v>0</v>
      </c>
      <c r="AH137" s="202">
        <v>1</v>
      </c>
      <c r="AI137" s="199">
        <v>43022.14</v>
      </c>
    </row>
    <row r="138" spans="1:35" s="95" customFormat="1">
      <c r="A138" s="183" t="s">
        <v>496</v>
      </c>
      <c r="B138" s="918">
        <v>3</v>
      </c>
      <c r="C138" s="408">
        <v>9800</v>
      </c>
      <c r="D138" s="406"/>
      <c r="E138" s="406"/>
      <c r="F138" s="406"/>
      <c r="G138" s="406"/>
      <c r="H138" s="406"/>
      <c r="I138" s="406"/>
      <c r="J138" s="406"/>
      <c r="K138" s="406">
        <f t="shared" si="35"/>
        <v>9800</v>
      </c>
      <c r="L138" s="406">
        <v>21764</v>
      </c>
      <c r="M138" s="406"/>
      <c r="N138" s="406">
        <v>21764</v>
      </c>
      <c r="O138" s="406">
        <f t="shared" si="36"/>
        <v>139364</v>
      </c>
      <c r="P138" s="407">
        <v>441152.24</v>
      </c>
      <c r="Q138" s="831">
        <v>4</v>
      </c>
      <c r="R138" s="406">
        <v>9800</v>
      </c>
      <c r="S138" s="406"/>
      <c r="T138" s="406"/>
      <c r="U138" s="406"/>
      <c r="V138" s="406"/>
      <c r="W138" s="406"/>
      <c r="X138" s="406"/>
      <c r="Y138" s="406"/>
      <c r="Z138" s="406">
        <f t="shared" si="40"/>
        <v>9800</v>
      </c>
      <c r="AA138" s="406">
        <f t="shared" ref="AA138:AA144" si="41">+(Z138*2)+2*(Z138*9%)+400</f>
        <v>21764</v>
      </c>
      <c r="AB138" s="406"/>
      <c r="AC138" s="406">
        <f t="shared" si="37"/>
        <v>21764</v>
      </c>
      <c r="AD138" s="406">
        <f t="shared" si="32"/>
        <v>139364</v>
      </c>
      <c r="AE138" s="417">
        <v>523856.31999999995</v>
      </c>
      <c r="AF138" s="1818">
        <f t="shared" si="38"/>
        <v>0</v>
      </c>
      <c r="AG138" s="965">
        <f t="shared" si="39"/>
        <v>1</v>
      </c>
      <c r="AH138" s="202">
        <v>4</v>
      </c>
      <c r="AI138" s="199">
        <f>578810.693333333+1500</f>
        <v>580310.69333333301</v>
      </c>
    </row>
    <row r="139" spans="1:35" s="95" customFormat="1">
      <c r="A139" s="183" t="s">
        <v>497</v>
      </c>
      <c r="B139" s="918">
        <v>2</v>
      </c>
      <c r="C139" s="408">
        <v>8100</v>
      </c>
      <c r="D139" s="406"/>
      <c r="E139" s="406"/>
      <c r="F139" s="406"/>
      <c r="G139" s="406"/>
      <c r="H139" s="406"/>
      <c r="I139" s="406"/>
      <c r="J139" s="406"/>
      <c r="K139" s="406">
        <f t="shared" si="35"/>
        <v>8100</v>
      </c>
      <c r="L139" s="406">
        <v>18058</v>
      </c>
      <c r="M139" s="406"/>
      <c r="N139" s="406">
        <v>18058</v>
      </c>
      <c r="O139" s="406">
        <f t="shared" si="36"/>
        <v>115258</v>
      </c>
      <c r="P139" s="407">
        <v>269965.29000000004</v>
      </c>
      <c r="Q139" s="831">
        <v>2</v>
      </c>
      <c r="R139" s="406">
        <v>8100</v>
      </c>
      <c r="S139" s="406"/>
      <c r="T139" s="406"/>
      <c r="U139" s="406"/>
      <c r="V139" s="406"/>
      <c r="W139" s="406"/>
      <c r="X139" s="406"/>
      <c r="Y139" s="406"/>
      <c r="Z139" s="406">
        <f t="shared" si="40"/>
        <v>8100</v>
      </c>
      <c r="AA139" s="406">
        <f t="shared" si="41"/>
        <v>18058</v>
      </c>
      <c r="AB139" s="406"/>
      <c r="AC139" s="406">
        <f t="shared" si="37"/>
        <v>18058</v>
      </c>
      <c r="AD139" s="406">
        <f t="shared" si="32"/>
        <v>115258</v>
      </c>
      <c r="AE139" s="417">
        <v>248804.36000000002</v>
      </c>
      <c r="AF139" s="1818">
        <f t="shared" si="38"/>
        <v>0</v>
      </c>
      <c r="AG139" s="1819">
        <f t="shared" si="39"/>
        <v>0</v>
      </c>
      <c r="AH139" s="202">
        <v>2</v>
      </c>
      <c r="AI139" s="199">
        <f>269967.36+1000</f>
        <v>270967.36</v>
      </c>
    </row>
    <row r="140" spans="1:35" s="95" customFormat="1">
      <c r="A140" s="183" t="s">
        <v>498</v>
      </c>
      <c r="B140" s="918">
        <v>4</v>
      </c>
      <c r="C140" s="408">
        <v>7800</v>
      </c>
      <c r="D140" s="406"/>
      <c r="E140" s="406"/>
      <c r="F140" s="406"/>
      <c r="G140" s="406"/>
      <c r="H140" s="406"/>
      <c r="I140" s="406"/>
      <c r="J140" s="406"/>
      <c r="K140" s="406">
        <f t="shared" si="35"/>
        <v>7800</v>
      </c>
      <c r="L140" s="406">
        <v>17404</v>
      </c>
      <c r="M140" s="406"/>
      <c r="N140" s="406">
        <v>17404</v>
      </c>
      <c r="O140" s="406">
        <f t="shared" si="36"/>
        <v>111004</v>
      </c>
      <c r="P140" s="407">
        <v>509474.74</v>
      </c>
      <c r="Q140" s="831">
        <v>4</v>
      </c>
      <c r="R140" s="406">
        <v>7800</v>
      </c>
      <c r="S140" s="406"/>
      <c r="T140" s="406"/>
      <c r="U140" s="406"/>
      <c r="V140" s="406"/>
      <c r="W140" s="406"/>
      <c r="X140" s="406"/>
      <c r="Y140" s="406"/>
      <c r="Z140" s="406">
        <f t="shared" si="40"/>
        <v>7800</v>
      </c>
      <c r="AA140" s="406">
        <f t="shared" si="41"/>
        <v>17404</v>
      </c>
      <c r="AB140" s="406"/>
      <c r="AC140" s="406">
        <f t="shared" si="37"/>
        <v>17404</v>
      </c>
      <c r="AD140" s="406">
        <f t="shared" si="32"/>
        <v>111004</v>
      </c>
      <c r="AE140" s="417">
        <v>470949.44</v>
      </c>
      <c r="AF140" s="1818">
        <f t="shared" si="38"/>
        <v>0</v>
      </c>
      <c r="AG140" s="1819">
        <f t="shared" si="39"/>
        <v>0</v>
      </c>
      <c r="AH140" s="202">
        <v>4</v>
      </c>
      <c r="AI140" s="199">
        <f>509775.36+1000</f>
        <v>510775.36</v>
      </c>
    </row>
    <row r="141" spans="1:35" s="95" customFormat="1">
      <c r="A141" s="183" t="s">
        <v>499</v>
      </c>
      <c r="B141" s="918">
        <v>11</v>
      </c>
      <c r="C141" s="408">
        <v>7200</v>
      </c>
      <c r="D141" s="406"/>
      <c r="E141" s="406"/>
      <c r="F141" s="406"/>
      <c r="G141" s="406"/>
      <c r="H141" s="406"/>
      <c r="I141" s="406"/>
      <c r="J141" s="406"/>
      <c r="K141" s="406">
        <f t="shared" si="35"/>
        <v>7200</v>
      </c>
      <c r="L141" s="406">
        <v>16096</v>
      </c>
      <c r="M141" s="406"/>
      <c r="N141" s="406">
        <v>16096</v>
      </c>
      <c r="O141" s="406">
        <f t="shared" si="36"/>
        <v>102496</v>
      </c>
      <c r="P141" s="407">
        <v>1171094.52</v>
      </c>
      <c r="Q141" s="831">
        <v>10</v>
      </c>
      <c r="R141" s="406">
        <v>7200</v>
      </c>
      <c r="S141" s="406"/>
      <c r="T141" s="406"/>
      <c r="U141" s="406"/>
      <c r="V141" s="406"/>
      <c r="W141" s="406"/>
      <c r="X141" s="406"/>
      <c r="Y141" s="406"/>
      <c r="Z141" s="406">
        <f t="shared" si="40"/>
        <v>7200</v>
      </c>
      <c r="AA141" s="406">
        <f t="shared" si="41"/>
        <v>16096</v>
      </c>
      <c r="AB141" s="406"/>
      <c r="AC141" s="406">
        <f t="shared" si="37"/>
        <v>16096</v>
      </c>
      <c r="AD141" s="406">
        <f t="shared" si="32"/>
        <v>102496</v>
      </c>
      <c r="AE141" s="417">
        <v>969740.07</v>
      </c>
      <c r="AF141" s="1818">
        <f t="shared" si="38"/>
        <v>0</v>
      </c>
      <c r="AG141" s="965">
        <f t="shared" si="39"/>
        <v>-1</v>
      </c>
      <c r="AH141" s="202">
        <v>10</v>
      </c>
      <c r="AI141" s="199">
        <f>1156739.4+2500</f>
        <v>1159239.3999999999</v>
      </c>
    </row>
    <row r="142" spans="1:35" s="95" customFormat="1">
      <c r="A142" s="183" t="s">
        <v>500</v>
      </c>
      <c r="B142" s="918">
        <v>4</v>
      </c>
      <c r="C142" s="408">
        <v>6300</v>
      </c>
      <c r="D142" s="406"/>
      <c r="E142" s="406"/>
      <c r="F142" s="406"/>
      <c r="G142" s="406"/>
      <c r="H142" s="406"/>
      <c r="I142" s="406"/>
      <c r="J142" s="406"/>
      <c r="K142" s="406">
        <f t="shared" si="35"/>
        <v>6300</v>
      </c>
      <c r="L142" s="406">
        <v>14134</v>
      </c>
      <c r="M142" s="406"/>
      <c r="N142" s="406">
        <v>14134</v>
      </c>
      <c r="O142" s="406">
        <f t="shared" si="36"/>
        <v>89734</v>
      </c>
      <c r="P142" s="407">
        <v>418022.19</v>
      </c>
      <c r="Q142" s="831">
        <v>4</v>
      </c>
      <c r="R142" s="406">
        <v>6300</v>
      </c>
      <c r="S142" s="406"/>
      <c r="T142" s="406"/>
      <c r="U142" s="406"/>
      <c r="V142" s="406"/>
      <c r="W142" s="406"/>
      <c r="X142" s="406"/>
      <c r="Y142" s="406"/>
      <c r="Z142" s="406">
        <f t="shared" si="40"/>
        <v>6300</v>
      </c>
      <c r="AA142" s="406">
        <f t="shared" si="41"/>
        <v>14134</v>
      </c>
      <c r="AB142" s="406"/>
      <c r="AC142" s="406">
        <f t="shared" si="37"/>
        <v>14134</v>
      </c>
      <c r="AD142" s="406">
        <f t="shared" si="32"/>
        <v>89734</v>
      </c>
      <c r="AE142" s="417">
        <v>386368.00999999995</v>
      </c>
      <c r="AF142" s="1818">
        <f t="shared" si="38"/>
        <v>0</v>
      </c>
      <c r="AG142" s="1819">
        <f t="shared" si="39"/>
        <v>0</v>
      </c>
      <c r="AH142" s="202">
        <v>4</v>
      </c>
      <c r="AI142" s="199">
        <f>418032+1000</f>
        <v>419032</v>
      </c>
    </row>
    <row r="143" spans="1:35" s="95" customFormat="1">
      <c r="A143" s="183" t="s">
        <v>501</v>
      </c>
      <c r="B143" s="918">
        <v>2</v>
      </c>
      <c r="C143" s="408">
        <v>6100</v>
      </c>
      <c r="D143" s="406"/>
      <c r="E143" s="406"/>
      <c r="F143" s="406"/>
      <c r="G143" s="406"/>
      <c r="H143" s="406"/>
      <c r="I143" s="406"/>
      <c r="J143" s="406"/>
      <c r="K143" s="406">
        <f t="shared" si="35"/>
        <v>6100</v>
      </c>
      <c r="L143" s="406">
        <v>13698</v>
      </c>
      <c r="M143" s="406"/>
      <c r="N143" s="406">
        <v>13698</v>
      </c>
      <c r="O143" s="406">
        <f t="shared" si="36"/>
        <v>86898</v>
      </c>
      <c r="P143" s="407">
        <v>203042.7</v>
      </c>
      <c r="Q143" s="831">
        <v>2</v>
      </c>
      <c r="R143" s="406">
        <v>6100</v>
      </c>
      <c r="S143" s="406"/>
      <c r="T143" s="406"/>
      <c r="U143" s="406"/>
      <c r="V143" s="406"/>
      <c r="W143" s="406"/>
      <c r="X143" s="406"/>
      <c r="Y143" s="406"/>
      <c r="Z143" s="406">
        <f t="shared" si="40"/>
        <v>6100</v>
      </c>
      <c r="AA143" s="406">
        <f t="shared" si="41"/>
        <v>13698</v>
      </c>
      <c r="AB143" s="406"/>
      <c r="AC143" s="406">
        <f t="shared" si="37"/>
        <v>13698</v>
      </c>
      <c r="AD143" s="406">
        <f t="shared" si="32"/>
        <v>86898</v>
      </c>
      <c r="AE143" s="417">
        <v>187367.90999999997</v>
      </c>
      <c r="AF143" s="1818">
        <f t="shared" si="38"/>
        <v>0</v>
      </c>
      <c r="AG143" s="1819">
        <f t="shared" si="39"/>
        <v>0</v>
      </c>
      <c r="AH143" s="202">
        <v>2</v>
      </c>
      <c r="AI143" s="199">
        <f>204260.693333333+1000</f>
        <v>205260.69333333301</v>
      </c>
    </row>
    <row r="144" spans="1:35" s="95" customFormat="1">
      <c r="A144" s="183" t="s">
        <v>502</v>
      </c>
      <c r="B144" s="918">
        <v>4</v>
      </c>
      <c r="C144" s="408">
        <v>5500</v>
      </c>
      <c r="D144" s="406"/>
      <c r="E144" s="406"/>
      <c r="F144" s="406"/>
      <c r="G144" s="406"/>
      <c r="H144" s="406"/>
      <c r="I144" s="406"/>
      <c r="J144" s="406"/>
      <c r="K144" s="406">
        <f t="shared" si="35"/>
        <v>5500</v>
      </c>
      <c r="L144" s="406">
        <v>12390</v>
      </c>
      <c r="M144" s="406"/>
      <c r="N144" s="406">
        <v>12390</v>
      </c>
      <c r="O144" s="406">
        <f t="shared" si="36"/>
        <v>78390</v>
      </c>
      <c r="P144" s="407">
        <v>314855.75000000006</v>
      </c>
      <c r="Q144" s="831">
        <v>4</v>
      </c>
      <c r="R144" s="406">
        <v>5500</v>
      </c>
      <c r="S144" s="406"/>
      <c r="T144" s="406"/>
      <c r="U144" s="406"/>
      <c r="V144" s="406"/>
      <c r="W144" s="406"/>
      <c r="X144" s="406"/>
      <c r="Y144" s="406"/>
      <c r="Z144" s="406">
        <f t="shared" si="40"/>
        <v>5500</v>
      </c>
      <c r="AA144" s="406">
        <f t="shared" si="41"/>
        <v>12390</v>
      </c>
      <c r="AB144" s="406"/>
      <c r="AC144" s="406">
        <f t="shared" si="37"/>
        <v>12390</v>
      </c>
      <c r="AD144" s="406">
        <f t="shared" si="32"/>
        <v>78390</v>
      </c>
      <c r="AE144" s="417">
        <v>336317.00000000006</v>
      </c>
      <c r="AF144" s="1818">
        <f t="shared" si="38"/>
        <v>0</v>
      </c>
      <c r="AG144" s="1819">
        <f t="shared" si="39"/>
        <v>0</v>
      </c>
      <c r="AH144" s="202">
        <v>4</v>
      </c>
      <c r="AI144" s="199">
        <f>367569.706666667+1000</f>
        <v>368569.70666666701</v>
      </c>
    </row>
    <row r="145" spans="1:35" s="95" customFormat="1">
      <c r="A145" s="182" t="s">
        <v>3</v>
      </c>
      <c r="B145" s="919">
        <f>SUM(B146:B154)</f>
        <v>118</v>
      </c>
      <c r="C145" s="534">
        <f>SUM(C146:C154)</f>
        <v>26273.53</v>
      </c>
      <c r="D145" s="534">
        <f t="shared" ref="D145:O145" si="42">SUM(D146:D154)</f>
        <v>6300</v>
      </c>
      <c r="E145" s="393"/>
      <c r="F145" s="393"/>
      <c r="G145" s="393"/>
      <c r="H145" s="393"/>
      <c r="I145" s="534">
        <f t="shared" si="42"/>
        <v>1584</v>
      </c>
      <c r="J145" s="393"/>
      <c r="K145" s="534">
        <f t="shared" si="42"/>
        <v>34157.53</v>
      </c>
      <c r="L145" s="534">
        <f t="shared" si="42"/>
        <v>59246</v>
      </c>
      <c r="M145" s="393"/>
      <c r="N145" s="534">
        <f t="shared" si="42"/>
        <v>59246</v>
      </c>
      <c r="O145" s="534">
        <f t="shared" si="42"/>
        <v>469136.36</v>
      </c>
      <c r="P145" s="535">
        <f>SUM(P146:P154)</f>
        <v>6152587.8441666663</v>
      </c>
      <c r="Q145" s="936">
        <f>SUM(Q146:Q154)</f>
        <v>116</v>
      </c>
      <c r="R145" s="536">
        <f t="shared" ref="R145:AI145" si="43">SUM(R146:R154)</f>
        <v>26401.489999999998</v>
      </c>
      <c r="S145" s="534">
        <f t="shared" si="43"/>
        <v>6300</v>
      </c>
      <c r="T145" s="546"/>
      <c r="U145" s="546"/>
      <c r="V145" s="546"/>
      <c r="W145" s="546"/>
      <c r="X145" s="534">
        <f t="shared" si="43"/>
        <v>1584</v>
      </c>
      <c r="Y145" s="546"/>
      <c r="Z145" s="534">
        <f t="shared" si="43"/>
        <v>34285.49</v>
      </c>
      <c r="AA145" s="534">
        <f t="shared" si="43"/>
        <v>59246</v>
      </c>
      <c r="AB145" s="546"/>
      <c r="AC145" s="534">
        <f t="shared" si="43"/>
        <v>59246</v>
      </c>
      <c r="AD145" s="534">
        <f t="shared" si="43"/>
        <v>470671.88</v>
      </c>
      <c r="AE145" s="537">
        <f>SUM(AE146:AE154)</f>
        <v>5885084.4900000002</v>
      </c>
      <c r="AF145" s="973">
        <f>SUM(AF146:AF154)</f>
        <v>1535.5199999999968</v>
      </c>
      <c r="AG145" s="974">
        <f>SUM(AG146:AG154)</f>
        <v>-2</v>
      </c>
      <c r="AH145" s="975">
        <f t="shared" si="43"/>
        <v>119</v>
      </c>
      <c r="AI145" s="976">
        <f t="shared" si="43"/>
        <v>6692795.9466666663</v>
      </c>
    </row>
    <row r="146" spans="1:35" s="95" customFormat="1">
      <c r="A146" s="183" t="s">
        <v>13</v>
      </c>
      <c r="B146" s="918">
        <v>15</v>
      </c>
      <c r="C146" s="408">
        <v>540.69000000000005</v>
      </c>
      <c r="D146" s="406">
        <v>2100</v>
      </c>
      <c r="E146" s="406"/>
      <c r="F146" s="406"/>
      <c r="G146" s="406"/>
      <c r="H146" s="406"/>
      <c r="I146" s="406">
        <v>528</v>
      </c>
      <c r="J146" s="406"/>
      <c r="K146" s="406">
        <f t="shared" ref="K146:K154" si="44">SUM(C146:J146)</f>
        <v>3168.69</v>
      </c>
      <c r="L146" s="406">
        <v>1000</v>
      </c>
      <c r="M146" s="406"/>
      <c r="N146" s="406">
        <v>1000</v>
      </c>
      <c r="O146" s="406">
        <f t="shared" ref="O146:O154" si="45">(K146*12)+N146</f>
        <v>39024.28</v>
      </c>
      <c r="P146" s="407">
        <v>645040.18999999994</v>
      </c>
      <c r="Q146" s="831">
        <v>15</v>
      </c>
      <c r="R146" s="406">
        <v>574.92999999999995</v>
      </c>
      <c r="S146" s="406">
        <v>2100</v>
      </c>
      <c r="T146" s="406"/>
      <c r="U146" s="406"/>
      <c r="V146" s="406"/>
      <c r="W146" s="406"/>
      <c r="X146" s="406">
        <v>528</v>
      </c>
      <c r="Y146" s="406"/>
      <c r="Z146" s="406">
        <f t="shared" ref="Z146:Z154" si="46">SUM(R146:Y146)</f>
        <v>3202.93</v>
      </c>
      <c r="AA146" s="406">
        <v>1000</v>
      </c>
      <c r="AB146" s="406"/>
      <c r="AC146" s="406">
        <f t="shared" ref="AC146:AC154" si="47">+AA146+AB146</f>
        <v>1000</v>
      </c>
      <c r="AD146" s="406">
        <f>(Z146*12)+AC146</f>
        <v>39435.159999999996</v>
      </c>
      <c r="AE146" s="417">
        <v>637792.73</v>
      </c>
      <c r="AF146" s="964">
        <f t="shared" ref="AF146:AF154" si="48">+AD146-O146</f>
        <v>410.87999999999738</v>
      </c>
      <c r="AG146" s="1819">
        <f t="shared" ref="AG146:AG154" si="49">+Q146-B146</f>
        <v>0</v>
      </c>
      <c r="AH146" s="202">
        <v>15</v>
      </c>
      <c r="AI146" s="199">
        <v>603494.07000000018</v>
      </c>
    </row>
    <row r="147" spans="1:35" s="95" customFormat="1">
      <c r="A147" s="183" t="s">
        <v>470</v>
      </c>
      <c r="B147" s="918">
        <v>16</v>
      </c>
      <c r="C147" s="408">
        <v>525.72</v>
      </c>
      <c r="D147" s="406">
        <v>2100</v>
      </c>
      <c r="E147" s="406"/>
      <c r="F147" s="406"/>
      <c r="G147" s="406"/>
      <c r="H147" s="406"/>
      <c r="I147" s="406">
        <v>528</v>
      </c>
      <c r="J147" s="406"/>
      <c r="K147" s="406">
        <f t="shared" si="44"/>
        <v>3153.7200000000003</v>
      </c>
      <c r="L147" s="406">
        <v>1000</v>
      </c>
      <c r="M147" s="406"/>
      <c r="N147" s="406">
        <v>1000</v>
      </c>
      <c r="O147" s="406">
        <f t="shared" si="45"/>
        <v>38844.639999999999</v>
      </c>
      <c r="P147" s="407">
        <v>587481.34416666662</v>
      </c>
      <c r="Q147" s="831">
        <v>16</v>
      </c>
      <c r="R147" s="406">
        <v>567.16999999999996</v>
      </c>
      <c r="S147" s="406">
        <v>2100</v>
      </c>
      <c r="T147" s="406"/>
      <c r="U147" s="406"/>
      <c r="V147" s="406"/>
      <c r="W147" s="406"/>
      <c r="X147" s="406">
        <v>528</v>
      </c>
      <c r="Y147" s="406"/>
      <c r="Z147" s="406">
        <f t="shared" si="46"/>
        <v>3195.17</v>
      </c>
      <c r="AA147" s="406">
        <v>1000</v>
      </c>
      <c r="AB147" s="406"/>
      <c r="AC147" s="406">
        <f t="shared" si="47"/>
        <v>1000</v>
      </c>
      <c r="AD147" s="406">
        <f t="shared" si="32"/>
        <v>39342.04</v>
      </c>
      <c r="AE147" s="417">
        <v>577865.85</v>
      </c>
      <c r="AF147" s="964">
        <f t="shared" si="48"/>
        <v>497.40000000000146</v>
      </c>
      <c r="AG147" s="1819">
        <f t="shared" si="49"/>
        <v>0</v>
      </c>
      <c r="AH147" s="202">
        <v>16</v>
      </c>
      <c r="AI147" s="199">
        <v>642422.04000000027</v>
      </c>
    </row>
    <row r="148" spans="1:35" s="95" customFormat="1">
      <c r="A148" s="183" t="s">
        <v>471</v>
      </c>
      <c r="B148" s="918">
        <v>7</v>
      </c>
      <c r="C148" s="408">
        <v>507.12</v>
      </c>
      <c r="D148" s="406">
        <v>2100</v>
      </c>
      <c r="E148" s="406"/>
      <c r="F148" s="406"/>
      <c r="G148" s="406"/>
      <c r="H148" s="406"/>
      <c r="I148" s="406">
        <v>528</v>
      </c>
      <c r="J148" s="406"/>
      <c r="K148" s="406">
        <f t="shared" si="44"/>
        <v>3135.12</v>
      </c>
      <c r="L148" s="406">
        <v>1000</v>
      </c>
      <c r="M148" s="406"/>
      <c r="N148" s="406">
        <v>1000</v>
      </c>
      <c r="O148" s="406">
        <f t="shared" si="45"/>
        <v>38621.440000000002</v>
      </c>
      <c r="P148" s="407">
        <v>262954.82</v>
      </c>
      <c r="Q148" s="831">
        <v>7</v>
      </c>
      <c r="R148" s="406">
        <v>559.39</v>
      </c>
      <c r="S148" s="406">
        <v>2100</v>
      </c>
      <c r="T148" s="406"/>
      <c r="U148" s="406"/>
      <c r="V148" s="406"/>
      <c r="W148" s="406"/>
      <c r="X148" s="406">
        <v>528</v>
      </c>
      <c r="Y148" s="406"/>
      <c r="Z148" s="406">
        <f t="shared" si="46"/>
        <v>3187.39</v>
      </c>
      <c r="AA148" s="406">
        <v>1000</v>
      </c>
      <c r="AB148" s="406"/>
      <c r="AC148" s="406">
        <f t="shared" si="47"/>
        <v>1000</v>
      </c>
      <c r="AD148" s="406">
        <f t="shared" si="32"/>
        <v>39248.68</v>
      </c>
      <c r="AE148" s="417">
        <v>332870.32</v>
      </c>
      <c r="AF148" s="964">
        <f t="shared" si="48"/>
        <v>627.23999999999796</v>
      </c>
      <c r="AG148" s="1819">
        <f t="shared" si="49"/>
        <v>0</v>
      </c>
      <c r="AH148" s="202">
        <v>7</v>
      </c>
      <c r="AI148" s="199">
        <v>285882.28999999998</v>
      </c>
    </row>
    <row r="149" spans="1:35" s="95" customFormat="1">
      <c r="A149" s="183" t="s">
        <v>503</v>
      </c>
      <c r="B149" s="918">
        <v>1</v>
      </c>
      <c r="C149" s="408">
        <v>5100</v>
      </c>
      <c r="D149" s="406"/>
      <c r="E149" s="406"/>
      <c r="F149" s="406"/>
      <c r="G149" s="406"/>
      <c r="H149" s="406"/>
      <c r="I149" s="406"/>
      <c r="J149" s="406"/>
      <c r="K149" s="406">
        <f t="shared" si="44"/>
        <v>5100</v>
      </c>
      <c r="L149" s="406">
        <v>11518</v>
      </c>
      <c r="M149" s="406"/>
      <c r="N149" s="406">
        <v>11518</v>
      </c>
      <c r="O149" s="406">
        <f t="shared" si="45"/>
        <v>72718</v>
      </c>
      <c r="P149" s="407">
        <v>84131.8</v>
      </c>
      <c r="Q149" s="831"/>
      <c r="R149" s="406">
        <v>5100</v>
      </c>
      <c r="S149" s="406"/>
      <c r="T149" s="406"/>
      <c r="U149" s="406"/>
      <c r="V149" s="406"/>
      <c r="W149" s="406"/>
      <c r="X149" s="406"/>
      <c r="Y149" s="406"/>
      <c r="Z149" s="406">
        <f t="shared" si="46"/>
        <v>5100</v>
      </c>
      <c r="AA149" s="406">
        <f t="shared" ref="AA149:AA154" si="50">+(Z149*2)+2*(Z149*9%)+400</f>
        <v>11518</v>
      </c>
      <c r="AB149" s="406"/>
      <c r="AC149" s="406">
        <f t="shared" si="47"/>
        <v>11518</v>
      </c>
      <c r="AD149" s="406">
        <f t="shared" si="32"/>
        <v>72718</v>
      </c>
      <c r="AE149" s="417"/>
      <c r="AF149" s="1818">
        <f t="shared" si="48"/>
        <v>0</v>
      </c>
      <c r="AG149" s="965">
        <f t="shared" si="49"/>
        <v>-1</v>
      </c>
      <c r="AH149" s="816">
        <v>0</v>
      </c>
      <c r="AI149" s="199"/>
    </row>
    <row r="150" spans="1:35" s="95" customFormat="1">
      <c r="A150" s="183" t="s">
        <v>504</v>
      </c>
      <c r="B150" s="918">
        <v>11</v>
      </c>
      <c r="C150" s="408">
        <v>4700</v>
      </c>
      <c r="D150" s="406"/>
      <c r="E150" s="406"/>
      <c r="F150" s="406"/>
      <c r="G150" s="406"/>
      <c r="H150" s="406"/>
      <c r="I150" s="406"/>
      <c r="J150" s="406"/>
      <c r="K150" s="406">
        <f t="shared" si="44"/>
        <v>4700</v>
      </c>
      <c r="L150" s="406">
        <v>10646</v>
      </c>
      <c r="M150" s="406"/>
      <c r="N150" s="406">
        <v>10646</v>
      </c>
      <c r="O150" s="406">
        <f t="shared" si="45"/>
        <v>67046</v>
      </c>
      <c r="P150" s="407">
        <v>862896.79999999993</v>
      </c>
      <c r="Q150" s="831">
        <v>11</v>
      </c>
      <c r="R150" s="406">
        <v>4700</v>
      </c>
      <c r="S150" s="406"/>
      <c r="T150" s="406"/>
      <c r="U150" s="406"/>
      <c r="V150" s="406"/>
      <c r="W150" s="406"/>
      <c r="X150" s="406"/>
      <c r="Y150" s="406"/>
      <c r="Z150" s="406">
        <f t="shared" si="46"/>
        <v>4700</v>
      </c>
      <c r="AA150" s="406">
        <f t="shared" si="50"/>
        <v>10646</v>
      </c>
      <c r="AB150" s="406"/>
      <c r="AC150" s="406">
        <f t="shared" si="47"/>
        <v>10646</v>
      </c>
      <c r="AD150" s="406">
        <f t="shared" si="32"/>
        <v>67046</v>
      </c>
      <c r="AE150" s="417">
        <v>795068.29999999993</v>
      </c>
      <c r="AF150" s="1818">
        <f t="shared" si="48"/>
        <v>0</v>
      </c>
      <c r="AG150" s="1819">
        <f t="shared" si="49"/>
        <v>0</v>
      </c>
      <c r="AH150" s="202">
        <v>11</v>
      </c>
      <c r="AI150" s="199">
        <f>863705.386666667+2000</f>
        <v>865705.38666666695</v>
      </c>
    </row>
    <row r="151" spans="1:35" s="95" customFormat="1">
      <c r="A151" s="183" t="s">
        <v>505</v>
      </c>
      <c r="B151" s="918">
        <v>4</v>
      </c>
      <c r="C151" s="408">
        <v>4300</v>
      </c>
      <c r="D151" s="406"/>
      <c r="E151" s="406"/>
      <c r="F151" s="406"/>
      <c r="G151" s="406"/>
      <c r="H151" s="406"/>
      <c r="I151" s="406"/>
      <c r="J151" s="406"/>
      <c r="K151" s="406">
        <f t="shared" si="44"/>
        <v>4300</v>
      </c>
      <c r="L151" s="406">
        <v>9774</v>
      </c>
      <c r="M151" s="406"/>
      <c r="N151" s="406">
        <v>9774</v>
      </c>
      <c r="O151" s="406">
        <f t="shared" si="45"/>
        <v>61374</v>
      </c>
      <c r="P151" s="407">
        <v>219700.34</v>
      </c>
      <c r="Q151" s="831">
        <v>3</v>
      </c>
      <c r="R151" s="406">
        <v>4300</v>
      </c>
      <c r="S151" s="406"/>
      <c r="T151" s="406"/>
      <c r="U151" s="406"/>
      <c r="V151" s="406"/>
      <c r="W151" s="406"/>
      <c r="X151" s="406"/>
      <c r="Y151" s="406"/>
      <c r="Z151" s="406">
        <f t="shared" si="46"/>
        <v>4300</v>
      </c>
      <c r="AA151" s="406">
        <f t="shared" si="50"/>
        <v>9774</v>
      </c>
      <c r="AB151" s="406"/>
      <c r="AC151" s="406">
        <f t="shared" si="47"/>
        <v>9774</v>
      </c>
      <c r="AD151" s="406">
        <f t="shared" si="32"/>
        <v>61374</v>
      </c>
      <c r="AE151" s="417">
        <v>198525.24000000002</v>
      </c>
      <c r="AF151" s="1818">
        <f t="shared" si="48"/>
        <v>0</v>
      </c>
      <c r="AG151" s="965">
        <f t="shared" si="49"/>
        <v>-1</v>
      </c>
      <c r="AH151" s="202">
        <v>4</v>
      </c>
      <c r="AI151" s="199">
        <v>288355.62333333329</v>
      </c>
    </row>
    <row r="152" spans="1:35" s="95" customFormat="1">
      <c r="A152" s="183" t="s">
        <v>506</v>
      </c>
      <c r="B152" s="918">
        <v>17</v>
      </c>
      <c r="C152" s="408">
        <v>3900</v>
      </c>
      <c r="D152" s="406"/>
      <c r="E152" s="406"/>
      <c r="F152" s="406"/>
      <c r="G152" s="406"/>
      <c r="H152" s="406"/>
      <c r="I152" s="406"/>
      <c r="J152" s="406"/>
      <c r="K152" s="406">
        <f t="shared" si="44"/>
        <v>3900</v>
      </c>
      <c r="L152" s="406">
        <v>8902</v>
      </c>
      <c r="M152" s="406"/>
      <c r="N152" s="406">
        <v>8902</v>
      </c>
      <c r="O152" s="406">
        <f t="shared" si="45"/>
        <v>55702</v>
      </c>
      <c r="P152" s="407">
        <v>1119566.76</v>
      </c>
      <c r="Q152" s="831">
        <v>17</v>
      </c>
      <c r="R152" s="406">
        <v>3900</v>
      </c>
      <c r="S152" s="406"/>
      <c r="T152" s="406"/>
      <c r="U152" s="406"/>
      <c r="V152" s="406"/>
      <c r="W152" s="406"/>
      <c r="X152" s="406"/>
      <c r="Y152" s="406"/>
      <c r="Z152" s="406">
        <f t="shared" si="46"/>
        <v>3900</v>
      </c>
      <c r="AA152" s="406">
        <f t="shared" si="50"/>
        <v>8902</v>
      </c>
      <c r="AB152" s="406"/>
      <c r="AC152" s="406">
        <f t="shared" si="47"/>
        <v>8902</v>
      </c>
      <c r="AD152" s="406">
        <f t="shared" si="32"/>
        <v>55702</v>
      </c>
      <c r="AE152" s="417">
        <v>1028121.3799999999</v>
      </c>
      <c r="AF152" s="1818">
        <f t="shared" si="48"/>
        <v>0</v>
      </c>
      <c r="AG152" s="1819">
        <f t="shared" si="49"/>
        <v>0</v>
      </c>
      <c r="AH152" s="202">
        <v>17</v>
      </c>
      <c r="AI152" s="199">
        <f>1102469.22+2000</f>
        <v>1104469.22</v>
      </c>
    </row>
    <row r="153" spans="1:35" s="95" customFormat="1">
      <c r="A153" s="183" t="s">
        <v>507</v>
      </c>
      <c r="B153" s="918">
        <v>13</v>
      </c>
      <c r="C153" s="408">
        <v>3500</v>
      </c>
      <c r="D153" s="406"/>
      <c r="E153" s="406"/>
      <c r="F153" s="406"/>
      <c r="G153" s="406"/>
      <c r="H153" s="406"/>
      <c r="I153" s="406"/>
      <c r="J153" s="406"/>
      <c r="K153" s="406">
        <f t="shared" si="44"/>
        <v>3500</v>
      </c>
      <c r="L153" s="406">
        <v>8030</v>
      </c>
      <c r="M153" s="406"/>
      <c r="N153" s="406">
        <v>8030</v>
      </c>
      <c r="O153" s="406">
        <f t="shared" si="45"/>
        <v>50030</v>
      </c>
      <c r="P153" s="407">
        <v>621095.60999999987</v>
      </c>
      <c r="Q153" s="831">
        <v>13</v>
      </c>
      <c r="R153" s="406">
        <v>3500</v>
      </c>
      <c r="S153" s="406"/>
      <c r="T153" s="406"/>
      <c r="U153" s="406"/>
      <c r="V153" s="406"/>
      <c r="W153" s="406"/>
      <c r="X153" s="406"/>
      <c r="Y153" s="406"/>
      <c r="Z153" s="406">
        <f t="shared" si="46"/>
        <v>3500</v>
      </c>
      <c r="AA153" s="406">
        <f t="shared" si="50"/>
        <v>8030</v>
      </c>
      <c r="AB153" s="406"/>
      <c r="AC153" s="406">
        <f t="shared" si="47"/>
        <v>8030</v>
      </c>
      <c r="AD153" s="406">
        <f t="shared" si="32"/>
        <v>50030</v>
      </c>
      <c r="AE153" s="417">
        <v>645784.03</v>
      </c>
      <c r="AF153" s="1818">
        <f t="shared" si="48"/>
        <v>0</v>
      </c>
      <c r="AG153" s="1819">
        <f t="shared" si="49"/>
        <v>0</v>
      </c>
      <c r="AH153" s="202">
        <v>14</v>
      </c>
      <c r="AI153" s="199">
        <v>987322.42666666664</v>
      </c>
    </row>
    <row r="154" spans="1:35" s="95" customFormat="1">
      <c r="A154" s="183" t="s">
        <v>508</v>
      </c>
      <c r="B154" s="918">
        <v>34</v>
      </c>
      <c r="C154" s="408">
        <v>3200</v>
      </c>
      <c r="D154" s="406"/>
      <c r="E154" s="406"/>
      <c r="F154" s="406"/>
      <c r="G154" s="406"/>
      <c r="H154" s="406"/>
      <c r="I154" s="406"/>
      <c r="J154" s="406"/>
      <c r="K154" s="406">
        <f t="shared" si="44"/>
        <v>3200</v>
      </c>
      <c r="L154" s="406">
        <v>7376</v>
      </c>
      <c r="M154" s="406"/>
      <c r="N154" s="406">
        <v>7376</v>
      </c>
      <c r="O154" s="406">
        <f t="shared" si="45"/>
        <v>45776</v>
      </c>
      <c r="P154" s="407">
        <v>1749720.18</v>
      </c>
      <c r="Q154" s="831">
        <v>34</v>
      </c>
      <c r="R154" s="406">
        <v>3200</v>
      </c>
      <c r="S154" s="406"/>
      <c r="T154" s="406"/>
      <c r="U154" s="406"/>
      <c r="V154" s="406"/>
      <c r="W154" s="406"/>
      <c r="X154" s="406"/>
      <c r="Y154" s="406"/>
      <c r="Z154" s="406">
        <f t="shared" si="46"/>
        <v>3200</v>
      </c>
      <c r="AA154" s="406">
        <f t="shared" si="50"/>
        <v>7376</v>
      </c>
      <c r="AB154" s="406"/>
      <c r="AC154" s="406">
        <f t="shared" si="47"/>
        <v>7376</v>
      </c>
      <c r="AD154" s="406">
        <f t="shared" si="32"/>
        <v>45776</v>
      </c>
      <c r="AE154" s="417">
        <v>1669056.64</v>
      </c>
      <c r="AF154" s="1818">
        <f t="shared" si="48"/>
        <v>0</v>
      </c>
      <c r="AG154" s="1819">
        <f t="shared" si="49"/>
        <v>0</v>
      </c>
      <c r="AH154" s="202">
        <v>35</v>
      </c>
      <c r="AI154" s="199">
        <f>1914044.89+1100</f>
        <v>1915144.89</v>
      </c>
    </row>
    <row r="155" spans="1:35" s="95" customFormat="1">
      <c r="A155" s="182" t="s">
        <v>4</v>
      </c>
      <c r="B155" s="919">
        <f>SUM(B156:B160)</f>
        <v>42</v>
      </c>
      <c r="C155" s="534">
        <f t="shared" ref="C155:O155" si="51">SUM(C156:C160)</f>
        <v>8761.33</v>
      </c>
      <c r="D155" s="534">
        <f t="shared" si="51"/>
        <v>4000</v>
      </c>
      <c r="E155" s="393"/>
      <c r="F155" s="393"/>
      <c r="G155" s="393"/>
      <c r="H155" s="393"/>
      <c r="I155" s="534">
        <f t="shared" si="51"/>
        <v>1056</v>
      </c>
      <c r="J155" s="393"/>
      <c r="K155" s="534">
        <f t="shared" si="51"/>
        <v>13817.33</v>
      </c>
      <c r="L155" s="534">
        <f t="shared" si="51"/>
        <v>20204</v>
      </c>
      <c r="M155" s="393"/>
      <c r="N155" s="534">
        <f t="shared" si="51"/>
        <v>20204</v>
      </c>
      <c r="O155" s="534">
        <f t="shared" si="51"/>
        <v>186011.96</v>
      </c>
      <c r="P155" s="535">
        <f>SUM(P156:P160)</f>
        <v>1517307.69</v>
      </c>
      <c r="Q155" s="936">
        <f>SUM(Q156:Q160)</f>
        <v>41</v>
      </c>
      <c r="R155" s="536">
        <f t="shared" ref="R155:AI155" si="52">SUM(R156:R160)</f>
        <v>8895.58</v>
      </c>
      <c r="S155" s="534">
        <f t="shared" si="52"/>
        <v>4000</v>
      </c>
      <c r="T155" s="546"/>
      <c r="U155" s="546"/>
      <c r="V155" s="546"/>
      <c r="W155" s="546"/>
      <c r="X155" s="534">
        <f t="shared" si="52"/>
        <v>1056</v>
      </c>
      <c r="Y155" s="546"/>
      <c r="Z155" s="534">
        <f t="shared" si="52"/>
        <v>13951.58</v>
      </c>
      <c r="AA155" s="534">
        <f t="shared" si="52"/>
        <v>20204</v>
      </c>
      <c r="AB155" s="546"/>
      <c r="AC155" s="534">
        <f t="shared" si="52"/>
        <v>20204</v>
      </c>
      <c r="AD155" s="534">
        <f t="shared" si="52"/>
        <v>187622.96</v>
      </c>
      <c r="AE155" s="537">
        <f>SUM(AE156:AE160)</f>
        <v>1441851.2999999998</v>
      </c>
      <c r="AF155" s="973">
        <f>SUM(AF156:AF160)</f>
        <v>1611</v>
      </c>
      <c r="AG155" s="974">
        <f>SUM(AG156:AG160)</f>
        <v>-1</v>
      </c>
      <c r="AH155" s="975">
        <f t="shared" si="52"/>
        <v>42</v>
      </c>
      <c r="AI155" s="976">
        <f t="shared" si="52"/>
        <v>1710579.75</v>
      </c>
    </row>
    <row r="156" spans="1:35" s="95" customFormat="1">
      <c r="A156" s="183" t="s">
        <v>15</v>
      </c>
      <c r="B156" s="918">
        <v>3</v>
      </c>
      <c r="C156" s="408">
        <v>485.74</v>
      </c>
      <c r="D156" s="406">
        <v>2000</v>
      </c>
      <c r="E156" s="406"/>
      <c r="F156" s="406"/>
      <c r="G156" s="406"/>
      <c r="H156" s="406"/>
      <c r="I156" s="406">
        <v>528</v>
      </c>
      <c r="J156" s="406"/>
      <c r="K156" s="406">
        <f t="shared" ref="K156:K160" si="53">SUM(C156:J156)</f>
        <v>3013.74</v>
      </c>
      <c r="L156" s="406">
        <v>1000</v>
      </c>
      <c r="M156" s="406"/>
      <c r="N156" s="406">
        <v>1000</v>
      </c>
      <c r="O156" s="406">
        <f t="shared" ref="O156:O160" si="54">(K156*12)+N156</f>
        <v>37164.879999999997</v>
      </c>
      <c r="P156" s="407">
        <v>64950.82</v>
      </c>
      <c r="Q156" s="831">
        <v>3</v>
      </c>
      <c r="R156" s="406">
        <v>551.67999999999995</v>
      </c>
      <c r="S156" s="406">
        <v>2000</v>
      </c>
      <c r="T156" s="406"/>
      <c r="U156" s="406"/>
      <c r="V156" s="406"/>
      <c r="W156" s="406"/>
      <c r="X156" s="406">
        <v>528</v>
      </c>
      <c r="Y156" s="406"/>
      <c r="Z156" s="406">
        <f t="shared" ref="Z156:Z160" si="55">SUM(R156:Y156)</f>
        <v>3079.68</v>
      </c>
      <c r="AA156" s="406">
        <v>1000</v>
      </c>
      <c r="AB156" s="406"/>
      <c r="AC156" s="406">
        <f t="shared" ref="AC156:AC160" si="56">+AA156+AB156</f>
        <v>1000</v>
      </c>
      <c r="AD156" s="406">
        <f>(Z156*12)+AC156</f>
        <v>37956.159999999996</v>
      </c>
      <c r="AE156" s="417">
        <v>69794.16</v>
      </c>
      <c r="AF156" s="964">
        <f t="shared" ref="AF156:AF160" si="57">+AD156-O156</f>
        <v>791.27999999999884</v>
      </c>
      <c r="AG156" s="1819">
        <f t="shared" ref="AG156:AG160" si="58">+Q156-B156</f>
        <v>0</v>
      </c>
      <c r="AH156" s="202">
        <v>3</v>
      </c>
      <c r="AI156" s="199">
        <v>108342.71999999999</v>
      </c>
    </row>
    <row r="157" spans="1:35" s="95" customFormat="1">
      <c r="A157" s="183" t="s">
        <v>473</v>
      </c>
      <c r="B157" s="918">
        <v>3</v>
      </c>
      <c r="C157" s="408">
        <v>475.59</v>
      </c>
      <c r="D157" s="406">
        <v>2000</v>
      </c>
      <c r="E157" s="406"/>
      <c r="F157" s="406"/>
      <c r="G157" s="406"/>
      <c r="H157" s="406"/>
      <c r="I157" s="406">
        <v>528</v>
      </c>
      <c r="J157" s="406"/>
      <c r="K157" s="406">
        <f t="shared" si="53"/>
        <v>3003.59</v>
      </c>
      <c r="L157" s="406">
        <v>1000</v>
      </c>
      <c r="M157" s="406"/>
      <c r="N157" s="406">
        <v>1000</v>
      </c>
      <c r="O157" s="406">
        <f t="shared" si="54"/>
        <v>37043.08</v>
      </c>
      <c r="P157" s="407">
        <v>109378.17</v>
      </c>
      <c r="Q157" s="831">
        <v>3</v>
      </c>
      <c r="R157" s="406">
        <v>543.9</v>
      </c>
      <c r="S157" s="406">
        <v>2000</v>
      </c>
      <c r="T157" s="406"/>
      <c r="U157" s="406"/>
      <c r="V157" s="406"/>
      <c r="W157" s="406"/>
      <c r="X157" s="406">
        <v>528</v>
      </c>
      <c r="Y157" s="406"/>
      <c r="Z157" s="406">
        <f t="shared" si="55"/>
        <v>3071.9</v>
      </c>
      <c r="AA157" s="406">
        <v>1000</v>
      </c>
      <c r="AB157" s="406"/>
      <c r="AC157" s="406">
        <f t="shared" si="56"/>
        <v>1000</v>
      </c>
      <c r="AD157" s="406">
        <f t="shared" si="32"/>
        <v>37862.800000000003</v>
      </c>
      <c r="AE157" s="417">
        <v>117263.99999999999</v>
      </c>
      <c r="AF157" s="964">
        <f t="shared" si="57"/>
        <v>819.72000000000116</v>
      </c>
      <c r="AG157" s="1819">
        <f t="shared" si="58"/>
        <v>0</v>
      </c>
      <c r="AH157" s="202">
        <v>3</v>
      </c>
      <c r="AI157" s="199">
        <v>118311.29999999997</v>
      </c>
    </row>
    <row r="158" spans="1:35" s="95" customFormat="1">
      <c r="A158" s="183" t="s">
        <v>509</v>
      </c>
      <c r="B158" s="918">
        <v>2</v>
      </c>
      <c r="C158" s="408">
        <v>2800</v>
      </c>
      <c r="D158" s="406"/>
      <c r="E158" s="406"/>
      <c r="F158" s="406"/>
      <c r="G158" s="406"/>
      <c r="H158" s="406"/>
      <c r="I158" s="406"/>
      <c r="J158" s="406"/>
      <c r="K158" s="406">
        <f t="shared" si="53"/>
        <v>2800</v>
      </c>
      <c r="L158" s="406">
        <v>6504</v>
      </c>
      <c r="M158" s="406"/>
      <c r="N158" s="406">
        <v>6504</v>
      </c>
      <c r="O158" s="406">
        <f t="shared" si="54"/>
        <v>40104</v>
      </c>
      <c r="P158" s="407">
        <v>94315.739999999991</v>
      </c>
      <c r="Q158" s="831">
        <v>2</v>
      </c>
      <c r="R158" s="406">
        <v>2800</v>
      </c>
      <c r="S158" s="406"/>
      <c r="T158" s="406"/>
      <c r="U158" s="406"/>
      <c r="V158" s="406"/>
      <c r="W158" s="406"/>
      <c r="X158" s="406"/>
      <c r="Y158" s="406"/>
      <c r="Z158" s="406">
        <f t="shared" si="55"/>
        <v>2800</v>
      </c>
      <c r="AA158" s="406">
        <f t="shared" ref="AA158:AA160" si="59">+(Z158*2)+2*(Z158*9%)+400</f>
        <v>6504</v>
      </c>
      <c r="AB158" s="406"/>
      <c r="AC158" s="406">
        <f t="shared" si="56"/>
        <v>6504</v>
      </c>
      <c r="AD158" s="406">
        <f t="shared" si="32"/>
        <v>40104</v>
      </c>
      <c r="AE158" s="417">
        <v>86652.180000000008</v>
      </c>
      <c r="AF158" s="1818">
        <f t="shared" si="57"/>
        <v>0</v>
      </c>
      <c r="AG158" s="1819">
        <f t="shared" si="58"/>
        <v>0</v>
      </c>
      <c r="AH158" s="202">
        <v>2</v>
      </c>
      <c r="AI158" s="199">
        <v>94317.013333333336</v>
      </c>
    </row>
    <row r="159" spans="1:35" s="95" customFormat="1">
      <c r="A159" s="183" t="s">
        <v>510</v>
      </c>
      <c r="B159" s="918">
        <v>2</v>
      </c>
      <c r="C159" s="408">
        <v>2600</v>
      </c>
      <c r="D159" s="406"/>
      <c r="E159" s="406"/>
      <c r="F159" s="406"/>
      <c r="G159" s="406"/>
      <c r="H159" s="406"/>
      <c r="I159" s="406"/>
      <c r="J159" s="406"/>
      <c r="K159" s="406">
        <f t="shared" si="53"/>
        <v>2600</v>
      </c>
      <c r="L159" s="406">
        <v>6068</v>
      </c>
      <c r="M159" s="406"/>
      <c r="N159" s="406">
        <v>6068</v>
      </c>
      <c r="O159" s="406">
        <f t="shared" si="54"/>
        <v>37268</v>
      </c>
      <c r="P159" s="407">
        <v>86216.79</v>
      </c>
      <c r="Q159" s="831">
        <v>2</v>
      </c>
      <c r="R159" s="406">
        <v>2600</v>
      </c>
      <c r="S159" s="406"/>
      <c r="T159" s="406"/>
      <c r="U159" s="406"/>
      <c r="V159" s="406"/>
      <c r="W159" s="406"/>
      <c r="X159" s="406"/>
      <c r="Y159" s="406"/>
      <c r="Z159" s="406">
        <f t="shared" si="55"/>
        <v>2600</v>
      </c>
      <c r="AA159" s="406">
        <f t="shared" si="59"/>
        <v>6068</v>
      </c>
      <c r="AB159" s="406"/>
      <c r="AC159" s="406">
        <f t="shared" si="56"/>
        <v>6068</v>
      </c>
      <c r="AD159" s="406">
        <f t="shared" si="32"/>
        <v>37268</v>
      </c>
      <c r="AE159" s="417">
        <v>80150.83</v>
      </c>
      <c r="AF159" s="1818">
        <f t="shared" si="57"/>
        <v>0</v>
      </c>
      <c r="AG159" s="1819">
        <f t="shared" si="58"/>
        <v>0</v>
      </c>
      <c r="AH159" s="202">
        <v>2</v>
      </c>
      <c r="AI159" s="199">
        <v>86218.666666666672</v>
      </c>
    </row>
    <row r="160" spans="1:35" s="95" customFormat="1">
      <c r="A160" s="183" t="s">
        <v>511</v>
      </c>
      <c r="B160" s="918">
        <v>32</v>
      </c>
      <c r="C160" s="408">
        <v>2400</v>
      </c>
      <c r="D160" s="406"/>
      <c r="E160" s="406"/>
      <c r="F160" s="406"/>
      <c r="G160" s="406"/>
      <c r="H160" s="406"/>
      <c r="I160" s="406"/>
      <c r="J160" s="406"/>
      <c r="K160" s="406">
        <f t="shared" si="53"/>
        <v>2400</v>
      </c>
      <c r="L160" s="406">
        <v>5632</v>
      </c>
      <c r="M160" s="406"/>
      <c r="N160" s="406">
        <v>5632</v>
      </c>
      <c r="O160" s="406">
        <f t="shared" si="54"/>
        <v>34432</v>
      </c>
      <c r="P160" s="407">
        <v>1162446.17</v>
      </c>
      <c r="Q160" s="831">
        <v>31</v>
      </c>
      <c r="R160" s="406">
        <v>2400</v>
      </c>
      <c r="S160" s="406"/>
      <c r="T160" s="406"/>
      <c r="U160" s="406"/>
      <c r="V160" s="406"/>
      <c r="W160" s="406"/>
      <c r="X160" s="406"/>
      <c r="Y160" s="406"/>
      <c r="Z160" s="406">
        <f t="shared" si="55"/>
        <v>2400</v>
      </c>
      <c r="AA160" s="406">
        <f t="shared" si="59"/>
        <v>5632</v>
      </c>
      <c r="AB160" s="406"/>
      <c r="AC160" s="406">
        <f t="shared" si="56"/>
        <v>5632</v>
      </c>
      <c r="AD160" s="406">
        <f t="shared" si="32"/>
        <v>34432</v>
      </c>
      <c r="AE160" s="417">
        <v>1087990.1299999999</v>
      </c>
      <c r="AF160" s="1818">
        <f t="shared" si="57"/>
        <v>0</v>
      </c>
      <c r="AG160" s="965">
        <f t="shared" si="58"/>
        <v>-1</v>
      </c>
      <c r="AH160" s="202">
        <v>32</v>
      </c>
      <c r="AI160" s="199">
        <f>1300950.49+2439.56</f>
        <v>1303390.05</v>
      </c>
    </row>
    <row r="161" spans="1:35" s="320" customFormat="1">
      <c r="A161" s="386" t="s">
        <v>0</v>
      </c>
      <c r="B161" s="910">
        <f>+B127+B135+B145+B155</f>
        <v>208</v>
      </c>
      <c r="C161" s="387"/>
      <c r="D161" s="387"/>
      <c r="E161" s="387"/>
      <c r="F161" s="387"/>
      <c r="G161" s="387"/>
      <c r="H161" s="387"/>
      <c r="I161" s="387"/>
      <c r="J161" s="387"/>
      <c r="K161" s="387"/>
      <c r="L161" s="387"/>
      <c r="M161" s="387"/>
      <c r="N161" s="387"/>
      <c r="O161" s="387"/>
      <c r="P161" s="555">
        <f>+P127+P135+P145+P155</f>
        <v>14423159.924166666</v>
      </c>
      <c r="Q161" s="930">
        <f>+Q155+Q145+Q135+Q127</f>
        <v>203</v>
      </c>
      <c r="R161" s="556"/>
      <c r="S161" s="556"/>
      <c r="T161" s="556"/>
      <c r="U161" s="556"/>
      <c r="V161" s="556"/>
      <c r="W161" s="556"/>
      <c r="X161" s="556"/>
      <c r="Y161" s="556"/>
      <c r="Z161" s="556"/>
      <c r="AA161" s="556"/>
      <c r="AB161" s="556"/>
      <c r="AC161" s="556"/>
      <c r="AD161" s="556"/>
      <c r="AE161" s="557">
        <f>+AE155+AE145+AE135+AE127</f>
        <v>13403182.279999999</v>
      </c>
      <c r="AF161" s="977">
        <f>+AF127+AF135+AF145+AF155</f>
        <v>1652.760000000002</v>
      </c>
      <c r="AG161" s="978">
        <f>+AG127+AG135+AG145+AG155</f>
        <v>-5</v>
      </c>
      <c r="AH161" s="979">
        <f t="shared" ref="AH161:AI161" si="60">+AH155+AH145+AH135+AH127</f>
        <v>213</v>
      </c>
      <c r="AI161" s="980">
        <f t="shared" si="60"/>
        <v>16575339.996666662</v>
      </c>
    </row>
    <row r="162" spans="1:35" s="95" customFormat="1">
      <c r="A162" s="420" t="s">
        <v>672</v>
      </c>
      <c r="B162" s="918"/>
      <c r="C162" s="408"/>
      <c r="D162" s="406"/>
      <c r="E162" s="406"/>
      <c r="F162" s="406"/>
      <c r="G162" s="406"/>
      <c r="H162" s="406"/>
      <c r="I162" s="406"/>
      <c r="J162" s="406"/>
      <c r="K162" s="406"/>
      <c r="L162" s="406"/>
      <c r="M162" s="406"/>
      <c r="N162" s="406"/>
      <c r="O162" s="406"/>
      <c r="P162" s="407">
        <v>195560</v>
      </c>
      <c r="Q162" s="831"/>
      <c r="R162" s="406"/>
      <c r="S162" s="406"/>
      <c r="T162" s="406"/>
      <c r="U162" s="406"/>
      <c r="V162" s="406"/>
      <c r="W162" s="406"/>
      <c r="X162" s="406"/>
      <c r="Y162" s="406"/>
      <c r="Z162" s="406"/>
      <c r="AA162" s="406"/>
      <c r="AB162" s="406"/>
      <c r="AC162" s="406"/>
      <c r="AD162" s="406"/>
      <c r="AE162" s="417">
        <v>202584</v>
      </c>
      <c r="AF162" s="981"/>
      <c r="AG162" s="982"/>
      <c r="AH162" s="202"/>
      <c r="AI162" s="199">
        <v>150000</v>
      </c>
    </row>
    <row r="163" spans="1:35" s="95" customFormat="1">
      <c r="A163" s="414" t="s">
        <v>534</v>
      </c>
      <c r="B163" s="918"/>
      <c r="C163" s="408"/>
      <c r="D163" s="406"/>
      <c r="E163" s="406"/>
      <c r="F163" s="406"/>
      <c r="G163" s="406"/>
      <c r="H163" s="406"/>
      <c r="I163" s="406"/>
      <c r="J163" s="406"/>
      <c r="K163" s="406"/>
      <c r="L163" s="406"/>
      <c r="M163" s="406"/>
      <c r="N163" s="406"/>
      <c r="O163" s="406"/>
      <c r="P163" s="407"/>
      <c r="Q163" s="831"/>
      <c r="R163" s="406"/>
      <c r="S163" s="406"/>
      <c r="T163" s="406"/>
      <c r="U163" s="406"/>
      <c r="V163" s="406"/>
      <c r="W163" s="406"/>
      <c r="X163" s="406"/>
      <c r="Y163" s="406"/>
      <c r="Z163" s="406"/>
      <c r="AA163" s="406"/>
      <c r="AB163" s="406"/>
      <c r="AC163" s="406"/>
      <c r="AD163" s="406"/>
      <c r="AE163" s="417">
        <v>957918.49</v>
      </c>
      <c r="AF163" s="981"/>
      <c r="AG163" s="982"/>
      <c r="AH163" s="202"/>
      <c r="AI163" s="199"/>
    </row>
    <row r="164" spans="1:35" s="95" customFormat="1">
      <c r="A164" s="414" t="s">
        <v>762</v>
      </c>
      <c r="B164" s="918"/>
      <c r="C164" s="408"/>
      <c r="D164" s="406"/>
      <c r="E164" s="406"/>
      <c r="F164" s="406"/>
      <c r="G164" s="406"/>
      <c r="H164" s="406"/>
      <c r="I164" s="406"/>
      <c r="J164" s="406"/>
      <c r="K164" s="406"/>
      <c r="L164" s="406"/>
      <c r="M164" s="406"/>
      <c r="N164" s="406"/>
      <c r="O164" s="406"/>
      <c r="P164" s="407">
        <v>134460</v>
      </c>
      <c r="Q164" s="831"/>
      <c r="R164" s="406"/>
      <c r="S164" s="406"/>
      <c r="T164" s="406"/>
      <c r="U164" s="406"/>
      <c r="V164" s="406"/>
      <c r="W164" s="406"/>
      <c r="X164" s="406"/>
      <c r="Y164" s="406"/>
      <c r="Z164" s="406"/>
      <c r="AA164" s="406"/>
      <c r="AB164" s="406"/>
      <c r="AC164" s="406"/>
      <c r="AD164" s="406"/>
      <c r="AE164" s="417">
        <v>199490</v>
      </c>
      <c r="AF164" s="981"/>
      <c r="AG164" s="982"/>
      <c r="AH164" s="202"/>
      <c r="AI164" s="199">
        <v>144362</v>
      </c>
    </row>
    <row r="165" spans="1:35" s="95" customFormat="1" hidden="1">
      <c r="A165" s="415"/>
      <c r="B165" s="920"/>
      <c r="C165" s="409"/>
      <c r="D165" s="410"/>
      <c r="E165" s="410"/>
      <c r="F165" s="410"/>
      <c r="G165" s="410"/>
      <c r="H165" s="410"/>
      <c r="I165" s="410"/>
      <c r="J165" s="410"/>
      <c r="K165" s="410"/>
      <c r="L165" s="410"/>
      <c r="M165" s="410"/>
      <c r="N165" s="410"/>
      <c r="O165" s="410"/>
      <c r="P165" s="411"/>
      <c r="Q165" s="937"/>
      <c r="R165" s="410"/>
      <c r="S165" s="410"/>
      <c r="T165" s="410"/>
      <c r="U165" s="410"/>
      <c r="V165" s="410"/>
      <c r="W165" s="410"/>
      <c r="X165" s="410"/>
      <c r="Y165" s="410"/>
      <c r="Z165" s="410"/>
      <c r="AA165" s="410"/>
      <c r="AB165" s="410"/>
      <c r="AC165" s="410"/>
      <c r="AD165" s="410"/>
      <c r="AE165" s="418"/>
      <c r="AF165" s="983"/>
      <c r="AG165" s="984"/>
      <c r="AH165" s="985"/>
      <c r="AI165" s="986"/>
    </row>
    <row r="166" spans="1:35" s="320" customFormat="1" ht="12.75" thickBot="1">
      <c r="A166" s="416" t="s">
        <v>757</v>
      </c>
      <c r="B166" s="921">
        <f>+B161</f>
        <v>208</v>
      </c>
      <c r="C166" s="382"/>
      <c r="D166" s="382"/>
      <c r="E166" s="382"/>
      <c r="F166" s="382"/>
      <c r="G166" s="382"/>
      <c r="H166" s="382"/>
      <c r="I166" s="382"/>
      <c r="J166" s="382"/>
      <c r="K166" s="382"/>
      <c r="L166" s="382"/>
      <c r="M166" s="382"/>
      <c r="N166" s="382"/>
      <c r="O166" s="382"/>
      <c r="P166" s="383">
        <v>14753179.924166666</v>
      </c>
      <c r="Q166" s="931">
        <f>+Q161</f>
        <v>203</v>
      </c>
      <c r="R166" s="382"/>
      <c r="S166" s="382"/>
      <c r="T166" s="382"/>
      <c r="U166" s="382"/>
      <c r="V166" s="382"/>
      <c r="W166" s="382"/>
      <c r="X166" s="382"/>
      <c r="Y166" s="382"/>
      <c r="Z166" s="382"/>
      <c r="AA166" s="382"/>
      <c r="AB166" s="382"/>
      <c r="AC166" s="382"/>
      <c r="AD166" s="558"/>
      <c r="AE166" s="419">
        <v>14763174.77</v>
      </c>
      <c r="AF166" s="987">
        <f>+AF161</f>
        <v>1652.760000000002</v>
      </c>
      <c r="AG166" s="988">
        <f>+AG161</f>
        <v>-5</v>
      </c>
      <c r="AH166" s="931">
        <f>+AH161</f>
        <v>213</v>
      </c>
      <c r="AI166" s="989">
        <v>16869701.996666662</v>
      </c>
    </row>
    <row r="167" spans="1:35" ht="12.75" hidden="1" thickTop="1"/>
    <row r="168" spans="1:35" ht="22.9" customHeight="1" thickTop="1" thickBot="1">
      <c r="A168" s="1985" t="s">
        <v>516</v>
      </c>
      <c r="B168" s="1985"/>
      <c r="C168" s="1985"/>
      <c r="D168" s="1985"/>
      <c r="E168" s="1985"/>
      <c r="F168" s="1985"/>
      <c r="G168" s="1985"/>
      <c r="H168" s="1985"/>
      <c r="I168" s="1985"/>
      <c r="J168" s="1985"/>
      <c r="K168" s="1985"/>
      <c r="L168" s="1985"/>
      <c r="M168" s="1985"/>
      <c r="N168" s="1985"/>
      <c r="O168" s="1985"/>
      <c r="P168" s="1985"/>
      <c r="Q168" s="1985"/>
      <c r="R168" s="1985"/>
      <c r="S168" s="1985"/>
      <c r="T168" s="1985"/>
      <c r="U168" s="1985"/>
      <c r="V168" s="1985"/>
      <c r="W168" s="1985"/>
      <c r="X168" s="1985"/>
      <c r="Y168" s="1985"/>
      <c r="Z168" s="1985"/>
      <c r="AA168" s="1985"/>
      <c r="AB168" s="1985"/>
      <c r="AC168" s="1985"/>
      <c r="AD168" s="1985"/>
      <c r="AE168" s="1985"/>
      <c r="AF168" s="1985"/>
      <c r="AG168" s="1985"/>
      <c r="AH168" s="1985"/>
      <c r="AI168" s="1985"/>
    </row>
    <row r="169" spans="1:35" s="770" customFormat="1" ht="25.15" hidden="1" customHeight="1" thickTop="1">
      <c r="A169" s="1949" t="s">
        <v>39</v>
      </c>
      <c r="B169" s="1946" t="s">
        <v>291</v>
      </c>
      <c r="C169" s="1947"/>
      <c r="D169" s="1947"/>
      <c r="E169" s="1947"/>
      <c r="F169" s="1947"/>
      <c r="G169" s="1947"/>
      <c r="H169" s="1947"/>
      <c r="I169" s="1947"/>
      <c r="J169" s="1947"/>
      <c r="K169" s="1947"/>
      <c r="L169" s="1947"/>
      <c r="M169" s="1947"/>
      <c r="N169" s="1947"/>
      <c r="O169" s="1947"/>
      <c r="P169" s="1945"/>
      <c r="Q169" s="1944" t="s">
        <v>363</v>
      </c>
      <c r="R169" s="1947"/>
      <c r="S169" s="1947"/>
      <c r="T169" s="1947"/>
      <c r="U169" s="1947"/>
      <c r="V169" s="1947"/>
      <c r="W169" s="1947"/>
      <c r="X169" s="1947"/>
      <c r="Y169" s="1947"/>
      <c r="Z169" s="1947"/>
      <c r="AA169" s="1947"/>
      <c r="AB169" s="1947"/>
      <c r="AC169" s="1947"/>
      <c r="AD169" s="1947"/>
      <c r="AE169" s="1948"/>
      <c r="AF169" s="1997" t="s">
        <v>365</v>
      </c>
      <c r="AG169" s="1994"/>
      <c r="AH169" s="1993" t="s">
        <v>364</v>
      </c>
      <c r="AI169" s="1994"/>
    </row>
    <row r="170" spans="1:35" ht="129" hidden="1" customHeight="1">
      <c r="A170" s="1995"/>
      <c r="B170" s="370" t="s">
        <v>9</v>
      </c>
      <c r="C170" s="359" t="s">
        <v>120</v>
      </c>
      <c r="D170" s="359" t="s">
        <v>219</v>
      </c>
      <c r="E170" s="359" t="s">
        <v>122</v>
      </c>
      <c r="F170" s="359" t="s">
        <v>141</v>
      </c>
      <c r="G170" s="359" t="s">
        <v>142</v>
      </c>
      <c r="H170" s="359" t="s">
        <v>143</v>
      </c>
      <c r="I170" s="359" t="s">
        <v>144</v>
      </c>
      <c r="J170" s="359" t="s">
        <v>123</v>
      </c>
      <c r="K170" s="359" t="s">
        <v>124</v>
      </c>
      <c r="L170" s="359" t="s">
        <v>125</v>
      </c>
      <c r="M170" s="359" t="s">
        <v>140</v>
      </c>
      <c r="N170" s="359" t="s">
        <v>96</v>
      </c>
      <c r="O170" s="359" t="s">
        <v>130</v>
      </c>
      <c r="P170" s="360" t="s">
        <v>129</v>
      </c>
      <c r="Q170" s="369" t="s">
        <v>9</v>
      </c>
      <c r="R170" s="359" t="s">
        <v>120</v>
      </c>
      <c r="S170" s="359" t="s">
        <v>121</v>
      </c>
      <c r="T170" s="359" t="s">
        <v>122</v>
      </c>
      <c r="U170" s="359" t="s">
        <v>141</v>
      </c>
      <c r="V170" s="359" t="s">
        <v>142</v>
      </c>
      <c r="W170" s="359" t="s">
        <v>143</v>
      </c>
      <c r="X170" s="359" t="s">
        <v>144</v>
      </c>
      <c r="Y170" s="359" t="s">
        <v>123</v>
      </c>
      <c r="Z170" s="359" t="s">
        <v>124</v>
      </c>
      <c r="AA170" s="359" t="s">
        <v>125</v>
      </c>
      <c r="AB170" s="359" t="s">
        <v>140</v>
      </c>
      <c r="AC170" s="359" t="s">
        <v>96</v>
      </c>
      <c r="AD170" s="359" t="s">
        <v>130</v>
      </c>
      <c r="AE170" s="376" t="s">
        <v>292</v>
      </c>
      <c r="AF170" s="533" t="s">
        <v>134</v>
      </c>
      <c r="AG170" s="360" t="s">
        <v>133</v>
      </c>
      <c r="AH170" s="369" t="s">
        <v>9</v>
      </c>
      <c r="AI170" s="360" t="s">
        <v>293</v>
      </c>
    </row>
    <row r="171" spans="1:35" ht="12.75" hidden="1" thickTop="1">
      <c r="A171" s="1996"/>
      <c r="B171" s="516" t="s">
        <v>40</v>
      </c>
      <c r="C171" s="361" t="s">
        <v>41</v>
      </c>
      <c r="D171" s="361" t="s">
        <v>42</v>
      </c>
      <c r="E171" s="361" t="s">
        <v>43</v>
      </c>
      <c r="F171" s="362" t="s">
        <v>44</v>
      </c>
      <c r="G171" s="362" t="s">
        <v>45</v>
      </c>
      <c r="H171" s="362" t="s">
        <v>61</v>
      </c>
      <c r="I171" s="362" t="s">
        <v>95</v>
      </c>
      <c r="J171" s="362" t="s">
        <v>128</v>
      </c>
      <c r="K171" s="362" t="s">
        <v>132</v>
      </c>
      <c r="L171" s="362" t="s">
        <v>149</v>
      </c>
      <c r="M171" s="362" t="s">
        <v>150</v>
      </c>
      <c r="N171" s="362" t="s">
        <v>152</v>
      </c>
      <c r="O171" s="362" t="s">
        <v>153</v>
      </c>
      <c r="P171" s="371" t="s">
        <v>154</v>
      </c>
      <c r="Q171" s="928" t="s">
        <v>40</v>
      </c>
      <c r="R171" s="361" t="s">
        <v>41</v>
      </c>
      <c r="S171" s="361" t="s">
        <v>42</v>
      </c>
      <c r="T171" s="361" t="s">
        <v>43</v>
      </c>
      <c r="U171" s="362" t="s">
        <v>44</v>
      </c>
      <c r="V171" s="362" t="s">
        <v>45</v>
      </c>
      <c r="W171" s="362" t="s">
        <v>61</v>
      </c>
      <c r="X171" s="362" t="s">
        <v>95</v>
      </c>
      <c r="Y171" s="362" t="s">
        <v>128</v>
      </c>
      <c r="Z171" s="362" t="s">
        <v>132</v>
      </c>
      <c r="AA171" s="362" t="s">
        <v>149</v>
      </c>
      <c r="AB171" s="362" t="s">
        <v>150</v>
      </c>
      <c r="AC171" s="362" t="s">
        <v>152</v>
      </c>
      <c r="AD171" s="362" t="s">
        <v>153</v>
      </c>
      <c r="AE171" s="377" t="s">
        <v>154</v>
      </c>
      <c r="AF171" s="519"/>
      <c r="AG171" s="568"/>
      <c r="AH171" s="928"/>
      <c r="AI171" s="568"/>
    </row>
    <row r="172" spans="1:35" s="312" customFormat="1" ht="12.75" thickTop="1">
      <c r="A172" s="182" t="s">
        <v>5</v>
      </c>
      <c r="B172" s="434">
        <v>47</v>
      </c>
      <c r="C172" s="421">
        <v>88172</v>
      </c>
      <c r="D172" s="422"/>
      <c r="E172" s="422"/>
      <c r="F172" s="422"/>
      <c r="G172" s="422"/>
      <c r="H172" s="422"/>
      <c r="I172" s="422"/>
      <c r="J172" s="422"/>
      <c r="K172" s="422">
        <v>88172</v>
      </c>
      <c r="L172" s="422">
        <v>179144</v>
      </c>
      <c r="M172" s="422"/>
      <c r="N172" s="422">
        <v>111348.72</v>
      </c>
      <c r="O172" s="422">
        <v>1348556.72</v>
      </c>
      <c r="P172" s="423">
        <v>7513640.3200000003</v>
      </c>
      <c r="Q172" s="432">
        <v>44</v>
      </c>
      <c r="R172" s="422">
        <v>459819.14</v>
      </c>
      <c r="S172" s="422"/>
      <c r="T172" s="422"/>
      <c r="U172" s="422"/>
      <c r="V172" s="422"/>
      <c r="W172" s="422"/>
      <c r="X172" s="422"/>
      <c r="Y172" s="422"/>
      <c r="Z172" s="422">
        <v>501202.86</v>
      </c>
      <c r="AA172" s="422">
        <v>939538.28</v>
      </c>
      <c r="AB172" s="422">
        <v>727288.39186666673</v>
      </c>
      <c r="AC172" s="422">
        <v>1666826.6799999997</v>
      </c>
      <c r="AD172" s="422">
        <v>1120686.5215939851</v>
      </c>
      <c r="AE172" s="436">
        <v>7016717.9400000004</v>
      </c>
      <c r="AF172" s="442">
        <f>SUM(AF173:AF179)</f>
        <v>-227870.198406015</v>
      </c>
      <c r="AG172" s="560">
        <f>SUM(AG173:AG179)</f>
        <v>-3</v>
      </c>
      <c r="AH172" s="432">
        <v>44</v>
      </c>
      <c r="AI172" s="170">
        <v>7016717.9400000004</v>
      </c>
    </row>
    <row r="173" spans="1:35" s="5" customFormat="1">
      <c r="A173" s="201" t="s">
        <v>641</v>
      </c>
      <c r="B173" s="278">
        <v>1</v>
      </c>
      <c r="C173" s="424">
        <v>15693</v>
      </c>
      <c r="D173" s="424"/>
      <c r="E173" s="424"/>
      <c r="F173" s="424"/>
      <c r="G173" s="424"/>
      <c r="H173" s="424"/>
      <c r="I173" s="424"/>
      <c r="J173" s="424"/>
      <c r="K173" s="424">
        <v>15693</v>
      </c>
      <c r="L173" s="424">
        <v>31786</v>
      </c>
      <c r="M173" s="424"/>
      <c r="N173" s="424">
        <v>19809.18</v>
      </c>
      <c r="O173" s="425">
        <v>239911.18</v>
      </c>
      <c r="P173" s="171">
        <v>239911.18</v>
      </c>
      <c r="Q173" s="1809"/>
      <c r="R173" s="424"/>
      <c r="S173" s="424"/>
      <c r="T173" s="424"/>
      <c r="U173" s="424"/>
      <c r="V173" s="424"/>
      <c r="W173" s="424"/>
      <c r="X173" s="424"/>
      <c r="Y173" s="424"/>
      <c r="Z173" s="424"/>
      <c r="AA173" s="424"/>
      <c r="AB173" s="424"/>
      <c r="AC173" s="424"/>
      <c r="AD173" s="424"/>
      <c r="AE173" s="426"/>
      <c r="AF173" s="964">
        <f t="shared" ref="AF173:AF179" si="61">+AD173-O173</f>
        <v>-239911.18</v>
      </c>
      <c r="AG173" s="965">
        <f t="shared" ref="AG173:AG179" si="62">+Q173-B173</f>
        <v>-1</v>
      </c>
      <c r="AH173" s="816">
        <v>0</v>
      </c>
      <c r="AI173" s="1813">
        <v>0</v>
      </c>
    </row>
    <row r="174" spans="1:35" s="5" customFormat="1">
      <c r="A174" s="1838" t="s">
        <v>674</v>
      </c>
      <c r="B174" s="278">
        <v>1</v>
      </c>
      <c r="C174" s="424">
        <v>15093</v>
      </c>
      <c r="D174" s="424"/>
      <c r="E174" s="424"/>
      <c r="F174" s="424"/>
      <c r="G174" s="424"/>
      <c r="H174" s="424"/>
      <c r="I174" s="424"/>
      <c r="J174" s="424"/>
      <c r="K174" s="424">
        <v>15093</v>
      </c>
      <c r="L174" s="424">
        <v>30586</v>
      </c>
      <c r="M174" s="424"/>
      <c r="N174" s="424">
        <v>19053.18</v>
      </c>
      <c r="O174" s="425">
        <v>230755.18</v>
      </c>
      <c r="P174" s="171">
        <v>230755.18</v>
      </c>
      <c r="Q174" s="275">
        <v>1</v>
      </c>
      <c r="R174" s="424">
        <v>15093</v>
      </c>
      <c r="S174" s="424"/>
      <c r="T174" s="424"/>
      <c r="U174" s="424"/>
      <c r="V174" s="424"/>
      <c r="W174" s="424"/>
      <c r="X174" s="424"/>
      <c r="Y174" s="424"/>
      <c r="Z174" s="424">
        <v>16451.37</v>
      </c>
      <c r="AA174" s="424">
        <v>30586</v>
      </c>
      <c r="AB174" s="424">
        <v>23555.03</v>
      </c>
      <c r="AC174" s="424">
        <v>54141.03</v>
      </c>
      <c r="AD174" s="425">
        <v>230719.18</v>
      </c>
      <c r="AE174" s="438">
        <v>230719.18</v>
      </c>
      <c r="AF174" s="964">
        <f t="shared" si="61"/>
        <v>-36</v>
      </c>
      <c r="AG174" s="1819">
        <f t="shared" si="62"/>
        <v>0</v>
      </c>
      <c r="AH174" s="275">
        <v>1</v>
      </c>
      <c r="AI174" s="171">
        <v>230719.18</v>
      </c>
    </row>
    <row r="175" spans="1:35" s="5" customFormat="1">
      <c r="A175" s="1838" t="s">
        <v>518</v>
      </c>
      <c r="B175" s="278">
        <v>1</v>
      </c>
      <c r="C175" s="424">
        <v>14593</v>
      </c>
      <c r="D175" s="424"/>
      <c r="E175" s="424"/>
      <c r="F175" s="424"/>
      <c r="G175" s="424"/>
      <c r="H175" s="424"/>
      <c r="I175" s="424"/>
      <c r="J175" s="424"/>
      <c r="K175" s="424">
        <v>14593</v>
      </c>
      <c r="L175" s="424">
        <v>29586</v>
      </c>
      <c r="M175" s="424"/>
      <c r="N175" s="424">
        <v>18423.18</v>
      </c>
      <c r="O175" s="425">
        <v>223125.18</v>
      </c>
      <c r="P175" s="171">
        <v>223125.18</v>
      </c>
      <c r="Q175" s="275">
        <v>2</v>
      </c>
      <c r="R175" s="424">
        <v>29186</v>
      </c>
      <c r="S175" s="424"/>
      <c r="T175" s="424"/>
      <c r="U175" s="424"/>
      <c r="V175" s="424"/>
      <c r="W175" s="424"/>
      <c r="X175" s="424"/>
      <c r="Y175" s="424"/>
      <c r="Z175" s="424">
        <v>31812.739999999998</v>
      </c>
      <c r="AA175" s="424">
        <v>59172</v>
      </c>
      <c r="AB175" s="424">
        <v>45596.726666666662</v>
      </c>
      <c r="AC175" s="424">
        <v>104768.73</v>
      </c>
      <c r="AD175" s="425">
        <v>222889.18</v>
      </c>
      <c r="AE175" s="438">
        <v>445778.36</v>
      </c>
      <c r="AF175" s="964">
        <f t="shared" si="61"/>
        <v>-236</v>
      </c>
      <c r="AG175" s="965">
        <f t="shared" si="62"/>
        <v>1</v>
      </c>
      <c r="AH175" s="275">
        <v>2</v>
      </c>
      <c r="AI175" s="171">
        <v>445778.36</v>
      </c>
    </row>
    <row r="176" spans="1:35" s="5" customFormat="1" ht="28.5" customHeight="1">
      <c r="A176" s="1838" t="s">
        <v>519</v>
      </c>
      <c r="B176" s="278">
        <v>7</v>
      </c>
      <c r="C176" s="425">
        <v>11750</v>
      </c>
      <c r="D176" s="425"/>
      <c r="E176" s="425"/>
      <c r="F176" s="425"/>
      <c r="G176" s="425"/>
      <c r="H176" s="425"/>
      <c r="I176" s="425"/>
      <c r="J176" s="425"/>
      <c r="K176" s="425">
        <v>11750</v>
      </c>
      <c r="L176" s="425">
        <v>23900</v>
      </c>
      <c r="M176" s="425"/>
      <c r="N176" s="425">
        <v>14841</v>
      </c>
      <c r="O176" s="425">
        <v>179741</v>
      </c>
      <c r="P176" s="171">
        <v>1258187</v>
      </c>
      <c r="Q176" s="275">
        <v>7</v>
      </c>
      <c r="R176" s="425">
        <v>82901</v>
      </c>
      <c r="S176" s="425"/>
      <c r="T176" s="425"/>
      <c r="U176" s="425"/>
      <c r="V176" s="425"/>
      <c r="W176" s="425"/>
      <c r="X176" s="425"/>
      <c r="Y176" s="425"/>
      <c r="Z176" s="425">
        <v>90362.09</v>
      </c>
      <c r="AA176" s="425">
        <v>169402</v>
      </c>
      <c r="AB176" s="425">
        <v>130456.87666666668</v>
      </c>
      <c r="AC176" s="425">
        <v>299858.88</v>
      </c>
      <c r="AD176" s="425">
        <v>180421.32285714286</v>
      </c>
      <c r="AE176" s="438">
        <v>1262949.26</v>
      </c>
      <c r="AF176" s="964">
        <f t="shared" si="61"/>
        <v>680.32285714286263</v>
      </c>
      <c r="AG176" s="1819">
        <f t="shared" si="62"/>
        <v>0</v>
      </c>
      <c r="AH176" s="275">
        <v>7</v>
      </c>
      <c r="AI176" s="171">
        <v>1262949.26</v>
      </c>
    </row>
    <row r="177" spans="1:35" s="5" customFormat="1" ht="38.25" customHeight="1">
      <c r="A177" s="1838" t="s">
        <v>23988</v>
      </c>
      <c r="B177" s="278">
        <v>9</v>
      </c>
      <c r="C177" s="425">
        <v>9667</v>
      </c>
      <c r="D177" s="425"/>
      <c r="E177" s="425"/>
      <c r="F177" s="425"/>
      <c r="G177" s="425"/>
      <c r="H177" s="425"/>
      <c r="I177" s="425"/>
      <c r="J177" s="425"/>
      <c r="K177" s="425">
        <v>9667</v>
      </c>
      <c r="L177" s="425">
        <v>19734</v>
      </c>
      <c r="M177" s="425"/>
      <c r="N177" s="425">
        <v>12216.419999999998</v>
      </c>
      <c r="O177" s="425">
        <v>147954.41999999998</v>
      </c>
      <c r="P177" s="171">
        <v>1331589.7799999998</v>
      </c>
      <c r="Q177" s="275">
        <v>10</v>
      </c>
      <c r="R177" s="425">
        <v>98930</v>
      </c>
      <c r="S177" s="425"/>
      <c r="T177" s="425"/>
      <c r="U177" s="425"/>
      <c r="V177" s="425"/>
      <c r="W177" s="425"/>
      <c r="X177" s="425"/>
      <c r="Y177" s="425"/>
      <c r="Z177" s="425">
        <v>107833.7</v>
      </c>
      <c r="AA177" s="425">
        <v>201860</v>
      </c>
      <c r="AB177" s="425">
        <v>156856.96666666667</v>
      </c>
      <c r="AC177" s="425">
        <v>358716.97</v>
      </c>
      <c r="AD177" s="425">
        <v>151007.18</v>
      </c>
      <c r="AE177" s="438">
        <v>1510071.8</v>
      </c>
      <c r="AF177" s="964">
        <f t="shared" si="61"/>
        <v>3052.7600000000093</v>
      </c>
      <c r="AG177" s="965">
        <f t="shared" si="62"/>
        <v>1</v>
      </c>
      <c r="AH177" s="275">
        <v>10</v>
      </c>
      <c r="AI177" s="171">
        <v>1510071.8</v>
      </c>
    </row>
    <row r="178" spans="1:35" s="5" customFormat="1">
      <c r="A178" s="1838" t="s">
        <v>521</v>
      </c>
      <c r="B178" s="278">
        <v>6</v>
      </c>
      <c r="C178" s="425">
        <v>12117</v>
      </c>
      <c r="D178" s="425"/>
      <c r="E178" s="425"/>
      <c r="F178" s="425"/>
      <c r="G178" s="425"/>
      <c r="H178" s="425"/>
      <c r="I178" s="425"/>
      <c r="J178" s="425"/>
      <c r="K178" s="424">
        <v>12117</v>
      </c>
      <c r="L178" s="424">
        <v>24634</v>
      </c>
      <c r="M178" s="424"/>
      <c r="N178" s="424">
        <v>15303.419999999998</v>
      </c>
      <c r="O178" s="425">
        <v>185341.41999999998</v>
      </c>
      <c r="P178" s="171">
        <v>1112048.52</v>
      </c>
      <c r="Q178" s="275">
        <v>5</v>
      </c>
      <c r="R178" s="425">
        <v>65742.14</v>
      </c>
      <c r="S178" s="425"/>
      <c r="T178" s="425"/>
      <c r="U178" s="425"/>
      <c r="V178" s="425"/>
      <c r="W178" s="425"/>
      <c r="X178" s="425"/>
      <c r="Y178" s="425"/>
      <c r="Z178" s="425">
        <v>71658.929999999993</v>
      </c>
      <c r="AA178" s="425">
        <v>133484.28</v>
      </c>
      <c r="AB178" s="425">
        <v>103061.22186666666</v>
      </c>
      <c r="AC178" s="425">
        <v>236545.5</v>
      </c>
      <c r="AD178" s="425">
        <v>200724.584</v>
      </c>
      <c r="AE178" s="438">
        <v>1003622.92</v>
      </c>
      <c r="AF178" s="964">
        <f t="shared" si="61"/>
        <v>15383.164000000019</v>
      </c>
      <c r="AG178" s="965">
        <f t="shared" si="62"/>
        <v>-1</v>
      </c>
      <c r="AH178" s="275">
        <v>5</v>
      </c>
      <c r="AI178" s="171">
        <v>1003622.92</v>
      </c>
    </row>
    <row r="179" spans="1:35" s="5" customFormat="1" ht="27" customHeight="1">
      <c r="A179" s="1838" t="s">
        <v>522</v>
      </c>
      <c r="B179" s="278">
        <v>22</v>
      </c>
      <c r="C179" s="425">
        <v>9259</v>
      </c>
      <c r="D179" s="425"/>
      <c r="E179" s="425"/>
      <c r="F179" s="425"/>
      <c r="G179" s="425"/>
      <c r="H179" s="425"/>
      <c r="I179" s="425"/>
      <c r="J179" s="425"/>
      <c r="K179" s="425">
        <v>9259</v>
      </c>
      <c r="L179" s="425">
        <v>18918</v>
      </c>
      <c r="M179" s="425"/>
      <c r="N179" s="425">
        <v>11702.34</v>
      </c>
      <c r="O179" s="425">
        <v>141728.34</v>
      </c>
      <c r="P179" s="171">
        <v>3118023.48</v>
      </c>
      <c r="Q179" s="275">
        <v>19</v>
      </c>
      <c r="R179" s="425">
        <v>167967</v>
      </c>
      <c r="S179" s="425"/>
      <c r="T179" s="425"/>
      <c r="U179" s="425"/>
      <c r="V179" s="425"/>
      <c r="W179" s="425"/>
      <c r="X179" s="425"/>
      <c r="Y179" s="425"/>
      <c r="Z179" s="425">
        <v>183084.03</v>
      </c>
      <c r="AA179" s="425">
        <v>345034</v>
      </c>
      <c r="AB179" s="425">
        <v>267761.57</v>
      </c>
      <c r="AC179" s="425">
        <v>612795.56999999995</v>
      </c>
      <c r="AD179" s="425">
        <v>134925.0747368421</v>
      </c>
      <c r="AE179" s="438">
        <v>2563576.42</v>
      </c>
      <c r="AF179" s="964">
        <f t="shared" si="61"/>
        <v>-6803.2652631578967</v>
      </c>
      <c r="AG179" s="965">
        <f t="shared" si="62"/>
        <v>-3</v>
      </c>
      <c r="AH179" s="275">
        <v>19</v>
      </c>
      <c r="AI179" s="171">
        <v>2563576.42</v>
      </c>
    </row>
    <row r="180" spans="1:35" s="312" customFormat="1">
      <c r="A180" s="182" t="s">
        <v>2</v>
      </c>
      <c r="B180" s="434">
        <v>51</v>
      </c>
      <c r="C180" s="421">
        <v>23591</v>
      </c>
      <c r="D180" s="421"/>
      <c r="E180" s="421"/>
      <c r="F180" s="421"/>
      <c r="G180" s="421"/>
      <c r="H180" s="421"/>
      <c r="I180" s="421"/>
      <c r="J180" s="421"/>
      <c r="K180" s="421">
        <v>23591</v>
      </c>
      <c r="L180" s="421">
        <v>48782</v>
      </c>
      <c r="M180" s="422"/>
      <c r="N180" s="421">
        <v>29868.660000000003</v>
      </c>
      <c r="O180" s="421">
        <v>361742.66000000003</v>
      </c>
      <c r="P180" s="170">
        <v>4478180.76</v>
      </c>
      <c r="Q180" s="432">
        <v>60</v>
      </c>
      <c r="R180" s="421">
        <v>352980</v>
      </c>
      <c r="S180" s="421"/>
      <c r="T180" s="421"/>
      <c r="U180" s="421"/>
      <c r="V180" s="421"/>
      <c r="W180" s="421"/>
      <c r="X180" s="421"/>
      <c r="Y180" s="421"/>
      <c r="Z180" s="421">
        <v>384748.2</v>
      </c>
      <c r="AA180" s="421">
        <v>730660</v>
      </c>
      <c r="AB180" s="421">
        <v>577033.80000000005</v>
      </c>
      <c r="AC180" s="421">
        <v>1307693.7999999998</v>
      </c>
      <c r="AD180" s="421">
        <v>366936.81090909091</v>
      </c>
      <c r="AE180" s="439">
        <v>5388074.8000000007</v>
      </c>
      <c r="AF180" s="442">
        <f>SUM(AF181:AF184)</f>
        <v>5194.1509090908949</v>
      </c>
      <c r="AG180" s="560">
        <f>SUM(AG181:AG184)</f>
        <v>9</v>
      </c>
      <c r="AH180" s="432">
        <v>60</v>
      </c>
      <c r="AI180" s="170">
        <v>5388074.8000000007</v>
      </c>
    </row>
    <row r="181" spans="1:35" s="5" customFormat="1">
      <c r="A181" s="201" t="s">
        <v>523</v>
      </c>
      <c r="B181" s="278">
        <v>16</v>
      </c>
      <c r="C181" s="427">
        <v>4886</v>
      </c>
      <c r="D181" s="425"/>
      <c r="E181" s="425"/>
      <c r="F181" s="425"/>
      <c r="G181" s="425"/>
      <c r="H181" s="425"/>
      <c r="I181" s="425"/>
      <c r="J181" s="425"/>
      <c r="K181" s="424">
        <v>4886</v>
      </c>
      <c r="L181" s="424">
        <v>10172</v>
      </c>
      <c r="M181" s="424"/>
      <c r="N181" s="424">
        <v>6192.3600000000006</v>
      </c>
      <c r="O181" s="425">
        <v>74996.36</v>
      </c>
      <c r="P181" s="171">
        <v>1199941.76</v>
      </c>
      <c r="Q181" s="275">
        <v>22</v>
      </c>
      <c r="R181" s="425">
        <v>109546</v>
      </c>
      <c r="S181" s="425"/>
      <c r="T181" s="425"/>
      <c r="U181" s="425"/>
      <c r="V181" s="425"/>
      <c r="W181" s="425"/>
      <c r="X181" s="425"/>
      <c r="Y181" s="425"/>
      <c r="Z181" s="425">
        <v>119405.14</v>
      </c>
      <c r="AA181" s="425">
        <v>228092</v>
      </c>
      <c r="AB181" s="425">
        <v>181493.99333333335</v>
      </c>
      <c r="AC181" s="425">
        <v>409585.99</v>
      </c>
      <c r="AD181" s="425">
        <v>76003.270909090905</v>
      </c>
      <c r="AE181" s="438">
        <v>1672071.96</v>
      </c>
      <c r="AF181" s="964">
        <f t="shared" ref="AF181:AF184" si="63">+AD181-O181</f>
        <v>1006.9109090909042</v>
      </c>
      <c r="AG181" s="965">
        <f t="shared" ref="AG181:AG184" si="64">+Q181-B181</f>
        <v>6</v>
      </c>
      <c r="AH181" s="275">
        <v>22</v>
      </c>
      <c r="AI181" s="171">
        <v>1672071.96</v>
      </c>
    </row>
    <row r="182" spans="1:35" s="5" customFormat="1">
      <c r="A182" s="201" t="s">
        <v>524</v>
      </c>
      <c r="B182" s="278">
        <v>16</v>
      </c>
      <c r="C182" s="427">
        <v>5672</v>
      </c>
      <c r="D182" s="425"/>
      <c r="E182" s="425"/>
      <c r="F182" s="425"/>
      <c r="G182" s="425"/>
      <c r="H182" s="425"/>
      <c r="I182" s="425"/>
      <c r="J182" s="425"/>
      <c r="K182" s="424">
        <v>5672</v>
      </c>
      <c r="L182" s="424">
        <v>11744</v>
      </c>
      <c r="M182" s="424"/>
      <c r="N182" s="424">
        <v>7182.72</v>
      </c>
      <c r="O182" s="425">
        <v>86990.720000000001</v>
      </c>
      <c r="P182" s="171">
        <v>1391851.52</v>
      </c>
      <c r="Q182" s="275">
        <v>17</v>
      </c>
      <c r="R182" s="425">
        <v>98081</v>
      </c>
      <c r="S182" s="425"/>
      <c r="T182" s="425"/>
      <c r="U182" s="425"/>
      <c r="V182" s="425"/>
      <c r="W182" s="425"/>
      <c r="X182" s="425"/>
      <c r="Y182" s="425"/>
      <c r="Z182" s="425">
        <v>106908.29000000001</v>
      </c>
      <c r="AA182" s="425">
        <v>203462</v>
      </c>
      <c r="AB182" s="425">
        <v>160572.17666666667</v>
      </c>
      <c r="AC182" s="425">
        <v>364034.18</v>
      </c>
      <c r="AD182" s="425">
        <v>88065.650588235294</v>
      </c>
      <c r="AE182" s="438">
        <v>1497116.06</v>
      </c>
      <c r="AF182" s="964">
        <f t="shared" si="63"/>
        <v>1074.9305882352928</v>
      </c>
      <c r="AG182" s="965">
        <f t="shared" si="64"/>
        <v>1</v>
      </c>
      <c r="AH182" s="275">
        <v>17</v>
      </c>
      <c r="AI182" s="171">
        <v>1497116.06</v>
      </c>
    </row>
    <row r="183" spans="1:35" s="5" customFormat="1">
      <c r="A183" s="201" t="s">
        <v>525</v>
      </c>
      <c r="B183" s="278">
        <v>6</v>
      </c>
      <c r="C183" s="427">
        <v>6033</v>
      </c>
      <c r="D183" s="425"/>
      <c r="E183" s="425"/>
      <c r="F183" s="425"/>
      <c r="G183" s="425"/>
      <c r="H183" s="425"/>
      <c r="I183" s="425"/>
      <c r="J183" s="425"/>
      <c r="K183" s="424">
        <v>6033</v>
      </c>
      <c r="L183" s="424">
        <v>12466</v>
      </c>
      <c r="M183" s="424"/>
      <c r="N183" s="424">
        <v>7637.58</v>
      </c>
      <c r="O183" s="425">
        <v>92499.58</v>
      </c>
      <c r="P183" s="171">
        <v>554997.48</v>
      </c>
      <c r="Q183" s="275">
        <v>4</v>
      </c>
      <c r="R183" s="425">
        <v>24772</v>
      </c>
      <c r="S183" s="425"/>
      <c r="T183" s="425"/>
      <c r="U183" s="425"/>
      <c r="V183" s="425"/>
      <c r="W183" s="425"/>
      <c r="X183" s="425"/>
      <c r="Y183" s="425"/>
      <c r="Z183" s="425">
        <v>27001.48</v>
      </c>
      <c r="AA183" s="425">
        <v>51144</v>
      </c>
      <c r="AB183" s="425">
        <v>40345.453333333338</v>
      </c>
      <c r="AC183" s="425">
        <v>91489.45</v>
      </c>
      <c r="AD183" s="425">
        <v>94605.18</v>
      </c>
      <c r="AE183" s="438">
        <v>378420.72</v>
      </c>
      <c r="AF183" s="964">
        <f t="shared" si="63"/>
        <v>2105.5999999999913</v>
      </c>
      <c r="AG183" s="965">
        <f t="shared" si="64"/>
        <v>-2</v>
      </c>
      <c r="AH183" s="275">
        <v>4</v>
      </c>
      <c r="AI183" s="171">
        <v>378420.72</v>
      </c>
    </row>
    <row r="184" spans="1:35" s="5" customFormat="1">
      <c r="A184" s="201" t="s">
        <v>526</v>
      </c>
      <c r="B184" s="278">
        <v>13</v>
      </c>
      <c r="C184" s="427">
        <v>7000</v>
      </c>
      <c r="D184" s="425"/>
      <c r="E184" s="425"/>
      <c r="F184" s="425"/>
      <c r="G184" s="425"/>
      <c r="H184" s="425"/>
      <c r="I184" s="425"/>
      <c r="J184" s="425"/>
      <c r="K184" s="424">
        <v>7000</v>
      </c>
      <c r="L184" s="424">
        <v>14400</v>
      </c>
      <c r="M184" s="424"/>
      <c r="N184" s="424">
        <v>8856</v>
      </c>
      <c r="O184" s="425">
        <v>107256</v>
      </c>
      <c r="P184" s="171">
        <v>1331390</v>
      </c>
      <c r="Q184" s="275">
        <v>17</v>
      </c>
      <c r="R184" s="425">
        <v>120581</v>
      </c>
      <c r="S184" s="425"/>
      <c r="T184" s="425"/>
      <c r="U184" s="425"/>
      <c r="V184" s="425"/>
      <c r="W184" s="425"/>
      <c r="X184" s="425"/>
      <c r="Y184" s="425"/>
      <c r="Z184" s="425">
        <v>131433.29</v>
      </c>
      <c r="AA184" s="425">
        <v>247962</v>
      </c>
      <c r="AB184" s="425">
        <v>194622.17666666667</v>
      </c>
      <c r="AC184" s="425">
        <v>442584.18</v>
      </c>
      <c r="AD184" s="425">
        <v>108262.70941176471</v>
      </c>
      <c r="AE184" s="438">
        <v>1840466.06</v>
      </c>
      <c r="AF184" s="964">
        <f t="shared" si="63"/>
        <v>1006.7094117647066</v>
      </c>
      <c r="AG184" s="965">
        <f t="shared" si="64"/>
        <v>4</v>
      </c>
      <c r="AH184" s="275">
        <v>17</v>
      </c>
      <c r="AI184" s="171">
        <v>1840466.06</v>
      </c>
    </row>
    <row r="185" spans="1:35" s="312" customFormat="1">
      <c r="A185" s="182" t="s">
        <v>3</v>
      </c>
      <c r="B185" s="434">
        <v>32</v>
      </c>
      <c r="C185" s="421">
        <v>9896</v>
      </c>
      <c r="D185" s="421"/>
      <c r="E185" s="421"/>
      <c r="F185" s="421"/>
      <c r="G185" s="421"/>
      <c r="H185" s="421"/>
      <c r="I185" s="421"/>
      <c r="J185" s="421"/>
      <c r="K185" s="421">
        <v>9896</v>
      </c>
      <c r="L185" s="421">
        <v>20992</v>
      </c>
      <c r="M185" s="422"/>
      <c r="N185" s="421">
        <v>12576.96</v>
      </c>
      <c r="O185" s="421">
        <v>152320.96000000002</v>
      </c>
      <c r="P185" s="170">
        <v>1609659.6800000002</v>
      </c>
      <c r="Q185" s="432">
        <v>34</v>
      </c>
      <c r="R185" s="421">
        <v>114162</v>
      </c>
      <c r="S185" s="421"/>
      <c r="T185" s="421"/>
      <c r="U185" s="421"/>
      <c r="V185" s="421"/>
      <c r="W185" s="421"/>
      <c r="X185" s="421"/>
      <c r="Y185" s="421"/>
      <c r="Z185" s="421">
        <v>124436.58</v>
      </c>
      <c r="AA185" s="421">
        <v>242924</v>
      </c>
      <c r="AB185" s="421">
        <v>197051.02</v>
      </c>
      <c r="AC185" s="421">
        <v>439975.02</v>
      </c>
      <c r="AD185" s="421">
        <v>155378.3947008547</v>
      </c>
      <c r="AE185" s="439">
        <v>1743276.12</v>
      </c>
      <c r="AF185" s="442">
        <f>SUM(AF186:AF188)</f>
        <v>3057.4347008546974</v>
      </c>
      <c r="AG185" s="560">
        <f>SUM(AG186:AG188)</f>
        <v>2</v>
      </c>
      <c r="AH185" s="432">
        <v>34</v>
      </c>
      <c r="AI185" s="170">
        <v>1743276.12</v>
      </c>
    </row>
    <row r="186" spans="1:35" s="5" customFormat="1">
      <c r="A186" s="201" t="s">
        <v>527</v>
      </c>
      <c r="B186" s="278">
        <v>12</v>
      </c>
      <c r="C186" s="425">
        <v>2646</v>
      </c>
      <c r="D186" s="425"/>
      <c r="E186" s="425"/>
      <c r="F186" s="425"/>
      <c r="G186" s="425"/>
      <c r="H186" s="425"/>
      <c r="I186" s="425"/>
      <c r="J186" s="425"/>
      <c r="K186" s="424">
        <v>2646</v>
      </c>
      <c r="L186" s="424">
        <v>5692</v>
      </c>
      <c r="M186" s="424"/>
      <c r="N186" s="424">
        <v>3369.96</v>
      </c>
      <c r="O186" s="425">
        <v>40813.96</v>
      </c>
      <c r="P186" s="171">
        <v>489767.52</v>
      </c>
      <c r="Q186" s="275">
        <v>13</v>
      </c>
      <c r="R186" s="425">
        <v>35609</v>
      </c>
      <c r="S186" s="425"/>
      <c r="T186" s="425"/>
      <c r="U186" s="425"/>
      <c r="V186" s="425"/>
      <c r="W186" s="425"/>
      <c r="X186" s="425"/>
      <c r="Y186" s="425"/>
      <c r="Z186" s="425">
        <v>38813.81</v>
      </c>
      <c r="AA186" s="425">
        <v>76418</v>
      </c>
      <c r="AB186" s="425">
        <v>63174.056666666664</v>
      </c>
      <c r="AC186" s="425">
        <v>139592.06</v>
      </c>
      <c r="AD186" s="425">
        <v>41830.256923076922</v>
      </c>
      <c r="AE186" s="438">
        <v>543793.34</v>
      </c>
      <c r="AF186" s="964">
        <f t="shared" ref="AF186:AF188" si="65">+AD186-O186</f>
        <v>1016.2969230769231</v>
      </c>
      <c r="AG186" s="965">
        <f t="shared" ref="AG186:AG188" si="66">+Q186-B186</f>
        <v>1</v>
      </c>
      <c r="AH186" s="275">
        <v>13</v>
      </c>
      <c r="AI186" s="171">
        <v>543793.34</v>
      </c>
    </row>
    <row r="187" spans="1:35" s="5" customFormat="1">
      <c r="A187" s="201" t="s">
        <v>528</v>
      </c>
      <c r="B187" s="278">
        <v>9</v>
      </c>
      <c r="C187" s="425">
        <v>3467</v>
      </c>
      <c r="D187" s="425"/>
      <c r="E187" s="425"/>
      <c r="F187" s="425"/>
      <c r="G187" s="425"/>
      <c r="H187" s="425"/>
      <c r="I187" s="425"/>
      <c r="J187" s="425"/>
      <c r="K187" s="424">
        <v>3467</v>
      </c>
      <c r="L187" s="424">
        <v>7334</v>
      </c>
      <c r="M187" s="424"/>
      <c r="N187" s="424">
        <v>4404.42</v>
      </c>
      <c r="O187" s="425">
        <v>53342.42</v>
      </c>
      <c r="P187" s="171">
        <v>480081.77999999997</v>
      </c>
      <c r="Q187" s="275">
        <v>9</v>
      </c>
      <c r="R187" s="425">
        <v>32037</v>
      </c>
      <c r="S187" s="425"/>
      <c r="T187" s="425"/>
      <c r="U187" s="425"/>
      <c r="V187" s="425"/>
      <c r="W187" s="425"/>
      <c r="X187" s="425"/>
      <c r="Y187" s="425"/>
      <c r="Z187" s="425">
        <v>34920.33</v>
      </c>
      <c r="AA187" s="425">
        <v>67674</v>
      </c>
      <c r="AB187" s="425">
        <v>54911.270000000004</v>
      </c>
      <c r="AC187" s="425">
        <v>122585.27</v>
      </c>
      <c r="AD187" s="425">
        <v>54364.957777777774</v>
      </c>
      <c r="AE187" s="438">
        <v>489284.62</v>
      </c>
      <c r="AF187" s="964">
        <f t="shared" si="65"/>
        <v>1022.5377777777758</v>
      </c>
      <c r="AG187" s="1819">
        <f t="shared" si="66"/>
        <v>0</v>
      </c>
      <c r="AH187" s="275">
        <v>9</v>
      </c>
      <c r="AI187" s="171">
        <v>489284.62</v>
      </c>
    </row>
    <row r="188" spans="1:35" s="5" customFormat="1">
      <c r="A188" s="201" t="s">
        <v>529</v>
      </c>
      <c r="B188" s="278">
        <v>11</v>
      </c>
      <c r="C188" s="425">
        <v>3783</v>
      </c>
      <c r="D188" s="425"/>
      <c r="E188" s="425"/>
      <c r="F188" s="425"/>
      <c r="G188" s="425"/>
      <c r="H188" s="425"/>
      <c r="I188" s="425"/>
      <c r="J188" s="425"/>
      <c r="K188" s="424">
        <v>3783</v>
      </c>
      <c r="L188" s="424">
        <v>7966</v>
      </c>
      <c r="M188" s="424"/>
      <c r="N188" s="424">
        <v>4802.58</v>
      </c>
      <c r="O188" s="425">
        <v>58164.58</v>
      </c>
      <c r="P188" s="171">
        <v>639810.38</v>
      </c>
      <c r="Q188" s="275">
        <v>12</v>
      </c>
      <c r="R188" s="425">
        <v>46516</v>
      </c>
      <c r="S188" s="425"/>
      <c r="T188" s="425"/>
      <c r="U188" s="425"/>
      <c r="V188" s="425"/>
      <c r="W188" s="425"/>
      <c r="X188" s="425"/>
      <c r="Y188" s="425"/>
      <c r="Z188" s="425">
        <v>50702.44</v>
      </c>
      <c r="AA188" s="425">
        <v>98832</v>
      </c>
      <c r="AB188" s="425">
        <v>78965.693333333329</v>
      </c>
      <c r="AC188" s="425">
        <v>177797.69</v>
      </c>
      <c r="AD188" s="425">
        <v>59183.18</v>
      </c>
      <c r="AE188" s="438">
        <v>710198.16</v>
      </c>
      <c r="AF188" s="964">
        <f t="shared" si="65"/>
        <v>1018.5999999999985</v>
      </c>
      <c r="AG188" s="965">
        <f t="shared" si="66"/>
        <v>1</v>
      </c>
      <c r="AH188" s="275">
        <v>12</v>
      </c>
      <c r="AI188" s="171">
        <v>710198.16</v>
      </c>
    </row>
    <row r="189" spans="1:35" s="312" customFormat="1">
      <c r="A189" s="182" t="s">
        <v>4</v>
      </c>
      <c r="B189" s="434">
        <v>2</v>
      </c>
      <c r="C189" s="421">
        <v>2000</v>
      </c>
      <c r="D189" s="421"/>
      <c r="E189" s="421"/>
      <c r="F189" s="421"/>
      <c r="G189" s="421"/>
      <c r="H189" s="421"/>
      <c r="I189" s="421"/>
      <c r="J189" s="421"/>
      <c r="K189" s="421">
        <v>2000</v>
      </c>
      <c r="L189" s="421">
        <v>4400</v>
      </c>
      <c r="M189" s="422"/>
      <c r="N189" s="421">
        <v>2556</v>
      </c>
      <c r="O189" s="421">
        <v>30956</v>
      </c>
      <c r="P189" s="170">
        <v>61912</v>
      </c>
      <c r="Q189" s="432">
        <v>2</v>
      </c>
      <c r="R189" s="421">
        <v>4186</v>
      </c>
      <c r="S189" s="421"/>
      <c r="T189" s="421"/>
      <c r="U189" s="421"/>
      <c r="V189" s="421"/>
      <c r="W189" s="421"/>
      <c r="X189" s="421"/>
      <c r="Y189" s="421"/>
      <c r="Z189" s="421">
        <v>4562.74</v>
      </c>
      <c r="AA189" s="421">
        <v>9172</v>
      </c>
      <c r="AB189" s="421">
        <v>7763.3933333333334</v>
      </c>
      <c r="AC189" s="421">
        <v>16935.39</v>
      </c>
      <c r="AD189" s="421">
        <v>355117.08</v>
      </c>
      <c r="AE189" s="439">
        <v>710234.16</v>
      </c>
      <c r="AF189" s="442">
        <f>+AF190</f>
        <v>324161.08</v>
      </c>
      <c r="AG189" s="1814">
        <f>+AG190</f>
        <v>0</v>
      </c>
      <c r="AH189" s="432">
        <v>2</v>
      </c>
      <c r="AI189" s="170">
        <v>710234.16</v>
      </c>
    </row>
    <row r="190" spans="1:35" s="5" customFormat="1">
      <c r="A190" s="201" t="s">
        <v>530</v>
      </c>
      <c r="B190" s="278">
        <v>2</v>
      </c>
      <c r="C190" s="425">
        <v>2000</v>
      </c>
      <c r="D190" s="425"/>
      <c r="E190" s="425"/>
      <c r="F190" s="425"/>
      <c r="G190" s="425"/>
      <c r="H190" s="425"/>
      <c r="I190" s="425"/>
      <c r="J190" s="425"/>
      <c r="K190" s="424">
        <v>2000</v>
      </c>
      <c r="L190" s="424">
        <v>4400</v>
      </c>
      <c r="M190" s="424"/>
      <c r="N190" s="424">
        <v>2556</v>
      </c>
      <c r="O190" s="425">
        <v>30956</v>
      </c>
      <c r="P190" s="171">
        <v>61912</v>
      </c>
      <c r="Q190" s="275">
        <v>2</v>
      </c>
      <c r="R190" s="425">
        <v>4186</v>
      </c>
      <c r="S190" s="425"/>
      <c r="T190" s="425"/>
      <c r="U190" s="425"/>
      <c r="V190" s="425"/>
      <c r="W190" s="425"/>
      <c r="X190" s="425"/>
      <c r="Y190" s="425"/>
      <c r="Z190" s="425">
        <v>4562.74</v>
      </c>
      <c r="AA190" s="425">
        <v>9172</v>
      </c>
      <c r="AB190" s="425">
        <v>7763.3933333333334</v>
      </c>
      <c r="AC190" s="425">
        <v>16935.39</v>
      </c>
      <c r="AD190" s="425">
        <v>355117.08</v>
      </c>
      <c r="AE190" s="438">
        <v>710234.16</v>
      </c>
      <c r="AF190" s="964">
        <f t="shared" ref="AF190" si="67">+AD190-O190</f>
        <v>324161.08</v>
      </c>
      <c r="AG190" s="1819">
        <f t="shared" ref="AG190" si="68">+Q190-B190</f>
        <v>0</v>
      </c>
      <c r="AH190" s="275">
        <v>2</v>
      </c>
      <c r="AI190" s="171">
        <v>710234.16</v>
      </c>
    </row>
    <row r="191" spans="1:35" s="5" customFormat="1">
      <c r="A191" s="183"/>
      <c r="B191" s="278"/>
      <c r="C191" s="425"/>
      <c r="D191" s="425"/>
      <c r="E191" s="425"/>
      <c r="F191" s="425"/>
      <c r="G191" s="425"/>
      <c r="H191" s="425"/>
      <c r="I191" s="425"/>
      <c r="J191" s="425"/>
      <c r="K191" s="425"/>
      <c r="L191" s="425"/>
      <c r="M191" s="425"/>
      <c r="N191" s="425"/>
      <c r="O191" s="425"/>
      <c r="P191" s="171"/>
      <c r="Q191" s="275"/>
      <c r="R191" s="425"/>
      <c r="S191" s="425"/>
      <c r="T191" s="425"/>
      <c r="U191" s="425"/>
      <c r="V191" s="425"/>
      <c r="W191" s="425"/>
      <c r="X191" s="425"/>
      <c r="Y191" s="425"/>
      <c r="Z191" s="425"/>
      <c r="AA191" s="425"/>
      <c r="AB191" s="425"/>
      <c r="AC191" s="425"/>
      <c r="AD191" s="425"/>
      <c r="AE191" s="438"/>
      <c r="AF191" s="441"/>
      <c r="AG191" s="559"/>
      <c r="AH191" s="275"/>
      <c r="AI191" s="171"/>
    </row>
    <row r="192" spans="1:35" s="312" customFormat="1">
      <c r="A192" s="182" t="s">
        <v>531</v>
      </c>
      <c r="B192" s="434"/>
      <c r="C192" s="421"/>
      <c r="D192" s="421"/>
      <c r="E192" s="421"/>
      <c r="F192" s="421"/>
      <c r="G192" s="421"/>
      <c r="H192" s="421"/>
      <c r="I192" s="421"/>
      <c r="J192" s="421"/>
      <c r="K192" s="421"/>
      <c r="L192" s="421"/>
      <c r="M192" s="421"/>
      <c r="N192" s="421"/>
      <c r="O192" s="421"/>
      <c r="P192" s="170"/>
      <c r="Q192" s="432">
        <v>2</v>
      </c>
      <c r="R192" s="421"/>
      <c r="S192" s="421"/>
      <c r="T192" s="421"/>
      <c r="U192" s="421"/>
      <c r="V192" s="421"/>
      <c r="W192" s="421"/>
      <c r="X192" s="421"/>
      <c r="Y192" s="421"/>
      <c r="Z192" s="421"/>
      <c r="AA192" s="421"/>
      <c r="AB192" s="421"/>
      <c r="AC192" s="421"/>
      <c r="AD192" s="421">
        <v>196886.14</v>
      </c>
      <c r="AE192" s="439">
        <v>393772.28</v>
      </c>
      <c r="AF192" s="442"/>
      <c r="AG192" s="560"/>
      <c r="AH192" s="432">
        <v>2</v>
      </c>
      <c r="AI192" s="170">
        <v>393772.28</v>
      </c>
    </row>
    <row r="193" spans="1:35" s="312" customFormat="1">
      <c r="A193" s="182" t="s">
        <v>532</v>
      </c>
      <c r="B193" s="434"/>
      <c r="C193" s="421"/>
      <c r="D193" s="421"/>
      <c r="E193" s="421"/>
      <c r="F193" s="421"/>
      <c r="G193" s="421"/>
      <c r="H193" s="421"/>
      <c r="I193" s="421"/>
      <c r="J193" s="421"/>
      <c r="K193" s="421"/>
      <c r="L193" s="421"/>
      <c r="M193" s="421"/>
      <c r="N193" s="421"/>
      <c r="O193" s="421"/>
      <c r="P193" s="170"/>
      <c r="Q193" s="432">
        <v>15</v>
      </c>
      <c r="R193" s="421"/>
      <c r="S193" s="421"/>
      <c r="T193" s="421"/>
      <c r="U193" s="421"/>
      <c r="V193" s="421"/>
      <c r="W193" s="421"/>
      <c r="X193" s="421"/>
      <c r="Y193" s="421"/>
      <c r="Z193" s="421"/>
      <c r="AA193" s="421"/>
      <c r="AB193" s="421"/>
      <c r="AC193" s="421"/>
      <c r="AD193" s="421">
        <v>33562.432222222218</v>
      </c>
      <c r="AE193" s="439">
        <v>503436.48333333328</v>
      </c>
      <c r="AF193" s="442"/>
      <c r="AG193" s="560"/>
      <c r="AH193" s="432">
        <v>15</v>
      </c>
      <c r="AI193" s="170">
        <v>1894354</v>
      </c>
    </row>
    <row r="194" spans="1:35" s="5" customFormat="1">
      <c r="A194" s="201" t="s">
        <v>534</v>
      </c>
      <c r="B194" s="278"/>
      <c r="C194" s="425"/>
      <c r="D194" s="425"/>
      <c r="E194" s="425"/>
      <c r="F194" s="425"/>
      <c r="G194" s="425"/>
      <c r="H194" s="425"/>
      <c r="I194" s="425"/>
      <c r="J194" s="425"/>
      <c r="K194" s="425"/>
      <c r="L194" s="425"/>
      <c r="M194" s="425"/>
      <c r="N194" s="425"/>
      <c r="O194" s="425"/>
      <c r="P194" s="343">
        <v>1042442.2899999999</v>
      </c>
      <c r="Q194" s="275"/>
      <c r="R194" s="425"/>
      <c r="S194" s="425"/>
      <c r="T194" s="425"/>
      <c r="U194" s="425"/>
      <c r="V194" s="425"/>
      <c r="W194" s="425"/>
      <c r="X194" s="425"/>
      <c r="Y194" s="425"/>
      <c r="Z194" s="425"/>
      <c r="AA194" s="425"/>
      <c r="AB194" s="425"/>
      <c r="AC194" s="425"/>
      <c r="AD194" s="425"/>
      <c r="AE194" s="344">
        <v>902386</v>
      </c>
      <c r="AF194" s="441"/>
      <c r="AG194" s="559"/>
      <c r="AH194" s="275"/>
      <c r="AI194" s="267">
        <v>1406035</v>
      </c>
    </row>
    <row r="195" spans="1:35" s="5" customFormat="1">
      <c r="A195" s="201" t="s">
        <v>23978</v>
      </c>
      <c r="B195" s="278"/>
      <c r="C195" s="425"/>
      <c r="D195" s="425"/>
      <c r="E195" s="425"/>
      <c r="F195" s="425"/>
      <c r="G195" s="425"/>
      <c r="H195" s="425"/>
      <c r="I195" s="425"/>
      <c r="J195" s="425"/>
      <c r="K195" s="425"/>
      <c r="L195" s="425"/>
      <c r="M195" s="425"/>
      <c r="N195" s="425"/>
      <c r="O195" s="425"/>
      <c r="P195" s="343">
        <v>332188.89</v>
      </c>
      <c r="Q195" s="275"/>
      <c r="R195" s="425"/>
      <c r="S195" s="425"/>
      <c r="T195" s="425"/>
      <c r="U195" s="425"/>
      <c r="V195" s="425"/>
      <c r="W195" s="425"/>
      <c r="X195" s="425"/>
      <c r="Y195" s="425"/>
      <c r="Z195" s="425"/>
      <c r="AA195" s="425"/>
      <c r="AB195" s="425"/>
      <c r="AC195" s="425"/>
      <c r="AD195" s="425"/>
      <c r="AE195" s="344">
        <v>380000</v>
      </c>
      <c r="AF195" s="441"/>
      <c r="AG195" s="559"/>
      <c r="AH195" s="275"/>
      <c r="AI195" s="171">
        <v>0</v>
      </c>
    </row>
    <row r="196" spans="1:35" s="312" customFormat="1" ht="12.75" thickBot="1">
      <c r="A196" s="431" t="s">
        <v>0</v>
      </c>
      <c r="B196" s="435">
        <v>132</v>
      </c>
      <c r="C196" s="412"/>
      <c r="D196" s="412"/>
      <c r="E196" s="412"/>
      <c r="F196" s="412"/>
      <c r="G196" s="412"/>
      <c r="H196" s="412"/>
      <c r="I196" s="412"/>
      <c r="J196" s="412"/>
      <c r="K196" s="412"/>
      <c r="L196" s="412"/>
      <c r="M196" s="412"/>
      <c r="N196" s="412"/>
      <c r="O196" s="412"/>
      <c r="P196" s="429">
        <v>15038023.939999999</v>
      </c>
      <c r="Q196" s="433">
        <v>157</v>
      </c>
      <c r="R196" s="428"/>
      <c r="S196" s="428"/>
      <c r="T196" s="428"/>
      <c r="U196" s="428"/>
      <c r="V196" s="428"/>
      <c r="W196" s="428"/>
      <c r="X196" s="428"/>
      <c r="Y196" s="428"/>
      <c r="Z196" s="428"/>
      <c r="AA196" s="428"/>
      <c r="AB196" s="428"/>
      <c r="AC196" s="428"/>
      <c r="AD196" s="428"/>
      <c r="AE196" s="440">
        <v>17037897.783333335</v>
      </c>
      <c r="AF196" s="443">
        <f>+AF172+AF180+AF185+AF189</f>
        <v>104542.4672039306</v>
      </c>
      <c r="AG196" s="561">
        <f>+AG172+AG180+AG185+AG189</f>
        <v>8</v>
      </c>
      <c r="AH196" s="433">
        <v>157</v>
      </c>
      <c r="AI196" s="429">
        <v>18552464.300000004</v>
      </c>
    </row>
    <row r="197" spans="1:35" ht="12.75" hidden="1" thickTop="1"/>
    <row r="198" spans="1:35" ht="22.15" customHeight="1" thickTop="1" thickBot="1">
      <c r="A198" s="1985" t="s">
        <v>538</v>
      </c>
      <c r="B198" s="1985"/>
      <c r="C198" s="1985"/>
      <c r="D198" s="1985"/>
      <c r="E198" s="1985"/>
      <c r="F198" s="1985"/>
      <c r="G198" s="1985"/>
      <c r="H198" s="1985"/>
      <c r="I198" s="1985"/>
      <c r="J198" s="1985"/>
      <c r="K198" s="1985"/>
      <c r="L198" s="1985"/>
      <c r="M198" s="1985"/>
      <c r="N198" s="1985"/>
      <c r="O198" s="1985"/>
      <c r="P198" s="1985"/>
      <c r="Q198" s="1985"/>
      <c r="R198" s="1985"/>
      <c r="S198" s="1985"/>
      <c r="T198" s="1985"/>
      <c r="U198" s="1985"/>
      <c r="V198" s="1985"/>
      <c r="W198" s="1985"/>
      <c r="X198" s="1985"/>
      <c r="Y198" s="1985"/>
      <c r="Z198" s="1985"/>
      <c r="AA198" s="1985"/>
      <c r="AB198" s="1985"/>
      <c r="AC198" s="1985"/>
      <c r="AD198" s="1985"/>
      <c r="AE198" s="1985"/>
      <c r="AF198" s="1985"/>
      <c r="AG198" s="1985"/>
      <c r="AH198" s="1985"/>
      <c r="AI198" s="1985"/>
    </row>
    <row r="199" spans="1:35" s="770" customFormat="1" ht="28.15" hidden="1" customHeight="1" thickTop="1">
      <c r="A199" s="1949" t="s">
        <v>39</v>
      </c>
      <c r="B199" s="1946" t="s">
        <v>291</v>
      </c>
      <c r="C199" s="1947"/>
      <c r="D199" s="1947"/>
      <c r="E199" s="1947"/>
      <c r="F199" s="1947"/>
      <c r="G199" s="1947"/>
      <c r="H199" s="1947"/>
      <c r="I199" s="1947"/>
      <c r="J199" s="1947"/>
      <c r="K199" s="1947"/>
      <c r="L199" s="1947"/>
      <c r="M199" s="1947"/>
      <c r="N199" s="1947"/>
      <c r="O199" s="1947"/>
      <c r="P199" s="1945"/>
      <c r="Q199" s="1944" t="s">
        <v>363</v>
      </c>
      <c r="R199" s="1947"/>
      <c r="S199" s="1947"/>
      <c r="T199" s="1947"/>
      <c r="U199" s="1947"/>
      <c r="V199" s="1947"/>
      <c r="W199" s="1947"/>
      <c r="X199" s="1947"/>
      <c r="Y199" s="1947"/>
      <c r="Z199" s="1947"/>
      <c r="AA199" s="1947"/>
      <c r="AB199" s="1947"/>
      <c r="AC199" s="1947"/>
      <c r="AD199" s="1947"/>
      <c r="AE199" s="1948"/>
      <c r="AF199" s="1997" t="s">
        <v>365</v>
      </c>
      <c r="AG199" s="1994"/>
      <c r="AH199" s="1993" t="s">
        <v>364</v>
      </c>
      <c r="AI199" s="1994"/>
    </row>
    <row r="200" spans="1:35" ht="129" hidden="1" customHeight="1">
      <c r="A200" s="1995"/>
      <c r="B200" s="370" t="s">
        <v>9</v>
      </c>
      <c r="C200" s="359" t="s">
        <v>120</v>
      </c>
      <c r="D200" s="359" t="s">
        <v>219</v>
      </c>
      <c r="E200" s="359" t="s">
        <v>122</v>
      </c>
      <c r="F200" s="359" t="s">
        <v>141</v>
      </c>
      <c r="G200" s="359" t="s">
        <v>142</v>
      </c>
      <c r="H200" s="359" t="s">
        <v>143</v>
      </c>
      <c r="I200" s="359" t="s">
        <v>144</v>
      </c>
      <c r="J200" s="359" t="s">
        <v>123</v>
      </c>
      <c r="K200" s="359" t="s">
        <v>124</v>
      </c>
      <c r="L200" s="359" t="s">
        <v>125</v>
      </c>
      <c r="M200" s="359" t="s">
        <v>140</v>
      </c>
      <c r="N200" s="359" t="s">
        <v>96</v>
      </c>
      <c r="O200" s="359" t="s">
        <v>130</v>
      </c>
      <c r="P200" s="360" t="s">
        <v>129</v>
      </c>
      <c r="Q200" s="369" t="s">
        <v>9</v>
      </c>
      <c r="R200" s="359" t="s">
        <v>120</v>
      </c>
      <c r="S200" s="359" t="s">
        <v>121</v>
      </c>
      <c r="T200" s="359" t="s">
        <v>122</v>
      </c>
      <c r="U200" s="359" t="s">
        <v>141</v>
      </c>
      <c r="V200" s="359" t="s">
        <v>142</v>
      </c>
      <c r="W200" s="359" t="s">
        <v>143</v>
      </c>
      <c r="X200" s="359" t="s">
        <v>144</v>
      </c>
      <c r="Y200" s="359" t="s">
        <v>123</v>
      </c>
      <c r="Z200" s="359" t="s">
        <v>124</v>
      </c>
      <c r="AA200" s="359" t="s">
        <v>125</v>
      </c>
      <c r="AB200" s="359" t="s">
        <v>140</v>
      </c>
      <c r="AC200" s="359" t="s">
        <v>96</v>
      </c>
      <c r="AD200" s="359" t="s">
        <v>130</v>
      </c>
      <c r="AE200" s="376" t="s">
        <v>292</v>
      </c>
      <c r="AF200" s="533" t="s">
        <v>134</v>
      </c>
      <c r="AG200" s="360" t="s">
        <v>133</v>
      </c>
      <c r="AH200" s="369" t="s">
        <v>9</v>
      </c>
      <c r="AI200" s="360" t="s">
        <v>293</v>
      </c>
    </row>
    <row r="201" spans="1:35" ht="12.75" hidden="1" thickTop="1">
      <c r="A201" s="1996"/>
      <c r="B201" s="516" t="s">
        <v>40</v>
      </c>
      <c r="C201" s="361" t="s">
        <v>41</v>
      </c>
      <c r="D201" s="361" t="s">
        <v>42</v>
      </c>
      <c r="E201" s="361" t="s">
        <v>43</v>
      </c>
      <c r="F201" s="362" t="s">
        <v>44</v>
      </c>
      <c r="G201" s="362" t="s">
        <v>45</v>
      </c>
      <c r="H201" s="362" t="s">
        <v>61</v>
      </c>
      <c r="I201" s="362" t="s">
        <v>95</v>
      </c>
      <c r="J201" s="362" t="s">
        <v>128</v>
      </c>
      <c r="K201" s="362" t="s">
        <v>132</v>
      </c>
      <c r="L201" s="362" t="s">
        <v>149</v>
      </c>
      <c r="M201" s="362" t="s">
        <v>150</v>
      </c>
      <c r="N201" s="362" t="s">
        <v>152</v>
      </c>
      <c r="O201" s="362" t="s">
        <v>153</v>
      </c>
      <c r="P201" s="371" t="s">
        <v>154</v>
      </c>
      <c r="Q201" s="928" t="s">
        <v>40</v>
      </c>
      <c r="R201" s="361" t="s">
        <v>41</v>
      </c>
      <c r="S201" s="361" t="s">
        <v>42</v>
      </c>
      <c r="T201" s="361" t="s">
        <v>43</v>
      </c>
      <c r="U201" s="362" t="s">
        <v>44</v>
      </c>
      <c r="V201" s="362" t="s">
        <v>45</v>
      </c>
      <c r="W201" s="362" t="s">
        <v>61</v>
      </c>
      <c r="X201" s="362" t="s">
        <v>95</v>
      </c>
      <c r="Y201" s="362" t="s">
        <v>128</v>
      </c>
      <c r="Z201" s="362" t="s">
        <v>132</v>
      </c>
      <c r="AA201" s="362" t="s">
        <v>149</v>
      </c>
      <c r="AB201" s="362" t="s">
        <v>150</v>
      </c>
      <c r="AC201" s="362" t="s">
        <v>152</v>
      </c>
      <c r="AD201" s="362" t="s">
        <v>153</v>
      </c>
      <c r="AE201" s="377" t="s">
        <v>154</v>
      </c>
      <c r="AF201" s="519"/>
      <c r="AG201" s="568"/>
      <c r="AH201" s="928"/>
      <c r="AI201" s="568"/>
    </row>
    <row r="202" spans="1:35" s="86" customFormat="1" ht="12.75" thickTop="1">
      <c r="A202" s="445" t="s">
        <v>46</v>
      </c>
      <c r="B202" s="278"/>
      <c r="C202" s="766"/>
      <c r="D202" s="766"/>
      <c r="E202" s="766"/>
      <c r="F202" s="766"/>
      <c r="G202" s="766"/>
      <c r="H202" s="766"/>
      <c r="I202" s="766"/>
      <c r="J202" s="766"/>
      <c r="K202" s="766"/>
      <c r="L202" s="766"/>
      <c r="M202" s="766"/>
      <c r="N202" s="766"/>
      <c r="O202" s="766"/>
      <c r="P202" s="198"/>
      <c r="Q202" s="275"/>
      <c r="R202" s="766"/>
      <c r="S202" s="766"/>
      <c r="T202" s="766"/>
      <c r="U202" s="766"/>
      <c r="V202" s="766"/>
      <c r="W202" s="766"/>
      <c r="X202" s="766"/>
      <c r="Y202" s="766"/>
      <c r="Z202" s="766"/>
      <c r="AA202" s="766"/>
      <c r="AB202" s="766"/>
      <c r="AC202" s="766"/>
      <c r="AD202" s="766"/>
      <c r="AE202" s="449"/>
      <c r="AF202" s="486"/>
      <c r="AG202" s="564"/>
      <c r="AH202" s="275"/>
      <c r="AI202" s="444"/>
    </row>
    <row r="203" spans="1:35" s="86" customFormat="1">
      <c r="A203" s="183" t="s">
        <v>549</v>
      </c>
      <c r="B203" s="278">
        <v>1</v>
      </c>
      <c r="C203" s="766">
        <v>15000</v>
      </c>
      <c r="D203" s="766"/>
      <c r="E203" s="766"/>
      <c r="F203" s="766"/>
      <c r="G203" s="766"/>
      <c r="H203" s="766"/>
      <c r="I203" s="766"/>
      <c r="J203" s="766"/>
      <c r="K203" s="766">
        <v>15000</v>
      </c>
      <c r="L203" s="766">
        <v>33100</v>
      </c>
      <c r="M203" s="766"/>
      <c r="N203" s="766"/>
      <c r="O203" s="766">
        <v>213100</v>
      </c>
      <c r="P203" s="198">
        <v>213100</v>
      </c>
      <c r="Q203" s="275">
        <v>1</v>
      </c>
      <c r="R203" s="766">
        <v>15000</v>
      </c>
      <c r="S203" s="766"/>
      <c r="T203" s="766"/>
      <c r="U203" s="766"/>
      <c r="V203" s="766"/>
      <c r="W203" s="766"/>
      <c r="X203" s="766"/>
      <c r="Y203" s="766"/>
      <c r="Z203" s="766">
        <v>15000</v>
      </c>
      <c r="AA203" s="766">
        <v>33100</v>
      </c>
      <c r="AB203" s="766"/>
      <c r="AC203" s="766"/>
      <c r="AD203" s="766">
        <v>213100</v>
      </c>
      <c r="AE203" s="449">
        <v>213100</v>
      </c>
      <c r="AF203" s="1818">
        <f t="shared" ref="AF203:AF213" si="69">+AD203-O203</f>
        <v>0</v>
      </c>
      <c r="AG203" s="1819">
        <f t="shared" ref="AG203:AG213" si="70">+Q203-B203</f>
        <v>0</v>
      </c>
      <c r="AH203" s="275">
        <v>1</v>
      </c>
      <c r="AI203" s="444">
        <v>229300</v>
      </c>
    </row>
    <row r="204" spans="1:35" s="86" customFormat="1">
      <c r="A204" s="183" t="s">
        <v>550</v>
      </c>
      <c r="B204" s="278">
        <v>1</v>
      </c>
      <c r="C204" s="766">
        <v>14500</v>
      </c>
      <c r="D204" s="766"/>
      <c r="E204" s="766"/>
      <c r="F204" s="766"/>
      <c r="G204" s="766"/>
      <c r="H204" s="766"/>
      <c r="I204" s="766"/>
      <c r="J204" s="766"/>
      <c r="K204" s="766">
        <v>14500</v>
      </c>
      <c r="L204" s="766">
        <v>32010</v>
      </c>
      <c r="M204" s="766"/>
      <c r="N204" s="766"/>
      <c r="O204" s="766">
        <v>206010</v>
      </c>
      <c r="P204" s="198">
        <v>206010</v>
      </c>
      <c r="Q204" s="275">
        <v>1</v>
      </c>
      <c r="R204" s="766">
        <v>14500</v>
      </c>
      <c r="S204" s="766"/>
      <c r="T204" s="766"/>
      <c r="U204" s="766"/>
      <c r="V204" s="766"/>
      <c r="W204" s="766"/>
      <c r="X204" s="766"/>
      <c r="Y204" s="766"/>
      <c r="Z204" s="766">
        <v>14500</v>
      </c>
      <c r="AA204" s="766">
        <v>32010</v>
      </c>
      <c r="AB204" s="766"/>
      <c r="AC204" s="766"/>
      <c r="AD204" s="766">
        <v>206010</v>
      </c>
      <c r="AE204" s="449">
        <v>206010</v>
      </c>
      <c r="AF204" s="1818">
        <f t="shared" si="69"/>
        <v>0</v>
      </c>
      <c r="AG204" s="1819">
        <f t="shared" si="70"/>
        <v>0</v>
      </c>
      <c r="AH204" s="275">
        <v>1</v>
      </c>
      <c r="AI204" s="444">
        <v>221670</v>
      </c>
    </row>
    <row r="205" spans="1:35" s="86" customFormat="1">
      <c r="A205" s="183" t="s">
        <v>477</v>
      </c>
      <c r="B205" s="278">
        <v>1</v>
      </c>
      <c r="C205" s="766">
        <v>13500</v>
      </c>
      <c r="D205" s="766"/>
      <c r="E205" s="766"/>
      <c r="F205" s="766"/>
      <c r="G205" s="766"/>
      <c r="H205" s="766"/>
      <c r="I205" s="766"/>
      <c r="J205" s="766"/>
      <c r="K205" s="766">
        <v>13500</v>
      </c>
      <c r="L205" s="766">
        <v>29830</v>
      </c>
      <c r="M205" s="766"/>
      <c r="N205" s="766"/>
      <c r="O205" s="766">
        <v>191830</v>
      </c>
      <c r="P205" s="198">
        <v>191830</v>
      </c>
      <c r="Q205" s="275">
        <v>1</v>
      </c>
      <c r="R205" s="766">
        <v>13500</v>
      </c>
      <c r="S205" s="766"/>
      <c r="T205" s="766"/>
      <c r="U205" s="766"/>
      <c r="V205" s="766"/>
      <c r="W205" s="766"/>
      <c r="X205" s="766"/>
      <c r="Y205" s="766"/>
      <c r="Z205" s="766">
        <v>13500</v>
      </c>
      <c r="AA205" s="766">
        <v>29830</v>
      </c>
      <c r="AB205" s="766"/>
      <c r="AC205" s="766"/>
      <c r="AD205" s="766">
        <v>191830</v>
      </c>
      <c r="AE205" s="449">
        <v>191830</v>
      </c>
      <c r="AF205" s="1818">
        <f t="shared" si="69"/>
        <v>0</v>
      </c>
      <c r="AG205" s="1819">
        <f t="shared" si="70"/>
        <v>0</v>
      </c>
      <c r="AH205" s="275">
        <v>1</v>
      </c>
      <c r="AI205" s="444">
        <v>206410</v>
      </c>
    </row>
    <row r="206" spans="1:35" s="86" customFormat="1">
      <c r="A206" s="183" t="s">
        <v>477</v>
      </c>
      <c r="B206" s="278">
        <v>1</v>
      </c>
      <c r="C206" s="766">
        <v>13500</v>
      </c>
      <c r="D206" s="766"/>
      <c r="E206" s="766"/>
      <c r="F206" s="766"/>
      <c r="G206" s="766"/>
      <c r="H206" s="766"/>
      <c r="I206" s="766"/>
      <c r="J206" s="766"/>
      <c r="K206" s="766">
        <v>13500</v>
      </c>
      <c r="L206" s="766">
        <v>29830</v>
      </c>
      <c r="M206" s="766"/>
      <c r="N206" s="766"/>
      <c r="O206" s="766">
        <v>191830</v>
      </c>
      <c r="P206" s="198">
        <v>191830</v>
      </c>
      <c r="Q206" s="275">
        <v>1</v>
      </c>
      <c r="R206" s="766">
        <v>13500</v>
      </c>
      <c r="S206" s="766"/>
      <c r="T206" s="766"/>
      <c r="U206" s="766"/>
      <c r="V206" s="766"/>
      <c r="W206" s="766"/>
      <c r="X206" s="766"/>
      <c r="Y206" s="766"/>
      <c r="Z206" s="766">
        <v>13500</v>
      </c>
      <c r="AA206" s="766">
        <v>29830</v>
      </c>
      <c r="AB206" s="766"/>
      <c r="AC206" s="766"/>
      <c r="AD206" s="766">
        <v>191830</v>
      </c>
      <c r="AE206" s="449">
        <v>191830</v>
      </c>
      <c r="AF206" s="1818">
        <f t="shared" si="69"/>
        <v>0</v>
      </c>
      <c r="AG206" s="1819">
        <f t="shared" si="70"/>
        <v>0</v>
      </c>
      <c r="AH206" s="275">
        <v>1</v>
      </c>
      <c r="AI206" s="444">
        <v>206410</v>
      </c>
    </row>
    <row r="207" spans="1:35" s="86" customFormat="1">
      <c r="A207" s="183" t="s">
        <v>477</v>
      </c>
      <c r="B207" s="278">
        <v>1</v>
      </c>
      <c r="C207" s="766">
        <v>13500</v>
      </c>
      <c r="D207" s="766"/>
      <c r="E207" s="766"/>
      <c r="F207" s="766"/>
      <c r="G207" s="766"/>
      <c r="H207" s="766"/>
      <c r="I207" s="766"/>
      <c r="J207" s="766"/>
      <c r="K207" s="766">
        <v>13500</v>
      </c>
      <c r="L207" s="766">
        <v>29830</v>
      </c>
      <c r="M207" s="766"/>
      <c r="N207" s="766"/>
      <c r="O207" s="766">
        <v>191830</v>
      </c>
      <c r="P207" s="198">
        <v>191830</v>
      </c>
      <c r="Q207" s="275">
        <v>1</v>
      </c>
      <c r="R207" s="766">
        <v>13500</v>
      </c>
      <c r="S207" s="766"/>
      <c r="T207" s="766"/>
      <c r="U207" s="766"/>
      <c r="V207" s="766"/>
      <c r="W207" s="766"/>
      <c r="X207" s="766"/>
      <c r="Y207" s="766"/>
      <c r="Z207" s="766">
        <v>13500</v>
      </c>
      <c r="AA207" s="766">
        <v>29830</v>
      </c>
      <c r="AB207" s="766"/>
      <c r="AC207" s="766"/>
      <c r="AD207" s="766">
        <v>191830</v>
      </c>
      <c r="AE207" s="449">
        <v>191830</v>
      </c>
      <c r="AF207" s="1818">
        <f t="shared" si="69"/>
        <v>0</v>
      </c>
      <c r="AG207" s="1819">
        <f t="shared" si="70"/>
        <v>0</v>
      </c>
      <c r="AH207" s="275">
        <v>1</v>
      </c>
      <c r="AI207" s="444">
        <v>206410</v>
      </c>
    </row>
    <row r="208" spans="1:35" s="86" customFormat="1">
      <c r="A208" s="183" t="s">
        <v>477</v>
      </c>
      <c r="B208" s="278">
        <v>1</v>
      </c>
      <c r="C208" s="766">
        <v>13500</v>
      </c>
      <c r="D208" s="766"/>
      <c r="E208" s="766"/>
      <c r="F208" s="766"/>
      <c r="G208" s="766"/>
      <c r="H208" s="766"/>
      <c r="I208" s="766"/>
      <c r="J208" s="766"/>
      <c r="K208" s="766">
        <v>13500</v>
      </c>
      <c r="L208" s="766">
        <v>29830</v>
      </c>
      <c r="M208" s="766"/>
      <c r="N208" s="766"/>
      <c r="O208" s="766">
        <v>191830</v>
      </c>
      <c r="P208" s="198">
        <v>191830</v>
      </c>
      <c r="Q208" s="275">
        <v>1</v>
      </c>
      <c r="R208" s="766">
        <v>13500</v>
      </c>
      <c r="S208" s="766"/>
      <c r="T208" s="766"/>
      <c r="U208" s="766"/>
      <c r="V208" s="766"/>
      <c r="W208" s="766"/>
      <c r="X208" s="766"/>
      <c r="Y208" s="766"/>
      <c r="Z208" s="766">
        <v>13500</v>
      </c>
      <c r="AA208" s="766">
        <v>29830</v>
      </c>
      <c r="AB208" s="766"/>
      <c r="AC208" s="766"/>
      <c r="AD208" s="766">
        <v>191830</v>
      </c>
      <c r="AE208" s="449">
        <v>191830</v>
      </c>
      <c r="AF208" s="1818">
        <f t="shared" si="69"/>
        <v>0</v>
      </c>
      <c r="AG208" s="1819">
        <f t="shared" si="70"/>
        <v>0</v>
      </c>
      <c r="AH208" s="275">
        <v>1</v>
      </c>
      <c r="AI208" s="444">
        <v>206410</v>
      </c>
    </row>
    <row r="209" spans="1:35" s="86" customFormat="1">
      <c r="A209" s="183" t="s">
        <v>477</v>
      </c>
      <c r="B209" s="278">
        <v>1</v>
      </c>
      <c r="C209" s="766">
        <v>13500</v>
      </c>
      <c r="D209" s="766"/>
      <c r="E209" s="766"/>
      <c r="F209" s="766"/>
      <c r="G209" s="766"/>
      <c r="H209" s="766"/>
      <c r="I209" s="766"/>
      <c r="J209" s="766"/>
      <c r="K209" s="766">
        <v>13500</v>
      </c>
      <c r="L209" s="766">
        <v>29830</v>
      </c>
      <c r="M209" s="766"/>
      <c r="N209" s="766"/>
      <c r="O209" s="766">
        <v>191830</v>
      </c>
      <c r="P209" s="198">
        <v>191830</v>
      </c>
      <c r="Q209" s="275">
        <v>1</v>
      </c>
      <c r="R209" s="766">
        <v>13500</v>
      </c>
      <c r="S209" s="766"/>
      <c r="T209" s="766"/>
      <c r="U209" s="766"/>
      <c r="V209" s="766"/>
      <c r="W209" s="766"/>
      <c r="X209" s="766"/>
      <c r="Y209" s="766"/>
      <c r="Z209" s="766">
        <v>13500</v>
      </c>
      <c r="AA209" s="766">
        <v>29830</v>
      </c>
      <c r="AB209" s="766"/>
      <c r="AC209" s="766"/>
      <c r="AD209" s="766">
        <v>191830</v>
      </c>
      <c r="AE209" s="449">
        <v>191830</v>
      </c>
      <c r="AF209" s="1818">
        <f t="shared" si="69"/>
        <v>0</v>
      </c>
      <c r="AG209" s="1819">
        <f t="shared" si="70"/>
        <v>0</v>
      </c>
      <c r="AH209" s="275">
        <v>1</v>
      </c>
      <c r="AI209" s="444">
        <v>206410</v>
      </c>
    </row>
    <row r="210" spans="1:35" s="86" customFormat="1">
      <c r="A210" s="201" t="s">
        <v>675</v>
      </c>
      <c r="B210" s="278">
        <v>1</v>
      </c>
      <c r="C210" s="766">
        <v>13500</v>
      </c>
      <c r="D210" s="766"/>
      <c r="E210" s="766"/>
      <c r="F210" s="766"/>
      <c r="G210" s="766"/>
      <c r="H210" s="766"/>
      <c r="I210" s="766"/>
      <c r="J210" s="766"/>
      <c r="K210" s="766">
        <v>13500</v>
      </c>
      <c r="L210" s="766">
        <v>29830</v>
      </c>
      <c r="M210" s="766"/>
      <c r="N210" s="766"/>
      <c r="O210" s="766">
        <v>191830</v>
      </c>
      <c r="P210" s="198">
        <v>175870</v>
      </c>
      <c r="Q210" s="275">
        <v>1</v>
      </c>
      <c r="R210" s="766">
        <v>13500</v>
      </c>
      <c r="S210" s="766"/>
      <c r="T210" s="766"/>
      <c r="U210" s="766"/>
      <c r="V210" s="766"/>
      <c r="W210" s="766"/>
      <c r="X210" s="766"/>
      <c r="Y210" s="766"/>
      <c r="Z210" s="766">
        <v>13500</v>
      </c>
      <c r="AA210" s="766">
        <v>29830</v>
      </c>
      <c r="AB210" s="766"/>
      <c r="AC210" s="766"/>
      <c r="AD210" s="766">
        <v>191830</v>
      </c>
      <c r="AE210" s="449">
        <v>191830</v>
      </c>
      <c r="AF210" s="1818">
        <f t="shared" si="69"/>
        <v>0</v>
      </c>
      <c r="AG210" s="1819">
        <f t="shared" si="70"/>
        <v>0</v>
      </c>
      <c r="AH210" s="275">
        <v>1</v>
      </c>
      <c r="AI210" s="444">
        <v>206410</v>
      </c>
    </row>
    <row r="211" spans="1:35" s="86" customFormat="1">
      <c r="A211" s="201" t="s">
        <v>675</v>
      </c>
      <c r="B211" s="278">
        <v>1</v>
      </c>
      <c r="C211" s="766">
        <v>13500</v>
      </c>
      <c r="D211" s="766"/>
      <c r="E211" s="766"/>
      <c r="F211" s="766"/>
      <c r="G211" s="766"/>
      <c r="H211" s="766"/>
      <c r="I211" s="766"/>
      <c r="J211" s="766"/>
      <c r="K211" s="766">
        <v>13500</v>
      </c>
      <c r="L211" s="766">
        <v>29830</v>
      </c>
      <c r="M211" s="766"/>
      <c r="N211" s="766"/>
      <c r="O211" s="766">
        <v>191830</v>
      </c>
      <c r="P211" s="198"/>
      <c r="Q211" s="275">
        <v>1</v>
      </c>
      <c r="R211" s="766">
        <v>13500</v>
      </c>
      <c r="S211" s="766"/>
      <c r="T211" s="766"/>
      <c r="U211" s="766"/>
      <c r="V211" s="766"/>
      <c r="W211" s="766"/>
      <c r="X211" s="766"/>
      <c r="Y211" s="766"/>
      <c r="Z211" s="766">
        <v>13500</v>
      </c>
      <c r="AA211" s="766">
        <v>29830</v>
      </c>
      <c r="AB211" s="766"/>
      <c r="AC211" s="766"/>
      <c r="AD211" s="766">
        <v>191830</v>
      </c>
      <c r="AE211" s="449">
        <v>191830</v>
      </c>
      <c r="AF211" s="1818">
        <f t="shared" si="69"/>
        <v>0</v>
      </c>
      <c r="AG211" s="1819">
        <f t="shared" si="70"/>
        <v>0</v>
      </c>
      <c r="AH211" s="275">
        <v>1</v>
      </c>
      <c r="AI211" s="1813">
        <v>0</v>
      </c>
    </row>
    <row r="212" spans="1:35" s="86" customFormat="1">
      <c r="A212" s="183" t="s">
        <v>479</v>
      </c>
      <c r="B212" s="278">
        <v>1</v>
      </c>
      <c r="C212" s="766">
        <v>12500</v>
      </c>
      <c r="D212" s="766"/>
      <c r="E212" s="766"/>
      <c r="F212" s="766"/>
      <c r="G212" s="766"/>
      <c r="H212" s="766"/>
      <c r="I212" s="766"/>
      <c r="J212" s="766"/>
      <c r="K212" s="766">
        <v>12500</v>
      </c>
      <c r="L212" s="766">
        <v>27650</v>
      </c>
      <c r="M212" s="766"/>
      <c r="N212" s="766"/>
      <c r="O212" s="766">
        <v>177650</v>
      </c>
      <c r="P212" s="198">
        <v>177650</v>
      </c>
      <c r="Q212" s="275">
        <v>1</v>
      </c>
      <c r="R212" s="766">
        <v>12500</v>
      </c>
      <c r="S212" s="766"/>
      <c r="T212" s="766"/>
      <c r="U212" s="766"/>
      <c r="V212" s="766"/>
      <c r="W212" s="766"/>
      <c r="X212" s="766"/>
      <c r="Y212" s="766"/>
      <c r="Z212" s="766">
        <v>12500</v>
      </c>
      <c r="AA212" s="766">
        <v>27650</v>
      </c>
      <c r="AB212" s="766"/>
      <c r="AC212" s="766"/>
      <c r="AD212" s="766">
        <v>177650</v>
      </c>
      <c r="AE212" s="449">
        <v>177650</v>
      </c>
      <c r="AF212" s="1818">
        <f t="shared" si="69"/>
        <v>0</v>
      </c>
      <c r="AG212" s="1819">
        <f t="shared" si="70"/>
        <v>0</v>
      </c>
      <c r="AH212" s="275">
        <v>1</v>
      </c>
      <c r="AI212" s="444">
        <v>191150</v>
      </c>
    </row>
    <row r="213" spans="1:35" s="86" customFormat="1">
      <c r="A213" s="183" t="s">
        <v>479</v>
      </c>
      <c r="B213" s="278">
        <v>1</v>
      </c>
      <c r="C213" s="766">
        <v>12500</v>
      </c>
      <c r="D213" s="766"/>
      <c r="E213" s="766"/>
      <c r="F213" s="766"/>
      <c r="G213" s="766"/>
      <c r="H213" s="766"/>
      <c r="I213" s="766"/>
      <c r="J213" s="766"/>
      <c r="K213" s="766">
        <v>12500</v>
      </c>
      <c r="L213" s="766">
        <v>27650</v>
      </c>
      <c r="M213" s="766"/>
      <c r="N213" s="766"/>
      <c r="O213" s="766">
        <v>177650</v>
      </c>
      <c r="P213" s="198">
        <v>177650</v>
      </c>
      <c r="Q213" s="275">
        <v>1</v>
      </c>
      <c r="R213" s="766">
        <v>12500</v>
      </c>
      <c r="S213" s="766"/>
      <c r="T213" s="766"/>
      <c r="U213" s="766"/>
      <c r="V213" s="766"/>
      <c r="W213" s="766"/>
      <c r="X213" s="766"/>
      <c r="Y213" s="766"/>
      <c r="Z213" s="766">
        <v>12500</v>
      </c>
      <c r="AA213" s="766">
        <v>27650</v>
      </c>
      <c r="AB213" s="766"/>
      <c r="AC213" s="766"/>
      <c r="AD213" s="766">
        <v>177650</v>
      </c>
      <c r="AE213" s="449">
        <v>177650</v>
      </c>
      <c r="AF213" s="1818">
        <f t="shared" si="69"/>
        <v>0</v>
      </c>
      <c r="AG213" s="1819">
        <f t="shared" si="70"/>
        <v>0</v>
      </c>
      <c r="AH213" s="275">
        <v>1</v>
      </c>
      <c r="AI213" s="444">
        <v>191150</v>
      </c>
    </row>
    <row r="214" spans="1:35" s="86" customFormat="1">
      <c r="A214" s="445"/>
      <c r="B214" s="278"/>
      <c r="C214" s="766"/>
      <c r="D214" s="766"/>
      <c r="E214" s="766"/>
      <c r="F214" s="766"/>
      <c r="G214" s="766"/>
      <c r="H214" s="766"/>
      <c r="I214" s="766"/>
      <c r="J214" s="766"/>
      <c r="K214" s="766"/>
      <c r="L214" s="766"/>
      <c r="M214" s="766"/>
      <c r="N214" s="766"/>
      <c r="O214" s="766"/>
      <c r="P214" s="198"/>
      <c r="Q214" s="275"/>
      <c r="R214" s="766"/>
      <c r="S214" s="766"/>
      <c r="T214" s="766"/>
      <c r="U214" s="766"/>
      <c r="V214" s="766"/>
      <c r="W214" s="766"/>
      <c r="X214" s="766"/>
      <c r="Y214" s="766"/>
      <c r="Z214" s="766"/>
      <c r="AA214" s="766"/>
      <c r="AB214" s="766"/>
      <c r="AC214" s="766"/>
      <c r="AD214" s="766"/>
      <c r="AE214" s="449"/>
      <c r="AF214" s="486"/>
      <c r="AG214" s="564"/>
      <c r="AH214" s="275"/>
      <c r="AI214" s="444"/>
    </row>
    <row r="215" spans="1:35" s="86" customFormat="1">
      <c r="A215" s="446" t="s">
        <v>534</v>
      </c>
      <c r="B215" s="278">
        <v>11</v>
      </c>
      <c r="C215" s="766"/>
      <c r="D215" s="766"/>
      <c r="E215" s="766"/>
      <c r="F215" s="766"/>
      <c r="G215" s="766"/>
      <c r="H215" s="766"/>
      <c r="I215" s="766"/>
      <c r="J215" s="766"/>
      <c r="K215" s="766"/>
      <c r="L215" s="766"/>
      <c r="M215" s="766">
        <v>165538.89000000001</v>
      </c>
      <c r="N215" s="766"/>
      <c r="O215" s="766"/>
      <c r="P215" s="198">
        <v>165538.89000000001</v>
      </c>
      <c r="Q215" s="275">
        <v>11</v>
      </c>
      <c r="R215" s="766"/>
      <c r="S215" s="766"/>
      <c r="T215" s="766"/>
      <c r="U215" s="766"/>
      <c r="V215" s="766"/>
      <c r="W215" s="766"/>
      <c r="X215" s="766"/>
      <c r="Y215" s="766"/>
      <c r="Z215" s="766"/>
      <c r="AA215" s="766"/>
      <c r="AB215" s="766">
        <v>180668</v>
      </c>
      <c r="AC215" s="766"/>
      <c r="AD215" s="766"/>
      <c r="AE215" s="449">
        <v>180668</v>
      </c>
      <c r="AF215" s="486"/>
      <c r="AG215" s="564"/>
      <c r="AH215" s="275">
        <v>11</v>
      </c>
      <c r="AI215" s="444">
        <v>167168</v>
      </c>
    </row>
    <row r="216" spans="1:35" s="86" customFormat="1">
      <c r="A216" s="447" t="s">
        <v>547</v>
      </c>
      <c r="B216" s="278">
        <v>7</v>
      </c>
      <c r="C216" s="766"/>
      <c r="D216" s="766"/>
      <c r="E216" s="766"/>
      <c r="F216" s="766"/>
      <c r="G216" s="766"/>
      <c r="H216" s="766"/>
      <c r="I216" s="766"/>
      <c r="J216" s="766"/>
      <c r="K216" s="766">
        <v>21083.666666666668</v>
      </c>
      <c r="L216" s="766"/>
      <c r="M216" s="766"/>
      <c r="N216" s="766"/>
      <c r="O216" s="766"/>
      <c r="P216" s="198">
        <v>144000</v>
      </c>
      <c r="Q216" s="275">
        <v>7</v>
      </c>
      <c r="R216" s="766"/>
      <c r="S216" s="766"/>
      <c r="T216" s="766"/>
      <c r="U216" s="766"/>
      <c r="V216" s="766"/>
      <c r="W216" s="766"/>
      <c r="X216" s="766"/>
      <c r="Y216" s="766"/>
      <c r="Z216" s="766">
        <v>21083.666666666668</v>
      </c>
      <c r="AA216" s="766"/>
      <c r="AB216" s="766"/>
      <c r="AC216" s="766"/>
      <c r="AD216" s="766"/>
      <c r="AE216" s="449">
        <v>253004</v>
      </c>
      <c r="AF216" s="486"/>
      <c r="AG216" s="564"/>
      <c r="AH216" s="275">
        <v>7</v>
      </c>
      <c r="AI216" s="444">
        <v>223007</v>
      </c>
    </row>
    <row r="217" spans="1:35" s="86" customFormat="1">
      <c r="A217" s="448" t="s">
        <v>761</v>
      </c>
      <c r="B217" s="278"/>
      <c r="C217" s="766"/>
      <c r="D217" s="766"/>
      <c r="E217" s="766"/>
      <c r="F217" s="766"/>
      <c r="G217" s="766"/>
      <c r="H217" s="766"/>
      <c r="I217" s="766"/>
      <c r="J217" s="766"/>
      <c r="K217" s="766"/>
      <c r="L217" s="766"/>
      <c r="M217" s="766"/>
      <c r="N217" s="766"/>
      <c r="O217" s="766"/>
      <c r="P217" s="198"/>
      <c r="Q217" s="275"/>
      <c r="R217" s="766"/>
      <c r="S217" s="766"/>
      <c r="T217" s="766"/>
      <c r="U217" s="766"/>
      <c r="V217" s="766"/>
      <c r="W217" s="766"/>
      <c r="X217" s="766"/>
      <c r="Y217" s="766"/>
      <c r="Z217" s="766"/>
      <c r="AA217" s="766"/>
      <c r="AB217" s="766"/>
      <c r="AC217" s="766"/>
      <c r="AD217" s="766"/>
      <c r="AE217" s="449"/>
      <c r="AF217" s="441"/>
      <c r="AG217" s="564"/>
      <c r="AH217" s="275">
        <v>10</v>
      </c>
      <c r="AI217" s="444">
        <v>27360</v>
      </c>
    </row>
    <row r="218" spans="1:35" s="543" customFormat="1" ht="12.75" thickBot="1">
      <c r="A218" s="431" t="s">
        <v>0</v>
      </c>
      <c r="B218" s="435">
        <v>18</v>
      </c>
      <c r="C218" s="764"/>
      <c r="D218" s="764"/>
      <c r="E218" s="764"/>
      <c r="F218" s="764"/>
      <c r="G218" s="764"/>
      <c r="H218" s="764"/>
      <c r="I218" s="764"/>
      <c r="J218" s="764"/>
      <c r="K218" s="764"/>
      <c r="L218" s="764"/>
      <c r="M218" s="764"/>
      <c r="N218" s="764"/>
      <c r="O218" s="764"/>
      <c r="P218" s="501">
        <v>2218968.89</v>
      </c>
      <c r="Q218" s="433">
        <v>18</v>
      </c>
      <c r="R218" s="764"/>
      <c r="S218" s="764"/>
      <c r="T218" s="764"/>
      <c r="U218" s="764"/>
      <c r="V218" s="764"/>
      <c r="W218" s="764"/>
      <c r="X218" s="764"/>
      <c r="Y218" s="764"/>
      <c r="Z218" s="764"/>
      <c r="AA218" s="764"/>
      <c r="AB218" s="764"/>
      <c r="AC218" s="764"/>
      <c r="AD218" s="764"/>
      <c r="AE218" s="508">
        <v>2550892</v>
      </c>
      <c r="AF218" s="1821">
        <f>SUM(AF203:AF213)</f>
        <v>0</v>
      </c>
      <c r="AG218" s="1822">
        <f>SUM(AG203:AG214)</f>
        <v>0</v>
      </c>
      <c r="AH218" s="433">
        <v>18</v>
      </c>
      <c r="AI218" s="501">
        <v>2489265</v>
      </c>
    </row>
    <row r="219" spans="1:35" ht="12.75" hidden="1" thickTop="1">
      <c r="A219" s="26" t="s">
        <v>756</v>
      </c>
    </row>
    <row r="220" spans="1:35" ht="12.75" hidden="1" thickTop="1">
      <c r="A220" s="26" t="s">
        <v>676</v>
      </c>
    </row>
    <row r="221" spans="1:35" ht="12.75" hidden="1" thickTop="1">
      <c r="A221" s="26"/>
    </row>
    <row r="222" spans="1:35" ht="21.6" customHeight="1" thickTop="1" thickBot="1">
      <c r="A222" s="1985" t="s">
        <v>539</v>
      </c>
      <c r="B222" s="1985"/>
      <c r="C222" s="1985"/>
      <c r="D222" s="1985"/>
      <c r="E222" s="1985"/>
      <c r="F222" s="1985"/>
      <c r="G222" s="1985"/>
      <c r="H222" s="1985"/>
      <c r="I222" s="1985"/>
      <c r="J222" s="1985"/>
      <c r="K222" s="1985"/>
      <c r="L222" s="1985"/>
      <c r="M222" s="1985"/>
      <c r="N222" s="1985"/>
      <c r="O222" s="1985"/>
      <c r="P222" s="1985"/>
      <c r="Q222" s="1985"/>
      <c r="R222" s="1985"/>
      <c r="S222" s="1985"/>
      <c r="T222" s="1985"/>
      <c r="U222" s="1985"/>
      <c r="V222" s="1985"/>
      <c r="W222" s="1985"/>
      <c r="X222" s="1985"/>
      <c r="Y222" s="1985"/>
      <c r="Z222" s="1985"/>
      <c r="AA222" s="1985"/>
      <c r="AB222" s="1985"/>
      <c r="AC222" s="1985"/>
      <c r="AD222" s="1985"/>
      <c r="AE222" s="1985"/>
      <c r="AF222" s="1985"/>
      <c r="AG222" s="1985"/>
      <c r="AH222" s="1985"/>
      <c r="AI222" s="1985"/>
    </row>
    <row r="223" spans="1:35" s="770" customFormat="1" ht="29.45" hidden="1" customHeight="1" thickTop="1">
      <c r="A223" s="1949" t="s">
        <v>39</v>
      </c>
      <c r="B223" s="1946" t="s">
        <v>291</v>
      </c>
      <c r="C223" s="1947"/>
      <c r="D223" s="1947"/>
      <c r="E223" s="1947"/>
      <c r="F223" s="1947"/>
      <c r="G223" s="1947"/>
      <c r="H223" s="1947"/>
      <c r="I223" s="1947"/>
      <c r="J223" s="1947"/>
      <c r="K223" s="1947"/>
      <c r="L223" s="1947"/>
      <c r="M223" s="1947"/>
      <c r="N223" s="1947"/>
      <c r="O223" s="1947"/>
      <c r="P223" s="1945"/>
      <c r="Q223" s="1944" t="s">
        <v>363</v>
      </c>
      <c r="R223" s="1947"/>
      <c r="S223" s="1947"/>
      <c r="T223" s="1947"/>
      <c r="U223" s="1947"/>
      <c r="V223" s="1947"/>
      <c r="W223" s="1947"/>
      <c r="X223" s="1947"/>
      <c r="Y223" s="1947"/>
      <c r="Z223" s="1947"/>
      <c r="AA223" s="1947"/>
      <c r="AB223" s="1947"/>
      <c r="AC223" s="1947"/>
      <c r="AD223" s="1947"/>
      <c r="AE223" s="1948"/>
      <c r="AF223" s="1997" t="s">
        <v>365</v>
      </c>
      <c r="AG223" s="1994"/>
      <c r="AH223" s="1993" t="s">
        <v>364</v>
      </c>
      <c r="AI223" s="1994"/>
    </row>
    <row r="224" spans="1:35" ht="129" hidden="1" customHeight="1">
      <c r="A224" s="1995"/>
      <c r="B224" s="370" t="s">
        <v>9</v>
      </c>
      <c r="C224" s="359" t="s">
        <v>120</v>
      </c>
      <c r="D224" s="359" t="s">
        <v>219</v>
      </c>
      <c r="E224" s="359" t="s">
        <v>122</v>
      </c>
      <c r="F224" s="359" t="s">
        <v>141</v>
      </c>
      <c r="G224" s="359" t="s">
        <v>142</v>
      </c>
      <c r="H224" s="359" t="s">
        <v>143</v>
      </c>
      <c r="I224" s="359" t="s">
        <v>144</v>
      </c>
      <c r="J224" s="359" t="s">
        <v>123</v>
      </c>
      <c r="K224" s="359" t="s">
        <v>124</v>
      </c>
      <c r="L224" s="359" t="s">
        <v>125</v>
      </c>
      <c r="M224" s="359" t="s">
        <v>140</v>
      </c>
      <c r="N224" s="359" t="s">
        <v>96</v>
      </c>
      <c r="O224" s="359" t="s">
        <v>130</v>
      </c>
      <c r="P224" s="360" t="s">
        <v>129</v>
      </c>
      <c r="Q224" s="369" t="s">
        <v>9</v>
      </c>
      <c r="R224" s="359" t="s">
        <v>120</v>
      </c>
      <c r="S224" s="359" t="s">
        <v>121</v>
      </c>
      <c r="T224" s="359" t="s">
        <v>122</v>
      </c>
      <c r="U224" s="359" t="s">
        <v>141</v>
      </c>
      <c r="V224" s="359" t="s">
        <v>142</v>
      </c>
      <c r="W224" s="359" t="s">
        <v>143</v>
      </c>
      <c r="X224" s="359" t="s">
        <v>144</v>
      </c>
      <c r="Y224" s="359" t="s">
        <v>123</v>
      </c>
      <c r="Z224" s="359" t="s">
        <v>124</v>
      </c>
      <c r="AA224" s="359" t="s">
        <v>125</v>
      </c>
      <c r="AB224" s="359" t="s">
        <v>140</v>
      </c>
      <c r="AC224" s="359" t="s">
        <v>96</v>
      </c>
      <c r="AD224" s="359" t="s">
        <v>130</v>
      </c>
      <c r="AE224" s="376" t="s">
        <v>292</v>
      </c>
      <c r="AF224" s="533" t="s">
        <v>134</v>
      </c>
      <c r="AG224" s="360" t="s">
        <v>133</v>
      </c>
      <c r="AH224" s="369" t="s">
        <v>9</v>
      </c>
      <c r="AI224" s="360" t="s">
        <v>293</v>
      </c>
    </row>
    <row r="225" spans="1:35" ht="12.75" hidden="1" thickTop="1">
      <c r="A225" s="1996"/>
      <c r="B225" s="516" t="s">
        <v>40</v>
      </c>
      <c r="C225" s="361" t="s">
        <v>41</v>
      </c>
      <c r="D225" s="361" t="s">
        <v>42</v>
      </c>
      <c r="E225" s="361" t="s">
        <v>43</v>
      </c>
      <c r="F225" s="362" t="s">
        <v>44</v>
      </c>
      <c r="G225" s="362" t="s">
        <v>45</v>
      </c>
      <c r="H225" s="362" t="s">
        <v>61</v>
      </c>
      <c r="I225" s="362" t="s">
        <v>95</v>
      </c>
      <c r="J225" s="362" t="s">
        <v>128</v>
      </c>
      <c r="K225" s="362" t="s">
        <v>132</v>
      </c>
      <c r="L225" s="362" t="s">
        <v>149</v>
      </c>
      <c r="M225" s="362" t="s">
        <v>150</v>
      </c>
      <c r="N225" s="362" t="s">
        <v>152</v>
      </c>
      <c r="O225" s="362" t="s">
        <v>153</v>
      </c>
      <c r="P225" s="371" t="s">
        <v>154</v>
      </c>
      <c r="Q225" s="928" t="s">
        <v>40</v>
      </c>
      <c r="R225" s="361" t="s">
        <v>41</v>
      </c>
      <c r="S225" s="361" t="s">
        <v>42</v>
      </c>
      <c r="T225" s="361" t="s">
        <v>43</v>
      </c>
      <c r="U225" s="362" t="s">
        <v>44</v>
      </c>
      <c r="V225" s="362" t="s">
        <v>45</v>
      </c>
      <c r="W225" s="362" t="s">
        <v>61</v>
      </c>
      <c r="X225" s="362" t="s">
        <v>95</v>
      </c>
      <c r="Y225" s="362" t="s">
        <v>128</v>
      </c>
      <c r="Z225" s="362" t="s">
        <v>132</v>
      </c>
      <c r="AA225" s="362" t="s">
        <v>149</v>
      </c>
      <c r="AB225" s="362" t="s">
        <v>150</v>
      </c>
      <c r="AC225" s="362" t="s">
        <v>152</v>
      </c>
      <c r="AD225" s="362" t="s">
        <v>153</v>
      </c>
      <c r="AE225" s="377" t="s">
        <v>154</v>
      </c>
      <c r="AF225" s="519"/>
      <c r="AG225" s="568"/>
      <c r="AH225" s="928"/>
      <c r="AI225" s="568"/>
    </row>
    <row r="226" spans="1:35" s="323" customFormat="1" ht="15.95" customHeight="1" thickTop="1">
      <c r="A226" s="453" t="s">
        <v>540</v>
      </c>
      <c r="B226" s="458">
        <v>1</v>
      </c>
      <c r="C226" s="450">
        <v>28000</v>
      </c>
      <c r="D226" s="450"/>
      <c r="E226" s="450"/>
      <c r="F226" s="450"/>
      <c r="G226" s="450"/>
      <c r="H226" s="450"/>
      <c r="I226" s="450"/>
      <c r="J226" s="450"/>
      <c r="K226" s="450">
        <v>28000</v>
      </c>
      <c r="L226" s="450">
        <v>56000</v>
      </c>
      <c r="M226" s="450">
        <v>56000</v>
      </c>
      <c r="N226" s="450">
        <v>112000</v>
      </c>
      <c r="O226" s="450">
        <v>448000</v>
      </c>
      <c r="P226" s="451">
        <v>448000</v>
      </c>
      <c r="Q226" s="456">
        <v>1</v>
      </c>
      <c r="R226" s="450">
        <v>28000</v>
      </c>
      <c r="S226" s="450"/>
      <c r="T226" s="450"/>
      <c r="U226" s="450"/>
      <c r="V226" s="450"/>
      <c r="W226" s="450"/>
      <c r="X226" s="450"/>
      <c r="Y226" s="450"/>
      <c r="Z226" s="450">
        <v>28000</v>
      </c>
      <c r="AA226" s="450">
        <v>56000</v>
      </c>
      <c r="AB226" s="450">
        <v>56000</v>
      </c>
      <c r="AC226" s="450">
        <v>112000</v>
      </c>
      <c r="AD226" s="450">
        <v>448000</v>
      </c>
      <c r="AE226" s="461">
        <v>448000</v>
      </c>
      <c r="AF226" s="1818">
        <f t="shared" ref="AF226:AF232" si="71">+AD226-O226</f>
        <v>0</v>
      </c>
      <c r="AG226" s="1819">
        <f t="shared" ref="AG226:AG232" si="72">+Q226-B226</f>
        <v>0</v>
      </c>
      <c r="AH226" s="456">
        <v>1</v>
      </c>
      <c r="AI226" s="451">
        <v>456160.53</v>
      </c>
    </row>
    <row r="227" spans="1:35" s="323" customFormat="1" ht="15.95" customHeight="1">
      <c r="A227" s="453" t="s">
        <v>541</v>
      </c>
      <c r="B227" s="458">
        <v>1</v>
      </c>
      <c r="C227" s="450">
        <v>15606</v>
      </c>
      <c r="D227" s="450"/>
      <c r="E227" s="450"/>
      <c r="F227" s="450"/>
      <c r="G227" s="450"/>
      <c r="H227" s="450"/>
      <c r="I227" s="450"/>
      <c r="J227" s="450"/>
      <c r="K227" s="450">
        <v>15606</v>
      </c>
      <c r="L227" s="450">
        <v>31212</v>
      </c>
      <c r="M227" s="450">
        <v>47000</v>
      </c>
      <c r="N227" s="450">
        <v>78212</v>
      </c>
      <c r="O227" s="450">
        <v>265484</v>
      </c>
      <c r="P227" s="451">
        <v>265484</v>
      </c>
      <c r="Q227" s="456">
        <v>1</v>
      </c>
      <c r="R227" s="450">
        <v>15606</v>
      </c>
      <c r="S227" s="450"/>
      <c r="T227" s="450"/>
      <c r="U227" s="450"/>
      <c r="V227" s="450"/>
      <c r="W227" s="450"/>
      <c r="X227" s="450"/>
      <c r="Y227" s="450"/>
      <c r="Z227" s="450">
        <v>15606</v>
      </c>
      <c r="AA227" s="450">
        <v>31212</v>
      </c>
      <c r="AB227" s="450">
        <v>47000</v>
      </c>
      <c r="AC227" s="450">
        <v>78212</v>
      </c>
      <c r="AD227" s="450">
        <v>265484</v>
      </c>
      <c r="AE227" s="461">
        <v>265484</v>
      </c>
      <c r="AF227" s="1818">
        <f t="shared" si="71"/>
        <v>0</v>
      </c>
      <c r="AG227" s="1819">
        <f t="shared" si="72"/>
        <v>0</v>
      </c>
      <c r="AH227" s="456">
        <v>1</v>
      </c>
      <c r="AI227" s="451">
        <v>258211.32</v>
      </c>
    </row>
    <row r="228" spans="1:35" s="323" customFormat="1" ht="15.95" customHeight="1">
      <c r="A228" s="453" t="s">
        <v>542</v>
      </c>
      <c r="B228" s="458">
        <v>24</v>
      </c>
      <c r="C228" s="450">
        <v>12082</v>
      </c>
      <c r="D228" s="450"/>
      <c r="E228" s="450"/>
      <c r="F228" s="450"/>
      <c r="G228" s="450"/>
      <c r="H228" s="450"/>
      <c r="I228" s="450"/>
      <c r="J228" s="450"/>
      <c r="K228" s="450">
        <v>12082</v>
      </c>
      <c r="L228" s="450">
        <v>24164</v>
      </c>
      <c r="M228" s="450">
        <v>49273.565999999999</v>
      </c>
      <c r="N228" s="450">
        <v>73437.565999999992</v>
      </c>
      <c r="O228" s="450">
        <v>218421.56599999999</v>
      </c>
      <c r="P228" s="451">
        <v>5242117.5839999998</v>
      </c>
      <c r="Q228" s="456">
        <v>25</v>
      </c>
      <c r="R228" s="450">
        <v>12082</v>
      </c>
      <c r="S228" s="450"/>
      <c r="T228" s="450"/>
      <c r="U228" s="450"/>
      <c r="V228" s="450"/>
      <c r="W228" s="450"/>
      <c r="X228" s="450"/>
      <c r="Y228" s="450"/>
      <c r="Z228" s="450">
        <v>12082</v>
      </c>
      <c r="AA228" s="450">
        <v>24164</v>
      </c>
      <c r="AB228" s="450">
        <v>28000</v>
      </c>
      <c r="AC228" s="450">
        <v>52164</v>
      </c>
      <c r="AD228" s="450">
        <v>197148</v>
      </c>
      <c r="AE228" s="461">
        <v>4928700</v>
      </c>
      <c r="AF228" s="964">
        <f t="shared" si="71"/>
        <v>-21273.565999999992</v>
      </c>
      <c r="AG228" s="965">
        <f t="shared" si="72"/>
        <v>1</v>
      </c>
      <c r="AH228" s="456">
        <v>25</v>
      </c>
      <c r="AI228" s="451">
        <v>6167003.25</v>
      </c>
    </row>
    <row r="229" spans="1:35" s="323" customFormat="1" ht="15.95" customHeight="1">
      <c r="A229" s="453" t="s">
        <v>543</v>
      </c>
      <c r="B229" s="458">
        <v>47</v>
      </c>
      <c r="C229" s="450">
        <v>9544</v>
      </c>
      <c r="D229" s="450"/>
      <c r="E229" s="450"/>
      <c r="F229" s="450"/>
      <c r="G229" s="450"/>
      <c r="H229" s="450"/>
      <c r="I229" s="450"/>
      <c r="J229" s="450"/>
      <c r="K229" s="450">
        <v>9544</v>
      </c>
      <c r="L229" s="450">
        <v>19088</v>
      </c>
      <c r="M229" s="450">
        <v>38000</v>
      </c>
      <c r="N229" s="450">
        <v>57088</v>
      </c>
      <c r="O229" s="450">
        <v>171616</v>
      </c>
      <c r="P229" s="451">
        <v>8065952</v>
      </c>
      <c r="Q229" s="456">
        <v>47</v>
      </c>
      <c r="R229" s="450">
        <v>9544</v>
      </c>
      <c r="S229" s="450"/>
      <c r="T229" s="450"/>
      <c r="U229" s="450"/>
      <c r="V229" s="450"/>
      <c r="W229" s="450"/>
      <c r="X229" s="450"/>
      <c r="Y229" s="450"/>
      <c r="Z229" s="450">
        <v>9544</v>
      </c>
      <c r="AA229" s="450">
        <v>19088</v>
      </c>
      <c r="AB229" s="450">
        <v>29270.959999999999</v>
      </c>
      <c r="AC229" s="450">
        <v>48358.96</v>
      </c>
      <c r="AD229" s="450">
        <v>162886.96</v>
      </c>
      <c r="AE229" s="461">
        <v>7655687.1199999992</v>
      </c>
      <c r="AF229" s="964">
        <f t="shared" si="71"/>
        <v>-8729.0400000000081</v>
      </c>
      <c r="AG229" s="1819">
        <f t="shared" si="72"/>
        <v>0</v>
      </c>
      <c r="AH229" s="456">
        <v>47</v>
      </c>
      <c r="AI229" s="451">
        <v>9396452.6999999993</v>
      </c>
    </row>
    <row r="230" spans="1:35" s="323" customFormat="1" ht="15.95" customHeight="1">
      <c r="A230" s="453" t="s">
        <v>544</v>
      </c>
      <c r="B230" s="458">
        <v>84</v>
      </c>
      <c r="C230" s="450">
        <v>7842</v>
      </c>
      <c r="D230" s="450"/>
      <c r="E230" s="450"/>
      <c r="F230" s="450"/>
      <c r="G230" s="450"/>
      <c r="H230" s="450"/>
      <c r="I230" s="450"/>
      <c r="J230" s="450"/>
      <c r="K230" s="450">
        <v>7842</v>
      </c>
      <c r="L230" s="450">
        <v>15684</v>
      </c>
      <c r="M230" s="450">
        <v>23000.25</v>
      </c>
      <c r="N230" s="450">
        <v>38684.25</v>
      </c>
      <c r="O230" s="450">
        <v>132788.25</v>
      </c>
      <c r="P230" s="451">
        <v>11154213</v>
      </c>
      <c r="Q230" s="456">
        <v>84</v>
      </c>
      <c r="R230" s="450">
        <v>7842</v>
      </c>
      <c r="S230" s="450"/>
      <c r="T230" s="450"/>
      <c r="U230" s="450"/>
      <c r="V230" s="450"/>
      <c r="W230" s="450"/>
      <c r="X230" s="450"/>
      <c r="Y230" s="450"/>
      <c r="Z230" s="450">
        <v>7842</v>
      </c>
      <c r="AA230" s="450">
        <v>15684</v>
      </c>
      <c r="AB230" s="450">
        <v>21000</v>
      </c>
      <c r="AC230" s="450">
        <v>36684</v>
      </c>
      <c r="AD230" s="450">
        <v>130788</v>
      </c>
      <c r="AE230" s="461">
        <v>10986192</v>
      </c>
      <c r="AF230" s="964">
        <f t="shared" si="71"/>
        <v>-2000.25</v>
      </c>
      <c r="AG230" s="1819">
        <f t="shared" si="72"/>
        <v>0</v>
      </c>
      <c r="AH230" s="456">
        <v>84</v>
      </c>
      <c r="AI230" s="451">
        <v>12020222.140000001</v>
      </c>
    </row>
    <row r="231" spans="1:35" s="323" customFormat="1" ht="15.95" customHeight="1">
      <c r="A231" s="453" t="s">
        <v>545</v>
      </c>
      <c r="B231" s="458">
        <v>85</v>
      </c>
      <c r="C231" s="450">
        <v>6405</v>
      </c>
      <c r="D231" s="450"/>
      <c r="E231" s="450"/>
      <c r="F231" s="450"/>
      <c r="G231" s="450"/>
      <c r="H231" s="450"/>
      <c r="I231" s="450"/>
      <c r="J231" s="450"/>
      <c r="K231" s="450">
        <v>6405</v>
      </c>
      <c r="L231" s="450">
        <v>12810</v>
      </c>
      <c r="M231" s="450">
        <v>21001</v>
      </c>
      <c r="N231" s="450">
        <v>33811</v>
      </c>
      <c r="O231" s="450">
        <v>110671</v>
      </c>
      <c r="P231" s="451">
        <v>9407035</v>
      </c>
      <c r="Q231" s="456">
        <v>86</v>
      </c>
      <c r="R231" s="450">
        <v>6405</v>
      </c>
      <c r="S231" s="450"/>
      <c r="T231" s="450"/>
      <c r="U231" s="450"/>
      <c r="V231" s="450"/>
      <c r="W231" s="450"/>
      <c r="X231" s="450"/>
      <c r="Y231" s="450"/>
      <c r="Z231" s="450">
        <v>6405</v>
      </c>
      <c r="AA231" s="450">
        <v>12810</v>
      </c>
      <c r="AB231" s="450">
        <v>18000</v>
      </c>
      <c r="AC231" s="450">
        <v>30810</v>
      </c>
      <c r="AD231" s="450">
        <v>107670</v>
      </c>
      <c r="AE231" s="461">
        <v>9259620</v>
      </c>
      <c r="AF231" s="964">
        <f t="shared" si="71"/>
        <v>-3001</v>
      </c>
      <c r="AG231" s="965">
        <f t="shared" si="72"/>
        <v>1</v>
      </c>
      <c r="AH231" s="456">
        <v>86</v>
      </c>
      <c r="AI231" s="451">
        <v>9376572.4499999993</v>
      </c>
    </row>
    <row r="232" spans="1:35" s="323" customFormat="1" ht="15.95" customHeight="1">
      <c r="A232" s="453" t="s">
        <v>546</v>
      </c>
      <c r="B232" s="458">
        <v>25</v>
      </c>
      <c r="C232" s="450">
        <v>4216</v>
      </c>
      <c r="D232" s="450"/>
      <c r="E232" s="450"/>
      <c r="F232" s="450"/>
      <c r="G232" s="450"/>
      <c r="H232" s="450"/>
      <c r="I232" s="450"/>
      <c r="J232" s="450"/>
      <c r="K232" s="450">
        <v>4216</v>
      </c>
      <c r="L232" s="450">
        <v>8432</v>
      </c>
      <c r="M232" s="450">
        <v>20030.52</v>
      </c>
      <c r="N232" s="450">
        <v>28462.52</v>
      </c>
      <c r="O232" s="450">
        <v>79054.52</v>
      </c>
      <c r="P232" s="451">
        <v>1976363</v>
      </c>
      <c r="Q232" s="456">
        <v>25</v>
      </c>
      <c r="R232" s="450">
        <v>4216</v>
      </c>
      <c r="S232" s="450"/>
      <c r="T232" s="450"/>
      <c r="U232" s="450"/>
      <c r="V232" s="450"/>
      <c r="W232" s="450"/>
      <c r="X232" s="450"/>
      <c r="Y232" s="450"/>
      <c r="Z232" s="450">
        <v>4216</v>
      </c>
      <c r="AA232" s="450">
        <v>8432</v>
      </c>
      <c r="AB232" s="450">
        <v>15000</v>
      </c>
      <c r="AC232" s="450">
        <v>23432</v>
      </c>
      <c r="AD232" s="450">
        <v>74024</v>
      </c>
      <c r="AE232" s="461">
        <v>1850600</v>
      </c>
      <c r="AF232" s="964">
        <f t="shared" si="71"/>
        <v>-5030.5200000000041</v>
      </c>
      <c r="AG232" s="1819">
        <f t="shared" si="72"/>
        <v>0</v>
      </c>
      <c r="AH232" s="456">
        <v>25</v>
      </c>
      <c r="AI232" s="451">
        <v>1861285.61</v>
      </c>
    </row>
    <row r="233" spans="1:35" s="89" customFormat="1" ht="15.95" customHeight="1">
      <c r="A233" s="549" t="s">
        <v>0</v>
      </c>
      <c r="B233" s="553">
        <v>267</v>
      </c>
      <c r="C233" s="554"/>
      <c r="D233" s="554"/>
      <c r="E233" s="554"/>
      <c r="F233" s="554"/>
      <c r="G233" s="554"/>
      <c r="H233" s="554"/>
      <c r="I233" s="554"/>
      <c r="J233" s="554"/>
      <c r="K233" s="554"/>
      <c r="L233" s="554"/>
      <c r="M233" s="554"/>
      <c r="N233" s="554"/>
      <c r="O233" s="554"/>
      <c r="P233" s="550">
        <v>36559164.583999999</v>
      </c>
      <c r="Q233" s="938">
        <v>269</v>
      </c>
      <c r="R233" s="554"/>
      <c r="S233" s="554"/>
      <c r="T233" s="554"/>
      <c r="U233" s="554"/>
      <c r="V233" s="554"/>
      <c r="W233" s="554"/>
      <c r="X233" s="554"/>
      <c r="Y233" s="554"/>
      <c r="Z233" s="554"/>
      <c r="AA233" s="554"/>
      <c r="AB233" s="554"/>
      <c r="AC233" s="554"/>
      <c r="AD233" s="554"/>
      <c r="AE233" s="551">
        <v>35394283.119999997</v>
      </c>
      <c r="AF233" s="552">
        <f>SUM(AF226:AF232)</f>
        <v>-40034.376000000004</v>
      </c>
      <c r="AG233" s="563">
        <f>SUM(AG226:AG232)</f>
        <v>2</v>
      </c>
      <c r="AH233" s="938">
        <v>269</v>
      </c>
      <c r="AI233" s="550">
        <v>39535908</v>
      </c>
    </row>
    <row r="234" spans="1:35" s="324" customFormat="1" ht="15.95" customHeight="1">
      <c r="A234" s="454" t="s">
        <v>548</v>
      </c>
      <c r="B234" s="459"/>
      <c r="C234" s="452"/>
      <c r="D234" s="452"/>
      <c r="E234" s="452"/>
      <c r="F234" s="452"/>
      <c r="G234" s="452"/>
      <c r="H234" s="452"/>
      <c r="I234" s="452"/>
      <c r="J234" s="452"/>
      <c r="K234" s="452"/>
      <c r="L234" s="452"/>
      <c r="M234" s="452"/>
      <c r="N234" s="425"/>
      <c r="O234" s="425"/>
      <c r="P234" s="171">
        <v>1687000</v>
      </c>
      <c r="Q234" s="456"/>
      <c r="R234" s="425"/>
      <c r="S234" s="425"/>
      <c r="T234" s="425"/>
      <c r="U234" s="425"/>
      <c r="V234" s="425"/>
      <c r="W234" s="425"/>
      <c r="X234" s="425"/>
      <c r="Y234" s="425"/>
      <c r="Z234" s="425"/>
      <c r="AA234" s="425"/>
      <c r="AB234" s="425"/>
      <c r="AC234" s="425"/>
      <c r="AD234" s="425"/>
      <c r="AE234" s="438">
        <v>1596500</v>
      </c>
      <c r="AF234" s="441"/>
      <c r="AG234" s="559"/>
      <c r="AH234" s="456"/>
      <c r="AI234" s="171">
        <v>1420800</v>
      </c>
    </row>
    <row r="235" spans="1:35" s="324" customFormat="1" ht="15.95" customHeight="1">
      <c r="A235" s="454" t="s">
        <v>672</v>
      </c>
      <c r="B235" s="459"/>
      <c r="C235" s="452"/>
      <c r="D235" s="452"/>
      <c r="E235" s="452"/>
      <c r="F235" s="452"/>
      <c r="G235" s="452"/>
      <c r="H235" s="452"/>
      <c r="I235" s="452"/>
      <c r="J235" s="452"/>
      <c r="K235" s="452"/>
      <c r="L235" s="452"/>
      <c r="M235" s="452"/>
      <c r="N235" s="425"/>
      <c r="O235" s="425"/>
      <c r="P235" s="171">
        <v>306850.44</v>
      </c>
      <c r="Q235" s="456"/>
      <c r="R235" s="425"/>
      <c r="S235" s="425"/>
      <c r="T235" s="425"/>
      <c r="U235" s="425"/>
      <c r="V235" s="425"/>
      <c r="W235" s="425"/>
      <c r="X235" s="425"/>
      <c r="Y235" s="425"/>
      <c r="Z235" s="425"/>
      <c r="AA235" s="425"/>
      <c r="AB235" s="425"/>
      <c r="AC235" s="425"/>
      <c r="AD235" s="425"/>
      <c r="AE235" s="171"/>
      <c r="AF235" s="441"/>
      <c r="AG235" s="559"/>
      <c r="AH235" s="456"/>
      <c r="AI235" s="171"/>
    </row>
    <row r="236" spans="1:35" s="325" customFormat="1" ht="22.5" customHeight="1" thickBot="1">
      <c r="A236" s="455" t="s">
        <v>0</v>
      </c>
      <c r="B236" s="460">
        <f>+B233</f>
        <v>267</v>
      </c>
      <c r="C236" s="428"/>
      <c r="D236" s="428"/>
      <c r="E236" s="428"/>
      <c r="F236" s="428"/>
      <c r="G236" s="428"/>
      <c r="H236" s="428"/>
      <c r="I236" s="428"/>
      <c r="J236" s="428"/>
      <c r="K236" s="428"/>
      <c r="L236" s="428"/>
      <c r="M236" s="428"/>
      <c r="N236" s="428"/>
      <c r="O236" s="428"/>
      <c r="P236" s="429">
        <v>38553015.023999996</v>
      </c>
      <c r="Q236" s="457">
        <f>+Q233</f>
        <v>269</v>
      </c>
      <c r="R236" s="428"/>
      <c r="S236" s="428"/>
      <c r="T236" s="428"/>
      <c r="U236" s="428"/>
      <c r="V236" s="428"/>
      <c r="W236" s="428"/>
      <c r="X236" s="428"/>
      <c r="Y236" s="428"/>
      <c r="Z236" s="428"/>
      <c r="AA236" s="428"/>
      <c r="AB236" s="428"/>
      <c r="AC236" s="428"/>
      <c r="AD236" s="428"/>
      <c r="AE236" s="440">
        <v>36990783.119999997</v>
      </c>
      <c r="AF236" s="443">
        <f>+AF233</f>
        <v>-40034.376000000004</v>
      </c>
      <c r="AG236" s="561">
        <f>+AG233</f>
        <v>2</v>
      </c>
      <c r="AH236" s="457">
        <f>+AH233</f>
        <v>269</v>
      </c>
      <c r="AI236" s="429">
        <v>40956708</v>
      </c>
    </row>
    <row r="237" spans="1:35" ht="12.75" hidden="1" thickTop="1"/>
    <row r="238" spans="1:35" ht="12.75" hidden="1" thickTop="1"/>
    <row r="239" spans="1:35" ht="13.15" customHeight="1" thickTop="1">
      <c r="A239" s="2004" t="s">
        <v>551</v>
      </c>
      <c r="B239" s="2004"/>
      <c r="C239" s="2004"/>
      <c r="D239" s="2004"/>
      <c r="E239" s="2004"/>
      <c r="F239" s="2004"/>
      <c r="G239" s="2004"/>
      <c r="H239" s="2004"/>
      <c r="I239" s="2004"/>
      <c r="J239" s="2004"/>
      <c r="K239" s="2004"/>
      <c r="L239" s="2004"/>
      <c r="M239" s="2004"/>
      <c r="N239" s="2004"/>
      <c r="O239" s="2004"/>
      <c r="P239" s="2004"/>
      <c r="Q239" s="2004"/>
      <c r="R239" s="2004"/>
      <c r="S239" s="2004"/>
      <c r="T239" s="2004"/>
      <c r="U239" s="2004"/>
      <c r="V239" s="2004"/>
      <c r="W239" s="2004"/>
      <c r="X239" s="2004"/>
      <c r="Y239" s="2004"/>
      <c r="Z239" s="2004"/>
      <c r="AA239" s="2004"/>
      <c r="AB239" s="2004"/>
      <c r="AC239" s="2004"/>
      <c r="AD239" s="2004"/>
      <c r="AE239" s="2004"/>
      <c r="AF239" s="2004"/>
      <c r="AG239" s="2004"/>
      <c r="AH239" s="2004"/>
      <c r="AI239" s="2004"/>
    </row>
    <row r="240" spans="1:35" ht="9.6" customHeight="1" thickBot="1">
      <c r="A240" s="1985"/>
      <c r="B240" s="1985"/>
      <c r="C240" s="1985"/>
      <c r="D240" s="1985"/>
      <c r="E240" s="1985"/>
      <c r="F240" s="1985"/>
      <c r="G240" s="1985"/>
      <c r="H240" s="1985"/>
      <c r="I240" s="1985"/>
      <c r="J240" s="1985"/>
      <c r="K240" s="1985"/>
      <c r="L240" s="1985"/>
      <c r="M240" s="1985"/>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row>
    <row r="241" spans="1:35" s="770" customFormat="1" ht="31.9" hidden="1" customHeight="1" thickTop="1">
      <c r="A241" s="1949" t="s">
        <v>39</v>
      </c>
      <c r="B241" s="1946" t="s">
        <v>291</v>
      </c>
      <c r="C241" s="1947"/>
      <c r="D241" s="1947"/>
      <c r="E241" s="1947"/>
      <c r="F241" s="1947"/>
      <c r="G241" s="1947"/>
      <c r="H241" s="1947"/>
      <c r="I241" s="1947"/>
      <c r="J241" s="1947"/>
      <c r="K241" s="1947"/>
      <c r="L241" s="1947"/>
      <c r="M241" s="1947"/>
      <c r="N241" s="1947"/>
      <c r="O241" s="1947"/>
      <c r="P241" s="1945"/>
      <c r="Q241" s="1944" t="s">
        <v>363</v>
      </c>
      <c r="R241" s="1947"/>
      <c r="S241" s="1947"/>
      <c r="T241" s="1947"/>
      <c r="U241" s="1947"/>
      <c r="V241" s="1947"/>
      <c r="W241" s="1947"/>
      <c r="X241" s="1947"/>
      <c r="Y241" s="1947"/>
      <c r="Z241" s="1947"/>
      <c r="AA241" s="1947"/>
      <c r="AB241" s="1947"/>
      <c r="AC241" s="1947"/>
      <c r="AD241" s="1947"/>
      <c r="AE241" s="1948"/>
      <c r="AF241" s="1997" t="s">
        <v>365</v>
      </c>
      <c r="AG241" s="1994"/>
      <c r="AH241" s="1993" t="s">
        <v>364</v>
      </c>
      <c r="AI241" s="1994"/>
    </row>
    <row r="242" spans="1:35" ht="129" hidden="1" customHeight="1">
      <c r="A242" s="1995"/>
      <c r="B242" s="370" t="s">
        <v>9</v>
      </c>
      <c r="C242" s="359" t="s">
        <v>120</v>
      </c>
      <c r="D242" s="359" t="s">
        <v>219</v>
      </c>
      <c r="E242" s="359" t="s">
        <v>122</v>
      </c>
      <c r="F242" s="359" t="s">
        <v>141</v>
      </c>
      <c r="G242" s="359" t="s">
        <v>142</v>
      </c>
      <c r="H242" s="359" t="s">
        <v>143</v>
      </c>
      <c r="I242" s="359" t="s">
        <v>144</v>
      </c>
      <c r="J242" s="359" t="s">
        <v>123</v>
      </c>
      <c r="K242" s="359" t="s">
        <v>124</v>
      </c>
      <c r="L242" s="359" t="s">
        <v>125</v>
      </c>
      <c r="M242" s="359" t="s">
        <v>140</v>
      </c>
      <c r="N242" s="359" t="s">
        <v>96</v>
      </c>
      <c r="O242" s="359" t="s">
        <v>130</v>
      </c>
      <c r="P242" s="360" t="s">
        <v>129</v>
      </c>
      <c r="Q242" s="369" t="s">
        <v>9</v>
      </c>
      <c r="R242" s="359" t="s">
        <v>120</v>
      </c>
      <c r="S242" s="359" t="s">
        <v>121</v>
      </c>
      <c r="T242" s="359" t="s">
        <v>122</v>
      </c>
      <c r="U242" s="359" t="s">
        <v>141</v>
      </c>
      <c r="V242" s="359" t="s">
        <v>142</v>
      </c>
      <c r="W242" s="359" t="s">
        <v>143</v>
      </c>
      <c r="X242" s="359" t="s">
        <v>144</v>
      </c>
      <c r="Y242" s="359" t="s">
        <v>123</v>
      </c>
      <c r="Z242" s="359" t="s">
        <v>124</v>
      </c>
      <c r="AA242" s="359" t="s">
        <v>125</v>
      </c>
      <c r="AB242" s="359" t="s">
        <v>140</v>
      </c>
      <c r="AC242" s="359" t="s">
        <v>96</v>
      </c>
      <c r="AD242" s="359" t="s">
        <v>130</v>
      </c>
      <c r="AE242" s="376" t="s">
        <v>292</v>
      </c>
      <c r="AF242" s="533" t="s">
        <v>134</v>
      </c>
      <c r="AG242" s="360" t="s">
        <v>133</v>
      </c>
      <c r="AH242" s="369" t="s">
        <v>9</v>
      </c>
      <c r="AI242" s="360" t="s">
        <v>293</v>
      </c>
    </row>
    <row r="243" spans="1:35" ht="12.75" hidden="1" thickTop="1">
      <c r="A243" s="1996"/>
      <c r="B243" s="516" t="s">
        <v>40</v>
      </c>
      <c r="C243" s="361" t="s">
        <v>41</v>
      </c>
      <c r="D243" s="361" t="s">
        <v>42</v>
      </c>
      <c r="E243" s="361" t="s">
        <v>43</v>
      </c>
      <c r="F243" s="362" t="s">
        <v>44</v>
      </c>
      <c r="G243" s="362" t="s">
        <v>45</v>
      </c>
      <c r="H243" s="362" t="s">
        <v>61</v>
      </c>
      <c r="I243" s="362" t="s">
        <v>95</v>
      </c>
      <c r="J243" s="362" t="s">
        <v>128</v>
      </c>
      <c r="K243" s="362" t="s">
        <v>132</v>
      </c>
      <c r="L243" s="362" t="s">
        <v>149</v>
      </c>
      <c r="M243" s="362" t="s">
        <v>150</v>
      </c>
      <c r="N243" s="362" t="s">
        <v>152</v>
      </c>
      <c r="O243" s="362" t="s">
        <v>153</v>
      </c>
      <c r="P243" s="371" t="s">
        <v>154</v>
      </c>
      <c r="Q243" s="928" t="s">
        <v>40</v>
      </c>
      <c r="R243" s="361" t="s">
        <v>41</v>
      </c>
      <c r="S243" s="361" t="s">
        <v>42</v>
      </c>
      <c r="T243" s="361" t="s">
        <v>43</v>
      </c>
      <c r="U243" s="362" t="s">
        <v>44</v>
      </c>
      <c r="V243" s="362" t="s">
        <v>45</v>
      </c>
      <c r="W243" s="362" t="s">
        <v>61</v>
      </c>
      <c r="X243" s="362" t="s">
        <v>95</v>
      </c>
      <c r="Y243" s="362" t="s">
        <v>128</v>
      </c>
      <c r="Z243" s="362" t="s">
        <v>132</v>
      </c>
      <c r="AA243" s="362" t="s">
        <v>149</v>
      </c>
      <c r="AB243" s="362" t="s">
        <v>150</v>
      </c>
      <c r="AC243" s="362" t="s">
        <v>152</v>
      </c>
      <c r="AD243" s="362" t="s">
        <v>153</v>
      </c>
      <c r="AE243" s="377" t="s">
        <v>154</v>
      </c>
      <c r="AF243" s="519"/>
      <c r="AG243" s="568"/>
      <c r="AH243" s="928"/>
      <c r="AI243" s="568"/>
    </row>
    <row r="244" spans="1:35" s="5" customFormat="1" ht="12.75" thickTop="1">
      <c r="A244" s="314" t="s">
        <v>677</v>
      </c>
      <c r="B244" s="922">
        <v>1</v>
      </c>
      <c r="C244" s="520">
        <v>28000</v>
      </c>
      <c r="D244" s="520"/>
      <c r="E244" s="520"/>
      <c r="F244" s="520"/>
      <c r="G244" s="520"/>
      <c r="H244" s="520"/>
      <c r="I244" s="520"/>
      <c r="J244" s="520"/>
      <c r="K244" s="520">
        <v>28000</v>
      </c>
      <c r="L244" s="520">
        <v>28000</v>
      </c>
      <c r="M244" s="520">
        <v>28000</v>
      </c>
      <c r="N244" s="520">
        <v>56000</v>
      </c>
      <c r="O244" s="520">
        <v>392000</v>
      </c>
      <c r="P244" s="521">
        <v>392000</v>
      </c>
      <c r="Q244" s="939">
        <v>1</v>
      </c>
      <c r="R244" s="520">
        <v>28000</v>
      </c>
      <c r="S244" s="520"/>
      <c r="T244" s="520"/>
      <c r="U244" s="520"/>
      <c r="V244" s="520"/>
      <c r="W244" s="520"/>
      <c r="X244" s="520"/>
      <c r="Y244" s="520"/>
      <c r="Z244" s="520">
        <v>28000</v>
      </c>
      <c r="AA244" s="520">
        <v>56000</v>
      </c>
      <c r="AB244" s="520">
        <v>28000</v>
      </c>
      <c r="AC244" s="520">
        <v>84000</v>
      </c>
      <c r="AD244" s="520">
        <v>420000</v>
      </c>
      <c r="AE244" s="522">
        <v>420000</v>
      </c>
      <c r="AF244" s="990">
        <f>+AF247</f>
        <v>28000</v>
      </c>
      <c r="AG244" s="1823">
        <f>+AG247</f>
        <v>0</v>
      </c>
      <c r="AH244" s="939">
        <v>1</v>
      </c>
      <c r="AI244" s="526">
        <v>420000</v>
      </c>
    </row>
    <row r="245" spans="1:35" s="5" customFormat="1">
      <c r="A245" s="570" t="s">
        <v>678</v>
      </c>
      <c r="B245" s="922"/>
      <c r="C245" s="520"/>
      <c r="D245" s="520"/>
      <c r="E245" s="520"/>
      <c r="F245" s="520"/>
      <c r="G245" s="520"/>
      <c r="H245" s="520"/>
      <c r="I245" s="520"/>
      <c r="J245" s="520"/>
      <c r="K245" s="520"/>
      <c r="L245" s="520"/>
      <c r="M245" s="520"/>
      <c r="N245" s="520"/>
      <c r="O245" s="520"/>
      <c r="P245" s="521"/>
      <c r="Q245" s="939"/>
      <c r="R245" s="520"/>
      <c r="S245" s="520"/>
      <c r="T245" s="520"/>
      <c r="U245" s="520"/>
      <c r="V245" s="520"/>
      <c r="W245" s="520"/>
      <c r="X245" s="520"/>
      <c r="Y245" s="520"/>
      <c r="Z245" s="520"/>
      <c r="AA245" s="520"/>
      <c r="AB245" s="520"/>
      <c r="AC245" s="520"/>
      <c r="AD245" s="520"/>
      <c r="AE245" s="522"/>
      <c r="AF245" s="528"/>
      <c r="AG245" s="1823"/>
      <c r="AH245" s="939"/>
      <c r="AI245" s="526"/>
    </row>
    <row r="246" spans="1:35" s="5" customFormat="1">
      <c r="A246" s="464"/>
      <c r="B246" s="278"/>
      <c r="C246" s="766"/>
      <c r="D246" s="766"/>
      <c r="E246" s="766"/>
      <c r="F246" s="766"/>
      <c r="G246" s="766"/>
      <c r="H246" s="766"/>
      <c r="I246" s="766"/>
      <c r="J246" s="766"/>
      <c r="K246" s="766"/>
      <c r="L246" s="766"/>
      <c r="M246" s="766"/>
      <c r="N246" s="766"/>
      <c r="O246" s="766"/>
      <c r="P246" s="198"/>
      <c r="Q246" s="275"/>
      <c r="R246" s="766"/>
      <c r="S246" s="766"/>
      <c r="T246" s="766"/>
      <c r="U246" s="766"/>
      <c r="V246" s="766"/>
      <c r="W246" s="766"/>
      <c r="X246" s="766"/>
      <c r="Y246" s="766"/>
      <c r="Z246" s="766"/>
      <c r="AA246" s="766"/>
      <c r="AB246" s="766"/>
      <c r="AC246" s="766"/>
      <c r="AD246" s="766"/>
      <c r="AE246" s="449"/>
      <c r="AF246" s="486"/>
      <c r="AG246" s="1819"/>
      <c r="AH246" s="275"/>
      <c r="AI246" s="444"/>
    </row>
    <row r="247" spans="1:35" s="5" customFormat="1">
      <c r="A247" s="465" t="s">
        <v>552</v>
      </c>
      <c r="B247" s="278">
        <v>1</v>
      </c>
      <c r="C247" s="766">
        <v>28000</v>
      </c>
      <c r="D247" s="766"/>
      <c r="E247" s="766"/>
      <c r="F247" s="766"/>
      <c r="G247" s="766"/>
      <c r="H247" s="766"/>
      <c r="I247" s="766"/>
      <c r="J247" s="766"/>
      <c r="K247" s="766">
        <v>28000</v>
      </c>
      <c r="L247" s="766">
        <v>28000</v>
      </c>
      <c r="M247" s="766">
        <v>28000</v>
      </c>
      <c r="N247" s="766">
        <v>56000</v>
      </c>
      <c r="O247" s="766">
        <v>392000</v>
      </c>
      <c r="P247" s="198">
        <v>392000</v>
      </c>
      <c r="Q247" s="275">
        <v>1</v>
      </c>
      <c r="R247" s="766">
        <v>28000</v>
      </c>
      <c r="S247" s="766"/>
      <c r="T247" s="766"/>
      <c r="U247" s="766"/>
      <c r="V247" s="766"/>
      <c r="W247" s="766"/>
      <c r="X247" s="766"/>
      <c r="Y247" s="766"/>
      <c r="Z247" s="766">
        <v>28000</v>
      </c>
      <c r="AA247" s="766">
        <v>56000</v>
      </c>
      <c r="AB247" s="766">
        <v>28000</v>
      </c>
      <c r="AC247" s="766">
        <v>84000</v>
      </c>
      <c r="AD247" s="766">
        <v>420000</v>
      </c>
      <c r="AE247" s="449">
        <v>420000</v>
      </c>
      <c r="AF247" s="964">
        <f t="shared" ref="AF247" si="73">+AD247-O247</f>
        <v>28000</v>
      </c>
      <c r="AG247" s="1819">
        <f t="shared" ref="AG247" si="74">+Q247-B247</f>
        <v>0</v>
      </c>
      <c r="AH247" s="275">
        <v>1</v>
      </c>
      <c r="AI247" s="444">
        <v>420000</v>
      </c>
    </row>
    <row r="248" spans="1:35" s="5" customFormat="1">
      <c r="A248" s="464"/>
      <c r="B248" s="278"/>
      <c r="C248" s="766"/>
      <c r="D248" s="766"/>
      <c r="E248" s="766"/>
      <c r="F248" s="766"/>
      <c r="G248" s="766"/>
      <c r="H248" s="766"/>
      <c r="I248" s="766"/>
      <c r="J248" s="766"/>
      <c r="K248" s="766"/>
      <c r="L248" s="766"/>
      <c r="M248" s="766"/>
      <c r="N248" s="766"/>
      <c r="O248" s="766"/>
      <c r="P248" s="198"/>
      <c r="Q248" s="275"/>
      <c r="R248" s="766"/>
      <c r="S248" s="766"/>
      <c r="T248" s="766"/>
      <c r="U248" s="766"/>
      <c r="V248" s="766"/>
      <c r="W248" s="766"/>
      <c r="X248" s="766"/>
      <c r="Y248" s="766"/>
      <c r="Z248" s="766"/>
      <c r="AA248" s="766"/>
      <c r="AB248" s="766"/>
      <c r="AC248" s="766"/>
      <c r="AD248" s="766"/>
      <c r="AE248" s="449"/>
      <c r="AF248" s="486"/>
      <c r="AG248" s="1819"/>
      <c r="AH248" s="275"/>
      <c r="AI248" s="444"/>
    </row>
    <row r="249" spans="1:35" s="5" customFormat="1">
      <c r="A249" s="464"/>
      <c r="B249" s="278"/>
      <c r="C249" s="766"/>
      <c r="D249" s="766"/>
      <c r="E249" s="766"/>
      <c r="F249" s="766"/>
      <c r="G249" s="766"/>
      <c r="H249" s="766"/>
      <c r="I249" s="766"/>
      <c r="J249" s="766"/>
      <c r="K249" s="766"/>
      <c r="L249" s="766"/>
      <c r="M249" s="766"/>
      <c r="N249" s="766"/>
      <c r="O249" s="766"/>
      <c r="P249" s="198"/>
      <c r="Q249" s="275"/>
      <c r="R249" s="766"/>
      <c r="S249" s="766"/>
      <c r="T249" s="766"/>
      <c r="U249" s="766"/>
      <c r="V249" s="766"/>
      <c r="W249" s="766"/>
      <c r="X249" s="766"/>
      <c r="Y249" s="766"/>
      <c r="Z249" s="766"/>
      <c r="AA249" s="766"/>
      <c r="AB249" s="766"/>
      <c r="AC249" s="766"/>
      <c r="AD249" s="766"/>
      <c r="AE249" s="449"/>
      <c r="AF249" s="486"/>
      <c r="AG249" s="1819"/>
      <c r="AH249" s="275"/>
      <c r="AI249" s="444"/>
    </row>
    <row r="250" spans="1:35" s="5" customFormat="1">
      <c r="A250" s="1839" t="s">
        <v>23989</v>
      </c>
      <c r="B250" s="922">
        <v>293</v>
      </c>
      <c r="C250" s="520">
        <v>174475</v>
      </c>
      <c r="D250" s="520"/>
      <c r="E250" s="520"/>
      <c r="F250" s="520"/>
      <c r="G250" s="520"/>
      <c r="H250" s="520"/>
      <c r="I250" s="520"/>
      <c r="J250" s="520"/>
      <c r="K250" s="520">
        <v>174475</v>
      </c>
      <c r="L250" s="520">
        <v>386355.49999999988</v>
      </c>
      <c r="M250" s="520">
        <v>203554.16666666666</v>
      </c>
      <c r="N250" s="520">
        <v>589909.66666666674</v>
      </c>
      <c r="O250" s="520">
        <v>2683609.6666666665</v>
      </c>
      <c r="P250" s="521">
        <v>53627277.130000003</v>
      </c>
      <c r="Q250" s="939">
        <v>293</v>
      </c>
      <c r="R250" s="520">
        <v>174569.58</v>
      </c>
      <c r="S250" s="520"/>
      <c r="T250" s="520"/>
      <c r="U250" s="520"/>
      <c r="V250" s="520"/>
      <c r="W250" s="520"/>
      <c r="X250" s="520"/>
      <c r="Y250" s="520"/>
      <c r="Z250" s="520">
        <v>174569.58</v>
      </c>
      <c r="AA250" s="520">
        <v>386355.49999999988</v>
      </c>
      <c r="AB250" s="520">
        <v>203359.72333333333</v>
      </c>
      <c r="AC250" s="520">
        <v>589715.22333333339</v>
      </c>
      <c r="AD250" s="520">
        <v>2684550.1833333331</v>
      </c>
      <c r="AE250" s="522">
        <v>53766691.283333331</v>
      </c>
      <c r="AF250" s="990">
        <f>SUM(AF253:AF267)</f>
        <v>940.51666666654637</v>
      </c>
      <c r="AG250" s="1823">
        <f>SUM(AG253:AG267)</f>
        <v>0</v>
      </c>
      <c r="AH250" s="939">
        <v>293</v>
      </c>
      <c r="AI250" s="526">
        <v>52552607.489999995</v>
      </c>
    </row>
    <row r="251" spans="1:35" s="5" customFormat="1">
      <c r="A251" s="570" t="s">
        <v>680</v>
      </c>
      <c r="B251" s="922"/>
      <c r="C251" s="520"/>
      <c r="D251" s="520"/>
      <c r="E251" s="520"/>
      <c r="F251" s="520"/>
      <c r="G251" s="520"/>
      <c r="H251" s="520"/>
      <c r="I251" s="520"/>
      <c r="J251" s="520"/>
      <c r="K251" s="520"/>
      <c r="L251" s="520"/>
      <c r="M251" s="520"/>
      <c r="N251" s="520"/>
      <c r="O251" s="520"/>
      <c r="P251" s="521"/>
      <c r="Q251" s="939"/>
      <c r="R251" s="520"/>
      <c r="S251" s="520"/>
      <c r="T251" s="520"/>
      <c r="U251" s="520"/>
      <c r="V251" s="520"/>
      <c r="W251" s="520"/>
      <c r="X251" s="520"/>
      <c r="Y251" s="520"/>
      <c r="Z251" s="520"/>
      <c r="AA251" s="520"/>
      <c r="AB251" s="520"/>
      <c r="AC251" s="520"/>
      <c r="AD251" s="520"/>
      <c r="AE251" s="522"/>
      <c r="AF251" s="528"/>
      <c r="AG251" s="1823"/>
      <c r="AH251" s="939"/>
      <c r="AI251" s="526"/>
    </row>
    <row r="252" spans="1:35" s="5" customFormat="1">
      <c r="A252" s="464"/>
      <c r="B252" s="278"/>
      <c r="C252" s="766"/>
      <c r="D252" s="766"/>
      <c r="E252" s="766"/>
      <c r="F252" s="766"/>
      <c r="G252" s="766"/>
      <c r="H252" s="766"/>
      <c r="I252" s="766"/>
      <c r="J252" s="766"/>
      <c r="K252" s="766"/>
      <c r="L252" s="766"/>
      <c r="M252" s="766"/>
      <c r="N252" s="766"/>
      <c r="O252" s="766"/>
      <c r="P252" s="198"/>
      <c r="Q252" s="275"/>
      <c r="R252" s="766"/>
      <c r="S252" s="766"/>
      <c r="T252" s="766"/>
      <c r="U252" s="766"/>
      <c r="V252" s="766"/>
      <c r="W252" s="766"/>
      <c r="X252" s="766"/>
      <c r="Y252" s="766"/>
      <c r="Z252" s="766"/>
      <c r="AA252" s="766"/>
      <c r="AB252" s="766"/>
      <c r="AC252" s="766"/>
      <c r="AD252" s="766"/>
      <c r="AE252" s="449"/>
      <c r="AF252" s="486"/>
      <c r="AG252" s="564"/>
      <c r="AH252" s="275"/>
      <c r="AI252" s="444"/>
    </row>
    <row r="253" spans="1:35" s="5" customFormat="1">
      <c r="A253" s="183" t="s">
        <v>553</v>
      </c>
      <c r="B253" s="278">
        <v>1</v>
      </c>
      <c r="C253" s="766">
        <v>15685</v>
      </c>
      <c r="D253" s="766"/>
      <c r="E253" s="766"/>
      <c r="F253" s="766"/>
      <c r="G253" s="766"/>
      <c r="H253" s="766"/>
      <c r="I253" s="766"/>
      <c r="J253" s="766"/>
      <c r="K253" s="766">
        <v>15685</v>
      </c>
      <c r="L253" s="766">
        <v>34593.300000000003</v>
      </c>
      <c r="M253" s="766">
        <v>18299.166666666668</v>
      </c>
      <c r="N253" s="766">
        <v>52892.466666666674</v>
      </c>
      <c r="O253" s="766">
        <v>241112.46666666667</v>
      </c>
      <c r="P253" s="198">
        <v>241112.46666666667</v>
      </c>
      <c r="Q253" s="275">
        <v>1</v>
      </c>
      <c r="R253" s="766">
        <v>15693</v>
      </c>
      <c r="S253" s="766"/>
      <c r="T253" s="766"/>
      <c r="U253" s="766"/>
      <c r="V253" s="766"/>
      <c r="W253" s="766"/>
      <c r="X253" s="766"/>
      <c r="Y253" s="766"/>
      <c r="Z253" s="766">
        <v>15693</v>
      </c>
      <c r="AA253" s="766">
        <v>34593.300000000003</v>
      </c>
      <c r="AB253" s="766">
        <v>18308.5</v>
      </c>
      <c r="AC253" s="766">
        <v>52901.8</v>
      </c>
      <c r="AD253" s="766">
        <v>241217.8</v>
      </c>
      <c r="AE253" s="449">
        <v>241217.8</v>
      </c>
      <c r="AF253" s="964">
        <f t="shared" ref="AF253:AF267" si="75">+AD253-O253</f>
        <v>105.33333333331393</v>
      </c>
      <c r="AG253" s="1819">
        <f t="shared" ref="AG253:AG267" si="76">+Q253-B253</f>
        <v>0</v>
      </c>
      <c r="AH253" s="275">
        <v>1</v>
      </c>
      <c r="AI253" s="444">
        <v>241235.24</v>
      </c>
    </row>
    <row r="254" spans="1:35" s="5" customFormat="1">
      <c r="A254" s="183" t="s">
        <v>554</v>
      </c>
      <c r="B254" s="278">
        <v>1</v>
      </c>
      <c r="C254" s="766">
        <v>15685</v>
      </c>
      <c r="D254" s="766"/>
      <c r="E254" s="766"/>
      <c r="F254" s="766"/>
      <c r="G254" s="766"/>
      <c r="H254" s="766"/>
      <c r="I254" s="766"/>
      <c r="J254" s="766"/>
      <c r="K254" s="766">
        <v>15685</v>
      </c>
      <c r="L254" s="766">
        <v>34593.300000000003</v>
      </c>
      <c r="M254" s="766">
        <v>18299.166666666668</v>
      </c>
      <c r="N254" s="766">
        <v>52892.466666666674</v>
      </c>
      <c r="O254" s="766">
        <v>241112.46666666667</v>
      </c>
      <c r="P254" s="198">
        <v>241112.46666666667</v>
      </c>
      <c r="Q254" s="275">
        <v>1</v>
      </c>
      <c r="R254" s="766">
        <v>15693</v>
      </c>
      <c r="S254" s="766"/>
      <c r="T254" s="766"/>
      <c r="U254" s="766"/>
      <c r="V254" s="766"/>
      <c r="W254" s="766"/>
      <c r="X254" s="766"/>
      <c r="Y254" s="766"/>
      <c r="Z254" s="766">
        <v>15693</v>
      </c>
      <c r="AA254" s="766">
        <v>34593.300000000003</v>
      </c>
      <c r="AB254" s="766">
        <v>18308.5</v>
      </c>
      <c r="AC254" s="766">
        <v>52901.8</v>
      </c>
      <c r="AD254" s="766">
        <v>241217.8</v>
      </c>
      <c r="AE254" s="449">
        <v>241217.8</v>
      </c>
      <c r="AF254" s="964">
        <f t="shared" si="75"/>
        <v>105.33333333331393</v>
      </c>
      <c r="AG254" s="1819">
        <f t="shared" si="76"/>
        <v>0</v>
      </c>
      <c r="AH254" s="275">
        <v>1</v>
      </c>
      <c r="AI254" s="444">
        <v>482470.48</v>
      </c>
    </row>
    <row r="255" spans="1:35" s="5" customFormat="1">
      <c r="A255" s="183" t="s">
        <v>555</v>
      </c>
      <c r="B255" s="278">
        <v>12</v>
      </c>
      <c r="C255" s="766">
        <v>15685</v>
      </c>
      <c r="D255" s="766"/>
      <c r="E255" s="766"/>
      <c r="F255" s="766"/>
      <c r="G255" s="766"/>
      <c r="H255" s="766"/>
      <c r="I255" s="766"/>
      <c r="J255" s="766"/>
      <c r="K255" s="766">
        <v>15685</v>
      </c>
      <c r="L255" s="766">
        <v>34593.299999999996</v>
      </c>
      <c r="M255" s="766">
        <v>18299.166666666664</v>
      </c>
      <c r="N255" s="766">
        <v>52892.46666666666</v>
      </c>
      <c r="O255" s="766">
        <v>241112.46666666667</v>
      </c>
      <c r="P255" s="198">
        <v>2893349.6</v>
      </c>
      <c r="Q255" s="275">
        <v>12</v>
      </c>
      <c r="R255" s="766">
        <v>15693</v>
      </c>
      <c r="S255" s="766"/>
      <c r="T255" s="766"/>
      <c r="U255" s="766"/>
      <c r="V255" s="766"/>
      <c r="W255" s="766"/>
      <c r="X255" s="766"/>
      <c r="Y255" s="766"/>
      <c r="Z255" s="766">
        <v>15693</v>
      </c>
      <c r="AA255" s="766">
        <v>34593.300000000003</v>
      </c>
      <c r="AB255" s="766">
        <v>18308.5</v>
      </c>
      <c r="AC255" s="766">
        <v>52901.8</v>
      </c>
      <c r="AD255" s="766">
        <v>241217.8</v>
      </c>
      <c r="AE255" s="449">
        <v>2894613.5999999996</v>
      </c>
      <c r="AF255" s="964">
        <f t="shared" si="75"/>
        <v>105.33333333331393</v>
      </c>
      <c r="AG255" s="1819">
        <f t="shared" si="76"/>
        <v>0</v>
      </c>
      <c r="AH255" s="275">
        <v>12</v>
      </c>
      <c r="AI255" s="444">
        <v>2894822.88</v>
      </c>
    </row>
    <row r="256" spans="1:35" s="5" customFormat="1">
      <c r="A256" s="183" t="s">
        <v>556</v>
      </c>
      <c r="B256" s="278">
        <v>5</v>
      </c>
      <c r="C256" s="766">
        <v>15685</v>
      </c>
      <c r="D256" s="766"/>
      <c r="E256" s="766"/>
      <c r="F256" s="766"/>
      <c r="G256" s="766"/>
      <c r="H256" s="766"/>
      <c r="I256" s="766"/>
      <c r="J256" s="766"/>
      <c r="K256" s="766">
        <v>15685</v>
      </c>
      <c r="L256" s="766">
        <v>34593.300000000003</v>
      </c>
      <c r="M256" s="766">
        <v>18299.166666666668</v>
      </c>
      <c r="N256" s="766">
        <v>52892.466666666674</v>
      </c>
      <c r="O256" s="766">
        <v>241112.46666666667</v>
      </c>
      <c r="P256" s="198">
        <v>1205562.3333333335</v>
      </c>
      <c r="Q256" s="275">
        <v>5</v>
      </c>
      <c r="R256" s="766">
        <v>15693</v>
      </c>
      <c r="S256" s="766"/>
      <c r="T256" s="766"/>
      <c r="U256" s="766"/>
      <c r="V256" s="766"/>
      <c r="W256" s="766"/>
      <c r="X256" s="766"/>
      <c r="Y256" s="766"/>
      <c r="Z256" s="766">
        <v>15693</v>
      </c>
      <c r="AA256" s="766">
        <v>34593.300000000003</v>
      </c>
      <c r="AB256" s="766">
        <v>18308.5</v>
      </c>
      <c r="AC256" s="766">
        <v>52901.8</v>
      </c>
      <c r="AD256" s="766">
        <v>241217.8</v>
      </c>
      <c r="AE256" s="449">
        <v>1206089</v>
      </c>
      <c r="AF256" s="964">
        <f t="shared" si="75"/>
        <v>105.33333333331393</v>
      </c>
      <c r="AG256" s="1819">
        <f t="shared" si="76"/>
        <v>0</v>
      </c>
      <c r="AH256" s="275">
        <v>5</v>
      </c>
      <c r="AI256" s="444">
        <v>1206176.2</v>
      </c>
    </row>
    <row r="257" spans="1:35" s="5" customFormat="1">
      <c r="A257" s="183" t="s">
        <v>557</v>
      </c>
      <c r="B257" s="278">
        <v>15</v>
      </c>
      <c r="C257" s="766">
        <v>15685</v>
      </c>
      <c r="D257" s="766"/>
      <c r="E257" s="766"/>
      <c r="F257" s="766"/>
      <c r="G257" s="766"/>
      <c r="H257" s="766"/>
      <c r="I257" s="766"/>
      <c r="J257" s="766"/>
      <c r="K257" s="766">
        <v>15685</v>
      </c>
      <c r="L257" s="766">
        <v>34593.300000000003</v>
      </c>
      <c r="M257" s="766">
        <v>18299.166666666664</v>
      </c>
      <c r="N257" s="766">
        <v>52892.466666666667</v>
      </c>
      <c r="O257" s="766">
        <v>241112.46666666667</v>
      </c>
      <c r="P257" s="198">
        <v>3616687</v>
      </c>
      <c r="Q257" s="275">
        <v>15</v>
      </c>
      <c r="R257" s="766">
        <v>15693</v>
      </c>
      <c r="S257" s="766"/>
      <c r="T257" s="766"/>
      <c r="U257" s="766"/>
      <c r="V257" s="766"/>
      <c r="W257" s="766"/>
      <c r="X257" s="766"/>
      <c r="Y257" s="766"/>
      <c r="Z257" s="766">
        <v>15693</v>
      </c>
      <c r="AA257" s="766">
        <v>34593.300000000003</v>
      </c>
      <c r="AB257" s="766">
        <v>18067.39</v>
      </c>
      <c r="AC257" s="766">
        <v>52660.69</v>
      </c>
      <c r="AD257" s="766">
        <v>240976.69</v>
      </c>
      <c r="AE257" s="449">
        <v>3614650.35</v>
      </c>
      <c r="AF257" s="964">
        <f t="shared" si="75"/>
        <v>-135.7766666666721</v>
      </c>
      <c r="AG257" s="1819">
        <f t="shared" si="76"/>
        <v>0</v>
      </c>
      <c r="AH257" s="275">
        <v>15</v>
      </c>
      <c r="AI257" s="444">
        <v>3599753.4</v>
      </c>
    </row>
    <row r="258" spans="1:35" s="5" customFormat="1">
      <c r="A258" s="183" t="s">
        <v>558</v>
      </c>
      <c r="B258" s="278">
        <v>38</v>
      </c>
      <c r="C258" s="766">
        <v>14985</v>
      </c>
      <c r="D258" s="766"/>
      <c r="E258" s="766"/>
      <c r="F258" s="766"/>
      <c r="G258" s="766"/>
      <c r="H258" s="766"/>
      <c r="I258" s="766"/>
      <c r="J258" s="766"/>
      <c r="K258" s="766">
        <v>14985</v>
      </c>
      <c r="L258" s="766">
        <v>33067.300000000003</v>
      </c>
      <c r="M258" s="766">
        <v>17482.5</v>
      </c>
      <c r="N258" s="766">
        <v>50549.8</v>
      </c>
      <c r="O258" s="766">
        <v>230369.8</v>
      </c>
      <c r="P258" s="198">
        <v>8754052.4000000004</v>
      </c>
      <c r="Q258" s="275">
        <v>38</v>
      </c>
      <c r="R258" s="766">
        <v>14993</v>
      </c>
      <c r="S258" s="766"/>
      <c r="T258" s="766"/>
      <c r="U258" s="766"/>
      <c r="V258" s="766"/>
      <c r="W258" s="766"/>
      <c r="X258" s="766"/>
      <c r="Y258" s="766"/>
      <c r="Z258" s="766">
        <v>14993</v>
      </c>
      <c r="AA258" s="766">
        <v>33067.300000000003</v>
      </c>
      <c r="AB258" s="766">
        <v>17482.5</v>
      </c>
      <c r="AC258" s="766">
        <v>50549.8</v>
      </c>
      <c r="AD258" s="766">
        <v>230465.8</v>
      </c>
      <c r="AE258" s="449">
        <v>8757700.4000000004</v>
      </c>
      <c r="AF258" s="964">
        <f t="shared" si="75"/>
        <v>96</v>
      </c>
      <c r="AG258" s="1819">
        <f t="shared" si="76"/>
        <v>0</v>
      </c>
      <c r="AH258" s="275">
        <v>38</v>
      </c>
      <c r="AI258" s="444">
        <v>8733919.2399999984</v>
      </c>
    </row>
    <row r="259" spans="1:35" s="5" customFormat="1">
      <c r="A259" s="183" t="s">
        <v>559</v>
      </c>
      <c r="B259" s="278">
        <v>40</v>
      </c>
      <c r="C259" s="766">
        <v>13585</v>
      </c>
      <c r="D259" s="766"/>
      <c r="E259" s="766"/>
      <c r="F259" s="766"/>
      <c r="G259" s="766"/>
      <c r="H259" s="766"/>
      <c r="I259" s="766"/>
      <c r="J259" s="766"/>
      <c r="K259" s="766">
        <v>13585</v>
      </c>
      <c r="L259" s="766">
        <v>30015.3</v>
      </c>
      <c r="M259" s="766">
        <v>15849.166666666668</v>
      </c>
      <c r="N259" s="766">
        <v>45864.466666666667</v>
      </c>
      <c r="O259" s="766">
        <v>208884.46666666667</v>
      </c>
      <c r="P259" s="198">
        <v>9003435.5966666695</v>
      </c>
      <c r="Q259" s="275">
        <v>40</v>
      </c>
      <c r="R259" s="766">
        <v>13593</v>
      </c>
      <c r="S259" s="766"/>
      <c r="T259" s="766"/>
      <c r="U259" s="766"/>
      <c r="V259" s="766"/>
      <c r="W259" s="766"/>
      <c r="X259" s="766"/>
      <c r="Y259" s="766"/>
      <c r="Z259" s="766">
        <v>13593</v>
      </c>
      <c r="AA259" s="766">
        <v>30015.3</v>
      </c>
      <c r="AB259" s="766">
        <v>15849.166666666668</v>
      </c>
      <c r="AC259" s="766">
        <v>45864.466666666667</v>
      </c>
      <c r="AD259" s="766">
        <v>208980.46666666667</v>
      </c>
      <c r="AE259" s="449">
        <v>8359218.666666667</v>
      </c>
      <c r="AF259" s="964">
        <f t="shared" si="75"/>
        <v>96</v>
      </c>
      <c r="AG259" s="1819">
        <f t="shared" si="76"/>
        <v>0</v>
      </c>
      <c r="AH259" s="275">
        <v>40</v>
      </c>
      <c r="AI259" s="444">
        <v>8347906.8000000007</v>
      </c>
    </row>
    <row r="260" spans="1:35" s="5" customFormat="1">
      <c r="A260" s="183" t="s">
        <v>560</v>
      </c>
      <c r="B260" s="278">
        <v>46</v>
      </c>
      <c r="C260" s="766">
        <v>12585</v>
      </c>
      <c r="D260" s="766"/>
      <c r="E260" s="766"/>
      <c r="F260" s="766"/>
      <c r="G260" s="766"/>
      <c r="H260" s="766"/>
      <c r="I260" s="766"/>
      <c r="J260" s="766"/>
      <c r="K260" s="766">
        <v>12585</v>
      </c>
      <c r="L260" s="766">
        <v>27835.3</v>
      </c>
      <c r="M260" s="766">
        <v>14682.5</v>
      </c>
      <c r="N260" s="766">
        <v>42517.8</v>
      </c>
      <c r="O260" s="766">
        <v>193537.8</v>
      </c>
      <c r="P260" s="198">
        <v>8902738.7999999989</v>
      </c>
      <c r="Q260" s="275">
        <v>46</v>
      </c>
      <c r="R260" s="766">
        <v>12593</v>
      </c>
      <c r="S260" s="766"/>
      <c r="T260" s="766"/>
      <c r="U260" s="766"/>
      <c r="V260" s="766"/>
      <c r="W260" s="766"/>
      <c r="X260" s="766"/>
      <c r="Y260" s="766"/>
      <c r="Z260" s="766">
        <v>12593</v>
      </c>
      <c r="AA260" s="766">
        <v>27835.3</v>
      </c>
      <c r="AB260" s="766">
        <v>14682.5</v>
      </c>
      <c r="AC260" s="766">
        <v>42517.8</v>
      </c>
      <c r="AD260" s="766">
        <v>193633.8</v>
      </c>
      <c r="AE260" s="449">
        <v>8907154.7999999989</v>
      </c>
      <c r="AF260" s="964">
        <f t="shared" si="75"/>
        <v>96</v>
      </c>
      <c r="AG260" s="1819">
        <f t="shared" si="76"/>
        <v>0</v>
      </c>
      <c r="AH260" s="275">
        <v>46</v>
      </c>
      <c r="AI260" s="444">
        <v>8885963.5199999996</v>
      </c>
    </row>
    <row r="261" spans="1:35" s="5" customFormat="1">
      <c r="A261" s="183" t="s">
        <v>561</v>
      </c>
      <c r="B261" s="278">
        <v>59</v>
      </c>
      <c r="C261" s="766">
        <v>11585</v>
      </c>
      <c r="D261" s="766"/>
      <c r="E261" s="766"/>
      <c r="F261" s="766"/>
      <c r="G261" s="766"/>
      <c r="H261" s="766"/>
      <c r="I261" s="766"/>
      <c r="J261" s="766"/>
      <c r="K261" s="766">
        <v>11585</v>
      </c>
      <c r="L261" s="766">
        <v>25655.300000000003</v>
      </c>
      <c r="M261" s="766">
        <v>13515.833333333343</v>
      </c>
      <c r="N261" s="766">
        <v>39171.133333333346</v>
      </c>
      <c r="O261" s="766">
        <v>178191.13333333336</v>
      </c>
      <c r="P261" s="198">
        <v>9855255</v>
      </c>
      <c r="Q261" s="275">
        <v>59</v>
      </c>
      <c r="R261" s="766">
        <v>11567.58</v>
      </c>
      <c r="S261" s="766"/>
      <c r="T261" s="766"/>
      <c r="U261" s="766"/>
      <c r="V261" s="766"/>
      <c r="W261" s="766"/>
      <c r="X261" s="766"/>
      <c r="Y261" s="766"/>
      <c r="Z261" s="766">
        <v>11567.58</v>
      </c>
      <c r="AA261" s="766">
        <v>25655.300000000003</v>
      </c>
      <c r="AB261" s="766">
        <v>13515.833333333343</v>
      </c>
      <c r="AC261" s="766">
        <v>39171.133333333346</v>
      </c>
      <c r="AD261" s="766">
        <v>177982.09333333332</v>
      </c>
      <c r="AE261" s="449">
        <v>10623562</v>
      </c>
      <c r="AF261" s="964">
        <f t="shared" si="75"/>
        <v>-209.04000000003725</v>
      </c>
      <c r="AG261" s="1819">
        <f t="shared" si="76"/>
        <v>0</v>
      </c>
      <c r="AH261" s="275">
        <v>59</v>
      </c>
      <c r="AI261" s="444">
        <v>9672806</v>
      </c>
    </row>
    <row r="262" spans="1:35" s="5" customFormat="1">
      <c r="A262" s="183" t="s">
        <v>562</v>
      </c>
      <c r="B262" s="278">
        <v>3</v>
      </c>
      <c r="C262" s="766">
        <v>9085</v>
      </c>
      <c r="D262" s="766"/>
      <c r="E262" s="766"/>
      <c r="F262" s="766"/>
      <c r="G262" s="766"/>
      <c r="H262" s="766"/>
      <c r="I262" s="766"/>
      <c r="J262" s="766"/>
      <c r="K262" s="766">
        <v>9085</v>
      </c>
      <c r="L262" s="766">
        <v>20205.3</v>
      </c>
      <c r="M262" s="766">
        <v>10599.166666666666</v>
      </c>
      <c r="N262" s="766">
        <v>30804.466666666667</v>
      </c>
      <c r="O262" s="766">
        <v>139824.46666666667</v>
      </c>
      <c r="P262" s="198">
        <v>419473.4</v>
      </c>
      <c r="Q262" s="275">
        <v>3</v>
      </c>
      <c r="R262" s="766">
        <v>9093</v>
      </c>
      <c r="S262" s="766"/>
      <c r="T262" s="766"/>
      <c r="U262" s="766"/>
      <c r="V262" s="766"/>
      <c r="W262" s="766"/>
      <c r="X262" s="766"/>
      <c r="Y262" s="766"/>
      <c r="Z262" s="766">
        <v>9093</v>
      </c>
      <c r="AA262" s="766">
        <v>20205.3</v>
      </c>
      <c r="AB262" s="766">
        <v>10599.166666666666</v>
      </c>
      <c r="AC262" s="766">
        <v>30804.466666666667</v>
      </c>
      <c r="AD262" s="766">
        <v>139920.46666666667</v>
      </c>
      <c r="AE262" s="449">
        <v>419760</v>
      </c>
      <c r="AF262" s="964">
        <f t="shared" si="75"/>
        <v>96</v>
      </c>
      <c r="AG262" s="1819">
        <f t="shared" si="76"/>
        <v>0</v>
      </c>
      <c r="AH262" s="275">
        <v>3</v>
      </c>
      <c r="AI262" s="444">
        <v>400765.74000000005</v>
      </c>
    </row>
    <row r="263" spans="1:35" s="5" customFormat="1">
      <c r="A263" s="183" t="s">
        <v>563</v>
      </c>
      <c r="B263" s="278">
        <v>14</v>
      </c>
      <c r="C263" s="766">
        <v>10485</v>
      </c>
      <c r="D263" s="766"/>
      <c r="E263" s="766"/>
      <c r="F263" s="766"/>
      <c r="G263" s="766"/>
      <c r="H263" s="766"/>
      <c r="I263" s="766"/>
      <c r="J263" s="766"/>
      <c r="K263" s="766">
        <v>10485</v>
      </c>
      <c r="L263" s="766">
        <v>23257.3</v>
      </c>
      <c r="M263" s="766">
        <v>12232.5</v>
      </c>
      <c r="N263" s="766">
        <v>35489.800000000003</v>
      </c>
      <c r="O263" s="766">
        <v>161309.79999999999</v>
      </c>
      <c r="P263" s="198">
        <v>2258337.1999999997</v>
      </c>
      <c r="Q263" s="275">
        <v>14</v>
      </c>
      <c r="R263" s="766">
        <v>10493</v>
      </c>
      <c r="S263" s="766"/>
      <c r="T263" s="766"/>
      <c r="U263" s="766"/>
      <c r="V263" s="766"/>
      <c r="W263" s="766"/>
      <c r="X263" s="766"/>
      <c r="Y263" s="766"/>
      <c r="Z263" s="766">
        <v>10493</v>
      </c>
      <c r="AA263" s="766">
        <v>23257.3</v>
      </c>
      <c r="AB263" s="766">
        <v>12232.5</v>
      </c>
      <c r="AC263" s="766">
        <v>35489.800000000003</v>
      </c>
      <c r="AD263" s="766">
        <v>161405.79999999999</v>
      </c>
      <c r="AE263" s="449">
        <v>2259682</v>
      </c>
      <c r="AF263" s="964">
        <f t="shared" si="75"/>
        <v>96</v>
      </c>
      <c r="AG263" s="1819">
        <f t="shared" si="76"/>
        <v>0</v>
      </c>
      <c r="AH263" s="275">
        <v>14</v>
      </c>
      <c r="AI263" s="444">
        <v>2071850.0400000003</v>
      </c>
    </row>
    <row r="264" spans="1:35" s="5" customFormat="1">
      <c r="A264" s="183" t="s">
        <v>564</v>
      </c>
      <c r="B264" s="278">
        <v>32</v>
      </c>
      <c r="C264" s="766">
        <v>8285</v>
      </c>
      <c r="D264" s="766"/>
      <c r="E264" s="766"/>
      <c r="F264" s="766"/>
      <c r="G264" s="766"/>
      <c r="H264" s="766"/>
      <c r="I264" s="766"/>
      <c r="J264" s="766"/>
      <c r="K264" s="766">
        <v>8285</v>
      </c>
      <c r="L264" s="766">
        <v>18461.3</v>
      </c>
      <c r="M264" s="766">
        <v>9665.8333333333339</v>
      </c>
      <c r="N264" s="766">
        <v>28127.133333333331</v>
      </c>
      <c r="O264" s="766">
        <v>127547.13333333333</v>
      </c>
      <c r="P264" s="198">
        <v>4081508.2666666666</v>
      </c>
      <c r="Q264" s="275">
        <v>32</v>
      </c>
      <c r="R264" s="766">
        <v>8293</v>
      </c>
      <c r="S264" s="766"/>
      <c r="T264" s="766"/>
      <c r="U264" s="766"/>
      <c r="V264" s="766"/>
      <c r="W264" s="766"/>
      <c r="X264" s="766"/>
      <c r="Y264" s="766"/>
      <c r="Z264" s="766">
        <v>8293</v>
      </c>
      <c r="AA264" s="766">
        <v>18461.3</v>
      </c>
      <c r="AB264" s="766">
        <v>9665.8333333333339</v>
      </c>
      <c r="AC264" s="766">
        <v>28127.133333333331</v>
      </c>
      <c r="AD264" s="766">
        <v>127643.13333333333</v>
      </c>
      <c r="AE264" s="449">
        <v>4084580.2666666666</v>
      </c>
      <c r="AF264" s="964">
        <f t="shared" si="75"/>
        <v>96</v>
      </c>
      <c r="AG264" s="1819">
        <f t="shared" si="76"/>
        <v>0</v>
      </c>
      <c r="AH264" s="275">
        <v>32</v>
      </c>
      <c r="AI264" s="444">
        <v>3952599.09</v>
      </c>
    </row>
    <row r="265" spans="1:35" s="5" customFormat="1">
      <c r="A265" s="183" t="s">
        <v>565</v>
      </c>
      <c r="B265" s="278">
        <v>7</v>
      </c>
      <c r="C265" s="766">
        <v>5785</v>
      </c>
      <c r="D265" s="766"/>
      <c r="E265" s="766"/>
      <c r="F265" s="766"/>
      <c r="G265" s="766"/>
      <c r="H265" s="766"/>
      <c r="I265" s="766"/>
      <c r="J265" s="766"/>
      <c r="K265" s="766">
        <v>5785</v>
      </c>
      <c r="L265" s="766">
        <v>13011.300000000001</v>
      </c>
      <c r="M265" s="766">
        <v>6749.1666666666652</v>
      </c>
      <c r="N265" s="766">
        <v>19760.466666666667</v>
      </c>
      <c r="O265" s="766">
        <v>89180.466666666674</v>
      </c>
      <c r="P265" s="198">
        <v>624263.26666666672</v>
      </c>
      <c r="Q265" s="275">
        <v>7</v>
      </c>
      <c r="R265" s="766">
        <v>5793</v>
      </c>
      <c r="S265" s="766"/>
      <c r="T265" s="766"/>
      <c r="U265" s="766"/>
      <c r="V265" s="766"/>
      <c r="W265" s="766"/>
      <c r="X265" s="766"/>
      <c r="Y265" s="766"/>
      <c r="Z265" s="766">
        <v>5793</v>
      </c>
      <c r="AA265" s="766">
        <v>13011.300000000001</v>
      </c>
      <c r="AB265" s="766">
        <v>6749.1666666666652</v>
      </c>
      <c r="AC265" s="766">
        <v>19760.466666666667</v>
      </c>
      <c r="AD265" s="766">
        <v>89276.466666666674</v>
      </c>
      <c r="AE265" s="449">
        <v>624935.26666666672</v>
      </c>
      <c r="AF265" s="964">
        <f t="shared" si="75"/>
        <v>96</v>
      </c>
      <c r="AG265" s="1819">
        <f t="shared" si="76"/>
        <v>0</v>
      </c>
      <c r="AH265" s="275">
        <v>7</v>
      </c>
      <c r="AI265" s="444">
        <v>618094.67999999993</v>
      </c>
    </row>
    <row r="266" spans="1:35" s="5" customFormat="1">
      <c r="A266" s="183" t="s">
        <v>566</v>
      </c>
      <c r="B266" s="278">
        <v>15</v>
      </c>
      <c r="C266" s="766">
        <v>5085</v>
      </c>
      <c r="D266" s="766"/>
      <c r="E266" s="766"/>
      <c r="F266" s="766"/>
      <c r="G266" s="766"/>
      <c r="H266" s="766"/>
      <c r="I266" s="766"/>
      <c r="J266" s="766"/>
      <c r="K266" s="766">
        <v>5085</v>
      </c>
      <c r="L266" s="766">
        <v>11485.3</v>
      </c>
      <c r="M266" s="766">
        <v>5932.5</v>
      </c>
      <c r="N266" s="766">
        <v>17417.8</v>
      </c>
      <c r="O266" s="766">
        <v>78437.8</v>
      </c>
      <c r="P266" s="198">
        <v>1176567</v>
      </c>
      <c r="Q266" s="275">
        <v>15</v>
      </c>
      <c r="R266" s="766">
        <v>5093</v>
      </c>
      <c r="S266" s="766"/>
      <c r="T266" s="766"/>
      <c r="U266" s="766"/>
      <c r="V266" s="766"/>
      <c r="W266" s="766"/>
      <c r="X266" s="766"/>
      <c r="Y266" s="766"/>
      <c r="Z266" s="766">
        <v>5093</v>
      </c>
      <c r="AA266" s="766">
        <v>11485.3</v>
      </c>
      <c r="AB266" s="766">
        <v>5932.5</v>
      </c>
      <c r="AC266" s="766">
        <v>17417.8</v>
      </c>
      <c r="AD266" s="766">
        <v>78533.8</v>
      </c>
      <c r="AE266" s="449">
        <v>1178007</v>
      </c>
      <c r="AF266" s="964">
        <f t="shared" si="75"/>
        <v>96</v>
      </c>
      <c r="AG266" s="1819">
        <f t="shared" si="76"/>
        <v>0</v>
      </c>
      <c r="AH266" s="275">
        <v>15</v>
      </c>
      <c r="AI266" s="444">
        <v>1099847.98</v>
      </c>
    </row>
    <row r="267" spans="1:35" s="5" customFormat="1">
      <c r="A267" s="183" t="s">
        <v>567</v>
      </c>
      <c r="B267" s="278">
        <v>5</v>
      </c>
      <c r="C267" s="766">
        <v>4585</v>
      </c>
      <c r="D267" s="766"/>
      <c r="E267" s="766"/>
      <c r="F267" s="766"/>
      <c r="G267" s="766"/>
      <c r="H267" s="766"/>
      <c r="I267" s="766"/>
      <c r="J267" s="766"/>
      <c r="K267" s="766">
        <v>4585</v>
      </c>
      <c r="L267" s="766">
        <v>10395.299999999999</v>
      </c>
      <c r="M267" s="766">
        <v>5349.166666666667</v>
      </c>
      <c r="N267" s="766">
        <v>15744.466666666667</v>
      </c>
      <c r="O267" s="766">
        <v>70764.466666666674</v>
      </c>
      <c r="P267" s="198">
        <v>353822.33333333337</v>
      </c>
      <c r="Q267" s="275">
        <v>5</v>
      </c>
      <c r="R267" s="766">
        <v>4593</v>
      </c>
      <c r="S267" s="766"/>
      <c r="T267" s="766"/>
      <c r="U267" s="766"/>
      <c r="V267" s="766"/>
      <c r="W267" s="766"/>
      <c r="X267" s="766"/>
      <c r="Y267" s="766"/>
      <c r="Z267" s="766">
        <v>4593</v>
      </c>
      <c r="AA267" s="766">
        <v>10395.299999999999</v>
      </c>
      <c r="AB267" s="766">
        <v>5349.166666666667</v>
      </c>
      <c r="AC267" s="766">
        <v>15744.466666666667</v>
      </c>
      <c r="AD267" s="766">
        <v>70860.466666666674</v>
      </c>
      <c r="AE267" s="449">
        <v>354302.33333333337</v>
      </c>
      <c r="AF267" s="964">
        <f t="shared" si="75"/>
        <v>96</v>
      </c>
      <c r="AG267" s="1819">
        <f t="shared" si="76"/>
        <v>0</v>
      </c>
      <c r="AH267" s="275">
        <v>5</v>
      </c>
      <c r="AI267" s="444">
        <v>344396.2</v>
      </c>
    </row>
    <row r="268" spans="1:35" s="5" customFormat="1">
      <c r="A268" s="445"/>
      <c r="B268" s="278"/>
      <c r="C268" s="766"/>
      <c r="D268" s="766"/>
      <c r="E268" s="766"/>
      <c r="F268" s="766"/>
      <c r="G268" s="766"/>
      <c r="H268" s="766"/>
      <c r="I268" s="766"/>
      <c r="J268" s="766"/>
      <c r="K268" s="766"/>
      <c r="L268" s="766"/>
      <c r="M268" s="766"/>
      <c r="N268" s="766"/>
      <c r="O268" s="766"/>
      <c r="P268" s="198"/>
      <c r="Q268" s="275"/>
      <c r="R268" s="766"/>
      <c r="S268" s="766"/>
      <c r="T268" s="766"/>
      <c r="U268" s="766"/>
      <c r="V268" s="766"/>
      <c r="W268" s="766"/>
      <c r="X268" s="766"/>
      <c r="Y268" s="766"/>
      <c r="Z268" s="766"/>
      <c r="AA268" s="766"/>
      <c r="AB268" s="766"/>
      <c r="AC268" s="766"/>
      <c r="AD268" s="766"/>
      <c r="AE268" s="449"/>
      <c r="AF268" s="486"/>
      <c r="AG268" s="1819"/>
      <c r="AH268" s="275"/>
      <c r="AI268" s="444"/>
    </row>
    <row r="269" spans="1:35" s="5" customFormat="1">
      <c r="A269" s="473" t="s">
        <v>0</v>
      </c>
      <c r="B269" s="923">
        <v>294</v>
      </c>
      <c r="C269" s="471"/>
      <c r="D269" s="471"/>
      <c r="E269" s="471"/>
      <c r="F269" s="471"/>
      <c r="G269" s="471"/>
      <c r="H269" s="471"/>
      <c r="I269" s="471"/>
      <c r="J269" s="471"/>
      <c r="K269" s="471"/>
      <c r="L269" s="471"/>
      <c r="M269" s="471"/>
      <c r="N269" s="471"/>
      <c r="O269" s="471"/>
      <c r="P269" s="547">
        <v>54019277.130000003</v>
      </c>
      <c r="Q269" s="940">
        <v>294</v>
      </c>
      <c r="R269" s="471"/>
      <c r="S269" s="471"/>
      <c r="T269" s="471"/>
      <c r="U269" s="471"/>
      <c r="V269" s="471"/>
      <c r="W269" s="471"/>
      <c r="X269" s="471"/>
      <c r="Y269" s="471"/>
      <c r="Z269" s="471"/>
      <c r="AA269" s="471"/>
      <c r="AB269" s="471"/>
      <c r="AC269" s="471"/>
      <c r="AD269" s="471"/>
      <c r="AE269" s="548">
        <v>54186691.283333331</v>
      </c>
      <c r="AF269" s="991">
        <f>+AF244+AF250</f>
        <v>28940.516666666546</v>
      </c>
      <c r="AG269" s="1824">
        <f>+AG244+AG250</f>
        <v>0</v>
      </c>
      <c r="AH269" s="940">
        <v>294</v>
      </c>
      <c r="AI269" s="992">
        <v>52972607.489999995</v>
      </c>
    </row>
    <row r="270" spans="1:35" s="5" customFormat="1">
      <c r="A270" s="466" t="s">
        <v>548</v>
      </c>
      <c r="B270" s="278"/>
      <c r="C270" s="766"/>
      <c r="D270" s="766"/>
      <c r="E270" s="766"/>
      <c r="F270" s="766"/>
      <c r="G270" s="766"/>
      <c r="H270" s="766"/>
      <c r="I270" s="766"/>
      <c r="J270" s="766"/>
      <c r="K270" s="766"/>
      <c r="L270" s="766"/>
      <c r="M270" s="766"/>
      <c r="N270" s="766"/>
      <c r="O270" s="766"/>
      <c r="P270" s="198">
        <v>1264415</v>
      </c>
      <c r="Q270" s="275"/>
      <c r="R270" s="766"/>
      <c r="S270" s="766"/>
      <c r="T270" s="766"/>
      <c r="U270" s="766"/>
      <c r="V270" s="766"/>
      <c r="W270" s="766"/>
      <c r="X270" s="766"/>
      <c r="Y270" s="766"/>
      <c r="Z270" s="766"/>
      <c r="AA270" s="766"/>
      <c r="AB270" s="766"/>
      <c r="AC270" s="766"/>
      <c r="AD270" s="766"/>
      <c r="AE270" s="449">
        <v>1638744</v>
      </c>
      <c r="AF270" s="486"/>
      <c r="AG270" s="564"/>
      <c r="AH270" s="275"/>
      <c r="AI270" s="444">
        <v>1715544</v>
      </c>
    </row>
    <row r="271" spans="1:35" s="5" customFormat="1">
      <c r="A271" s="466" t="s">
        <v>23990</v>
      </c>
      <c r="B271" s="278"/>
      <c r="C271" s="766"/>
      <c r="D271" s="766"/>
      <c r="E271" s="766"/>
      <c r="F271" s="766"/>
      <c r="G271" s="766"/>
      <c r="H271" s="766"/>
      <c r="I271" s="766"/>
      <c r="J271" s="766"/>
      <c r="K271" s="766"/>
      <c r="L271" s="766"/>
      <c r="M271" s="766"/>
      <c r="N271" s="766"/>
      <c r="O271" s="766"/>
      <c r="P271" s="198">
        <v>3746436</v>
      </c>
      <c r="Q271" s="275"/>
      <c r="R271" s="766"/>
      <c r="S271" s="766"/>
      <c r="T271" s="766"/>
      <c r="U271" s="766"/>
      <c r="V271" s="766"/>
      <c r="W271" s="766"/>
      <c r="X271" s="766"/>
      <c r="Y271" s="766"/>
      <c r="Z271" s="766"/>
      <c r="AA271" s="766"/>
      <c r="AB271" s="766"/>
      <c r="AC271" s="766"/>
      <c r="AD271" s="766"/>
      <c r="AE271" s="449">
        <v>3682695</v>
      </c>
      <c r="AF271" s="486"/>
      <c r="AG271" s="564"/>
      <c r="AH271" s="275"/>
      <c r="AI271" s="444">
        <v>3646210</v>
      </c>
    </row>
    <row r="272" spans="1:35" s="312" customFormat="1" ht="12.75" thickBot="1">
      <c r="A272" s="467" t="s">
        <v>681</v>
      </c>
      <c r="B272" s="435">
        <f>+B269</f>
        <v>294</v>
      </c>
      <c r="C272" s="765"/>
      <c r="D272" s="765"/>
      <c r="E272" s="765"/>
      <c r="F272" s="765"/>
      <c r="G272" s="765"/>
      <c r="H272" s="765"/>
      <c r="I272" s="765"/>
      <c r="J272" s="765"/>
      <c r="K272" s="765"/>
      <c r="L272" s="765"/>
      <c r="M272" s="765"/>
      <c r="N272" s="765"/>
      <c r="O272" s="765"/>
      <c r="P272" s="463">
        <v>59030128.130000003</v>
      </c>
      <c r="Q272" s="433">
        <f>+Q269</f>
        <v>294</v>
      </c>
      <c r="R272" s="765"/>
      <c r="S272" s="765"/>
      <c r="T272" s="765"/>
      <c r="U272" s="765"/>
      <c r="V272" s="765"/>
      <c r="W272" s="765"/>
      <c r="X272" s="765"/>
      <c r="Y272" s="765"/>
      <c r="Z272" s="765"/>
      <c r="AA272" s="765"/>
      <c r="AB272" s="765"/>
      <c r="AC272" s="765"/>
      <c r="AD272" s="765"/>
      <c r="AE272" s="468">
        <v>59508130.283333331</v>
      </c>
      <c r="AF272" s="510">
        <f>+AF269</f>
        <v>28940.516666666546</v>
      </c>
      <c r="AG272" s="1822">
        <f>+AG269</f>
        <v>0</v>
      </c>
      <c r="AH272" s="433">
        <f>+AH269</f>
        <v>294</v>
      </c>
      <c r="AI272" s="501">
        <v>58334361.489999995</v>
      </c>
    </row>
    <row r="273" spans="1:35" ht="12.75" hidden="1" thickTop="1"/>
    <row r="274" spans="1:35" ht="12.75" hidden="1" thickTop="1"/>
    <row r="275" spans="1:35" ht="22.9" customHeight="1" thickTop="1" thickBot="1">
      <c r="A275" s="1985" t="s">
        <v>569</v>
      </c>
      <c r="B275" s="1985"/>
      <c r="C275" s="1985"/>
      <c r="D275" s="1985"/>
      <c r="E275" s="1985"/>
      <c r="F275" s="1985"/>
      <c r="G275" s="1985"/>
      <c r="H275" s="1985"/>
      <c r="I275" s="1985"/>
      <c r="J275" s="1985"/>
      <c r="K275" s="1985"/>
      <c r="L275" s="1985"/>
      <c r="M275" s="1985"/>
      <c r="N275" s="1985"/>
      <c r="O275" s="1985"/>
      <c r="P275" s="1985"/>
      <c r="Q275" s="1985"/>
      <c r="R275" s="1985"/>
      <c r="S275" s="1985"/>
      <c r="T275" s="1985"/>
      <c r="U275" s="1985"/>
      <c r="V275" s="1985"/>
      <c r="W275" s="1985"/>
      <c r="X275" s="1985"/>
      <c r="Y275" s="1985"/>
      <c r="Z275" s="1985"/>
      <c r="AA275" s="1985"/>
      <c r="AB275" s="1985"/>
      <c r="AC275" s="1985"/>
      <c r="AD275" s="1985"/>
      <c r="AE275" s="1985"/>
      <c r="AF275" s="1985"/>
      <c r="AG275" s="1985"/>
      <c r="AH275" s="1985"/>
      <c r="AI275" s="1985"/>
    </row>
    <row r="276" spans="1:35" s="770" customFormat="1" ht="30.6" hidden="1" customHeight="1" thickTop="1">
      <c r="A276" s="1949" t="s">
        <v>39</v>
      </c>
      <c r="B276" s="1946" t="s">
        <v>291</v>
      </c>
      <c r="C276" s="1947"/>
      <c r="D276" s="1947"/>
      <c r="E276" s="1947"/>
      <c r="F276" s="1947"/>
      <c r="G276" s="1947"/>
      <c r="H276" s="1947"/>
      <c r="I276" s="1947"/>
      <c r="J276" s="1947"/>
      <c r="K276" s="1947"/>
      <c r="L276" s="1947"/>
      <c r="M276" s="1947"/>
      <c r="N276" s="1947"/>
      <c r="O276" s="1947"/>
      <c r="P276" s="1945"/>
      <c r="Q276" s="1944" t="s">
        <v>363</v>
      </c>
      <c r="R276" s="1947"/>
      <c r="S276" s="1947"/>
      <c r="T276" s="1947"/>
      <c r="U276" s="1947"/>
      <c r="V276" s="1947"/>
      <c r="W276" s="1947"/>
      <c r="X276" s="1947"/>
      <c r="Y276" s="1947"/>
      <c r="Z276" s="1947"/>
      <c r="AA276" s="1947"/>
      <c r="AB276" s="1947"/>
      <c r="AC276" s="1947"/>
      <c r="AD276" s="1947"/>
      <c r="AE276" s="1948"/>
      <c r="AF276" s="1997" t="s">
        <v>365</v>
      </c>
      <c r="AG276" s="1994"/>
      <c r="AH276" s="1993" t="s">
        <v>364</v>
      </c>
      <c r="AI276" s="1994"/>
    </row>
    <row r="277" spans="1:35" ht="129" hidden="1" customHeight="1">
      <c r="A277" s="1995"/>
      <c r="B277" s="370" t="s">
        <v>9</v>
      </c>
      <c r="C277" s="359" t="s">
        <v>120</v>
      </c>
      <c r="D277" s="359" t="s">
        <v>219</v>
      </c>
      <c r="E277" s="359" t="s">
        <v>122</v>
      </c>
      <c r="F277" s="359" t="s">
        <v>141</v>
      </c>
      <c r="G277" s="359" t="s">
        <v>142</v>
      </c>
      <c r="H277" s="359" t="s">
        <v>143</v>
      </c>
      <c r="I277" s="359" t="s">
        <v>144</v>
      </c>
      <c r="J277" s="359" t="s">
        <v>123</v>
      </c>
      <c r="K277" s="359" t="s">
        <v>124</v>
      </c>
      <c r="L277" s="359" t="s">
        <v>125</v>
      </c>
      <c r="M277" s="359" t="s">
        <v>140</v>
      </c>
      <c r="N277" s="359" t="s">
        <v>96</v>
      </c>
      <c r="O277" s="359" t="s">
        <v>130</v>
      </c>
      <c r="P277" s="360" t="s">
        <v>129</v>
      </c>
      <c r="Q277" s="369" t="s">
        <v>9</v>
      </c>
      <c r="R277" s="359" t="s">
        <v>120</v>
      </c>
      <c r="S277" s="359" t="s">
        <v>121</v>
      </c>
      <c r="T277" s="359" t="s">
        <v>122</v>
      </c>
      <c r="U277" s="359" t="s">
        <v>141</v>
      </c>
      <c r="V277" s="359" t="s">
        <v>142</v>
      </c>
      <c r="W277" s="359" t="s">
        <v>143</v>
      </c>
      <c r="X277" s="359" t="s">
        <v>144</v>
      </c>
      <c r="Y277" s="359" t="s">
        <v>123</v>
      </c>
      <c r="Z277" s="359" t="s">
        <v>124</v>
      </c>
      <c r="AA277" s="359" t="s">
        <v>125</v>
      </c>
      <c r="AB277" s="359" t="s">
        <v>140</v>
      </c>
      <c r="AC277" s="359" t="s">
        <v>96</v>
      </c>
      <c r="AD277" s="359" t="s">
        <v>130</v>
      </c>
      <c r="AE277" s="376" t="s">
        <v>292</v>
      </c>
      <c r="AF277" s="533" t="s">
        <v>134</v>
      </c>
      <c r="AG277" s="360" t="s">
        <v>133</v>
      </c>
      <c r="AH277" s="369" t="s">
        <v>9</v>
      </c>
      <c r="AI277" s="360" t="s">
        <v>293</v>
      </c>
    </row>
    <row r="278" spans="1:35" ht="12.75" hidden="1" thickTop="1">
      <c r="A278" s="1996"/>
      <c r="B278" s="516" t="s">
        <v>40</v>
      </c>
      <c r="C278" s="361" t="s">
        <v>41</v>
      </c>
      <c r="D278" s="361" t="s">
        <v>42</v>
      </c>
      <c r="E278" s="361" t="s">
        <v>43</v>
      </c>
      <c r="F278" s="362" t="s">
        <v>44</v>
      </c>
      <c r="G278" s="362" t="s">
        <v>45</v>
      </c>
      <c r="H278" s="362" t="s">
        <v>61</v>
      </c>
      <c r="I278" s="362" t="s">
        <v>95</v>
      </c>
      <c r="J278" s="362" t="s">
        <v>128</v>
      </c>
      <c r="K278" s="362" t="s">
        <v>132</v>
      </c>
      <c r="L278" s="362" t="s">
        <v>149</v>
      </c>
      <c r="M278" s="362" t="s">
        <v>150</v>
      </c>
      <c r="N278" s="362" t="s">
        <v>152</v>
      </c>
      <c r="O278" s="362" t="s">
        <v>153</v>
      </c>
      <c r="P278" s="371" t="s">
        <v>154</v>
      </c>
      <c r="Q278" s="928" t="s">
        <v>40</v>
      </c>
      <c r="R278" s="361" t="s">
        <v>41</v>
      </c>
      <c r="S278" s="361" t="s">
        <v>42</v>
      </c>
      <c r="T278" s="361" t="s">
        <v>43</v>
      </c>
      <c r="U278" s="362" t="s">
        <v>44</v>
      </c>
      <c r="V278" s="362" t="s">
        <v>45</v>
      </c>
      <c r="W278" s="362" t="s">
        <v>61</v>
      </c>
      <c r="X278" s="362" t="s">
        <v>95</v>
      </c>
      <c r="Y278" s="362" t="s">
        <v>128</v>
      </c>
      <c r="Z278" s="362" t="s">
        <v>132</v>
      </c>
      <c r="AA278" s="362" t="s">
        <v>149</v>
      </c>
      <c r="AB278" s="362" t="s">
        <v>150</v>
      </c>
      <c r="AC278" s="362" t="s">
        <v>152</v>
      </c>
      <c r="AD278" s="362" t="s">
        <v>153</v>
      </c>
      <c r="AE278" s="377" t="s">
        <v>154</v>
      </c>
      <c r="AF278" s="519"/>
      <c r="AG278" s="568"/>
      <c r="AH278" s="928"/>
      <c r="AI278" s="568"/>
    </row>
    <row r="279" spans="1:35" s="5" customFormat="1" ht="12.75" thickTop="1">
      <c r="A279" s="445" t="s">
        <v>23987</v>
      </c>
      <c r="B279" s="278">
        <v>1</v>
      </c>
      <c r="C279" s="424">
        <v>28000</v>
      </c>
      <c r="D279" s="424"/>
      <c r="E279" s="424"/>
      <c r="F279" s="424"/>
      <c r="G279" s="424"/>
      <c r="H279" s="424"/>
      <c r="I279" s="424"/>
      <c r="J279" s="424"/>
      <c r="K279" s="424">
        <v>28000</v>
      </c>
      <c r="L279" s="424">
        <v>56000</v>
      </c>
      <c r="M279" s="424">
        <v>32667</v>
      </c>
      <c r="N279" s="766">
        <v>88667</v>
      </c>
      <c r="O279" s="424">
        <v>424667</v>
      </c>
      <c r="P279" s="426">
        <v>424667</v>
      </c>
      <c r="Q279" s="275">
        <v>1</v>
      </c>
      <c r="R279" s="424">
        <v>28000</v>
      </c>
      <c r="S279" s="766"/>
      <c r="T279" s="766"/>
      <c r="U279" s="766"/>
      <c r="V279" s="766"/>
      <c r="W279" s="766"/>
      <c r="X279" s="766"/>
      <c r="Y279" s="766">
        <v>0</v>
      </c>
      <c r="Z279" s="766">
        <v>28000</v>
      </c>
      <c r="AA279" s="766">
        <v>56000</v>
      </c>
      <c r="AB279" s="424">
        <v>31656.666666666701</v>
      </c>
      <c r="AC279" s="766">
        <v>87656.666666666701</v>
      </c>
      <c r="AD279" s="424">
        <v>423656.66666666669</v>
      </c>
      <c r="AE279" s="437">
        <v>423656.66666666669</v>
      </c>
      <c r="AF279" s="964">
        <f t="shared" ref="AF279:AF288" si="77">+AD279-O279</f>
        <v>-1010.3333333333139</v>
      </c>
      <c r="AG279" s="1819">
        <f t="shared" ref="AG279:AG288" si="78">+Q279-B279</f>
        <v>0</v>
      </c>
      <c r="AH279" s="275">
        <v>1</v>
      </c>
      <c r="AI279" s="444">
        <v>424666.66666666669</v>
      </c>
    </row>
    <row r="280" spans="1:35" s="5" customFormat="1">
      <c r="A280" s="445" t="s">
        <v>541</v>
      </c>
      <c r="B280" s="278">
        <v>1</v>
      </c>
      <c r="C280" s="424">
        <v>15600</v>
      </c>
      <c r="D280" s="424"/>
      <c r="E280" s="424"/>
      <c r="F280" s="424"/>
      <c r="G280" s="424"/>
      <c r="H280" s="424"/>
      <c r="I280" s="424"/>
      <c r="J280" s="424">
        <v>93</v>
      </c>
      <c r="K280" s="424">
        <v>15693</v>
      </c>
      <c r="L280" s="424">
        <v>34610.740000000005</v>
      </c>
      <c r="M280" s="424">
        <v>18308.5</v>
      </c>
      <c r="N280" s="766">
        <v>52919.240000000005</v>
      </c>
      <c r="O280" s="424">
        <v>241235.24</v>
      </c>
      <c r="P280" s="426">
        <v>241235.24</v>
      </c>
      <c r="Q280" s="275">
        <v>1</v>
      </c>
      <c r="R280" s="424">
        <v>15600</v>
      </c>
      <c r="S280" s="766"/>
      <c r="T280" s="766"/>
      <c r="U280" s="766"/>
      <c r="V280" s="766"/>
      <c r="W280" s="766"/>
      <c r="X280" s="766"/>
      <c r="Y280" s="766">
        <v>93</v>
      </c>
      <c r="Z280" s="766">
        <v>15693</v>
      </c>
      <c r="AA280" s="766">
        <v>31641.575728682172</v>
      </c>
      <c r="AB280" s="424">
        <v>17308.5</v>
      </c>
      <c r="AC280" s="766">
        <v>48950.075728682175</v>
      </c>
      <c r="AD280" s="424">
        <v>237266.07572868216</v>
      </c>
      <c r="AE280" s="437">
        <v>237266.07572868216</v>
      </c>
      <c r="AF280" s="964">
        <f t="shared" si="77"/>
        <v>-3969.1642713178298</v>
      </c>
      <c r="AG280" s="1819">
        <f t="shared" si="78"/>
        <v>0</v>
      </c>
      <c r="AH280" s="275">
        <v>1</v>
      </c>
      <c r="AI280" s="444">
        <v>241235.24</v>
      </c>
    </row>
    <row r="281" spans="1:35" s="5" customFormat="1">
      <c r="A281" s="445" t="s">
        <v>582</v>
      </c>
      <c r="B281" s="278">
        <v>2</v>
      </c>
      <c r="C281" s="424">
        <v>15000</v>
      </c>
      <c r="D281" s="424"/>
      <c r="E281" s="424"/>
      <c r="F281" s="424"/>
      <c r="G281" s="424"/>
      <c r="H281" s="424"/>
      <c r="I281" s="424"/>
      <c r="J281" s="424">
        <v>93</v>
      </c>
      <c r="K281" s="424">
        <v>15093</v>
      </c>
      <c r="L281" s="424">
        <v>33702.740000000005</v>
      </c>
      <c r="M281" s="424">
        <v>17608.5</v>
      </c>
      <c r="N281" s="766">
        <v>51311.240000000005</v>
      </c>
      <c r="O281" s="424">
        <v>232427.24</v>
      </c>
      <c r="P281" s="426">
        <v>464854.48</v>
      </c>
      <c r="Q281" s="275">
        <v>3</v>
      </c>
      <c r="R281" s="424">
        <v>15000</v>
      </c>
      <c r="S281" s="766"/>
      <c r="T281" s="766"/>
      <c r="U281" s="766"/>
      <c r="V281" s="766"/>
      <c r="W281" s="766"/>
      <c r="X281" s="766"/>
      <c r="Y281" s="766">
        <v>93</v>
      </c>
      <c r="Z281" s="766">
        <v>15093</v>
      </c>
      <c r="AA281" s="766">
        <v>32057.984225151351</v>
      </c>
      <c r="AB281" s="424">
        <v>16608.5</v>
      </c>
      <c r="AC281" s="766">
        <v>48666.484225151347</v>
      </c>
      <c r="AD281" s="424">
        <v>229782.48422515136</v>
      </c>
      <c r="AE281" s="437">
        <v>689347.45267545409</v>
      </c>
      <c r="AF281" s="964">
        <f t="shared" si="77"/>
        <v>-2644.7557748486288</v>
      </c>
      <c r="AG281" s="965">
        <f t="shared" si="78"/>
        <v>1</v>
      </c>
      <c r="AH281" s="275">
        <v>3</v>
      </c>
      <c r="AI281" s="444">
        <v>696081.72</v>
      </c>
    </row>
    <row r="282" spans="1:35" s="5" customFormat="1">
      <c r="A282" s="445" t="s">
        <v>576</v>
      </c>
      <c r="B282" s="278">
        <v>5</v>
      </c>
      <c r="C282" s="424">
        <v>15500</v>
      </c>
      <c r="D282" s="424"/>
      <c r="E282" s="424"/>
      <c r="F282" s="424"/>
      <c r="G282" s="424"/>
      <c r="H282" s="424"/>
      <c r="I282" s="424"/>
      <c r="J282" s="424">
        <v>93</v>
      </c>
      <c r="K282" s="424">
        <v>15593</v>
      </c>
      <c r="L282" s="424">
        <v>35992.740000000005</v>
      </c>
      <c r="M282" s="424">
        <v>18191.833333333332</v>
      </c>
      <c r="N282" s="766">
        <v>54184.573333333334</v>
      </c>
      <c r="O282" s="424">
        <v>241300.57333333333</v>
      </c>
      <c r="P282" s="426">
        <v>1206502.8666666667</v>
      </c>
      <c r="Q282" s="275">
        <v>7</v>
      </c>
      <c r="R282" s="424">
        <v>15500</v>
      </c>
      <c r="S282" s="766"/>
      <c r="T282" s="766"/>
      <c r="U282" s="766"/>
      <c r="V282" s="766"/>
      <c r="W282" s="766"/>
      <c r="X282" s="766"/>
      <c r="Y282" s="766">
        <v>93</v>
      </c>
      <c r="Z282" s="766">
        <v>15593</v>
      </c>
      <c r="AA282" s="766">
        <v>33155.916142406488</v>
      </c>
      <c r="AB282" s="424">
        <v>18196.833333333299</v>
      </c>
      <c r="AC282" s="766">
        <v>51352.749475739787</v>
      </c>
      <c r="AD282" s="424">
        <v>238468.74947573978</v>
      </c>
      <c r="AE282" s="437">
        <v>1669281.2463301783</v>
      </c>
      <c r="AF282" s="964">
        <f t="shared" si="77"/>
        <v>-2831.8238575935538</v>
      </c>
      <c r="AG282" s="965">
        <f t="shared" si="78"/>
        <v>2</v>
      </c>
      <c r="AH282" s="275">
        <v>7</v>
      </c>
      <c r="AI282" s="444">
        <v>1677904.0133333332</v>
      </c>
    </row>
    <row r="283" spans="1:35" s="5" customFormat="1">
      <c r="A283" s="445" t="s">
        <v>578</v>
      </c>
      <c r="B283" s="278">
        <v>3</v>
      </c>
      <c r="C283" s="424">
        <v>14500</v>
      </c>
      <c r="D283" s="424"/>
      <c r="E283" s="424"/>
      <c r="F283" s="424"/>
      <c r="G283" s="424"/>
      <c r="H283" s="424"/>
      <c r="I283" s="424"/>
      <c r="J283" s="424">
        <v>93</v>
      </c>
      <c r="K283" s="424">
        <v>14593</v>
      </c>
      <c r="L283" s="424">
        <v>33012.740000000005</v>
      </c>
      <c r="M283" s="424">
        <v>17025.166666666668</v>
      </c>
      <c r="N283" s="766">
        <v>50037.906666666677</v>
      </c>
      <c r="O283" s="424">
        <v>225153.90666666668</v>
      </c>
      <c r="P283" s="426">
        <v>675461.72</v>
      </c>
      <c r="Q283" s="275">
        <v>3</v>
      </c>
      <c r="R283" s="424">
        <v>14500</v>
      </c>
      <c r="S283" s="766"/>
      <c r="T283" s="766"/>
      <c r="U283" s="766"/>
      <c r="V283" s="766"/>
      <c r="W283" s="766"/>
      <c r="X283" s="766"/>
      <c r="Y283" s="766">
        <v>93</v>
      </c>
      <c r="Z283" s="766">
        <v>14593</v>
      </c>
      <c r="AA283" s="766">
        <v>31055.235314957859</v>
      </c>
      <c r="AB283" s="424">
        <v>17025.166666666701</v>
      </c>
      <c r="AC283" s="766">
        <v>48080.401981624556</v>
      </c>
      <c r="AD283" s="424">
        <v>223196.40198162454</v>
      </c>
      <c r="AE283" s="437">
        <v>669589.20594487363</v>
      </c>
      <c r="AF283" s="964">
        <f t="shared" si="77"/>
        <v>-1957.504685042135</v>
      </c>
      <c r="AG283" s="1819">
        <f t="shared" si="78"/>
        <v>0</v>
      </c>
      <c r="AH283" s="275">
        <v>3</v>
      </c>
      <c r="AI283" s="444">
        <v>673061.72</v>
      </c>
    </row>
    <row r="284" spans="1:35" s="5" customFormat="1">
      <c r="A284" s="445" t="s">
        <v>543</v>
      </c>
      <c r="B284" s="278">
        <v>17</v>
      </c>
      <c r="C284" s="424">
        <v>11400</v>
      </c>
      <c r="D284" s="424"/>
      <c r="E284" s="424"/>
      <c r="F284" s="424"/>
      <c r="G284" s="424"/>
      <c r="H284" s="424"/>
      <c r="I284" s="424"/>
      <c r="J284" s="424">
        <v>93</v>
      </c>
      <c r="K284" s="424">
        <v>11493</v>
      </c>
      <c r="L284" s="424">
        <v>31854.74</v>
      </c>
      <c r="M284" s="424">
        <v>13408.5</v>
      </c>
      <c r="N284" s="766">
        <v>45263.240000000005</v>
      </c>
      <c r="O284" s="424">
        <v>183179.24</v>
      </c>
      <c r="P284" s="426">
        <v>3114047.08</v>
      </c>
      <c r="Q284" s="275">
        <v>16</v>
      </c>
      <c r="R284" s="424">
        <v>11483.333333333334</v>
      </c>
      <c r="S284" s="766"/>
      <c r="T284" s="766"/>
      <c r="U284" s="766"/>
      <c r="V284" s="766"/>
      <c r="W284" s="766"/>
      <c r="X284" s="766"/>
      <c r="Y284" s="766">
        <v>93</v>
      </c>
      <c r="Z284" s="766">
        <v>11576.333333333334</v>
      </c>
      <c r="AA284" s="766">
        <v>21798.751931579758</v>
      </c>
      <c r="AB284" s="424">
        <v>18418.469074074099</v>
      </c>
      <c r="AC284" s="766">
        <v>40217.221005653861</v>
      </c>
      <c r="AD284" s="424">
        <v>179133.22100565385</v>
      </c>
      <c r="AE284" s="437">
        <v>2866131.5360904615</v>
      </c>
      <c r="AF284" s="964">
        <f t="shared" si="77"/>
        <v>-4046.0189943461446</v>
      </c>
      <c r="AG284" s="965">
        <f t="shared" si="78"/>
        <v>-1</v>
      </c>
      <c r="AH284" s="275">
        <v>18</v>
      </c>
      <c r="AI284" s="444">
        <v>3215641.3517333302</v>
      </c>
    </row>
    <row r="285" spans="1:35" s="5" customFormat="1">
      <c r="A285" s="445" t="s">
        <v>544</v>
      </c>
      <c r="B285" s="278">
        <v>40</v>
      </c>
      <c r="C285" s="424">
        <v>8255</v>
      </c>
      <c r="D285" s="424"/>
      <c r="E285" s="424"/>
      <c r="F285" s="424"/>
      <c r="G285" s="424"/>
      <c r="H285" s="424"/>
      <c r="I285" s="424"/>
      <c r="J285" s="424">
        <v>93</v>
      </c>
      <c r="K285" s="424">
        <v>8358.7999999999993</v>
      </c>
      <c r="L285" s="424">
        <v>31822.184000000001</v>
      </c>
      <c r="M285" s="424">
        <v>9751.9333333333325</v>
      </c>
      <c r="N285" s="766">
        <v>41574.117333333335</v>
      </c>
      <c r="O285" s="424">
        <v>141879.71733333333</v>
      </c>
      <c r="P285" s="426">
        <v>5675188.6933333334</v>
      </c>
      <c r="Q285" s="275">
        <v>32</v>
      </c>
      <c r="R285" s="424">
        <v>8310</v>
      </c>
      <c r="S285" s="766"/>
      <c r="T285" s="766"/>
      <c r="U285" s="766"/>
      <c r="V285" s="766"/>
      <c r="W285" s="766"/>
      <c r="X285" s="766"/>
      <c r="Y285" s="766">
        <v>93</v>
      </c>
      <c r="Z285" s="766">
        <v>8403</v>
      </c>
      <c r="AA285" s="766">
        <v>14052.020993050841</v>
      </c>
      <c r="AB285" s="424">
        <v>6813.5</v>
      </c>
      <c r="AC285" s="766">
        <v>20865.520993050843</v>
      </c>
      <c r="AD285" s="424">
        <v>121701.52099305084</v>
      </c>
      <c r="AE285" s="437">
        <v>3894448.671777627</v>
      </c>
      <c r="AF285" s="964">
        <f t="shared" si="77"/>
        <v>-20178.196340282491</v>
      </c>
      <c r="AG285" s="965">
        <f t="shared" si="78"/>
        <v>-8</v>
      </c>
      <c r="AH285" s="275">
        <v>40</v>
      </c>
      <c r="AI285" s="444">
        <v>5132394.5199999996</v>
      </c>
    </row>
    <row r="286" spans="1:35" s="5" customFormat="1">
      <c r="A286" s="445" t="s">
        <v>545</v>
      </c>
      <c r="B286" s="278">
        <v>12</v>
      </c>
      <c r="C286" s="424">
        <v>5892.79</v>
      </c>
      <c r="D286" s="424"/>
      <c r="E286" s="424"/>
      <c r="F286" s="424"/>
      <c r="G286" s="424"/>
      <c r="H286" s="424"/>
      <c r="I286" s="424"/>
      <c r="J286" s="424">
        <v>93</v>
      </c>
      <c r="K286" s="424">
        <v>5985.79</v>
      </c>
      <c r="L286" s="424">
        <v>17449.022199999999</v>
      </c>
      <c r="M286" s="424">
        <v>6983.4216666666671</v>
      </c>
      <c r="N286" s="766">
        <v>24432.443866666668</v>
      </c>
      <c r="O286" s="424">
        <v>96261.923866666664</v>
      </c>
      <c r="P286" s="426">
        <v>1155143.0863999999</v>
      </c>
      <c r="Q286" s="275">
        <v>11</v>
      </c>
      <c r="R286" s="424">
        <v>5891.8781818181824</v>
      </c>
      <c r="S286" s="766"/>
      <c r="T286" s="766"/>
      <c r="U286" s="766"/>
      <c r="V286" s="766"/>
      <c r="W286" s="766"/>
      <c r="X286" s="766"/>
      <c r="Y286" s="766">
        <v>93</v>
      </c>
      <c r="Z286" s="766">
        <v>5984.8781818181824</v>
      </c>
      <c r="AA286" s="766">
        <v>10995.006204097479</v>
      </c>
      <c r="AB286" s="424">
        <v>5387.95</v>
      </c>
      <c r="AC286" s="766">
        <v>16382.956204097478</v>
      </c>
      <c r="AD286" s="424">
        <v>88201.494385915663</v>
      </c>
      <c r="AE286" s="437">
        <v>970216.43824507226</v>
      </c>
      <c r="AF286" s="964">
        <f t="shared" si="77"/>
        <v>-8060.4294807510014</v>
      </c>
      <c r="AG286" s="965">
        <f t="shared" si="78"/>
        <v>-1</v>
      </c>
      <c r="AH286" s="275">
        <v>11</v>
      </c>
      <c r="AI286" s="444">
        <v>1013943.41946667</v>
      </c>
    </row>
    <row r="287" spans="1:35" s="5" customFormat="1">
      <c r="A287" s="445" t="s">
        <v>585</v>
      </c>
      <c r="B287" s="278">
        <v>25</v>
      </c>
      <c r="C287" s="424">
        <v>4223</v>
      </c>
      <c r="D287" s="424"/>
      <c r="E287" s="424"/>
      <c r="F287" s="424"/>
      <c r="G287" s="424"/>
      <c r="H287" s="424"/>
      <c r="I287" s="424"/>
      <c r="J287" s="424">
        <v>93</v>
      </c>
      <c r="K287" s="424">
        <v>4328.1000000000004</v>
      </c>
      <c r="L287" s="424">
        <v>19835.258000000002</v>
      </c>
      <c r="M287" s="424">
        <v>5049.4500000000007</v>
      </c>
      <c r="N287" s="766">
        <v>24884.708000000002</v>
      </c>
      <c r="O287" s="424">
        <v>76821.90800000001</v>
      </c>
      <c r="P287" s="426">
        <v>1920547.7000000002</v>
      </c>
      <c r="Q287" s="275">
        <v>26</v>
      </c>
      <c r="R287" s="424">
        <v>4186.9644444444439</v>
      </c>
      <c r="S287" s="766"/>
      <c r="T287" s="766"/>
      <c r="U287" s="766"/>
      <c r="V287" s="766"/>
      <c r="W287" s="766"/>
      <c r="X287" s="766"/>
      <c r="Y287" s="766">
        <v>93</v>
      </c>
      <c r="Z287" s="766">
        <v>4279.9644444444439</v>
      </c>
      <c r="AA287" s="766">
        <v>9418.2227922369693</v>
      </c>
      <c r="AB287" s="424">
        <v>3008.5</v>
      </c>
      <c r="AC287" s="766">
        <v>12426.722792236969</v>
      </c>
      <c r="AD287" s="424">
        <v>63786.296125570298</v>
      </c>
      <c r="AE287" s="437">
        <v>1658443.6992648277</v>
      </c>
      <c r="AF287" s="964">
        <f t="shared" si="77"/>
        <v>-13035.611874429713</v>
      </c>
      <c r="AG287" s="965">
        <f t="shared" si="78"/>
        <v>1</v>
      </c>
      <c r="AH287" s="275">
        <v>27</v>
      </c>
      <c r="AI287" s="444">
        <v>1789647.48</v>
      </c>
    </row>
    <row r="288" spans="1:35" s="5" customFormat="1">
      <c r="A288" s="445" t="s">
        <v>586</v>
      </c>
      <c r="B288" s="278">
        <v>3</v>
      </c>
      <c r="C288" s="424">
        <v>2487.9</v>
      </c>
      <c r="D288" s="424"/>
      <c r="E288" s="424"/>
      <c r="F288" s="424"/>
      <c r="G288" s="424"/>
      <c r="H288" s="424"/>
      <c r="I288" s="424"/>
      <c r="J288" s="424">
        <v>93</v>
      </c>
      <c r="K288" s="424">
        <v>2592.9</v>
      </c>
      <c r="L288" s="424">
        <v>6852.5220000000008</v>
      </c>
      <c r="M288" s="424">
        <v>3025.05</v>
      </c>
      <c r="N288" s="766">
        <v>9877.5720000000001</v>
      </c>
      <c r="O288" s="424">
        <v>40992.372000000003</v>
      </c>
      <c r="P288" s="426">
        <v>122977.11600000001</v>
      </c>
      <c r="Q288" s="275">
        <v>3</v>
      </c>
      <c r="R288" s="424">
        <v>2487.9</v>
      </c>
      <c r="S288" s="766"/>
      <c r="T288" s="766"/>
      <c r="U288" s="766"/>
      <c r="V288" s="766"/>
      <c r="W288" s="766"/>
      <c r="X288" s="766"/>
      <c r="Y288" s="766">
        <v>93</v>
      </c>
      <c r="Z288" s="766">
        <v>2580.9</v>
      </c>
      <c r="AA288" s="766">
        <v>5847.0653855742976</v>
      </c>
      <c r="AB288" s="424">
        <v>3025.1666666666665</v>
      </c>
      <c r="AC288" s="766">
        <v>8872.2320522409645</v>
      </c>
      <c r="AD288" s="424">
        <v>39843.032052240967</v>
      </c>
      <c r="AE288" s="437">
        <v>119529.0961567229</v>
      </c>
      <c r="AF288" s="964">
        <f t="shared" si="77"/>
        <v>-1149.3399477590356</v>
      </c>
      <c r="AG288" s="1819">
        <f t="shared" si="78"/>
        <v>0</v>
      </c>
      <c r="AH288" s="275">
        <v>3</v>
      </c>
      <c r="AI288" s="444">
        <v>120581.72</v>
      </c>
    </row>
    <row r="289" spans="1:35" s="5" customFormat="1">
      <c r="A289" s="473" t="s">
        <v>0</v>
      </c>
      <c r="B289" s="924">
        <v>109</v>
      </c>
      <c r="C289" s="387"/>
      <c r="D289" s="387"/>
      <c r="E289" s="387"/>
      <c r="F289" s="387"/>
      <c r="G289" s="387"/>
      <c r="H289" s="387"/>
      <c r="I289" s="387"/>
      <c r="J289" s="387"/>
      <c r="K289" s="387"/>
      <c r="L289" s="387"/>
      <c r="M289" s="387"/>
      <c r="N289" s="387"/>
      <c r="O289" s="387"/>
      <c r="P289" s="472">
        <v>15000624.9824</v>
      </c>
      <c r="Q289" s="941">
        <v>103</v>
      </c>
      <c r="R289" s="471"/>
      <c r="S289" s="471"/>
      <c r="T289" s="471"/>
      <c r="U289" s="471"/>
      <c r="V289" s="471"/>
      <c r="W289" s="471"/>
      <c r="X289" s="471"/>
      <c r="Y289" s="471"/>
      <c r="Z289" s="471"/>
      <c r="AA289" s="471"/>
      <c r="AB289" s="471"/>
      <c r="AC289" s="471"/>
      <c r="AD289" s="471"/>
      <c r="AE289" s="474">
        <v>13197910.088880569</v>
      </c>
      <c r="AF289" s="993">
        <f>SUM(AF279:AF288)</f>
        <v>-58883.178559703847</v>
      </c>
      <c r="AG289" s="994">
        <f>SUM(AG279:AG288)</f>
        <v>-6</v>
      </c>
      <c r="AH289" s="941">
        <v>114</v>
      </c>
      <c r="AI289" s="995">
        <v>14985157.851200001</v>
      </c>
    </row>
    <row r="290" spans="1:35" s="5" customFormat="1">
      <c r="A290" s="447" t="s">
        <v>548</v>
      </c>
      <c r="B290" s="925"/>
      <c r="C290" s="469"/>
      <c r="D290" s="469"/>
      <c r="E290" s="469"/>
      <c r="F290" s="469"/>
      <c r="G290" s="469"/>
      <c r="H290" s="469"/>
      <c r="I290" s="469"/>
      <c r="J290" s="469"/>
      <c r="K290" s="469"/>
      <c r="L290" s="469"/>
      <c r="M290" s="469"/>
      <c r="N290" s="469"/>
      <c r="O290" s="469"/>
      <c r="P290" s="470">
        <v>144000</v>
      </c>
      <c r="Q290" s="942"/>
      <c r="R290" s="469"/>
      <c r="S290" s="766"/>
      <c r="T290" s="766"/>
      <c r="U290" s="766"/>
      <c r="V290" s="766"/>
      <c r="W290" s="766"/>
      <c r="X290" s="766"/>
      <c r="Y290" s="469"/>
      <c r="Z290" s="469"/>
      <c r="AA290" s="469"/>
      <c r="AB290" s="469"/>
      <c r="AC290" s="469"/>
      <c r="AD290" s="469"/>
      <c r="AE290" s="475">
        <v>144000</v>
      </c>
      <c r="AF290" s="1818">
        <f t="shared" ref="AF290:AF294" si="79">+AD290-O290</f>
        <v>0</v>
      </c>
      <c r="AG290" s="1819">
        <f t="shared" ref="AG290:AG294" si="80">+Q290-B290</f>
        <v>0</v>
      </c>
      <c r="AH290" s="942"/>
      <c r="AI290" s="996">
        <v>144000</v>
      </c>
    </row>
    <row r="291" spans="1:35" s="5" customFormat="1">
      <c r="A291" s="447" t="s">
        <v>636</v>
      </c>
      <c r="B291" s="925"/>
      <c r="C291" s="469"/>
      <c r="D291" s="469"/>
      <c r="E291" s="469"/>
      <c r="F291" s="469"/>
      <c r="G291" s="469"/>
      <c r="H291" s="469"/>
      <c r="I291" s="469"/>
      <c r="J291" s="469"/>
      <c r="K291" s="469"/>
      <c r="L291" s="469"/>
      <c r="M291" s="469"/>
      <c r="N291" s="469"/>
      <c r="O291" s="469"/>
      <c r="P291" s="470">
        <v>1155540</v>
      </c>
      <c r="Q291" s="942"/>
      <c r="R291" s="469"/>
      <c r="S291" s="766"/>
      <c r="T291" s="766"/>
      <c r="U291" s="766"/>
      <c r="V291" s="766"/>
      <c r="W291" s="766"/>
      <c r="X291" s="766"/>
      <c r="Y291" s="469"/>
      <c r="Z291" s="469"/>
      <c r="AA291" s="469"/>
      <c r="AB291" s="469"/>
      <c r="AC291" s="469"/>
      <c r="AD291" s="469"/>
      <c r="AE291" s="475">
        <v>993255</v>
      </c>
      <c r="AF291" s="1818">
        <f t="shared" si="79"/>
        <v>0</v>
      </c>
      <c r="AG291" s="1819">
        <f t="shared" si="80"/>
        <v>0</v>
      </c>
      <c r="AH291" s="942"/>
      <c r="AI291" s="996">
        <v>1148753</v>
      </c>
    </row>
    <row r="292" spans="1:35" s="5" customFormat="1">
      <c r="A292" s="447" t="s">
        <v>672</v>
      </c>
      <c r="B292" s="925"/>
      <c r="C292" s="469"/>
      <c r="D292" s="469"/>
      <c r="E292" s="469"/>
      <c r="F292" s="469"/>
      <c r="G292" s="469"/>
      <c r="H292" s="469"/>
      <c r="I292" s="469"/>
      <c r="J292" s="469"/>
      <c r="K292" s="469"/>
      <c r="L292" s="469"/>
      <c r="M292" s="469"/>
      <c r="N292" s="469"/>
      <c r="O292" s="469"/>
      <c r="P292" s="470">
        <v>206422</v>
      </c>
      <c r="Q292" s="942"/>
      <c r="R292" s="469"/>
      <c r="S292" s="766"/>
      <c r="T292" s="766"/>
      <c r="U292" s="766"/>
      <c r="V292" s="766"/>
      <c r="W292" s="766"/>
      <c r="X292" s="766"/>
      <c r="Y292" s="469"/>
      <c r="Z292" s="469"/>
      <c r="AA292" s="469"/>
      <c r="AB292" s="469"/>
      <c r="AC292" s="469"/>
      <c r="AD292" s="469"/>
      <c r="AE292" s="475">
        <v>116055</v>
      </c>
      <c r="AF292" s="1818">
        <f t="shared" si="79"/>
        <v>0</v>
      </c>
      <c r="AG292" s="1819">
        <f t="shared" si="80"/>
        <v>0</v>
      </c>
      <c r="AH292" s="942"/>
      <c r="AI292" s="996">
        <v>167422</v>
      </c>
    </row>
    <row r="293" spans="1:35" s="5" customFormat="1">
      <c r="A293" s="447" t="s">
        <v>23979</v>
      </c>
      <c r="B293" s="925"/>
      <c r="C293" s="469"/>
      <c r="D293" s="469"/>
      <c r="E293" s="469"/>
      <c r="F293" s="469"/>
      <c r="G293" s="469"/>
      <c r="H293" s="469"/>
      <c r="I293" s="469"/>
      <c r="J293" s="469"/>
      <c r="K293" s="469"/>
      <c r="L293" s="469"/>
      <c r="M293" s="469"/>
      <c r="N293" s="469"/>
      <c r="O293" s="469"/>
      <c r="P293" s="470"/>
      <c r="Q293" s="942"/>
      <c r="R293" s="469"/>
      <c r="S293" s="766"/>
      <c r="T293" s="766"/>
      <c r="U293" s="766"/>
      <c r="V293" s="766"/>
      <c r="W293" s="766"/>
      <c r="X293" s="766"/>
      <c r="Y293" s="469"/>
      <c r="Z293" s="469"/>
      <c r="AA293" s="469"/>
      <c r="AB293" s="469"/>
      <c r="AC293" s="469"/>
      <c r="AD293" s="469"/>
      <c r="AE293" s="475">
        <v>74954</v>
      </c>
      <c r="AF293" s="1818">
        <f t="shared" si="79"/>
        <v>0</v>
      </c>
      <c r="AG293" s="1819">
        <f t="shared" si="80"/>
        <v>0</v>
      </c>
      <c r="AH293" s="942"/>
      <c r="AI293" s="996">
        <v>72321</v>
      </c>
    </row>
    <row r="294" spans="1:35" s="5" customFormat="1" ht="24">
      <c r="A294" s="1807" t="s">
        <v>23980</v>
      </c>
      <c r="B294" s="925"/>
      <c r="C294" s="469"/>
      <c r="D294" s="469"/>
      <c r="E294" s="469"/>
      <c r="F294" s="469"/>
      <c r="G294" s="469"/>
      <c r="H294" s="469"/>
      <c r="I294" s="469"/>
      <c r="J294" s="469"/>
      <c r="K294" s="469"/>
      <c r="L294" s="469"/>
      <c r="M294" s="469"/>
      <c r="N294" s="469"/>
      <c r="O294" s="469"/>
      <c r="P294" s="996">
        <v>1322620.0175999999</v>
      </c>
      <c r="Q294" s="942"/>
      <c r="R294" s="469"/>
      <c r="S294" s="766"/>
      <c r="T294" s="766"/>
      <c r="U294" s="766"/>
      <c r="V294" s="766"/>
      <c r="W294" s="766"/>
      <c r="X294" s="766"/>
      <c r="Y294" s="469"/>
      <c r="Z294" s="469"/>
      <c r="AA294" s="469"/>
      <c r="AB294" s="469"/>
      <c r="AC294" s="469"/>
      <c r="AD294" s="469"/>
      <c r="AE294" s="475"/>
      <c r="AF294" s="1818">
        <f t="shared" si="79"/>
        <v>0</v>
      </c>
      <c r="AG294" s="1819">
        <f t="shared" si="80"/>
        <v>0</v>
      </c>
      <c r="AH294" s="942"/>
      <c r="AI294" s="996"/>
    </row>
    <row r="295" spans="1:35" s="312" customFormat="1" ht="12.75" thickBot="1">
      <c r="A295" s="467" t="s">
        <v>681</v>
      </c>
      <c r="B295" s="926">
        <f>+B289</f>
        <v>109</v>
      </c>
      <c r="C295" s="540"/>
      <c r="D295" s="540"/>
      <c r="E295" s="540"/>
      <c r="F295" s="540"/>
      <c r="G295" s="540"/>
      <c r="H295" s="540"/>
      <c r="I295" s="540"/>
      <c r="J295" s="540"/>
      <c r="K295" s="540"/>
      <c r="L295" s="540"/>
      <c r="M295" s="540"/>
      <c r="N295" s="540"/>
      <c r="O295" s="540"/>
      <c r="P295" s="541">
        <v>17829207</v>
      </c>
      <c r="Q295" s="943">
        <f>+Q289</f>
        <v>103</v>
      </c>
      <c r="R295" s="540"/>
      <c r="S295" s="765"/>
      <c r="T295" s="765"/>
      <c r="U295" s="765"/>
      <c r="V295" s="765"/>
      <c r="W295" s="765"/>
      <c r="X295" s="765"/>
      <c r="Y295" s="540"/>
      <c r="Z295" s="540"/>
      <c r="AA295" s="540"/>
      <c r="AB295" s="540"/>
      <c r="AC295" s="540"/>
      <c r="AD295" s="540"/>
      <c r="AE295" s="542">
        <v>14526174.088880569</v>
      </c>
      <c r="AF295" s="997">
        <f>+AF289</f>
        <v>-58883.178559703847</v>
      </c>
      <c r="AG295" s="998">
        <f>+AG289</f>
        <v>-6</v>
      </c>
      <c r="AH295" s="943">
        <f>+AH289</f>
        <v>114</v>
      </c>
      <c r="AI295" s="999">
        <v>16517653.851200001</v>
      </c>
    </row>
    <row r="296" spans="1:35" ht="12.75" hidden="1" thickTop="1"/>
    <row r="297" spans="1:35" ht="12.75" hidden="1" thickTop="1"/>
    <row r="298" spans="1:35" ht="21" customHeight="1" thickTop="1" thickBot="1">
      <c r="A298" s="1985" t="s">
        <v>571</v>
      </c>
      <c r="B298" s="1985"/>
      <c r="C298" s="1985"/>
      <c r="D298" s="1985"/>
      <c r="E298" s="1985"/>
      <c r="F298" s="1985"/>
      <c r="G298" s="1985"/>
      <c r="H298" s="1985"/>
      <c r="I298" s="1985"/>
      <c r="J298" s="1985"/>
      <c r="K298" s="1985"/>
      <c r="L298" s="1985"/>
      <c r="M298" s="1985"/>
      <c r="N298" s="1985"/>
      <c r="O298" s="1985"/>
      <c r="P298" s="1985"/>
      <c r="Q298" s="1985"/>
      <c r="R298" s="1985"/>
      <c r="S298" s="1985"/>
      <c r="T298" s="1985"/>
      <c r="U298" s="1985"/>
      <c r="V298" s="1985"/>
      <c r="W298" s="1985"/>
      <c r="X298" s="1985"/>
      <c r="Y298" s="1985"/>
      <c r="Z298" s="1985"/>
      <c r="AA298" s="1985"/>
      <c r="AB298" s="1985"/>
      <c r="AC298" s="1985"/>
      <c r="AD298" s="1985"/>
      <c r="AE298" s="1985"/>
      <c r="AF298" s="1985"/>
      <c r="AG298" s="1985"/>
      <c r="AH298" s="1985"/>
      <c r="AI298" s="1985"/>
    </row>
    <row r="299" spans="1:35" s="770" customFormat="1" ht="27" hidden="1" customHeight="1" thickTop="1">
      <c r="A299" s="1949" t="s">
        <v>39</v>
      </c>
      <c r="B299" s="1946" t="s">
        <v>291</v>
      </c>
      <c r="C299" s="1947"/>
      <c r="D299" s="1947"/>
      <c r="E299" s="1947"/>
      <c r="F299" s="1947"/>
      <c r="G299" s="1947"/>
      <c r="H299" s="1947"/>
      <c r="I299" s="1947"/>
      <c r="J299" s="1947"/>
      <c r="K299" s="1947"/>
      <c r="L299" s="1947"/>
      <c r="M299" s="1947"/>
      <c r="N299" s="1947"/>
      <c r="O299" s="1947"/>
      <c r="P299" s="1945"/>
      <c r="Q299" s="1944" t="s">
        <v>363</v>
      </c>
      <c r="R299" s="1947"/>
      <c r="S299" s="1947"/>
      <c r="T299" s="1947"/>
      <c r="U299" s="1947"/>
      <c r="V299" s="1947"/>
      <c r="W299" s="1947"/>
      <c r="X299" s="1947"/>
      <c r="Y299" s="1947"/>
      <c r="Z299" s="1947"/>
      <c r="AA299" s="1947"/>
      <c r="AB299" s="1947"/>
      <c r="AC299" s="1947"/>
      <c r="AD299" s="1947"/>
      <c r="AE299" s="1948"/>
      <c r="AF299" s="1997" t="s">
        <v>365</v>
      </c>
      <c r="AG299" s="1994"/>
      <c r="AH299" s="1993" t="s">
        <v>364</v>
      </c>
      <c r="AI299" s="1994"/>
    </row>
    <row r="300" spans="1:35" ht="129" hidden="1" customHeight="1">
      <c r="A300" s="1995"/>
      <c r="B300" s="370" t="s">
        <v>9</v>
      </c>
      <c r="C300" s="359" t="s">
        <v>120</v>
      </c>
      <c r="D300" s="359" t="s">
        <v>219</v>
      </c>
      <c r="E300" s="359" t="s">
        <v>122</v>
      </c>
      <c r="F300" s="359" t="s">
        <v>141</v>
      </c>
      <c r="G300" s="359" t="s">
        <v>142</v>
      </c>
      <c r="H300" s="359" t="s">
        <v>143</v>
      </c>
      <c r="I300" s="359" t="s">
        <v>144</v>
      </c>
      <c r="J300" s="359" t="s">
        <v>123</v>
      </c>
      <c r="K300" s="359" t="s">
        <v>124</v>
      </c>
      <c r="L300" s="359" t="s">
        <v>125</v>
      </c>
      <c r="M300" s="359" t="s">
        <v>140</v>
      </c>
      <c r="N300" s="359" t="s">
        <v>96</v>
      </c>
      <c r="O300" s="359" t="s">
        <v>130</v>
      </c>
      <c r="P300" s="360" t="s">
        <v>129</v>
      </c>
      <c r="Q300" s="369" t="s">
        <v>9</v>
      </c>
      <c r="R300" s="359" t="s">
        <v>120</v>
      </c>
      <c r="S300" s="359" t="s">
        <v>121</v>
      </c>
      <c r="T300" s="359" t="s">
        <v>122</v>
      </c>
      <c r="U300" s="359" t="s">
        <v>141</v>
      </c>
      <c r="V300" s="359" t="s">
        <v>142</v>
      </c>
      <c r="W300" s="359" t="s">
        <v>143</v>
      </c>
      <c r="X300" s="359" t="s">
        <v>144</v>
      </c>
      <c r="Y300" s="359" t="s">
        <v>123</v>
      </c>
      <c r="Z300" s="359" t="s">
        <v>124</v>
      </c>
      <c r="AA300" s="359" t="s">
        <v>125</v>
      </c>
      <c r="AB300" s="359" t="s">
        <v>140</v>
      </c>
      <c r="AC300" s="359" t="s">
        <v>96</v>
      </c>
      <c r="AD300" s="359" t="s">
        <v>130</v>
      </c>
      <c r="AE300" s="376" t="s">
        <v>292</v>
      </c>
      <c r="AF300" s="533" t="s">
        <v>134</v>
      </c>
      <c r="AG300" s="360" t="s">
        <v>133</v>
      </c>
      <c r="AH300" s="369" t="s">
        <v>9</v>
      </c>
      <c r="AI300" s="360" t="s">
        <v>293</v>
      </c>
    </row>
    <row r="301" spans="1:35" ht="12.75" hidden="1" thickTop="1">
      <c r="A301" s="1996"/>
      <c r="B301" s="516" t="s">
        <v>40</v>
      </c>
      <c r="C301" s="361" t="s">
        <v>41</v>
      </c>
      <c r="D301" s="361" t="s">
        <v>42</v>
      </c>
      <c r="E301" s="361" t="s">
        <v>43</v>
      </c>
      <c r="F301" s="362" t="s">
        <v>44</v>
      </c>
      <c r="G301" s="362" t="s">
        <v>45</v>
      </c>
      <c r="H301" s="362" t="s">
        <v>61</v>
      </c>
      <c r="I301" s="362" t="s">
        <v>95</v>
      </c>
      <c r="J301" s="362" t="s">
        <v>128</v>
      </c>
      <c r="K301" s="362" t="s">
        <v>132</v>
      </c>
      <c r="L301" s="362" t="s">
        <v>149</v>
      </c>
      <c r="M301" s="362" t="s">
        <v>150</v>
      </c>
      <c r="N301" s="362" t="s">
        <v>152</v>
      </c>
      <c r="O301" s="362" t="s">
        <v>153</v>
      </c>
      <c r="P301" s="371" t="s">
        <v>154</v>
      </c>
      <c r="Q301" s="928" t="s">
        <v>40</v>
      </c>
      <c r="R301" s="361" t="s">
        <v>41</v>
      </c>
      <c r="S301" s="361" t="s">
        <v>42</v>
      </c>
      <c r="T301" s="361" t="s">
        <v>43</v>
      </c>
      <c r="U301" s="362" t="s">
        <v>44</v>
      </c>
      <c r="V301" s="362" t="s">
        <v>45</v>
      </c>
      <c r="W301" s="362" t="s">
        <v>61</v>
      </c>
      <c r="X301" s="362" t="s">
        <v>95</v>
      </c>
      <c r="Y301" s="362" t="s">
        <v>128</v>
      </c>
      <c r="Z301" s="362" t="s">
        <v>132</v>
      </c>
      <c r="AA301" s="362" t="s">
        <v>149</v>
      </c>
      <c r="AB301" s="362" t="s">
        <v>150</v>
      </c>
      <c r="AC301" s="362" t="s">
        <v>152</v>
      </c>
      <c r="AD301" s="362" t="s">
        <v>153</v>
      </c>
      <c r="AE301" s="377" t="s">
        <v>154</v>
      </c>
      <c r="AF301" s="519"/>
      <c r="AG301" s="568"/>
      <c r="AH301" s="928"/>
      <c r="AI301" s="568"/>
    </row>
    <row r="302" spans="1:35" s="5" customFormat="1" ht="12.75" thickTop="1">
      <c r="A302" s="476" t="s">
        <v>594</v>
      </c>
      <c r="B302" s="278"/>
      <c r="C302" s="766"/>
      <c r="D302" s="766"/>
      <c r="E302" s="766"/>
      <c r="F302" s="766"/>
      <c r="G302" s="766"/>
      <c r="H302" s="766"/>
      <c r="I302" s="766"/>
      <c r="J302" s="766"/>
      <c r="K302" s="766"/>
      <c r="L302" s="766"/>
      <c r="M302" s="766"/>
      <c r="N302" s="766"/>
      <c r="O302" s="766"/>
      <c r="P302" s="198"/>
      <c r="Q302" s="275"/>
      <c r="R302" s="766"/>
      <c r="S302" s="766"/>
      <c r="T302" s="766"/>
      <c r="U302" s="766"/>
      <c r="V302" s="766"/>
      <c r="W302" s="766"/>
      <c r="X302" s="766"/>
      <c r="Y302" s="766"/>
      <c r="Z302" s="766"/>
      <c r="AA302" s="766"/>
      <c r="AB302" s="766"/>
      <c r="AC302" s="766"/>
      <c r="AD302" s="766"/>
      <c r="AE302" s="449"/>
      <c r="AF302" s="486"/>
      <c r="AG302" s="564"/>
      <c r="AH302" s="275"/>
      <c r="AI302" s="444"/>
    </row>
    <row r="303" spans="1:35" s="5" customFormat="1">
      <c r="A303" s="477" t="s">
        <v>573</v>
      </c>
      <c r="B303" s="278">
        <v>1</v>
      </c>
      <c r="C303" s="766">
        <v>28000</v>
      </c>
      <c r="D303" s="766"/>
      <c r="E303" s="766"/>
      <c r="F303" s="766"/>
      <c r="G303" s="766"/>
      <c r="H303" s="766"/>
      <c r="I303" s="766"/>
      <c r="J303" s="766"/>
      <c r="K303" s="766">
        <v>28000</v>
      </c>
      <c r="L303" s="766">
        <v>56000</v>
      </c>
      <c r="M303" s="766">
        <v>28000</v>
      </c>
      <c r="N303" s="766">
        <v>84000</v>
      </c>
      <c r="O303" s="766">
        <v>420000</v>
      </c>
      <c r="P303" s="198">
        <v>420000</v>
      </c>
      <c r="Q303" s="275">
        <v>1</v>
      </c>
      <c r="R303" s="766">
        <v>28000</v>
      </c>
      <c r="S303" s="766"/>
      <c r="T303" s="766"/>
      <c r="U303" s="766"/>
      <c r="V303" s="766"/>
      <c r="W303" s="766"/>
      <c r="X303" s="766"/>
      <c r="Y303" s="766"/>
      <c r="Z303" s="766">
        <v>28000</v>
      </c>
      <c r="AA303" s="766">
        <v>56000</v>
      </c>
      <c r="AB303" s="766">
        <v>28000</v>
      </c>
      <c r="AC303" s="766">
        <v>84000</v>
      </c>
      <c r="AD303" s="766">
        <v>420000</v>
      </c>
      <c r="AE303" s="449">
        <v>420000</v>
      </c>
      <c r="AF303" s="1818">
        <f t="shared" ref="AF303:AF304" si="81">+AD303-O303</f>
        <v>0</v>
      </c>
      <c r="AG303" s="1819">
        <f t="shared" ref="AG303:AG304" si="82">+Q303-B303</f>
        <v>0</v>
      </c>
      <c r="AH303" s="275">
        <v>1</v>
      </c>
      <c r="AI303" s="444">
        <v>420000</v>
      </c>
    </row>
    <row r="304" spans="1:35" s="5" customFormat="1">
      <c r="A304" s="477" t="s">
        <v>764</v>
      </c>
      <c r="B304" s="278"/>
      <c r="C304" s="766"/>
      <c r="D304" s="766"/>
      <c r="E304" s="766"/>
      <c r="F304" s="766"/>
      <c r="G304" s="766"/>
      <c r="H304" s="766"/>
      <c r="I304" s="766"/>
      <c r="J304" s="766"/>
      <c r="K304" s="766"/>
      <c r="L304" s="766"/>
      <c r="M304" s="766"/>
      <c r="N304" s="766"/>
      <c r="O304" s="766">
        <v>31500</v>
      </c>
      <c r="P304" s="198">
        <v>31500</v>
      </c>
      <c r="Q304" s="275"/>
      <c r="R304" s="766"/>
      <c r="S304" s="766"/>
      <c r="T304" s="766"/>
      <c r="U304" s="766"/>
      <c r="V304" s="766"/>
      <c r="W304" s="766"/>
      <c r="X304" s="766"/>
      <c r="Y304" s="766"/>
      <c r="Z304" s="766"/>
      <c r="AA304" s="766"/>
      <c r="AB304" s="766"/>
      <c r="AC304" s="766"/>
      <c r="AD304" s="766">
        <v>31500</v>
      </c>
      <c r="AE304" s="449">
        <v>31500</v>
      </c>
      <c r="AF304" s="1818">
        <f t="shared" si="81"/>
        <v>0</v>
      </c>
      <c r="AG304" s="1819">
        <f t="shared" si="82"/>
        <v>0</v>
      </c>
      <c r="AH304" s="275"/>
      <c r="AI304" s="444">
        <v>31500</v>
      </c>
    </row>
    <row r="305" spans="1:35" s="5" customFormat="1">
      <c r="A305" s="477"/>
      <c r="B305" s="278"/>
      <c r="C305" s="766"/>
      <c r="D305" s="766"/>
      <c r="E305" s="766"/>
      <c r="F305" s="766"/>
      <c r="G305" s="766"/>
      <c r="H305" s="766"/>
      <c r="I305" s="766"/>
      <c r="J305" s="766"/>
      <c r="K305" s="766"/>
      <c r="L305" s="766"/>
      <c r="M305" s="766"/>
      <c r="N305" s="766"/>
      <c r="O305" s="766"/>
      <c r="P305" s="198"/>
      <c r="Q305" s="275"/>
      <c r="R305" s="766"/>
      <c r="S305" s="766"/>
      <c r="T305" s="766"/>
      <c r="U305" s="766"/>
      <c r="V305" s="766"/>
      <c r="W305" s="766"/>
      <c r="X305" s="766"/>
      <c r="Y305" s="766"/>
      <c r="Z305" s="766"/>
      <c r="AA305" s="766"/>
      <c r="AB305" s="766"/>
      <c r="AC305" s="766"/>
      <c r="AD305" s="766"/>
      <c r="AE305" s="449"/>
      <c r="AF305" s="486"/>
      <c r="AG305" s="564"/>
      <c r="AH305" s="275"/>
      <c r="AI305" s="444"/>
    </row>
    <row r="306" spans="1:35" s="5" customFormat="1" ht="24">
      <c r="A306" s="476" t="s">
        <v>679</v>
      </c>
      <c r="B306" s="278"/>
      <c r="C306" s="766"/>
      <c r="D306" s="766"/>
      <c r="E306" s="766"/>
      <c r="F306" s="766"/>
      <c r="G306" s="766"/>
      <c r="H306" s="766"/>
      <c r="I306" s="766"/>
      <c r="J306" s="766"/>
      <c r="K306" s="766"/>
      <c r="L306" s="766"/>
      <c r="M306" s="766"/>
      <c r="N306" s="766"/>
      <c r="O306" s="766"/>
      <c r="P306" s="198"/>
      <c r="Q306" s="275"/>
      <c r="R306" s="766"/>
      <c r="S306" s="766"/>
      <c r="T306" s="766"/>
      <c r="U306" s="766"/>
      <c r="V306" s="766"/>
      <c r="W306" s="766"/>
      <c r="X306" s="766"/>
      <c r="Y306" s="766"/>
      <c r="Z306" s="766"/>
      <c r="AA306" s="766"/>
      <c r="AB306" s="766"/>
      <c r="AC306" s="766"/>
      <c r="AD306" s="766"/>
      <c r="AE306" s="449"/>
      <c r="AF306" s="486"/>
      <c r="AG306" s="564"/>
      <c r="AH306" s="275"/>
      <c r="AI306" s="444"/>
    </row>
    <row r="307" spans="1:35" s="5" customFormat="1">
      <c r="A307" s="477" t="s">
        <v>680</v>
      </c>
      <c r="B307" s="278"/>
      <c r="C307" s="766"/>
      <c r="D307" s="766"/>
      <c r="E307" s="766"/>
      <c r="F307" s="766"/>
      <c r="G307" s="766"/>
      <c r="H307" s="766"/>
      <c r="I307" s="766"/>
      <c r="J307" s="766"/>
      <c r="K307" s="766"/>
      <c r="L307" s="766"/>
      <c r="M307" s="766"/>
      <c r="N307" s="766"/>
      <c r="O307" s="766"/>
      <c r="P307" s="198"/>
      <c r="Q307" s="275"/>
      <c r="R307" s="766"/>
      <c r="S307" s="766"/>
      <c r="T307" s="766"/>
      <c r="U307" s="766"/>
      <c r="V307" s="766"/>
      <c r="W307" s="766"/>
      <c r="X307" s="766"/>
      <c r="Y307" s="766"/>
      <c r="Z307" s="766"/>
      <c r="AA307" s="766"/>
      <c r="AB307" s="766"/>
      <c r="AC307" s="766"/>
      <c r="AD307" s="766"/>
      <c r="AE307" s="449"/>
      <c r="AF307" s="486"/>
      <c r="AG307" s="564"/>
      <c r="AH307" s="275"/>
      <c r="AI307" s="444"/>
    </row>
    <row r="308" spans="1:35" s="5" customFormat="1">
      <c r="A308" s="477" t="s">
        <v>541</v>
      </c>
      <c r="B308" s="278">
        <v>1</v>
      </c>
      <c r="C308" s="766">
        <v>15600</v>
      </c>
      <c r="D308" s="766"/>
      <c r="E308" s="766"/>
      <c r="F308" s="766"/>
      <c r="G308" s="766"/>
      <c r="H308" s="766"/>
      <c r="I308" s="766"/>
      <c r="J308" s="766"/>
      <c r="K308" s="766">
        <v>15600</v>
      </c>
      <c r="L308" s="766">
        <v>33706</v>
      </c>
      <c r="M308" s="766">
        <v>18200</v>
      </c>
      <c r="N308" s="766">
        <v>51906</v>
      </c>
      <c r="O308" s="766">
        <v>239106</v>
      </c>
      <c r="P308" s="198">
        <v>239106</v>
      </c>
      <c r="Q308" s="275">
        <v>1</v>
      </c>
      <c r="R308" s="766">
        <v>15600</v>
      </c>
      <c r="S308" s="766"/>
      <c r="T308" s="766"/>
      <c r="U308" s="766"/>
      <c r="V308" s="766"/>
      <c r="W308" s="766"/>
      <c r="X308" s="766"/>
      <c r="Y308" s="766"/>
      <c r="Z308" s="766">
        <v>15600</v>
      </c>
      <c r="AA308" s="766">
        <v>34610.74</v>
      </c>
      <c r="AB308" s="766">
        <v>18308.5</v>
      </c>
      <c r="AC308" s="766">
        <v>52919.24</v>
      </c>
      <c r="AD308" s="766">
        <v>241235.24</v>
      </c>
      <c r="AE308" s="449">
        <v>241235.24</v>
      </c>
      <c r="AF308" s="964">
        <f t="shared" ref="AF308:AF322" si="83">+AD308-O308</f>
        <v>2129.2399999999907</v>
      </c>
      <c r="AG308" s="1819">
        <f t="shared" ref="AG308:AG322" si="84">+Q308-B308</f>
        <v>0</v>
      </c>
      <c r="AH308" s="275">
        <v>1</v>
      </c>
      <c r="AI308" s="444">
        <v>241235.24</v>
      </c>
    </row>
    <row r="309" spans="1:35" s="5" customFormat="1">
      <c r="A309" s="477" t="s">
        <v>576</v>
      </c>
      <c r="B309" s="278">
        <v>6</v>
      </c>
      <c r="C309" s="766">
        <v>15596.57</v>
      </c>
      <c r="D309" s="766"/>
      <c r="E309" s="766"/>
      <c r="F309" s="766"/>
      <c r="G309" s="766"/>
      <c r="H309" s="766"/>
      <c r="I309" s="766"/>
      <c r="J309" s="766"/>
      <c r="K309" s="766">
        <v>15596.57</v>
      </c>
      <c r="L309" s="766">
        <v>158092.85</v>
      </c>
      <c r="M309" s="766">
        <v>82093.440000000002</v>
      </c>
      <c r="N309" s="766">
        <v>240186.29</v>
      </c>
      <c r="O309" s="766">
        <v>187876.02</v>
      </c>
      <c r="P309" s="198">
        <v>1127256.1199999999</v>
      </c>
      <c r="Q309" s="275">
        <v>7</v>
      </c>
      <c r="R309" s="766">
        <v>15596.571428571429</v>
      </c>
      <c r="S309" s="766"/>
      <c r="T309" s="766"/>
      <c r="U309" s="766"/>
      <c r="V309" s="766"/>
      <c r="W309" s="766"/>
      <c r="X309" s="766"/>
      <c r="Y309" s="766"/>
      <c r="Z309" s="766">
        <v>15596.571428571429</v>
      </c>
      <c r="AA309" s="766">
        <v>240803.68</v>
      </c>
      <c r="AB309" s="766">
        <v>127372.03999999998</v>
      </c>
      <c r="AC309" s="766">
        <v>368175.72</v>
      </c>
      <c r="AD309" s="766">
        <v>239755.38857142857</v>
      </c>
      <c r="AE309" s="449">
        <v>1678287.72</v>
      </c>
      <c r="AF309" s="964">
        <f t="shared" si="83"/>
        <v>51879.368571428582</v>
      </c>
      <c r="AG309" s="965">
        <f t="shared" si="84"/>
        <v>1</v>
      </c>
      <c r="AH309" s="275">
        <v>7</v>
      </c>
      <c r="AI309" s="444">
        <v>1678287.72</v>
      </c>
    </row>
    <row r="310" spans="1:35" s="121" customFormat="1" ht="24">
      <c r="A310" s="1808" t="s">
        <v>577</v>
      </c>
      <c r="B310" s="278">
        <v>1</v>
      </c>
      <c r="C310" s="478">
        <v>15093</v>
      </c>
      <c r="D310" s="478"/>
      <c r="E310" s="478"/>
      <c r="F310" s="478"/>
      <c r="G310" s="478"/>
      <c r="H310" s="478"/>
      <c r="I310" s="478"/>
      <c r="J310" s="478"/>
      <c r="K310" s="478">
        <v>15093</v>
      </c>
      <c r="L310" s="478">
        <v>32623.56</v>
      </c>
      <c r="M310" s="478">
        <v>17608.5</v>
      </c>
      <c r="N310" s="478">
        <v>50232.06</v>
      </c>
      <c r="O310" s="478">
        <v>231348.06</v>
      </c>
      <c r="P310" s="444">
        <v>231348.06</v>
      </c>
      <c r="Q310" s="275">
        <v>1</v>
      </c>
      <c r="R310" s="478">
        <v>15093</v>
      </c>
      <c r="S310" s="478"/>
      <c r="T310" s="478"/>
      <c r="U310" s="478"/>
      <c r="V310" s="478"/>
      <c r="W310" s="478"/>
      <c r="X310" s="478"/>
      <c r="Y310" s="478"/>
      <c r="Z310" s="478">
        <v>15093</v>
      </c>
      <c r="AA310" s="478">
        <v>33302.74</v>
      </c>
      <c r="AB310" s="478">
        <v>17608.5</v>
      </c>
      <c r="AC310" s="478">
        <v>50911.24</v>
      </c>
      <c r="AD310" s="478">
        <v>232027.24</v>
      </c>
      <c r="AE310" s="482">
        <v>232027.24</v>
      </c>
      <c r="AF310" s="964">
        <f t="shared" si="83"/>
        <v>679.17999999999302</v>
      </c>
      <c r="AG310" s="1819">
        <f t="shared" si="84"/>
        <v>0</v>
      </c>
      <c r="AH310" s="275">
        <v>1</v>
      </c>
      <c r="AI310" s="444">
        <v>232027.24</v>
      </c>
    </row>
    <row r="311" spans="1:35" s="121" customFormat="1">
      <c r="A311" s="1808" t="s">
        <v>578</v>
      </c>
      <c r="B311" s="278">
        <v>1</v>
      </c>
      <c r="C311" s="478">
        <v>15343</v>
      </c>
      <c r="D311" s="478"/>
      <c r="E311" s="478"/>
      <c r="F311" s="478"/>
      <c r="G311" s="478"/>
      <c r="H311" s="478"/>
      <c r="I311" s="478"/>
      <c r="J311" s="478"/>
      <c r="K311" s="478">
        <v>15343</v>
      </c>
      <c r="L311" s="478">
        <v>32623.56</v>
      </c>
      <c r="M311" s="478">
        <v>17608.5</v>
      </c>
      <c r="N311" s="478">
        <v>50232.06</v>
      </c>
      <c r="O311" s="478">
        <v>230704.3</v>
      </c>
      <c r="P311" s="444">
        <v>230704.3</v>
      </c>
      <c r="Q311" s="275">
        <v>2</v>
      </c>
      <c r="R311" s="478">
        <v>15343</v>
      </c>
      <c r="S311" s="478"/>
      <c r="T311" s="478"/>
      <c r="U311" s="478"/>
      <c r="V311" s="478"/>
      <c r="W311" s="478"/>
      <c r="X311" s="478"/>
      <c r="Y311" s="478"/>
      <c r="Z311" s="478">
        <v>15343</v>
      </c>
      <c r="AA311" s="478">
        <v>67695.48</v>
      </c>
      <c r="AB311" s="478">
        <v>35800.339999999997</v>
      </c>
      <c r="AC311" s="478">
        <v>103495.81999999999</v>
      </c>
      <c r="AD311" s="478">
        <v>235863.90999999997</v>
      </c>
      <c r="AE311" s="482">
        <v>471727.82</v>
      </c>
      <c r="AF311" s="964">
        <f t="shared" si="83"/>
        <v>5159.609999999986</v>
      </c>
      <c r="AG311" s="965">
        <f t="shared" si="84"/>
        <v>1</v>
      </c>
      <c r="AH311" s="275">
        <v>2</v>
      </c>
      <c r="AI311" s="444">
        <v>471727.81999999995</v>
      </c>
    </row>
    <row r="312" spans="1:35" s="121" customFormat="1">
      <c r="A312" s="1808" t="s">
        <v>579</v>
      </c>
      <c r="B312" s="278">
        <v>1</v>
      </c>
      <c r="C312" s="478">
        <v>15593</v>
      </c>
      <c r="D312" s="478"/>
      <c r="E312" s="478"/>
      <c r="F312" s="478"/>
      <c r="G312" s="478"/>
      <c r="H312" s="478"/>
      <c r="I312" s="478"/>
      <c r="J312" s="478"/>
      <c r="K312" s="478">
        <v>15593</v>
      </c>
      <c r="L312" s="478">
        <v>32249.94</v>
      </c>
      <c r="M312" s="478">
        <v>17404.34</v>
      </c>
      <c r="N312" s="478">
        <v>49654.28</v>
      </c>
      <c r="O312" s="478">
        <v>228670.28</v>
      </c>
      <c r="P312" s="444">
        <v>228670.28</v>
      </c>
      <c r="Q312" s="275">
        <v>1</v>
      </c>
      <c r="R312" s="478">
        <v>15593</v>
      </c>
      <c r="S312" s="478"/>
      <c r="T312" s="478"/>
      <c r="U312" s="478"/>
      <c r="V312" s="478"/>
      <c r="W312" s="478"/>
      <c r="X312" s="478"/>
      <c r="Y312" s="478"/>
      <c r="Z312" s="478">
        <v>15593</v>
      </c>
      <c r="AA312" s="478">
        <v>34392.74</v>
      </c>
      <c r="AB312" s="478">
        <v>18191.84</v>
      </c>
      <c r="AC312" s="478">
        <v>52584.58</v>
      </c>
      <c r="AD312" s="478">
        <v>239700.58</v>
      </c>
      <c r="AE312" s="482">
        <v>239700.58</v>
      </c>
      <c r="AF312" s="964">
        <f t="shared" si="83"/>
        <v>11030.299999999988</v>
      </c>
      <c r="AG312" s="1819">
        <f t="shared" si="84"/>
        <v>0</v>
      </c>
      <c r="AH312" s="275">
        <v>1</v>
      </c>
      <c r="AI312" s="444">
        <v>239700.58</v>
      </c>
    </row>
    <row r="313" spans="1:35" s="121" customFormat="1">
      <c r="A313" s="1808" t="s">
        <v>688</v>
      </c>
      <c r="B313" s="278">
        <v>1</v>
      </c>
      <c r="C313" s="478">
        <v>14918</v>
      </c>
      <c r="D313" s="478"/>
      <c r="E313" s="478"/>
      <c r="F313" s="478"/>
      <c r="G313" s="478"/>
      <c r="H313" s="478"/>
      <c r="I313" s="478"/>
      <c r="J313" s="478"/>
      <c r="K313" s="478">
        <v>14918</v>
      </c>
      <c r="L313" s="478">
        <v>32051.38</v>
      </c>
      <c r="M313" s="478">
        <v>17295.84</v>
      </c>
      <c r="N313" s="478">
        <v>49347.22</v>
      </c>
      <c r="O313" s="478">
        <v>227247.21999999997</v>
      </c>
      <c r="P313" s="444">
        <v>227247.21999999997</v>
      </c>
      <c r="Q313" s="275">
        <v>1</v>
      </c>
      <c r="R313" s="478">
        <v>14918</v>
      </c>
      <c r="S313" s="478"/>
      <c r="T313" s="478"/>
      <c r="U313" s="478"/>
      <c r="V313" s="478"/>
      <c r="W313" s="478"/>
      <c r="X313" s="478"/>
      <c r="Y313" s="478"/>
      <c r="Z313" s="478">
        <v>14918</v>
      </c>
      <c r="AA313" s="478">
        <v>32921.24</v>
      </c>
      <c r="AB313" s="478">
        <v>17404.34</v>
      </c>
      <c r="AC313" s="478">
        <v>50325.58</v>
      </c>
      <c r="AD313" s="478">
        <v>229341.58</v>
      </c>
      <c r="AE313" s="482">
        <v>229341.58</v>
      </c>
      <c r="AF313" s="964">
        <f t="shared" si="83"/>
        <v>2094.3600000000151</v>
      </c>
      <c r="AG313" s="1819">
        <f t="shared" si="84"/>
        <v>0</v>
      </c>
      <c r="AH313" s="275">
        <v>1</v>
      </c>
      <c r="AI313" s="444">
        <v>229341.58</v>
      </c>
    </row>
    <row r="314" spans="1:35" s="121" customFormat="1">
      <c r="A314" s="1808" t="s">
        <v>581</v>
      </c>
      <c r="B314" s="278">
        <v>2</v>
      </c>
      <c r="C314" s="478">
        <v>14918</v>
      </c>
      <c r="D314" s="478"/>
      <c r="E314" s="478"/>
      <c r="F314" s="478"/>
      <c r="G314" s="478"/>
      <c r="H314" s="478"/>
      <c r="I314" s="478"/>
      <c r="J314" s="478"/>
      <c r="K314" s="478">
        <v>14918</v>
      </c>
      <c r="L314" s="478">
        <v>64968.44</v>
      </c>
      <c r="M314" s="478">
        <v>34700.18</v>
      </c>
      <c r="N314" s="478">
        <v>99668.62</v>
      </c>
      <c r="O314" s="478">
        <v>228210.465</v>
      </c>
      <c r="P314" s="444">
        <v>456420.93</v>
      </c>
      <c r="Q314" s="275">
        <v>2</v>
      </c>
      <c r="R314" s="478">
        <v>14918</v>
      </c>
      <c r="S314" s="478"/>
      <c r="T314" s="478"/>
      <c r="U314" s="478"/>
      <c r="V314" s="478"/>
      <c r="W314" s="478"/>
      <c r="X314" s="478"/>
      <c r="Y314" s="478"/>
      <c r="Z314" s="478">
        <v>14918</v>
      </c>
      <c r="AA314" s="478">
        <v>65842.48</v>
      </c>
      <c r="AB314" s="478">
        <v>34808.68</v>
      </c>
      <c r="AC314" s="478">
        <v>100651.16</v>
      </c>
      <c r="AD314" s="478">
        <v>229341.58</v>
      </c>
      <c r="AE314" s="482">
        <v>458683.16</v>
      </c>
      <c r="AF314" s="964">
        <f t="shared" si="83"/>
        <v>1131.1149999999907</v>
      </c>
      <c r="AG314" s="1819">
        <f t="shared" si="84"/>
        <v>0</v>
      </c>
      <c r="AH314" s="275">
        <v>2</v>
      </c>
      <c r="AI314" s="444">
        <v>458683.16</v>
      </c>
    </row>
    <row r="315" spans="1:35" s="121" customFormat="1">
      <c r="A315" s="1808" t="s">
        <v>582</v>
      </c>
      <c r="B315" s="278">
        <v>7</v>
      </c>
      <c r="C315" s="478">
        <v>15014.43</v>
      </c>
      <c r="D315" s="478"/>
      <c r="E315" s="478"/>
      <c r="F315" s="478"/>
      <c r="G315" s="478"/>
      <c r="H315" s="478"/>
      <c r="I315" s="478"/>
      <c r="J315" s="478"/>
      <c r="K315" s="478">
        <v>15014.43</v>
      </c>
      <c r="L315" s="478">
        <v>215722.72999999998</v>
      </c>
      <c r="M315" s="478">
        <v>118117.91999999998</v>
      </c>
      <c r="N315" s="478">
        <v>333840.64999999997</v>
      </c>
      <c r="O315" s="478">
        <v>224667.19</v>
      </c>
      <c r="P315" s="444">
        <v>1572670.33</v>
      </c>
      <c r="Q315" s="275">
        <v>7</v>
      </c>
      <c r="R315" s="478">
        <v>15014.428571428571</v>
      </c>
      <c r="S315" s="478"/>
      <c r="T315" s="478"/>
      <c r="U315" s="478"/>
      <c r="V315" s="478"/>
      <c r="W315" s="478"/>
      <c r="X315" s="478"/>
      <c r="Y315" s="478"/>
      <c r="Z315" s="478">
        <v>15014.428571428571</v>
      </c>
      <c r="AA315" s="478">
        <v>231920.18</v>
      </c>
      <c r="AB315" s="478">
        <v>122617.87999999999</v>
      </c>
      <c r="AC315" s="478">
        <v>354538.06</v>
      </c>
      <c r="AD315" s="478">
        <v>230821.43714285712</v>
      </c>
      <c r="AE315" s="482">
        <v>1615750.06</v>
      </c>
      <c r="AF315" s="964">
        <f t="shared" si="83"/>
        <v>6154.2471428571153</v>
      </c>
      <c r="AG315" s="1819">
        <f t="shared" si="84"/>
        <v>0</v>
      </c>
      <c r="AH315" s="275">
        <v>7</v>
      </c>
      <c r="AI315" s="444">
        <v>1615750.0599999998</v>
      </c>
    </row>
    <row r="316" spans="1:35" s="121" customFormat="1">
      <c r="A316" s="1808" t="s">
        <v>583</v>
      </c>
      <c r="B316" s="278">
        <v>17</v>
      </c>
      <c r="C316" s="478">
        <v>14931.24</v>
      </c>
      <c r="D316" s="478"/>
      <c r="E316" s="478"/>
      <c r="F316" s="478"/>
      <c r="G316" s="478"/>
      <c r="H316" s="478"/>
      <c r="I316" s="478"/>
      <c r="J316" s="478"/>
      <c r="K316" s="478">
        <v>14931.24</v>
      </c>
      <c r="L316" s="478">
        <v>444711.87</v>
      </c>
      <c r="M316" s="478">
        <v>241441.05</v>
      </c>
      <c r="N316" s="478">
        <v>686152.91999999993</v>
      </c>
      <c r="O316" s="478">
        <v>184533.04</v>
      </c>
      <c r="P316" s="444">
        <v>3137061.68</v>
      </c>
      <c r="Q316" s="275">
        <v>17</v>
      </c>
      <c r="R316" s="478">
        <v>14931.235294117647</v>
      </c>
      <c r="S316" s="478"/>
      <c r="T316" s="478"/>
      <c r="U316" s="478"/>
      <c r="V316" s="478"/>
      <c r="W316" s="478"/>
      <c r="X316" s="478"/>
      <c r="Y316" s="478"/>
      <c r="Z316" s="478">
        <v>14931.235294117647</v>
      </c>
      <c r="AA316" s="478">
        <v>560151.57999999996</v>
      </c>
      <c r="AB316" s="478">
        <v>296136.28000000003</v>
      </c>
      <c r="AC316" s="478">
        <v>856287.86</v>
      </c>
      <c r="AD316" s="478">
        <v>229544.69764705881</v>
      </c>
      <c r="AE316" s="482">
        <v>3902259.86</v>
      </c>
      <c r="AF316" s="964">
        <f t="shared" si="83"/>
        <v>45011.657647058804</v>
      </c>
      <c r="AG316" s="1819">
        <f t="shared" si="84"/>
        <v>0</v>
      </c>
      <c r="AH316" s="275">
        <v>17</v>
      </c>
      <c r="AI316" s="444">
        <v>3902259.86</v>
      </c>
    </row>
    <row r="317" spans="1:35" s="121" customFormat="1">
      <c r="A317" s="1808" t="s">
        <v>584</v>
      </c>
      <c r="B317" s="278">
        <v>3</v>
      </c>
      <c r="C317" s="478">
        <v>14868</v>
      </c>
      <c r="D317" s="478"/>
      <c r="E317" s="478"/>
      <c r="F317" s="478"/>
      <c r="G317" s="478"/>
      <c r="H317" s="478"/>
      <c r="I317" s="478"/>
      <c r="J317" s="478"/>
      <c r="K317" s="478">
        <v>14868</v>
      </c>
      <c r="L317" s="478">
        <v>96898.12</v>
      </c>
      <c r="M317" s="478">
        <v>51929.520000000004</v>
      </c>
      <c r="N317" s="478">
        <v>148827.64000000001</v>
      </c>
      <c r="O317" s="478">
        <v>235336.47999999998</v>
      </c>
      <c r="P317" s="444">
        <v>706009.44</v>
      </c>
      <c r="Q317" s="275">
        <v>3</v>
      </c>
      <c r="R317" s="478">
        <v>14868</v>
      </c>
      <c r="S317" s="478"/>
      <c r="T317" s="478"/>
      <c r="U317" s="478"/>
      <c r="V317" s="478"/>
      <c r="W317" s="478"/>
      <c r="X317" s="478"/>
      <c r="Y317" s="478"/>
      <c r="Z317" s="478">
        <v>14868</v>
      </c>
      <c r="AA317" s="478">
        <v>98436.72</v>
      </c>
      <c r="AB317" s="478">
        <v>52038.020000000004</v>
      </c>
      <c r="AC317" s="478">
        <v>150474.74</v>
      </c>
      <c r="AD317" s="478">
        <v>228574.24666666667</v>
      </c>
      <c r="AE317" s="482">
        <v>685722.74</v>
      </c>
      <c r="AF317" s="964">
        <f t="shared" si="83"/>
        <v>-6762.2333333333081</v>
      </c>
      <c r="AG317" s="1819">
        <f t="shared" si="84"/>
        <v>0</v>
      </c>
      <c r="AH317" s="275">
        <v>3</v>
      </c>
      <c r="AI317" s="444">
        <v>685722.74</v>
      </c>
    </row>
    <row r="318" spans="1:35" s="121" customFormat="1">
      <c r="A318" s="1808" t="s">
        <v>543</v>
      </c>
      <c r="B318" s="278">
        <v>47</v>
      </c>
      <c r="C318" s="478">
        <v>12866.58</v>
      </c>
      <c r="D318" s="478"/>
      <c r="E318" s="478"/>
      <c r="F318" s="478"/>
      <c r="G318" s="478"/>
      <c r="H318" s="478"/>
      <c r="I318" s="478"/>
      <c r="J318" s="478"/>
      <c r="K318" s="478">
        <v>12866.58</v>
      </c>
      <c r="L318" s="478">
        <v>1436932.78</v>
      </c>
      <c r="M318" s="478">
        <v>801593.88</v>
      </c>
      <c r="N318" s="478">
        <v>2238526.66</v>
      </c>
      <c r="O318" s="478">
        <v>216210.87</v>
      </c>
      <c r="P318" s="444">
        <v>10161910.890000001</v>
      </c>
      <c r="Q318" s="275">
        <v>53</v>
      </c>
      <c r="R318" s="478">
        <v>12630.735849056604</v>
      </c>
      <c r="S318" s="478"/>
      <c r="T318" s="478"/>
      <c r="U318" s="478"/>
      <c r="V318" s="478"/>
      <c r="W318" s="478"/>
      <c r="X318" s="478"/>
      <c r="Y318" s="478"/>
      <c r="Z318" s="478">
        <v>12630.735849056604</v>
      </c>
      <c r="AA318" s="478">
        <v>1480555.2200000002</v>
      </c>
      <c r="AB318" s="478">
        <v>781000.80000000016</v>
      </c>
      <c r="AC318" s="478">
        <v>2261556.0200000005</v>
      </c>
      <c r="AD318" s="478">
        <v>194239.69849056605</v>
      </c>
      <c r="AE318" s="482">
        <v>10294704.02</v>
      </c>
      <c r="AF318" s="964">
        <f t="shared" si="83"/>
        <v>-21971.171509433945</v>
      </c>
      <c r="AG318" s="965">
        <f t="shared" si="84"/>
        <v>6</v>
      </c>
      <c r="AH318" s="275">
        <v>53</v>
      </c>
      <c r="AI318" s="444">
        <v>10294704.020000001</v>
      </c>
    </row>
    <row r="319" spans="1:35" s="121" customFormat="1">
      <c r="A319" s="1808" t="s">
        <v>544</v>
      </c>
      <c r="B319" s="278">
        <v>19</v>
      </c>
      <c r="C319" s="478">
        <v>9593</v>
      </c>
      <c r="D319" s="478"/>
      <c r="E319" s="478"/>
      <c r="F319" s="478"/>
      <c r="G319" s="478"/>
      <c r="H319" s="478"/>
      <c r="I319" s="478"/>
      <c r="J319" s="478"/>
      <c r="K319" s="478">
        <v>9593</v>
      </c>
      <c r="L319" s="478">
        <v>387179.34</v>
      </c>
      <c r="M319" s="478">
        <v>223101.89999999997</v>
      </c>
      <c r="N319" s="478">
        <v>610281.24</v>
      </c>
      <c r="O319" s="478">
        <v>144860.85999999999</v>
      </c>
      <c r="P319" s="444">
        <v>2752356.34</v>
      </c>
      <c r="Q319" s="275">
        <v>19</v>
      </c>
      <c r="R319" s="478">
        <v>9593</v>
      </c>
      <c r="S319" s="478"/>
      <c r="T319" s="478"/>
      <c r="U319" s="478"/>
      <c r="V319" s="478"/>
      <c r="W319" s="478"/>
      <c r="X319" s="478"/>
      <c r="Y319" s="478"/>
      <c r="Z319" s="478">
        <v>9593</v>
      </c>
      <c r="AA319" s="478">
        <v>404942.06</v>
      </c>
      <c r="AB319" s="478">
        <v>212644.95999999996</v>
      </c>
      <c r="AC319" s="478">
        <v>617587.02</v>
      </c>
      <c r="AD319" s="478">
        <v>147620.57999999999</v>
      </c>
      <c r="AE319" s="482">
        <v>2804791.02</v>
      </c>
      <c r="AF319" s="964">
        <f t="shared" si="83"/>
        <v>2759.7200000000012</v>
      </c>
      <c r="AG319" s="1819">
        <f t="shared" si="84"/>
        <v>0</v>
      </c>
      <c r="AH319" s="275">
        <v>19</v>
      </c>
      <c r="AI319" s="444">
        <v>2804791.02</v>
      </c>
    </row>
    <row r="320" spans="1:35" s="121" customFormat="1">
      <c r="A320" s="1808" t="s">
        <v>545</v>
      </c>
      <c r="B320" s="278">
        <v>9</v>
      </c>
      <c r="C320" s="478">
        <v>7093</v>
      </c>
      <c r="D320" s="478"/>
      <c r="E320" s="478"/>
      <c r="F320" s="478"/>
      <c r="G320" s="478"/>
      <c r="H320" s="478"/>
      <c r="I320" s="478"/>
      <c r="J320" s="478"/>
      <c r="K320" s="478">
        <v>7093</v>
      </c>
      <c r="L320" s="478">
        <v>127367.38</v>
      </c>
      <c r="M320" s="478">
        <v>82086.02</v>
      </c>
      <c r="N320" s="478">
        <v>209453.40000000002</v>
      </c>
      <c r="O320" s="478">
        <v>101356.33</v>
      </c>
      <c r="P320" s="444">
        <v>912206.97</v>
      </c>
      <c r="Q320" s="275">
        <v>9</v>
      </c>
      <c r="R320" s="478">
        <v>7093</v>
      </c>
      <c r="S320" s="478"/>
      <c r="T320" s="478"/>
      <c r="U320" s="478"/>
      <c r="V320" s="478"/>
      <c r="W320" s="478"/>
      <c r="X320" s="478"/>
      <c r="Y320" s="478"/>
      <c r="Z320" s="478">
        <v>7093</v>
      </c>
      <c r="AA320" s="478">
        <v>142764.66</v>
      </c>
      <c r="AB320" s="478">
        <v>74476.440000000017</v>
      </c>
      <c r="AC320" s="478">
        <v>217241.10000000003</v>
      </c>
      <c r="AD320" s="478">
        <v>109253.90000000001</v>
      </c>
      <c r="AE320" s="482">
        <v>983285.1</v>
      </c>
      <c r="AF320" s="964">
        <f t="shared" si="83"/>
        <v>7897.570000000007</v>
      </c>
      <c r="AG320" s="1819">
        <f t="shared" si="84"/>
        <v>0</v>
      </c>
      <c r="AH320" s="275">
        <v>9</v>
      </c>
      <c r="AI320" s="444">
        <v>983285.10000000009</v>
      </c>
    </row>
    <row r="321" spans="1:35" s="121" customFormat="1">
      <c r="A321" s="1808" t="s">
        <v>585</v>
      </c>
      <c r="B321" s="278">
        <v>17</v>
      </c>
      <c r="C321" s="478">
        <v>5093</v>
      </c>
      <c r="D321" s="478"/>
      <c r="E321" s="478"/>
      <c r="F321" s="478"/>
      <c r="G321" s="478"/>
      <c r="H321" s="478"/>
      <c r="I321" s="478"/>
      <c r="J321" s="478"/>
      <c r="K321" s="478">
        <v>5093</v>
      </c>
      <c r="L321" s="478">
        <v>190123.28</v>
      </c>
      <c r="M321" s="478">
        <v>99435.52999999997</v>
      </c>
      <c r="N321" s="478">
        <v>289558.80999999994</v>
      </c>
      <c r="O321" s="478">
        <v>76488.45</v>
      </c>
      <c r="P321" s="444">
        <v>1300303.6499999999</v>
      </c>
      <c r="Q321" s="275">
        <v>17</v>
      </c>
      <c r="R321" s="478">
        <v>5093</v>
      </c>
      <c r="S321" s="478"/>
      <c r="T321" s="478"/>
      <c r="U321" s="478"/>
      <c r="V321" s="478"/>
      <c r="W321" s="478"/>
      <c r="X321" s="478"/>
      <c r="Y321" s="478"/>
      <c r="Z321" s="478">
        <v>5093</v>
      </c>
      <c r="AA321" s="478">
        <v>195546.58</v>
      </c>
      <c r="AB321" s="478">
        <v>101011.27999999997</v>
      </c>
      <c r="AC321" s="478">
        <v>296557.86</v>
      </c>
      <c r="AD321" s="478">
        <v>78560.58</v>
      </c>
      <c r="AE321" s="482">
        <v>1335529.8600000001</v>
      </c>
      <c r="AF321" s="964">
        <f t="shared" si="83"/>
        <v>2072.1300000000047</v>
      </c>
      <c r="AG321" s="1819">
        <f t="shared" si="84"/>
        <v>0</v>
      </c>
      <c r="AH321" s="275">
        <v>17</v>
      </c>
      <c r="AI321" s="444">
        <v>1335529.8600000001</v>
      </c>
    </row>
    <row r="322" spans="1:35" s="121" customFormat="1">
      <c r="A322" s="1808" t="s">
        <v>586</v>
      </c>
      <c r="B322" s="278">
        <v>5</v>
      </c>
      <c r="C322" s="478">
        <v>2518</v>
      </c>
      <c r="D322" s="478"/>
      <c r="E322" s="478"/>
      <c r="F322" s="478"/>
      <c r="G322" s="478"/>
      <c r="H322" s="478"/>
      <c r="I322" s="478"/>
      <c r="J322" s="478"/>
      <c r="K322" s="478">
        <v>2518</v>
      </c>
      <c r="L322" s="478">
        <v>28482.58</v>
      </c>
      <c r="M322" s="478">
        <v>14471.4</v>
      </c>
      <c r="N322" s="478">
        <v>42953.98</v>
      </c>
      <c r="O322" s="478">
        <v>38065.339999999997</v>
      </c>
      <c r="P322" s="444">
        <v>190326.68999999997</v>
      </c>
      <c r="Q322" s="275">
        <v>5</v>
      </c>
      <c r="R322" s="478">
        <v>2518</v>
      </c>
      <c r="S322" s="478"/>
      <c r="T322" s="478"/>
      <c r="U322" s="478"/>
      <c r="V322" s="478"/>
      <c r="W322" s="478"/>
      <c r="X322" s="478"/>
      <c r="Y322" s="478"/>
      <c r="Z322" s="478">
        <v>2518</v>
      </c>
      <c r="AA322" s="478">
        <v>29446.2</v>
      </c>
      <c r="AB322" s="478">
        <v>14688.3</v>
      </c>
      <c r="AC322" s="478">
        <v>44134.5</v>
      </c>
      <c r="AD322" s="478">
        <v>39042.9</v>
      </c>
      <c r="AE322" s="482">
        <v>195214.5</v>
      </c>
      <c r="AF322" s="964">
        <f t="shared" si="83"/>
        <v>977.56000000000495</v>
      </c>
      <c r="AG322" s="1819">
        <f t="shared" si="84"/>
        <v>0</v>
      </c>
      <c r="AH322" s="275">
        <v>5</v>
      </c>
      <c r="AI322" s="444">
        <v>195214.5</v>
      </c>
    </row>
    <row r="323" spans="1:35" s="5" customFormat="1">
      <c r="A323" s="477"/>
      <c r="B323" s="278"/>
      <c r="C323" s="766"/>
      <c r="D323" s="766"/>
      <c r="E323" s="766"/>
      <c r="F323" s="766"/>
      <c r="G323" s="766"/>
      <c r="H323" s="766"/>
      <c r="I323" s="766"/>
      <c r="J323" s="766"/>
      <c r="K323" s="766"/>
      <c r="L323" s="766"/>
      <c r="M323" s="766"/>
      <c r="N323" s="766"/>
      <c r="O323" s="766"/>
      <c r="P323" s="198"/>
      <c r="Q323" s="275"/>
      <c r="R323" s="766"/>
      <c r="S323" s="766"/>
      <c r="T323" s="766"/>
      <c r="U323" s="766"/>
      <c r="V323" s="766"/>
      <c r="W323" s="766"/>
      <c r="X323" s="766"/>
      <c r="Y323" s="766"/>
      <c r="Z323" s="766"/>
      <c r="AA323" s="766"/>
      <c r="AB323" s="766"/>
      <c r="AC323" s="766"/>
      <c r="AD323" s="766"/>
      <c r="AE323" s="449"/>
      <c r="AF323" s="486"/>
      <c r="AG323" s="564"/>
      <c r="AH323" s="275"/>
      <c r="AI323" s="444"/>
    </row>
    <row r="324" spans="1:35" s="5" customFormat="1">
      <c r="A324" s="477" t="s">
        <v>763</v>
      </c>
      <c r="B324" s="278"/>
      <c r="C324" s="766"/>
      <c r="D324" s="766"/>
      <c r="E324" s="766"/>
      <c r="F324" s="766"/>
      <c r="G324" s="766"/>
      <c r="H324" s="766"/>
      <c r="I324" s="766"/>
      <c r="J324" s="766"/>
      <c r="K324" s="766"/>
      <c r="L324" s="766"/>
      <c r="M324" s="766"/>
      <c r="N324" s="766"/>
      <c r="O324" s="766">
        <v>167751.79</v>
      </c>
      <c r="P324" s="198">
        <v>167751.79</v>
      </c>
      <c r="Q324" s="275"/>
      <c r="R324" s="766"/>
      <c r="S324" s="766"/>
      <c r="T324" s="766"/>
      <c r="U324" s="766"/>
      <c r="V324" s="766"/>
      <c r="W324" s="766"/>
      <c r="X324" s="766"/>
      <c r="Y324" s="766"/>
      <c r="Z324" s="766"/>
      <c r="AA324" s="766"/>
      <c r="AB324" s="766"/>
      <c r="AC324" s="766"/>
      <c r="AD324" s="766"/>
      <c r="AE324" s="449"/>
      <c r="AF324" s="486"/>
      <c r="AG324" s="564"/>
      <c r="AH324" s="275"/>
      <c r="AI324" s="444">
        <v>113809.7</v>
      </c>
    </row>
    <row r="325" spans="1:35" s="5" customFormat="1">
      <c r="A325" s="477" t="s">
        <v>764</v>
      </c>
      <c r="B325" s="278"/>
      <c r="C325" s="766"/>
      <c r="D325" s="766"/>
      <c r="E325" s="766"/>
      <c r="F325" s="766"/>
      <c r="G325" s="766"/>
      <c r="H325" s="766"/>
      <c r="I325" s="766"/>
      <c r="J325" s="766"/>
      <c r="K325" s="766"/>
      <c r="L325" s="766"/>
      <c r="M325" s="766"/>
      <c r="N325" s="766"/>
      <c r="O325" s="766">
        <v>1757042.52</v>
      </c>
      <c r="P325" s="198">
        <v>1757042.52</v>
      </c>
      <c r="Q325" s="275"/>
      <c r="R325" s="766"/>
      <c r="S325" s="766"/>
      <c r="T325" s="766"/>
      <c r="U325" s="766"/>
      <c r="V325" s="766"/>
      <c r="W325" s="766"/>
      <c r="X325" s="766"/>
      <c r="Y325" s="766"/>
      <c r="Z325" s="766"/>
      <c r="AA325" s="766"/>
      <c r="AB325" s="766"/>
      <c r="AC325" s="766"/>
      <c r="AD325" s="766">
        <v>1779913.8</v>
      </c>
      <c r="AE325" s="449">
        <v>1779913.8</v>
      </c>
      <c r="AF325" s="486"/>
      <c r="AG325" s="564"/>
      <c r="AH325" s="275"/>
      <c r="AI325" s="444">
        <v>1779913.8</v>
      </c>
    </row>
    <row r="326" spans="1:35" s="5" customFormat="1">
      <c r="A326" s="477" t="s">
        <v>765</v>
      </c>
      <c r="B326" s="278"/>
      <c r="C326" s="766"/>
      <c r="D326" s="766"/>
      <c r="E326" s="766"/>
      <c r="F326" s="766"/>
      <c r="G326" s="766"/>
      <c r="H326" s="766"/>
      <c r="I326" s="766"/>
      <c r="J326" s="766"/>
      <c r="K326" s="766"/>
      <c r="L326" s="766"/>
      <c r="M326" s="766"/>
      <c r="N326" s="766"/>
      <c r="O326" s="766"/>
      <c r="P326" s="198"/>
      <c r="Q326" s="275"/>
      <c r="R326" s="766"/>
      <c r="S326" s="766"/>
      <c r="T326" s="766"/>
      <c r="U326" s="766"/>
      <c r="V326" s="766"/>
      <c r="W326" s="766"/>
      <c r="X326" s="766"/>
      <c r="Y326" s="766"/>
      <c r="Z326" s="766"/>
      <c r="AA326" s="766"/>
      <c r="AB326" s="766"/>
      <c r="AC326" s="766"/>
      <c r="AD326" s="766"/>
      <c r="AE326" s="449"/>
      <c r="AF326" s="486"/>
      <c r="AG326" s="564"/>
      <c r="AH326" s="275"/>
      <c r="AI326" s="444">
        <v>0</v>
      </c>
    </row>
    <row r="327" spans="1:35" s="5" customFormat="1">
      <c r="A327" s="477" t="s">
        <v>766</v>
      </c>
      <c r="B327" s="278">
        <v>6</v>
      </c>
      <c r="C327" s="766">
        <v>2576.9230769230771</v>
      </c>
      <c r="D327" s="766"/>
      <c r="E327" s="766"/>
      <c r="F327" s="766"/>
      <c r="G327" s="766"/>
      <c r="H327" s="766"/>
      <c r="I327" s="766"/>
      <c r="J327" s="766"/>
      <c r="K327" s="766">
        <v>2576.9230769230771</v>
      </c>
      <c r="L327" s="766"/>
      <c r="M327" s="766"/>
      <c r="N327" s="766"/>
      <c r="O327" s="766">
        <v>212880</v>
      </c>
      <c r="P327" s="198">
        <v>212880</v>
      </c>
      <c r="Q327" s="275">
        <v>13</v>
      </c>
      <c r="R327" s="766">
        <v>2576.9230769230771</v>
      </c>
      <c r="S327" s="766"/>
      <c r="T327" s="766"/>
      <c r="U327" s="766"/>
      <c r="V327" s="766"/>
      <c r="W327" s="766"/>
      <c r="X327" s="766"/>
      <c r="Y327" s="766"/>
      <c r="Z327" s="766">
        <v>2576.9230769230771</v>
      </c>
      <c r="AA327" s="766"/>
      <c r="AB327" s="766"/>
      <c r="AC327" s="766"/>
      <c r="AD327" s="766">
        <v>30923.076923076922</v>
      </c>
      <c r="AE327" s="449">
        <v>402000</v>
      </c>
      <c r="AF327" s="486"/>
      <c r="AG327" s="564"/>
      <c r="AH327" s="275">
        <v>12</v>
      </c>
      <c r="AI327" s="444">
        <v>402000</v>
      </c>
    </row>
    <row r="328" spans="1:35" s="5" customFormat="1">
      <c r="A328" s="445"/>
      <c r="B328" s="278"/>
      <c r="C328" s="766"/>
      <c r="D328" s="766"/>
      <c r="E328" s="766"/>
      <c r="F328" s="766"/>
      <c r="G328" s="766"/>
      <c r="H328" s="766"/>
      <c r="I328" s="766"/>
      <c r="J328" s="766"/>
      <c r="K328" s="766"/>
      <c r="L328" s="766"/>
      <c r="M328" s="766"/>
      <c r="N328" s="766"/>
      <c r="O328" s="766"/>
      <c r="P328" s="198"/>
      <c r="Q328" s="275"/>
      <c r="R328" s="766"/>
      <c r="S328" s="766"/>
      <c r="T328" s="766"/>
      <c r="U328" s="766"/>
      <c r="V328" s="766"/>
      <c r="W328" s="766"/>
      <c r="X328" s="766"/>
      <c r="Y328" s="766"/>
      <c r="Z328" s="766"/>
      <c r="AA328" s="766"/>
      <c r="AB328" s="766"/>
      <c r="AC328" s="766"/>
      <c r="AD328" s="766"/>
      <c r="AE328" s="449"/>
      <c r="AF328" s="486"/>
      <c r="AG328" s="564"/>
      <c r="AH328" s="275"/>
      <c r="AI328" s="444"/>
    </row>
    <row r="329" spans="1:35" s="5" customFormat="1" ht="12.75" thickBot="1">
      <c r="A329" s="467" t="s">
        <v>0</v>
      </c>
      <c r="B329" s="435">
        <v>144</v>
      </c>
      <c r="C329" s="462"/>
      <c r="D329" s="462"/>
      <c r="E329" s="462"/>
      <c r="F329" s="462"/>
      <c r="G329" s="462"/>
      <c r="H329" s="462"/>
      <c r="I329" s="462"/>
      <c r="J329" s="462"/>
      <c r="K329" s="462"/>
      <c r="L329" s="462"/>
      <c r="M329" s="462"/>
      <c r="N329" s="462"/>
      <c r="O329" s="462"/>
      <c r="P329" s="463">
        <v>26062773.209999997</v>
      </c>
      <c r="Q329" s="433">
        <v>159</v>
      </c>
      <c r="R329" s="462"/>
      <c r="S329" s="462"/>
      <c r="T329" s="462"/>
      <c r="U329" s="462"/>
      <c r="V329" s="462"/>
      <c r="W329" s="462"/>
      <c r="X329" s="462"/>
      <c r="Y329" s="462"/>
      <c r="Z329" s="462"/>
      <c r="AA329" s="462"/>
      <c r="AB329" s="462"/>
      <c r="AC329" s="462"/>
      <c r="AD329" s="462"/>
      <c r="AE329" s="468">
        <v>28001674.300000001</v>
      </c>
      <c r="AF329" s="510">
        <f>SUM(AF303:AF322)</f>
        <v>110242.65351857722</v>
      </c>
      <c r="AG329" s="562">
        <f>SUM(AG303:AG322)</f>
        <v>8</v>
      </c>
      <c r="AH329" s="433">
        <v>158</v>
      </c>
      <c r="AI329" s="501">
        <v>28115484.000000004</v>
      </c>
    </row>
    <row r="330" spans="1:35" ht="12.75" hidden="1" thickTop="1"/>
    <row r="331" spans="1:35" ht="12.75" hidden="1" thickTop="1"/>
    <row r="332" spans="1:35" ht="22.9" customHeight="1" thickTop="1" thickBot="1">
      <c r="A332" s="1985" t="s">
        <v>593</v>
      </c>
      <c r="B332" s="1985"/>
      <c r="C332" s="1985"/>
      <c r="D332" s="1985"/>
      <c r="E332" s="1985"/>
      <c r="F332" s="1985"/>
      <c r="G332" s="1985"/>
      <c r="H332" s="1985"/>
      <c r="I332" s="1985"/>
      <c r="J332" s="1985"/>
      <c r="K332" s="1985"/>
      <c r="L332" s="1985"/>
      <c r="M332" s="1985"/>
      <c r="N332" s="1985"/>
      <c r="O332" s="1985"/>
      <c r="P332" s="1985"/>
      <c r="Q332" s="1985"/>
      <c r="R332" s="1985"/>
      <c r="S332" s="1985"/>
      <c r="T332" s="1985"/>
      <c r="U332" s="1985"/>
      <c r="V332" s="1985"/>
      <c r="W332" s="1985"/>
      <c r="X332" s="1985"/>
      <c r="Y332" s="1985"/>
      <c r="Z332" s="1985"/>
      <c r="AA332" s="1985"/>
      <c r="AB332" s="1985"/>
      <c r="AC332" s="1985"/>
      <c r="AD332" s="1985"/>
      <c r="AE332" s="1985"/>
      <c r="AF332" s="1985"/>
      <c r="AG332" s="1985"/>
      <c r="AH332" s="1985"/>
      <c r="AI332" s="1985"/>
    </row>
    <row r="333" spans="1:35" s="770" customFormat="1" ht="27.6" hidden="1" customHeight="1" thickTop="1">
      <c r="A333" s="1949" t="s">
        <v>39</v>
      </c>
      <c r="B333" s="1946" t="s">
        <v>291</v>
      </c>
      <c r="C333" s="1947"/>
      <c r="D333" s="1947"/>
      <c r="E333" s="1947"/>
      <c r="F333" s="1947"/>
      <c r="G333" s="1947"/>
      <c r="H333" s="1947"/>
      <c r="I333" s="1947"/>
      <c r="J333" s="1947"/>
      <c r="K333" s="1947"/>
      <c r="L333" s="1947"/>
      <c r="M333" s="1947"/>
      <c r="N333" s="1947"/>
      <c r="O333" s="1947"/>
      <c r="P333" s="1945"/>
      <c r="Q333" s="1944" t="s">
        <v>363</v>
      </c>
      <c r="R333" s="1947"/>
      <c r="S333" s="1947"/>
      <c r="T333" s="1947"/>
      <c r="U333" s="1947"/>
      <c r="V333" s="1947"/>
      <c r="W333" s="1947"/>
      <c r="X333" s="1947"/>
      <c r="Y333" s="1947"/>
      <c r="Z333" s="1947"/>
      <c r="AA333" s="1947"/>
      <c r="AB333" s="1947"/>
      <c r="AC333" s="1947"/>
      <c r="AD333" s="1947"/>
      <c r="AE333" s="1948"/>
      <c r="AF333" s="1997" t="s">
        <v>365</v>
      </c>
      <c r="AG333" s="1994"/>
      <c r="AH333" s="1993" t="s">
        <v>364</v>
      </c>
      <c r="AI333" s="1994"/>
    </row>
    <row r="334" spans="1:35" ht="129" hidden="1" customHeight="1">
      <c r="A334" s="1995"/>
      <c r="B334" s="370" t="s">
        <v>9</v>
      </c>
      <c r="C334" s="359" t="s">
        <v>120</v>
      </c>
      <c r="D334" s="359" t="s">
        <v>219</v>
      </c>
      <c r="E334" s="359" t="s">
        <v>122</v>
      </c>
      <c r="F334" s="359" t="s">
        <v>141</v>
      </c>
      <c r="G334" s="359" t="s">
        <v>142</v>
      </c>
      <c r="H334" s="359" t="s">
        <v>143</v>
      </c>
      <c r="I334" s="359" t="s">
        <v>144</v>
      </c>
      <c r="J334" s="359" t="s">
        <v>123</v>
      </c>
      <c r="K334" s="359" t="s">
        <v>124</v>
      </c>
      <c r="L334" s="359" t="s">
        <v>125</v>
      </c>
      <c r="M334" s="359" t="s">
        <v>140</v>
      </c>
      <c r="N334" s="359" t="s">
        <v>96</v>
      </c>
      <c r="O334" s="359" t="s">
        <v>130</v>
      </c>
      <c r="P334" s="360" t="s">
        <v>129</v>
      </c>
      <c r="Q334" s="369" t="s">
        <v>9</v>
      </c>
      <c r="R334" s="359" t="s">
        <v>120</v>
      </c>
      <c r="S334" s="359" t="s">
        <v>121</v>
      </c>
      <c r="T334" s="359" t="s">
        <v>122</v>
      </c>
      <c r="U334" s="359" t="s">
        <v>141</v>
      </c>
      <c r="V334" s="359" t="s">
        <v>142</v>
      </c>
      <c r="W334" s="359" t="s">
        <v>143</v>
      </c>
      <c r="X334" s="359" t="s">
        <v>144</v>
      </c>
      <c r="Y334" s="359" t="s">
        <v>123</v>
      </c>
      <c r="Z334" s="359" t="s">
        <v>124</v>
      </c>
      <c r="AA334" s="359" t="s">
        <v>125</v>
      </c>
      <c r="AB334" s="359" t="s">
        <v>140</v>
      </c>
      <c r="AC334" s="359" t="s">
        <v>96</v>
      </c>
      <c r="AD334" s="359" t="s">
        <v>130</v>
      </c>
      <c r="AE334" s="376" t="s">
        <v>292</v>
      </c>
      <c r="AF334" s="533" t="s">
        <v>134</v>
      </c>
      <c r="AG334" s="360" t="s">
        <v>133</v>
      </c>
      <c r="AH334" s="369" t="s">
        <v>9</v>
      </c>
      <c r="AI334" s="360" t="s">
        <v>293</v>
      </c>
    </row>
    <row r="335" spans="1:35" ht="12.75" hidden="1" thickTop="1">
      <c r="A335" s="1996"/>
      <c r="B335" s="516" t="s">
        <v>40</v>
      </c>
      <c r="C335" s="361" t="s">
        <v>41</v>
      </c>
      <c r="D335" s="361" t="s">
        <v>42</v>
      </c>
      <c r="E335" s="361" t="s">
        <v>43</v>
      </c>
      <c r="F335" s="362" t="s">
        <v>44</v>
      </c>
      <c r="G335" s="362" t="s">
        <v>45</v>
      </c>
      <c r="H335" s="362" t="s">
        <v>61</v>
      </c>
      <c r="I335" s="362" t="s">
        <v>95</v>
      </c>
      <c r="J335" s="362" t="s">
        <v>128</v>
      </c>
      <c r="K335" s="362" t="s">
        <v>132</v>
      </c>
      <c r="L335" s="362" t="s">
        <v>149</v>
      </c>
      <c r="M335" s="362" t="s">
        <v>150</v>
      </c>
      <c r="N335" s="362" t="s">
        <v>152</v>
      </c>
      <c r="O335" s="362" t="s">
        <v>153</v>
      </c>
      <c r="P335" s="371" t="s">
        <v>154</v>
      </c>
      <c r="Q335" s="928" t="s">
        <v>40</v>
      </c>
      <c r="R335" s="361" t="s">
        <v>41</v>
      </c>
      <c r="S335" s="361" t="s">
        <v>42</v>
      </c>
      <c r="T335" s="361" t="s">
        <v>43</v>
      </c>
      <c r="U335" s="362" t="s">
        <v>44</v>
      </c>
      <c r="V335" s="362" t="s">
        <v>45</v>
      </c>
      <c r="W335" s="362" t="s">
        <v>61</v>
      </c>
      <c r="X335" s="362" t="s">
        <v>95</v>
      </c>
      <c r="Y335" s="362" t="s">
        <v>128</v>
      </c>
      <c r="Z335" s="362" t="s">
        <v>132</v>
      </c>
      <c r="AA335" s="362" t="s">
        <v>149</v>
      </c>
      <c r="AB335" s="362" t="s">
        <v>150</v>
      </c>
      <c r="AC335" s="362" t="s">
        <v>152</v>
      </c>
      <c r="AD335" s="362" t="s">
        <v>153</v>
      </c>
      <c r="AE335" s="377" t="s">
        <v>154</v>
      </c>
      <c r="AF335" s="519"/>
      <c r="AG335" s="568"/>
      <c r="AH335" s="928"/>
      <c r="AI335" s="568"/>
    </row>
    <row r="336" spans="1:35" s="121" customFormat="1" ht="12.75" thickTop="1">
      <c r="A336" s="464" t="s">
        <v>641</v>
      </c>
      <c r="B336" s="278"/>
      <c r="C336" s="478"/>
      <c r="D336" s="478"/>
      <c r="E336" s="478"/>
      <c r="F336" s="478"/>
      <c r="G336" s="478"/>
      <c r="H336" s="478"/>
      <c r="I336" s="478"/>
      <c r="J336" s="478"/>
      <c r="K336" s="478"/>
      <c r="L336" s="478"/>
      <c r="M336" s="478"/>
      <c r="N336" s="478"/>
      <c r="O336" s="478"/>
      <c r="P336" s="444"/>
      <c r="Q336" s="275"/>
      <c r="R336" s="478"/>
      <c r="S336" s="478"/>
      <c r="T336" s="478"/>
      <c r="U336" s="478"/>
      <c r="V336" s="478"/>
      <c r="W336" s="478"/>
      <c r="X336" s="478"/>
      <c r="Y336" s="478"/>
      <c r="Z336" s="478"/>
      <c r="AA336" s="478"/>
      <c r="AB336" s="478"/>
      <c r="AC336" s="478"/>
      <c r="AD336" s="478"/>
      <c r="AE336" s="482"/>
      <c r="AF336" s="486"/>
      <c r="AG336" s="564"/>
      <c r="AH336" s="275"/>
      <c r="AI336" s="444"/>
    </row>
    <row r="337" spans="1:35" s="121" customFormat="1">
      <c r="A337" s="464" t="s">
        <v>541</v>
      </c>
      <c r="B337" s="278"/>
      <c r="C337" s="478"/>
      <c r="D337" s="478"/>
      <c r="E337" s="478"/>
      <c r="F337" s="478"/>
      <c r="G337" s="478"/>
      <c r="H337" s="478"/>
      <c r="I337" s="478"/>
      <c r="J337" s="478"/>
      <c r="K337" s="478"/>
      <c r="L337" s="478"/>
      <c r="M337" s="478"/>
      <c r="N337" s="478"/>
      <c r="O337" s="478"/>
      <c r="P337" s="444"/>
      <c r="Q337" s="275"/>
      <c r="R337" s="478"/>
      <c r="S337" s="478"/>
      <c r="T337" s="478"/>
      <c r="U337" s="478"/>
      <c r="V337" s="478"/>
      <c r="W337" s="478"/>
      <c r="X337" s="478"/>
      <c r="Y337" s="478"/>
      <c r="Z337" s="478"/>
      <c r="AA337" s="478"/>
      <c r="AB337" s="478"/>
      <c r="AC337" s="478"/>
      <c r="AD337" s="478"/>
      <c r="AE337" s="482"/>
      <c r="AF337" s="486"/>
      <c r="AG337" s="564"/>
      <c r="AH337" s="275"/>
      <c r="AI337" s="444"/>
    </row>
    <row r="338" spans="1:35" s="121" customFormat="1">
      <c r="A338" s="464" t="s">
        <v>581</v>
      </c>
      <c r="B338" s="278">
        <v>1</v>
      </c>
      <c r="C338" s="479">
        <v>13600</v>
      </c>
      <c r="D338" s="478"/>
      <c r="E338" s="478"/>
      <c r="F338" s="478"/>
      <c r="G338" s="478"/>
      <c r="H338" s="478"/>
      <c r="I338" s="478"/>
      <c r="J338" s="450"/>
      <c r="K338" s="479">
        <v>13600</v>
      </c>
      <c r="L338" s="479">
        <v>30048</v>
      </c>
      <c r="M338" s="478"/>
      <c r="N338" s="478"/>
      <c r="O338" s="479">
        <v>207936</v>
      </c>
      <c r="P338" s="480">
        <v>207936</v>
      </c>
      <c r="Q338" s="275">
        <v>1</v>
      </c>
      <c r="R338" s="479">
        <v>13600</v>
      </c>
      <c r="S338" s="478"/>
      <c r="T338" s="478"/>
      <c r="U338" s="478"/>
      <c r="V338" s="478"/>
      <c r="W338" s="478"/>
      <c r="X338" s="478"/>
      <c r="Y338" s="450"/>
      <c r="Z338" s="479">
        <v>13600</v>
      </c>
      <c r="AA338" s="479">
        <v>30048</v>
      </c>
      <c r="AB338" s="478"/>
      <c r="AC338" s="478"/>
      <c r="AD338" s="479">
        <v>223803</v>
      </c>
      <c r="AE338" s="483">
        <v>223803</v>
      </c>
      <c r="AF338" s="964">
        <f t="shared" ref="AF338:AF348" si="85">+AD338-O338</f>
        <v>15867</v>
      </c>
      <c r="AG338" s="1819">
        <f t="shared" ref="AG338:AG348" si="86">+Q338-B338</f>
        <v>0</v>
      </c>
      <c r="AH338" s="275">
        <v>1</v>
      </c>
      <c r="AI338" s="192">
        <v>235214</v>
      </c>
    </row>
    <row r="339" spans="1:35" s="121" customFormat="1">
      <c r="A339" s="464" t="s">
        <v>23981</v>
      </c>
      <c r="B339" s="278">
        <v>1</v>
      </c>
      <c r="C339" s="479">
        <v>13600</v>
      </c>
      <c r="D339" s="478"/>
      <c r="E339" s="478"/>
      <c r="F339" s="478"/>
      <c r="G339" s="478"/>
      <c r="H339" s="478"/>
      <c r="I339" s="478"/>
      <c r="J339" s="450">
        <v>93</v>
      </c>
      <c r="K339" s="479">
        <v>13693</v>
      </c>
      <c r="L339" s="479">
        <v>30250.74</v>
      </c>
      <c r="M339" s="478"/>
      <c r="N339" s="478"/>
      <c r="O339" s="479">
        <v>209233</v>
      </c>
      <c r="P339" s="480">
        <v>209233</v>
      </c>
      <c r="Q339" s="275">
        <v>1</v>
      </c>
      <c r="R339" s="479">
        <v>13600</v>
      </c>
      <c r="S339" s="478"/>
      <c r="T339" s="478"/>
      <c r="U339" s="478"/>
      <c r="V339" s="478"/>
      <c r="W339" s="478"/>
      <c r="X339" s="478"/>
      <c r="Y339" s="450">
        <v>93</v>
      </c>
      <c r="Z339" s="479">
        <v>13693</v>
      </c>
      <c r="AA339" s="479">
        <v>30250.74</v>
      </c>
      <c r="AB339" s="478"/>
      <c r="AC339" s="478"/>
      <c r="AD339" s="479">
        <v>225331</v>
      </c>
      <c r="AE339" s="483">
        <v>225331</v>
      </c>
      <c r="AF339" s="964">
        <f t="shared" si="85"/>
        <v>16098</v>
      </c>
      <c r="AG339" s="1819">
        <f t="shared" si="86"/>
        <v>0</v>
      </c>
      <c r="AH339" s="275">
        <v>1</v>
      </c>
      <c r="AI339" s="192">
        <v>236820</v>
      </c>
    </row>
    <row r="340" spans="1:35" s="121" customFormat="1">
      <c r="A340" s="464" t="s">
        <v>642</v>
      </c>
      <c r="B340" s="278">
        <v>1</v>
      </c>
      <c r="C340" s="479">
        <v>13000</v>
      </c>
      <c r="D340" s="478"/>
      <c r="E340" s="478"/>
      <c r="F340" s="478"/>
      <c r="G340" s="478"/>
      <c r="H340" s="478"/>
      <c r="I340" s="478"/>
      <c r="J340" s="450"/>
      <c r="K340" s="479">
        <v>13000</v>
      </c>
      <c r="L340" s="479">
        <v>28740</v>
      </c>
      <c r="M340" s="478"/>
      <c r="N340" s="478"/>
      <c r="O340" s="479">
        <v>198780</v>
      </c>
      <c r="P340" s="480">
        <v>999011.3</v>
      </c>
      <c r="Q340" s="275">
        <v>1</v>
      </c>
      <c r="R340" s="479">
        <v>13000</v>
      </c>
      <c r="S340" s="478"/>
      <c r="T340" s="478"/>
      <c r="U340" s="478"/>
      <c r="V340" s="478"/>
      <c r="W340" s="478"/>
      <c r="X340" s="478"/>
      <c r="Y340" s="450"/>
      <c r="Z340" s="479">
        <v>13000</v>
      </c>
      <c r="AA340" s="479">
        <v>28740</v>
      </c>
      <c r="AB340" s="478"/>
      <c r="AC340" s="478"/>
      <c r="AD340" s="479">
        <v>412690</v>
      </c>
      <c r="AE340" s="483">
        <v>412690</v>
      </c>
      <c r="AF340" s="964">
        <f t="shared" si="85"/>
        <v>213910</v>
      </c>
      <c r="AG340" s="1819">
        <f t="shared" si="86"/>
        <v>0</v>
      </c>
      <c r="AH340" s="275">
        <v>1</v>
      </c>
      <c r="AI340" s="192">
        <v>224856</v>
      </c>
    </row>
    <row r="341" spans="1:35" s="121" customFormat="1">
      <c r="A341" s="464" t="s">
        <v>582</v>
      </c>
      <c r="B341" s="278"/>
      <c r="C341" s="479"/>
      <c r="D341" s="478"/>
      <c r="E341" s="478"/>
      <c r="F341" s="478"/>
      <c r="G341" s="478"/>
      <c r="H341" s="478"/>
      <c r="I341" s="478"/>
      <c r="J341" s="450"/>
      <c r="K341" s="450"/>
      <c r="L341" s="450"/>
      <c r="M341" s="478"/>
      <c r="N341" s="478"/>
      <c r="O341" s="450"/>
      <c r="P341" s="451"/>
      <c r="Q341" s="275"/>
      <c r="R341" s="479"/>
      <c r="S341" s="478"/>
      <c r="T341" s="478"/>
      <c r="U341" s="478"/>
      <c r="V341" s="478"/>
      <c r="W341" s="478"/>
      <c r="X341" s="478"/>
      <c r="Y341" s="450"/>
      <c r="Z341" s="479"/>
      <c r="AA341" s="479"/>
      <c r="AB341" s="478"/>
      <c r="AC341" s="478"/>
      <c r="AD341" s="450"/>
      <c r="AE341" s="461"/>
      <c r="AF341" s="1818">
        <f t="shared" si="85"/>
        <v>0</v>
      </c>
      <c r="AG341" s="1819">
        <f t="shared" si="86"/>
        <v>0</v>
      </c>
      <c r="AH341" s="275"/>
      <c r="AI341" s="444"/>
    </row>
    <row r="342" spans="1:35" s="121" customFormat="1">
      <c r="A342" s="464" t="s">
        <v>644</v>
      </c>
      <c r="B342" s="278">
        <v>1</v>
      </c>
      <c r="C342" s="479">
        <v>12000</v>
      </c>
      <c r="D342" s="478"/>
      <c r="E342" s="478"/>
      <c r="F342" s="478"/>
      <c r="G342" s="478"/>
      <c r="H342" s="478"/>
      <c r="I342" s="478"/>
      <c r="J342" s="450">
        <v>93</v>
      </c>
      <c r="K342" s="479">
        <v>12093</v>
      </c>
      <c r="L342" s="479">
        <v>26762.74</v>
      </c>
      <c r="M342" s="478"/>
      <c r="N342" s="478"/>
      <c r="O342" s="479">
        <v>184817</v>
      </c>
      <c r="P342" s="480">
        <v>184817</v>
      </c>
      <c r="Q342" s="275">
        <v>1</v>
      </c>
      <c r="R342" s="479">
        <v>12000</v>
      </c>
      <c r="S342" s="478"/>
      <c r="T342" s="478"/>
      <c r="U342" s="478"/>
      <c r="V342" s="478"/>
      <c r="W342" s="478"/>
      <c r="X342" s="478"/>
      <c r="Y342" s="450">
        <v>93</v>
      </c>
      <c r="Z342" s="479">
        <v>12093</v>
      </c>
      <c r="AA342" s="479">
        <v>26762.74</v>
      </c>
      <c r="AB342" s="478"/>
      <c r="AC342" s="478"/>
      <c r="AD342" s="479">
        <v>199048</v>
      </c>
      <c r="AE342" s="483">
        <v>199048</v>
      </c>
      <c r="AF342" s="964">
        <f t="shared" si="85"/>
        <v>14231</v>
      </c>
      <c r="AG342" s="1819">
        <f t="shared" si="86"/>
        <v>0</v>
      </c>
      <c r="AH342" s="275">
        <v>1</v>
      </c>
      <c r="AI342" s="192">
        <v>209197</v>
      </c>
    </row>
    <row r="343" spans="1:35" s="121" customFormat="1">
      <c r="A343" s="464" t="s">
        <v>23982</v>
      </c>
      <c r="B343" s="278">
        <v>1</v>
      </c>
      <c r="C343" s="479">
        <v>11000</v>
      </c>
      <c r="D343" s="478"/>
      <c r="E343" s="478"/>
      <c r="F343" s="478"/>
      <c r="G343" s="478"/>
      <c r="H343" s="478"/>
      <c r="I343" s="478"/>
      <c r="J343" s="450">
        <v>93</v>
      </c>
      <c r="K343" s="479">
        <v>11093</v>
      </c>
      <c r="L343" s="479">
        <v>24582.74</v>
      </c>
      <c r="M343" s="478"/>
      <c r="N343" s="478"/>
      <c r="O343" s="479">
        <v>169679.18</v>
      </c>
      <c r="P343" s="480">
        <v>616046</v>
      </c>
      <c r="Q343" s="275">
        <v>1</v>
      </c>
      <c r="R343" s="479">
        <v>11000</v>
      </c>
      <c r="S343" s="478"/>
      <c r="T343" s="478"/>
      <c r="U343" s="478"/>
      <c r="V343" s="478"/>
      <c r="W343" s="478"/>
      <c r="X343" s="478"/>
      <c r="Y343" s="450">
        <v>93</v>
      </c>
      <c r="Z343" s="479">
        <v>11093</v>
      </c>
      <c r="AA343" s="479">
        <v>24582.74</v>
      </c>
      <c r="AB343" s="478"/>
      <c r="AC343" s="478"/>
      <c r="AD343" s="479">
        <v>315963</v>
      </c>
      <c r="AE343" s="483">
        <v>315963</v>
      </c>
      <c r="AF343" s="964">
        <f t="shared" si="85"/>
        <v>146283.82</v>
      </c>
      <c r="AG343" s="1819">
        <f t="shared" si="86"/>
        <v>0</v>
      </c>
      <c r="AH343" s="275">
        <v>1</v>
      </c>
      <c r="AI343" s="192">
        <v>383865</v>
      </c>
    </row>
    <row r="344" spans="1:35" s="121" customFormat="1">
      <c r="A344" s="464" t="s">
        <v>23983</v>
      </c>
      <c r="B344" s="278">
        <v>3</v>
      </c>
      <c r="C344" s="479">
        <v>11000</v>
      </c>
      <c r="D344" s="478"/>
      <c r="E344" s="478"/>
      <c r="F344" s="478"/>
      <c r="G344" s="478"/>
      <c r="H344" s="478"/>
      <c r="I344" s="478"/>
      <c r="J344" s="450">
        <v>93</v>
      </c>
      <c r="K344" s="479">
        <v>11093</v>
      </c>
      <c r="L344" s="479">
        <v>24582.74</v>
      </c>
      <c r="M344" s="478"/>
      <c r="N344" s="478"/>
      <c r="O344" s="479">
        <v>169679.18</v>
      </c>
      <c r="P344" s="480">
        <v>508023</v>
      </c>
      <c r="Q344" s="275">
        <v>3</v>
      </c>
      <c r="R344" s="479">
        <v>11000</v>
      </c>
      <c r="S344" s="478"/>
      <c r="T344" s="478"/>
      <c r="U344" s="478"/>
      <c r="V344" s="478"/>
      <c r="W344" s="478"/>
      <c r="X344" s="478"/>
      <c r="Y344" s="450">
        <v>93</v>
      </c>
      <c r="Z344" s="479">
        <v>11093</v>
      </c>
      <c r="AA344" s="479">
        <v>24582.74</v>
      </c>
      <c r="AB344" s="478"/>
      <c r="AC344" s="478"/>
      <c r="AD344" s="479">
        <v>169679.18</v>
      </c>
      <c r="AE344" s="483">
        <v>547864</v>
      </c>
      <c r="AF344" s="1818">
        <f t="shared" si="85"/>
        <v>0</v>
      </c>
      <c r="AG344" s="1819">
        <f t="shared" si="86"/>
        <v>0</v>
      </c>
      <c r="AH344" s="275">
        <v>3</v>
      </c>
      <c r="AI344" s="192">
        <v>574192</v>
      </c>
    </row>
    <row r="345" spans="1:35" s="121" customFormat="1">
      <c r="A345" s="464" t="s">
        <v>543</v>
      </c>
      <c r="B345" s="278">
        <v>8</v>
      </c>
      <c r="C345" s="479">
        <v>8000</v>
      </c>
      <c r="D345" s="478"/>
      <c r="E345" s="478"/>
      <c r="F345" s="478"/>
      <c r="G345" s="478"/>
      <c r="H345" s="478"/>
      <c r="I345" s="478"/>
      <c r="J345" s="450">
        <v>93</v>
      </c>
      <c r="K345" s="479">
        <v>8093</v>
      </c>
      <c r="L345" s="479">
        <v>18042.740000000002</v>
      </c>
      <c r="M345" s="478"/>
      <c r="N345" s="478"/>
      <c r="O345" s="479">
        <v>123899.18</v>
      </c>
      <c r="P345" s="480">
        <v>1303723.44</v>
      </c>
      <c r="Q345" s="275">
        <v>8</v>
      </c>
      <c r="R345" s="479">
        <v>8000</v>
      </c>
      <c r="S345" s="478"/>
      <c r="T345" s="478"/>
      <c r="U345" s="478"/>
      <c r="V345" s="478"/>
      <c r="W345" s="478"/>
      <c r="X345" s="478"/>
      <c r="Y345" s="450">
        <v>93</v>
      </c>
      <c r="Z345" s="479">
        <v>8093</v>
      </c>
      <c r="AA345" s="479">
        <v>18042.740000000002</v>
      </c>
      <c r="AB345" s="478"/>
      <c r="AC345" s="478"/>
      <c r="AD345" s="479">
        <v>123899.18</v>
      </c>
      <c r="AE345" s="483">
        <v>928805</v>
      </c>
      <c r="AF345" s="1818">
        <f t="shared" si="85"/>
        <v>0</v>
      </c>
      <c r="AG345" s="1819">
        <f t="shared" si="86"/>
        <v>0</v>
      </c>
      <c r="AH345" s="275">
        <v>7</v>
      </c>
      <c r="AI345" s="192">
        <v>839233</v>
      </c>
    </row>
    <row r="346" spans="1:35" s="121" customFormat="1">
      <c r="A346" s="464" t="s">
        <v>544</v>
      </c>
      <c r="B346" s="278">
        <v>6</v>
      </c>
      <c r="C346" s="479">
        <v>7000</v>
      </c>
      <c r="D346" s="478"/>
      <c r="E346" s="478"/>
      <c r="F346" s="478"/>
      <c r="G346" s="478"/>
      <c r="H346" s="478"/>
      <c r="I346" s="478"/>
      <c r="J346" s="450">
        <v>93</v>
      </c>
      <c r="K346" s="479">
        <v>7093</v>
      </c>
      <c r="L346" s="479">
        <v>15862.74</v>
      </c>
      <c r="M346" s="478"/>
      <c r="N346" s="478"/>
      <c r="O346" s="479">
        <v>108639.18</v>
      </c>
      <c r="P346" s="480">
        <v>866418.48</v>
      </c>
      <c r="Q346" s="275">
        <v>6</v>
      </c>
      <c r="R346" s="479">
        <v>7000</v>
      </c>
      <c r="S346" s="478"/>
      <c r="T346" s="478"/>
      <c r="U346" s="478"/>
      <c r="V346" s="478"/>
      <c r="W346" s="478"/>
      <c r="X346" s="478"/>
      <c r="Y346" s="450">
        <v>93</v>
      </c>
      <c r="Z346" s="479">
        <v>7093</v>
      </c>
      <c r="AA346" s="479">
        <v>15862.74</v>
      </c>
      <c r="AB346" s="478"/>
      <c r="AC346" s="478"/>
      <c r="AD346" s="479">
        <v>108639.18</v>
      </c>
      <c r="AE346" s="483">
        <v>698431</v>
      </c>
      <c r="AF346" s="1818">
        <f t="shared" si="85"/>
        <v>0</v>
      </c>
      <c r="AG346" s="1819">
        <f t="shared" si="86"/>
        <v>0</v>
      </c>
      <c r="AH346" s="275">
        <v>5</v>
      </c>
      <c r="AI346" s="192">
        <v>609561</v>
      </c>
    </row>
    <row r="347" spans="1:35" s="121" customFormat="1">
      <c r="A347" s="464" t="s">
        <v>545</v>
      </c>
      <c r="B347" s="278">
        <v>8</v>
      </c>
      <c r="C347" s="479">
        <v>6000</v>
      </c>
      <c r="D347" s="478"/>
      <c r="E347" s="478"/>
      <c r="F347" s="478"/>
      <c r="G347" s="478"/>
      <c r="H347" s="478"/>
      <c r="I347" s="478"/>
      <c r="J347" s="450">
        <v>93</v>
      </c>
      <c r="K347" s="479">
        <v>6093</v>
      </c>
      <c r="L347" s="479">
        <v>13682.74</v>
      </c>
      <c r="M347" s="478"/>
      <c r="N347" s="478"/>
      <c r="O347" s="479">
        <v>93379.18</v>
      </c>
      <c r="P347" s="480">
        <v>744121.72</v>
      </c>
      <c r="Q347" s="275">
        <v>8</v>
      </c>
      <c r="R347" s="479">
        <v>6000</v>
      </c>
      <c r="S347" s="478"/>
      <c r="T347" s="478"/>
      <c r="U347" s="478"/>
      <c r="V347" s="478"/>
      <c r="W347" s="478"/>
      <c r="X347" s="478"/>
      <c r="Y347" s="450">
        <v>93</v>
      </c>
      <c r="Z347" s="479">
        <v>6093</v>
      </c>
      <c r="AA347" s="479">
        <v>13682.74</v>
      </c>
      <c r="AB347" s="478"/>
      <c r="AC347" s="478"/>
      <c r="AD347" s="479">
        <v>93379.18</v>
      </c>
      <c r="AE347" s="483">
        <v>793208</v>
      </c>
      <c r="AF347" s="1818">
        <f t="shared" si="85"/>
        <v>0</v>
      </c>
      <c r="AG347" s="1819">
        <f t="shared" si="86"/>
        <v>0</v>
      </c>
      <c r="AH347" s="275">
        <v>7</v>
      </c>
      <c r="AI347" s="192">
        <v>732857</v>
      </c>
    </row>
    <row r="348" spans="1:35" s="121" customFormat="1">
      <c r="A348" s="464" t="s">
        <v>585</v>
      </c>
      <c r="B348" s="278">
        <v>5</v>
      </c>
      <c r="C348" s="479">
        <v>2200</v>
      </c>
      <c r="D348" s="478"/>
      <c r="E348" s="478"/>
      <c r="F348" s="478"/>
      <c r="G348" s="478"/>
      <c r="H348" s="478"/>
      <c r="I348" s="478"/>
      <c r="J348" s="478"/>
      <c r="K348" s="479">
        <v>2200</v>
      </c>
      <c r="L348" s="479">
        <v>5196</v>
      </c>
      <c r="M348" s="478"/>
      <c r="N348" s="478"/>
      <c r="O348" s="479">
        <v>33972</v>
      </c>
      <c r="P348" s="480">
        <v>404976</v>
      </c>
      <c r="Q348" s="275">
        <v>5</v>
      </c>
      <c r="R348" s="479">
        <v>2200</v>
      </c>
      <c r="S348" s="478"/>
      <c r="T348" s="478"/>
      <c r="U348" s="478"/>
      <c r="V348" s="478"/>
      <c r="W348" s="478"/>
      <c r="X348" s="478"/>
      <c r="Y348" s="478"/>
      <c r="Z348" s="479">
        <v>2200</v>
      </c>
      <c r="AA348" s="479">
        <v>5196</v>
      </c>
      <c r="AB348" s="478"/>
      <c r="AC348" s="478"/>
      <c r="AD348" s="479">
        <v>33972</v>
      </c>
      <c r="AE348" s="483">
        <v>182694</v>
      </c>
      <c r="AF348" s="1818">
        <f t="shared" si="85"/>
        <v>0</v>
      </c>
      <c r="AG348" s="1819">
        <f t="shared" si="86"/>
        <v>0</v>
      </c>
      <c r="AH348" s="275">
        <v>2</v>
      </c>
      <c r="AI348" s="192">
        <v>76804</v>
      </c>
    </row>
    <row r="349" spans="1:35" s="121" customFormat="1">
      <c r="A349" s="464"/>
      <c r="B349" s="278"/>
      <c r="C349" s="478"/>
      <c r="D349" s="478"/>
      <c r="E349" s="478"/>
      <c r="F349" s="478"/>
      <c r="G349" s="478"/>
      <c r="H349" s="478"/>
      <c r="I349" s="478"/>
      <c r="J349" s="478"/>
      <c r="K349" s="478"/>
      <c r="L349" s="478"/>
      <c r="M349" s="478"/>
      <c r="N349" s="478"/>
      <c r="O349" s="478"/>
      <c r="P349" s="444"/>
      <c r="Q349" s="275"/>
      <c r="R349" s="478"/>
      <c r="S349" s="478"/>
      <c r="T349" s="478"/>
      <c r="U349" s="478"/>
      <c r="V349" s="478"/>
      <c r="W349" s="478"/>
      <c r="X349" s="478"/>
      <c r="Y349" s="478"/>
      <c r="Z349" s="478"/>
      <c r="AA349" s="478"/>
      <c r="AB349" s="478"/>
      <c r="AC349" s="478"/>
      <c r="AD349" s="478"/>
      <c r="AE349" s="482"/>
      <c r="AF349" s="1818"/>
      <c r="AG349" s="564"/>
      <c r="AH349" s="275"/>
      <c r="AI349" s="444"/>
    </row>
    <row r="350" spans="1:35" s="121" customFormat="1">
      <c r="A350" s="464" t="s">
        <v>647</v>
      </c>
      <c r="B350" s="458">
        <v>113</v>
      </c>
      <c r="C350" s="425">
        <v>8056.04</v>
      </c>
      <c r="D350" s="478"/>
      <c r="E350" s="478"/>
      <c r="F350" s="478"/>
      <c r="G350" s="478"/>
      <c r="H350" s="478"/>
      <c r="I350" s="478"/>
      <c r="J350" s="478"/>
      <c r="K350" s="425">
        <v>8056.04</v>
      </c>
      <c r="L350" s="479">
        <v>17562.1672</v>
      </c>
      <c r="M350" s="425">
        <v>20915.57</v>
      </c>
      <c r="N350" s="425">
        <v>38477.737200000003</v>
      </c>
      <c r="O350" s="425">
        <v>147313.736748</v>
      </c>
      <c r="P350" s="480">
        <v>28735317.079999998</v>
      </c>
      <c r="Q350" s="275">
        <v>233</v>
      </c>
      <c r="R350" s="425">
        <v>8056.04</v>
      </c>
      <c r="S350" s="478"/>
      <c r="T350" s="478"/>
      <c r="U350" s="478"/>
      <c r="V350" s="478"/>
      <c r="W350" s="478"/>
      <c r="X350" s="478"/>
      <c r="Y350" s="478"/>
      <c r="Z350" s="425">
        <v>8056.04</v>
      </c>
      <c r="AA350" s="479">
        <v>17562.1672</v>
      </c>
      <c r="AB350" s="425">
        <v>20915.57</v>
      </c>
      <c r="AC350" s="425">
        <v>38477.737200000003</v>
      </c>
      <c r="AD350" s="425">
        <v>147313.736748</v>
      </c>
      <c r="AE350" s="483">
        <v>28723002</v>
      </c>
      <c r="AF350" s="1818">
        <f t="shared" ref="AF350:AF351" si="87">+AD350-O350</f>
        <v>0</v>
      </c>
      <c r="AG350" s="965">
        <f t="shared" ref="AG350:AG351" si="88">+Q350-B350</f>
        <v>120</v>
      </c>
      <c r="AH350" s="275">
        <v>139</v>
      </c>
      <c r="AI350" s="192">
        <v>21397896</v>
      </c>
    </row>
    <row r="351" spans="1:35" s="121" customFormat="1">
      <c r="A351" s="464" t="s">
        <v>23984</v>
      </c>
      <c r="B351" s="458">
        <v>7</v>
      </c>
      <c r="C351" s="450">
        <v>1500</v>
      </c>
      <c r="D351" s="478"/>
      <c r="E351" s="478"/>
      <c r="F351" s="478"/>
      <c r="G351" s="478"/>
      <c r="H351" s="478"/>
      <c r="I351" s="478"/>
      <c r="J351" s="478"/>
      <c r="K351" s="425">
        <v>1500</v>
      </c>
      <c r="L351" s="450"/>
      <c r="M351" s="450"/>
      <c r="N351" s="450"/>
      <c r="O351" s="450"/>
      <c r="P351" s="480">
        <v>576000</v>
      </c>
      <c r="Q351" s="275">
        <v>7</v>
      </c>
      <c r="R351" s="450">
        <v>1500</v>
      </c>
      <c r="S351" s="478"/>
      <c r="T351" s="478"/>
      <c r="U351" s="478"/>
      <c r="V351" s="478"/>
      <c r="W351" s="478"/>
      <c r="X351" s="478"/>
      <c r="Y351" s="478"/>
      <c r="Z351" s="425">
        <v>1500</v>
      </c>
      <c r="AA351" s="478"/>
      <c r="AB351" s="478"/>
      <c r="AC351" s="478"/>
      <c r="AD351" s="478"/>
      <c r="AE351" s="484">
        <v>576000</v>
      </c>
      <c r="AF351" s="1818">
        <f t="shared" si="87"/>
        <v>0</v>
      </c>
      <c r="AG351" s="1819">
        <f t="shared" si="88"/>
        <v>0</v>
      </c>
      <c r="AH351" s="275"/>
      <c r="AI351" s="480">
        <v>576000</v>
      </c>
    </row>
    <row r="352" spans="1:35" s="121" customFormat="1">
      <c r="A352" s="464"/>
      <c r="B352" s="278"/>
      <c r="C352" s="478"/>
      <c r="D352" s="478"/>
      <c r="E352" s="478"/>
      <c r="F352" s="478"/>
      <c r="G352" s="478"/>
      <c r="H352" s="478"/>
      <c r="I352" s="478"/>
      <c r="J352" s="478"/>
      <c r="K352" s="478"/>
      <c r="L352" s="478"/>
      <c r="M352" s="478"/>
      <c r="N352" s="478"/>
      <c r="O352" s="478"/>
      <c r="P352" s="444"/>
      <c r="Q352" s="275"/>
      <c r="R352" s="478"/>
      <c r="S352" s="478"/>
      <c r="T352" s="478"/>
      <c r="U352" s="478"/>
      <c r="V352" s="478"/>
      <c r="W352" s="478"/>
      <c r="X352" s="478"/>
      <c r="Y352" s="478"/>
      <c r="Z352" s="478"/>
      <c r="AA352" s="478"/>
      <c r="AB352" s="478"/>
      <c r="AC352" s="478"/>
      <c r="AD352" s="478"/>
      <c r="AE352" s="482"/>
      <c r="AF352" s="486"/>
      <c r="AG352" s="564"/>
      <c r="AH352" s="275"/>
      <c r="AI352" s="444"/>
    </row>
    <row r="353" spans="1:35" s="327" customFormat="1">
      <c r="A353" s="487" t="s">
        <v>594</v>
      </c>
      <c r="B353" s="488">
        <v>79</v>
      </c>
      <c r="C353" s="490"/>
      <c r="D353" s="490"/>
      <c r="E353" s="490"/>
      <c r="F353" s="490"/>
      <c r="G353" s="490"/>
      <c r="H353" s="490"/>
      <c r="I353" s="490"/>
      <c r="J353" s="490"/>
      <c r="K353" s="490"/>
      <c r="L353" s="490"/>
      <c r="M353" s="490"/>
      <c r="N353" s="490"/>
      <c r="O353" s="490"/>
      <c r="P353" s="491">
        <v>3538814.98</v>
      </c>
      <c r="Q353" s="492">
        <v>222</v>
      </c>
      <c r="R353" s="489">
        <v>82640.885714285701</v>
      </c>
      <c r="S353" s="490"/>
      <c r="T353" s="490"/>
      <c r="U353" s="490"/>
      <c r="V353" s="490"/>
      <c r="W353" s="490"/>
      <c r="X353" s="490"/>
      <c r="Y353" s="490"/>
      <c r="Z353" s="489">
        <v>82640.885714285701</v>
      </c>
      <c r="AA353" s="489">
        <v>165281.7714285714</v>
      </c>
      <c r="AB353" s="490"/>
      <c r="AC353" s="490"/>
      <c r="AD353" s="489">
        <v>1187489.4685714287</v>
      </c>
      <c r="AE353" s="493">
        <v>23213249</v>
      </c>
      <c r="AF353" s="494"/>
      <c r="AG353" s="565"/>
      <c r="AH353" s="492">
        <v>60</v>
      </c>
      <c r="AI353" s="491">
        <v>12305667</v>
      </c>
    </row>
    <row r="354" spans="1:35" s="121" customFormat="1">
      <c r="A354" s="464" t="s">
        <v>648</v>
      </c>
      <c r="B354" s="458">
        <v>8</v>
      </c>
      <c r="C354" s="450">
        <v>23928.57</v>
      </c>
      <c r="D354" s="478"/>
      <c r="E354" s="478"/>
      <c r="F354" s="478"/>
      <c r="G354" s="478"/>
      <c r="H354" s="478"/>
      <c r="I354" s="478"/>
      <c r="J354" s="478"/>
      <c r="K354" s="479">
        <v>23928.57</v>
      </c>
      <c r="L354" s="479">
        <v>47857.14</v>
      </c>
      <c r="M354" s="478"/>
      <c r="N354" s="478"/>
      <c r="O354" s="479">
        <v>335000</v>
      </c>
      <c r="P354" s="451">
        <v>1071200</v>
      </c>
      <c r="Q354" s="275">
        <v>15</v>
      </c>
      <c r="R354" s="450">
        <v>23928.57</v>
      </c>
      <c r="S354" s="478"/>
      <c r="T354" s="478"/>
      <c r="U354" s="478"/>
      <c r="V354" s="478"/>
      <c r="W354" s="478"/>
      <c r="X354" s="478"/>
      <c r="Y354" s="478"/>
      <c r="Z354" s="479">
        <v>23928.57</v>
      </c>
      <c r="AA354" s="479">
        <v>47857.14</v>
      </c>
      <c r="AB354" s="478"/>
      <c r="AC354" s="478"/>
      <c r="AD354" s="479">
        <v>335000</v>
      </c>
      <c r="AE354" s="483">
        <v>3542437</v>
      </c>
      <c r="AF354" s="1818">
        <f t="shared" ref="AF354:AF360" si="89">+AD354-O354</f>
        <v>0</v>
      </c>
      <c r="AG354" s="965">
        <f t="shared" ref="AG354:AG360" si="90">+Q354-B354</f>
        <v>7</v>
      </c>
      <c r="AH354" s="275">
        <v>15</v>
      </c>
      <c r="AI354" s="192">
        <v>4554811</v>
      </c>
    </row>
    <row r="355" spans="1:35" s="121" customFormat="1">
      <c r="A355" s="464" t="s">
        <v>649</v>
      </c>
      <c r="B355" s="458">
        <v>10</v>
      </c>
      <c r="C355" s="450">
        <v>13294.286</v>
      </c>
      <c r="D355" s="478"/>
      <c r="E355" s="478"/>
      <c r="F355" s="478"/>
      <c r="G355" s="478"/>
      <c r="H355" s="478"/>
      <c r="I355" s="478"/>
      <c r="J355" s="478"/>
      <c r="K355" s="479">
        <v>13294.286</v>
      </c>
      <c r="L355" s="479">
        <v>26588.572</v>
      </c>
      <c r="M355" s="478"/>
      <c r="N355" s="478"/>
      <c r="O355" s="479">
        <v>186120</v>
      </c>
      <c r="P355" s="451">
        <v>501187.48</v>
      </c>
      <c r="Q355" s="275">
        <v>20</v>
      </c>
      <c r="R355" s="450">
        <v>13294.285714285714</v>
      </c>
      <c r="S355" s="478"/>
      <c r="T355" s="478"/>
      <c r="U355" s="478"/>
      <c r="V355" s="478"/>
      <c r="W355" s="478"/>
      <c r="X355" s="478"/>
      <c r="Y355" s="478"/>
      <c r="Z355" s="479">
        <v>13294.285714285714</v>
      </c>
      <c r="AA355" s="479">
        <v>26588.571428571428</v>
      </c>
      <c r="AB355" s="478"/>
      <c r="AC355" s="478"/>
      <c r="AD355" s="479">
        <v>186120</v>
      </c>
      <c r="AE355" s="483">
        <v>3351987</v>
      </c>
      <c r="AF355" s="1818">
        <f t="shared" si="89"/>
        <v>0</v>
      </c>
      <c r="AG355" s="965">
        <f t="shared" si="90"/>
        <v>10</v>
      </c>
      <c r="AH355" s="275">
        <v>25</v>
      </c>
      <c r="AI355" s="192">
        <v>4992216</v>
      </c>
    </row>
    <row r="356" spans="1:35" s="121" customFormat="1">
      <c r="A356" s="464" t="s">
        <v>650</v>
      </c>
      <c r="B356" s="458">
        <v>19</v>
      </c>
      <c r="C356" s="450">
        <v>10412.68</v>
      </c>
      <c r="D356" s="478"/>
      <c r="E356" s="478"/>
      <c r="F356" s="478"/>
      <c r="G356" s="478"/>
      <c r="H356" s="478"/>
      <c r="I356" s="478"/>
      <c r="J356" s="478"/>
      <c r="K356" s="479">
        <v>10412.68</v>
      </c>
      <c r="L356" s="479">
        <v>20825.36</v>
      </c>
      <c r="M356" s="478"/>
      <c r="N356" s="478"/>
      <c r="O356" s="479">
        <v>145777.50000000003</v>
      </c>
      <c r="P356" s="451">
        <v>894712.5</v>
      </c>
      <c r="Q356" s="275">
        <v>53</v>
      </c>
      <c r="R356" s="450">
        <v>10412.68</v>
      </c>
      <c r="S356" s="478"/>
      <c r="T356" s="478"/>
      <c r="U356" s="478"/>
      <c r="V356" s="478"/>
      <c r="W356" s="478"/>
      <c r="X356" s="478"/>
      <c r="Y356" s="478"/>
      <c r="Z356" s="479">
        <v>10412.68</v>
      </c>
      <c r="AA356" s="479">
        <v>20825.36</v>
      </c>
      <c r="AB356" s="478"/>
      <c r="AC356" s="478"/>
      <c r="AD356" s="479">
        <v>145777.50000000003</v>
      </c>
      <c r="AE356" s="483">
        <v>6689153</v>
      </c>
      <c r="AF356" s="1818">
        <f t="shared" si="89"/>
        <v>0</v>
      </c>
      <c r="AG356" s="965">
        <f t="shared" si="90"/>
        <v>34</v>
      </c>
      <c r="AH356" s="275">
        <v>11</v>
      </c>
      <c r="AI356" s="192">
        <v>1692837</v>
      </c>
    </row>
    <row r="357" spans="1:35" s="121" customFormat="1">
      <c r="A357" s="464" t="s">
        <v>651</v>
      </c>
      <c r="B357" s="458">
        <v>37</v>
      </c>
      <c r="C357" s="450">
        <v>8485.7099999999991</v>
      </c>
      <c r="D357" s="478"/>
      <c r="E357" s="478"/>
      <c r="F357" s="478"/>
      <c r="G357" s="478"/>
      <c r="H357" s="478"/>
      <c r="I357" s="478"/>
      <c r="J357" s="478"/>
      <c r="K357" s="479">
        <v>8485.7099999999991</v>
      </c>
      <c r="L357" s="479">
        <v>16971.419999999998</v>
      </c>
      <c r="M357" s="478"/>
      <c r="N357" s="478"/>
      <c r="O357" s="479">
        <v>118800</v>
      </c>
      <c r="P357" s="451">
        <v>475200</v>
      </c>
      <c r="Q357" s="275">
        <v>120</v>
      </c>
      <c r="R357" s="450">
        <v>8485.7099999999991</v>
      </c>
      <c r="S357" s="478"/>
      <c r="T357" s="478"/>
      <c r="U357" s="478"/>
      <c r="V357" s="478"/>
      <c r="W357" s="478"/>
      <c r="X357" s="478"/>
      <c r="Y357" s="478"/>
      <c r="Z357" s="479">
        <v>8485.7099999999991</v>
      </c>
      <c r="AA357" s="479">
        <v>16971.419999999998</v>
      </c>
      <c r="AB357" s="478"/>
      <c r="AC357" s="478"/>
      <c r="AD357" s="479">
        <v>118800</v>
      </c>
      <c r="AE357" s="483">
        <v>9045925</v>
      </c>
      <c r="AF357" s="1818">
        <f t="shared" si="89"/>
        <v>0</v>
      </c>
      <c r="AG357" s="965">
        <f t="shared" si="90"/>
        <v>83</v>
      </c>
      <c r="AH357" s="275">
        <v>4</v>
      </c>
      <c r="AI357" s="192">
        <v>545801</v>
      </c>
    </row>
    <row r="358" spans="1:35" s="121" customFormat="1">
      <c r="A358" s="464" t="s">
        <v>652</v>
      </c>
      <c r="B358" s="278"/>
      <c r="C358" s="450"/>
      <c r="D358" s="478"/>
      <c r="E358" s="478"/>
      <c r="F358" s="478"/>
      <c r="G358" s="478"/>
      <c r="H358" s="478"/>
      <c r="I358" s="478"/>
      <c r="J358" s="478"/>
      <c r="K358" s="450"/>
      <c r="L358" s="450"/>
      <c r="M358" s="478"/>
      <c r="N358" s="478"/>
      <c r="O358" s="479"/>
      <c r="P358" s="451"/>
      <c r="Q358" s="275">
        <v>1</v>
      </c>
      <c r="R358" s="450">
        <v>3885.7142857142858</v>
      </c>
      <c r="S358" s="478"/>
      <c r="T358" s="478"/>
      <c r="U358" s="478"/>
      <c r="V358" s="478"/>
      <c r="W358" s="478"/>
      <c r="X358" s="478"/>
      <c r="Y358" s="478"/>
      <c r="Z358" s="479">
        <v>3885.7142857142858</v>
      </c>
      <c r="AA358" s="479">
        <v>7771.4285714285716</v>
      </c>
      <c r="AB358" s="478"/>
      <c r="AC358" s="478"/>
      <c r="AD358" s="479">
        <v>52651.428571428565</v>
      </c>
      <c r="AE358" s="483">
        <v>52652</v>
      </c>
      <c r="AF358" s="964">
        <f t="shared" si="89"/>
        <v>52651.428571428565</v>
      </c>
      <c r="AG358" s="965">
        <f t="shared" si="90"/>
        <v>1</v>
      </c>
      <c r="AH358" s="275"/>
      <c r="AI358" s="444"/>
    </row>
    <row r="359" spans="1:35" s="121" customFormat="1">
      <c r="A359" s="464" t="s">
        <v>23985</v>
      </c>
      <c r="B359" s="458">
        <v>4</v>
      </c>
      <c r="C359" s="450">
        <v>16714.29</v>
      </c>
      <c r="D359" s="478"/>
      <c r="E359" s="478"/>
      <c r="F359" s="478"/>
      <c r="G359" s="478"/>
      <c r="H359" s="478"/>
      <c r="I359" s="478"/>
      <c r="J359" s="478"/>
      <c r="K359" s="479">
        <v>16714.29</v>
      </c>
      <c r="L359" s="479">
        <v>33428.58</v>
      </c>
      <c r="M359" s="478"/>
      <c r="N359" s="478"/>
      <c r="O359" s="479">
        <v>234000</v>
      </c>
      <c r="P359" s="451">
        <v>479515</v>
      </c>
      <c r="Q359" s="275">
        <v>12</v>
      </c>
      <c r="R359" s="450">
        <v>14276.785714285699</v>
      </c>
      <c r="S359" s="478"/>
      <c r="T359" s="478"/>
      <c r="U359" s="478"/>
      <c r="V359" s="478"/>
      <c r="W359" s="478"/>
      <c r="X359" s="478"/>
      <c r="Y359" s="478"/>
      <c r="Z359" s="479">
        <v>14276.785714285699</v>
      </c>
      <c r="AA359" s="479">
        <v>28553.571428571398</v>
      </c>
      <c r="AB359" s="478"/>
      <c r="AC359" s="478"/>
      <c r="AD359" s="479">
        <v>232140.54000000007</v>
      </c>
      <c r="AE359" s="483">
        <v>395207</v>
      </c>
      <c r="AF359" s="964">
        <f t="shared" si="89"/>
        <v>-1859.4599999999336</v>
      </c>
      <c r="AG359" s="965">
        <f t="shared" si="90"/>
        <v>8</v>
      </c>
      <c r="AH359" s="275">
        <v>4</v>
      </c>
      <c r="AI359" s="192">
        <v>385619</v>
      </c>
    </row>
    <row r="360" spans="1:35" s="121" customFormat="1">
      <c r="A360" s="464" t="s">
        <v>23986</v>
      </c>
      <c r="B360" s="458">
        <v>1</v>
      </c>
      <c r="C360" s="450">
        <v>8357.14</v>
      </c>
      <c r="D360" s="478"/>
      <c r="E360" s="478"/>
      <c r="F360" s="478"/>
      <c r="G360" s="478"/>
      <c r="H360" s="478"/>
      <c r="I360" s="478"/>
      <c r="J360" s="478"/>
      <c r="K360" s="479">
        <v>8357.14</v>
      </c>
      <c r="L360" s="479">
        <v>16714.28</v>
      </c>
      <c r="M360" s="478"/>
      <c r="N360" s="478"/>
      <c r="O360" s="479">
        <v>117000</v>
      </c>
      <c r="P360" s="451">
        <v>117000</v>
      </c>
      <c r="Q360" s="275">
        <v>1</v>
      </c>
      <c r="R360" s="450">
        <v>8357.14</v>
      </c>
      <c r="S360" s="478"/>
      <c r="T360" s="478"/>
      <c r="U360" s="478"/>
      <c r="V360" s="478"/>
      <c r="W360" s="478"/>
      <c r="X360" s="478"/>
      <c r="Y360" s="478"/>
      <c r="Z360" s="479">
        <v>8357.14</v>
      </c>
      <c r="AA360" s="479">
        <v>16714.28</v>
      </c>
      <c r="AB360" s="478"/>
      <c r="AC360" s="478"/>
      <c r="AD360" s="479">
        <v>117000</v>
      </c>
      <c r="AE360" s="483">
        <v>135888</v>
      </c>
      <c r="AF360" s="1818">
        <f t="shared" si="89"/>
        <v>0</v>
      </c>
      <c r="AG360" s="1819">
        <f t="shared" si="90"/>
        <v>0</v>
      </c>
      <c r="AH360" s="275">
        <v>1</v>
      </c>
      <c r="AI360" s="192">
        <v>134383</v>
      </c>
    </row>
    <row r="361" spans="1:35" s="121" customFormat="1">
      <c r="A361" s="464"/>
      <c r="B361" s="278"/>
      <c r="C361" s="478"/>
      <c r="D361" s="478"/>
      <c r="E361" s="478"/>
      <c r="F361" s="478"/>
      <c r="G361" s="478"/>
      <c r="H361" s="478"/>
      <c r="I361" s="478"/>
      <c r="J361" s="478"/>
      <c r="K361" s="478"/>
      <c r="L361" s="478"/>
      <c r="M361" s="478"/>
      <c r="N361" s="478"/>
      <c r="O361" s="478"/>
      <c r="P361" s="444"/>
      <c r="Q361" s="275"/>
      <c r="R361" s="478"/>
      <c r="S361" s="478"/>
      <c r="T361" s="478"/>
      <c r="U361" s="478"/>
      <c r="V361" s="478"/>
      <c r="W361" s="478"/>
      <c r="X361" s="478"/>
      <c r="Y361" s="478"/>
      <c r="Z361" s="478"/>
      <c r="AA361" s="478"/>
      <c r="AB361" s="478"/>
      <c r="AC361" s="478"/>
      <c r="AD361" s="478"/>
      <c r="AE361" s="482"/>
      <c r="AF361" s="486"/>
      <c r="AG361" s="564"/>
      <c r="AH361" s="275"/>
      <c r="AI361" s="444"/>
    </row>
    <row r="362" spans="1:35" s="327" customFormat="1" ht="12.75" thickBot="1">
      <c r="A362" s="431" t="s">
        <v>0</v>
      </c>
      <c r="B362" s="460">
        <v>234</v>
      </c>
      <c r="C362" s="764"/>
      <c r="D362" s="764"/>
      <c r="E362" s="764"/>
      <c r="F362" s="764"/>
      <c r="G362" s="764"/>
      <c r="H362" s="764"/>
      <c r="I362" s="764"/>
      <c r="J362" s="764"/>
      <c r="K362" s="764"/>
      <c r="L362" s="764"/>
      <c r="M362" s="764"/>
      <c r="N362" s="764"/>
      <c r="O362" s="764"/>
      <c r="P362" s="481">
        <v>38894437.999999993</v>
      </c>
      <c r="Q362" s="457">
        <v>497</v>
      </c>
      <c r="R362" s="764"/>
      <c r="S362" s="764"/>
      <c r="T362" s="764"/>
      <c r="U362" s="764"/>
      <c r="V362" s="764"/>
      <c r="W362" s="764"/>
      <c r="X362" s="764"/>
      <c r="Y362" s="764"/>
      <c r="Z362" s="764"/>
      <c r="AA362" s="764"/>
      <c r="AB362" s="764"/>
      <c r="AC362" s="764"/>
      <c r="AD362" s="764"/>
      <c r="AE362" s="485">
        <v>57040088</v>
      </c>
      <c r="AF362" s="510">
        <f>SUM(AF338:AF360)</f>
        <v>457181.78857142862</v>
      </c>
      <c r="AG362" s="562">
        <f>SUM(AG338:AG360)</f>
        <v>263</v>
      </c>
      <c r="AH362" s="457">
        <v>228</v>
      </c>
      <c r="AI362" s="481">
        <v>38402162</v>
      </c>
    </row>
    <row r="363" spans="1:35" ht="12.75" hidden="1" thickTop="1"/>
    <row r="364" spans="1:35" ht="12.75" hidden="1" thickTop="1"/>
    <row r="365" spans="1:35" ht="18.600000000000001" customHeight="1" thickTop="1" thickBot="1">
      <c r="A365" s="2003" t="s">
        <v>595</v>
      </c>
      <c r="B365" s="2003"/>
      <c r="C365" s="2003"/>
      <c r="D365" s="2003"/>
      <c r="E365" s="2003"/>
      <c r="F365" s="2003"/>
      <c r="G365" s="2003"/>
      <c r="H365" s="2003"/>
      <c r="I365" s="2003"/>
      <c r="J365" s="2003"/>
      <c r="K365" s="2003"/>
      <c r="L365" s="2003"/>
      <c r="M365" s="2003"/>
      <c r="N365" s="2003"/>
      <c r="O365" s="2003"/>
      <c r="P365" s="2003"/>
      <c r="Q365" s="2003"/>
      <c r="R365" s="2003"/>
      <c r="S365" s="2003"/>
      <c r="T365" s="2003"/>
      <c r="U365" s="2003"/>
      <c r="V365" s="2003"/>
      <c r="W365" s="2003"/>
      <c r="X365" s="2003"/>
      <c r="Y365" s="2003"/>
      <c r="Z365" s="2003"/>
      <c r="AA365" s="2003"/>
      <c r="AB365" s="2003"/>
      <c r="AC365" s="2003"/>
      <c r="AD365" s="2003"/>
      <c r="AE365" s="2003"/>
      <c r="AF365" s="2003"/>
      <c r="AG365" s="2003"/>
      <c r="AH365" s="2003"/>
      <c r="AI365" s="2003"/>
    </row>
    <row r="366" spans="1:35" s="770" customFormat="1" ht="28.9" hidden="1" customHeight="1" thickTop="1">
      <c r="A366" s="1949" t="s">
        <v>39</v>
      </c>
      <c r="B366" s="1946" t="s">
        <v>291</v>
      </c>
      <c r="C366" s="1947"/>
      <c r="D366" s="1947"/>
      <c r="E366" s="1947"/>
      <c r="F366" s="1947"/>
      <c r="G366" s="1947"/>
      <c r="H366" s="1947"/>
      <c r="I366" s="1947"/>
      <c r="J366" s="1947"/>
      <c r="K366" s="1947"/>
      <c r="L366" s="1947"/>
      <c r="M366" s="1947"/>
      <c r="N366" s="1947"/>
      <c r="O366" s="1947"/>
      <c r="P366" s="1945"/>
      <c r="Q366" s="1944" t="s">
        <v>363</v>
      </c>
      <c r="R366" s="1947"/>
      <c r="S366" s="1947"/>
      <c r="T366" s="1947"/>
      <c r="U366" s="1947"/>
      <c r="V366" s="1947"/>
      <c r="W366" s="1947"/>
      <c r="X366" s="1947"/>
      <c r="Y366" s="1947"/>
      <c r="Z366" s="1947"/>
      <c r="AA366" s="1947"/>
      <c r="AB366" s="1947"/>
      <c r="AC366" s="1947"/>
      <c r="AD366" s="1947"/>
      <c r="AE366" s="1948"/>
      <c r="AF366" s="1997" t="s">
        <v>365</v>
      </c>
      <c r="AG366" s="1994"/>
      <c r="AH366" s="1993" t="s">
        <v>364</v>
      </c>
      <c r="AI366" s="1994"/>
    </row>
    <row r="367" spans="1:35" ht="129" hidden="1" customHeight="1">
      <c r="A367" s="1995"/>
      <c r="B367" s="370" t="s">
        <v>9</v>
      </c>
      <c r="C367" s="359" t="s">
        <v>120</v>
      </c>
      <c r="D367" s="359" t="s">
        <v>219</v>
      </c>
      <c r="E367" s="359" t="s">
        <v>122</v>
      </c>
      <c r="F367" s="359" t="s">
        <v>141</v>
      </c>
      <c r="G367" s="359" t="s">
        <v>142</v>
      </c>
      <c r="H367" s="359" t="s">
        <v>143</v>
      </c>
      <c r="I367" s="359" t="s">
        <v>144</v>
      </c>
      <c r="J367" s="359" t="s">
        <v>123</v>
      </c>
      <c r="K367" s="359" t="s">
        <v>124</v>
      </c>
      <c r="L367" s="359" t="s">
        <v>125</v>
      </c>
      <c r="M367" s="359" t="s">
        <v>140</v>
      </c>
      <c r="N367" s="359" t="s">
        <v>96</v>
      </c>
      <c r="O367" s="359" t="s">
        <v>130</v>
      </c>
      <c r="P367" s="360" t="s">
        <v>129</v>
      </c>
      <c r="Q367" s="369" t="s">
        <v>9</v>
      </c>
      <c r="R367" s="359" t="s">
        <v>120</v>
      </c>
      <c r="S367" s="359" t="s">
        <v>121</v>
      </c>
      <c r="T367" s="359" t="s">
        <v>122</v>
      </c>
      <c r="U367" s="359" t="s">
        <v>141</v>
      </c>
      <c r="V367" s="359" t="s">
        <v>142</v>
      </c>
      <c r="W367" s="359" t="s">
        <v>143</v>
      </c>
      <c r="X367" s="359" t="s">
        <v>144</v>
      </c>
      <c r="Y367" s="359" t="s">
        <v>123</v>
      </c>
      <c r="Z367" s="359" t="s">
        <v>124</v>
      </c>
      <c r="AA367" s="359" t="s">
        <v>125</v>
      </c>
      <c r="AB367" s="359" t="s">
        <v>140</v>
      </c>
      <c r="AC367" s="359" t="s">
        <v>96</v>
      </c>
      <c r="AD367" s="359" t="s">
        <v>130</v>
      </c>
      <c r="AE367" s="376" t="s">
        <v>292</v>
      </c>
      <c r="AF367" s="533" t="s">
        <v>134</v>
      </c>
      <c r="AG367" s="360" t="s">
        <v>133</v>
      </c>
      <c r="AH367" s="369" t="s">
        <v>9</v>
      </c>
      <c r="AI367" s="360" t="s">
        <v>293</v>
      </c>
    </row>
    <row r="368" spans="1:35" ht="12.75" hidden="1" thickTop="1">
      <c r="A368" s="1996"/>
      <c r="B368" s="516" t="s">
        <v>40</v>
      </c>
      <c r="C368" s="361" t="s">
        <v>41</v>
      </c>
      <c r="D368" s="361" t="s">
        <v>42</v>
      </c>
      <c r="E368" s="361" t="s">
        <v>43</v>
      </c>
      <c r="F368" s="362" t="s">
        <v>44</v>
      </c>
      <c r="G368" s="362" t="s">
        <v>45</v>
      </c>
      <c r="H368" s="362" t="s">
        <v>61</v>
      </c>
      <c r="I368" s="362" t="s">
        <v>95</v>
      </c>
      <c r="J368" s="362" t="s">
        <v>128</v>
      </c>
      <c r="K368" s="362" t="s">
        <v>132</v>
      </c>
      <c r="L368" s="362" t="s">
        <v>149</v>
      </c>
      <c r="M368" s="362" t="s">
        <v>150</v>
      </c>
      <c r="N368" s="362" t="s">
        <v>152</v>
      </c>
      <c r="O368" s="362" t="s">
        <v>153</v>
      </c>
      <c r="P368" s="371" t="s">
        <v>154</v>
      </c>
      <c r="Q368" s="928" t="s">
        <v>40</v>
      </c>
      <c r="R368" s="361" t="s">
        <v>41</v>
      </c>
      <c r="S368" s="361" t="s">
        <v>42</v>
      </c>
      <c r="T368" s="361" t="s">
        <v>43</v>
      </c>
      <c r="U368" s="362" t="s">
        <v>44</v>
      </c>
      <c r="V368" s="362" t="s">
        <v>45</v>
      </c>
      <c r="W368" s="362" t="s">
        <v>61</v>
      </c>
      <c r="X368" s="362" t="s">
        <v>95</v>
      </c>
      <c r="Y368" s="362" t="s">
        <v>128</v>
      </c>
      <c r="Z368" s="362" t="s">
        <v>132</v>
      </c>
      <c r="AA368" s="362" t="s">
        <v>149</v>
      </c>
      <c r="AB368" s="362" t="s">
        <v>150</v>
      </c>
      <c r="AC368" s="362" t="s">
        <v>152</v>
      </c>
      <c r="AD368" s="362" t="s">
        <v>153</v>
      </c>
      <c r="AE368" s="377" t="s">
        <v>154</v>
      </c>
      <c r="AF368" s="519"/>
      <c r="AG368" s="568"/>
      <c r="AH368" s="928"/>
      <c r="AI368" s="568"/>
    </row>
    <row r="369" spans="1:35" ht="12.75" thickTop="1">
      <c r="A369" s="399"/>
      <c r="B369" s="912"/>
      <c r="C369" s="332"/>
      <c r="D369" s="332"/>
      <c r="E369" s="332"/>
      <c r="F369" s="332"/>
      <c r="G369" s="332"/>
      <c r="H369" s="332"/>
      <c r="I369" s="332"/>
      <c r="J369" s="332"/>
      <c r="K369" s="332"/>
      <c r="L369" s="332"/>
      <c r="M369" s="332"/>
      <c r="N369" s="332"/>
      <c r="O369" s="332"/>
      <c r="P369" s="335"/>
      <c r="Q369" s="932"/>
      <c r="R369" s="332"/>
      <c r="S369" s="332"/>
      <c r="T369" s="332"/>
      <c r="U369" s="332"/>
      <c r="V369" s="332"/>
      <c r="W369" s="332"/>
      <c r="X369" s="332"/>
      <c r="Y369" s="332"/>
      <c r="Z369" s="332"/>
      <c r="AA369" s="332"/>
      <c r="AB369" s="332"/>
      <c r="AC369" s="332"/>
      <c r="AD369" s="332"/>
      <c r="AE369" s="402"/>
      <c r="AF369" s="961"/>
      <c r="AG369" s="962"/>
      <c r="AH369" s="932"/>
      <c r="AI369" s="963"/>
    </row>
    <row r="370" spans="1:35">
      <c r="A370" s="399"/>
      <c r="B370" s="912"/>
      <c r="C370" s="332"/>
      <c r="D370" s="332"/>
      <c r="E370" s="332"/>
      <c r="F370" s="332"/>
      <c r="G370" s="332"/>
      <c r="H370" s="332"/>
      <c r="I370" s="332"/>
      <c r="J370" s="332"/>
      <c r="K370" s="332"/>
      <c r="L370" s="332"/>
      <c r="M370" s="332"/>
      <c r="N370" s="332"/>
      <c r="O370" s="332"/>
      <c r="P370" s="335"/>
      <c r="Q370" s="932"/>
      <c r="R370" s="332"/>
      <c r="S370" s="332"/>
      <c r="T370" s="332"/>
      <c r="U370" s="332"/>
      <c r="V370" s="332"/>
      <c r="W370" s="332"/>
      <c r="X370" s="332"/>
      <c r="Y370" s="332"/>
      <c r="Z370" s="332"/>
      <c r="AA370" s="332"/>
      <c r="AB370" s="332"/>
      <c r="AC370" s="332"/>
      <c r="AD370" s="332"/>
      <c r="AE370" s="402"/>
      <c r="AF370" s="961"/>
      <c r="AG370" s="962"/>
      <c r="AH370" s="932"/>
      <c r="AI370" s="963"/>
    </row>
    <row r="371" spans="1:35">
      <c r="A371" s="399"/>
      <c r="B371" s="912"/>
      <c r="C371" s="332"/>
      <c r="D371" s="332"/>
      <c r="E371" s="332"/>
      <c r="F371" s="332"/>
      <c r="G371" s="332"/>
      <c r="H371" s="332"/>
      <c r="I371" s="332"/>
      <c r="J371" s="332"/>
      <c r="K371" s="332"/>
      <c r="L371" s="332"/>
      <c r="M371" s="332"/>
      <c r="N371" s="332"/>
      <c r="O371" s="332"/>
      <c r="P371" s="335"/>
      <c r="Q371" s="932"/>
      <c r="R371" s="332"/>
      <c r="S371" s="332"/>
      <c r="T371" s="332"/>
      <c r="U371" s="332"/>
      <c r="V371" s="332"/>
      <c r="W371" s="332"/>
      <c r="X371" s="332"/>
      <c r="Y371" s="332"/>
      <c r="Z371" s="332"/>
      <c r="AA371" s="332"/>
      <c r="AB371" s="332"/>
      <c r="AC371" s="332"/>
      <c r="AD371" s="332"/>
      <c r="AE371" s="402"/>
      <c r="AF371" s="961"/>
      <c r="AG371" s="962"/>
      <c r="AH371" s="932"/>
      <c r="AI371" s="963"/>
    </row>
    <row r="372" spans="1:35">
      <c r="A372" s="399"/>
      <c r="B372" s="912"/>
      <c r="C372" s="332"/>
      <c r="D372" s="332"/>
      <c r="E372" s="332"/>
      <c r="F372" s="332"/>
      <c r="G372" s="332"/>
      <c r="H372" s="332"/>
      <c r="I372" s="332"/>
      <c r="J372" s="332"/>
      <c r="K372" s="332"/>
      <c r="L372" s="332"/>
      <c r="M372" s="332"/>
      <c r="N372" s="332"/>
      <c r="O372" s="332"/>
      <c r="P372" s="335"/>
      <c r="Q372" s="932"/>
      <c r="R372" s="332"/>
      <c r="S372" s="332"/>
      <c r="T372" s="332"/>
      <c r="U372" s="332"/>
      <c r="V372" s="332"/>
      <c r="W372" s="332"/>
      <c r="X372" s="332"/>
      <c r="Y372" s="332"/>
      <c r="Z372" s="332"/>
      <c r="AA372" s="332"/>
      <c r="AB372" s="332"/>
      <c r="AC372" s="332"/>
      <c r="AD372" s="332"/>
      <c r="AE372" s="402"/>
      <c r="AF372" s="961"/>
      <c r="AG372" s="962"/>
      <c r="AH372" s="932"/>
      <c r="AI372" s="963"/>
    </row>
    <row r="373" spans="1:35">
      <c r="A373" s="399"/>
      <c r="B373" s="912"/>
      <c r="C373" s="332"/>
      <c r="D373" s="332"/>
      <c r="E373" s="332"/>
      <c r="F373" s="332"/>
      <c r="G373" s="332"/>
      <c r="H373" s="332"/>
      <c r="I373" s="332"/>
      <c r="J373" s="332"/>
      <c r="K373" s="332"/>
      <c r="L373" s="332"/>
      <c r="M373" s="332"/>
      <c r="N373" s="332"/>
      <c r="O373" s="332"/>
      <c r="P373" s="335"/>
      <c r="Q373" s="932"/>
      <c r="R373" s="332"/>
      <c r="S373" s="332"/>
      <c r="T373" s="332"/>
      <c r="U373" s="332"/>
      <c r="V373" s="332"/>
      <c r="W373" s="332"/>
      <c r="X373" s="332"/>
      <c r="Y373" s="332"/>
      <c r="Z373" s="332"/>
      <c r="AA373" s="332"/>
      <c r="AB373" s="332"/>
      <c r="AC373" s="332"/>
      <c r="AD373" s="332"/>
      <c r="AE373" s="402"/>
      <c r="AF373" s="961"/>
      <c r="AG373" s="962"/>
      <c r="AH373" s="932"/>
      <c r="AI373" s="963"/>
    </row>
    <row r="374" spans="1:35" ht="12.75" thickBot="1">
      <c r="A374" s="538"/>
      <c r="B374" s="927"/>
      <c r="C374" s="495"/>
      <c r="D374" s="495"/>
      <c r="E374" s="495"/>
      <c r="F374" s="495"/>
      <c r="G374" s="495"/>
      <c r="H374" s="495"/>
      <c r="I374" s="495"/>
      <c r="J374" s="495"/>
      <c r="K374" s="495"/>
      <c r="L374" s="495"/>
      <c r="M374" s="495"/>
      <c r="N374" s="495"/>
      <c r="O374" s="495"/>
      <c r="P374" s="496"/>
      <c r="Q374" s="944"/>
      <c r="R374" s="495"/>
      <c r="S374" s="495"/>
      <c r="T374" s="495"/>
      <c r="U374" s="495"/>
      <c r="V374" s="495"/>
      <c r="W374" s="495"/>
      <c r="X374" s="495"/>
      <c r="Y374" s="495"/>
      <c r="Z374" s="495"/>
      <c r="AA374" s="495"/>
      <c r="AB374" s="495"/>
      <c r="AC374" s="495"/>
      <c r="AD374" s="495"/>
      <c r="AE374" s="539"/>
      <c r="AF374" s="1000"/>
      <c r="AG374" s="1001"/>
      <c r="AH374" s="944"/>
      <c r="AI374" s="1002"/>
    </row>
    <row r="375" spans="1:35" ht="12.75" hidden="1" thickTop="1"/>
    <row r="376" spans="1:35" ht="12.75" hidden="1" thickTop="1"/>
    <row r="377" spans="1:35" ht="12.75" hidden="1" thickTop="1"/>
    <row r="378" spans="1:35" ht="12.75" hidden="1" thickTop="1"/>
    <row r="379" spans="1:35" ht="21.6" customHeight="1" thickTop="1" thickBot="1">
      <c r="A379" s="1985" t="s">
        <v>600</v>
      </c>
      <c r="B379" s="1985"/>
      <c r="C379" s="1985"/>
      <c r="D379" s="1985"/>
      <c r="E379" s="1985"/>
      <c r="F379" s="1985"/>
      <c r="G379" s="1985"/>
      <c r="H379" s="1985"/>
      <c r="I379" s="1985"/>
      <c r="J379" s="1985"/>
      <c r="K379" s="1985"/>
      <c r="L379" s="1985"/>
      <c r="M379" s="1985"/>
      <c r="N379" s="1985"/>
      <c r="O379" s="1985"/>
      <c r="P379" s="1985"/>
      <c r="Q379" s="1985"/>
      <c r="R379" s="1985"/>
      <c r="S379" s="1985"/>
      <c r="T379" s="1985"/>
      <c r="U379" s="1985"/>
      <c r="V379" s="1985"/>
      <c r="W379" s="1985"/>
      <c r="X379" s="1985"/>
      <c r="Y379" s="1985"/>
      <c r="Z379" s="1985"/>
      <c r="AA379" s="1985"/>
      <c r="AB379" s="1985"/>
      <c r="AC379" s="1985"/>
      <c r="AD379" s="1985"/>
      <c r="AE379" s="1985"/>
      <c r="AF379" s="1985"/>
      <c r="AG379" s="1985"/>
      <c r="AH379" s="1985"/>
      <c r="AI379" s="1985"/>
    </row>
    <row r="380" spans="1:35" s="770" customFormat="1" ht="26.45" hidden="1" customHeight="1" thickTop="1">
      <c r="A380" s="1949" t="s">
        <v>39</v>
      </c>
      <c r="B380" s="1946" t="s">
        <v>291</v>
      </c>
      <c r="C380" s="1947"/>
      <c r="D380" s="1947"/>
      <c r="E380" s="1947"/>
      <c r="F380" s="1947"/>
      <c r="G380" s="1947"/>
      <c r="H380" s="1947"/>
      <c r="I380" s="1947"/>
      <c r="J380" s="1947"/>
      <c r="K380" s="1947"/>
      <c r="L380" s="1947"/>
      <c r="M380" s="1947"/>
      <c r="N380" s="1947"/>
      <c r="O380" s="1947"/>
      <c r="P380" s="1945"/>
      <c r="Q380" s="1944" t="s">
        <v>363</v>
      </c>
      <c r="R380" s="1947"/>
      <c r="S380" s="1947"/>
      <c r="T380" s="1947"/>
      <c r="U380" s="1947"/>
      <c r="V380" s="1947"/>
      <c r="W380" s="1947"/>
      <c r="X380" s="1947"/>
      <c r="Y380" s="1947"/>
      <c r="Z380" s="1947"/>
      <c r="AA380" s="1947"/>
      <c r="AB380" s="1947"/>
      <c r="AC380" s="1947"/>
      <c r="AD380" s="1947"/>
      <c r="AE380" s="1948"/>
      <c r="AF380" s="1997" t="s">
        <v>365</v>
      </c>
      <c r="AG380" s="1994"/>
      <c r="AH380" s="1993" t="s">
        <v>364</v>
      </c>
      <c r="AI380" s="1994"/>
    </row>
    <row r="381" spans="1:35" ht="129" hidden="1" customHeight="1">
      <c r="A381" s="1995"/>
      <c r="B381" s="370" t="s">
        <v>9</v>
      </c>
      <c r="C381" s="359" t="s">
        <v>120</v>
      </c>
      <c r="D381" s="359" t="s">
        <v>219</v>
      </c>
      <c r="E381" s="359" t="s">
        <v>122</v>
      </c>
      <c r="F381" s="359" t="s">
        <v>141</v>
      </c>
      <c r="G381" s="359" t="s">
        <v>142</v>
      </c>
      <c r="H381" s="359" t="s">
        <v>143</v>
      </c>
      <c r="I381" s="359" t="s">
        <v>144</v>
      </c>
      <c r="J381" s="359" t="s">
        <v>123</v>
      </c>
      <c r="K381" s="359" t="s">
        <v>124</v>
      </c>
      <c r="L381" s="359" t="s">
        <v>125</v>
      </c>
      <c r="M381" s="359" t="s">
        <v>140</v>
      </c>
      <c r="N381" s="359" t="s">
        <v>96</v>
      </c>
      <c r="O381" s="359" t="s">
        <v>130</v>
      </c>
      <c r="P381" s="360" t="s">
        <v>129</v>
      </c>
      <c r="Q381" s="369" t="s">
        <v>9</v>
      </c>
      <c r="R381" s="359" t="s">
        <v>120</v>
      </c>
      <c r="S381" s="359" t="s">
        <v>121</v>
      </c>
      <c r="T381" s="359" t="s">
        <v>122</v>
      </c>
      <c r="U381" s="359" t="s">
        <v>141</v>
      </c>
      <c r="V381" s="359" t="s">
        <v>142</v>
      </c>
      <c r="W381" s="359" t="s">
        <v>143</v>
      </c>
      <c r="X381" s="359" t="s">
        <v>144</v>
      </c>
      <c r="Y381" s="359" t="s">
        <v>123</v>
      </c>
      <c r="Z381" s="359" t="s">
        <v>124</v>
      </c>
      <c r="AA381" s="359" t="s">
        <v>125</v>
      </c>
      <c r="AB381" s="359" t="s">
        <v>140</v>
      </c>
      <c r="AC381" s="359" t="s">
        <v>96</v>
      </c>
      <c r="AD381" s="359" t="s">
        <v>130</v>
      </c>
      <c r="AE381" s="376" t="s">
        <v>292</v>
      </c>
      <c r="AF381" s="533" t="s">
        <v>134</v>
      </c>
      <c r="AG381" s="360" t="s">
        <v>133</v>
      </c>
      <c r="AH381" s="369" t="s">
        <v>9</v>
      </c>
      <c r="AI381" s="360" t="s">
        <v>293</v>
      </c>
    </row>
    <row r="382" spans="1:35" ht="12.75" hidden="1" thickTop="1">
      <c r="A382" s="1996"/>
      <c r="B382" s="516" t="s">
        <v>40</v>
      </c>
      <c r="C382" s="361" t="s">
        <v>41</v>
      </c>
      <c r="D382" s="361" t="s">
        <v>42</v>
      </c>
      <c r="E382" s="361" t="s">
        <v>43</v>
      </c>
      <c r="F382" s="362" t="s">
        <v>44</v>
      </c>
      <c r="G382" s="362" t="s">
        <v>45</v>
      </c>
      <c r="H382" s="362" t="s">
        <v>61</v>
      </c>
      <c r="I382" s="362" t="s">
        <v>95</v>
      </c>
      <c r="J382" s="362" t="s">
        <v>128</v>
      </c>
      <c r="K382" s="362" t="s">
        <v>132</v>
      </c>
      <c r="L382" s="362" t="s">
        <v>149</v>
      </c>
      <c r="M382" s="362" t="s">
        <v>150</v>
      </c>
      <c r="N382" s="362" t="s">
        <v>152</v>
      </c>
      <c r="O382" s="362" t="s">
        <v>153</v>
      </c>
      <c r="P382" s="371" t="s">
        <v>154</v>
      </c>
      <c r="Q382" s="928" t="s">
        <v>40</v>
      </c>
      <c r="R382" s="361" t="s">
        <v>41</v>
      </c>
      <c r="S382" s="361" t="s">
        <v>42</v>
      </c>
      <c r="T382" s="361" t="s">
        <v>43</v>
      </c>
      <c r="U382" s="362" t="s">
        <v>44</v>
      </c>
      <c r="V382" s="362" t="s">
        <v>45</v>
      </c>
      <c r="W382" s="362" t="s">
        <v>61</v>
      </c>
      <c r="X382" s="362" t="s">
        <v>95</v>
      </c>
      <c r="Y382" s="362" t="s">
        <v>128</v>
      </c>
      <c r="Z382" s="362" t="s">
        <v>132</v>
      </c>
      <c r="AA382" s="362" t="s">
        <v>149</v>
      </c>
      <c r="AB382" s="362" t="s">
        <v>150</v>
      </c>
      <c r="AC382" s="362" t="s">
        <v>152</v>
      </c>
      <c r="AD382" s="362" t="s">
        <v>153</v>
      </c>
      <c r="AE382" s="377" t="s">
        <v>154</v>
      </c>
      <c r="AF382" s="519"/>
      <c r="AG382" s="568"/>
      <c r="AH382" s="928"/>
      <c r="AI382" s="568"/>
    </row>
    <row r="383" spans="1:35" s="5" customFormat="1" ht="12.75" thickTop="1">
      <c r="A383" s="502" t="s">
        <v>5</v>
      </c>
      <c r="B383" s="505"/>
      <c r="C383" s="497"/>
      <c r="D383" s="497"/>
      <c r="E383" s="497"/>
      <c r="F383" s="497"/>
      <c r="G383" s="497"/>
      <c r="H383" s="497"/>
      <c r="I383" s="497"/>
      <c r="J383" s="497"/>
      <c r="K383" s="497"/>
      <c r="L383" s="497"/>
      <c r="M383" s="497"/>
      <c r="N383" s="497"/>
      <c r="O383" s="497"/>
      <c r="P383" s="498"/>
      <c r="Q383" s="504"/>
      <c r="R383" s="497"/>
      <c r="S383" s="497"/>
      <c r="T383" s="497"/>
      <c r="U383" s="497"/>
      <c r="V383" s="497"/>
      <c r="W383" s="497"/>
      <c r="X383" s="497"/>
      <c r="Y383" s="497"/>
      <c r="Z383" s="497"/>
      <c r="AA383" s="497"/>
      <c r="AB383" s="497"/>
      <c r="AC383" s="497"/>
      <c r="AD383" s="497"/>
      <c r="AE383" s="506"/>
      <c r="AF383" s="509"/>
      <c r="AG383" s="566"/>
      <c r="AH383" s="504"/>
      <c r="AI383" s="498"/>
    </row>
    <row r="384" spans="1:35" s="5" customFormat="1">
      <c r="A384" s="183" t="s">
        <v>601</v>
      </c>
      <c r="B384" s="278">
        <v>1</v>
      </c>
      <c r="C384" s="478">
        <v>7000</v>
      </c>
      <c r="D384" s="499"/>
      <c r="E384" s="499"/>
      <c r="F384" s="499"/>
      <c r="G384" s="499"/>
      <c r="H384" s="499"/>
      <c r="I384" s="499"/>
      <c r="J384" s="499"/>
      <c r="K384" s="478"/>
      <c r="L384" s="478"/>
      <c r="M384" s="478"/>
      <c r="N384" s="478"/>
      <c r="O384" s="478"/>
      <c r="P384" s="444"/>
      <c r="Q384" s="275">
        <v>1</v>
      </c>
      <c r="R384" s="478">
        <v>7000</v>
      </c>
      <c r="S384" s="499"/>
      <c r="T384" s="499"/>
      <c r="U384" s="499"/>
      <c r="V384" s="499"/>
      <c r="W384" s="499"/>
      <c r="X384" s="499"/>
      <c r="Y384" s="499"/>
      <c r="Z384" s="499">
        <v>7000</v>
      </c>
      <c r="AA384" s="499">
        <v>15660</v>
      </c>
      <c r="AB384" s="499">
        <v>24259.07</v>
      </c>
      <c r="AC384" s="499">
        <v>39919.07</v>
      </c>
      <c r="AD384" s="499">
        <v>123919.07</v>
      </c>
      <c r="AE384" s="507">
        <v>123919.07</v>
      </c>
      <c r="AF384" s="964">
        <f t="shared" ref="AF384:AF386" si="91">+AD384-O384</f>
        <v>123919.07</v>
      </c>
      <c r="AG384" s="1819">
        <f t="shared" ref="AG384:AG386" si="92">+Q384-B384</f>
        <v>0</v>
      </c>
      <c r="AH384" s="275">
        <v>1</v>
      </c>
      <c r="AI384" s="500">
        <v>126482.5</v>
      </c>
    </row>
    <row r="385" spans="1:35" s="5" customFormat="1">
      <c r="A385" s="183" t="s">
        <v>549</v>
      </c>
      <c r="B385" s="278">
        <v>0</v>
      </c>
      <c r="C385" s="478"/>
      <c r="D385" s="478"/>
      <c r="E385" s="478"/>
      <c r="F385" s="478"/>
      <c r="G385" s="478"/>
      <c r="H385" s="478"/>
      <c r="I385" s="478"/>
      <c r="J385" s="478"/>
      <c r="K385" s="478"/>
      <c r="L385" s="478"/>
      <c r="M385" s="478"/>
      <c r="N385" s="478"/>
      <c r="O385" s="478"/>
      <c r="P385" s="444"/>
      <c r="Q385" s="275">
        <v>0</v>
      </c>
      <c r="R385" s="478">
        <v>0</v>
      </c>
      <c r="S385" s="478"/>
      <c r="T385" s="478"/>
      <c r="U385" s="478"/>
      <c r="V385" s="478"/>
      <c r="W385" s="478"/>
      <c r="X385" s="478"/>
      <c r="Y385" s="478"/>
      <c r="Z385" s="478"/>
      <c r="AA385" s="478"/>
      <c r="AB385" s="478"/>
      <c r="AC385" s="478"/>
      <c r="AD385" s="478"/>
      <c r="AE385" s="482"/>
      <c r="AF385" s="1818">
        <f t="shared" si="91"/>
        <v>0</v>
      </c>
      <c r="AG385" s="1819">
        <f t="shared" si="92"/>
        <v>0</v>
      </c>
      <c r="AH385" s="816">
        <v>0</v>
      </c>
      <c r="AI385" s="444"/>
    </row>
    <row r="386" spans="1:35" s="5" customFormat="1">
      <c r="A386" s="183" t="s">
        <v>550</v>
      </c>
      <c r="B386" s="278">
        <v>5</v>
      </c>
      <c r="C386" s="478">
        <v>4800</v>
      </c>
      <c r="D386" s="499"/>
      <c r="E386" s="499"/>
      <c r="F386" s="499"/>
      <c r="G386" s="499"/>
      <c r="H386" s="499"/>
      <c r="I386" s="499"/>
      <c r="J386" s="499"/>
      <c r="K386" s="499">
        <v>4800</v>
      </c>
      <c r="L386" s="499">
        <v>10864</v>
      </c>
      <c r="M386" s="499">
        <v>18492.5</v>
      </c>
      <c r="N386" s="499">
        <v>29356.5</v>
      </c>
      <c r="O386" s="499">
        <v>86956.5</v>
      </c>
      <c r="P386" s="500">
        <v>434782.5</v>
      </c>
      <c r="Q386" s="275">
        <v>5</v>
      </c>
      <c r="R386" s="478">
        <v>4800</v>
      </c>
      <c r="S386" s="499"/>
      <c r="T386" s="499"/>
      <c r="U386" s="499"/>
      <c r="V386" s="499"/>
      <c r="W386" s="499"/>
      <c r="X386" s="499"/>
      <c r="Y386" s="499"/>
      <c r="Z386" s="499">
        <v>4800</v>
      </c>
      <c r="AA386" s="499">
        <v>10864</v>
      </c>
      <c r="AB386" s="499">
        <v>18711.5</v>
      </c>
      <c r="AC386" s="499">
        <v>29575.5</v>
      </c>
      <c r="AD386" s="499">
        <v>87175.5</v>
      </c>
      <c r="AE386" s="507">
        <v>435877.5</v>
      </c>
      <c r="AF386" s="964">
        <f t="shared" si="91"/>
        <v>219</v>
      </c>
      <c r="AG386" s="1819">
        <f t="shared" si="92"/>
        <v>0</v>
      </c>
      <c r="AH386" s="275">
        <v>5</v>
      </c>
      <c r="AI386" s="500">
        <v>448692.5</v>
      </c>
    </row>
    <row r="387" spans="1:35" s="5" customFormat="1">
      <c r="A387" s="503" t="s">
        <v>690</v>
      </c>
      <c r="B387" s="505">
        <v>6</v>
      </c>
      <c r="C387" s="490"/>
      <c r="D387" s="490"/>
      <c r="E387" s="490"/>
      <c r="F387" s="490"/>
      <c r="G387" s="490"/>
      <c r="H387" s="490"/>
      <c r="I387" s="490"/>
      <c r="J387" s="490"/>
      <c r="K387" s="490"/>
      <c r="L387" s="490"/>
      <c r="M387" s="490"/>
      <c r="N387" s="490"/>
      <c r="O387" s="490"/>
      <c r="P387" s="530">
        <v>434782.5</v>
      </c>
      <c r="Q387" s="504">
        <v>6</v>
      </c>
      <c r="R387" s="497"/>
      <c r="S387" s="497"/>
      <c r="T387" s="497"/>
      <c r="U387" s="497"/>
      <c r="V387" s="497"/>
      <c r="W387" s="497"/>
      <c r="X387" s="497"/>
      <c r="Y387" s="497"/>
      <c r="Z387" s="497"/>
      <c r="AA387" s="497"/>
      <c r="AB387" s="497"/>
      <c r="AC387" s="497"/>
      <c r="AD387" s="497"/>
      <c r="AE387" s="531">
        <v>559796.57000000007</v>
      </c>
      <c r="AF387" s="532">
        <f>SUM(AF384:AF386)</f>
        <v>124138.07</v>
      </c>
      <c r="AG387" s="1814">
        <f>SUM(AG384:AG386)</f>
        <v>0</v>
      </c>
      <c r="AH387" s="504">
        <v>6</v>
      </c>
      <c r="AI387" s="530">
        <v>575175</v>
      </c>
    </row>
    <row r="388" spans="1:35" s="5" customFormat="1">
      <c r="A388" s="502" t="s">
        <v>2</v>
      </c>
      <c r="B388" s="505"/>
      <c r="C388" s="497"/>
      <c r="D388" s="497"/>
      <c r="E388" s="497"/>
      <c r="F388" s="497"/>
      <c r="G388" s="497"/>
      <c r="H388" s="497"/>
      <c r="I388" s="497"/>
      <c r="J388" s="497"/>
      <c r="K388" s="497"/>
      <c r="L388" s="497"/>
      <c r="M388" s="497"/>
      <c r="N388" s="497"/>
      <c r="O388" s="497"/>
      <c r="P388" s="498"/>
      <c r="Q388" s="504"/>
      <c r="R388" s="497"/>
      <c r="S388" s="497"/>
      <c r="T388" s="497"/>
      <c r="U388" s="497"/>
      <c r="V388" s="497"/>
      <c r="W388" s="497"/>
      <c r="X388" s="497"/>
      <c r="Y388" s="497"/>
      <c r="Z388" s="497"/>
      <c r="AA388" s="497"/>
      <c r="AB388" s="497"/>
      <c r="AC388" s="497"/>
      <c r="AD388" s="497"/>
      <c r="AE388" s="506"/>
      <c r="AF388" s="509"/>
      <c r="AG388" s="1820"/>
      <c r="AH388" s="504"/>
      <c r="AI388" s="498"/>
    </row>
    <row r="389" spans="1:35" s="5" customFormat="1">
      <c r="A389" s="183" t="s">
        <v>602</v>
      </c>
      <c r="B389" s="278">
        <v>10</v>
      </c>
      <c r="C389" s="478">
        <v>3800</v>
      </c>
      <c r="D389" s="499"/>
      <c r="E389" s="499"/>
      <c r="F389" s="499"/>
      <c r="G389" s="499"/>
      <c r="H389" s="499"/>
      <c r="I389" s="499"/>
      <c r="J389" s="499"/>
      <c r="K389" s="499">
        <v>3800</v>
      </c>
      <c r="L389" s="499">
        <v>8684</v>
      </c>
      <c r="M389" s="499">
        <v>13662.33</v>
      </c>
      <c r="N389" s="499">
        <v>22346.33</v>
      </c>
      <c r="O389" s="499">
        <v>67946.33</v>
      </c>
      <c r="P389" s="500">
        <v>679463.3</v>
      </c>
      <c r="Q389" s="275">
        <v>10</v>
      </c>
      <c r="R389" s="478">
        <v>3800</v>
      </c>
      <c r="S389" s="499"/>
      <c r="T389" s="499"/>
      <c r="U389" s="499"/>
      <c r="V389" s="499"/>
      <c r="W389" s="499"/>
      <c r="X389" s="499"/>
      <c r="Y389" s="499"/>
      <c r="Z389" s="499">
        <v>3800</v>
      </c>
      <c r="AA389" s="499">
        <v>8684</v>
      </c>
      <c r="AB389" s="499">
        <v>16411.53</v>
      </c>
      <c r="AC389" s="499">
        <v>25095.53</v>
      </c>
      <c r="AD389" s="499">
        <v>70695.53</v>
      </c>
      <c r="AE389" s="507">
        <v>706955.3</v>
      </c>
      <c r="AF389" s="964">
        <f t="shared" ref="AF389:AF393" si="93">+AD389-O389</f>
        <v>2749.1999999999971</v>
      </c>
      <c r="AG389" s="1819">
        <f t="shared" ref="AG389:AG393" si="94">+Q389-B389</f>
        <v>0</v>
      </c>
      <c r="AH389" s="275">
        <v>10</v>
      </c>
      <c r="AI389" s="500">
        <v>732585</v>
      </c>
    </row>
    <row r="390" spans="1:35" s="5" customFormat="1">
      <c r="A390" s="183" t="s">
        <v>603</v>
      </c>
      <c r="B390" s="278">
        <v>10</v>
      </c>
      <c r="C390" s="478">
        <v>3300</v>
      </c>
      <c r="D390" s="499"/>
      <c r="E390" s="499"/>
      <c r="F390" s="499"/>
      <c r="G390" s="499"/>
      <c r="H390" s="499"/>
      <c r="I390" s="499"/>
      <c r="J390" s="499"/>
      <c r="K390" s="499">
        <v>3300</v>
      </c>
      <c r="L390" s="499">
        <v>7594</v>
      </c>
      <c r="M390" s="499">
        <v>14759</v>
      </c>
      <c r="N390" s="499">
        <v>22353</v>
      </c>
      <c r="O390" s="499">
        <v>61953</v>
      </c>
      <c r="P390" s="500">
        <v>619530</v>
      </c>
      <c r="Q390" s="275">
        <v>10</v>
      </c>
      <c r="R390" s="478">
        <v>3300</v>
      </c>
      <c r="S390" s="499"/>
      <c r="T390" s="499"/>
      <c r="U390" s="499"/>
      <c r="V390" s="499"/>
      <c r="W390" s="499"/>
      <c r="X390" s="499"/>
      <c r="Y390" s="499"/>
      <c r="Z390" s="499">
        <v>3300</v>
      </c>
      <c r="AA390" s="499">
        <v>7594</v>
      </c>
      <c r="AB390" s="499">
        <v>15281.5</v>
      </c>
      <c r="AC390" s="499">
        <v>22875.5</v>
      </c>
      <c r="AD390" s="499">
        <v>62475.5</v>
      </c>
      <c r="AE390" s="507">
        <v>624755</v>
      </c>
      <c r="AF390" s="964">
        <f t="shared" si="93"/>
        <v>522.5</v>
      </c>
      <c r="AG390" s="1819">
        <f t="shared" si="94"/>
        <v>0</v>
      </c>
      <c r="AH390" s="275">
        <v>10</v>
      </c>
      <c r="AI390" s="500">
        <v>650385</v>
      </c>
    </row>
    <row r="391" spans="1:35" s="5" customFormat="1">
      <c r="A391" s="183" t="s">
        <v>482</v>
      </c>
      <c r="B391" s="278">
        <v>4</v>
      </c>
      <c r="C391" s="478">
        <v>2700</v>
      </c>
      <c r="D391" s="499"/>
      <c r="E391" s="499"/>
      <c r="F391" s="499"/>
      <c r="G391" s="499"/>
      <c r="H391" s="499"/>
      <c r="I391" s="499"/>
      <c r="J391" s="499"/>
      <c r="K391" s="499">
        <v>2700</v>
      </c>
      <c r="L391" s="499">
        <v>6286</v>
      </c>
      <c r="M391" s="499">
        <v>12835.67</v>
      </c>
      <c r="N391" s="499">
        <v>19121.669999999998</v>
      </c>
      <c r="O391" s="499">
        <v>51521.67</v>
      </c>
      <c r="P391" s="500">
        <v>206086.68</v>
      </c>
      <c r="Q391" s="275">
        <v>4</v>
      </c>
      <c r="R391" s="478">
        <v>2700</v>
      </c>
      <c r="S391" s="499"/>
      <c r="T391" s="499"/>
      <c r="U391" s="499"/>
      <c r="V391" s="499"/>
      <c r="W391" s="499"/>
      <c r="X391" s="499"/>
      <c r="Y391" s="499"/>
      <c r="Z391" s="499">
        <v>2700</v>
      </c>
      <c r="AA391" s="499">
        <v>6286</v>
      </c>
      <c r="AB391" s="499">
        <v>13985.470000000001</v>
      </c>
      <c r="AC391" s="499">
        <v>20271.47</v>
      </c>
      <c r="AD391" s="499">
        <v>52671.47</v>
      </c>
      <c r="AE391" s="507">
        <v>210685.88</v>
      </c>
      <c r="AF391" s="964">
        <f t="shared" si="93"/>
        <v>1149.8000000000029</v>
      </c>
      <c r="AG391" s="1819">
        <f t="shared" si="94"/>
        <v>0</v>
      </c>
      <c r="AH391" s="275">
        <v>4</v>
      </c>
      <c r="AI391" s="500">
        <v>220938</v>
      </c>
    </row>
    <row r="392" spans="1:35" s="5" customFormat="1">
      <c r="A392" s="183" t="s">
        <v>483</v>
      </c>
      <c r="B392" s="278">
        <v>2</v>
      </c>
      <c r="C392" s="478">
        <v>2300</v>
      </c>
      <c r="D392" s="499"/>
      <c r="E392" s="499"/>
      <c r="F392" s="499"/>
      <c r="G392" s="499"/>
      <c r="H392" s="499"/>
      <c r="I392" s="499"/>
      <c r="J392" s="499"/>
      <c r="K392" s="499">
        <v>2300</v>
      </c>
      <c r="L392" s="499">
        <v>5414</v>
      </c>
      <c r="M392" s="499">
        <v>9475.27</v>
      </c>
      <c r="N392" s="499">
        <v>14889.27</v>
      </c>
      <c r="O392" s="499">
        <v>42489.270000000004</v>
      </c>
      <c r="P392" s="500">
        <v>84978.540000000008</v>
      </c>
      <c r="Q392" s="275">
        <v>2</v>
      </c>
      <c r="R392" s="478">
        <v>2300</v>
      </c>
      <c r="S392" s="499"/>
      <c r="T392" s="499"/>
      <c r="U392" s="499"/>
      <c r="V392" s="499"/>
      <c r="W392" s="499"/>
      <c r="X392" s="499"/>
      <c r="Y392" s="499"/>
      <c r="Z392" s="499">
        <v>2300</v>
      </c>
      <c r="AA392" s="499">
        <v>5414</v>
      </c>
      <c r="AB392" s="499">
        <v>13181.27</v>
      </c>
      <c r="AC392" s="499">
        <v>18595.27</v>
      </c>
      <c r="AD392" s="499">
        <v>46195.270000000004</v>
      </c>
      <c r="AE392" s="507">
        <v>92390.540000000008</v>
      </c>
      <c r="AF392" s="964">
        <f t="shared" si="93"/>
        <v>3706</v>
      </c>
      <c r="AG392" s="1819">
        <f t="shared" si="94"/>
        <v>0</v>
      </c>
      <c r="AH392" s="275">
        <v>2</v>
      </c>
      <c r="AI392" s="500">
        <v>97517</v>
      </c>
    </row>
    <row r="393" spans="1:35" s="5" customFormat="1">
      <c r="A393" s="183" t="s">
        <v>484</v>
      </c>
      <c r="B393" s="278">
        <v>2</v>
      </c>
      <c r="C393" s="478">
        <v>1900</v>
      </c>
      <c r="D393" s="499"/>
      <c r="E393" s="499"/>
      <c r="F393" s="499"/>
      <c r="G393" s="499"/>
      <c r="H393" s="499"/>
      <c r="I393" s="499"/>
      <c r="J393" s="499"/>
      <c r="K393" s="499">
        <v>1900</v>
      </c>
      <c r="L393" s="499">
        <v>4542</v>
      </c>
      <c r="M393" s="499">
        <v>11714.11</v>
      </c>
      <c r="N393" s="499">
        <v>16256.11</v>
      </c>
      <c r="O393" s="499">
        <v>39056.11</v>
      </c>
      <c r="P393" s="500">
        <v>78112.22</v>
      </c>
      <c r="Q393" s="275">
        <v>2</v>
      </c>
      <c r="R393" s="478">
        <v>1900</v>
      </c>
      <c r="S393" s="499"/>
      <c r="T393" s="499"/>
      <c r="U393" s="499"/>
      <c r="V393" s="499"/>
      <c r="W393" s="499"/>
      <c r="X393" s="499"/>
      <c r="Y393" s="499"/>
      <c r="Z393" s="499">
        <v>1900</v>
      </c>
      <c r="AA393" s="499">
        <v>4542</v>
      </c>
      <c r="AB393" s="499">
        <v>12277.61</v>
      </c>
      <c r="AC393" s="499">
        <v>16819.61</v>
      </c>
      <c r="AD393" s="499">
        <v>39619.61</v>
      </c>
      <c r="AE393" s="507">
        <v>79239.22</v>
      </c>
      <c r="AF393" s="964">
        <f t="shared" si="93"/>
        <v>563.5</v>
      </c>
      <c r="AG393" s="1819">
        <f t="shared" si="94"/>
        <v>0</v>
      </c>
      <c r="AH393" s="275">
        <v>2</v>
      </c>
      <c r="AI393" s="500">
        <v>84365</v>
      </c>
    </row>
    <row r="394" spans="1:35" s="5" customFormat="1">
      <c r="A394" s="503" t="s">
        <v>690</v>
      </c>
      <c r="B394" s="505">
        <v>28</v>
      </c>
      <c r="C394" s="490"/>
      <c r="D394" s="490"/>
      <c r="E394" s="490"/>
      <c r="F394" s="490"/>
      <c r="G394" s="490"/>
      <c r="H394" s="490"/>
      <c r="I394" s="490"/>
      <c r="J394" s="490"/>
      <c r="K394" s="490"/>
      <c r="L394" s="490"/>
      <c r="M394" s="490"/>
      <c r="N394" s="490"/>
      <c r="O394" s="490"/>
      <c r="P394" s="530">
        <v>1668170.74</v>
      </c>
      <c r="Q394" s="504">
        <v>28</v>
      </c>
      <c r="R394" s="497"/>
      <c r="S394" s="497"/>
      <c r="T394" s="497"/>
      <c r="U394" s="497"/>
      <c r="V394" s="497"/>
      <c r="W394" s="497"/>
      <c r="X394" s="497"/>
      <c r="Y394" s="497"/>
      <c r="Z394" s="497"/>
      <c r="AA394" s="497"/>
      <c r="AB394" s="497"/>
      <c r="AC394" s="497"/>
      <c r="AD394" s="497"/>
      <c r="AE394" s="531">
        <v>1714025.9400000002</v>
      </c>
      <c r="AF394" s="532">
        <f>SUM(AF389:AF393)</f>
        <v>8691</v>
      </c>
      <c r="AG394" s="1814">
        <f>SUM(AG389:AG393)</f>
        <v>0</v>
      </c>
      <c r="AH394" s="504">
        <v>28</v>
      </c>
      <c r="AI394" s="530">
        <v>1785790</v>
      </c>
    </row>
    <row r="395" spans="1:35" s="5" customFormat="1">
      <c r="A395" s="502" t="s">
        <v>3</v>
      </c>
      <c r="B395" s="505"/>
      <c r="C395" s="497"/>
      <c r="D395" s="497"/>
      <c r="E395" s="497"/>
      <c r="F395" s="497"/>
      <c r="G395" s="497"/>
      <c r="H395" s="497"/>
      <c r="I395" s="497"/>
      <c r="J395" s="497"/>
      <c r="K395" s="497"/>
      <c r="L395" s="497"/>
      <c r="M395" s="497"/>
      <c r="N395" s="497"/>
      <c r="O395" s="497"/>
      <c r="P395" s="498"/>
      <c r="Q395" s="504"/>
      <c r="R395" s="497"/>
      <c r="S395" s="497"/>
      <c r="T395" s="497"/>
      <c r="U395" s="497"/>
      <c r="V395" s="497"/>
      <c r="W395" s="497"/>
      <c r="X395" s="497"/>
      <c r="Y395" s="497"/>
      <c r="Z395" s="497"/>
      <c r="AA395" s="497"/>
      <c r="AB395" s="497"/>
      <c r="AC395" s="497"/>
      <c r="AD395" s="497"/>
      <c r="AE395" s="506"/>
      <c r="AF395" s="509"/>
      <c r="AG395" s="1820"/>
      <c r="AH395" s="504"/>
      <c r="AI395" s="498"/>
    </row>
    <row r="396" spans="1:35" s="5" customFormat="1">
      <c r="A396" s="183" t="s">
        <v>604</v>
      </c>
      <c r="B396" s="278">
        <v>10</v>
      </c>
      <c r="C396" s="478">
        <v>1800</v>
      </c>
      <c r="D396" s="499"/>
      <c r="E396" s="499"/>
      <c r="F396" s="499"/>
      <c r="G396" s="499"/>
      <c r="H396" s="499"/>
      <c r="I396" s="499"/>
      <c r="J396" s="499"/>
      <c r="K396" s="499">
        <v>1800</v>
      </c>
      <c r="L396" s="499">
        <v>4324</v>
      </c>
      <c r="M396" s="499">
        <v>12849.94</v>
      </c>
      <c r="N396" s="499">
        <v>17173.940000000002</v>
      </c>
      <c r="O396" s="499">
        <v>38773.94</v>
      </c>
      <c r="P396" s="500">
        <v>387739.4</v>
      </c>
      <c r="Q396" s="275">
        <v>10</v>
      </c>
      <c r="R396" s="478">
        <v>1800</v>
      </c>
      <c r="S396" s="499"/>
      <c r="T396" s="499"/>
      <c r="U396" s="499"/>
      <c r="V396" s="499"/>
      <c r="W396" s="499"/>
      <c r="X396" s="499"/>
      <c r="Y396" s="499"/>
      <c r="Z396" s="499">
        <v>1800</v>
      </c>
      <c r="AA396" s="499">
        <v>4324</v>
      </c>
      <c r="AB396" s="499">
        <v>11891.54</v>
      </c>
      <c r="AC396" s="499">
        <v>16215.54</v>
      </c>
      <c r="AD396" s="499">
        <v>37815.54</v>
      </c>
      <c r="AE396" s="507">
        <v>378155.4</v>
      </c>
      <c r="AF396" s="964">
        <f t="shared" ref="AF396:AF398" si="95">+AD396-O396</f>
        <v>-958.40000000000146</v>
      </c>
      <c r="AG396" s="1819">
        <f t="shared" ref="AG396:AG398" si="96">+Q396-B396</f>
        <v>0</v>
      </c>
      <c r="AH396" s="275">
        <v>10</v>
      </c>
      <c r="AI396" s="500">
        <v>403785</v>
      </c>
    </row>
    <row r="397" spans="1:35" s="5" customFormat="1">
      <c r="A397" s="183" t="s">
        <v>485</v>
      </c>
      <c r="B397" s="278">
        <v>16</v>
      </c>
      <c r="C397" s="478">
        <v>1600</v>
      </c>
      <c r="D397" s="499"/>
      <c r="E397" s="499"/>
      <c r="F397" s="499"/>
      <c r="G397" s="499"/>
      <c r="H397" s="499"/>
      <c r="I397" s="499"/>
      <c r="J397" s="499"/>
      <c r="K397" s="499">
        <v>1600</v>
      </c>
      <c r="L397" s="499">
        <v>3888</v>
      </c>
      <c r="M397" s="499">
        <v>12329.61</v>
      </c>
      <c r="N397" s="499">
        <v>16217.61</v>
      </c>
      <c r="O397" s="499">
        <v>35417.61</v>
      </c>
      <c r="P397" s="500">
        <v>566681.76</v>
      </c>
      <c r="Q397" s="275">
        <v>16</v>
      </c>
      <c r="R397" s="478">
        <v>1600</v>
      </c>
      <c r="S397" s="499"/>
      <c r="T397" s="499"/>
      <c r="U397" s="499"/>
      <c r="V397" s="499"/>
      <c r="W397" s="499"/>
      <c r="X397" s="499"/>
      <c r="Y397" s="499"/>
      <c r="Z397" s="499">
        <v>1600</v>
      </c>
      <c r="AA397" s="499">
        <v>3888</v>
      </c>
      <c r="AB397" s="499">
        <v>11424.51</v>
      </c>
      <c r="AC397" s="499">
        <v>15312.51</v>
      </c>
      <c r="AD397" s="499">
        <v>34512.51</v>
      </c>
      <c r="AE397" s="507">
        <v>552200.16</v>
      </c>
      <c r="AF397" s="964">
        <f t="shared" si="95"/>
        <v>-905.09999999999854</v>
      </c>
      <c r="AG397" s="1819">
        <f t="shared" si="96"/>
        <v>0</v>
      </c>
      <c r="AH397" s="275">
        <v>16</v>
      </c>
      <c r="AI397" s="500">
        <v>593208</v>
      </c>
    </row>
    <row r="398" spans="1:35" s="5" customFormat="1">
      <c r="A398" s="183" t="s">
        <v>486</v>
      </c>
      <c r="B398" s="278">
        <v>2</v>
      </c>
      <c r="C398" s="478">
        <v>1400</v>
      </c>
      <c r="D398" s="499"/>
      <c r="E398" s="499"/>
      <c r="F398" s="499"/>
      <c r="G398" s="499"/>
      <c r="H398" s="499"/>
      <c r="I398" s="499"/>
      <c r="J398" s="499"/>
      <c r="K398" s="499">
        <v>1400</v>
      </c>
      <c r="L398" s="499">
        <v>3452</v>
      </c>
      <c r="M398" s="499">
        <v>12634.33</v>
      </c>
      <c r="N398" s="499">
        <v>16086.33</v>
      </c>
      <c r="O398" s="499">
        <v>32886.33</v>
      </c>
      <c r="P398" s="500">
        <v>65772.66</v>
      </c>
      <c r="Q398" s="275">
        <v>2</v>
      </c>
      <c r="R398" s="478">
        <v>1400</v>
      </c>
      <c r="S398" s="499"/>
      <c r="T398" s="499"/>
      <c r="U398" s="499"/>
      <c r="V398" s="499"/>
      <c r="W398" s="499"/>
      <c r="X398" s="499"/>
      <c r="Y398" s="499"/>
      <c r="Z398" s="499">
        <v>1400</v>
      </c>
      <c r="AA398" s="499">
        <v>3452</v>
      </c>
      <c r="AB398" s="499">
        <v>11147.33</v>
      </c>
      <c r="AC398" s="499">
        <v>14599.33</v>
      </c>
      <c r="AD398" s="499">
        <v>31399.33</v>
      </c>
      <c r="AE398" s="507">
        <v>62798.66</v>
      </c>
      <c r="AF398" s="964">
        <f t="shared" si="95"/>
        <v>-1487</v>
      </c>
      <c r="AG398" s="1819">
        <f t="shared" si="96"/>
        <v>0</v>
      </c>
      <c r="AH398" s="275">
        <v>2</v>
      </c>
      <c r="AI398" s="500">
        <v>67925</v>
      </c>
    </row>
    <row r="399" spans="1:35" s="5" customFormat="1">
      <c r="A399" s="503" t="s">
        <v>690</v>
      </c>
      <c r="B399" s="505">
        <v>28</v>
      </c>
      <c r="C399" s="490"/>
      <c r="D399" s="490"/>
      <c r="E399" s="490"/>
      <c r="F399" s="490"/>
      <c r="G399" s="490"/>
      <c r="H399" s="490"/>
      <c r="I399" s="490"/>
      <c r="J399" s="490"/>
      <c r="K399" s="490"/>
      <c r="L399" s="490"/>
      <c r="M399" s="490"/>
      <c r="N399" s="490"/>
      <c r="O399" s="490"/>
      <c r="P399" s="530">
        <v>1020193.8200000001</v>
      </c>
      <c r="Q399" s="504">
        <v>28</v>
      </c>
      <c r="R399" s="497"/>
      <c r="S399" s="497"/>
      <c r="T399" s="497"/>
      <c r="U399" s="497"/>
      <c r="V399" s="497"/>
      <c r="W399" s="497"/>
      <c r="X399" s="497"/>
      <c r="Y399" s="497"/>
      <c r="Z399" s="497"/>
      <c r="AA399" s="497"/>
      <c r="AB399" s="497"/>
      <c r="AC399" s="497"/>
      <c r="AD399" s="497"/>
      <c r="AE399" s="531">
        <v>993154.22000000009</v>
      </c>
      <c r="AF399" s="532">
        <f>SUM(AF396:AF398)</f>
        <v>-3350.5</v>
      </c>
      <c r="AG399" s="1814">
        <f>SUM(AG396:AG398)</f>
        <v>0</v>
      </c>
      <c r="AH399" s="504">
        <v>28</v>
      </c>
      <c r="AI399" s="530">
        <v>1064918</v>
      </c>
    </row>
    <row r="400" spans="1:35" s="5" customFormat="1">
      <c r="A400" s="502" t="s">
        <v>4</v>
      </c>
      <c r="B400" s="505"/>
      <c r="C400" s="497"/>
      <c r="D400" s="497"/>
      <c r="E400" s="497"/>
      <c r="F400" s="497"/>
      <c r="G400" s="497"/>
      <c r="H400" s="497"/>
      <c r="I400" s="497"/>
      <c r="J400" s="497"/>
      <c r="K400" s="497"/>
      <c r="L400" s="497"/>
      <c r="M400" s="497"/>
      <c r="N400" s="497"/>
      <c r="O400" s="497"/>
      <c r="P400" s="498"/>
      <c r="Q400" s="504"/>
      <c r="R400" s="497"/>
      <c r="S400" s="497"/>
      <c r="T400" s="497"/>
      <c r="U400" s="497"/>
      <c r="V400" s="497"/>
      <c r="W400" s="497"/>
      <c r="X400" s="497"/>
      <c r="Y400" s="497"/>
      <c r="Z400" s="497"/>
      <c r="AA400" s="497"/>
      <c r="AB400" s="497"/>
      <c r="AC400" s="497"/>
      <c r="AD400" s="497"/>
      <c r="AE400" s="506"/>
      <c r="AF400" s="509"/>
      <c r="AG400" s="1820"/>
      <c r="AH400" s="504"/>
      <c r="AI400" s="498"/>
    </row>
    <row r="401" spans="1:35" s="5" customFormat="1">
      <c r="A401" s="183" t="s">
        <v>605</v>
      </c>
      <c r="B401" s="278">
        <v>6</v>
      </c>
      <c r="C401" s="478">
        <v>1200</v>
      </c>
      <c r="D401" s="499"/>
      <c r="E401" s="499"/>
      <c r="F401" s="499"/>
      <c r="G401" s="499"/>
      <c r="H401" s="499"/>
      <c r="I401" s="499"/>
      <c r="J401" s="499"/>
      <c r="K401" s="499">
        <v>1200</v>
      </c>
      <c r="L401" s="499">
        <v>3016</v>
      </c>
      <c r="M401" s="499">
        <v>13301</v>
      </c>
      <c r="N401" s="499">
        <v>16317</v>
      </c>
      <c r="O401" s="499">
        <v>30717</v>
      </c>
      <c r="P401" s="500">
        <v>184302</v>
      </c>
      <c r="Q401" s="275">
        <v>6</v>
      </c>
      <c r="R401" s="478">
        <v>1200</v>
      </c>
      <c r="S401" s="499"/>
      <c r="T401" s="499"/>
      <c r="U401" s="499"/>
      <c r="V401" s="499"/>
      <c r="W401" s="499"/>
      <c r="X401" s="499"/>
      <c r="Y401" s="499"/>
      <c r="Z401" s="499">
        <v>1200</v>
      </c>
      <c r="AA401" s="499">
        <v>3016</v>
      </c>
      <c r="AB401" s="499">
        <v>10562.2</v>
      </c>
      <c r="AC401" s="499">
        <v>13578.2</v>
      </c>
      <c r="AD401" s="499">
        <v>27978.2</v>
      </c>
      <c r="AE401" s="507">
        <v>167869.2</v>
      </c>
      <c r="AF401" s="964">
        <f t="shared" ref="AF401" si="97">+AD401-O401</f>
        <v>-2738.7999999999993</v>
      </c>
      <c r="AG401" s="1819">
        <f t="shared" ref="AG401" si="98">+Q401-B401</f>
        <v>0</v>
      </c>
      <c r="AH401" s="275">
        <v>6</v>
      </c>
      <c r="AI401" s="500">
        <v>183246</v>
      </c>
    </row>
    <row r="402" spans="1:35" s="5" customFormat="1">
      <c r="A402" s="503" t="s">
        <v>690</v>
      </c>
      <c r="B402" s="505">
        <v>6</v>
      </c>
      <c r="C402" s="490"/>
      <c r="D402" s="490"/>
      <c r="E402" s="490"/>
      <c r="F402" s="490"/>
      <c r="G402" s="490"/>
      <c r="H402" s="490"/>
      <c r="I402" s="490"/>
      <c r="J402" s="490"/>
      <c r="K402" s="490"/>
      <c r="L402" s="490"/>
      <c r="M402" s="490"/>
      <c r="N402" s="490"/>
      <c r="O402" s="490"/>
      <c r="P402" s="530">
        <v>184302</v>
      </c>
      <c r="Q402" s="504">
        <v>6</v>
      </c>
      <c r="R402" s="497"/>
      <c r="S402" s="497"/>
      <c r="T402" s="497"/>
      <c r="U402" s="497"/>
      <c r="V402" s="497"/>
      <c r="W402" s="497"/>
      <c r="X402" s="497"/>
      <c r="Y402" s="497"/>
      <c r="Z402" s="497"/>
      <c r="AA402" s="497"/>
      <c r="AB402" s="497"/>
      <c r="AC402" s="497"/>
      <c r="AD402" s="497"/>
      <c r="AE402" s="531">
        <v>167869.2</v>
      </c>
      <c r="AF402" s="532">
        <f>+AF401</f>
        <v>-2738.7999999999993</v>
      </c>
      <c r="AG402" s="1814">
        <f>+AG401</f>
        <v>0</v>
      </c>
      <c r="AH402" s="504">
        <v>6</v>
      </c>
      <c r="AI402" s="530">
        <v>183246</v>
      </c>
    </row>
    <row r="403" spans="1:35" s="121" customFormat="1" ht="21" customHeight="1" thickBot="1">
      <c r="A403" s="431" t="s">
        <v>0</v>
      </c>
      <c r="B403" s="435">
        <v>68</v>
      </c>
      <c r="C403" s="764"/>
      <c r="D403" s="764"/>
      <c r="E403" s="764"/>
      <c r="F403" s="764"/>
      <c r="G403" s="764"/>
      <c r="H403" s="764"/>
      <c r="I403" s="764"/>
      <c r="J403" s="764"/>
      <c r="K403" s="764"/>
      <c r="L403" s="764"/>
      <c r="M403" s="764"/>
      <c r="N403" s="764"/>
      <c r="O403" s="764"/>
      <c r="P403" s="501">
        <v>3307449.0600000005</v>
      </c>
      <c r="Q403" s="433">
        <v>68</v>
      </c>
      <c r="R403" s="764"/>
      <c r="S403" s="764"/>
      <c r="T403" s="764"/>
      <c r="U403" s="764"/>
      <c r="V403" s="764"/>
      <c r="W403" s="764"/>
      <c r="X403" s="764"/>
      <c r="Y403" s="764"/>
      <c r="Z403" s="764"/>
      <c r="AA403" s="764"/>
      <c r="AB403" s="764"/>
      <c r="AC403" s="764"/>
      <c r="AD403" s="764"/>
      <c r="AE403" s="508">
        <v>3434845.9300000006</v>
      </c>
      <c r="AF403" s="510">
        <f>+AF387+AF394+AF399+AF402</f>
        <v>126739.77</v>
      </c>
      <c r="AG403" s="1822">
        <f>+AG387+AG394+AG399+AG402</f>
        <v>0</v>
      </c>
      <c r="AH403" s="433">
        <v>68</v>
      </c>
      <c r="AI403" s="501">
        <v>3609129</v>
      </c>
    </row>
    <row r="404" spans="1:35" ht="12.75" hidden="1" thickTop="1"/>
    <row r="405" spans="1:35" ht="12.75" hidden="1" thickTop="1"/>
    <row r="406" spans="1:35" ht="17.25" thickTop="1" thickBot="1">
      <c r="A406" s="2003" t="s">
        <v>608</v>
      </c>
      <c r="B406" s="2003"/>
      <c r="C406" s="2003"/>
      <c r="D406" s="2003"/>
      <c r="E406" s="2003"/>
      <c r="F406" s="2003"/>
      <c r="G406" s="2003"/>
      <c r="H406" s="2003"/>
      <c r="I406" s="2003"/>
      <c r="J406" s="2003"/>
      <c r="K406" s="2003"/>
      <c r="L406" s="2003"/>
      <c r="M406" s="2003"/>
      <c r="N406" s="2003"/>
      <c r="O406" s="2003"/>
      <c r="P406" s="2003"/>
      <c r="Q406" s="2003"/>
      <c r="R406" s="2003"/>
      <c r="S406" s="2003"/>
      <c r="T406" s="2003"/>
      <c r="U406" s="2003"/>
      <c r="V406" s="2003"/>
      <c r="W406" s="2003"/>
      <c r="X406" s="2003"/>
      <c r="Y406" s="2003"/>
      <c r="Z406" s="2003"/>
      <c r="AA406" s="2003"/>
      <c r="AB406" s="2003"/>
      <c r="AC406" s="2003"/>
      <c r="AD406" s="2003"/>
      <c r="AE406" s="2003"/>
      <c r="AF406" s="2003"/>
      <c r="AG406" s="2003"/>
      <c r="AH406" s="2003"/>
      <c r="AI406" s="2003"/>
    </row>
    <row r="407" spans="1:35" s="770" customFormat="1" ht="28.15" hidden="1" customHeight="1" thickTop="1">
      <c r="A407" s="1949" t="s">
        <v>39</v>
      </c>
      <c r="B407" s="1946" t="s">
        <v>291</v>
      </c>
      <c r="C407" s="1947"/>
      <c r="D407" s="1947"/>
      <c r="E407" s="1947"/>
      <c r="F407" s="1947"/>
      <c r="G407" s="1947"/>
      <c r="H407" s="1947"/>
      <c r="I407" s="1947"/>
      <c r="J407" s="1947"/>
      <c r="K407" s="1947"/>
      <c r="L407" s="1947"/>
      <c r="M407" s="1947"/>
      <c r="N407" s="1947"/>
      <c r="O407" s="1947"/>
      <c r="P407" s="1945"/>
      <c r="Q407" s="1944" t="s">
        <v>363</v>
      </c>
      <c r="R407" s="1947"/>
      <c r="S407" s="1947"/>
      <c r="T407" s="1947"/>
      <c r="U407" s="1947"/>
      <c r="V407" s="1947"/>
      <c r="W407" s="1947"/>
      <c r="X407" s="1947"/>
      <c r="Y407" s="1947"/>
      <c r="Z407" s="1947"/>
      <c r="AA407" s="1947"/>
      <c r="AB407" s="1947"/>
      <c r="AC407" s="1947"/>
      <c r="AD407" s="1947"/>
      <c r="AE407" s="1948"/>
      <c r="AF407" s="1997" t="s">
        <v>365</v>
      </c>
      <c r="AG407" s="1994"/>
      <c r="AH407" s="1993" t="s">
        <v>364</v>
      </c>
      <c r="AI407" s="1994"/>
    </row>
    <row r="408" spans="1:35" ht="129" hidden="1" customHeight="1">
      <c r="A408" s="1995"/>
      <c r="B408" s="370" t="s">
        <v>9</v>
      </c>
      <c r="C408" s="359" t="s">
        <v>120</v>
      </c>
      <c r="D408" s="359" t="s">
        <v>219</v>
      </c>
      <c r="E408" s="359" t="s">
        <v>122</v>
      </c>
      <c r="F408" s="359" t="s">
        <v>141</v>
      </c>
      <c r="G408" s="359" t="s">
        <v>142</v>
      </c>
      <c r="H408" s="359" t="s">
        <v>143</v>
      </c>
      <c r="I408" s="359" t="s">
        <v>144</v>
      </c>
      <c r="J408" s="359" t="s">
        <v>123</v>
      </c>
      <c r="K408" s="359" t="s">
        <v>124</v>
      </c>
      <c r="L408" s="359" t="s">
        <v>125</v>
      </c>
      <c r="M408" s="359" t="s">
        <v>140</v>
      </c>
      <c r="N408" s="359" t="s">
        <v>96</v>
      </c>
      <c r="O408" s="359" t="s">
        <v>130</v>
      </c>
      <c r="P408" s="360" t="s">
        <v>129</v>
      </c>
      <c r="Q408" s="369" t="s">
        <v>9</v>
      </c>
      <c r="R408" s="359" t="s">
        <v>120</v>
      </c>
      <c r="S408" s="359" t="s">
        <v>121</v>
      </c>
      <c r="T408" s="359" t="s">
        <v>122</v>
      </c>
      <c r="U408" s="359" t="s">
        <v>141</v>
      </c>
      <c r="V408" s="359" t="s">
        <v>142</v>
      </c>
      <c r="W408" s="359" t="s">
        <v>143</v>
      </c>
      <c r="X408" s="359" t="s">
        <v>144</v>
      </c>
      <c r="Y408" s="359" t="s">
        <v>123</v>
      </c>
      <c r="Z408" s="359" t="s">
        <v>124</v>
      </c>
      <c r="AA408" s="359" t="s">
        <v>125</v>
      </c>
      <c r="AB408" s="359" t="s">
        <v>140</v>
      </c>
      <c r="AC408" s="359" t="s">
        <v>96</v>
      </c>
      <c r="AD408" s="359" t="s">
        <v>130</v>
      </c>
      <c r="AE408" s="376" t="s">
        <v>292</v>
      </c>
      <c r="AF408" s="533" t="s">
        <v>134</v>
      </c>
      <c r="AG408" s="360" t="s">
        <v>133</v>
      </c>
      <c r="AH408" s="369" t="s">
        <v>9</v>
      </c>
      <c r="AI408" s="360" t="s">
        <v>293</v>
      </c>
    </row>
    <row r="409" spans="1:35" ht="12.75" hidden="1" thickTop="1">
      <c r="A409" s="1996"/>
      <c r="B409" s="516" t="s">
        <v>40</v>
      </c>
      <c r="C409" s="361" t="s">
        <v>41</v>
      </c>
      <c r="D409" s="361" t="s">
        <v>42</v>
      </c>
      <c r="E409" s="361" t="s">
        <v>43</v>
      </c>
      <c r="F409" s="362" t="s">
        <v>44</v>
      </c>
      <c r="G409" s="362" t="s">
        <v>45</v>
      </c>
      <c r="H409" s="362" t="s">
        <v>61</v>
      </c>
      <c r="I409" s="362" t="s">
        <v>95</v>
      </c>
      <c r="J409" s="362" t="s">
        <v>128</v>
      </c>
      <c r="K409" s="362" t="s">
        <v>132</v>
      </c>
      <c r="L409" s="362" t="s">
        <v>149</v>
      </c>
      <c r="M409" s="362" t="s">
        <v>150</v>
      </c>
      <c r="N409" s="362" t="s">
        <v>152</v>
      </c>
      <c r="O409" s="362" t="s">
        <v>153</v>
      </c>
      <c r="P409" s="371" t="s">
        <v>154</v>
      </c>
      <c r="Q409" s="928" t="s">
        <v>40</v>
      </c>
      <c r="R409" s="361" t="s">
        <v>41</v>
      </c>
      <c r="S409" s="361" t="s">
        <v>42</v>
      </c>
      <c r="T409" s="361" t="s">
        <v>43</v>
      </c>
      <c r="U409" s="362" t="s">
        <v>44</v>
      </c>
      <c r="V409" s="362" t="s">
        <v>45</v>
      </c>
      <c r="W409" s="362" t="s">
        <v>61</v>
      </c>
      <c r="X409" s="362" t="s">
        <v>95</v>
      </c>
      <c r="Y409" s="362" t="s">
        <v>128</v>
      </c>
      <c r="Z409" s="362" t="s">
        <v>132</v>
      </c>
      <c r="AA409" s="362" t="s">
        <v>149</v>
      </c>
      <c r="AB409" s="362" t="s">
        <v>150</v>
      </c>
      <c r="AC409" s="362" t="s">
        <v>152</v>
      </c>
      <c r="AD409" s="362" t="s">
        <v>153</v>
      </c>
      <c r="AE409" s="377" t="s">
        <v>154</v>
      </c>
      <c r="AF409" s="519"/>
      <c r="AG409" s="568"/>
      <c r="AH409" s="928"/>
      <c r="AI409" s="568"/>
    </row>
    <row r="410" spans="1:35" s="374" customFormat="1" ht="12" customHeight="1" thickTop="1">
      <c r="A410" s="271" t="s">
        <v>5</v>
      </c>
      <c r="B410" s="315">
        <f>SUM(B411:B413)</f>
        <v>62</v>
      </c>
      <c r="C410" s="520"/>
      <c r="D410" s="520"/>
      <c r="E410" s="520"/>
      <c r="F410" s="520"/>
      <c r="G410" s="520"/>
      <c r="H410" s="520"/>
      <c r="I410" s="520"/>
      <c r="J410" s="520"/>
      <c r="K410" s="520"/>
      <c r="L410" s="520"/>
      <c r="M410" s="520"/>
      <c r="N410" s="520"/>
      <c r="O410" s="520"/>
      <c r="P410" s="521"/>
      <c r="Q410" s="315">
        <f>SUM(Q411:Q413)</f>
        <v>63</v>
      </c>
      <c r="R410" s="520"/>
      <c r="S410" s="520"/>
      <c r="T410" s="520"/>
      <c r="U410" s="520"/>
      <c r="V410" s="520"/>
      <c r="W410" s="520"/>
      <c r="X410" s="520"/>
      <c r="Y410" s="520"/>
      <c r="Z410" s="520"/>
      <c r="AA410" s="520"/>
      <c r="AB410" s="520"/>
      <c r="AC410" s="520"/>
      <c r="AD410" s="520"/>
      <c r="AE410" s="522"/>
      <c r="AF410" s="528">
        <f>SUM(AF411:AF413)</f>
        <v>26433.246022727311</v>
      </c>
      <c r="AG410" s="567">
        <f>SUM(AG411:AG413)</f>
        <v>1</v>
      </c>
      <c r="AH410" s="315">
        <f>SUM(AH411:AH413)</f>
        <v>79</v>
      </c>
      <c r="AI410" s="526"/>
    </row>
    <row r="411" spans="1:35" s="374" customFormat="1" ht="12" customHeight="1">
      <c r="A411" s="272" t="s">
        <v>465</v>
      </c>
      <c r="B411" s="278">
        <v>27</v>
      </c>
      <c r="C411" s="511">
        <v>12569</v>
      </c>
      <c r="D411" s="427"/>
      <c r="E411" s="427"/>
      <c r="F411" s="427"/>
      <c r="G411" s="427"/>
      <c r="H411" s="427"/>
      <c r="I411" s="427"/>
      <c r="J411" s="1057">
        <f>29175.2/B411</f>
        <v>1080.562962962963</v>
      </c>
      <c r="K411" s="511">
        <f t="shared" ref="K411:K413" si="99">SUM(C411:J411)</f>
        <v>13649.562962962962</v>
      </c>
      <c r="L411" s="511">
        <f>496095/B411</f>
        <v>18373.888888888891</v>
      </c>
      <c r="M411" s="511">
        <f>148088/B411</f>
        <v>5484.7407407407409</v>
      </c>
      <c r="N411" s="511">
        <f t="shared" ref="N411:N413" si="100">SUM(L411:M411)</f>
        <v>23858.629629629631</v>
      </c>
      <c r="O411" s="478">
        <f t="shared" ref="O411:O413" si="101">+(K411*12)+N411</f>
        <v>187653.38518518518</v>
      </c>
      <c r="P411" s="444">
        <f t="shared" ref="P411:P413" si="102">+B411*O411</f>
        <v>5066641.3999999994</v>
      </c>
      <c r="Q411" s="275">
        <v>27</v>
      </c>
      <c r="R411" s="511">
        <v>12100</v>
      </c>
      <c r="S411" s="1059"/>
      <c r="T411" s="1059"/>
      <c r="U411" s="1059"/>
      <c r="V411" s="1059"/>
      <c r="W411" s="1059"/>
      <c r="X411" s="1059"/>
      <c r="Y411" s="1057">
        <f>29175.2/Q411</f>
        <v>1080.562962962963</v>
      </c>
      <c r="Z411" s="511">
        <f>SUM(R411:Y411)</f>
        <v>13180.562962962962</v>
      </c>
      <c r="AA411" s="511">
        <f>334285/Q411</f>
        <v>12380.925925925925</v>
      </c>
      <c r="AB411" s="511">
        <f>212536/Q411</f>
        <v>7871.7037037037035</v>
      </c>
      <c r="AC411" s="511">
        <f>SUM(AA411:AB411)</f>
        <v>20252.629629629628</v>
      </c>
      <c r="AD411" s="478">
        <f>+(Z411*12)+AC411</f>
        <v>178419.38518518518</v>
      </c>
      <c r="AE411" s="482">
        <f>+Q411*AD411</f>
        <v>4817323.3999999994</v>
      </c>
      <c r="AF411" s="964">
        <f t="shared" ref="AF411:AF413" si="103">+AD411-O411</f>
        <v>-9234</v>
      </c>
      <c r="AG411" s="1819">
        <f t="shared" ref="AG411:AG413" si="104">+Q411-B411</f>
        <v>0</v>
      </c>
      <c r="AH411" s="275">
        <v>25</v>
      </c>
      <c r="AI411" s="267">
        <v>4997763</v>
      </c>
    </row>
    <row r="412" spans="1:35" s="374" customFormat="1" ht="12" customHeight="1">
      <c r="A412" s="272" t="s">
        <v>466</v>
      </c>
      <c r="B412" s="278">
        <v>32</v>
      </c>
      <c r="C412" s="511">
        <v>14629</v>
      </c>
      <c r="D412" s="427"/>
      <c r="E412" s="427"/>
      <c r="F412" s="427"/>
      <c r="G412" s="427"/>
      <c r="H412" s="427"/>
      <c r="I412" s="427"/>
      <c r="J412" s="1057">
        <f>36891.85/B412</f>
        <v>1152.8703125</v>
      </c>
      <c r="K412" s="511">
        <f t="shared" si="99"/>
        <v>15781.870312499999</v>
      </c>
      <c r="L412" s="511">
        <f>566315/B412</f>
        <v>17697.34375</v>
      </c>
      <c r="M412" s="511">
        <f>388547/B412</f>
        <v>12142.09375</v>
      </c>
      <c r="N412" s="511">
        <f t="shared" si="100"/>
        <v>29839.4375</v>
      </c>
      <c r="O412" s="478">
        <f t="shared" si="101"/>
        <v>219221.88124999998</v>
      </c>
      <c r="P412" s="444">
        <f t="shared" si="102"/>
        <v>7015100.1999999993</v>
      </c>
      <c r="Q412" s="275">
        <v>33</v>
      </c>
      <c r="R412" s="511">
        <v>14196.969696969696</v>
      </c>
      <c r="S412" s="1059"/>
      <c r="T412" s="1059"/>
      <c r="U412" s="1059"/>
      <c r="V412" s="1059"/>
      <c r="W412" s="1059"/>
      <c r="X412" s="1059"/>
      <c r="Y412" s="1057">
        <f>36891.85/Q412</f>
        <v>1117.9348484848485</v>
      </c>
      <c r="Z412" s="511">
        <f t="shared" ref="Z412:Z413" si="105">SUM(R412:Y412)</f>
        <v>15314.904545454545</v>
      </c>
      <c r="AA412" s="511">
        <f>697342/Q412</f>
        <v>21131.575757575756</v>
      </c>
      <c r="AB412" s="511">
        <f>399147/Q412</f>
        <v>12095.363636363636</v>
      </c>
      <c r="AC412" s="511">
        <f t="shared" ref="AC412:AC413" si="106">SUM(AA412:AB412)</f>
        <v>33226.939393939392</v>
      </c>
      <c r="AD412" s="478">
        <f t="shared" ref="AD412:AD413" si="107">+(Z412*12)+AC412</f>
        <v>217005.79393939395</v>
      </c>
      <c r="AE412" s="482">
        <f t="shared" ref="AE412:AE413" si="108">+Q412*AD412</f>
        <v>7161191.2000000002</v>
      </c>
      <c r="AF412" s="964">
        <f t="shared" si="103"/>
        <v>-2216.0873106060317</v>
      </c>
      <c r="AG412" s="965">
        <f t="shared" si="104"/>
        <v>1</v>
      </c>
      <c r="AH412" s="275">
        <v>50</v>
      </c>
      <c r="AI412" s="267">
        <v>11839383</v>
      </c>
    </row>
    <row r="413" spans="1:35" s="374" customFormat="1" ht="12" customHeight="1">
      <c r="A413" s="272" t="s">
        <v>10</v>
      </c>
      <c r="B413" s="278">
        <v>3</v>
      </c>
      <c r="C413" s="511">
        <v>15600</v>
      </c>
      <c r="D413" s="427"/>
      <c r="E413" s="427"/>
      <c r="F413" s="427"/>
      <c r="G413" s="427"/>
      <c r="H413" s="427"/>
      <c r="I413" s="427"/>
      <c r="J413" s="1057">
        <f>3080.95/B413</f>
        <v>1026.9833333333333</v>
      </c>
      <c r="K413" s="511">
        <f t="shared" si="99"/>
        <v>16626.983333333334</v>
      </c>
      <c r="L413" s="511">
        <f>47832/B413</f>
        <v>15944</v>
      </c>
      <c r="M413" s="511">
        <f>15998/B413</f>
        <v>5332.666666666667</v>
      </c>
      <c r="N413" s="511">
        <f t="shared" si="100"/>
        <v>21276.666666666668</v>
      </c>
      <c r="O413" s="478">
        <f t="shared" si="101"/>
        <v>220800.46666666665</v>
      </c>
      <c r="P413" s="444">
        <f t="shared" si="102"/>
        <v>662401.39999999991</v>
      </c>
      <c r="Q413" s="275">
        <v>3</v>
      </c>
      <c r="R413" s="511">
        <v>15600</v>
      </c>
      <c r="S413" s="1059"/>
      <c r="T413" s="1059"/>
      <c r="U413" s="1059"/>
      <c r="V413" s="1059"/>
      <c r="W413" s="1059"/>
      <c r="X413" s="1059"/>
      <c r="Y413" s="1057">
        <f>3080.95/Q413</f>
        <v>1026.9833333333333</v>
      </c>
      <c r="Z413" s="511">
        <f t="shared" si="105"/>
        <v>16626.983333333334</v>
      </c>
      <c r="AA413" s="511">
        <f>106664/Q413</f>
        <v>35554.666666666664</v>
      </c>
      <c r="AB413" s="511">
        <f>70816/Q413</f>
        <v>23605.333333333332</v>
      </c>
      <c r="AC413" s="511">
        <f t="shared" si="106"/>
        <v>59160</v>
      </c>
      <c r="AD413" s="478">
        <f t="shared" si="107"/>
        <v>258683.8</v>
      </c>
      <c r="AE413" s="482">
        <f t="shared" si="108"/>
        <v>776051.39999999991</v>
      </c>
      <c r="AF413" s="964">
        <f t="shared" si="103"/>
        <v>37883.333333333343</v>
      </c>
      <c r="AG413" s="1819">
        <f t="shared" si="104"/>
        <v>0</v>
      </c>
      <c r="AH413" s="275">
        <v>4</v>
      </c>
      <c r="AI413" s="267">
        <v>1034734.72</v>
      </c>
    </row>
    <row r="414" spans="1:35" s="374" customFormat="1" ht="12" customHeight="1">
      <c r="A414" s="271" t="s">
        <v>2</v>
      </c>
      <c r="B414" s="315">
        <f>SUM(B415:B419)</f>
        <v>500</v>
      </c>
      <c r="C414" s="523"/>
      <c r="D414" s="523"/>
      <c r="E414" s="523"/>
      <c r="F414" s="523"/>
      <c r="G414" s="523"/>
      <c r="H414" s="523"/>
      <c r="I414" s="523"/>
      <c r="J414" s="1058"/>
      <c r="K414" s="524"/>
      <c r="L414" s="524"/>
      <c r="M414" s="524"/>
      <c r="N414" s="524"/>
      <c r="O414" s="525"/>
      <c r="P414" s="526"/>
      <c r="Q414" s="315">
        <f>SUM(Q415:Q419)</f>
        <v>497</v>
      </c>
      <c r="R414" s="520"/>
      <c r="S414" s="520"/>
      <c r="T414" s="520"/>
      <c r="U414" s="520"/>
      <c r="V414" s="520"/>
      <c r="W414" s="520"/>
      <c r="X414" s="520"/>
      <c r="Y414" s="1058"/>
      <c r="Z414" s="524"/>
      <c r="AA414" s="524"/>
      <c r="AB414" s="524"/>
      <c r="AC414" s="524"/>
      <c r="AD414" s="525"/>
      <c r="AE414" s="527"/>
      <c r="AF414" s="528">
        <f>SUM(AF415:AF419)</f>
        <v>9852.7557242048279</v>
      </c>
      <c r="AG414" s="567">
        <f>SUM(AG415:AG419)</f>
        <v>-3</v>
      </c>
      <c r="AH414" s="315">
        <f>SUM(AH415:AH419)</f>
        <v>550</v>
      </c>
      <c r="AI414" s="529"/>
    </row>
    <row r="415" spans="1:35" s="374" customFormat="1" ht="12" customHeight="1">
      <c r="A415" s="272" t="s">
        <v>609</v>
      </c>
      <c r="B415" s="278">
        <v>52</v>
      </c>
      <c r="C415" s="511">
        <v>3137</v>
      </c>
      <c r="D415" s="427"/>
      <c r="E415" s="427"/>
      <c r="F415" s="427"/>
      <c r="G415" s="427"/>
      <c r="H415" s="427"/>
      <c r="I415" s="427"/>
      <c r="J415" s="1057">
        <f>23626.5/B415</f>
        <v>454.35576923076923</v>
      </c>
      <c r="K415" s="511">
        <f t="shared" ref="K415:K419" si="109">SUM(C415:J415)</f>
        <v>3591.3557692307691</v>
      </c>
      <c r="L415" s="511">
        <f>235700/B415</f>
        <v>4532.6923076923076</v>
      </c>
      <c r="M415" s="511">
        <f>90925/B415</f>
        <v>1748.5576923076924</v>
      </c>
      <c r="N415" s="511">
        <f t="shared" ref="N415:N419" si="110">SUM(L415:M415)</f>
        <v>6281.25</v>
      </c>
      <c r="O415" s="478">
        <f t="shared" ref="O415:O419" si="111">+(K415*12)+N415</f>
        <v>49377.519230769227</v>
      </c>
      <c r="P415" s="444">
        <f t="shared" ref="P415:P419" si="112">+B415*O415</f>
        <v>2567631</v>
      </c>
      <c r="Q415" s="275">
        <v>50</v>
      </c>
      <c r="R415" s="511">
        <v>3002</v>
      </c>
      <c r="S415" s="1059"/>
      <c r="T415" s="1059"/>
      <c r="U415" s="1059"/>
      <c r="V415" s="1059"/>
      <c r="W415" s="1059"/>
      <c r="X415" s="1059"/>
      <c r="Y415" s="1057">
        <f>23626.5/Q415</f>
        <v>472.53</v>
      </c>
      <c r="Z415" s="511">
        <f t="shared" ref="Z415:Z419" si="113">SUM(R415:Y415)</f>
        <v>3474.5299999999997</v>
      </c>
      <c r="AA415" s="511">
        <f>348628/Q415</f>
        <v>6972.56</v>
      </c>
      <c r="AB415" s="511">
        <f>148825/Q415</f>
        <v>2976.5</v>
      </c>
      <c r="AC415" s="511">
        <f t="shared" ref="AC415:AC419" si="114">SUM(AA415:AB415)</f>
        <v>9949.0600000000013</v>
      </c>
      <c r="AD415" s="478">
        <f t="shared" ref="AD415:AD419" si="115">+(Z415*12)+AC415</f>
        <v>51643.42</v>
      </c>
      <c r="AE415" s="482">
        <f t="shared" ref="AE415:AE419" si="116">+Q415*AD415</f>
        <v>2582171</v>
      </c>
      <c r="AF415" s="964">
        <f t="shared" ref="AF415:AF419" si="117">+AD415-O415</f>
        <v>2265.9007692307714</v>
      </c>
      <c r="AG415" s="965">
        <f t="shared" ref="AG415:AG419" si="118">+Q415-B415</f>
        <v>-2</v>
      </c>
      <c r="AH415" s="275">
        <v>54</v>
      </c>
      <c r="AI415" s="267">
        <v>2863622</v>
      </c>
    </row>
    <row r="416" spans="1:35" s="374" customFormat="1" ht="12" customHeight="1">
      <c r="A416" s="272" t="s">
        <v>610</v>
      </c>
      <c r="B416" s="278">
        <v>118</v>
      </c>
      <c r="C416" s="511">
        <v>4181</v>
      </c>
      <c r="D416" s="427"/>
      <c r="E416" s="427"/>
      <c r="F416" s="427"/>
      <c r="G416" s="427"/>
      <c r="H416" s="427"/>
      <c r="I416" s="427"/>
      <c r="J416" s="1057">
        <f>60289.0000000001/B416</f>
        <v>510.92372881356016</v>
      </c>
      <c r="K416" s="511">
        <f t="shared" si="109"/>
        <v>4691.92372881356</v>
      </c>
      <c r="L416" s="511">
        <f>857735/B416</f>
        <v>7268.9406779661012</v>
      </c>
      <c r="M416" s="511">
        <f>335436/B416</f>
        <v>2842.6779661016949</v>
      </c>
      <c r="N416" s="511">
        <f t="shared" si="110"/>
        <v>10111.618644067796</v>
      </c>
      <c r="O416" s="478">
        <f t="shared" si="111"/>
        <v>66414.703389830524</v>
      </c>
      <c r="P416" s="444">
        <f t="shared" si="112"/>
        <v>7836935.0000000019</v>
      </c>
      <c r="Q416" s="275">
        <v>118</v>
      </c>
      <c r="R416" s="511">
        <v>4181.3559322033898</v>
      </c>
      <c r="S416" s="1059"/>
      <c r="T416" s="1059"/>
      <c r="U416" s="1059"/>
      <c r="V416" s="1059"/>
      <c r="W416" s="1059"/>
      <c r="X416" s="1059"/>
      <c r="Y416" s="1057">
        <f>60289.0000000001/Q416</f>
        <v>510.92372881356016</v>
      </c>
      <c r="Z416" s="511">
        <f t="shared" si="113"/>
        <v>4692.2796610169498</v>
      </c>
      <c r="AA416" s="511">
        <f>1097895/Q416</f>
        <v>9304.1949152542365</v>
      </c>
      <c r="AB416" s="511">
        <f>649221/Q416</f>
        <v>5501.8728813559319</v>
      </c>
      <c r="AC416" s="511">
        <f t="shared" si="114"/>
        <v>14806.067796610168</v>
      </c>
      <c r="AD416" s="478">
        <f t="shared" si="115"/>
        <v>71113.423728813563</v>
      </c>
      <c r="AE416" s="482">
        <f t="shared" si="116"/>
        <v>8391384</v>
      </c>
      <c r="AF416" s="964">
        <f t="shared" si="117"/>
        <v>4698.7203389830393</v>
      </c>
      <c r="AG416" s="1819">
        <f t="shared" si="118"/>
        <v>0</v>
      </c>
      <c r="AH416" s="275">
        <v>123</v>
      </c>
      <c r="AI416" s="267">
        <v>8764909</v>
      </c>
    </row>
    <row r="417" spans="1:35" s="374" customFormat="1" ht="12" customHeight="1">
      <c r="A417" s="272" t="s">
        <v>611</v>
      </c>
      <c r="B417" s="278">
        <v>123</v>
      </c>
      <c r="C417" s="511">
        <v>5711</v>
      </c>
      <c r="D417" s="427"/>
      <c r="E417" s="427"/>
      <c r="F417" s="427"/>
      <c r="G417" s="427"/>
      <c r="H417" s="427"/>
      <c r="I417" s="427"/>
      <c r="J417" s="1057">
        <f>70540.9500000001/B417</f>
        <v>573.50365853658616</v>
      </c>
      <c r="K417" s="511">
        <f t="shared" si="109"/>
        <v>6284.503658536586</v>
      </c>
      <c r="L417" s="511">
        <f>1205369/B417</f>
        <v>9799.7479674796741</v>
      </c>
      <c r="M417" s="511">
        <f>532812/B417</f>
        <v>4331.8048780487807</v>
      </c>
      <c r="N417" s="511">
        <f t="shared" si="110"/>
        <v>14131.552845528455</v>
      </c>
      <c r="O417" s="478">
        <f t="shared" si="111"/>
        <v>89545.596747967487</v>
      </c>
      <c r="P417" s="444">
        <f t="shared" si="112"/>
        <v>11014108.4</v>
      </c>
      <c r="Q417" s="275">
        <v>121</v>
      </c>
      <c r="R417" s="511">
        <v>5701.6528925619832</v>
      </c>
      <c r="S417" s="1059"/>
      <c r="T417" s="1059"/>
      <c r="U417" s="1059"/>
      <c r="V417" s="1059"/>
      <c r="W417" s="1059"/>
      <c r="X417" s="1059"/>
      <c r="Y417" s="1057">
        <f>70540.9500000001/Q417</f>
        <v>582.98305785124046</v>
      </c>
      <c r="Z417" s="511">
        <f t="shared" si="113"/>
        <v>6284.6359504132233</v>
      </c>
      <c r="AA417" s="511">
        <f>1185015/Q417</f>
        <v>9793.5123966942156</v>
      </c>
      <c r="AB417" s="511">
        <f>703812/Q417</f>
        <v>5816.6280991735539</v>
      </c>
      <c r="AC417" s="511">
        <f t="shared" si="114"/>
        <v>15610.14049586777</v>
      </c>
      <c r="AD417" s="478">
        <f t="shared" si="115"/>
        <v>91025.771900826454</v>
      </c>
      <c r="AE417" s="482">
        <f t="shared" si="116"/>
        <v>11014118.4</v>
      </c>
      <c r="AF417" s="964">
        <f t="shared" si="117"/>
        <v>1480.1751528589666</v>
      </c>
      <c r="AG417" s="965">
        <f t="shared" si="118"/>
        <v>-2</v>
      </c>
      <c r="AH417" s="275">
        <v>123</v>
      </c>
      <c r="AI417" s="267">
        <v>11812055.306666648</v>
      </c>
    </row>
    <row r="418" spans="1:35" s="374" customFormat="1" ht="12" customHeight="1">
      <c r="A418" s="272" t="s">
        <v>612</v>
      </c>
      <c r="B418" s="278">
        <v>114</v>
      </c>
      <c r="C418" s="511">
        <v>7168</v>
      </c>
      <c r="D418" s="427"/>
      <c r="E418" s="427"/>
      <c r="F418" s="427"/>
      <c r="G418" s="427"/>
      <c r="H418" s="427"/>
      <c r="I418" s="427"/>
      <c r="J418" s="1057">
        <f>80181.1/B418</f>
        <v>703.34298245614036</v>
      </c>
      <c r="K418" s="511">
        <f t="shared" si="109"/>
        <v>7871.3429824561408</v>
      </c>
      <c r="L418" s="511">
        <f>1434910/B418</f>
        <v>12586.929824561403</v>
      </c>
      <c r="M418" s="511">
        <f>657261/B418</f>
        <v>5765.4473684210525</v>
      </c>
      <c r="N418" s="511">
        <f t="shared" si="110"/>
        <v>18352.377192982454</v>
      </c>
      <c r="O418" s="478">
        <f t="shared" si="111"/>
        <v>112808.49298245616</v>
      </c>
      <c r="P418" s="444">
        <f t="shared" si="112"/>
        <v>12860168.200000001</v>
      </c>
      <c r="Q418" s="275">
        <v>110</v>
      </c>
      <c r="R418" s="511">
        <v>7104.545454545455</v>
      </c>
      <c r="S418" s="1059"/>
      <c r="T418" s="1059"/>
      <c r="U418" s="1059"/>
      <c r="V418" s="1059"/>
      <c r="W418" s="1059"/>
      <c r="X418" s="1059"/>
      <c r="Y418" s="1057">
        <f>80181.1/Q418</f>
        <v>728.91909090909098</v>
      </c>
      <c r="Z418" s="511">
        <f t="shared" si="113"/>
        <v>7833.4645454545462</v>
      </c>
      <c r="AA418" s="511">
        <f>1213034/Q418</f>
        <v>11027.581818181818</v>
      </c>
      <c r="AB418" s="511">
        <f>936461/Q418</f>
        <v>8513.2818181818184</v>
      </c>
      <c r="AC418" s="511">
        <f t="shared" si="114"/>
        <v>19540.863636363636</v>
      </c>
      <c r="AD418" s="478">
        <f t="shared" si="115"/>
        <v>113542.43818181819</v>
      </c>
      <c r="AE418" s="482">
        <f t="shared" si="116"/>
        <v>12489668.200000001</v>
      </c>
      <c r="AF418" s="964">
        <f t="shared" si="117"/>
        <v>733.94519936203142</v>
      </c>
      <c r="AG418" s="965">
        <f t="shared" si="118"/>
        <v>-4</v>
      </c>
      <c r="AH418" s="275">
        <v>133</v>
      </c>
      <c r="AI418" s="267">
        <v>16191899.093333304</v>
      </c>
    </row>
    <row r="419" spans="1:35" s="374" customFormat="1" ht="12" customHeight="1">
      <c r="A419" s="272" t="s">
        <v>613</v>
      </c>
      <c r="B419" s="278">
        <v>93</v>
      </c>
      <c r="C419" s="511">
        <v>9113</v>
      </c>
      <c r="D419" s="427"/>
      <c r="E419" s="427"/>
      <c r="F419" s="427"/>
      <c r="G419" s="427"/>
      <c r="H419" s="427"/>
      <c r="I419" s="427"/>
      <c r="J419" s="1057">
        <f>70727.8/B419</f>
        <v>760.51397849462364</v>
      </c>
      <c r="K419" s="511">
        <f t="shared" si="109"/>
        <v>9873.5139784946241</v>
      </c>
      <c r="L419" s="511">
        <f>1473166/B419</f>
        <v>15840.494623655914</v>
      </c>
      <c r="M419" s="511">
        <f>659115/B419</f>
        <v>7087.2580645161288</v>
      </c>
      <c r="N419" s="511">
        <f t="shared" si="110"/>
        <v>22927.752688172041</v>
      </c>
      <c r="O419" s="478">
        <f t="shared" si="111"/>
        <v>141409.92043010754</v>
      </c>
      <c r="P419" s="444">
        <f t="shared" si="112"/>
        <v>13151122.600000001</v>
      </c>
      <c r="Q419" s="275">
        <v>98</v>
      </c>
      <c r="R419" s="511">
        <v>8886.7346938775518</v>
      </c>
      <c r="S419" s="1059"/>
      <c r="T419" s="1059"/>
      <c r="U419" s="1059"/>
      <c r="V419" s="1059"/>
      <c r="W419" s="1059"/>
      <c r="X419" s="1059"/>
      <c r="Y419" s="1057">
        <f>70727.8/Q419</f>
        <v>721.71224489795918</v>
      </c>
      <c r="Z419" s="511">
        <f t="shared" si="113"/>
        <v>9608.4469387755107</v>
      </c>
      <c r="AA419" s="511">
        <f>1643366/Q419</f>
        <v>16769.040816326531</v>
      </c>
      <c r="AB419" s="511">
        <f>981326/Q419</f>
        <v>10013.530612244898</v>
      </c>
      <c r="AC419" s="511">
        <f t="shared" si="114"/>
        <v>26782.571428571428</v>
      </c>
      <c r="AD419" s="478">
        <f t="shared" si="115"/>
        <v>142083.93469387756</v>
      </c>
      <c r="AE419" s="482">
        <f t="shared" si="116"/>
        <v>13924225.6</v>
      </c>
      <c r="AF419" s="964">
        <f t="shared" si="117"/>
        <v>674.01426377001917</v>
      </c>
      <c r="AG419" s="965">
        <f t="shared" si="118"/>
        <v>5</v>
      </c>
      <c r="AH419" s="275">
        <v>117</v>
      </c>
      <c r="AI419" s="267">
        <v>17851646.186666649</v>
      </c>
    </row>
    <row r="420" spans="1:35" s="374" customFormat="1" ht="12" customHeight="1">
      <c r="A420" s="271" t="s">
        <v>3</v>
      </c>
      <c r="B420" s="315">
        <f>SUM(B421:B424)</f>
        <v>49</v>
      </c>
      <c r="C420" s="523"/>
      <c r="D420" s="523"/>
      <c r="E420" s="523"/>
      <c r="F420" s="523"/>
      <c r="G420" s="523"/>
      <c r="H420" s="523"/>
      <c r="I420" s="523"/>
      <c r="J420" s="1058"/>
      <c r="K420" s="524"/>
      <c r="L420" s="524"/>
      <c r="M420" s="524"/>
      <c r="N420" s="524"/>
      <c r="O420" s="525"/>
      <c r="P420" s="526"/>
      <c r="Q420" s="315">
        <f>SUM(Q421:Q424)</f>
        <v>49</v>
      </c>
      <c r="R420" s="524"/>
      <c r="S420" s="520"/>
      <c r="T420" s="520"/>
      <c r="U420" s="520"/>
      <c r="V420" s="520"/>
      <c r="W420" s="520"/>
      <c r="X420" s="520"/>
      <c r="Y420" s="1058"/>
      <c r="Z420" s="524"/>
      <c r="AA420" s="524"/>
      <c r="AB420" s="524"/>
      <c r="AC420" s="524"/>
      <c r="AD420" s="525"/>
      <c r="AE420" s="527"/>
      <c r="AF420" s="528">
        <f>SUM(AF421:AF424)</f>
        <v>29370.483362805775</v>
      </c>
      <c r="AG420" s="567">
        <f>SUM(AG421:AG424)</f>
        <v>0</v>
      </c>
      <c r="AH420" s="315">
        <f>SUM(AH421:AH424)</f>
        <v>49</v>
      </c>
      <c r="AI420" s="529"/>
    </row>
    <row r="421" spans="1:35" s="374" customFormat="1" ht="12" customHeight="1">
      <c r="A421" s="272" t="s">
        <v>614</v>
      </c>
      <c r="B421" s="278">
        <v>13</v>
      </c>
      <c r="C421" s="511">
        <v>2569</v>
      </c>
      <c r="D421" s="427"/>
      <c r="E421" s="427"/>
      <c r="F421" s="427"/>
      <c r="G421" s="427"/>
      <c r="H421" s="427"/>
      <c r="I421" s="427"/>
      <c r="J421" s="1057">
        <f>2058.7/B421</f>
        <v>158.36153846153846</v>
      </c>
      <c r="K421" s="511">
        <f>SUM(C421:J421)</f>
        <v>2727.3615384615387</v>
      </c>
      <c r="L421" s="511">
        <f>25648/B421</f>
        <v>1972.9230769230769</v>
      </c>
      <c r="M421" s="511">
        <f>10377/B421</f>
        <v>798.23076923076928</v>
      </c>
      <c r="N421" s="511">
        <f>SUM(L421:M421)</f>
        <v>2771.1538461538462</v>
      </c>
      <c r="O421" s="478">
        <f>+(K421*12)+N421</f>
        <v>35499.492307692308</v>
      </c>
      <c r="P421" s="444">
        <f>+B421*O421</f>
        <v>461493.4</v>
      </c>
      <c r="Q421" s="275">
        <v>12</v>
      </c>
      <c r="R421" s="511">
        <v>2608.3333333333335</v>
      </c>
      <c r="S421" s="1059"/>
      <c r="T421" s="1059"/>
      <c r="U421" s="1059"/>
      <c r="V421" s="1059"/>
      <c r="W421" s="1059"/>
      <c r="X421" s="1059"/>
      <c r="Y421" s="1057">
        <f>2058.7/Q421</f>
        <v>171.55833333333331</v>
      </c>
      <c r="Z421" s="511">
        <f>SUM(R421:Y421)</f>
        <v>2779.8916666666669</v>
      </c>
      <c r="AA421" s="511">
        <f>103379/Q421</f>
        <v>8614.9166666666661</v>
      </c>
      <c r="AB421" s="511">
        <f>39603/Q421</f>
        <v>3300.25</v>
      </c>
      <c r="AC421" s="511">
        <f>SUM(AA421:AB421)</f>
        <v>11915.166666666666</v>
      </c>
      <c r="AD421" s="478">
        <f>+(Z421*12)+AC421</f>
        <v>45273.866666666669</v>
      </c>
      <c r="AE421" s="482">
        <f>+Q421*AD421</f>
        <v>543286.4</v>
      </c>
      <c r="AF421" s="964">
        <f t="shared" ref="AF421:AF424" si="119">+AD421-O421</f>
        <v>9774.3743589743608</v>
      </c>
      <c r="AG421" s="965">
        <f t="shared" ref="AG421:AG424" si="120">+Q421-B421</f>
        <v>-1</v>
      </c>
      <c r="AH421" s="275">
        <v>12</v>
      </c>
      <c r="AI421" s="267">
        <v>543286.82666666678</v>
      </c>
    </row>
    <row r="422" spans="1:35" s="374" customFormat="1" ht="12" customHeight="1">
      <c r="A422" s="272" t="s">
        <v>615</v>
      </c>
      <c r="B422" s="278"/>
      <c r="C422" s="511"/>
      <c r="D422" s="427"/>
      <c r="E422" s="427"/>
      <c r="F422" s="427"/>
      <c r="G422" s="427"/>
      <c r="H422" s="427"/>
      <c r="I422" s="427"/>
      <c r="J422" s="1057"/>
      <c r="K422" s="511"/>
      <c r="L422" s="511"/>
      <c r="M422" s="511"/>
      <c r="N422" s="511"/>
      <c r="O422" s="478"/>
      <c r="P422" s="444"/>
      <c r="Q422" s="275"/>
      <c r="R422" s="511"/>
      <c r="S422" s="1059"/>
      <c r="T422" s="1059"/>
      <c r="U422" s="1059"/>
      <c r="V422" s="1059"/>
      <c r="W422" s="1059"/>
      <c r="X422" s="1059"/>
      <c r="Y422" s="1057"/>
      <c r="Z422" s="511"/>
      <c r="AA422" s="511"/>
      <c r="AB422" s="511"/>
      <c r="AC422" s="511"/>
      <c r="AD422" s="478"/>
      <c r="AE422" s="482"/>
      <c r="AF422" s="964">
        <f t="shared" si="119"/>
        <v>0</v>
      </c>
      <c r="AG422" s="1819">
        <f t="shared" si="120"/>
        <v>0</v>
      </c>
      <c r="AH422" s="275"/>
      <c r="AI422" s="267"/>
    </row>
    <row r="423" spans="1:35" s="374" customFormat="1" ht="12" customHeight="1">
      <c r="A423" s="272" t="s">
        <v>616</v>
      </c>
      <c r="B423" s="278">
        <v>9</v>
      </c>
      <c r="C423" s="511">
        <v>3600</v>
      </c>
      <c r="D423" s="427"/>
      <c r="E423" s="427"/>
      <c r="F423" s="427"/>
      <c r="G423" s="427"/>
      <c r="H423" s="427"/>
      <c r="I423" s="427"/>
      <c r="J423" s="1057">
        <f>1413.1/B423</f>
        <v>157.01111111111109</v>
      </c>
      <c r="K423" s="511">
        <f t="shared" ref="K423:K424" si="121">SUM(C423:J423)</f>
        <v>3757.0111111111109</v>
      </c>
      <c r="L423" s="511">
        <f>25606/B423</f>
        <v>2845.1111111111113</v>
      </c>
      <c r="M423" s="511">
        <f>2068/B423</f>
        <v>229.77777777777777</v>
      </c>
      <c r="N423" s="511">
        <f t="shared" ref="N423:N424" si="122">SUM(L423:M423)</f>
        <v>3074.8888888888891</v>
      </c>
      <c r="O423" s="478">
        <f t="shared" ref="O423:O424" si="123">+(K423*12)+N423</f>
        <v>48159.022222222222</v>
      </c>
      <c r="P423" s="444">
        <f t="shared" ref="P423:P424" si="124">+B423*O423</f>
        <v>433431.2</v>
      </c>
      <c r="Q423" s="275">
        <v>8</v>
      </c>
      <c r="R423" s="511">
        <v>3600</v>
      </c>
      <c r="S423" s="1059"/>
      <c r="T423" s="1059"/>
      <c r="U423" s="1059"/>
      <c r="V423" s="1059"/>
      <c r="W423" s="1059"/>
      <c r="X423" s="1059"/>
      <c r="Y423" s="1057">
        <f>1413.1/Q423</f>
        <v>176.63749999999999</v>
      </c>
      <c r="Z423" s="511">
        <f t="shared" ref="Z423:Z424" si="125">SUM(R423:Y423)</f>
        <v>3776.6374999999998</v>
      </c>
      <c r="AA423" s="511">
        <f>110774/Q423</f>
        <v>13846.75</v>
      </c>
      <c r="AB423" s="511">
        <f>19178/Q423</f>
        <v>2397.25</v>
      </c>
      <c r="AC423" s="511">
        <f t="shared" ref="AC423:AC424" si="126">SUM(AA423:AB423)</f>
        <v>16244</v>
      </c>
      <c r="AD423" s="478">
        <f t="shared" ref="AD423:AD424" si="127">+(Z423*12)+AC423</f>
        <v>61563.649999999994</v>
      </c>
      <c r="AE423" s="482">
        <f t="shared" ref="AE423:AE424" si="128">+Q423*AD423</f>
        <v>492509.19999999995</v>
      </c>
      <c r="AF423" s="964">
        <f t="shared" si="119"/>
        <v>13404.627777777772</v>
      </c>
      <c r="AG423" s="965">
        <f t="shared" si="120"/>
        <v>-1</v>
      </c>
      <c r="AH423" s="275">
        <v>6</v>
      </c>
      <c r="AI423" s="267">
        <v>372667</v>
      </c>
    </row>
    <row r="424" spans="1:35" s="374" customFormat="1" ht="12" customHeight="1">
      <c r="A424" s="272" t="s">
        <v>617</v>
      </c>
      <c r="B424" s="278">
        <v>27</v>
      </c>
      <c r="C424" s="511">
        <v>3959</v>
      </c>
      <c r="D424" s="511"/>
      <c r="E424" s="511"/>
      <c r="F424" s="511"/>
      <c r="G424" s="511"/>
      <c r="H424" s="511"/>
      <c r="I424" s="511"/>
      <c r="J424" s="1057">
        <f>7875.1/B424</f>
        <v>291.67037037037039</v>
      </c>
      <c r="K424" s="511">
        <f t="shared" si="121"/>
        <v>4250.6703703703706</v>
      </c>
      <c r="L424" s="511">
        <f>161430/B424</f>
        <v>5978.8888888888887</v>
      </c>
      <c r="M424" s="511">
        <f>95496/B424</f>
        <v>3536.8888888888887</v>
      </c>
      <c r="N424" s="511">
        <f t="shared" si="122"/>
        <v>9515.7777777777774</v>
      </c>
      <c r="O424" s="478">
        <f t="shared" si="123"/>
        <v>60523.822222222225</v>
      </c>
      <c r="P424" s="444">
        <f t="shared" si="124"/>
        <v>1634143.2000000002</v>
      </c>
      <c r="Q424" s="275">
        <v>29</v>
      </c>
      <c r="R424" s="511">
        <v>3913.6137931034482</v>
      </c>
      <c r="S424" s="1059"/>
      <c r="T424" s="1059"/>
      <c r="U424" s="1059"/>
      <c r="V424" s="1059"/>
      <c r="W424" s="1059"/>
      <c r="X424" s="1059"/>
      <c r="Y424" s="1057">
        <f>7875.1/Q424</f>
        <v>271.55517241379312</v>
      </c>
      <c r="Z424" s="511">
        <f t="shared" si="125"/>
        <v>4185.1689655172413</v>
      </c>
      <c r="AA424" s="511">
        <f>301179/Q424</f>
        <v>10385.48275862069</v>
      </c>
      <c r="AB424" s="511">
        <f>177126/Q424</f>
        <v>6107.7931034482763</v>
      </c>
      <c r="AC424" s="511">
        <f t="shared" si="126"/>
        <v>16493.275862068967</v>
      </c>
      <c r="AD424" s="478">
        <f t="shared" si="127"/>
        <v>66715.303448275867</v>
      </c>
      <c r="AE424" s="482">
        <f t="shared" si="128"/>
        <v>1934743.8</v>
      </c>
      <c r="AF424" s="964">
        <f t="shared" si="119"/>
        <v>6191.4812260536419</v>
      </c>
      <c r="AG424" s="965">
        <f t="shared" si="120"/>
        <v>2</v>
      </c>
      <c r="AH424" s="275">
        <v>31</v>
      </c>
      <c r="AI424" s="267">
        <v>2021038.87</v>
      </c>
    </row>
    <row r="425" spans="1:35" s="374" customFormat="1" ht="12" customHeight="1">
      <c r="A425" s="271"/>
      <c r="B425" s="315"/>
      <c r="C425" s="524"/>
      <c r="D425" s="524"/>
      <c r="E425" s="524"/>
      <c r="F425" s="524"/>
      <c r="G425" s="524"/>
      <c r="H425" s="524"/>
      <c r="I425" s="524"/>
      <c r="J425" s="525"/>
      <c r="K425" s="524"/>
      <c r="L425" s="523"/>
      <c r="M425" s="523"/>
      <c r="N425" s="524"/>
      <c r="O425" s="525"/>
      <c r="P425" s="526"/>
      <c r="Q425" s="318"/>
      <c r="R425" s="520"/>
      <c r="S425" s="520"/>
      <c r="T425" s="520"/>
      <c r="U425" s="520"/>
      <c r="V425" s="520"/>
      <c r="W425" s="520"/>
      <c r="X425" s="520"/>
      <c r="Y425" s="520"/>
      <c r="Z425" s="520"/>
      <c r="AA425" s="524"/>
      <c r="AB425" s="524"/>
      <c r="AC425" s="520"/>
      <c r="AD425" s="520"/>
      <c r="AE425" s="522"/>
      <c r="AF425" s="528"/>
      <c r="AG425" s="567"/>
      <c r="AH425" s="939"/>
      <c r="AI425" s="526"/>
    </row>
    <row r="426" spans="1:35" s="374" customFormat="1" ht="12" customHeight="1">
      <c r="A426" s="473" t="s">
        <v>0</v>
      </c>
      <c r="B426" s="516">
        <f>+B410+B414+B420</f>
        <v>611</v>
      </c>
      <c r="C426" s="512"/>
      <c r="D426" s="512"/>
      <c r="E426" s="512"/>
      <c r="F426" s="512"/>
      <c r="G426" s="512"/>
      <c r="H426" s="512"/>
      <c r="I426" s="512"/>
      <c r="J426" s="512"/>
      <c r="K426" s="512"/>
      <c r="L426" s="512"/>
      <c r="M426" s="512"/>
      <c r="N426" s="512"/>
      <c r="O426" s="512"/>
      <c r="P426" s="517">
        <f t="shared" ref="P426" si="129">SUM(P409:P425)</f>
        <v>62703176.000000007</v>
      </c>
      <c r="Q426" s="516">
        <f>+Q410+Q414+Q420</f>
        <v>609</v>
      </c>
      <c r="R426" s="512"/>
      <c r="S426" s="512"/>
      <c r="T426" s="512"/>
      <c r="U426" s="512"/>
      <c r="V426" s="512"/>
      <c r="W426" s="512"/>
      <c r="X426" s="512"/>
      <c r="Y426" s="512"/>
      <c r="Z426" s="512"/>
      <c r="AA426" s="512"/>
      <c r="AB426" s="512"/>
      <c r="AC426" s="512"/>
      <c r="AD426" s="512"/>
      <c r="AE426" s="518">
        <f>SUM(AE410:AE425)</f>
        <v>64126672.600000001</v>
      </c>
      <c r="AF426" s="519">
        <f>+AF410+AF414+AF420+AF425</f>
        <v>65656.485109737914</v>
      </c>
      <c r="AG426" s="568">
        <f>+AG410+AG414+AG420</f>
        <v>-2</v>
      </c>
      <c r="AH426" s="516">
        <f>+AH410+AH414+AH420</f>
        <v>678</v>
      </c>
      <c r="AI426" s="513">
        <f>SUM(AI410:AI425)</f>
        <v>78293005.003333271</v>
      </c>
    </row>
    <row r="427" spans="1:35" s="374" customFormat="1" ht="12" customHeight="1">
      <c r="A427" s="466" t="s">
        <v>548</v>
      </c>
      <c r="B427" s="515"/>
      <c r="C427" s="514"/>
      <c r="D427" s="514"/>
      <c r="E427" s="514"/>
      <c r="F427" s="514"/>
      <c r="G427" s="514"/>
      <c r="H427" s="514"/>
      <c r="I427" s="514"/>
      <c r="J427" s="514"/>
      <c r="K427" s="514"/>
      <c r="L427" s="514"/>
      <c r="M427" s="514"/>
      <c r="N427" s="1278" t="s">
        <v>758</v>
      </c>
      <c r="O427" s="1279"/>
      <c r="P427" s="267">
        <v>4501400</v>
      </c>
      <c r="Q427" s="275"/>
      <c r="R427" s="766"/>
      <c r="S427" s="766"/>
      <c r="T427" s="514"/>
      <c r="U427" s="514"/>
      <c r="V427" s="514"/>
      <c r="W427" s="514"/>
      <c r="X427" s="514"/>
      <c r="Y427" s="514"/>
      <c r="Z427" s="766"/>
      <c r="AA427" s="766"/>
      <c r="AB427" s="766"/>
      <c r="AC427" s="1278" t="s">
        <v>758</v>
      </c>
      <c r="AD427" s="1279"/>
      <c r="AE427" s="482">
        <v>4183971</v>
      </c>
      <c r="AF427" s="486"/>
      <c r="AG427" s="569" t="s">
        <v>758</v>
      </c>
      <c r="AH427" s="275"/>
      <c r="AI427" s="444">
        <v>4440944</v>
      </c>
    </row>
    <row r="428" spans="1:35" s="374" customFormat="1" ht="12" customHeight="1">
      <c r="A428" s="466" t="s">
        <v>19034</v>
      </c>
      <c r="B428" s="515"/>
      <c r="C428" s="514"/>
      <c r="D428" s="514"/>
      <c r="E428" s="514"/>
      <c r="F428" s="514"/>
      <c r="G428" s="514"/>
      <c r="H428" s="514"/>
      <c r="I428" s="514"/>
      <c r="J428" s="514"/>
      <c r="K428" s="514"/>
      <c r="L428" s="514"/>
      <c r="M428" s="514"/>
      <c r="N428" s="1278" t="s">
        <v>758</v>
      </c>
      <c r="O428" s="1279"/>
      <c r="P428" s="267">
        <v>64719.24</v>
      </c>
      <c r="Q428" s="275"/>
      <c r="R428" s="766"/>
      <c r="S428" s="766"/>
      <c r="T428" s="514"/>
      <c r="U428" s="514"/>
      <c r="V428" s="514"/>
      <c r="W428" s="514"/>
      <c r="X428" s="514"/>
      <c r="Y428" s="514"/>
      <c r="Z428" s="766"/>
      <c r="AA428" s="766"/>
      <c r="AB428" s="766"/>
      <c r="AC428" s="1278" t="s">
        <v>758</v>
      </c>
      <c r="AD428" s="1279"/>
      <c r="AE428" s="482">
        <v>148895</v>
      </c>
      <c r="AF428" s="486"/>
      <c r="AG428" s="569" t="s">
        <v>758</v>
      </c>
      <c r="AH428" s="275"/>
      <c r="AI428" s="444">
        <v>133890</v>
      </c>
    </row>
    <row r="429" spans="1:35" s="572" customFormat="1" ht="12" customHeight="1" thickBot="1">
      <c r="A429" s="467" t="s">
        <v>757</v>
      </c>
      <c r="B429" s="435">
        <f>+B426</f>
        <v>611</v>
      </c>
      <c r="C429" s="765"/>
      <c r="D429" s="765"/>
      <c r="E429" s="765"/>
      <c r="F429" s="765"/>
      <c r="G429" s="765"/>
      <c r="H429" s="765"/>
      <c r="I429" s="765"/>
      <c r="J429" s="765"/>
      <c r="K429" s="765"/>
      <c r="L429" s="765"/>
      <c r="M429" s="765"/>
      <c r="N429" s="1998" t="s">
        <v>691</v>
      </c>
      <c r="O429" s="1999"/>
      <c r="P429" s="501">
        <f>SUM(P426:P428)</f>
        <v>67269295.239999995</v>
      </c>
      <c r="Q429" s="433">
        <f>+Q426</f>
        <v>609</v>
      </c>
      <c r="R429" s="571"/>
      <c r="S429" s="765"/>
      <c r="T429" s="765"/>
      <c r="U429" s="765"/>
      <c r="V429" s="765"/>
      <c r="W429" s="765"/>
      <c r="X429" s="765"/>
      <c r="Y429" s="765"/>
      <c r="Z429" s="765"/>
      <c r="AA429" s="765"/>
      <c r="AB429" s="765"/>
      <c r="AC429" s="1998" t="s">
        <v>691</v>
      </c>
      <c r="AD429" s="1999"/>
      <c r="AE429" s="508">
        <f>SUM(AE426:AE428)</f>
        <v>68459538.599999994</v>
      </c>
      <c r="AF429" s="510">
        <f>+AF426</f>
        <v>65656.485109737914</v>
      </c>
      <c r="AG429" s="562">
        <f>+AG426</f>
        <v>-2</v>
      </c>
      <c r="AH429" s="433">
        <f>+AH426</f>
        <v>678</v>
      </c>
      <c r="AI429" s="501">
        <f>SUM(AI426:AI428)</f>
        <v>82867839.003333271</v>
      </c>
    </row>
    <row r="430" spans="1:35" ht="12.75" thickTop="1"/>
    <row r="431" spans="1:35">
      <c r="A431" s="37" t="s">
        <v>48</v>
      </c>
    </row>
    <row r="432" spans="1:35">
      <c r="A432" s="37" t="s">
        <v>49</v>
      </c>
      <c r="B432" s="911" t="s">
        <v>135</v>
      </c>
    </row>
    <row r="433" spans="1:2">
      <c r="A433" s="37" t="s">
        <v>50</v>
      </c>
      <c r="B433" s="911" t="s">
        <v>51</v>
      </c>
    </row>
    <row r="434" spans="1:2">
      <c r="A434" s="37" t="s">
        <v>52</v>
      </c>
      <c r="B434" s="911" t="s">
        <v>53</v>
      </c>
    </row>
    <row r="435" spans="1:2">
      <c r="A435" s="37" t="s">
        <v>54</v>
      </c>
      <c r="B435" s="911" t="s">
        <v>55</v>
      </c>
    </row>
    <row r="436" spans="1:2">
      <c r="B436" s="911" t="s">
        <v>56</v>
      </c>
    </row>
    <row r="437" spans="1:2">
      <c r="A437" s="37" t="s">
        <v>57</v>
      </c>
      <c r="B437" s="911" t="s">
        <v>126</v>
      </c>
    </row>
    <row r="438" spans="1:2">
      <c r="B438" s="911" t="s">
        <v>58</v>
      </c>
    </row>
    <row r="439" spans="1:2">
      <c r="B439" s="911" t="s">
        <v>59</v>
      </c>
    </row>
    <row r="440" spans="1:2">
      <c r="B440" s="911" t="s">
        <v>60</v>
      </c>
    </row>
    <row r="441" spans="1:2">
      <c r="A441" s="37" t="s">
        <v>145</v>
      </c>
      <c r="B441" s="911" t="s">
        <v>146</v>
      </c>
    </row>
    <row r="442" spans="1:2">
      <c r="A442" s="37" t="s">
        <v>147</v>
      </c>
      <c r="B442" s="911" t="s">
        <v>131</v>
      </c>
    </row>
    <row r="443" spans="1:2">
      <c r="A443" s="37" t="s">
        <v>148</v>
      </c>
      <c r="B443" s="911" t="s">
        <v>127</v>
      </c>
    </row>
    <row r="444" spans="1:2">
      <c r="B444" s="911" t="s">
        <v>58</v>
      </c>
    </row>
    <row r="445" spans="1:2">
      <c r="B445" s="911" t="s">
        <v>59</v>
      </c>
    </row>
    <row r="446" spans="1:2">
      <c r="B446" s="911" t="s">
        <v>94</v>
      </c>
    </row>
    <row r="447" spans="1:2">
      <c r="A447" s="37" t="s">
        <v>157</v>
      </c>
      <c r="B447" s="911" t="s">
        <v>158</v>
      </c>
    </row>
    <row r="448" spans="1:2">
      <c r="A448" s="37" t="s">
        <v>155</v>
      </c>
      <c r="B448" s="911" t="s">
        <v>151</v>
      </c>
    </row>
    <row r="449" spans="1:2">
      <c r="A449" s="37" t="s">
        <v>156</v>
      </c>
      <c r="B449" s="911" t="s">
        <v>159</v>
      </c>
    </row>
  </sheetData>
  <mergeCells count="86">
    <mergeCell ref="A332:AI332"/>
    <mergeCell ref="A365:AI365"/>
    <mergeCell ref="A379:AI379"/>
    <mergeCell ref="A406:AI406"/>
    <mergeCell ref="A198:AI198"/>
    <mergeCell ref="A222:AI222"/>
    <mergeCell ref="A239:AI240"/>
    <mergeCell ref="A275:AI275"/>
    <mergeCell ref="A298:AI298"/>
    <mergeCell ref="A199:A201"/>
    <mergeCell ref="B199:P199"/>
    <mergeCell ref="Q199:AE199"/>
    <mergeCell ref="AF199:AG199"/>
    <mergeCell ref="AH199:AI199"/>
    <mergeCell ref="AH241:AI241"/>
    <mergeCell ref="A223:A225"/>
    <mergeCell ref="A6:AI6"/>
    <mergeCell ref="A62:AI62"/>
    <mergeCell ref="A105:AI105"/>
    <mergeCell ref="A123:AI123"/>
    <mergeCell ref="A168:AI168"/>
    <mergeCell ref="AH106:AI106"/>
    <mergeCell ref="A124:A126"/>
    <mergeCell ref="B124:P124"/>
    <mergeCell ref="Q124:AE124"/>
    <mergeCell ref="AF124:AG124"/>
    <mergeCell ref="AH124:AI124"/>
    <mergeCell ref="N429:O429"/>
    <mergeCell ref="AC429:AD429"/>
    <mergeCell ref="AH3:AI3"/>
    <mergeCell ref="A3:A5"/>
    <mergeCell ref="B3:P3"/>
    <mergeCell ref="Q3:AE3"/>
    <mergeCell ref="AF3:AG3"/>
    <mergeCell ref="A63:A65"/>
    <mergeCell ref="B63:P63"/>
    <mergeCell ref="Q63:AE63"/>
    <mergeCell ref="AF63:AG63"/>
    <mergeCell ref="AH63:AI63"/>
    <mergeCell ref="A106:A108"/>
    <mergeCell ref="B106:P106"/>
    <mergeCell ref="Q106:AE106"/>
    <mergeCell ref="AF106:AG106"/>
    <mergeCell ref="A169:A171"/>
    <mergeCell ref="B169:P169"/>
    <mergeCell ref="Q169:AE169"/>
    <mergeCell ref="AF169:AG169"/>
    <mergeCell ref="AH169:AI169"/>
    <mergeCell ref="B223:P223"/>
    <mergeCell ref="Q223:AE223"/>
    <mergeCell ref="AF223:AG223"/>
    <mergeCell ref="AH223:AI223"/>
    <mergeCell ref="A241:A243"/>
    <mergeCell ref="B241:P241"/>
    <mergeCell ref="Q241:AE241"/>
    <mergeCell ref="AF241:AG241"/>
    <mergeCell ref="AH299:AI299"/>
    <mergeCell ref="A276:A278"/>
    <mergeCell ref="B276:P276"/>
    <mergeCell ref="Q276:AE276"/>
    <mergeCell ref="AF276:AG276"/>
    <mergeCell ref="AH276:AI276"/>
    <mergeCell ref="A299:A301"/>
    <mergeCell ref="B299:P299"/>
    <mergeCell ref="Q299:AE299"/>
    <mergeCell ref="AF299:AG299"/>
    <mergeCell ref="AH366:AI366"/>
    <mergeCell ref="A333:A335"/>
    <mergeCell ref="B333:P333"/>
    <mergeCell ref="Q333:AE333"/>
    <mergeCell ref="AF333:AG333"/>
    <mergeCell ref="AH333:AI333"/>
    <mergeCell ref="A366:A368"/>
    <mergeCell ref="B366:P366"/>
    <mergeCell ref="Q366:AE366"/>
    <mergeCell ref="AF366:AG366"/>
    <mergeCell ref="AH407:AI407"/>
    <mergeCell ref="A380:A382"/>
    <mergeCell ref="B380:P380"/>
    <mergeCell ref="Q380:AE380"/>
    <mergeCell ref="AF380:AG380"/>
    <mergeCell ref="AH380:AI380"/>
    <mergeCell ref="A407:A409"/>
    <mergeCell ref="B407:P407"/>
    <mergeCell ref="Q407:AE407"/>
    <mergeCell ref="AF407:AG407"/>
  </mergeCells>
  <phoneticPr fontId="11" type="noConversion"/>
  <printOptions horizontalCentered="1"/>
  <pageMargins left="0.23622047244094491" right="0.23622047244094491" top="0.74803149606299213" bottom="0.56000000000000005" header="0.31496062992125984" footer="0.31496062992125984"/>
  <pageSetup paperSize="9" scale="59"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rowBreaks count="5" manualBreakCount="5">
    <brk id="61" max="16383" man="1"/>
    <brk id="104" max="16383" man="1"/>
    <brk id="221" max="16383" man="1"/>
    <brk id="274" max="16383" man="1"/>
    <brk id="33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7">
    <tabColor theme="7" tint="0.59999389629810485"/>
  </sheetPr>
  <dimension ref="A1:T289"/>
  <sheetViews>
    <sheetView zoomScaleNormal="100" zoomScaleSheetLayoutView="80" workbookViewId="0">
      <selection activeCell="G1" sqref="G1"/>
    </sheetView>
  </sheetViews>
  <sheetFormatPr baseColWidth="10" defaultColWidth="11.42578125" defaultRowHeight="12"/>
  <cols>
    <col min="1" max="1" width="52.7109375" style="37" customWidth="1"/>
    <col min="2" max="2" width="12.28515625" style="331" customWidth="1"/>
    <col min="3" max="3" width="12.42578125" style="331" customWidth="1"/>
    <col min="4" max="4" width="12.28515625" style="331" customWidth="1"/>
    <col min="5" max="6" width="12.5703125" style="331" customWidth="1"/>
    <col min="7" max="7" width="12.85546875" style="331" customWidth="1"/>
    <col min="8" max="8" width="9.5703125" style="355" customWidth="1"/>
    <col min="9" max="9" width="13" style="326" customWidth="1"/>
    <col min="10" max="10" width="9.7109375" style="355" customWidth="1"/>
    <col min="11" max="11" width="2.85546875" style="37" customWidth="1"/>
    <col min="12" max="16384" width="11.42578125" style="37"/>
  </cols>
  <sheetData>
    <row r="1" spans="1:20" s="24" customFormat="1" ht="15">
      <c r="A1" s="337" t="s">
        <v>349</v>
      </c>
      <c r="B1" s="1260"/>
      <c r="C1" s="1260"/>
      <c r="D1" s="1260"/>
      <c r="E1" s="1260"/>
      <c r="F1" s="1260"/>
      <c r="G1" s="1260"/>
      <c r="H1" s="1261"/>
      <c r="I1" s="1262"/>
      <c r="J1" s="1263"/>
    </row>
    <row r="2" spans="1:20" s="24" customFormat="1" ht="15">
      <c r="A2" s="337" t="s">
        <v>23962</v>
      </c>
      <c r="B2" s="1260"/>
      <c r="C2" s="1260"/>
      <c r="D2" s="1260"/>
      <c r="E2" s="1260"/>
      <c r="F2" s="1260"/>
      <c r="G2" s="1260"/>
      <c r="H2" s="1261"/>
      <c r="I2" s="1262"/>
      <c r="J2" s="1261"/>
      <c r="K2" s="38"/>
      <c r="L2" s="38"/>
      <c r="M2" s="38"/>
      <c r="N2" s="38"/>
      <c r="O2" s="38"/>
      <c r="P2" s="38"/>
      <c r="Q2" s="38"/>
      <c r="R2" s="38"/>
      <c r="S2" s="38"/>
      <c r="T2" s="38"/>
    </row>
    <row r="3" spans="1:20" s="8" customFormat="1" ht="12.75" thickBot="1">
      <c r="B3" s="1264"/>
      <c r="C3" s="1265"/>
      <c r="D3" s="1265"/>
      <c r="E3" s="1264"/>
      <c r="F3" s="1265"/>
      <c r="G3" s="1265"/>
      <c r="H3" s="1266"/>
      <c r="I3" s="1267"/>
      <c r="J3" s="1266"/>
    </row>
    <row r="4" spans="1:20" ht="12" customHeight="1" thickTop="1">
      <c r="A4" s="2006" t="s">
        <v>23</v>
      </c>
      <c r="B4" s="2010" t="s">
        <v>294</v>
      </c>
      <c r="C4" s="2016" t="s">
        <v>350</v>
      </c>
      <c r="D4" s="2008" t="s">
        <v>351</v>
      </c>
      <c r="E4" s="2018" t="s">
        <v>352</v>
      </c>
      <c r="F4" s="2020" t="s">
        <v>353</v>
      </c>
      <c r="G4" s="2008" t="s">
        <v>19030</v>
      </c>
      <c r="H4" s="2012" t="s">
        <v>19032</v>
      </c>
      <c r="I4" s="2010" t="s">
        <v>19031</v>
      </c>
      <c r="J4" s="2014" t="s">
        <v>19033</v>
      </c>
    </row>
    <row r="5" spans="1:20" ht="39.6" customHeight="1" thickBot="1">
      <c r="A5" s="2007"/>
      <c r="B5" s="2011"/>
      <c r="C5" s="2017"/>
      <c r="D5" s="2009"/>
      <c r="E5" s="2019"/>
      <c r="F5" s="2021"/>
      <c r="G5" s="2009"/>
      <c r="H5" s="2013"/>
      <c r="I5" s="2011"/>
      <c r="J5" s="2015"/>
    </row>
    <row r="6" spans="1:20" ht="18.600000000000001" customHeight="1" thickTop="1" thickBot="1">
      <c r="A6" s="2030" t="s">
        <v>692</v>
      </c>
      <c r="B6" s="2030"/>
      <c r="C6" s="2030"/>
      <c r="D6" s="2030"/>
      <c r="E6" s="2030"/>
      <c r="F6" s="2030"/>
      <c r="G6" s="2030"/>
      <c r="H6" s="2030"/>
      <c r="I6" s="2030"/>
      <c r="J6" s="2030"/>
    </row>
    <row r="7" spans="1:20" s="770" customFormat="1" ht="12.75" thickTop="1">
      <c r="A7" s="1840" t="s">
        <v>693</v>
      </c>
      <c r="B7" s="1841">
        <v>6714124</v>
      </c>
      <c r="C7" s="1842">
        <v>8981554</v>
      </c>
      <c r="D7" s="1843">
        <v>7640101</v>
      </c>
      <c r="E7" s="1844">
        <v>9744024</v>
      </c>
      <c r="F7" s="1845">
        <v>8727576</v>
      </c>
      <c r="G7" s="1846">
        <f>+D7-B7</f>
        <v>925977</v>
      </c>
      <c r="H7" s="1847">
        <f>+G7/B7</f>
        <v>0.13791478977748997</v>
      </c>
      <c r="I7" s="1848">
        <f>+F7-D7</f>
        <v>1087475</v>
      </c>
      <c r="J7" s="1849">
        <f>+I7/D7</f>
        <v>0.14233777799534325</v>
      </c>
    </row>
    <row r="8" spans="1:20" s="770" customFormat="1" ht="13.5" customHeight="1">
      <c r="A8" s="1268" t="s">
        <v>694</v>
      </c>
      <c r="B8" s="1269">
        <v>1039200</v>
      </c>
      <c r="C8" s="267">
        <v>2972677</v>
      </c>
      <c r="D8" s="1270">
        <v>2004745</v>
      </c>
      <c r="E8" s="1271">
        <v>2285370</v>
      </c>
      <c r="F8" s="1272">
        <v>1657452</v>
      </c>
      <c r="G8" s="345">
        <f t="shared" ref="G8:G71" si="0">+D8-B8</f>
        <v>965545</v>
      </c>
      <c r="H8" s="351">
        <f t="shared" ref="H8:H71" si="1">+G8/B8</f>
        <v>0.92912336412625096</v>
      </c>
      <c r="I8" s="340">
        <f t="shared" ref="I8:I71" si="2">+F8-D8</f>
        <v>-347293</v>
      </c>
      <c r="J8" s="356">
        <f t="shared" ref="J8:J71" si="3">+I8/D8</f>
        <v>-0.17323549877914649</v>
      </c>
    </row>
    <row r="9" spans="1:20" s="770" customFormat="1">
      <c r="A9" s="1268" t="s">
        <v>695</v>
      </c>
      <c r="B9" s="1269">
        <v>2772545</v>
      </c>
      <c r="C9" s="267">
        <v>3044140</v>
      </c>
      <c r="D9" s="1270">
        <v>4221918</v>
      </c>
      <c r="E9" s="1271">
        <v>3163994</v>
      </c>
      <c r="F9" s="1272">
        <v>3786210</v>
      </c>
      <c r="G9" s="345">
        <f t="shared" si="0"/>
        <v>1449373</v>
      </c>
      <c r="H9" s="351">
        <f t="shared" si="1"/>
        <v>0.52275905350499274</v>
      </c>
      <c r="I9" s="340">
        <f t="shared" si="2"/>
        <v>-435708</v>
      </c>
      <c r="J9" s="356">
        <f t="shared" si="3"/>
        <v>-0.10320143593504184</v>
      </c>
    </row>
    <row r="10" spans="1:20" s="770" customFormat="1">
      <c r="A10" s="1268" t="s">
        <v>696</v>
      </c>
      <c r="B10" s="1269">
        <v>18140</v>
      </c>
      <c r="C10" s="267">
        <v>15971</v>
      </c>
      <c r="D10" s="1270"/>
      <c r="E10" s="1271">
        <v>19200</v>
      </c>
      <c r="F10" s="1272">
        <v>16371</v>
      </c>
      <c r="G10" s="345">
        <f t="shared" si="0"/>
        <v>-18140</v>
      </c>
      <c r="H10" s="351">
        <f t="shared" si="1"/>
        <v>-1</v>
      </c>
      <c r="I10" s="340">
        <f t="shared" si="2"/>
        <v>16371</v>
      </c>
      <c r="J10" s="356">
        <v>1</v>
      </c>
    </row>
    <row r="11" spans="1:20" s="770" customFormat="1">
      <c r="A11" s="1268" t="s">
        <v>697</v>
      </c>
      <c r="B11" s="1269">
        <v>6614719</v>
      </c>
      <c r="C11" s="267">
        <v>12317799</v>
      </c>
      <c r="D11" s="1270">
        <v>9895927</v>
      </c>
      <c r="E11" s="1271">
        <v>7374804</v>
      </c>
      <c r="F11" s="1272">
        <v>6986587</v>
      </c>
      <c r="G11" s="345">
        <f t="shared" si="0"/>
        <v>3281208</v>
      </c>
      <c r="H11" s="351">
        <f t="shared" si="1"/>
        <v>0.49604646848944001</v>
      </c>
      <c r="I11" s="340">
        <f t="shared" si="2"/>
        <v>-2909340</v>
      </c>
      <c r="J11" s="356">
        <f t="shared" si="3"/>
        <v>-0.29399368043034269</v>
      </c>
    </row>
    <row r="12" spans="1:20" s="770" customFormat="1">
      <c r="A12" s="1268" t="s">
        <v>698</v>
      </c>
      <c r="B12" s="1269">
        <v>5300</v>
      </c>
      <c r="C12" s="267">
        <v>27092</v>
      </c>
      <c r="D12" s="1270">
        <v>3190</v>
      </c>
      <c r="E12" s="1271">
        <v>7484</v>
      </c>
      <c r="F12" s="1272">
        <v>18911</v>
      </c>
      <c r="G12" s="345">
        <f t="shared" si="0"/>
        <v>-2110</v>
      </c>
      <c r="H12" s="351">
        <f t="shared" si="1"/>
        <v>-0.39811320754716983</v>
      </c>
      <c r="I12" s="340">
        <f t="shared" si="2"/>
        <v>15721</v>
      </c>
      <c r="J12" s="356">
        <f t="shared" si="3"/>
        <v>4.928213166144201</v>
      </c>
    </row>
    <row r="13" spans="1:20" s="770" customFormat="1">
      <c r="A13" s="1268" t="s">
        <v>699</v>
      </c>
      <c r="B13" s="1269">
        <v>1883741</v>
      </c>
      <c r="C13" s="267">
        <v>2762719</v>
      </c>
      <c r="D13" s="1270">
        <v>2345890</v>
      </c>
      <c r="E13" s="1271">
        <v>3340349</v>
      </c>
      <c r="F13" s="1272">
        <v>4695533</v>
      </c>
      <c r="G13" s="345">
        <f t="shared" si="0"/>
        <v>462149</v>
      </c>
      <c r="H13" s="351">
        <f t="shared" si="1"/>
        <v>0.24533574413892356</v>
      </c>
      <c r="I13" s="340">
        <f t="shared" si="2"/>
        <v>2349643</v>
      </c>
      <c r="J13" s="356">
        <f t="shared" si="3"/>
        <v>1.0015998192583624</v>
      </c>
    </row>
    <row r="14" spans="1:20" s="770" customFormat="1">
      <c r="A14" s="1268" t="s">
        <v>700</v>
      </c>
      <c r="B14" s="1269">
        <v>525125</v>
      </c>
      <c r="C14" s="267">
        <v>1123772</v>
      </c>
      <c r="D14" s="1270">
        <v>698126</v>
      </c>
      <c r="E14" s="1271">
        <v>626099</v>
      </c>
      <c r="F14" s="1272">
        <v>526415</v>
      </c>
      <c r="G14" s="345">
        <f t="shared" si="0"/>
        <v>173001</v>
      </c>
      <c r="H14" s="351">
        <f t="shared" si="1"/>
        <v>0.32944727445846228</v>
      </c>
      <c r="I14" s="340">
        <f t="shared" si="2"/>
        <v>-171711</v>
      </c>
      <c r="J14" s="356">
        <f t="shared" si="3"/>
        <v>-0.24595989835645715</v>
      </c>
    </row>
    <row r="15" spans="1:20" s="770" customFormat="1">
      <c r="A15" s="1268" t="s">
        <v>701</v>
      </c>
      <c r="B15" s="1269">
        <v>258421</v>
      </c>
      <c r="C15" s="267">
        <v>261315</v>
      </c>
      <c r="D15" s="1270">
        <v>560791</v>
      </c>
      <c r="E15" s="1271">
        <v>174309</v>
      </c>
      <c r="F15" s="1272">
        <v>161823</v>
      </c>
      <c r="G15" s="345">
        <f t="shared" si="0"/>
        <v>302370</v>
      </c>
      <c r="H15" s="351">
        <f t="shared" si="1"/>
        <v>1.1700674480789099</v>
      </c>
      <c r="I15" s="340">
        <f t="shared" si="2"/>
        <v>-398968</v>
      </c>
      <c r="J15" s="356">
        <f t="shared" si="3"/>
        <v>-0.71143795103701735</v>
      </c>
    </row>
    <row r="16" spans="1:20" s="770" customFormat="1">
      <c r="A16" s="1268" t="s">
        <v>702</v>
      </c>
      <c r="B16" s="1269">
        <v>927148</v>
      </c>
      <c r="C16" s="267">
        <v>2201304</v>
      </c>
      <c r="D16" s="1270">
        <v>1154034</v>
      </c>
      <c r="E16" s="1271">
        <v>1718086</v>
      </c>
      <c r="F16" s="1272">
        <v>1270952</v>
      </c>
      <c r="G16" s="345">
        <f t="shared" si="0"/>
        <v>226886</v>
      </c>
      <c r="H16" s="351">
        <f t="shared" si="1"/>
        <v>0.24471389681043371</v>
      </c>
      <c r="I16" s="340">
        <f t="shared" si="2"/>
        <v>116918</v>
      </c>
      <c r="J16" s="356">
        <f t="shared" si="3"/>
        <v>0.10131243966815535</v>
      </c>
    </row>
    <row r="17" spans="1:10" s="770" customFormat="1">
      <c r="A17" s="1268" t="s">
        <v>703</v>
      </c>
      <c r="B17" s="1269">
        <v>249056</v>
      </c>
      <c r="C17" s="267">
        <v>207454</v>
      </c>
      <c r="D17" s="1270">
        <v>348359</v>
      </c>
      <c r="E17" s="1271">
        <v>211882</v>
      </c>
      <c r="F17" s="1272">
        <v>143401</v>
      </c>
      <c r="G17" s="345">
        <f t="shared" si="0"/>
        <v>99303</v>
      </c>
      <c r="H17" s="351">
        <f t="shared" si="1"/>
        <v>0.39871755749710908</v>
      </c>
      <c r="I17" s="340">
        <f t="shared" si="2"/>
        <v>-204958</v>
      </c>
      <c r="J17" s="356">
        <f t="shared" si="3"/>
        <v>-0.58835281993575594</v>
      </c>
    </row>
    <row r="18" spans="1:10" s="770" customFormat="1">
      <c r="A18" s="1268" t="s">
        <v>704</v>
      </c>
      <c r="B18" s="1269">
        <v>232417</v>
      </c>
      <c r="C18" s="267">
        <v>315482</v>
      </c>
      <c r="D18" s="1270">
        <v>377231</v>
      </c>
      <c r="E18" s="1271">
        <v>293608</v>
      </c>
      <c r="F18" s="1272">
        <v>246696</v>
      </c>
      <c r="G18" s="345">
        <f t="shared" si="0"/>
        <v>144814</v>
      </c>
      <c r="H18" s="351">
        <f t="shared" si="1"/>
        <v>0.62307834624833813</v>
      </c>
      <c r="I18" s="340">
        <f t="shared" si="2"/>
        <v>-130535</v>
      </c>
      <c r="J18" s="356">
        <f t="shared" si="3"/>
        <v>-0.34603465780914083</v>
      </c>
    </row>
    <row r="19" spans="1:10" s="770" customFormat="1" ht="24">
      <c r="A19" s="1268" t="s">
        <v>705</v>
      </c>
      <c r="B19" s="1269">
        <v>1014872</v>
      </c>
      <c r="C19" s="267">
        <v>874281</v>
      </c>
      <c r="D19" s="1270">
        <v>1261836</v>
      </c>
      <c r="E19" s="1271">
        <v>3458772</v>
      </c>
      <c r="F19" s="1272">
        <v>3347848</v>
      </c>
      <c r="G19" s="345">
        <f t="shared" si="0"/>
        <v>246964</v>
      </c>
      <c r="H19" s="351">
        <f t="shared" si="1"/>
        <v>0.24334497355331511</v>
      </c>
      <c r="I19" s="340">
        <f t="shared" si="2"/>
        <v>2086012</v>
      </c>
      <c r="J19" s="356">
        <f t="shared" si="3"/>
        <v>1.6531561946243409</v>
      </c>
    </row>
    <row r="20" spans="1:10" s="770" customFormat="1">
      <c r="A20" s="1268" t="s">
        <v>706</v>
      </c>
      <c r="B20" s="1269">
        <v>161697</v>
      </c>
      <c r="C20" s="267">
        <v>121357</v>
      </c>
      <c r="D20" s="1270">
        <v>227388</v>
      </c>
      <c r="E20" s="1271">
        <v>205881</v>
      </c>
      <c r="F20" s="1272">
        <v>303544</v>
      </c>
      <c r="G20" s="345">
        <f t="shared" si="0"/>
        <v>65691</v>
      </c>
      <c r="H20" s="351">
        <f t="shared" si="1"/>
        <v>0.40625985639807788</v>
      </c>
      <c r="I20" s="340">
        <f t="shared" si="2"/>
        <v>76156</v>
      </c>
      <c r="J20" s="356">
        <f t="shared" si="3"/>
        <v>0.3349165303358137</v>
      </c>
    </row>
    <row r="21" spans="1:10" s="770" customFormat="1">
      <c r="A21" s="1268" t="s">
        <v>707</v>
      </c>
      <c r="B21" s="1269">
        <v>5623657</v>
      </c>
      <c r="C21" s="267">
        <v>11948142</v>
      </c>
      <c r="D21" s="1270">
        <v>20612091</v>
      </c>
      <c r="E21" s="1271">
        <v>20153303</v>
      </c>
      <c r="F21" s="1272">
        <v>15177365</v>
      </c>
      <c r="G21" s="345">
        <f t="shared" si="0"/>
        <v>14988434</v>
      </c>
      <c r="H21" s="351">
        <f t="shared" si="1"/>
        <v>2.6652468313768067</v>
      </c>
      <c r="I21" s="340">
        <f t="shared" si="2"/>
        <v>-5434726</v>
      </c>
      <c r="J21" s="356">
        <f t="shared" si="3"/>
        <v>-0.26366689337826038</v>
      </c>
    </row>
    <row r="22" spans="1:10" s="770" customFormat="1">
      <c r="A22" s="1268" t="s">
        <v>708</v>
      </c>
      <c r="B22" s="1269">
        <v>894778</v>
      </c>
      <c r="C22" s="267">
        <v>1368675</v>
      </c>
      <c r="D22" s="1270">
        <v>1195568</v>
      </c>
      <c r="E22" s="1271">
        <v>1004839</v>
      </c>
      <c r="F22" s="1272">
        <v>580501</v>
      </c>
      <c r="G22" s="345">
        <f t="shared" si="0"/>
        <v>300790</v>
      </c>
      <c r="H22" s="351">
        <f t="shared" si="1"/>
        <v>0.33616159539014145</v>
      </c>
      <c r="I22" s="340">
        <f t="shared" si="2"/>
        <v>-615067</v>
      </c>
      <c r="J22" s="356">
        <f t="shared" si="3"/>
        <v>-0.51445589042195838</v>
      </c>
    </row>
    <row r="23" spans="1:10" s="770" customFormat="1">
      <c r="A23" s="1268" t="s">
        <v>709</v>
      </c>
      <c r="B23" s="1269">
        <v>7690993</v>
      </c>
      <c r="C23" s="267">
        <v>12551580</v>
      </c>
      <c r="D23" s="1270">
        <v>19803667</v>
      </c>
      <c r="E23" s="1271">
        <v>12785381</v>
      </c>
      <c r="F23" s="1272">
        <v>15549317</v>
      </c>
      <c r="G23" s="345">
        <f t="shared" si="0"/>
        <v>12112674</v>
      </c>
      <c r="H23" s="351">
        <f t="shared" si="1"/>
        <v>1.5749167890284128</v>
      </c>
      <c r="I23" s="340">
        <f t="shared" si="2"/>
        <v>-4254350</v>
      </c>
      <c r="J23" s="356">
        <f t="shared" si="3"/>
        <v>-0.21482637533745644</v>
      </c>
    </row>
    <row r="24" spans="1:10" s="770" customFormat="1" ht="11.25" customHeight="1">
      <c r="A24" s="1268" t="s">
        <v>710</v>
      </c>
      <c r="B24" s="1269">
        <v>1041632</v>
      </c>
      <c r="C24" s="267">
        <v>1030051</v>
      </c>
      <c r="D24" s="1270">
        <v>1571976</v>
      </c>
      <c r="E24" s="1271">
        <v>780836</v>
      </c>
      <c r="F24" s="1272">
        <v>776624</v>
      </c>
      <c r="G24" s="345">
        <f t="shared" si="0"/>
        <v>530344</v>
      </c>
      <c r="H24" s="351">
        <f t="shared" si="1"/>
        <v>0.50914718441829743</v>
      </c>
      <c r="I24" s="340">
        <f t="shared" si="2"/>
        <v>-795352</v>
      </c>
      <c r="J24" s="356">
        <f t="shared" si="3"/>
        <v>-0.5059568339465742</v>
      </c>
    </row>
    <row r="25" spans="1:10" s="770" customFormat="1" ht="11.25" customHeight="1">
      <c r="A25" s="1268" t="s">
        <v>711</v>
      </c>
      <c r="B25" s="1269">
        <v>907655</v>
      </c>
      <c r="C25" s="267">
        <v>732511</v>
      </c>
      <c r="D25" s="1270">
        <v>1891680</v>
      </c>
      <c r="E25" s="1271">
        <v>811841</v>
      </c>
      <c r="F25" s="1272">
        <v>276647</v>
      </c>
      <c r="G25" s="345">
        <f t="shared" si="0"/>
        <v>984025</v>
      </c>
      <c r="H25" s="351">
        <f t="shared" si="1"/>
        <v>1.0841398989704238</v>
      </c>
      <c r="I25" s="340">
        <f t="shared" si="2"/>
        <v>-1615033</v>
      </c>
      <c r="J25" s="356">
        <f t="shared" si="3"/>
        <v>-0.85375592066311423</v>
      </c>
    </row>
    <row r="26" spans="1:10" s="770" customFormat="1" ht="11.25" customHeight="1">
      <c r="A26" s="1268" t="s">
        <v>712</v>
      </c>
      <c r="B26" s="1269"/>
      <c r="C26" s="267"/>
      <c r="D26" s="1270"/>
      <c r="E26" s="1271"/>
      <c r="F26" s="1272">
        <v>7537</v>
      </c>
      <c r="G26" s="1850">
        <f t="shared" si="0"/>
        <v>0</v>
      </c>
      <c r="H26" s="351">
        <v>0</v>
      </c>
      <c r="I26" s="340">
        <f t="shared" si="2"/>
        <v>7537</v>
      </c>
      <c r="J26" s="356">
        <v>1</v>
      </c>
    </row>
    <row r="27" spans="1:10" s="770" customFormat="1">
      <c r="A27" s="1268" t="s">
        <v>713</v>
      </c>
      <c r="B27" s="1269">
        <v>105637</v>
      </c>
      <c r="C27" s="267"/>
      <c r="D27" s="1270">
        <v>149672</v>
      </c>
      <c r="E27" s="1271">
        <v>80966</v>
      </c>
      <c r="F27" s="1272"/>
      <c r="G27" s="345">
        <f t="shared" si="0"/>
        <v>44035</v>
      </c>
      <c r="H27" s="351">
        <f t="shared" si="1"/>
        <v>0.41685204994462166</v>
      </c>
      <c r="I27" s="340">
        <f t="shared" si="2"/>
        <v>-149672</v>
      </c>
      <c r="J27" s="356">
        <f t="shared" si="3"/>
        <v>-1</v>
      </c>
    </row>
    <row r="28" spans="1:10" s="770" customFormat="1">
      <c r="A28" s="1268" t="s">
        <v>714</v>
      </c>
      <c r="B28" s="1269">
        <v>20396181</v>
      </c>
      <c r="C28" s="267">
        <v>24961210</v>
      </c>
      <c r="D28" s="1270">
        <v>18919464</v>
      </c>
      <c r="E28" s="1271">
        <v>13799585</v>
      </c>
      <c r="F28" s="1272">
        <v>14287710</v>
      </c>
      <c r="G28" s="345">
        <f t="shared" si="0"/>
        <v>-1476717</v>
      </c>
      <c r="H28" s="351">
        <f t="shared" si="1"/>
        <v>-7.2401642248615075E-2</v>
      </c>
      <c r="I28" s="340">
        <f t="shared" si="2"/>
        <v>-4631754</v>
      </c>
      <c r="J28" s="356">
        <f t="shared" si="3"/>
        <v>-0.24481422940945896</v>
      </c>
    </row>
    <row r="29" spans="1:10" s="770" customFormat="1">
      <c r="A29" s="1268" t="s">
        <v>715</v>
      </c>
      <c r="B29" s="1269">
        <v>37043088</v>
      </c>
      <c r="C29" s="267">
        <v>43318032</v>
      </c>
      <c r="D29" s="1270">
        <v>34222968</v>
      </c>
      <c r="E29" s="1271">
        <v>22203768</v>
      </c>
      <c r="F29" s="1272">
        <v>30517849</v>
      </c>
      <c r="G29" s="345">
        <f t="shared" si="0"/>
        <v>-2820120</v>
      </c>
      <c r="H29" s="351">
        <f t="shared" si="1"/>
        <v>-7.613080205408361E-2</v>
      </c>
      <c r="I29" s="340">
        <f t="shared" si="2"/>
        <v>-3705119</v>
      </c>
      <c r="J29" s="356">
        <f t="shared" si="3"/>
        <v>-0.1082641049718423</v>
      </c>
    </row>
    <row r="30" spans="1:10" s="770" customFormat="1">
      <c r="A30" s="1268" t="s">
        <v>716</v>
      </c>
      <c r="B30" s="1269">
        <v>200000</v>
      </c>
      <c r="C30" s="267">
        <v>107260</v>
      </c>
      <c r="D30" s="1270">
        <v>199000</v>
      </c>
      <c r="E30" s="1271">
        <v>159570</v>
      </c>
      <c r="F30" s="1272">
        <v>159000</v>
      </c>
      <c r="G30" s="345">
        <f t="shared" si="0"/>
        <v>-1000</v>
      </c>
      <c r="H30" s="351">
        <f t="shared" si="1"/>
        <v>-5.0000000000000001E-3</v>
      </c>
      <c r="I30" s="340">
        <f t="shared" si="2"/>
        <v>-40000</v>
      </c>
      <c r="J30" s="356">
        <f t="shared" si="3"/>
        <v>-0.20100502512562815</v>
      </c>
    </row>
    <row r="31" spans="1:10" s="770" customFormat="1">
      <c r="A31" s="1268" t="s">
        <v>717</v>
      </c>
      <c r="B31" s="1269">
        <v>25406885</v>
      </c>
      <c r="C31" s="267">
        <v>84654986</v>
      </c>
      <c r="D31" s="1270">
        <v>24974894</v>
      </c>
      <c r="E31" s="1271">
        <v>26888598</v>
      </c>
      <c r="F31" s="1272">
        <v>25055835</v>
      </c>
      <c r="G31" s="345">
        <f t="shared" si="0"/>
        <v>-431991</v>
      </c>
      <c r="H31" s="351">
        <f t="shared" si="1"/>
        <v>-1.7002910825156252E-2</v>
      </c>
      <c r="I31" s="340">
        <f t="shared" si="2"/>
        <v>80941</v>
      </c>
      <c r="J31" s="356">
        <f t="shared" si="3"/>
        <v>3.2408946360292859E-3</v>
      </c>
    </row>
    <row r="32" spans="1:10" s="770" customFormat="1">
      <c r="A32" s="1268" t="s">
        <v>718</v>
      </c>
      <c r="B32" s="1269">
        <v>9613497</v>
      </c>
      <c r="C32" s="267">
        <v>10529692</v>
      </c>
      <c r="D32" s="1270">
        <v>11257101</v>
      </c>
      <c r="E32" s="1271">
        <v>11301606</v>
      </c>
      <c r="F32" s="1272">
        <v>10649327</v>
      </c>
      <c r="G32" s="345">
        <f t="shared" si="0"/>
        <v>1643604</v>
      </c>
      <c r="H32" s="351">
        <f t="shared" si="1"/>
        <v>0.1709683791444466</v>
      </c>
      <c r="I32" s="340">
        <f t="shared" si="2"/>
        <v>-607774</v>
      </c>
      <c r="J32" s="356">
        <f t="shared" si="3"/>
        <v>-5.3990276892780832E-2</v>
      </c>
    </row>
    <row r="33" spans="1:10" s="770" customFormat="1">
      <c r="A33" s="1268" t="s">
        <v>719</v>
      </c>
      <c r="B33" s="1269">
        <v>14841285</v>
      </c>
      <c r="C33" s="267">
        <v>15852728</v>
      </c>
      <c r="D33" s="1270">
        <v>15592582</v>
      </c>
      <c r="E33" s="1271">
        <v>16136498</v>
      </c>
      <c r="F33" s="1272">
        <v>13829650</v>
      </c>
      <c r="G33" s="345">
        <f t="shared" si="0"/>
        <v>751297</v>
      </c>
      <c r="H33" s="351">
        <f t="shared" si="1"/>
        <v>5.0622099097214289E-2</v>
      </c>
      <c r="I33" s="340">
        <f t="shared" si="2"/>
        <v>-1762932</v>
      </c>
      <c r="J33" s="356">
        <f t="shared" si="3"/>
        <v>-0.11306222407552514</v>
      </c>
    </row>
    <row r="34" spans="1:10" s="770" customFormat="1">
      <c r="A34" s="1268" t="s">
        <v>720</v>
      </c>
      <c r="B34" s="1269">
        <v>9894833</v>
      </c>
      <c r="C34" s="267">
        <v>10500179</v>
      </c>
      <c r="D34" s="1270">
        <v>9947411</v>
      </c>
      <c r="E34" s="1271">
        <v>10857186</v>
      </c>
      <c r="F34" s="1272">
        <v>9555983</v>
      </c>
      <c r="G34" s="345">
        <f t="shared" si="0"/>
        <v>52578</v>
      </c>
      <c r="H34" s="351">
        <f t="shared" si="1"/>
        <v>5.3136824037353638E-3</v>
      </c>
      <c r="I34" s="340">
        <f t="shared" si="2"/>
        <v>-391428</v>
      </c>
      <c r="J34" s="356">
        <f t="shared" si="3"/>
        <v>-3.9349736328377301E-2</v>
      </c>
    </row>
    <row r="35" spans="1:10" s="770" customFormat="1">
      <c r="A35" s="1268" t="s">
        <v>721</v>
      </c>
      <c r="B35" s="1269">
        <v>11383375</v>
      </c>
      <c r="C35" s="267">
        <v>8666497</v>
      </c>
      <c r="D35" s="1270">
        <v>18868756</v>
      </c>
      <c r="E35" s="1271">
        <v>5391728</v>
      </c>
      <c r="F35" s="1272">
        <v>6414217</v>
      </c>
      <c r="G35" s="345">
        <f t="shared" si="0"/>
        <v>7485381</v>
      </c>
      <c r="H35" s="351">
        <f t="shared" si="1"/>
        <v>0.65757132660568596</v>
      </c>
      <c r="I35" s="340">
        <f t="shared" si="2"/>
        <v>-12454539</v>
      </c>
      <c r="J35" s="356">
        <f t="shared" si="3"/>
        <v>-0.66006147941072535</v>
      </c>
    </row>
    <row r="36" spans="1:10" s="770" customFormat="1">
      <c r="A36" s="1268" t="s">
        <v>722</v>
      </c>
      <c r="B36" s="1269">
        <v>9464</v>
      </c>
      <c r="C36" s="267">
        <v>2921883</v>
      </c>
      <c r="D36" s="1270">
        <v>1740935</v>
      </c>
      <c r="E36" s="1271">
        <v>2007604</v>
      </c>
      <c r="F36" s="1272">
        <v>1344744</v>
      </c>
      <c r="G36" s="345">
        <f t="shared" si="0"/>
        <v>1731471</v>
      </c>
      <c r="H36" s="351">
        <f t="shared" si="1"/>
        <v>182.95340236686391</v>
      </c>
      <c r="I36" s="340">
        <f t="shared" si="2"/>
        <v>-396191</v>
      </c>
      <c r="J36" s="356">
        <f t="shared" si="3"/>
        <v>-0.22757368885110588</v>
      </c>
    </row>
    <row r="37" spans="1:10" s="770" customFormat="1">
      <c r="A37" s="1268" t="s">
        <v>723</v>
      </c>
      <c r="B37" s="1269"/>
      <c r="C37" s="267">
        <v>5164364</v>
      </c>
      <c r="D37" s="1270">
        <v>3419414</v>
      </c>
      <c r="E37" s="1271">
        <v>4297682</v>
      </c>
      <c r="F37" s="1272">
        <v>2939384</v>
      </c>
      <c r="G37" s="345">
        <f t="shared" si="0"/>
        <v>3419414</v>
      </c>
      <c r="H37" s="351">
        <v>1</v>
      </c>
      <c r="I37" s="340">
        <f t="shared" si="2"/>
        <v>-480030</v>
      </c>
      <c r="J37" s="356">
        <f t="shared" si="3"/>
        <v>-0.1403837031725319</v>
      </c>
    </row>
    <row r="38" spans="1:10" s="770" customFormat="1">
      <c r="A38" s="1268" t="s">
        <v>724</v>
      </c>
      <c r="B38" s="1269">
        <v>29595635</v>
      </c>
      <c r="C38" s="267">
        <v>34388015</v>
      </c>
      <c r="D38" s="1270">
        <v>37526880</v>
      </c>
      <c r="E38" s="1271">
        <v>43835443</v>
      </c>
      <c r="F38" s="1272">
        <v>36358024</v>
      </c>
      <c r="G38" s="345">
        <f t="shared" si="0"/>
        <v>7931245</v>
      </c>
      <c r="H38" s="351">
        <f t="shared" si="1"/>
        <v>0.26798698524292519</v>
      </c>
      <c r="I38" s="340">
        <f t="shared" si="2"/>
        <v>-1168856</v>
      </c>
      <c r="J38" s="356">
        <f t="shared" si="3"/>
        <v>-3.1147167043996195E-2</v>
      </c>
    </row>
    <row r="39" spans="1:10" s="770" customFormat="1">
      <c r="A39" s="1268" t="s">
        <v>23991</v>
      </c>
      <c r="B39" s="1273">
        <v>11730232</v>
      </c>
      <c r="C39" s="1274">
        <v>13634527</v>
      </c>
      <c r="D39" s="1270">
        <v>8724715</v>
      </c>
      <c r="E39" s="1271">
        <v>7949328</v>
      </c>
      <c r="F39" s="1272">
        <v>8348672</v>
      </c>
      <c r="G39" s="345">
        <f t="shared" si="0"/>
        <v>-3005517</v>
      </c>
      <c r="H39" s="351">
        <f t="shared" si="1"/>
        <v>-0.25621974058143093</v>
      </c>
      <c r="I39" s="340">
        <f t="shared" si="2"/>
        <v>-376043</v>
      </c>
      <c r="J39" s="356">
        <f t="shared" si="3"/>
        <v>-4.3100892120831451E-2</v>
      </c>
    </row>
    <row r="40" spans="1:10" s="770" customFormat="1" ht="24">
      <c r="A40" s="1268" t="s">
        <v>23992</v>
      </c>
      <c r="B40" s="1269"/>
      <c r="C40" s="267"/>
      <c r="D40" s="1270">
        <v>15692501</v>
      </c>
      <c r="E40" s="1271">
        <v>337055</v>
      </c>
      <c r="F40" s="1272"/>
      <c r="G40" s="345">
        <f t="shared" si="0"/>
        <v>15692501</v>
      </c>
      <c r="H40" s="351">
        <v>1</v>
      </c>
      <c r="I40" s="340">
        <f t="shared" si="2"/>
        <v>-15692501</v>
      </c>
      <c r="J40" s="356">
        <f t="shared" si="3"/>
        <v>-1</v>
      </c>
    </row>
    <row r="41" spans="1:10" s="770" customFormat="1">
      <c r="A41" s="1268" t="s">
        <v>23993</v>
      </c>
      <c r="B41" s="1273">
        <v>1208161</v>
      </c>
      <c r="C41" s="1274">
        <v>2412251</v>
      </c>
      <c r="D41" s="1270">
        <v>1315160</v>
      </c>
      <c r="E41" s="1271">
        <v>1373879</v>
      </c>
      <c r="F41" s="1272">
        <v>1949783</v>
      </c>
      <c r="G41" s="345">
        <f t="shared" si="0"/>
        <v>106999</v>
      </c>
      <c r="H41" s="351">
        <f t="shared" si="1"/>
        <v>8.8563527543100623E-2</v>
      </c>
      <c r="I41" s="340">
        <f t="shared" si="2"/>
        <v>634623</v>
      </c>
      <c r="J41" s="356">
        <f t="shared" si="3"/>
        <v>0.48254432920709267</v>
      </c>
    </row>
    <row r="42" spans="1:10" s="770" customFormat="1">
      <c r="A42" s="1268" t="s">
        <v>23994</v>
      </c>
      <c r="B42" s="1273">
        <v>176578</v>
      </c>
      <c r="C42" s="1274">
        <v>303437</v>
      </c>
      <c r="D42" s="1270">
        <v>225043</v>
      </c>
      <c r="E42" s="1271">
        <v>982922</v>
      </c>
      <c r="F42" s="1272">
        <v>271534</v>
      </c>
      <c r="G42" s="345">
        <f t="shared" si="0"/>
        <v>48465</v>
      </c>
      <c r="H42" s="351">
        <f t="shared" si="1"/>
        <v>0.27446794051354073</v>
      </c>
      <c r="I42" s="340">
        <f t="shared" si="2"/>
        <v>46491</v>
      </c>
      <c r="J42" s="356">
        <f t="shared" si="3"/>
        <v>0.20658718556009295</v>
      </c>
    </row>
    <row r="43" spans="1:10" s="770" customFormat="1">
      <c r="A43" s="1268" t="s">
        <v>23995</v>
      </c>
      <c r="B43" s="1273">
        <v>4829357</v>
      </c>
      <c r="C43" s="1274">
        <v>6784964</v>
      </c>
      <c r="D43" s="1270">
        <v>5413207</v>
      </c>
      <c r="E43" s="1271">
        <v>6174585</v>
      </c>
      <c r="F43" s="1272">
        <v>5415592</v>
      </c>
      <c r="G43" s="345">
        <f t="shared" si="0"/>
        <v>583850</v>
      </c>
      <c r="H43" s="351">
        <f t="shared" si="1"/>
        <v>0.12089601162225116</v>
      </c>
      <c r="I43" s="340">
        <f t="shared" si="2"/>
        <v>2385</v>
      </c>
      <c r="J43" s="356">
        <f t="shared" si="3"/>
        <v>4.4058909995498046E-4</v>
      </c>
    </row>
    <row r="44" spans="1:10" s="770" customFormat="1">
      <c r="A44" s="1268" t="s">
        <v>23996</v>
      </c>
      <c r="B44" s="1273">
        <v>14056997</v>
      </c>
      <c r="C44" s="1274">
        <v>12390291</v>
      </c>
      <c r="D44" s="1270">
        <v>2410181</v>
      </c>
      <c r="E44" s="1271">
        <v>2472174</v>
      </c>
      <c r="F44" s="1272">
        <v>1309210</v>
      </c>
      <c r="G44" s="345">
        <f t="shared" si="0"/>
        <v>-11646816</v>
      </c>
      <c r="H44" s="351">
        <f t="shared" si="1"/>
        <v>-0.82854225550450067</v>
      </c>
      <c r="I44" s="340">
        <f t="shared" si="2"/>
        <v>-1100971</v>
      </c>
      <c r="J44" s="356">
        <f t="shared" si="3"/>
        <v>-0.45680013243818618</v>
      </c>
    </row>
    <row r="45" spans="1:10" s="770" customFormat="1">
      <c r="A45" s="1268" t="s">
        <v>725</v>
      </c>
      <c r="B45" s="1269">
        <v>77567027</v>
      </c>
      <c r="C45" s="267">
        <v>77714868</v>
      </c>
      <c r="D45" s="1270">
        <v>61600621</v>
      </c>
      <c r="E45" s="1271">
        <v>64346066</v>
      </c>
      <c r="F45" s="1272">
        <v>63666329</v>
      </c>
      <c r="G45" s="345">
        <f t="shared" si="0"/>
        <v>-15966406</v>
      </c>
      <c r="H45" s="351">
        <f t="shared" si="1"/>
        <v>-0.20584011812132494</v>
      </c>
      <c r="I45" s="340">
        <f t="shared" si="2"/>
        <v>2065708</v>
      </c>
      <c r="J45" s="356">
        <f t="shared" si="3"/>
        <v>3.3533882718487527E-2</v>
      </c>
    </row>
    <row r="46" spans="1:10" s="770" customFormat="1">
      <c r="A46" s="1268" t="s">
        <v>726</v>
      </c>
      <c r="B46" s="1269">
        <v>833156</v>
      </c>
      <c r="C46" s="267">
        <v>1502423</v>
      </c>
      <c r="D46" s="1270">
        <v>568147</v>
      </c>
      <c r="E46" s="1271">
        <v>620870</v>
      </c>
      <c r="F46" s="1272">
        <v>632258</v>
      </c>
      <c r="G46" s="345">
        <f t="shared" si="0"/>
        <v>-265009</v>
      </c>
      <c r="H46" s="351">
        <f t="shared" si="1"/>
        <v>-0.31807848710205533</v>
      </c>
      <c r="I46" s="340">
        <f t="shared" si="2"/>
        <v>64111</v>
      </c>
      <c r="J46" s="356">
        <f t="shared" si="3"/>
        <v>0.11284227497461044</v>
      </c>
    </row>
    <row r="47" spans="1:10" s="770" customFormat="1">
      <c r="A47" s="1268" t="s">
        <v>727</v>
      </c>
      <c r="B47" s="1269">
        <v>1326257</v>
      </c>
      <c r="C47" s="267">
        <v>2973111</v>
      </c>
      <c r="D47" s="1270">
        <v>1461563</v>
      </c>
      <c r="E47" s="1271">
        <v>1644967</v>
      </c>
      <c r="F47" s="1272">
        <v>1564079</v>
      </c>
      <c r="G47" s="345">
        <f t="shared" si="0"/>
        <v>135306</v>
      </c>
      <c r="H47" s="351">
        <f t="shared" si="1"/>
        <v>0.10202095069055243</v>
      </c>
      <c r="I47" s="340">
        <f t="shared" si="2"/>
        <v>102516</v>
      </c>
      <c r="J47" s="356">
        <f t="shared" si="3"/>
        <v>7.0141348679461646E-2</v>
      </c>
    </row>
    <row r="48" spans="1:10" s="770" customFormat="1">
      <c r="A48" s="1268" t="s">
        <v>728</v>
      </c>
      <c r="B48" s="1269">
        <v>8466133</v>
      </c>
      <c r="C48" s="267">
        <v>8363475</v>
      </c>
      <c r="D48" s="1270">
        <v>9775472</v>
      </c>
      <c r="E48" s="1271">
        <v>11918326</v>
      </c>
      <c r="F48" s="1272">
        <v>9869554</v>
      </c>
      <c r="G48" s="345">
        <f t="shared" si="0"/>
        <v>1309339</v>
      </c>
      <c r="H48" s="351">
        <f t="shared" si="1"/>
        <v>0.15465608678720261</v>
      </c>
      <c r="I48" s="340">
        <f t="shared" si="2"/>
        <v>94082</v>
      </c>
      <c r="J48" s="356">
        <f t="shared" si="3"/>
        <v>9.62429231038665E-3</v>
      </c>
    </row>
    <row r="49" spans="1:10" s="770" customFormat="1">
      <c r="A49" s="1268" t="s">
        <v>729</v>
      </c>
      <c r="B49" s="1269">
        <v>206356</v>
      </c>
      <c r="C49" s="267">
        <v>110768</v>
      </c>
      <c r="D49" s="1270">
        <v>285129</v>
      </c>
      <c r="E49" s="1271">
        <v>379729</v>
      </c>
      <c r="F49" s="1272">
        <v>448782</v>
      </c>
      <c r="G49" s="345">
        <f t="shared" si="0"/>
        <v>78773</v>
      </c>
      <c r="H49" s="351">
        <f t="shared" si="1"/>
        <v>0.38173350908139331</v>
      </c>
      <c r="I49" s="340">
        <f t="shared" si="2"/>
        <v>163653</v>
      </c>
      <c r="J49" s="356">
        <f t="shared" si="3"/>
        <v>0.57396125964037326</v>
      </c>
    </row>
    <row r="50" spans="1:10" s="770" customFormat="1">
      <c r="A50" s="1268" t="s">
        <v>730</v>
      </c>
      <c r="B50" s="1269">
        <v>33255914</v>
      </c>
      <c r="C50" s="267">
        <v>27149339</v>
      </c>
      <c r="D50" s="1270">
        <v>27647772</v>
      </c>
      <c r="E50" s="1271">
        <v>15180475</v>
      </c>
      <c r="F50" s="1272">
        <v>8148764</v>
      </c>
      <c r="G50" s="345">
        <f t="shared" si="0"/>
        <v>-5608142</v>
      </c>
      <c r="H50" s="351">
        <f t="shared" si="1"/>
        <v>-0.16863593043931976</v>
      </c>
      <c r="I50" s="340">
        <f t="shared" si="2"/>
        <v>-19499008</v>
      </c>
      <c r="J50" s="356">
        <f t="shared" si="3"/>
        <v>-0.70526507524729298</v>
      </c>
    </row>
    <row r="51" spans="1:10" s="770" customFormat="1">
      <c r="A51" s="1268" t="s">
        <v>731</v>
      </c>
      <c r="B51" s="1269">
        <v>922760</v>
      </c>
      <c r="C51" s="267">
        <v>671513</v>
      </c>
      <c r="D51" s="1269"/>
      <c r="E51" s="267"/>
      <c r="F51" s="1272"/>
      <c r="G51" s="345">
        <f t="shared" si="0"/>
        <v>-922760</v>
      </c>
      <c r="H51" s="351">
        <f t="shared" si="1"/>
        <v>-1</v>
      </c>
      <c r="I51" s="1851">
        <f t="shared" si="2"/>
        <v>0</v>
      </c>
      <c r="J51" s="356">
        <v>0</v>
      </c>
    </row>
    <row r="52" spans="1:10" s="770" customFormat="1">
      <c r="A52" s="1268" t="s">
        <v>732</v>
      </c>
      <c r="B52" s="1269">
        <v>1191188</v>
      </c>
      <c r="C52" s="267">
        <v>920181</v>
      </c>
      <c r="D52" s="1269"/>
      <c r="E52" s="267"/>
      <c r="F52" s="1272"/>
      <c r="G52" s="345">
        <f t="shared" si="0"/>
        <v>-1191188</v>
      </c>
      <c r="H52" s="351">
        <f t="shared" si="1"/>
        <v>-1</v>
      </c>
      <c r="I52" s="1851">
        <f t="shared" si="2"/>
        <v>0</v>
      </c>
      <c r="J52" s="356">
        <v>0</v>
      </c>
    </row>
    <row r="53" spans="1:10" s="770" customFormat="1">
      <c r="A53" s="1268" t="s">
        <v>733</v>
      </c>
      <c r="B53" s="1269">
        <v>2618702</v>
      </c>
      <c r="C53" s="267">
        <v>211049</v>
      </c>
      <c r="D53" s="1269"/>
      <c r="E53" s="267"/>
      <c r="F53" s="1272"/>
      <c r="G53" s="345">
        <f t="shared" si="0"/>
        <v>-2618702</v>
      </c>
      <c r="H53" s="351">
        <f t="shared" si="1"/>
        <v>-1</v>
      </c>
      <c r="I53" s="1851">
        <f t="shared" si="2"/>
        <v>0</v>
      </c>
      <c r="J53" s="356">
        <v>0</v>
      </c>
    </row>
    <row r="54" spans="1:10" s="770" customFormat="1">
      <c r="A54" s="1268" t="s">
        <v>734</v>
      </c>
      <c r="B54" s="1269"/>
      <c r="C54" s="267"/>
      <c r="D54" s="1270">
        <v>10000</v>
      </c>
      <c r="E54" s="1271">
        <v>2944296</v>
      </c>
      <c r="F54" s="1272">
        <v>580988</v>
      </c>
      <c r="G54" s="345">
        <f t="shared" si="0"/>
        <v>10000</v>
      </c>
      <c r="H54" s="351">
        <v>1</v>
      </c>
      <c r="I54" s="340">
        <f t="shared" si="2"/>
        <v>570988</v>
      </c>
      <c r="J54" s="356">
        <f t="shared" si="3"/>
        <v>57.098799999999997</v>
      </c>
    </row>
    <row r="55" spans="1:10" s="770" customFormat="1">
      <c r="A55" s="1268" t="s">
        <v>735</v>
      </c>
      <c r="B55" s="1269"/>
      <c r="C55" s="267"/>
      <c r="D55" s="1270">
        <v>110000</v>
      </c>
      <c r="E55" s="1271">
        <v>40000</v>
      </c>
      <c r="F55" s="1272">
        <v>40000</v>
      </c>
      <c r="G55" s="345">
        <f t="shared" si="0"/>
        <v>110000</v>
      </c>
      <c r="H55" s="351">
        <v>1</v>
      </c>
      <c r="I55" s="340">
        <f t="shared" si="2"/>
        <v>-70000</v>
      </c>
      <c r="J55" s="356">
        <f t="shared" si="3"/>
        <v>-0.63636363636363635</v>
      </c>
    </row>
    <row r="56" spans="1:10" s="770" customFormat="1">
      <c r="A56" s="1268" t="s">
        <v>23997</v>
      </c>
      <c r="B56" s="1269"/>
      <c r="C56" s="267"/>
      <c r="D56" s="1270">
        <v>276220</v>
      </c>
      <c r="E56" s="1271">
        <v>191220</v>
      </c>
      <c r="F56" s="1272">
        <v>29750</v>
      </c>
      <c r="G56" s="345">
        <f t="shared" si="0"/>
        <v>276220</v>
      </c>
      <c r="H56" s="351">
        <v>1</v>
      </c>
      <c r="I56" s="340">
        <f t="shared" si="2"/>
        <v>-246470</v>
      </c>
      <c r="J56" s="356">
        <f t="shared" si="3"/>
        <v>-0.89229599594526099</v>
      </c>
    </row>
    <row r="57" spans="1:10" s="770" customFormat="1">
      <c r="A57" s="1268" t="s">
        <v>736</v>
      </c>
      <c r="B57" s="1269">
        <v>133703942</v>
      </c>
      <c r="C57" s="267">
        <v>345819338</v>
      </c>
      <c r="D57" s="1270">
        <v>162799201</v>
      </c>
      <c r="E57" s="1271">
        <v>199066696</v>
      </c>
      <c r="F57" s="1272">
        <v>192623036</v>
      </c>
      <c r="G57" s="345">
        <f t="shared" si="0"/>
        <v>29095259</v>
      </c>
      <c r="H57" s="351">
        <f t="shared" si="1"/>
        <v>0.21760958252076068</v>
      </c>
      <c r="I57" s="340">
        <f t="shared" si="2"/>
        <v>29823835</v>
      </c>
      <c r="J57" s="356">
        <f t="shared" si="3"/>
        <v>0.18319398877148052</v>
      </c>
    </row>
    <row r="58" spans="1:10" s="770" customFormat="1">
      <c r="A58" s="1268" t="s">
        <v>737</v>
      </c>
      <c r="B58" s="1269">
        <v>2579874</v>
      </c>
      <c r="C58" s="267">
        <v>5335280</v>
      </c>
      <c r="D58" s="1270">
        <v>3591726</v>
      </c>
      <c r="E58" s="1271">
        <v>4355086</v>
      </c>
      <c r="F58" s="1272">
        <v>1432459</v>
      </c>
      <c r="G58" s="345">
        <f t="shared" si="0"/>
        <v>1011852</v>
      </c>
      <c r="H58" s="351">
        <f t="shared" si="1"/>
        <v>0.39220985210905651</v>
      </c>
      <c r="I58" s="340">
        <f t="shared" si="2"/>
        <v>-2159267</v>
      </c>
      <c r="J58" s="356">
        <f t="shared" si="3"/>
        <v>-0.6011780965474538</v>
      </c>
    </row>
    <row r="59" spans="1:10" s="770" customFormat="1">
      <c r="A59" s="1268" t="s">
        <v>738</v>
      </c>
      <c r="B59" s="1269">
        <v>242400</v>
      </c>
      <c r="C59" s="267">
        <v>2241324</v>
      </c>
      <c r="D59" s="1270"/>
      <c r="E59" s="267"/>
      <c r="F59" s="1272"/>
      <c r="G59" s="345">
        <f t="shared" si="0"/>
        <v>-242400</v>
      </c>
      <c r="H59" s="351">
        <f t="shared" si="1"/>
        <v>-1</v>
      </c>
      <c r="I59" s="1851">
        <f t="shared" si="2"/>
        <v>0</v>
      </c>
      <c r="J59" s="356">
        <v>0</v>
      </c>
    </row>
    <row r="60" spans="1:10" s="770" customFormat="1">
      <c r="A60" s="1268" t="s">
        <v>739</v>
      </c>
      <c r="B60" s="1269">
        <v>70000</v>
      </c>
      <c r="C60" s="267">
        <v>52250</v>
      </c>
      <c r="D60" s="1270"/>
      <c r="E60" s="267"/>
      <c r="F60" s="1272"/>
      <c r="G60" s="345">
        <f t="shared" si="0"/>
        <v>-70000</v>
      </c>
      <c r="H60" s="351">
        <f t="shared" si="1"/>
        <v>-1</v>
      </c>
      <c r="I60" s="1851">
        <f t="shared" si="2"/>
        <v>0</v>
      </c>
      <c r="J60" s="356">
        <v>0</v>
      </c>
    </row>
    <row r="61" spans="1:10" s="770" customFormat="1">
      <c r="A61" s="1268" t="s">
        <v>740</v>
      </c>
      <c r="B61" s="1269"/>
      <c r="C61" s="267">
        <v>6001</v>
      </c>
      <c r="D61" s="1270"/>
      <c r="E61" s="267"/>
      <c r="F61" s="1272"/>
      <c r="G61" s="1850">
        <f t="shared" si="0"/>
        <v>0</v>
      </c>
      <c r="H61" s="351">
        <v>0</v>
      </c>
      <c r="I61" s="1851">
        <f t="shared" si="2"/>
        <v>0</v>
      </c>
      <c r="J61" s="356">
        <v>0</v>
      </c>
    </row>
    <row r="62" spans="1:10" s="770" customFormat="1">
      <c r="A62" s="1268" t="s">
        <v>741</v>
      </c>
      <c r="B62" s="1269"/>
      <c r="C62" s="267"/>
      <c r="D62" s="1270">
        <v>20000</v>
      </c>
      <c r="E62" s="1271">
        <v>34191</v>
      </c>
      <c r="F62" s="1272"/>
      <c r="G62" s="345">
        <f t="shared" si="0"/>
        <v>20000</v>
      </c>
      <c r="H62" s="351">
        <v>1</v>
      </c>
      <c r="I62" s="340">
        <f t="shared" si="2"/>
        <v>-20000</v>
      </c>
      <c r="J62" s="356">
        <f t="shared" si="3"/>
        <v>-1</v>
      </c>
    </row>
    <row r="63" spans="1:10" s="770" customFormat="1">
      <c r="A63" s="1268" t="s">
        <v>742</v>
      </c>
      <c r="B63" s="1269"/>
      <c r="C63" s="267"/>
      <c r="D63" s="1270">
        <v>10000</v>
      </c>
      <c r="E63" s="1271">
        <v>77420</v>
      </c>
      <c r="F63" s="1272">
        <v>75720</v>
      </c>
      <c r="G63" s="345">
        <f t="shared" si="0"/>
        <v>10000</v>
      </c>
      <c r="H63" s="351">
        <v>1</v>
      </c>
      <c r="I63" s="340">
        <f t="shared" si="2"/>
        <v>65720</v>
      </c>
      <c r="J63" s="356">
        <f t="shared" si="3"/>
        <v>6.5720000000000001</v>
      </c>
    </row>
    <row r="64" spans="1:10" s="770" customFormat="1">
      <c r="A64" s="1268" t="s">
        <v>23998</v>
      </c>
      <c r="B64" s="1269"/>
      <c r="C64" s="267"/>
      <c r="D64" s="1270">
        <v>110000</v>
      </c>
      <c r="E64" s="1271">
        <v>212000</v>
      </c>
      <c r="F64" s="1272">
        <v>110000</v>
      </c>
      <c r="G64" s="345">
        <f t="shared" si="0"/>
        <v>110000</v>
      </c>
      <c r="H64" s="351">
        <v>1</v>
      </c>
      <c r="I64" s="1851">
        <f t="shared" si="2"/>
        <v>0</v>
      </c>
      <c r="J64" s="356">
        <f t="shared" si="3"/>
        <v>0</v>
      </c>
    </row>
    <row r="65" spans="1:10" s="770" customFormat="1">
      <c r="A65" s="1268" t="s">
        <v>743</v>
      </c>
      <c r="B65" s="1269">
        <v>16853210</v>
      </c>
      <c r="C65" s="267">
        <v>32959759</v>
      </c>
      <c r="D65" s="1270">
        <v>4840110</v>
      </c>
      <c r="E65" s="1271">
        <v>8187840</v>
      </c>
      <c r="F65" s="1272">
        <v>1440940</v>
      </c>
      <c r="G65" s="345">
        <f t="shared" si="0"/>
        <v>-12013100</v>
      </c>
      <c r="H65" s="351">
        <f t="shared" si="1"/>
        <v>-0.71280782711424118</v>
      </c>
      <c r="I65" s="340">
        <f t="shared" si="2"/>
        <v>-3399170</v>
      </c>
      <c r="J65" s="356">
        <f t="shared" si="3"/>
        <v>-0.70229189006034987</v>
      </c>
    </row>
    <row r="66" spans="1:10" s="770" customFormat="1">
      <c r="A66" s="1268" t="s">
        <v>744</v>
      </c>
      <c r="B66" s="1269">
        <v>10550298</v>
      </c>
      <c r="C66" s="267">
        <v>5139325</v>
      </c>
      <c r="D66" s="1270">
        <v>7931676</v>
      </c>
      <c r="E66" s="1271">
        <v>5192846</v>
      </c>
      <c r="F66" s="1272">
        <v>2108302</v>
      </c>
      <c r="G66" s="345">
        <f t="shared" si="0"/>
        <v>-2618622</v>
      </c>
      <c r="H66" s="351">
        <f t="shared" si="1"/>
        <v>-0.24820360524413623</v>
      </c>
      <c r="I66" s="340">
        <f t="shared" si="2"/>
        <v>-5823374</v>
      </c>
      <c r="J66" s="356">
        <f t="shared" si="3"/>
        <v>-0.73419211778191651</v>
      </c>
    </row>
    <row r="67" spans="1:10" s="770" customFormat="1">
      <c r="A67" s="1268" t="s">
        <v>745</v>
      </c>
      <c r="B67" s="1269">
        <v>34454141</v>
      </c>
      <c r="C67" s="267">
        <v>24093641</v>
      </c>
      <c r="D67" s="1270">
        <v>26852337</v>
      </c>
      <c r="E67" s="1271">
        <v>32194906</v>
      </c>
      <c r="F67" s="1272">
        <v>38333894</v>
      </c>
      <c r="G67" s="345">
        <f t="shared" si="0"/>
        <v>-7601804</v>
      </c>
      <c r="H67" s="351">
        <f t="shared" si="1"/>
        <v>-0.22063542376517237</v>
      </c>
      <c r="I67" s="340">
        <f t="shared" si="2"/>
        <v>11481557</v>
      </c>
      <c r="J67" s="356">
        <f t="shared" si="3"/>
        <v>0.42758129394845595</v>
      </c>
    </row>
    <row r="68" spans="1:10" s="770" customFormat="1">
      <c r="A68" s="1268" t="s">
        <v>746</v>
      </c>
      <c r="B68" s="1269">
        <v>12089430</v>
      </c>
      <c r="C68" s="267">
        <v>10538672</v>
      </c>
      <c r="D68" s="1270">
        <v>11687021</v>
      </c>
      <c r="E68" s="1271">
        <v>12689519</v>
      </c>
      <c r="F68" s="1272">
        <v>12128850</v>
      </c>
      <c r="G68" s="345">
        <f t="shared" si="0"/>
        <v>-402409</v>
      </c>
      <c r="H68" s="351">
        <f t="shared" si="1"/>
        <v>-3.3286019274688716E-2</v>
      </c>
      <c r="I68" s="340">
        <f t="shared" si="2"/>
        <v>441829</v>
      </c>
      <c r="J68" s="356">
        <f t="shared" si="3"/>
        <v>3.7805100204748497E-2</v>
      </c>
    </row>
    <row r="69" spans="1:10" s="770" customFormat="1">
      <c r="A69" s="1268" t="s">
        <v>747</v>
      </c>
      <c r="B69" s="1269">
        <v>8000</v>
      </c>
      <c r="C69" s="267">
        <v>8000</v>
      </c>
      <c r="D69" s="1270">
        <v>8270</v>
      </c>
      <c r="E69" s="1271">
        <v>8270</v>
      </c>
      <c r="F69" s="1272">
        <v>8270</v>
      </c>
      <c r="G69" s="345">
        <f t="shared" si="0"/>
        <v>270</v>
      </c>
      <c r="H69" s="351">
        <f t="shared" si="1"/>
        <v>3.3750000000000002E-2</v>
      </c>
      <c r="I69" s="1851">
        <f t="shared" si="2"/>
        <v>0</v>
      </c>
      <c r="J69" s="356">
        <f t="shared" si="3"/>
        <v>0</v>
      </c>
    </row>
    <row r="70" spans="1:10" s="770" customFormat="1">
      <c r="A70" s="1268" t="s">
        <v>748</v>
      </c>
      <c r="B70" s="1269">
        <v>4038340</v>
      </c>
      <c r="C70" s="267">
        <v>3718388</v>
      </c>
      <c r="D70" s="1270">
        <v>9372504</v>
      </c>
      <c r="E70" s="1271">
        <v>1775092</v>
      </c>
      <c r="F70" s="1272">
        <v>706500</v>
      </c>
      <c r="G70" s="345">
        <f t="shared" si="0"/>
        <v>5334164</v>
      </c>
      <c r="H70" s="351">
        <f t="shared" si="1"/>
        <v>1.3208803617327911</v>
      </c>
      <c r="I70" s="340">
        <f t="shared" si="2"/>
        <v>-8666004</v>
      </c>
      <c r="J70" s="356">
        <f t="shared" si="3"/>
        <v>-0.92461993081037896</v>
      </c>
    </row>
    <row r="71" spans="1:10" s="770" customFormat="1">
      <c r="A71" s="1268" t="s">
        <v>749</v>
      </c>
      <c r="B71" s="1269">
        <v>20006426</v>
      </c>
      <c r="C71" s="267">
        <v>15328585</v>
      </c>
      <c r="D71" s="1270">
        <v>22900487</v>
      </c>
      <c r="E71" s="1271">
        <v>11004406</v>
      </c>
      <c r="F71" s="1272">
        <v>7366465</v>
      </c>
      <c r="G71" s="345">
        <f t="shared" si="0"/>
        <v>2894061</v>
      </c>
      <c r="H71" s="351">
        <f t="shared" si="1"/>
        <v>0.1446565718434667</v>
      </c>
      <c r="I71" s="340">
        <f t="shared" si="2"/>
        <v>-15534022</v>
      </c>
      <c r="J71" s="356">
        <f t="shared" si="3"/>
        <v>-0.67832714649256154</v>
      </c>
    </row>
    <row r="72" spans="1:10" s="770" customFormat="1">
      <c r="A72" s="1268" t="s">
        <v>750</v>
      </c>
      <c r="B72" s="1269">
        <v>143300203</v>
      </c>
      <c r="C72" s="267">
        <v>256895299</v>
      </c>
      <c r="D72" s="1270">
        <v>326265784</v>
      </c>
      <c r="E72" s="1271">
        <v>428257340</v>
      </c>
      <c r="F72" s="1272">
        <v>273497672</v>
      </c>
      <c r="G72" s="345">
        <f t="shared" ref="G72:G76" si="4">+D72-B72</f>
        <v>182965581</v>
      </c>
      <c r="H72" s="351">
        <f t="shared" ref="H72:H75" si="5">+G72/B72</f>
        <v>1.2767991752251739</v>
      </c>
      <c r="I72" s="340">
        <f t="shared" ref="I72:I76" si="6">+F72-D72</f>
        <v>-52768112</v>
      </c>
      <c r="J72" s="356">
        <f t="shared" ref="J72:J75" si="7">+I72/D72</f>
        <v>-0.16173351478376291</v>
      </c>
    </row>
    <row r="73" spans="1:10" s="770" customFormat="1">
      <c r="A73" s="1268" t="s">
        <v>751</v>
      </c>
      <c r="B73" s="1269"/>
      <c r="C73" s="267"/>
      <c r="D73" s="1270">
        <v>128193478</v>
      </c>
      <c r="E73" s="1271">
        <v>134336306</v>
      </c>
      <c r="F73" s="1272">
        <v>131172210</v>
      </c>
      <c r="G73" s="345">
        <f t="shared" si="4"/>
        <v>128193478</v>
      </c>
      <c r="H73" s="351">
        <v>1</v>
      </c>
      <c r="I73" s="340">
        <f t="shared" si="6"/>
        <v>2978732</v>
      </c>
      <c r="J73" s="356">
        <f t="shared" si="7"/>
        <v>2.3236221112590456E-2</v>
      </c>
    </row>
    <row r="74" spans="1:10" s="770" customFormat="1">
      <c r="A74" s="1268" t="s">
        <v>752</v>
      </c>
      <c r="B74" s="1269"/>
      <c r="C74" s="267"/>
      <c r="D74" s="1270">
        <v>3159970</v>
      </c>
      <c r="E74" s="1271">
        <v>16733493</v>
      </c>
      <c r="F74" s="1272">
        <v>7689885</v>
      </c>
      <c r="G74" s="345">
        <f t="shared" si="4"/>
        <v>3159970</v>
      </c>
      <c r="H74" s="351">
        <v>1</v>
      </c>
      <c r="I74" s="340">
        <f t="shared" si="6"/>
        <v>4529915</v>
      </c>
      <c r="J74" s="356">
        <f t="shared" si="7"/>
        <v>1.433531014534948</v>
      </c>
    </row>
    <row r="75" spans="1:10" s="770" customFormat="1">
      <c r="A75" s="1268" t="s">
        <v>753</v>
      </c>
      <c r="B75" s="1269">
        <v>365070194</v>
      </c>
      <c r="C75" s="267">
        <v>335087851</v>
      </c>
      <c r="D75" s="1270">
        <v>374285811</v>
      </c>
      <c r="E75" s="1271">
        <v>397831876</v>
      </c>
      <c r="F75" s="1272">
        <v>393413215</v>
      </c>
      <c r="G75" s="345">
        <f t="shared" si="4"/>
        <v>9215617</v>
      </c>
      <c r="H75" s="351">
        <f t="shared" si="5"/>
        <v>2.5243411134243405E-2</v>
      </c>
      <c r="I75" s="340">
        <f t="shared" si="6"/>
        <v>19127404</v>
      </c>
      <c r="J75" s="356">
        <f t="shared" si="7"/>
        <v>5.1103737939988327E-2</v>
      </c>
    </row>
    <row r="76" spans="1:10" s="770" customFormat="1">
      <c r="A76" s="1268" t="s">
        <v>754</v>
      </c>
      <c r="B76" s="1269"/>
      <c r="C76" s="267"/>
      <c r="D76" s="1270"/>
      <c r="E76" s="1271"/>
      <c r="F76" s="1272">
        <v>56949041</v>
      </c>
      <c r="G76" s="1850">
        <f t="shared" si="4"/>
        <v>0</v>
      </c>
      <c r="H76" s="351">
        <v>0</v>
      </c>
      <c r="I76" s="340">
        <f t="shared" si="6"/>
        <v>56949041</v>
      </c>
      <c r="J76" s="356">
        <v>1</v>
      </c>
    </row>
    <row r="77" spans="1:10" s="770" customFormat="1" ht="27" customHeight="1" thickBot="1">
      <c r="A77" s="1664" t="s">
        <v>23963</v>
      </c>
      <c r="B77" s="346">
        <f t="shared" ref="B77:G77" si="8">SUM(B7:B76)</f>
        <v>1098420376</v>
      </c>
      <c r="C77" s="347">
        <f t="shared" si="8"/>
        <v>1496288632</v>
      </c>
      <c r="D77" s="348">
        <f t="shared" si="8"/>
        <v>1470177701</v>
      </c>
      <c r="E77" s="349">
        <f t="shared" si="8"/>
        <v>1593633475</v>
      </c>
      <c r="F77" s="350">
        <f t="shared" si="8"/>
        <v>1436700787</v>
      </c>
      <c r="G77" s="348">
        <f t="shared" si="8"/>
        <v>371757325</v>
      </c>
      <c r="H77" s="352">
        <f>+G77/B77</f>
        <v>0.33844722214075168</v>
      </c>
      <c r="I77" s="346">
        <f>SUM(I7:I76)</f>
        <v>-33476914</v>
      </c>
      <c r="J77" s="357">
        <f>+I77/D77</f>
        <v>-2.2770658252556367E-2</v>
      </c>
    </row>
    <row r="78" spans="1:10" ht="12.75" hidden="1" thickTop="1">
      <c r="A78" s="1665" t="s">
        <v>36</v>
      </c>
      <c r="B78" s="140"/>
      <c r="C78" s="140"/>
      <c r="D78" s="140"/>
      <c r="E78" s="140"/>
      <c r="F78" s="140"/>
      <c r="G78" s="140"/>
      <c r="H78" s="353"/>
      <c r="I78" s="341"/>
      <c r="J78" s="1666"/>
    </row>
    <row r="79" spans="1:10" hidden="1">
      <c r="A79" s="1665" t="s">
        <v>383</v>
      </c>
      <c r="B79" s="135"/>
      <c r="C79" s="135"/>
      <c r="D79" s="135"/>
      <c r="E79" s="135"/>
      <c r="F79" s="135"/>
      <c r="G79" s="135"/>
      <c r="H79" s="354"/>
      <c r="I79" s="342"/>
      <c r="J79" s="1666"/>
    </row>
    <row r="80" spans="1:10" hidden="1">
      <c r="A80" s="1665" t="s">
        <v>136</v>
      </c>
      <c r="B80" s="140"/>
      <c r="C80" s="140"/>
      <c r="D80" s="140"/>
      <c r="E80" s="140"/>
      <c r="F80" s="140"/>
      <c r="G80" s="140"/>
      <c r="H80" s="353"/>
      <c r="I80" s="341"/>
      <c r="J80" s="1666"/>
    </row>
    <row r="81" spans="1:10" ht="6" hidden="1" customHeight="1" thickTop="1">
      <c r="A81" s="1665"/>
      <c r="B81" s="140"/>
      <c r="C81" s="140"/>
      <c r="D81" s="140"/>
      <c r="E81" s="140"/>
      <c r="F81" s="140"/>
      <c r="G81" s="140"/>
      <c r="H81" s="353"/>
      <c r="I81" s="341"/>
      <c r="J81" s="1666"/>
    </row>
    <row r="82" spans="1:10" s="8" customFormat="1" ht="21.6" customHeight="1" thickTop="1" thickBot="1">
      <c r="A82" s="2005" t="s">
        <v>396</v>
      </c>
      <c r="B82" s="2005"/>
      <c r="C82" s="2005"/>
      <c r="D82" s="2005"/>
      <c r="E82" s="2005"/>
      <c r="F82" s="2005"/>
      <c r="G82" s="2005"/>
      <c r="H82" s="2005"/>
      <c r="I82" s="2005"/>
      <c r="J82" s="2005"/>
    </row>
    <row r="83" spans="1:10" ht="19.149999999999999" hidden="1" customHeight="1" thickTop="1">
      <c r="A83" s="2006" t="s">
        <v>23</v>
      </c>
      <c r="B83" s="2010" t="s">
        <v>294</v>
      </c>
      <c r="C83" s="2016" t="s">
        <v>350</v>
      </c>
      <c r="D83" s="2008" t="s">
        <v>351</v>
      </c>
      <c r="E83" s="2018" t="s">
        <v>352</v>
      </c>
      <c r="F83" s="2020" t="s">
        <v>353</v>
      </c>
      <c r="G83" s="2008" t="s">
        <v>19030</v>
      </c>
      <c r="H83" s="2012" t="s">
        <v>19032</v>
      </c>
      <c r="I83" s="2010" t="s">
        <v>19031</v>
      </c>
      <c r="J83" s="2014" t="s">
        <v>19033</v>
      </c>
    </row>
    <row r="84" spans="1:10" ht="33" hidden="1" customHeight="1">
      <c r="A84" s="2022"/>
      <c r="B84" s="2023"/>
      <c r="C84" s="2024"/>
      <c r="D84" s="2025"/>
      <c r="E84" s="2026"/>
      <c r="F84" s="2027"/>
      <c r="G84" s="2025"/>
      <c r="H84" s="2028"/>
      <c r="I84" s="2023"/>
      <c r="J84" s="2029"/>
    </row>
    <row r="85" spans="1:10" s="770" customFormat="1" ht="12.75" thickTop="1">
      <c r="A85" s="1840" t="s">
        <v>693</v>
      </c>
      <c r="B85" s="1841">
        <v>5215109</v>
      </c>
      <c r="C85" s="1842">
        <v>6795839</v>
      </c>
      <c r="D85" s="1843">
        <v>6049729</v>
      </c>
      <c r="E85" s="1844">
        <v>8379961</v>
      </c>
      <c r="F85" s="1845">
        <v>7739821</v>
      </c>
      <c r="G85" s="1846">
        <f>+D85-B85</f>
        <v>834620</v>
      </c>
      <c r="H85" s="1847">
        <f>+G85/B85</f>
        <v>0.1600388409906677</v>
      </c>
      <c r="I85" s="1848">
        <f>+F85-D85</f>
        <v>1690092</v>
      </c>
      <c r="J85" s="1849">
        <f>+I85/D85</f>
        <v>0.2793665633617638</v>
      </c>
    </row>
    <row r="86" spans="1:10" s="770" customFormat="1" ht="14.25" customHeight="1">
      <c r="A86" s="1268" t="s">
        <v>694</v>
      </c>
      <c r="B86" s="1269">
        <v>889867</v>
      </c>
      <c r="C86" s="267">
        <v>2557389</v>
      </c>
      <c r="D86" s="1270">
        <v>1903652</v>
      </c>
      <c r="E86" s="1271">
        <v>1913680</v>
      </c>
      <c r="F86" s="1272">
        <v>1572252</v>
      </c>
      <c r="G86" s="345">
        <f t="shared" ref="G86:G149" si="9">+D86-B86</f>
        <v>1013785</v>
      </c>
      <c r="H86" s="351">
        <f t="shared" ref="H86:H149" si="10">+G86/B86</f>
        <v>1.1392545178099649</v>
      </c>
      <c r="I86" s="340">
        <f t="shared" ref="I86:I149" si="11">+F86-D86</f>
        <v>-331400</v>
      </c>
      <c r="J86" s="356">
        <f t="shared" ref="J86:J149" si="12">+I86/D86</f>
        <v>-0.1740864401686863</v>
      </c>
    </row>
    <row r="87" spans="1:10" s="770" customFormat="1">
      <c r="A87" s="1268" t="s">
        <v>695</v>
      </c>
      <c r="B87" s="1269">
        <v>1869469</v>
      </c>
      <c r="C87" s="267">
        <v>2139927</v>
      </c>
      <c r="D87" s="1270">
        <v>3443668</v>
      </c>
      <c r="E87" s="1271">
        <v>2441521</v>
      </c>
      <c r="F87" s="1272">
        <v>3216792</v>
      </c>
      <c r="G87" s="345">
        <f t="shared" si="9"/>
        <v>1574199</v>
      </c>
      <c r="H87" s="351">
        <f t="shared" si="10"/>
        <v>0.84205675515346867</v>
      </c>
      <c r="I87" s="340">
        <f t="shared" si="11"/>
        <v>-226876</v>
      </c>
      <c r="J87" s="356">
        <f t="shared" si="12"/>
        <v>-6.5882076901722236E-2</v>
      </c>
    </row>
    <row r="88" spans="1:10" s="770" customFormat="1">
      <c r="A88" s="1268" t="s">
        <v>696</v>
      </c>
      <c r="B88" s="1269">
        <v>18140</v>
      </c>
      <c r="C88" s="267">
        <v>15971</v>
      </c>
      <c r="D88" s="1270"/>
      <c r="E88" s="1271">
        <v>19200</v>
      </c>
      <c r="F88" s="1272">
        <v>16371</v>
      </c>
      <c r="G88" s="345">
        <f t="shared" si="9"/>
        <v>-18140</v>
      </c>
      <c r="H88" s="351">
        <f t="shared" si="10"/>
        <v>-1</v>
      </c>
      <c r="I88" s="340">
        <f t="shared" si="11"/>
        <v>16371</v>
      </c>
      <c r="J88" s="356">
        <v>1</v>
      </c>
    </row>
    <row r="89" spans="1:10" s="770" customFormat="1">
      <c r="A89" s="1268" t="s">
        <v>697</v>
      </c>
      <c r="B89" s="1269">
        <v>3958292</v>
      </c>
      <c r="C89" s="267">
        <v>8502181</v>
      </c>
      <c r="D89" s="1270">
        <v>7539948</v>
      </c>
      <c r="E89" s="1271">
        <v>5050073</v>
      </c>
      <c r="F89" s="1272">
        <v>4874568</v>
      </c>
      <c r="G89" s="345">
        <f t="shared" si="9"/>
        <v>3581656</v>
      </c>
      <c r="H89" s="351">
        <f t="shared" si="10"/>
        <v>0.90484885905334922</v>
      </c>
      <c r="I89" s="340">
        <f t="shared" si="11"/>
        <v>-2665380</v>
      </c>
      <c r="J89" s="356">
        <f t="shared" si="12"/>
        <v>-0.35350111167875431</v>
      </c>
    </row>
    <row r="90" spans="1:10" s="770" customFormat="1">
      <c r="A90" s="1268" t="s">
        <v>698</v>
      </c>
      <c r="B90" s="1269">
        <v>5300</v>
      </c>
      <c r="C90" s="267">
        <v>27092</v>
      </c>
      <c r="D90" s="1270">
        <v>3190</v>
      </c>
      <c r="E90" s="1271">
        <v>7484</v>
      </c>
      <c r="F90" s="1272">
        <v>18911</v>
      </c>
      <c r="G90" s="345">
        <f t="shared" si="9"/>
        <v>-2110</v>
      </c>
      <c r="H90" s="351">
        <f t="shared" si="10"/>
        <v>-0.39811320754716983</v>
      </c>
      <c r="I90" s="340">
        <f t="shared" si="11"/>
        <v>15721</v>
      </c>
      <c r="J90" s="356">
        <f t="shared" si="12"/>
        <v>4.928213166144201</v>
      </c>
    </row>
    <row r="91" spans="1:10" s="770" customFormat="1">
      <c r="A91" s="1268" t="s">
        <v>699</v>
      </c>
      <c r="B91" s="1269">
        <v>1055986</v>
      </c>
      <c r="C91" s="267">
        <v>1783010</v>
      </c>
      <c r="D91" s="1270">
        <v>1532125</v>
      </c>
      <c r="E91" s="1271">
        <v>1700255</v>
      </c>
      <c r="F91" s="1272">
        <v>3838172</v>
      </c>
      <c r="G91" s="345">
        <f t="shared" si="9"/>
        <v>476139</v>
      </c>
      <c r="H91" s="351">
        <f t="shared" si="10"/>
        <v>0.45089518232249293</v>
      </c>
      <c r="I91" s="340">
        <f t="shared" si="11"/>
        <v>2306047</v>
      </c>
      <c r="J91" s="356">
        <f t="shared" si="12"/>
        <v>1.5051298033776617</v>
      </c>
    </row>
    <row r="92" spans="1:10" s="770" customFormat="1">
      <c r="A92" s="1268" t="s">
        <v>700</v>
      </c>
      <c r="B92" s="1269">
        <v>396256</v>
      </c>
      <c r="C92" s="267">
        <v>885641</v>
      </c>
      <c r="D92" s="1270">
        <v>597890</v>
      </c>
      <c r="E92" s="1271">
        <v>545285</v>
      </c>
      <c r="F92" s="1272">
        <v>347020</v>
      </c>
      <c r="G92" s="345">
        <f t="shared" si="9"/>
        <v>201634</v>
      </c>
      <c r="H92" s="351">
        <f t="shared" si="10"/>
        <v>0.5088478155535815</v>
      </c>
      <c r="I92" s="340">
        <f t="shared" si="11"/>
        <v>-250870</v>
      </c>
      <c r="J92" s="356">
        <f t="shared" si="12"/>
        <v>-0.41959223268494206</v>
      </c>
    </row>
    <row r="93" spans="1:10" s="770" customFormat="1">
      <c r="A93" s="1268" t="s">
        <v>701</v>
      </c>
      <c r="B93" s="1269">
        <v>200651</v>
      </c>
      <c r="C93" s="267">
        <v>169125</v>
      </c>
      <c r="D93" s="1270">
        <v>506621</v>
      </c>
      <c r="E93" s="1271">
        <v>129718</v>
      </c>
      <c r="F93" s="1272">
        <v>115073</v>
      </c>
      <c r="G93" s="345">
        <f t="shared" si="9"/>
        <v>305970</v>
      </c>
      <c r="H93" s="351">
        <f t="shared" si="10"/>
        <v>1.5248864944605309</v>
      </c>
      <c r="I93" s="340">
        <f t="shared" si="11"/>
        <v>-391548</v>
      </c>
      <c r="J93" s="356">
        <f t="shared" si="12"/>
        <v>-0.77286176451430166</v>
      </c>
    </row>
    <row r="94" spans="1:10" s="770" customFormat="1">
      <c r="A94" s="1268" t="s">
        <v>702</v>
      </c>
      <c r="B94" s="1269">
        <v>671468</v>
      </c>
      <c r="C94" s="267">
        <v>1623506</v>
      </c>
      <c r="D94" s="1270">
        <v>809662</v>
      </c>
      <c r="E94" s="1271">
        <v>1071731</v>
      </c>
      <c r="F94" s="1272">
        <v>770526</v>
      </c>
      <c r="G94" s="345">
        <f t="shared" si="9"/>
        <v>138194</v>
      </c>
      <c r="H94" s="351">
        <f t="shared" si="10"/>
        <v>0.20580876527250741</v>
      </c>
      <c r="I94" s="340">
        <f t="shared" si="11"/>
        <v>-39136</v>
      </c>
      <c r="J94" s="356">
        <f t="shared" si="12"/>
        <v>-4.8336219311268157E-2</v>
      </c>
    </row>
    <row r="95" spans="1:10" s="770" customFormat="1">
      <c r="A95" s="1268" t="s">
        <v>703</v>
      </c>
      <c r="B95" s="1269">
        <v>238358</v>
      </c>
      <c r="C95" s="267">
        <v>169217</v>
      </c>
      <c r="D95" s="1270">
        <v>320330</v>
      </c>
      <c r="E95" s="1271">
        <v>206902</v>
      </c>
      <c r="F95" s="1272">
        <v>134905</v>
      </c>
      <c r="G95" s="345">
        <f t="shared" si="9"/>
        <v>81972</v>
      </c>
      <c r="H95" s="351">
        <f t="shared" si="10"/>
        <v>0.34390286879399895</v>
      </c>
      <c r="I95" s="340">
        <f t="shared" si="11"/>
        <v>-185425</v>
      </c>
      <c r="J95" s="356">
        <f t="shared" si="12"/>
        <v>-0.57885617956482383</v>
      </c>
    </row>
    <row r="96" spans="1:10" s="770" customFormat="1">
      <c r="A96" s="1268" t="s">
        <v>704</v>
      </c>
      <c r="B96" s="1269">
        <v>194868</v>
      </c>
      <c r="C96" s="267">
        <v>257565</v>
      </c>
      <c r="D96" s="1270">
        <v>343731</v>
      </c>
      <c r="E96" s="1271">
        <v>257421</v>
      </c>
      <c r="F96" s="1272">
        <v>207826</v>
      </c>
      <c r="G96" s="345">
        <f t="shared" si="9"/>
        <v>148863</v>
      </c>
      <c r="H96" s="351">
        <f t="shared" si="10"/>
        <v>0.76391711312272925</v>
      </c>
      <c r="I96" s="340">
        <f t="shared" si="11"/>
        <v>-135905</v>
      </c>
      <c r="J96" s="356">
        <f t="shared" si="12"/>
        <v>-0.39538185383337554</v>
      </c>
    </row>
    <row r="97" spans="1:10" s="770" customFormat="1" ht="24">
      <c r="A97" s="1268" t="s">
        <v>705</v>
      </c>
      <c r="B97" s="1269">
        <v>996372</v>
      </c>
      <c r="C97" s="267">
        <v>851166</v>
      </c>
      <c r="D97" s="1270">
        <v>1243336</v>
      </c>
      <c r="E97" s="1271">
        <v>3080448</v>
      </c>
      <c r="F97" s="1272">
        <v>3286348</v>
      </c>
      <c r="G97" s="345">
        <f t="shared" si="9"/>
        <v>246964</v>
      </c>
      <c r="H97" s="351">
        <f t="shared" si="10"/>
        <v>0.24786324786324787</v>
      </c>
      <c r="I97" s="340">
        <f t="shared" si="11"/>
        <v>2043012</v>
      </c>
      <c r="J97" s="356">
        <f t="shared" si="12"/>
        <v>1.6431696661240405</v>
      </c>
    </row>
    <row r="98" spans="1:10" s="770" customFormat="1">
      <c r="A98" s="1268" t="s">
        <v>706</v>
      </c>
      <c r="B98" s="1269">
        <v>161697</v>
      </c>
      <c r="C98" s="267">
        <v>102020</v>
      </c>
      <c r="D98" s="1270">
        <v>227388</v>
      </c>
      <c r="E98" s="1271">
        <v>205881</v>
      </c>
      <c r="F98" s="1272">
        <v>303544</v>
      </c>
      <c r="G98" s="345">
        <f t="shared" si="9"/>
        <v>65691</v>
      </c>
      <c r="H98" s="351">
        <f t="shared" si="10"/>
        <v>0.40625985639807788</v>
      </c>
      <c r="I98" s="340">
        <f t="shared" si="11"/>
        <v>76156</v>
      </c>
      <c r="J98" s="356">
        <f t="shared" si="12"/>
        <v>0.3349165303358137</v>
      </c>
    </row>
    <row r="99" spans="1:10" s="770" customFormat="1">
      <c r="A99" s="1268" t="s">
        <v>707</v>
      </c>
      <c r="B99" s="1269">
        <v>5623657</v>
      </c>
      <c r="C99" s="267">
        <v>3475574</v>
      </c>
      <c r="D99" s="1270">
        <v>9903385</v>
      </c>
      <c r="E99" s="1271">
        <v>7818262</v>
      </c>
      <c r="F99" s="1272">
        <v>15175245</v>
      </c>
      <c r="G99" s="345">
        <f t="shared" si="9"/>
        <v>4279728</v>
      </c>
      <c r="H99" s="351">
        <f t="shared" si="10"/>
        <v>0.76102223161903371</v>
      </c>
      <c r="I99" s="340">
        <f t="shared" si="11"/>
        <v>5271860</v>
      </c>
      <c r="J99" s="356">
        <f t="shared" si="12"/>
        <v>0.53232909757623281</v>
      </c>
    </row>
    <row r="100" spans="1:10" s="770" customFormat="1">
      <c r="A100" s="1268" t="s">
        <v>708</v>
      </c>
      <c r="B100" s="1269">
        <v>281535</v>
      </c>
      <c r="C100" s="267">
        <v>729166</v>
      </c>
      <c r="D100" s="1270">
        <v>598843</v>
      </c>
      <c r="E100" s="1271">
        <v>580947</v>
      </c>
      <c r="F100" s="1272">
        <v>215331</v>
      </c>
      <c r="G100" s="345">
        <f t="shared" si="9"/>
        <v>317308</v>
      </c>
      <c r="H100" s="351">
        <f t="shared" si="10"/>
        <v>1.1270641305699114</v>
      </c>
      <c r="I100" s="340">
        <f t="shared" si="11"/>
        <v>-383512</v>
      </c>
      <c r="J100" s="356">
        <f t="shared" si="12"/>
        <v>-0.64042161301042178</v>
      </c>
    </row>
    <row r="101" spans="1:10" s="770" customFormat="1">
      <c r="A101" s="1268" t="s">
        <v>709</v>
      </c>
      <c r="B101" s="1269">
        <v>5513341</v>
      </c>
      <c r="C101" s="267">
        <v>7350746</v>
      </c>
      <c r="D101" s="1270">
        <v>13469998</v>
      </c>
      <c r="E101" s="1271">
        <v>6580647</v>
      </c>
      <c r="F101" s="1272">
        <v>13750291</v>
      </c>
      <c r="G101" s="345">
        <f t="shared" si="9"/>
        <v>7956657</v>
      </c>
      <c r="H101" s="351">
        <f t="shared" si="10"/>
        <v>1.4431643172442989</v>
      </c>
      <c r="I101" s="340">
        <f t="shared" si="11"/>
        <v>280293</v>
      </c>
      <c r="J101" s="356">
        <f t="shared" si="12"/>
        <v>2.0808689058454202E-2</v>
      </c>
    </row>
    <row r="102" spans="1:10" s="770" customFormat="1">
      <c r="A102" s="1268" t="s">
        <v>710</v>
      </c>
      <c r="B102" s="1269">
        <v>706414</v>
      </c>
      <c r="C102" s="267">
        <v>429556</v>
      </c>
      <c r="D102" s="1270">
        <v>866762</v>
      </c>
      <c r="E102" s="1271">
        <v>298139</v>
      </c>
      <c r="F102" s="1272">
        <v>316374</v>
      </c>
      <c r="G102" s="345">
        <f t="shared" si="9"/>
        <v>160348</v>
      </c>
      <c r="H102" s="351">
        <f t="shared" si="10"/>
        <v>0.22698870633934209</v>
      </c>
      <c r="I102" s="340">
        <f t="shared" si="11"/>
        <v>-550388</v>
      </c>
      <c r="J102" s="356">
        <f t="shared" si="12"/>
        <v>-0.63499322766803346</v>
      </c>
    </row>
    <row r="103" spans="1:10" s="770" customFormat="1" ht="13.5" customHeight="1">
      <c r="A103" s="1268" t="s">
        <v>711</v>
      </c>
      <c r="B103" s="1269">
        <v>504302</v>
      </c>
      <c r="C103" s="267">
        <v>372238</v>
      </c>
      <c r="D103" s="1270">
        <v>1132820</v>
      </c>
      <c r="E103" s="1271">
        <v>527323</v>
      </c>
      <c r="F103" s="1272">
        <v>98072</v>
      </c>
      <c r="G103" s="345">
        <f t="shared" si="9"/>
        <v>628518</v>
      </c>
      <c r="H103" s="351">
        <f t="shared" si="10"/>
        <v>1.2463127253114206</v>
      </c>
      <c r="I103" s="340">
        <f t="shared" si="11"/>
        <v>-1034748</v>
      </c>
      <c r="J103" s="356">
        <f t="shared" si="12"/>
        <v>-0.91342666972687625</v>
      </c>
    </row>
    <row r="104" spans="1:10" s="770" customFormat="1">
      <c r="A104" s="1268" t="s">
        <v>712</v>
      </c>
      <c r="B104" s="1269"/>
      <c r="C104" s="267"/>
      <c r="D104" s="1270"/>
      <c r="E104" s="1271"/>
      <c r="F104" s="1272">
        <v>7537</v>
      </c>
      <c r="G104" s="1850">
        <f t="shared" si="9"/>
        <v>0</v>
      </c>
      <c r="H104" s="351">
        <v>0</v>
      </c>
      <c r="I104" s="340">
        <f t="shared" si="11"/>
        <v>7537</v>
      </c>
      <c r="J104" s="356">
        <v>1</v>
      </c>
    </row>
    <row r="105" spans="1:10" s="770" customFormat="1">
      <c r="A105" s="1268" t="s">
        <v>713</v>
      </c>
      <c r="B105" s="1269">
        <v>105637</v>
      </c>
      <c r="C105" s="267"/>
      <c r="D105" s="1270">
        <v>146702</v>
      </c>
      <c r="E105" s="1271">
        <v>75966</v>
      </c>
      <c r="F105" s="1272"/>
      <c r="G105" s="345">
        <f t="shared" si="9"/>
        <v>41065</v>
      </c>
      <c r="H105" s="351">
        <f t="shared" si="10"/>
        <v>0.38873690089646618</v>
      </c>
      <c r="I105" s="340">
        <f t="shared" si="11"/>
        <v>-146702</v>
      </c>
      <c r="J105" s="356">
        <f t="shared" si="12"/>
        <v>-1</v>
      </c>
    </row>
    <row r="106" spans="1:10" s="770" customFormat="1">
      <c r="A106" s="1268" t="s">
        <v>714</v>
      </c>
      <c r="B106" s="1269">
        <v>16341775</v>
      </c>
      <c r="C106" s="267">
        <v>17701229</v>
      </c>
      <c r="D106" s="1270">
        <v>15700504</v>
      </c>
      <c r="E106" s="1271">
        <v>9622790</v>
      </c>
      <c r="F106" s="1272">
        <v>11622807</v>
      </c>
      <c r="G106" s="345">
        <f t="shared" si="9"/>
        <v>-641271</v>
      </c>
      <c r="H106" s="351">
        <f t="shared" si="10"/>
        <v>-3.9241208497852897E-2</v>
      </c>
      <c r="I106" s="340">
        <f t="shared" si="11"/>
        <v>-4077697</v>
      </c>
      <c r="J106" s="356">
        <f t="shared" si="12"/>
        <v>-0.25971758613608836</v>
      </c>
    </row>
    <row r="107" spans="1:10" s="770" customFormat="1">
      <c r="A107" s="1268" t="s">
        <v>715</v>
      </c>
      <c r="B107" s="1269">
        <v>32260379</v>
      </c>
      <c r="C107" s="267">
        <v>35778173</v>
      </c>
      <c r="D107" s="1270">
        <v>28893303</v>
      </c>
      <c r="E107" s="1271">
        <v>14999994</v>
      </c>
      <c r="F107" s="1272">
        <v>27046108</v>
      </c>
      <c r="G107" s="345">
        <f t="shared" si="9"/>
        <v>-3367076</v>
      </c>
      <c r="H107" s="351">
        <f t="shared" si="10"/>
        <v>-0.10437186742288428</v>
      </c>
      <c r="I107" s="340">
        <f t="shared" si="11"/>
        <v>-1847195</v>
      </c>
      <c r="J107" s="356">
        <f t="shared" si="12"/>
        <v>-6.3931596882502495E-2</v>
      </c>
    </row>
    <row r="108" spans="1:10" s="770" customFormat="1">
      <c r="A108" s="1268" t="s">
        <v>716</v>
      </c>
      <c r="B108" s="1269">
        <v>200000</v>
      </c>
      <c r="C108" s="267">
        <v>107260</v>
      </c>
      <c r="D108" s="1270">
        <v>199000</v>
      </c>
      <c r="E108" s="1271">
        <v>159570</v>
      </c>
      <c r="F108" s="1272">
        <v>159000</v>
      </c>
      <c r="G108" s="345">
        <f t="shared" si="9"/>
        <v>-1000</v>
      </c>
      <c r="H108" s="351">
        <f t="shared" si="10"/>
        <v>-5.0000000000000001E-3</v>
      </c>
      <c r="I108" s="340">
        <f t="shared" si="11"/>
        <v>-40000</v>
      </c>
      <c r="J108" s="356">
        <f t="shared" si="12"/>
        <v>-0.20100502512562815</v>
      </c>
    </row>
    <row r="109" spans="1:10" s="770" customFormat="1">
      <c r="A109" s="1268" t="s">
        <v>717</v>
      </c>
      <c r="B109" s="1269">
        <v>23912603</v>
      </c>
      <c r="C109" s="267">
        <v>69787224</v>
      </c>
      <c r="D109" s="1270">
        <v>23336516</v>
      </c>
      <c r="E109" s="1271">
        <v>20032361</v>
      </c>
      <c r="F109" s="1272">
        <v>24273409</v>
      </c>
      <c r="G109" s="345">
        <f t="shared" si="9"/>
        <v>-576087</v>
      </c>
      <c r="H109" s="351">
        <f t="shared" si="10"/>
        <v>-2.4091354671843965E-2</v>
      </c>
      <c r="I109" s="340">
        <f t="shared" si="11"/>
        <v>936893</v>
      </c>
      <c r="J109" s="356">
        <f t="shared" si="12"/>
        <v>4.0147081080997696E-2</v>
      </c>
    </row>
    <row r="110" spans="1:10" s="770" customFormat="1">
      <c r="A110" s="1268" t="s">
        <v>718</v>
      </c>
      <c r="B110" s="1269">
        <v>5642832</v>
      </c>
      <c r="C110" s="267">
        <v>6006360</v>
      </c>
      <c r="D110" s="1270">
        <v>6697576</v>
      </c>
      <c r="E110" s="1271">
        <v>6192699</v>
      </c>
      <c r="F110" s="1272">
        <v>6424586</v>
      </c>
      <c r="G110" s="345">
        <f t="shared" si="9"/>
        <v>1054744</v>
      </c>
      <c r="H110" s="351">
        <f t="shared" si="10"/>
        <v>0.18691749107540329</v>
      </c>
      <c r="I110" s="340">
        <f t="shared" si="11"/>
        <v>-272990</v>
      </c>
      <c r="J110" s="356">
        <f t="shared" si="12"/>
        <v>-4.0759522549650797E-2</v>
      </c>
    </row>
    <row r="111" spans="1:10" s="770" customFormat="1">
      <c r="A111" s="1268" t="s">
        <v>719</v>
      </c>
      <c r="B111" s="1269">
        <v>7121710</v>
      </c>
      <c r="C111" s="267">
        <v>6356005</v>
      </c>
      <c r="D111" s="1270">
        <v>8799748</v>
      </c>
      <c r="E111" s="1271">
        <v>7649879</v>
      </c>
      <c r="F111" s="1272">
        <v>7668440</v>
      </c>
      <c r="G111" s="345">
        <f t="shared" si="9"/>
        <v>1678038</v>
      </c>
      <c r="H111" s="351">
        <f t="shared" si="10"/>
        <v>0.23562290517305534</v>
      </c>
      <c r="I111" s="340">
        <f t="shared" si="11"/>
        <v>-1131308</v>
      </c>
      <c r="J111" s="356">
        <f t="shared" si="12"/>
        <v>-0.1285614088039794</v>
      </c>
    </row>
    <row r="112" spans="1:10" s="770" customFormat="1">
      <c r="A112" s="1268" t="s">
        <v>720</v>
      </c>
      <c r="B112" s="1269">
        <v>2999860</v>
      </c>
      <c r="C112" s="267">
        <v>3082539</v>
      </c>
      <c r="D112" s="1270">
        <v>3033511</v>
      </c>
      <c r="E112" s="1271">
        <v>3577261</v>
      </c>
      <c r="F112" s="1272">
        <v>3469058</v>
      </c>
      <c r="G112" s="345">
        <f t="shared" si="9"/>
        <v>33651</v>
      </c>
      <c r="H112" s="351">
        <f t="shared" si="10"/>
        <v>1.1217523484429273E-2</v>
      </c>
      <c r="I112" s="340">
        <f t="shared" si="11"/>
        <v>435547</v>
      </c>
      <c r="J112" s="356">
        <f t="shared" si="12"/>
        <v>0.14357851347827649</v>
      </c>
    </row>
    <row r="113" spans="1:10" s="770" customFormat="1">
      <c r="A113" s="1268" t="s">
        <v>721</v>
      </c>
      <c r="B113" s="1269">
        <v>2508800</v>
      </c>
      <c r="C113" s="267">
        <v>1969936</v>
      </c>
      <c r="D113" s="1270">
        <v>12663310</v>
      </c>
      <c r="E113" s="1271">
        <v>747010</v>
      </c>
      <c r="F113" s="1272">
        <v>2505096</v>
      </c>
      <c r="G113" s="345">
        <f t="shared" si="9"/>
        <v>10154510</v>
      </c>
      <c r="H113" s="351">
        <f t="shared" si="10"/>
        <v>4.0475566007653061</v>
      </c>
      <c r="I113" s="340">
        <f t="shared" si="11"/>
        <v>-10158214</v>
      </c>
      <c r="J113" s="356">
        <f t="shared" si="12"/>
        <v>-0.80217684002050016</v>
      </c>
    </row>
    <row r="114" spans="1:10" s="770" customFormat="1">
      <c r="A114" s="1268" t="s">
        <v>722</v>
      </c>
      <c r="B114" s="1269"/>
      <c r="C114" s="267">
        <v>1449295</v>
      </c>
      <c r="D114" s="1270">
        <v>195325</v>
      </c>
      <c r="E114" s="1271">
        <v>324457</v>
      </c>
      <c r="F114" s="1272"/>
      <c r="G114" s="345">
        <f t="shared" si="9"/>
        <v>195325</v>
      </c>
      <c r="H114" s="351">
        <v>1</v>
      </c>
      <c r="I114" s="340">
        <f t="shared" si="11"/>
        <v>-195325</v>
      </c>
      <c r="J114" s="356">
        <f t="shared" si="12"/>
        <v>-1</v>
      </c>
    </row>
    <row r="115" spans="1:10" s="770" customFormat="1">
      <c r="A115" s="1268" t="s">
        <v>723</v>
      </c>
      <c r="B115" s="1269"/>
      <c r="C115" s="267">
        <v>1600237</v>
      </c>
      <c r="D115" s="1270">
        <v>898765</v>
      </c>
      <c r="E115" s="1271">
        <v>1235655</v>
      </c>
      <c r="F115" s="1272">
        <v>986512</v>
      </c>
      <c r="G115" s="345">
        <f t="shared" si="9"/>
        <v>898765</v>
      </c>
      <c r="H115" s="351">
        <v>1</v>
      </c>
      <c r="I115" s="340">
        <f t="shared" si="11"/>
        <v>87747</v>
      </c>
      <c r="J115" s="356">
        <f t="shared" si="12"/>
        <v>9.7630637597147199E-2</v>
      </c>
    </row>
    <row r="116" spans="1:10" s="770" customFormat="1">
      <c r="A116" s="1268" t="s">
        <v>724</v>
      </c>
      <c r="B116" s="1269">
        <v>12409498</v>
      </c>
      <c r="C116" s="267">
        <v>15193442</v>
      </c>
      <c r="D116" s="1270">
        <v>17879009</v>
      </c>
      <c r="E116" s="1271">
        <v>23338361</v>
      </c>
      <c r="F116" s="1272">
        <v>18317634</v>
      </c>
      <c r="G116" s="345">
        <f t="shared" si="9"/>
        <v>5469511</v>
      </c>
      <c r="H116" s="351">
        <f t="shared" si="10"/>
        <v>0.44075199496385753</v>
      </c>
      <c r="I116" s="340">
        <f t="shared" si="11"/>
        <v>438625</v>
      </c>
      <c r="J116" s="356">
        <f t="shared" si="12"/>
        <v>2.4532959293213624E-2</v>
      </c>
    </row>
    <row r="117" spans="1:10" s="770" customFormat="1">
      <c r="A117" s="1268" t="s">
        <v>23991</v>
      </c>
      <c r="B117" s="1273">
        <v>5520371</v>
      </c>
      <c r="C117" s="1274">
        <v>5812257</v>
      </c>
      <c r="D117" s="1270">
        <v>1687982</v>
      </c>
      <c r="E117" s="1271">
        <v>3701107</v>
      </c>
      <c r="F117" s="1272">
        <v>1979190</v>
      </c>
      <c r="G117" s="345">
        <f t="shared" si="9"/>
        <v>-3832389</v>
      </c>
      <c r="H117" s="351">
        <f t="shared" si="10"/>
        <v>-0.69422671048739293</v>
      </c>
      <c r="I117" s="340">
        <f t="shared" si="11"/>
        <v>291208</v>
      </c>
      <c r="J117" s="356">
        <f t="shared" si="12"/>
        <v>0.17251842732920139</v>
      </c>
    </row>
    <row r="118" spans="1:10" s="770" customFormat="1" ht="24">
      <c r="A118" s="1268" t="s">
        <v>23992</v>
      </c>
      <c r="B118" s="1269"/>
      <c r="C118" s="267"/>
      <c r="D118" s="1270">
        <v>15692501</v>
      </c>
      <c r="E118" s="1271">
        <v>337055</v>
      </c>
      <c r="F118" s="1272"/>
      <c r="G118" s="345">
        <f t="shared" si="9"/>
        <v>15692501</v>
      </c>
      <c r="H118" s="351">
        <v>1</v>
      </c>
      <c r="I118" s="340">
        <f t="shared" si="11"/>
        <v>-15692501</v>
      </c>
      <c r="J118" s="356">
        <f t="shared" si="12"/>
        <v>-1</v>
      </c>
    </row>
    <row r="119" spans="1:10" s="770" customFormat="1">
      <c r="A119" s="1268" t="s">
        <v>23993</v>
      </c>
      <c r="B119" s="1273">
        <v>686269</v>
      </c>
      <c r="C119" s="1274">
        <v>1820468</v>
      </c>
      <c r="D119" s="1270">
        <v>740216</v>
      </c>
      <c r="E119" s="1271">
        <v>876577</v>
      </c>
      <c r="F119" s="1272">
        <v>1415982</v>
      </c>
      <c r="G119" s="345">
        <f t="shared" si="9"/>
        <v>53947</v>
      </c>
      <c r="H119" s="351">
        <f t="shared" si="10"/>
        <v>7.8609116833195145E-2</v>
      </c>
      <c r="I119" s="340">
        <f t="shared" si="11"/>
        <v>675766</v>
      </c>
      <c r="J119" s="356">
        <f t="shared" si="12"/>
        <v>0.91293082019302474</v>
      </c>
    </row>
    <row r="120" spans="1:10" s="770" customFormat="1">
      <c r="A120" s="1268" t="s">
        <v>23994</v>
      </c>
      <c r="B120" s="1273">
        <v>81233</v>
      </c>
      <c r="C120" s="1274">
        <v>71935</v>
      </c>
      <c r="D120" s="1270">
        <v>118559</v>
      </c>
      <c r="E120" s="1271">
        <v>89104</v>
      </c>
      <c r="F120" s="1272">
        <v>131940</v>
      </c>
      <c r="G120" s="345">
        <f t="shared" si="9"/>
        <v>37326</v>
      </c>
      <c r="H120" s="351">
        <f t="shared" si="10"/>
        <v>0.45949306316398508</v>
      </c>
      <c r="I120" s="340">
        <f t="shared" si="11"/>
        <v>13381</v>
      </c>
      <c r="J120" s="356">
        <f t="shared" si="12"/>
        <v>0.11286363751381169</v>
      </c>
    </row>
    <row r="121" spans="1:10" s="770" customFormat="1">
      <c r="A121" s="1268" t="s">
        <v>23995</v>
      </c>
      <c r="B121" s="1273">
        <v>1639967</v>
      </c>
      <c r="C121" s="1274">
        <v>2492202</v>
      </c>
      <c r="D121" s="1270">
        <v>2079160</v>
      </c>
      <c r="E121" s="1271">
        <v>1858640</v>
      </c>
      <c r="F121" s="1272">
        <v>2117648</v>
      </c>
      <c r="G121" s="345">
        <f t="shared" si="9"/>
        <v>439193</v>
      </c>
      <c r="H121" s="351">
        <f t="shared" si="10"/>
        <v>0.26780599853533638</v>
      </c>
      <c r="I121" s="340">
        <f t="shared" si="11"/>
        <v>38488</v>
      </c>
      <c r="J121" s="356">
        <f t="shared" si="12"/>
        <v>1.8511321879989995E-2</v>
      </c>
    </row>
    <row r="122" spans="1:10" s="770" customFormat="1">
      <c r="A122" s="1268" t="s">
        <v>23996</v>
      </c>
      <c r="B122" s="1273">
        <v>12699844</v>
      </c>
      <c r="C122" s="1274">
        <v>11511255</v>
      </c>
      <c r="D122" s="1270">
        <v>735656</v>
      </c>
      <c r="E122" s="1271">
        <v>226603</v>
      </c>
      <c r="F122" s="1272">
        <v>214373</v>
      </c>
      <c r="G122" s="345">
        <f t="shared" si="9"/>
        <v>-11964188</v>
      </c>
      <c r="H122" s="351">
        <f t="shared" si="10"/>
        <v>-0.94207361917201504</v>
      </c>
      <c r="I122" s="340">
        <f t="shared" si="11"/>
        <v>-521283</v>
      </c>
      <c r="J122" s="356">
        <f t="shared" si="12"/>
        <v>-0.70859613732505411</v>
      </c>
    </row>
    <row r="123" spans="1:10" s="770" customFormat="1">
      <c r="A123" s="1268" t="s">
        <v>725</v>
      </c>
      <c r="B123" s="1269">
        <v>23510878</v>
      </c>
      <c r="C123" s="267">
        <v>36719108</v>
      </c>
      <c r="D123" s="1270">
        <v>25666207</v>
      </c>
      <c r="E123" s="1271">
        <v>24749927</v>
      </c>
      <c r="F123" s="1272">
        <v>28180177</v>
      </c>
      <c r="G123" s="345">
        <f t="shared" si="9"/>
        <v>2155329</v>
      </c>
      <c r="H123" s="351">
        <f t="shared" si="10"/>
        <v>9.1673692492470926E-2</v>
      </c>
      <c r="I123" s="340">
        <f t="shared" si="11"/>
        <v>2513970</v>
      </c>
      <c r="J123" s="356">
        <f t="shared" si="12"/>
        <v>9.7948637287932724E-2</v>
      </c>
    </row>
    <row r="124" spans="1:10" s="770" customFormat="1">
      <c r="A124" s="1268" t="s">
        <v>726</v>
      </c>
      <c r="B124" s="1269">
        <v>386502</v>
      </c>
      <c r="C124" s="267">
        <v>499217</v>
      </c>
      <c r="D124" s="1270">
        <v>180273</v>
      </c>
      <c r="E124" s="1271">
        <v>240824</v>
      </c>
      <c r="F124" s="1272">
        <v>234553</v>
      </c>
      <c r="G124" s="345">
        <f t="shared" si="9"/>
        <v>-206229</v>
      </c>
      <c r="H124" s="351">
        <f t="shared" si="10"/>
        <v>-0.53357809273949419</v>
      </c>
      <c r="I124" s="340">
        <f t="shared" si="11"/>
        <v>54280</v>
      </c>
      <c r="J124" s="356">
        <f t="shared" si="12"/>
        <v>0.30109888890737935</v>
      </c>
    </row>
    <row r="125" spans="1:10" s="770" customFormat="1">
      <c r="A125" s="1268" t="s">
        <v>727</v>
      </c>
      <c r="B125" s="1269">
        <v>268257</v>
      </c>
      <c r="C125" s="267">
        <v>1131095</v>
      </c>
      <c r="D125" s="1270">
        <v>302846</v>
      </c>
      <c r="E125" s="1271">
        <v>749127</v>
      </c>
      <c r="F125" s="1272">
        <v>275282</v>
      </c>
      <c r="G125" s="345">
        <f t="shared" si="9"/>
        <v>34589</v>
      </c>
      <c r="H125" s="351">
        <f t="shared" si="10"/>
        <v>0.1289397853550886</v>
      </c>
      <c r="I125" s="340">
        <f t="shared" si="11"/>
        <v>-27564</v>
      </c>
      <c r="J125" s="356">
        <f t="shared" si="12"/>
        <v>-9.1016556269523125E-2</v>
      </c>
    </row>
    <row r="126" spans="1:10" s="770" customFormat="1">
      <c r="A126" s="1268" t="s">
        <v>728</v>
      </c>
      <c r="B126" s="1269">
        <v>5888028</v>
      </c>
      <c r="C126" s="267">
        <v>5208893</v>
      </c>
      <c r="D126" s="1270">
        <v>7197554</v>
      </c>
      <c r="E126" s="1271">
        <v>7856108</v>
      </c>
      <c r="F126" s="1272">
        <v>6082032</v>
      </c>
      <c r="G126" s="345">
        <f t="shared" si="9"/>
        <v>1309526</v>
      </c>
      <c r="H126" s="351">
        <f t="shared" si="10"/>
        <v>0.22240485269431462</v>
      </c>
      <c r="I126" s="340">
        <f t="shared" si="11"/>
        <v>-1115522</v>
      </c>
      <c r="J126" s="356">
        <f t="shared" si="12"/>
        <v>-0.15498626338892352</v>
      </c>
    </row>
    <row r="127" spans="1:10" s="770" customFormat="1">
      <c r="A127" s="1268" t="s">
        <v>729</v>
      </c>
      <c r="B127" s="1269">
        <v>206356</v>
      </c>
      <c r="C127" s="267"/>
      <c r="D127" s="1270"/>
      <c r="E127" s="1271">
        <v>162572</v>
      </c>
      <c r="F127" s="1272">
        <v>78782</v>
      </c>
      <c r="G127" s="345">
        <f t="shared" si="9"/>
        <v>-206356</v>
      </c>
      <c r="H127" s="351">
        <f t="shared" si="10"/>
        <v>-1</v>
      </c>
      <c r="I127" s="340">
        <f t="shared" si="11"/>
        <v>78782</v>
      </c>
      <c r="J127" s="356">
        <v>1</v>
      </c>
    </row>
    <row r="128" spans="1:10" s="770" customFormat="1">
      <c r="A128" s="1268" t="s">
        <v>730</v>
      </c>
      <c r="B128" s="1269">
        <v>3525503</v>
      </c>
      <c r="C128" s="267">
        <v>1606826</v>
      </c>
      <c r="D128" s="1270">
        <v>3298358</v>
      </c>
      <c r="E128" s="1271">
        <v>2607808</v>
      </c>
      <c r="F128" s="1272">
        <v>335435</v>
      </c>
      <c r="G128" s="345">
        <f t="shared" si="9"/>
        <v>-227145</v>
      </c>
      <c r="H128" s="351">
        <f t="shared" si="10"/>
        <v>-6.4429104159037728E-2</v>
      </c>
      <c r="I128" s="340">
        <f t="shared" si="11"/>
        <v>-2962923</v>
      </c>
      <c r="J128" s="356">
        <f t="shared" si="12"/>
        <v>-0.89830242805662697</v>
      </c>
    </row>
    <row r="129" spans="1:10" s="770" customFormat="1">
      <c r="A129" s="1268" t="s">
        <v>731</v>
      </c>
      <c r="B129" s="1269">
        <v>150000</v>
      </c>
      <c r="C129" s="267">
        <v>57175</v>
      </c>
      <c r="D129" s="1270"/>
      <c r="E129" s="267"/>
      <c r="F129" s="1272"/>
      <c r="G129" s="345">
        <f t="shared" si="9"/>
        <v>-150000</v>
      </c>
      <c r="H129" s="351">
        <f t="shared" si="10"/>
        <v>-1</v>
      </c>
      <c r="I129" s="1851">
        <f t="shared" si="11"/>
        <v>0</v>
      </c>
      <c r="J129" s="356">
        <v>0</v>
      </c>
    </row>
    <row r="130" spans="1:10" s="770" customFormat="1">
      <c r="A130" s="1268" t="s">
        <v>732</v>
      </c>
      <c r="B130" s="1269">
        <v>291478</v>
      </c>
      <c r="C130" s="267">
        <v>463587</v>
      </c>
      <c r="D130" s="1270"/>
      <c r="E130" s="267"/>
      <c r="F130" s="1272"/>
      <c r="G130" s="345">
        <f t="shared" si="9"/>
        <v>-291478</v>
      </c>
      <c r="H130" s="351">
        <f t="shared" si="10"/>
        <v>-1</v>
      </c>
      <c r="I130" s="1851">
        <f t="shared" si="11"/>
        <v>0</v>
      </c>
      <c r="J130" s="356">
        <v>0</v>
      </c>
    </row>
    <row r="131" spans="1:10" s="770" customFormat="1">
      <c r="A131" s="1268" t="s">
        <v>733</v>
      </c>
      <c r="B131" s="1269">
        <v>2407702</v>
      </c>
      <c r="C131" s="267">
        <v>24600</v>
      </c>
      <c r="D131" s="1270"/>
      <c r="E131" s="267"/>
      <c r="F131" s="1272"/>
      <c r="G131" s="345">
        <f t="shared" si="9"/>
        <v>-2407702</v>
      </c>
      <c r="H131" s="351">
        <f t="shared" si="10"/>
        <v>-1</v>
      </c>
      <c r="I131" s="1851">
        <f t="shared" si="11"/>
        <v>0</v>
      </c>
      <c r="J131" s="356">
        <v>0</v>
      </c>
    </row>
    <row r="132" spans="1:10" s="770" customFormat="1">
      <c r="A132" s="1268" t="s">
        <v>734</v>
      </c>
      <c r="B132" s="1269"/>
      <c r="C132" s="267"/>
      <c r="D132" s="1270"/>
      <c r="E132" s="1271">
        <v>2908296</v>
      </c>
      <c r="F132" s="1272"/>
      <c r="G132" s="1850">
        <f t="shared" si="9"/>
        <v>0</v>
      </c>
      <c r="H132" s="351">
        <v>0</v>
      </c>
      <c r="I132" s="1851">
        <f t="shared" si="11"/>
        <v>0</v>
      </c>
      <c r="J132" s="356">
        <v>0</v>
      </c>
    </row>
    <row r="133" spans="1:10" s="770" customFormat="1">
      <c r="A133" s="1268" t="s">
        <v>735</v>
      </c>
      <c r="B133" s="1269"/>
      <c r="C133" s="267"/>
      <c r="D133" s="1270">
        <v>110000</v>
      </c>
      <c r="E133" s="1271">
        <v>40000</v>
      </c>
      <c r="F133" s="1272">
        <v>40000</v>
      </c>
      <c r="G133" s="345">
        <f t="shared" si="9"/>
        <v>110000</v>
      </c>
      <c r="H133" s="351">
        <v>1</v>
      </c>
      <c r="I133" s="340">
        <f t="shared" si="11"/>
        <v>-70000</v>
      </c>
      <c r="J133" s="356">
        <f t="shared" si="12"/>
        <v>-0.63636363636363635</v>
      </c>
    </row>
    <row r="134" spans="1:10" s="770" customFormat="1">
      <c r="A134" s="1268" t="s">
        <v>23997</v>
      </c>
      <c r="B134" s="1269"/>
      <c r="C134" s="267"/>
      <c r="D134" s="1270">
        <v>29750</v>
      </c>
      <c r="E134" s="1271">
        <v>29750</v>
      </c>
      <c r="F134" s="1272">
        <v>29750</v>
      </c>
      <c r="G134" s="345">
        <f t="shared" si="9"/>
        <v>29750</v>
      </c>
      <c r="H134" s="351">
        <v>1</v>
      </c>
      <c r="I134" s="1851">
        <f t="shared" si="11"/>
        <v>0</v>
      </c>
      <c r="J134" s="356">
        <f t="shared" si="12"/>
        <v>0</v>
      </c>
    </row>
    <row r="135" spans="1:10" s="770" customFormat="1">
      <c r="A135" s="1268" t="s">
        <v>736</v>
      </c>
      <c r="B135" s="1269">
        <v>1259760</v>
      </c>
      <c r="C135" s="267">
        <v>5343060</v>
      </c>
      <c r="D135" s="1270">
        <v>1940011</v>
      </c>
      <c r="E135" s="1271">
        <v>2361655</v>
      </c>
      <c r="F135" s="1272">
        <v>476078</v>
      </c>
      <c r="G135" s="345">
        <f t="shared" si="9"/>
        <v>680251</v>
      </c>
      <c r="H135" s="351">
        <f t="shared" si="10"/>
        <v>0.53998460024131578</v>
      </c>
      <c r="I135" s="340">
        <f t="shared" si="11"/>
        <v>-1463933</v>
      </c>
      <c r="J135" s="356">
        <f t="shared" si="12"/>
        <v>-0.75460036051341972</v>
      </c>
    </row>
    <row r="136" spans="1:10" s="770" customFormat="1">
      <c r="A136" s="1268" t="s">
        <v>737</v>
      </c>
      <c r="B136" s="1269">
        <v>979000</v>
      </c>
      <c r="C136" s="267">
        <v>3404817</v>
      </c>
      <c r="D136" s="1270">
        <v>2262044</v>
      </c>
      <c r="E136" s="1271">
        <v>2507222</v>
      </c>
      <c r="F136" s="1272">
        <v>809344</v>
      </c>
      <c r="G136" s="345">
        <f t="shared" si="9"/>
        <v>1283044</v>
      </c>
      <c r="H136" s="351">
        <f t="shared" si="10"/>
        <v>1.3105658835546476</v>
      </c>
      <c r="I136" s="340">
        <f t="shared" si="11"/>
        <v>-1452700</v>
      </c>
      <c r="J136" s="356">
        <f t="shared" si="12"/>
        <v>-0.64220678289193311</v>
      </c>
    </row>
    <row r="137" spans="1:10" s="770" customFormat="1">
      <c r="A137" s="1268" t="s">
        <v>738</v>
      </c>
      <c r="B137" s="1269">
        <v>3700</v>
      </c>
      <c r="C137" s="267">
        <v>1350890</v>
      </c>
      <c r="D137" s="1270"/>
      <c r="E137" s="267"/>
      <c r="F137" s="1272"/>
      <c r="G137" s="345">
        <f t="shared" si="9"/>
        <v>-3700</v>
      </c>
      <c r="H137" s="351">
        <f t="shared" si="10"/>
        <v>-1</v>
      </c>
      <c r="I137" s="1851">
        <f t="shared" si="11"/>
        <v>0</v>
      </c>
      <c r="J137" s="356">
        <v>0</v>
      </c>
    </row>
    <row r="138" spans="1:10" s="770" customFormat="1">
      <c r="A138" s="1268" t="s">
        <v>739</v>
      </c>
      <c r="B138" s="1269">
        <v>70000</v>
      </c>
      <c r="C138" s="267">
        <v>45500</v>
      </c>
      <c r="D138" s="1270"/>
      <c r="E138" s="267"/>
      <c r="F138" s="1272"/>
      <c r="G138" s="345">
        <f t="shared" si="9"/>
        <v>-70000</v>
      </c>
      <c r="H138" s="351">
        <f t="shared" si="10"/>
        <v>-1</v>
      </c>
      <c r="I138" s="1851">
        <f t="shared" si="11"/>
        <v>0</v>
      </c>
      <c r="J138" s="356">
        <v>0</v>
      </c>
    </row>
    <row r="139" spans="1:10" s="770" customFormat="1">
      <c r="A139" s="1268" t="s">
        <v>741</v>
      </c>
      <c r="B139" s="1269"/>
      <c r="C139" s="267"/>
      <c r="D139" s="1270">
        <v>20000</v>
      </c>
      <c r="E139" s="1271">
        <v>34191</v>
      </c>
      <c r="F139" s="1272"/>
      <c r="G139" s="345">
        <f t="shared" si="9"/>
        <v>20000</v>
      </c>
      <c r="H139" s="351">
        <v>1</v>
      </c>
      <c r="I139" s="340">
        <f t="shared" si="11"/>
        <v>-20000</v>
      </c>
      <c r="J139" s="356">
        <f t="shared" si="12"/>
        <v>-1</v>
      </c>
    </row>
    <row r="140" spans="1:10" s="770" customFormat="1">
      <c r="A140" s="1268" t="s">
        <v>742</v>
      </c>
      <c r="B140" s="1269"/>
      <c r="C140" s="267"/>
      <c r="D140" s="1270">
        <v>10000</v>
      </c>
      <c r="E140" s="1271">
        <v>77420</v>
      </c>
      <c r="F140" s="1272">
        <v>75720</v>
      </c>
      <c r="G140" s="345">
        <f t="shared" si="9"/>
        <v>10000</v>
      </c>
      <c r="H140" s="351">
        <v>1</v>
      </c>
      <c r="I140" s="340">
        <f t="shared" si="11"/>
        <v>65720</v>
      </c>
      <c r="J140" s="356">
        <f t="shared" si="12"/>
        <v>6.5720000000000001</v>
      </c>
    </row>
    <row r="141" spans="1:10" s="770" customFormat="1">
      <c r="A141" s="1268" t="s">
        <v>23998</v>
      </c>
      <c r="B141" s="1269"/>
      <c r="C141" s="267"/>
      <c r="D141" s="1270">
        <v>110000</v>
      </c>
      <c r="E141" s="1271">
        <v>212000</v>
      </c>
      <c r="F141" s="1272">
        <v>110000</v>
      </c>
      <c r="G141" s="345">
        <f t="shared" si="9"/>
        <v>110000</v>
      </c>
      <c r="H141" s="351">
        <v>1</v>
      </c>
      <c r="I141" s="1851">
        <f t="shared" si="11"/>
        <v>0</v>
      </c>
      <c r="J141" s="356">
        <f t="shared" si="12"/>
        <v>0</v>
      </c>
    </row>
    <row r="142" spans="1:10" s="770" customFormat="1">
      <c r="A142" s="1268" t="s">
        <v>743</v>
      </c>
      <c r="B142" s="1269">
        <v>9455798</v>
      </c>
      <c r="C142" s="267">
        <v>22482696</v>
      </c>
      <c r="D142" s="1270">
        <v>1516497</v>
      </c>
      <c r="E142" s="1271">
        <v>3091758</v>
      </c>
      <c r="F142" s="1272">
        <v>504980</v>
      </c>
      <c r="G142" s="345">
        <f t="shared" si="9"/>
        <v>-7939301</v>
      </c>
      <c r="H142" s="351">
        <f t="shared" si="10"/>
        <v>-0.83962252577730612</v>
      </c>
      <c r="I142" s="340">
        <f t="shared" si="11"/>
        <v>-1011517</v>
      </c>
      <c r="J142" s="356">
        <f t="shared" si="12"/>
        <v>-0.66700890275417624</v>
      </c>
    </row>
    <row r="143" spans="1:10" s="770" customFormat="1">
      <c r="A143" s="1268" t="s">
        <v>744</v>
      </c>
      <c r="B143" s="1269">
        <v>6932900</v>
      </c>
      <c r="C143" s="267">
        <v>1470596</v>
      </c>
      <c r="D143" s="1270">
        <v>4961697</v>
      </c>
      <c r="E143" s="1271">
        <v>1924694</v>
      </c>
      <c r="F143" s="1272">
        <v>462196</v>
      </c>
      <c r="G143" s="345">
        <f t="shared" si="9"/>
        <v>-1971203</v>
      </c>
      <c r="H143" s="351">
        <f t="shared" si="10"/>
        <v>-0.28432589536846054</v>
      </c>
      <c r="I143" s="340">
        <f t="shared" si="11"/>
        <v>-4499501</v>
      </c>
      <c r="J143" s="356">
        <f t="shared" si="12"/>
        <v>-0.90684719361137933</v>
      </c>
    </row>
    <row r="144" spans="1:10" s="770" customFormat="1">
      <c r="A144" s="1268" t="s">
        <v>745</v>
      </c>
      <c r="B144" s="1269">
        <v>8799485</v>
      </c>
      <c r="C144" s="267">
        <v>6480282</v>
      </c>
      <c r="D144" s="1270">
        <v>7284706</v>
      </c>
      <c r="E144" s="1271">
        <v>9508547</v>
      </c>
      <c r="F144" s="1272">
        <v>9181979</v>
      </c>
      <c r="G144" s="345">
        <f t="shared" si="9"/>
        <v>-1514779</v>
      </c>
      <c r="H144" s="351">
        <f t="shared" si="10"/>
        <v>-0.17214405161211138</v>
      </c>
      <c r="I144" s="340">
        <f t="shared" si="11"/>
        <v>1897273</v>
      </c>
      <c r="J144" s="356">
        <f t="shared" si="12"/>
        <v>0.26044606330028969</v>
      </c>
    </row>
    <row r="145" spans="1:10" s="770" customFormat="1">
      <c r="A145" s="1268" t="s">
        <v>746</v>
      </c>
      <c r="B145" s="1269">
        <v>1667187</v>
      </c>
      <c r="C145" s="267">
        <v>790418</v>
      </c>
      <c r="D145" s="1270">
        <v>1158718</v>
      </c>
      <c r="E145" s="1271">
        <v>1047582</v>
      </c>
      <c r="F145" s="1272">
        <v>633995</v>
      </c>
      <c r="G145" s="345">
        <f t="shared" si="9"/>
        <v>-508469</v>
      </c>
      <c r="H145" s="351">
        <f t="shared" si="10"/>
        <v>-0.30498618331356953</v>
      </c>
      <c r="I145" s="340">
        <f t="shared" si="11"/>
        <v>-524723</v>
      </c>
      <c r="J145" s="356">
        <f t="shared" si="12"/>
        <v>-0.45284788878743576</v>
      </c>
    </row>
    <row r="146" spans="1:10" s="770" customFormat="1">
      <c r="A146" s="1268" t="s">
        <v>747</v>
      </c>
      <c r="B146" s="1269">
        <v>8000</v>
      </c>
      <c r="C146" s="267">
        <v>8000</v>
      </c>
      <c r="D146" s="1270">
        <v>8270</v>
      </c>
      <c r="E146" s="1271">
        <v>8270</v>
      </c>
      <c r="F146" s="1272">
        <v>8270</v>
      </c>
      <c r="G146" s="345">
        <f t="shared" si="9"/>
        <v>270</v>
      </c>
      <c r="H146" s="351">
        <f t="shared" si="10"/>
        <v>3.3750000000000002E-2</v>
      </c>
      <c r="I146" s="1851">
        <f t="shared" si="11"/>
        <v>0</v>
      </c>
      <c r="J146" s="356">
        <f t="shared" si="12"/>
        <v>0</v>
      </c>
    </row>
    <row r="147" spans="1:10" s="770" customFormat="1">
      <c r="A147" s="1268" t="s">
        <v>748</v>
      </c>
      <c r="B147" s="1269">
        <v>2682113</v>
      </c>
      <c r="C147" s="267">
        <v>1801477</v>
      </c>
      <c r="D147" s="1270">
        <v>8620054</v>
      </c>
      <c r="E147" s="1271">
        <v>192559</v>
      </c>
      <c r="F147" s="1272">
        <v>590800</v>
      </c>
      <c r="G147" s="345">
        <f t="shared" si="9"/>
        <v>5937941</v>
      </c>
      <c r="H147" s="351">
        <f t="shared" si="10"/>
        <v>2.2139041121682794</v>
      </c>
      <c r="I147" s="340">
        <f t="shared" si="11"/>
        <v>-8029254</v>
      </c>
      <c r="J147" s="356">
        <f t="shared" si="12"/>
        <v>-0.93146214629281909</v>
      </c>
    </row>
    <row r="148" spans="1:10" s="770" customFormat="1">
      <c r="A148" s="1268" t="s">
        <v>749</v>
      </c>
      <c r="B148" s="1269">
        <v>15719586</v>
      </c>
      <c r="C148" s="267">
        <v>11791895</v>
      </c>
      <c r="D148" s="1270">
        <v>18974940</v>
      </c>
      <c r="E148" s="1271">
        <v>8024532</v>
      </c>
      <c r="F148" s="1272">
        <v>5162947</v>
      </c>
      <c r="G148" s="345">
        <f t="shared" si="9"/>
        <v>3255354</v>
      </c>
      <c r="H148" s="351">
        <f t="shared" si="10"/>
        <v>0.20708904165796732</v>
      </c>
      <c r="I148" s="340">
        <f t="shared" si="11"/>
        <v>-13811993</v>
      </c>
      <c r="J148" s="356">
        <f t="shared" si="12"/>
        <v>-0.72790707111590336</v>
      </c>
    </row>
    <row r="149" spans="1:10" s="770" customFormat="1">
      <c r="A149" s="1268" t="s">
        <v>750</v>
      </c>
      <c r="B149" s="1269">
        <v>92229862</v>
      </c>
      <c r="C149" s="267">
        <v>180358028</v>
      </c>
      <c r="D149" s="1270">
        <v>279221657</v>
      </c>
      <c r="E149" s="1271">
        <v>359769882</v>
      </c>
      <c r="F149" s="1272">
        <v>247571315</v>
      </c>
      <c r="G149" s="345">
        <f t="shared" si="9"/>
        <v>186991795</v>
      </c>
      <c r="H149" s="351">
        <f t="shared" si="10"/>
        <v>2.0274539172572981</v>
      </c>
      <c r="I149" s="340">
        <f t="shared" si="11"/>
        <v>-31650342</v>
      </c>
      <c r="J149" s="356">
        <f t="shared" si="12"/>
        <v>-0.11335203128602593</v>
      </c>
    </row>
    <row r="150" spans="1:10" s="770" customFormat="1">
      <c r="A150" s="1268" t="s">
        <v>751</v>
      </c>
      <c r="B150" s="1269"/>
      <c r="C150" s="267"/>
      <c r="D150" s="1270">
        <v>621453</v>
      </c>
      <c r="E150" s="1271">
        <v>285579</v>
      </c>
      <c r="F150" s="1272">
        <v>514649</v>
      </c>
      <c r="G150" s="345">
        <f t="shared" ref="G150:G153" si="13">+D150-B150</f>
        <v>621453</v>
      </c>
      <c r="H150" s="351">
        <v>1</v>
      </c>
      <c r="I150" s="340">
        <f t="shared" ref="I150:I153" si="14">+F150-D150</f>
        <v>-106804</v>
      </c>
      <c r="J150" s="356">
        <f t="shared" ref="J150:J152" si="15">+I150/D150</f>
        <v>-0.17186174980247904</v>
      </c>
    </row>
    <row r="151" spans="1:10" s="770" customFormat="1">
      <c r="A151" s="1268" t="s">
        <v>752</v>
      </c>
      <c r="B151" s="1269"/>
      <c r="C151" s="267"/>
      <c r="D151" s="1270">
        <v>1343870</v>
      </c>
      <c r="E151" s="1271">
        <v>7900118</v>
      </c>
      <c r="F151" s="1272">
        <v>3101304</v>
      </c>
      <c r="G151" s="345">
        <f t="shared" si="13"/>
        <v>1343870</v>
      </c>
      <c r="H151" s="351">
        <v>1</v>
      </c>
      <c r="I151" s="340">
        <f t="shared" si="14"/>
        <v>1757434</v>
      </c>
      <c r="J151" s="356">
        <f t="shared" si="15"/>
        <v>1.3077410761457582</v>
      </c>
    </row>
    <row r="152" spans="1:10" s="770" customFormat="1">
      <c r="A152" s="1268" t="s">
        <v>753</v>
      </c>
      <c r="B152" s="1269">
        <v>241066131</v>
      </c>
      <c r="C152" s="267">
        <v>204064447</v>
      </c>
      <c r="D152" s="1270">
        <v>239045711</v>
      </c>
      <c r="E152" s="1271">
        <v>255845676</v>
      </c>
      <c r="F152" s="1272">
        <v>262674643</v>
      </c>
      <c r="G152" s="345">
        <f t="shared" si="13"/>
        <v>-2020420</v>
      </c>
      <c r="H152" s="351">
        <f t="shared" ref="H152" si="16">+G152/B152</f>
        <v>-8.3811856589675795E-3</v>
      </c>
      <c r="I152" s="340">
        <f t="shared" si="14"/>
        <v>23628932</v>
      </c>
      <c r="J152" s="356">
        <f t="shared" si="15"/>
        <v>9.8846918863982461E-2</v>
      </c>
    </row>
    <row r="153" spans="1:10" s="770" customFormat="1">
      <c r="A153" s="1268" t="s">
        <v>754</v>
      </c>
      <c r="B153" s="1269"/>
      <c r="C153" s="267"/>
      <c r="D153" s="1270"/>
      <c r="E153" s="1271"/>
      <c r="F153" s="1272">
        <v>55580270</v>
      </c>
      <c r="G153" s="1850">
        <f t="shared" si="13"/>
        <v>0</v>
      </c>
      <c r="H153" s="351">
        <v>0</v>
      </c>
      <c r="I153" s="340">
        <f t="shared" si="14"/>
        <v>55580270</v>
      </c>
      <c r="J153" s="356">
        <v>1</v>
      </c>
    </row>
    <row r="154" spans="1:10" s="770" customFormat="1" ht="21" customHeight="1" thickBot="1">
      <c r="A154" s="338" t="s">
        <v>23964</v>
      </c>
      <c r="B154" s="346">
        <f t="shared" ref="B154:G154" si="17">SUM(B85:B153)</f>
        <v>570140086</v>
      </c>
      <c r="C154" s="347">
        <f t="shared" si="17"/>
        <v>704079353</v>
      </c>
      <c r="D154" s="348">
        <f t="shared" si="17"/>
        <v>793875037</v>
      </c>
      <c r="E154" s="349">
        <f t="shared" si="17"/>
        <v>827996064</v>
      </c>
      <c r="F154" s="350">
        <f t="shared" si="17"/>
        <v>787051263</v>
      </c>
      <c r="G154" s="348">
        <f t="shared" si="17"/>
        <v>223734951</v>
      </c>
      <c r="H154" s="352">
        <f>+G154/B154</f>
        <v>0.39242101457851186</v>
      </c>
      <c r="I154" s="339">
        <f>SUM(I85:I153)</f>
        <v>-6823774</v>
      </c>
      <c r="J154" s="357">
        <f>+I154/D154</f>
        <v>-8.5955266030111992E-3</v>
      </c>
    </row>
    <row r="155" spans="1:10" ht="12.75" hidden="1" thickTop="1">
      <c r="A155" s="1665" t="s">
        <v>36</v>
      </c>
      <c r="B155" s="140"/>
      <c r="C155" s="140"/>
      <c r="D155" s="140"/>
      <c r="E155" s="140"/>
      <c r="F155" s="140"/>
      <c r="G155" s="140"/>
      <c r="H155" s="353"/>
      <c r="I155" s="341"/>
      <c r="J155" s="1666"/>
    </row>
    <row r="156" spans="1:10" hidden="1">
      <c r="A156" s="1665" t="s">
        <v>383</v>
      </c>
      <c r="B156" s="135"/>
      <c r="C156" s="135"/>
      <c r="D156" s="135"/>
      <c r="E156" s="135"/>
      <c r="F156" s="135"/>
      <c r="G156" s="135"/>
      <c r="H156" s="354"/>
      <c r="I156" s="342"/>
      <c r="J156" s="1666"/>
    </row>
    <row r="157" spans="1:10" hidden="1">
      <c r="A157" s="1665" t="s">
        <v>136</v>
      </c>
      <c r="B157" s="140"/>
      <c r="C157" s="140"/>
      <c r="D157" s="140"/>
      <c r="E157" s="140"/>
      <c r="F157" s="140"/>
      <c r="G157" s="140"/>
      <c r="H157" s="353"/>
      <c r="I157" s="341"/>
      <c r="J157" s="1666"/>
    </row>
    <row r="158" spans="1:10" hidden="1">
      <c r="A158" s="1667"/>
      <c r="B158" s="1668"/>
      <c r="C158" s="1668"/>
      <c r="D158" s="1668"/>
      <c r="E158" s="1668"/>
      <c r="F158" s="1668"/>
      <c r="G158" s="1668"/>
      <c r="H158" s="1669"/>
      <c r="I158" s="1176"/>
      <c r="J158" s="1666"/>
    </row>
    <row r="159" spans="1:10" hidden="1">
      <c r="A159" s="1667"/>
      <c r="B159" s="1668"/>
      <c r="C159" s="1668"/>
      <c r="D159" s="1668"/>
      <c r="E159" s="1668"/>
      <c r="F159" s="1668"/>
      <c r="G159" s="1668"/>
      <c r="H159" s="1669"/>
      <c r="I159" s="1176"/>
      <c r="J159" s="1666"/>
    </row>
    <row r="160" spans="1:10" ht="21" customHeight="1" thickTop="1" thickBot="1">
      <c r="A160" s="2005" t="s">
        <v>397</v>
      </c>
      <c r="B160" s="2005"/>
      <c r="C160" s="2005"/>
      <c r="D160" s="2005"/>
      <c r="E160" s="2005"/>
      <c r="F160" s="2005"/>
      <c r="G160" s="2005"/>
      <c r="H160" s="2005"/>
      <c r="I160" s="2005"/>
      <c r="J160" s="2005"/>
    </row>
    <row r="161" spans="1:10" ht="28.9" hidden="1" customHeight="1" thickTop="1">
      <c r="A161" s="2006" t="s">
        <v>23</v>
      </c>
      <c r="B161" s="2010" t="s">
        <v>294</v>
      </c>
      <c r="C161" s="2016" t="s">
        <v>350</v>
      </c>
      <c r="D161" s="2008" t="s">
        <v>351</v>
      </c>
      <c r="E161" s="2018" t="s">
        <v>352</v>
      </c>
      <c r="F161" s="2020" t="s">
        <v>353</v>
      </c>
      <c r="G161" s="2008" t="s">
        <v>19030</v>
      </c>
      <c r="H161" s="2012" t="s">
        <v>19032</v>
      </c>
      <c r="I161" s="2010" t="s">
        <v>19031</v>
      </c>
      <c r="J161" s="2014" t="s">
        <v>19033</v>
      </c>
    </row>
    <row r="162" spans="1:10" ht="9.6" hidden="1" customHeight="1">
      <c r="A162" s="2022"/>
      <c r="B162" s="2023"/>
      <c r="C162" s="2024"/>
      <c r="D162" s="2025"/>
      <c r="E162" s="2026"/>
      <c r="F162" s="2027"/>
      <c r="G162" s="2025"/>
      <c r="H162" s="2028"/>
      <c r="I162" s="2023"/>
      <c r="J162" s="2029"/>
    </row>
    <row r="163" spans="1:10" s="770" customFormat="1" ht="12.75" thickTop="1">
      <c r="A163" s="1840" t="s">
        <v>693</v>
      </c>
      <c r="B163" s="1841">
        <v>1499015</v>
      </c>
      <c r="C163" s="1842">
        <v>1832426</v>
      </c>
      <c r="D163" s="1843">
        <v>1590372</v>
      </c>
      <c r="E163" s="1844">
        <v>1165001</v>
      </c>
      <c r="F163" s="1845">
        <v>987755</v>
      </c>
      <c r="G163" s="1846">
        <f>+D163-B163</f>
        <v>91357</v>
      </c>
      <c r="H163" s="1847">
        <f>+G163/B163</f>
        <v>6.0944687011137311E-2</v>
      </c>
      <c r="I163" s="1848">
        <f>+F163-D163</f>
        <v>-602617</v>
      </c>
      <c r="J163" s="1849">
        <f t="shared" ref="J163:J222" si="18">+I163/D163</f>
        <v>-0.3789157505288071</v>
      </c>
    </row>
    <row r="164" spans="1:10" s="770" customFormat="1" ht="13.5" customHeight="1">
      <c r="A164" s="1268" t="s">
        <v>694</v>
      </c>
      <c r="B164" s="1269">
        <v>149333</v>
      </c>
      <c r="C164" s="267">
        <v>298133</v>
      </c>
      <c r="D164" s="1270">
        <v>101093</v>
      </c>
      <c r="E164" s="1271">
        <v>147954</v>
      </c>
      <c r="F164" s="1272">
        <v>85200</v>
      </c>
      <c r="G164" s="345">
        <f t="shared" ref="G164:G223" si="19">+D164-B164</f>
        <v>-48240</v>
      </c>
      <c r="H164" s="351">
        <f t="shared" ref="H164:H222" si="20">+G164/B164</f>
        <v>-0.32303643534918602</v>
      </c>
      <c r="I164" s="340">
        <f t="shared" ref="I164:I223" si="21">+F164-D164</f>
        <v>-15893</v>
      </c>
      <c r="J164" s="356">
        <f t="shared" si="18"/>
        <v>-0.15721167637719724</v>
      </c>
    </row>
    <row r="165" spans="1:10" s="770" customFormat="1">
      <c r="A165" s="1268" t="s">
        <v>695</v>
      </c>
      <c r="B165" s="1269">
        <v>903076</v>
      </c>
      <c r="C165" s="267">
        <v>832598</v>
      </c>
      <c r="D165" s="1270">
        <v>778250</v>
      </c>
      <c r="E165" s="1271">
        <v>712413</v>
      </c>
      <c r="F165" s="1272">
        <v>569418</v>
      </c>
      <c r="G165" s="345">
        <f t="shared" si="19"/>
        <v>-124826</v>
      </c>
      <c r="H165" s="351">
        <f t="shared" si="20"/>
        <v>-0.13822313958072188</v>
      </c>
      <c r="I165" s="340">
        <f t="shared" si="21"/>
        <v>-208832</v>
      </c>
      <c r="J165" s="356">
        <f t="shared" si="18"/>
        <v>-0.26833536781239964</v>
      </c>
    </row>
    <row r="166" spans="1:10" s="770" customFormat="1">
      <c r="A166" s="1268" t="s">
        <v>697</v>
      </c>
      <c r="B166" s="1269">
        <v>2656427</v>
      </c>
      <c r="C166" s="267">
        <v>3016341</v>
      </c>
      <c r="D166" s="1270">
        <v>2355979</v>
      </c>
      <c r="E166" s="1271">
        <v>2218068</v>
      </c>
      <c r="F166" s="1272">
        <v>2112019</v>
      </c>
      <c r="G166" s="345">
        <f t="shared" si="19"/>
        <v>-300448</v>
      </c>
      <c r="H166" s="351">
        <f t="shared" si="20"/>
        <v>-0.11310229868917911</v>
      </c>
      <c r="I166" s="340">
        <f t="shared" si="21"/>
        <v>-243960</v>
      </c>
      <c r="J166" s="356">
        <f t="shared" si="18"/>
        <v>-0.10354931007449557</v>
      </c>
    </row>
    <row r="167" spans="1:10" s="770" customFormat="1">
      <c r="A167" s="1268" t="s">
        <v>699</v>
      </c>
      <c r="B167" s="1269">
        <v>827755</v>
      </c>
      <c r="C167" s="267">
        <v>864710</v>
      </c>
      <c r="D167" s="1270">
        <v>813765</v>
      </c>
      <c r="E167" s="1271">
        <v>1538545</v>
      </c>
      <c r="F167" s="1272">
        <v>857361</v>
      </c>
      <c r="G167" s="345">
        <f t="shared" si="19"/>
        <v>-13990</v>
      </c>
      <c r="H167" s="351">
        <f t="shared" si="20"/>
        <v>-1.6901136205761367E-2</v>
      </c>
      <c r="I167" s="340">
        <f t="shared" si="21"/>
        <v>43596</v>
      </c>
      <c r="J167" s="356">
        <f t="shared" si="18"/>
        <v>5.3573206023852092E-2</v>
      </c>
    </row>
    <row r="168" spans="1:10" s="770" customFormat="1">
      <c r="A168" s="1268" t="s">
        <v>700</v>
      </c>
      <c r="B168" s="1269">
        <v>128869</v>
      </c>
      <c r="C168" s="267">
        <v>235331</v>
      </c>
      <c r="D168" s="1270">
        <v>100236</v>
      </c>
      <c r="E168" s="1271">
        <v>78201</v>
      </c>
      <c r="F168" s="1272">
        <v>179395</v>
      </c>
      <c r="G168" s="345">
        <f t="shared" si="19"/>
        <v>-28633</v>
      </c>
      <c r="H168" s="351">
        <f t="shared" si="20"/>
        <v>-0.22218687193972173</v>
      </c>
      <c r="I168" s="340">
        <f t="shared" si="21"/>
        <v>79159</v>
      </c>
      <c r="J168" s="356">
        <f t="shared" si="18"/>
        <v>0.78972624605930009</v>
      </c>
    </row>
    <row r="169" spans="1:10" s="770" customFormat="1">
      <c r="A169" s="1268" t="s">
        <v>701</v>
      </c>
      <c r="B169" s="1269">
        <v>57770</v>
      </c>
      <c r="C169" s="267">
        <v>44950</v>
      </c>
      <c r="D169" s="1270">
        <v>54170</v>
      </c>
      <c r="E169" s="1271">
        <v>44091</v>
      </c>
      <c r="F169" s="1272">
        <v>46750</v>
      </c>
      <c r="G169" s="345">
        <f t="shared" si="19"/>
        <v>-3600</v>
      </c>
      <c r="H169" s="351">
        <f t="shared" si="20"/>
        <v>-6.2316081010905314E-2</v>
      </c>
      <c r="I169" s="340">
        <f t="shared" si="21"/>
        <v>-7420</v>
      </c>
      <c r="J169" s="356">
        <f t="shared" si="18"/>
        <v>-0.13697618608085657</v>
      </c>
    </row>
    <row r="170" spans="1:10" s="770" customFormat="1">
      <c r="A170" s="1268" t="s">
        <v>702</v>
      </c>
      <c r="B170" s="1269">
        <v>255680</v>
      </c>
      <c r="C170" s="267">
        <v>569093</v>
      </c>
      <c r="D170" s="1270">
        <v>344372</v>
      </c>
      <c r="E170" s="1271">
        <v>620915</v>
      </c>
      <c r="F170" s="1272">
        <v>500426</v>
      </c>
      <c r="G170" s="345">
        <f t="shared" si="19"/>
        <v>88692</v>
      </c>
      <c r="H170" s="351">
        <f t="shared" si="20"/>
        <v>0.34688673341677095</v>
      </c>
      <c r="I170" s="340">
        <f t="shared" si="21"/>
        <v>156054</v>
      </c>
      <c r="J170" s="356">
        <f t="shared" si="18"/>
        <v>0.45315530879397858</v>
      </c>
    </row>
    <row r="171" spans="1:10" s="770" customFormat="1">
      <c r="A171" s="1268" t="s">
        <v>703</v>
      </c>
      <c r="B171" s="1269">
        <v>10698</v>
      </c>
      <c r="C171" s="267">
        <v>31237</v>
      </c>
      <c r="D171" s="1270">
        <v>28029</v>
      </c>
      <c r="E171" s="1271">
        <v>4980</v>
      </c>
      <c r="F171" s="1272">
        <v>8496</v>
      </c>
      <c r="G171" s="345">
        <f t="shared" si="19"/>
        <v>17331</v>
      </c>
      <c r="H171" s="351">
        <f t="shared" si="20"/>
        <v>1.6200224340998317</v>
      </c>
      <c r="I171" s="340">
        <f t="shared" si="21"/>
        <v>-19533</v>
      </c>
      <c r="J171" s="356">
        <f t="shared" si="18"/>
        <v>-0.69688536872524887</v>
      </c>
    </row>
    <row r="172" spans="1:10" s="770" customFormat="1">
      <c r="A172" s="1268" t="s">
        <v>704</v>
      </c>
      <c r="B172" s="1269">
        <v>37549</v>
      </c>
      <c r="C172" s="267">
        <v>33777</v>
      </c>
      <c r="D172" s="1270">
        <v>33500</v>
      </c>
      <c r="E172" s="1271">
        <v>36187</v>
      </c>
      <c r="F172" s="1272">
        <v>38870</v>
      </c>
      <c r="G172" s="345">
        <f t="shared" si="19"/>
        <v>-4049</v>
      </c>
      <c r="H172" s="351">
        <f t="shared" si="20"/>
        <v>-0.10783243228847639</v>
      </c>
      <c r="I172" s="340">
        <f t="shared" si="21"/>
        <v>5370</v>
      </c>
      <c r="J172" s="356">
        <f t="shared" si="18"/>
        <v>0.16029850746268656</v>
      </c>
    </row>
    <row r="173" spans="1:10" s="770" customFormat="1" ht="24">
      <c r="A173" s="1268" t="s">
        <v>705</v>
      </c>
      <c r="B173" s="1269">
        <v>18500</v>
      </c>
      <c r="C173" s="267">
        <v>23115</v>
      </c>
      <c r="D173" s="1270">
        <v>18500</v>
      </c>
      <c r="E173" s="1271">
        <v>373236</v>
      </c>
      <c r="F173" s="1272">
        <v>61500</v>
      </c>
      <c r="G173" s="1850">
        <f>+D173-B173</f>
        <v>0</v>
      </c>
      <c r="H173" s="351">
        <f t="shared" si="20"/>
        <v>0</v>
      </c>
      <c r="I173" s="340">
        <f t="shared" si="21"/>
        <v>43000</v>
      </c>
      <c r="J173" s="356">
        <f t="shared" si="18"/>
        <v>2.3243243243243241</v>
      </c>
    </row>
    <row r="174" spans="1:10" s="770" customFormat="1">
      <c r="A174" s="1268" t="s">
        <v>706</v>
      </c>
      <c r="B174" s="1269"/>
      <c r="C174" s="267">
        <v>12087</v>
      </c>
      <c r="D174" s="1270"/>
      <c r="E174" s="1271"/>
      <c r="F174" s="1272"/>
      <c r="G174" s="1850">
        <f t="shared" si="19"/>
        <v>0</v>
      </c>
      <c r="H174" s="351">
        <v>0</v>
      </c>
      <c r="I174" s="1851">
        <f t="shared" si="21"/>
        <v>0</v>
      </c>
      <c r="J174" s="356">
        <v>0</v>
      </c>
    </row>
    <row r="175" spans="1:10" s="770" customFormat="1">
      <c r="A175" s="1268" t="s">
        <v>707</v>
      </c>
      <c r="B175" s="1269"/>
      <c r="C175" s="267"/>
      <c r="D175" s="1270"/>
      <c r="E175" s="1271"/>
      <c r="F175" s="1272">
        <v>2120</v>
      </c>
      <c r="G175" s="1850">
        <f t="shared" si="19"/>
        <v>0</v>
      </c>
      <c r="H175" s="351">
        <v>0</v>
      </c>
      <c r="I175" s="340">
        <f t="shared" si="21"/>
        <v>2120</v>
      </c>
      <c r="J175" s="356">
        <v>1</v>
      </c>
    </row>
    <row r="176" spans="1:10" s="770" customFormat="1">
      <c r="A176" s="1268" t="s">
        <v>708</v>
      </c>
      <c r="B176" s="1269">
        <v>613243</v>
      </c>
      <c r="C176" s="267">
        <v>639509</v>
      </c>
      <c r="D176" s="1270">
        <v>596725</v>
      </c>
      <c r="E176" s="1271">
        <v>423892</v>
      </c>
      <c r="F176" s="1272">
        <v>365170</v>
      </c>
      <c r="G176" s="345">
        <f t="shared" si="19"/>
        <v>-16518</v>
      </c>
      <c r="H176" s="351">
        <f t="shared" si="20"/>
        <v>-2.6935488868197435E-2</v>
      </c>
      <c r="I176" s="340">
        <f t="shared" si="21"/>
        <v>-231555</v>
      </c>
      <c r="J176" s="356">
        <f t="shared" si="18"/>
        <v>-0.38804306841509906</v>
      </c>
    </row>
    <row r="177" spans="1:10" s="770" customFormat="1">
      <c r="A177" s="1268" t="s">
        <v>709</v>
      </c>
      <c r="B177" s="1269">
        <v>2177652</v>
      </c>
      <c r="C177" s="267">
        <v>2756340</v>
      </c>
      <c r="D177" s="1270">
        <v>4512423</v>
      </c>
      <c r="E177" s="1271">
        <v>2945655</v>
      </c>
      <c r="F177" s="1272">
        <v>1799026</v>
      </c>
      <c r="G177" s="345">
        <f t="shared" si="19"/>
        <v>2334771</v>
      </c>
      <c r="H177" s="351">
        <f t="shared" si="20"/>
        <v>1.072150646659797</v>
      </c>
      <c r="I177" s="340">
        <f t="shared" si="21"/>
        <v>-2713397</v>
      </c>
      <c r="J177" s="356">
        <f t="shared" si="18"/>
        <v>-0.60131707510576915</v>
      </c>
    </row>
    <row r="178" spans="1:10" s="770" customFormat="1">
      <c r="A178" s="1268" t="s">
        <v>710</v>
      </c>
      <c r="B178" s="1269">
        <v>335218</v>
      </c>
      <c r="C178" s="267">
        <v>570052</v>
      </c>
      <c r="D178" s="1270">
        <v>705214</v>
      </c>
      <c r="E178" s="1271">
        <v>478517</v>
      </c>
      <c r="F178" s="1272">
        <v>460250</v>
      </c>
      <c r="G178" s="345">
        <f t="shared" si="19"/>
        <v>369996</v>
      </c>
      <c r="H178" s="351">
        <f t="shared" si="20"/>
        <v>1.1037474121318067</v>
      </c>
      <c r="I178" s="340">
        <f t="shared" si="21"/>
        <v>-244964</v>
      </c>
      <c r="J178" s="356">
        <f t="shared" si="18"/>
        <v>-0.34736122652131124</v>
      </c>
    </row>
    <row r="179" spans="1:10" s="770" customFormat="1" ht="13.5" customHeight="1">
      <c r="A179" s="1268" t="s">
        <v>711</v>
      </c>
      <c r="B179" s="1269">
        <v>403353</v>
      </c>
      <c r="C179" s="267">
        <v>360273</v>
      </c>
      <c r="D179" s="1270">
        <v>758860</v>
      </c>
      <c r="E179" s="1271">
        <v>284518</v>
      </c>
      <c r="F179" s="1272">
        <v>178575</v>
      </c>
      <c r="G179" s="345">
        <f t="shared" si="19"/>
        <v>355507</v>
      </c>
      <c r="H179" s="351">
        <f t="shared" si="20"/>
        <v>0.88137933770171539</v>
      </c>
      <c r="I179" s="340">
        <f t="shared" si="21"/>
        <v>-580285</v>
      </c>
      <c r="J179" s="356">
        <f t="shared" si="18"/>
        <v>-0.76467991460875528</v>
      </c>
    </row>
    <row r="180" spans="1:10" s="770" customFormat="1">
      <c r="A180" s="1268" t="s">
        <v>713</v>
      </c>
      <c r="B180" s="1269"/>
      <c r="C180" s="267"/>
      <c r="D180" s="1270">
        <v>2970</v>
      </c>
      <c r="E180" s="1271">
        <v>5000</v>
      </c>
      <c r="F180" s="1272"/>
      <c r="G180" s="345">
        <f t="shared" si="19"/>
        <v>2970</v>
      </c>
      <c r="H180" s="351">
        <v>1</v>
      </c>
      <c r="I180" s="340">
        <f t="shared" si="21"/>
        <v>-2970</v>
      </c>
      <c r="J180" s="356">
        <f t="shared" si="18"/>
        <v>-1</v>
      </c>
    </row>
    <row r="181" spans="1:10" s="770" customFormat="1">
      <c r="A181" s="1268" t="s">
        <v>714</v>
      </c>
      <c r="B181" s="1269">
        <v>4054406</v>
      </c>
      <c r="C181" s="267">
        <v>3574069</v>
      </c>
      <c r="D181" s="1270">
        <v>3218960</v>
      </c>
      <c r="E181" s="1271">
        <v>3103450</v>
      </c>
      <c r="F181" s="1272">
        <v>2664903</v>
      </c>
      <c r="G181" s="345">
        <f t="shared" si="19"/>
        <v>-835446</v>
      </c>
      <c r="H181" s="351">
        <f t="shared" si="20"/>
        <v>-0.20605879134946031</v>
      </c>
      <c r="I181" s="340">
        <f t="shared" si="21"/>
        <v>-554057</v>
      </c>
      <c r="J181" s="356">
        <f t="shared" si="18"/>
        <v>-0.17212298382086139</v>
      </c>
    </row>
    <row r="182" spans="1:10" s="770" customFormat="1">
      <c r="A182" s="1268" t="s">
        <v>715</v>
      </c>
      <c r="B182" s="1269">
        <v>4782709</v>
      </c>
      <c r="C182" s="267">
        <v>5488302</v>
      </c>
      <c r="D182" s="1270">
        <v>5329665</v>
      </c>
      <c r="E182" s="1271">
        <v>4680980</v>
      </c>
      <c r="F182" s="1272">
        <v>3471741</v>
      </c>
      <c r="G182" s="345">
        <f t="shared" si="19"/>
        <v>546956</v>
      </c>
      <c r="H182" s="351">
        <f t="shared" si="20"/>
        <v>0.11436112880796218</v>
      </c>
      <c r="I182" s="340">
        <f t="shared" si="21"/>
        <v>-1857924</v>
      </c>
      <c r="J182" s="356">
        <f t="shared" si="18"/>
        <v>-0.34860052179639811</v>
      </c>
    </row>
    <row r="183" spans="1:10" s="770" customFormat="1">
      <c r="A183" s="1268" t="s">
        <v>717</v>
      </c>
      <c r="B183" s="1269">
        <v>1494282</v>
      </c>
      <c r="C183" s="267">
        <v>1871781</v>
      </c>
      <c r="D183" s="1270">
        <v>1638378</v>
      </c>
      <c r="E183" s="1271">
        <v>1608576</v>
      </c>
      <c r="F183" s="1272">
        <v>782426</v>
      </c>
      <c r="G183" s="345">
        <f t="shared" si="19"/>
        <v>144096</v>
      </c>
      <c r="H183" s="351">
        <f t="shared" si="20"/>
        <v>9.6431597248712086E-2</v>
      </c>
      <c r="I183" s="340">
        <f t="shared" si="21"/>
        <v>-855952</v>
      </c>
      <c r="J183" s="356">
        <f t="shared" si="18"/>
        <v>-0.52243865579249726</v>
      </c>
    </row>
    <row r="184" spans="1:10" s="770" customFormat="1">
      <c r="A184" s="1268" t="s">
        <v>718</v>
      </c>
      <c r="B184" s="1269">
        <v>3970665</v>
      </c>
      <c r="C184" s="267">
        <v>4502657</v>
      </c>
      <c r="D184" s="1270">
        <v>4559525</v>
      </c>
      <c r="E184" s="1271">
        <v>5097867</v>
      </c>
      <c r="F184" s="1272">
        <v>4191141</v>
      </c>
      <c r="G184" s="345">
        <f t="shared" si="19"/>
        <v>588860</v>
      </c>
      <c r="H184" s="351">
        <f t="shared" si="20"/>
        <v>0.14830261429760505</v>
      </c>
      <c r="I184" s="340">
        <f t="shared" si="21"/>
        <v>-368384</v>
      </c>
      <c r="J184" s="356">
        <f t="shared" si="18"/>
        <v>-8.0794380993634202E-2</v>
      </c>
    </row>
    <row r="185" spans="1:10" s="770" customFormat="1">
      <c r="A185" s="1268" t="s">
        <v>719</v>
      </c>
      <c r="B185" s="1269">
        <v>7719575</v>
      </c>
      <c r="C185" s="267">
        <v>8953020</v>
      </c>
      <c r="D185" s="1270">
        <v>6778914</v>
      </c>
      <c r="E185" s="1271">
        <v>7764772</v>
      </c>
      <c r="F185" s="1272">
        <v>6099866</v>
      </c>
      <c r="G185" s="345">
        <f t="shared" si="19"/>
        <v>-940661</v>
      </c>
      <c r="H185" s="351">
        <f t="shared" si="20"/>
        <v>-0.12185398807576842</v>
      </c>
      <c r="I185" s="340">
        <f t="shared" si="21"/>
        <v>-679048</v>
      </c>
      <c r="J185" s="356">
        <f t="shared" si="18"/>
        <v>-0.10017061729946714</v>
      </c>
    </row>
    <row r="186" spans="1:10" s="770" customFormat="1">
      <c r="A186" s="1268" t="s">
        <v>720</v>
      </c>
      <c r="B186" s="1269">
        <v>6894973</v>
      </c>
      <c r="C186" s="267">
        <v>7352042</v>
      </c>
      <c r="D186" s="1270">
        <v>6913900</v>
      </c>
      <c r="E186" s="1271">
        <v>7276385</v>
      </c>
      <c r="F186" s="1272">
        <v>6086925</v>
      </c>
      <c r="G186" s="345">
        <f t="shared" si="19"/>
        <v>18927</v>
      </c>
      <c r="H186" s="351">
        <f t="shared" si="20"/>
        <v>2.7450433816057001E-3</v>
      </c>
      <c r="I186" s="340">
        <f t="shared" si="21"/>
        <v>-826975</v>
      </c>
      <c r="J186" s="356">
        <f t="shared" si="18"/>
        <v>-0.11961049480032977</v>
      </c>
    </row>
    <row r="187" spans="1:10" s="770" customFormat="1">
      <c r="A187" s="1268" t="s">
        <v>721</v>
      </c>
      <c r="B187" s="1269">
        <v>8874575</v>
      </c>
      <c r="C187" s="267">
        <v>6135421</v>
      </c>
      <c r="D187" s="1270">
        <v>6205446</v>
      </c>
      <c r="E187" s="1271">
        <v>3051718</v>
      </c>
      <c r="F187" s="1272">
        <v>3909121</v>
      </c>
      <c r="G187" s="345">
        <f t="shared" si="19"/>
        <v>-2669129</v>
      </c>
      <c r="H187" s="351">
        <f t="shared" si="20"/>
        <v>-0.30076133223281115</v>
      </c>
      <c r="I187" s="340">
        <f t="shared" si="21"/>
        <v>-2296325</v>
      </c>
      <c r="J187" s="356">
        <f t="shared" si="18"/>
        <v>-0.37004995289621406</v>
      </c>
    </row>
    <row r="188" spans="1:10" s="770" customFormat="1">
      <c r="A188" s="1268" t="s">
        <v>722</v>
      </c>
      <c r="B188" s="1269">
        <v>9464</v>
      </c>
      <c r="C188" s="267">
        <v>1472588</v>
      </c>
      <c r="D188" s="1270">
        <v>1545610</v>
      </c>
      <c r="E188" s="1271">
        <v>1683147</v>
      </c>
      <c r="F188" s="1272">
        <v>1344744</v>
      </c>
      <c r="G188" s="345">
        <f t="shared" si="19"/>
        <v>1536146</v>
      </c>
      <c r="H188" s="351">
        <f t="shared" si="20"/>
        <v>162.31466610312765</v>
      </c>
      <c r="I188" s="340">
        <f t="shared" si="21"/>
        <v>-200866</v>
      </c>
      <c r="J188" s="356">
        <f t="shared" si="18"/>
        <v>-0.129959045296032</v>
      </c>
    </row>
    <row r="189" spans="1:10" s="770" customFormat="1">
      <c r="A189" s="1268" t="s">
        <v>723</v>
      </c>
      <c r="B189" s="1269"/>
      <c r="C189" s="267">
        <v>3554727</v>
      </c>
      <c r="D189" s="1270">
        <v>2520649</v>
      </c>
      <c r="E189" s="1271">
        <v>3062027</v>
      </c>
      <c r="F189" s="1272">
        <v>1952872</v>
      </c>
      <c r="G189" s="345">
        <f t="shared" si="19"/>
        <v>2520649</v>
      </c>
      <c r="H189" s="351">
        <v>1</v>
      </c>
      <c r="I189" s="340">
        <f t="shared" si="21"/>
        <v>-567777</v>
      </c>
      <c r="J189" s="356">
        <f t="shared" si="18"/>
        <v>-0.22525032243680099</v>
      </c>
    </row>
    <row r="190" spans="1:10" s="770" customFormat="1">
      <c r="A190" s="1268" t="s">
        <v>724</v>
      </c>
      <c r="B190" s="1269">
        <v>17186137</v>
      </c>
      <c r="C190" s="267">
        <v>19169573</v>
      </c>
      <c r="D190" s="1270">
        <v>19647871</v>
      </c>
      <c r="E190" s="1271">
        <v>20497082</v>
      </c>
      <c r="F190" s="1272">
        <v>18006076</v>
      </c>
      <c r="G190" s="345">
        <f t="shared" si="19"/>
        <v>2461734</v>
      </c>
      <c r="H190" s="351">
        <f t="shared" si="20"/>
        <v>0.14323951915430441</v>
      </c>
      <c r="I190" s="340">
        <f t="shared" si="21"/>
        <v>-1641795</v>
      </c>
      <c r="J190" s="356">
        <f t="shared" si="18"/>
        <v>-8.3560961897602037E-2</v>
      </c>
    </row>
    <row r="191" spans="1:10" s="770" customFormat="1">
      <c r="A191" s="1268" t="s">
        <v>23991</v>
      </c>
      <c r="B191" s="1273">
        <v>6209861</v>
      </c>
      <c r="C191" s="1274">
        <v>7009521</v>
      </c>
      <c r="D191" s="1270">
        <v>7036733</v>
      </c>
      <c r="E191" s="1271">
        <v>4028097</v>
      </c>
      <c r="F191" s="1272">
        <v>6369482</v>
      </c>
      <c r="G191" s="345">
        <f t="shared" si="19"/>
        <v>826872</v>
      </c>
      <c r="H191" s="351">
        <f t="shared" si="20"/>
        <v>0.13315467125592667</v>
      </c>
      <c r="I191" s="340">
        <f t="shared" si="21"/>
        <v>-667251</v>
      </c>
      <c r="J191" s="356">
        <f t="shared" si="18"/>
        <v>-9.4823975842198358E-2</v>
      </c>
    </row>
    <row r="192" spans="1:10" s="770" customFormat="1">
      <c r="A192" s="1268" t="s">
        <v>23993</v>
      </c>
      <c r="B192" s="1273">
        <v>521892</v>
      </c>
      <c r="C192" s="1274">
        <v>574842</v>
      </c>
      <c r="D192" s="1270">
        <v>574944</v>
      </c>
      <c r="E192" s="1271">
        <v>465002</v>
      </c>
      <c r="F192" s="1272">
        <v>533801</v>
      </c>
      <c r="G192" s="345">
        <f t="shared" si="19"/>
        <v>53052</v>
      </c>
      <c r="H192" s="351">
        <f t="shared" si="20"/>
        <v>0.10165321560782691</v>
      </c>
      <c r="I192" s="340">
        <f t="shared" si="21"/>
        <v>-41143</v>
      </c>
      <c r="J192" s="356">
        <f t="shared" si="18"/>
        <v>-7.1560012801246728E-2</v>
      </c>
    </row>
    <row r="193" spans="1:10" s="770" customFormat="1">
      <c r="A193" s="1268" t="s">
        <v>23994</v>
      </c>
      <c r="B193" s="1273">
        <v>95345</v>
      </c>
      <c r="C193" s="1274">
        <v>231502</v>
      </c>
      <c r="D193" s="1270">
        <v>106484</v>
      </c>
      <c r="E193" s="1271">
        <v>893818</v>
      </c>
      <c r="F193" s="1272">
        <v>139594</v>
      </c>
      <c r="G193" s="345">
        <f t="shared" si="19"/>
        <v>11139</v>
      </c>
      <c r="H193" s="351">
        <f t="shared" si="20"/>
        <v>0.11682836016571399</v>
      </c>
      <c r="I193" s="340">
        <f t="shared" si="21"/>
        <v>33110</v>
      </c>
      <c r="J193" s="356">
        <f t="shared" si="18"/>
        <v>0.31093873257954247</v>
      </c>
    </row>
    <row r="194" spans="1:10" s="770" customFormat="1">
      <c r="A194" s="1268" t="s">
        <v>23995</v>
      </c>
      <c r="B194" s="1273">
        <v>3189390</v>
      </c>
      <c r="C194" s="1274">
        <v>3551790</v>
      </c>
      <c r="D194" s="1270">
        <v>3334047</v>
      </c>
      <c r="E194" s="1271">
        <v>3775781</v>
      </c>
      <c r="F194" s="1272">
        <v>3297944</v>
      </c>
      <c r="G194" s="345">
        <f t="shared" si="19"/>
        <v>144657</v>
      </c>
      <c r="H194" s="351">
        <f t="shared" si="20"/>
        <v>4.5355694976155318E-2</v>
      </c>
      <c r="I194" s="340">
        <f t="shared" si="21"/>
        <v>-36103</v>
      </c>
      <c r="J194" s="356">
        <f t="shared" si="18"/>
        <v>-1.0828581600679295E-2</v>
      </c>
    </row>
    <row r="195" spans="1:10" s="770" customFormat="1">
      <c r="A195" s="1268" t="s">
        <v>23996</v>
      </c>
      <c r="B195" s="1273">
        <v>1357153</v>
      </c>
      <c r="C195" s="1274">
        <v>631036</v>
      </c>
      <c r="D195" s="1270">
        <v>1674525</v>
      </c>
      <c r="E195" s="1271">
        <v>2243536</v>
      </c>
      <c r="F195" s="1272">
        <v>1094837</v>
      </c>
      <c r="G195" s="345">
        <f t="shared" si="19"/>
        <v>317372</v>
      </c>
      <c r="H195" s="351">
        <f t="shared" si="20"/>
        <v>0.23385130490077391</v>
      </c>
      <c r="I195" s="340">
        <f t="shared" si="21"/>
        <v>-579688</v>
      </c>
      <c r="J195" s="356">
        <f t="shared" si="18"/>
        <v>-0.34618055866589031</v>
      </c>
    </row>
    <row r="196" spans="1:10" s="770" customFormat="1">
      <c r="A196" s="1268" t="s">
        <v>725</v>
      </c>
      <c r="B196" s="1269">
        <v>54056149</v>
      </c>
      <c r="C196" s="267">
        <v>35015648</v>
      </c>
      <c r="D196" s="1270">
        <v>35853604</v>
      </c>
      <c r="E196" s="1271">
        <v>37963937</v>
      </c>
      <c r="F196" s="1272">
        <v>35366484</v>
      </c>
      <c r="G196" s="345">
        <f t="shared" si="19"/>
        <v>-18202545</v>
      </c>
      <c r="H196" s="351">
        <f t="shared" si="20"/>
        <v>-0.33673403186749395</v>
      </c>
      <c r="I196" s="340">
        <f t="shared" si="21"/>
        <v>-487120</v>
      </c>
      <c r="J196" s="356">
        <f t="shared" si="18"/>
        <v>-1.3586360802110717E-2</v>
      </c>
    </row>
    <row r="197" spans="1:10" s="770" customFormat="1">
      <c r="A197" s="1268" t="s">
        <v>726</v>
      </c>
      <c r="B197" s="1269">
        <v>446654</v>
      </c>
      <c r="C197" s="267">
        <v>1003206</v>
      </c>
      <c r="D197" s="1270">
        <v>387874</v>
      </c>
      <c r="E197" s="1271">
        <v>380046</v>
      </c>
      <c r="F197" s="1272">
        <v>397705</v>
      </c>
      <c r="G197" s="345">
        <f t="shared" si="19"/>
        <v>-58780</v>
      </c>
      <c r="H197" s="351">
        <f t="shared" si="20"/>
        <v>-0.13160074688685203</v>
      </c>
      <c r="I197" s="340">
        <f t="shared" si="21"/>
        <v>9831</v>
      </c>
      <c r="J197" s="356">
        <f t="shared" si="18"/>
        <v>2.5345859737956139E-2</v>
      </c>
    </row>
    <row r="198" spans="1:10" s="770" customFormat="1">
      <c r="A198" s="1268" t="s">
        <v>727</v>
      </c>
      <c r="B198" s="1269">
        <v>1058000</v>
      </c>
      <c r="C198" s="267">
        <v>1401562</v>
      </c>
      <c r="D198" s="1270">
        <v>1098717</v>
      </c>
      <c r="E198" s="1271">
        <v>780542</v>
      </c>
      <c r="F198" s="1272">
        <v>1258674</v>
      </c>
      <c r="G198" s="345">
        <f t="shared" si="19"/>
        <v>40717</v>
      </c>
      <c r="H198" s="351">
        <f t="shared" si="20"/>
        <v>3.8484877126654063E-2</v>
      </c>
      <c r="I198" s="340">
        <f t="shared" si="21"/>
        <v>159957</v>
      </c>
      <c r="J198" s="356">
        <f t="shared" si="18"/>
        <v>0.14558525989859081</v>
      </c>
    </row>
    <row r="199" spans="1:10" s="770" customFormat="1">
      <c r="A199" s="1268" t="s">
        <v>728</v>
      </c>
      <c r="B199" s="1269">
        <v>2578105</v>
      </c>
      <c r="C199" s="267">
        <v>2948749</v>
      </c>
      <c r="D199" s="1270">
        <v>2577918</v>
      </c>
      <c r="E199" s="1271">
        <v>3960693</v>
      </c>
      <c r="F199" s="1272">
        <v>3787522</v>
      </c>
      <c r="G199" s="345">
        <f t="shared" si="19"/>
        <v>-187</v>
      </c>
      <c r="H199" s="351">
        <f t="shared" si="20"/>
        <v>-7.2533896020526701E-5</v>
      </c>
      <c r="I199" s="340">
        <f t="shared" si="21"/>
        <v>1209604</v>
      </c>
      <c r="J199" s="356">
        <f t="shared" si="18"/>
        <v>0.46921740722552074</v>
      </c>
    </row>
    <row r="200" spans="1:10" s="770" customFormat="1">
      <c r="A200" s="1268" t="s">
        <v>729</v>
      </c>
      <c r="B200" s="1269"/>
      <c r="C200" s="267">
        <v>110768</v>
      </c>
      <c r="D200" s="1270">
        <v>285129</v>
      </c>
      <c r="E200" s="1271">
        <v>217157</v>
      </c>
      <c r="F200" s="1272">
        <v>370000</v>
      </c>
      <c r="G200" s="345">
        <f t="shared" si="19"/>
        <v>285129</v>
      </c>
      <c r="H200" s="351">
        <v>1</v>
      </c>
      <c r="I200" s="340">
        <f t="shared" si="21"/>
        <v>84871</v>
      </c>
      <c r="J200" s="356">
        <f t="shared" si="18"/>
        <v>0.29765825293112941</v>
      </c>
    </row>
    <row r="201" spans="1:10" s="770" customFormat="1">
      <c r="A201" s="1268" t="s">
        <v>730</v>
      </c>
      <c r="B201" s="1269">
        <v>29730411</v>
      </c>
      <c r="C201" s="267">
        <v>25542513</v>
      </c>
      <c r="D201" s="1270">
        <v>24349414</v>
      </c>
      <c r="E201" s="1271">
        <v>10538367</v>
      </c>
      <c r="F201" s="1272">
        <v>7813329</v>
      </c>
      <c r="G201" s="345">
        <f t="shared" si="19"/>
        <v>-5380997</v>
      </c>
      <c r="H201" s="351">
        <f t="shared" si="20"/>
        <v>-0.18099302428076086</v>
      </c>
      <c r="I201" s="340">
        <f t="shared" si="21"/>
        <v>-16536085</v>
      </c>
      <c r="J201" s="356">
        <f t="shared" si="18"/>
        <v>-0.6791163434159031</v>
      </c>
    </row>
    <row r="202" spans="1:10" s="770" customFormat="1">
      <c r="A202" s="1268" t="s">
        <v>731</v>
      </c>
      <c r="B202" s="1269">
        <v>772760</v>
      </c>
      <c r="C202" s="267">
        <v>614338</v>
      </c>
      <c r="D202" s="1270"/>
      <c r="E202" s="1271"/>
      <c r="F202" s="1272"/>
      <c r="G202" s="345">
        <f t="shared" si="19"/>
        <v>-772760</v>
      </c>
      <c r="H202" s="351">
        <f t="shared" si="20"/>
        <v>-1</v>
      </c>
      <c r="I202" s="1851">
        <f t="shared" si="21"/>
        <v>0</v>
      </c>
      <c r="J202" s="356">
        <v>0</v>
      </c>
    </row>
    <row r="203" spans="1:10" s="770" customFormat="1">
      <c r="A203" s="1268" t="s">
        <v>732</v>
      </c>
      <c r="B203" s="1269">
        <v>899710</v>
      </c>
      <c r="C203" s="267">
        <v>355194</v>
      </c>
      <c r="D203" s="1270"/>
      <c r="E203" s="1271"/>
      <c r="F203" s="1272"/>
      <c r="G203" s="345">
        <f t="shared" si="19"/>
        <v>-899710</v>
      </c>
      <c r="H203" s="351">
        <f t="shared" si="20"/>
        <v>-1</v>
      </c>
      <c r="I203" s="1851">
        <f t="shared" si="21"/>
        <v>0</v>
      </c>
      <c r="J203" s="356">
        <v>0</v>
      </c>
    </row>
    <row r="204" spans="1:10" s="770" customFormat="1">
      <c r="A204" s="1268" t="s">
        <v>733</v>
      </c>
      <c r="B204" s="1269">
        <v>211000</v>
      </c>
      <c r="C204" s="267">
        <v>186449</v>
      </c>
      <c r="D204" s="1270"/>
      <c r="E204" s="1271"/>
      <c r="F204" s="1272"/>
      <c r="G204" s="345">
        <f t="shared" si="19"/>
        <v>-211000</v>
      </c>
      <c r="H204" s="351">
        <f t="shared" si="20"/>
        <v>-1</v>
      </c>
      <c r="I204" s="1851">
        <f t="shared" si="21"/>
        <v>0</v>
      </c>
      <c r="J204" s="356">
        <v>0</v>
      </c>
    </row>
    <row r="205" spans="1:10" s="770" customFormat="1">
      <c r="A205" s="1268" t="s">
        <v>734</v>
      </c>
      <c r="B205" s="1269"/>
      <c r="C205" s="267"/>
      <c r="D205" s="1270">
        <v>10000</v>
      </c>
      <c r="E205" s="1271">
        <v>36000</v>
      </c>
      <c r="F205" s="1272">
        <v>580988</v>
      </c>
      <c r="G205" s="345">
        <f t="shared" si="19"/>
        <v>10000</v>
      </c>
      <c r="H205" s="351">
        <v>1</v>
      </c>
      <c r="I205" s="340">
        <f t="shared" si="21"/>
        <v>570988</v>
      </c>
      <c r="J205" s="356">
        <f t="shared" si="18"/>
        <v>57.098799999999997</v>
      </c>
    </row>
    <row r="206" spans="1:10" s="770" customFormat="1">
      <c r="A206" s="1268" t="s">
        <v>735</v>
      </c>
      <c r="B206" s="1269"/>
      <c r="C206" s="267"/>
      <c r="D206" s="1270"/>
      <c r="E206" s="1271"/>
      <c r="F206" s="1272"/>
      <c r="G206" s="1850">
        <f t="shared" si="19"/>
        <v>0</v>
      </c>
      <c r="H206" s="351">
        <v>0</v>
      </c>
      <c r="I206" s="1851">
        <f t="shared" si="21"/>
        <v>0</v>
      </c>
      <c r="J206" s="356">
        <v>0</v>
      </c>
    </row>
    <row r="207" spans="1:10" s="770" customFormat="1">
      <c r="A207" s="1268" t="s">
        <v>23997</v>
      </c>
      <c r="B207" s="1269"/>
      <c r="C207" s="267"/>
      <c r="D207" s="1270">
        <v>246470</v>
      </c>
      <c r="E207" s="1271">
        <v>161470</v>
      </c>
      <c r="F207" s="1272"/>
      <c r="G207" s="345">
        <f t="shared" si="19"/>
        <v>246470</v>
      </c>
      <c r="H207" s="351">
        <v>1</v>
      </c>
      <c r="I207" s="340">
        <f t="shared" si="21"/>
        <v>-246470</v>
      </c>
      <c r="J207" s="356">
        <f t="shared" si="18"/>
        <v>-1</v>
      </c>
    </row>
    <row r="208" spans="1:10" s="770" customFormat="1">
      <c r="A208" s="1268" t="s">
        <v>736</v>
      </c>
      <c r="B208" s="1269">
        <v>132444182</v>
      </c>
      <c r="C208" s="267">
        <v>167031961</v>
      </c>
      <c r="D208" s="1270">
        <v>13487886</v>
      </c>
      <c r="E208" s="1271">
        <v>32708194</v>
      </c>
      <c r="F208" s="1272">
        <v>42146958</v>
      </c>
      <c r="G208" s="345">
        <f t="shared" si="19"/>
        <v>-118956296</v>
      </c>
      <c r="H208" s="351">
        <f t="shared" si="20"/>
        <v>-0.89816173276678923</v>
      </c>
      <c r="I208" s="340">
        <f t="shared" si="21"/>
        <v>28659072</v>
      </c>
      <c r="J208" s="356">
        <f t="shared" si="18"/>
        <v>2.1248008768757387</v>
      </c>
    </row>
    <row r="209" spans="1:10" s="770" customFormat="1">
      <c r="A209" s="1268" t="s">
        <v>737</v>
      </c>
      <c r="B209" s="1269">
        <v>1600874</v>
      </c>
      <c r="C209" s="267">
        <v>1852003</v>
      </c>
      <c r="D209" s="1270">
        <v>1329682</v>
      </c>
      <c r="E209" s="1271">
        <v>1626364</v>
      </c>
      <c r="F209" s="1272">
        <v>623115</v>
      </c>
      <c r="G209" s="345">
        <f t="shared" si="19"/>
        <v>-271192</v>
      </c>
      <c r="H209" s="351">
        <f t="shared" si="20"/>
        <v>-0.16940246390409239</v>
      </c>
      <c r="I209" s="340">
        <f t="shared" si="21"/>
        <v>-706567</v>
      </c>
      <c r="J209" s="356">
        <f t="shared" si="18"/>
        <v>-0.53138043532212964</v>
      </c>
    </row>
    <row r="210" spans="1:10" s="770" customFormat="1">
      <c r="A210" s="1268" t="s">
        <v>738</v>
      </c>
      <c r="B210" s="1269">
        <v>238700</v>
      </c>
      <c r="C210" s="267">
        <v>890434</v>
      </c>
      <c r="D210" s="1270"/>
      <c r="E210" s="1271"/>
      <c r="F210" s="1272"/>
      <c r="G210" s="345">
        <f t="shared" si="19"/>
        <v>-238700</v>
      </c>
      <c r="H210" s="351">
        <f t="shared" si="20"/>
        <v>-1</v>
      </c>
      <c r="I210" s="1851">
        <f t="shared" si="21"/>
        <v>0</v>
      </c>
      <c r="J210" s="356">
        <v>0</v>
      </c>
    </row>
    <row r="211" spans="1:10" s="770" customFormat="1">
      <c r="A211" s="1268" t="s">
        <v>739</v>
      </c>
      <c r="B211" s="1269"/>
      <c r="C211" s="267">
        <v>6750</v>
      </c>
      <c r="D211" s="1270"/>
      <c r="E211" s="1271"/>
      <c r="F211" s="1272"/>
      <c r="G211" s="1850">
        <f t="shared" si="19"/>
        <v>0</v>
      </c>
      <c r="H211" s="351">
        <v>0</v>
      </c>
      <c r="I211" s="1851">
        <f t="shared" si="21"/>
        <v>0</v>
      </c>
      <c r="J211" s="356">
        <v>0</v>
      </c>
    </row>
    <row r="212" spans="1:10" s="770" customFormat="1">
      <c r="A212" s="1268" t="s">
        <v>740</v>
      </c>
      <c r="B212" s="1269"/>
      <c r="C212" s="267">
        <v>6001</v>
      </c>
      <c r="D212" s="1270"/>
      <c r="E212" s="1271"/>
      <c r="F212" s="1272"/>
      <c r="G212" s="1850">
        <f t="shared" si="19"/>
        <v>0</v>
      </c>
      <c r="H212" s="351">
        <v>0</v>
      </c>
      <c r="I212" s="1851">
        <f t="shared" si="21"/>
        <v>0</v>
      </c>
      <c r="J212" s="356">
        <v>0</v>
      </c>
    </row>
    <row r="213" spans="1:10" s="770" customFormat="1">
      <c r="A213" s="1268" t="s">
        <v>743</v>
      </c>
      <c r="B213" s="1269">
        <v>7397412</v>
      </c>
      <c r="C213" s="267">
        <v>10368964</v>
      </c>
      <c r="D213" s="1270">
        <v>3323613</v>
      </c>
      <c r="E213" s="1271">
        <v>5096082</v>
      </c>
      <c r="F213" s="1272">
        <v>935960</v>
      </c>
      <c r="G213" s="345">
        <f t="shared" si="19"/>
        <v>-4073799</v>
      </c>
      <c r="H213" s="351">
        <f t="shared" si="20"/>
        <v>-0.55070597663074594</v>
      </c>
      <c r="I213" s="340">
        <f t="shared" si="21"/>
        <v>-2387653</v>
      </c>
      <c r="J213" s="356">
        <f t="shared" si="18"/>
        <v>-0.71839079941015993</v>
      </c>
    </row>
    <row r="214" spans="1:10" s="770" customFormat="1">
      <c r="A214" s="1268" t="s">
        <v>744</v>
      </c>
      <c r="B214" s="1269">
        <v>3617398</v>
      </c>
      <c r="C214" s="267">
        <v>3651729</v>
      </c>
      <c r="D214" s="1270">
        <v>2969979</v>
      </c>
      <c r="E214" s="1271">
        <v>3220152</v>
      </c>
      <c r="F214" s="1272">
        <v>1646106</v>
      </c>
      <c r="G214" s="345">
        <f t="shared" si="19"/>
        <v>-647419</v>
      </c>
      <c r="H214" s="351">
        <f t="shared" si="20"/>
        <v>-0.1789736711304645</v>
      </c>
      <c r="I214" s="340">
        <f t="shared" si="21"/>
        <v>-1323873</v>
      </c>
      <c r="J214" s="356">
        <f t="shared" si="18"/>
        <v>-0.4457516366277337</v>
      </c>
    </row>
    <row r="215" spans="1:10" s="770" customFormat="1">
      <c r="A215" s="1268" t="s">
        <v>745</v>
      </c>
      <c r="B215" s="1269">
        <v>25654656</v>
      </c>
      <c r="C215" s="267">
        <v>17611249</v>
      </c>
      <c r="D215" s="1270">
        <v>16170321</v>
      </c>
      <c r="E215" s="1271">
        <v>19068659</v>
      </c>
      <c r="F215" s="1272">
        <v>25393667</v>
      </c>
      <c r="G215" s="345">
        <f t="shared" si="19"/>
        <v>-9484335</v>
      </c>
      <c r="H215" s="351">
        <f t="shared" si="20"/>
        <v>-0.36969254235956234</v>
      </c>
      <c r="I215" s="340">
        <f t="shared" si="21"/>
        <v>9223346</v>
      </c>
      <c r="J215" s="356">
        <f t="shared" si="18"/>
        <v>0.57038731636805473</v>
      </c>
    </row>
    <row r="216" spans="1:10" s="770" customFormat="1">
      <c r="A216" s="1268" t="s">
        <v>746</v>
      </c>
      <c r="B216" s="1269">
        <v>10422243</v>
      </c>
      <c r="C216" s="267">
        <v>9748254</v>
      </c>
      <c r="D216" s="1270">
        <v>10528303</v>
      </c>
      <c r="E216" s="1271">
        <v>11641937</v>
      </c>
      <c r="F216" s="1272">
        <v>11494855</v>
      </c>
      <c r="G216" s="345">
        <f t="shared" si="19"/>
        <v>106060</v>
      </c>
      <c r="H216" s="351">
        <f t="shared" si="20"/>
        <v>1.0176312335070291E-2</v>
      </c>
      <c r="I216" s="340">
        <f t="shared" si="21"/>
        <v>966552</v>
      </c>
      <c r="J216" s="356">
        <f t="shared" si="18"/>
        <v>9.180510857257812E-2</v>
      </c>
    </row>
    <row r="217" spans="1:10" s="770" customFormat="1">
      <c r="A217" s="1268" t="s">
        <v>748</v>
      </c>
      <c r="B217" s="1269">
        <v>1356227</v>
      </c>
      <c r="C217" s="267">
        <v>1309091</v>
      </c>
      <c r="D217" s="1270">
        <v>752450</v>
      </c>
      <c r="E217" s="1271">
        <v>1340533</v>
      </c>
      <c r="F217" s="1272">
        <v>115700</v>
      </c>
      <c r="G217" s="345">
        <f t="shared" si="19"/>
        <v>-603777</v>
      </c>
      <c r="H217" s="351">
        <f t="shared" si="20"/>
        <v>-0.44518874790134688</v>
      </c>
      <c r="I217" s="340">
        <f t="shared" si="21"/>
        <v>-636750</v>
      </c>
      <c r="J217" s="356">
        <f t="shared" si="18"/>
        <v>-0.84623563027443682</v>
      </c>
    </row>
    <row r="218" spans="1:10" s="770" customFormat="1">
      <c r="A218" s="1268" t="s">
        <v>749</v>
      </c>
      <c r="B218" s="1269">
        <v>4286840</v>
      </c>
      <c r="C218" s="267">
        <v>3078427</v>
      </c>
      <c r="D218" s="1270">
        <v>3925547</v>
      </c>
      <c r="E218" s="1271">
        <v>2889428</v>
      </c>
      <c r="F218" s="1272">
        <v>2203518</v>
      </c>
      <c r="G218" s="345">
        <f t="shared" si="19"/>
        <v>-361293</v>
      </c>
      <c r="H218" s="351">
        <f t="shared" si="20"/>
        <v>-8.4279562568232075E-2</v>
      </c>
      <c r="I218" s="340">
        <f t="shared" si="21"/>
        <v>-1722029</v>
      </c>
      <c r="J218" s="356">
        <f t="shared" si="18"/>
        <v>-0.43867236846228053</v>
      </c>
    </row>
    <row r="219" spans="1:10" s="770" customFormat="1">
      <c r="A219" s="1268" t="s">
        <v>750</v>
      </c>
      <c r="B219" s="1269">
        <v>51070341</v>
      </c>
      <c r="C219" s="267">
        <v>46044151</v>
      </c>
      <c r="D219" s="1270">
        <v>42432541</v>
      </c>
      <c r="E219" s="1271">
        <v>40698469</v>
      </c>
      <c r="F219" s="1272">
        <v>22103152</v>
      </c>
      <c r="G219" s="345">
        <f t="shared" si="19"/>
        <v>-8637800</v>
      </c>
      <c r="H219" s="351">
        <f t="shared" si="20"/>
        <v>-0.1691353500067681</v>
      </c>
      <c r="I219" s="340">
        <f t="shared" si="21"/>
        <v>-20329389</v>
      </c>
      <c r="J219" s="356">
        <f t="shared" si="18"/>
        <v>-0.47909902449631758</v>
      </c>
    </row>
    <row r="220" spans="1:10" s="770" customFormat="1">
      <c r="A220" s="1268" t="s">
        <v>751</v>
      </c>
      <c r="B220" s="1269"/>
      <c r="C220" s="267"/>
      <c r="D220" s="1270">
        <v>127572025</v>
      </c>
      <c r="E220" s="1271">
        <v>134050727</v>
      </c>
      <c r="F220" s="1272">
        <v>130657561</v>
      </c>
      <c r="G220" s="345">
        <f t="shared" si="19"/>
        <v>127572025</v>
      </c>
      <c r="H220" s="351">
        <v>1</v>
      </c>
      <c r="I220" s="340">
        <f t="shared" si="21"/>
        <v>3085536</v>
      </c>
      <c r="J220" s="356">
        <f t="shared" si="18"/>
        <v>2.4186619284282743E-2</v>
      </c>
    </row>
    <row r="221" spans="1:10" s="770" customFormat="1">
      <c r="A221" s="1268" t="s">
        <v>752</v>
      </c>
      <c r="B221" s="1269"/>
      <c r="C221" s="267"/>
      <c r="D221" s="1270">
        <v>1816100</v>
      </c>
      <c r="E221" s="1271">
        <v>8765375</v>
      </c>
      <c r="F221" s="1272">
        <v>4588581</v>
      </c>
      <c r="G221" s="345">
        <f t="shared" si="19"/>
        <v>1816100</v>
      </c>
      <c r="H221" s="351">
        <v>1</v>
      </c>
      <c r="I221" s="340">
        <f t="shared" si="21"/>
        <v>2772481</v>
      </c>
      <c r="J221" s="356">
        <f t="shared" si="18"/>
        <v>1.5266125213369308</v>
      </c>
    </row>
    <row r="222" spans="1:10" s="770" customFormat="1">
      <c r="A222" s="1268" t="s">
        <v>753</v>
      </c>
      <c r="B222" s="1269">
        <v>124004063</v>
      </c>
      <c r="C222" s="267">
        <v>130603868</v>
      </c>
      <c r="D222" s="1270">
        <v>133514310</v>
      </c>
      <c r="E222" s="1271">
        <v>140260410</v>
      </c>
      <c r="F222" s="1272">
        <v>129271650</v>
      </c>
      <c r="G222" s="345">
        <f t="shared" si="19"/>
        <v>9510247</v>
      </c>
      <c r="H222" s="351">
        <f t="shared" si="20"/>
        <v>7.6693027388949342E-2</v>
      </c>
      <c r="I222" s="340">
        <f t="shared" si="21"/>
        <v>-4242660</v>
      </c>
      <c r="J222" s="356">
        <f t="shared" si="18"/>
        <v>-3.1776818529789051E-2</v>
      </c>
    </row>
    <row r="223" spans="1:10" s="770" customFormat="1">
      <c r="A223" s="1268" t="s">
        <v>754</v>
      </c>
      <c r="B223" s="1269"/>
      <c r="C223" s="267"/>
      <c r="D223" s="1270"/>
      <c r="E223" s="1271"/>
      <c r="F223" s="1272">
        <v>1368771</v>
      </c>
      <c r="G223" s="1850">
        <f t="shared" si="19"/>
        <v>0</v>
      </c>
      <c r="H223" s="351">
        <v>0</v>
      </c>
      <c r="I223" s="340">
        <f t="shared" si="21"/>
        <v>1368771</v>
      </c>
      <c r="J223" s="356">
        <v>1</v>
      </c>
    </row>
    <row r="224" spans="1:10" s="770" customFormat="1" ht="36" customHeight="1" thickBot="1">
      <c r="A224" s="1664" t="s">
        <v>23965</v>
      </c>
      <c r="B224" s="346">
        <f t="shared" ref="B224:G224" si="22">SUM(B163:B223)</f>
        <v>528280290</v>
      </c>
      <c r="C224" s="347">
        <f t="shared" si="22"/>
        <v>545574152</v>
      </c>
      <c r="D224" s="348">
        <f t="shared" si="22"/>
        <v>506511992</v>
      </c>
      <c r="E224" s="349">
        <f t="shared" si="22"/>
        <v>535713953</v>
      </c>
      <c r="F224" s="350">
        <f t="shared" si="22"/>
        <v>490322100</v>
      </c>
      <c r="G224" s="348">
        <f t="shared" si="22"/>
        <v>-21768298</v>
      </c>
      <c r="H224" s="352">
        <f>+G224/B224</f>
        <v>-4.120596284218743E-2</v>
      </c>
      <c r="I224" s="339">
        <f>SUM(I163:I223)</f>
        <v>-16189892</v>
      </c>
      <c r="J224" s="357">
        <f>+I224/D224</f>
        <v>-3.1963491991715769E-2</v>
      </c>
    </row>
    <row r="225" spans="1:10" ht="12.75" hidden="1" thickTop="1">
      <c r="A225" s="1665" t="s">
        <v>36</v>
      </c>
      <c r="B225" s="140"/>
      <c r="C225" s="140"/>
      <c r="D225" s="140"/>
      <c r="E225" s="140"/>
      <c r="F225" s="140"/>
      <c r="G225" s="140"/>
      <c r="H225" s="353"/>
      <c r="I225" s="341"/>
      <c r="J225" s="1666"/>
    </row>
    <row r="226" spans="1:10" hidden="1">
      <c r="A226" s="1665" t="s">
        <v>383</v>
      </c>
      <c r="B226" s="135"/>
      <c r="C226" s="135"/>
      <c r="D226" s="135"/>
      <c r="E226" s="135"/>
      <c r="F226" s="135"/>
      <c r="G226" s="135"/>
      <c r="H226" s="354"/>
      <c r="I226" s="342"/>
      <c r="J226" s="1666"/>
    </row>
    <row r="227" spans="1:10" hidden="1">
      <c r="A227" s="1665" t="s">
        <v>136</v>
      </c>
      <c r="B227" s="140"/>
      <c r="C227" s="140"/>
      <c r="D227" s="140"/>
      <c r="E227" s="140"/>
      <c r="F227" s="140"/>
      <c r="G227" s="140"/>
      <c r="H227" s="353"/>
      <c r="I227" s="341"/>
      <c r="J227" s="1666"/>
    </row>
    <row r="228" spans="1:10" hidden="1">
      <c r="A228" s="1667"/>
      <c r="B228" s="1668"/>
      <c r="C228" s="1668"/>
      <c r="D228" s="1668"/>
      <c r="E228" s="1668"/>
      <c r="F228" s="1668"/>
      <c r="G228" s="1668"/>
      <c r="H228" s="1669"/>
      <c r="I228" s="1176"/>
      <c r="J228" s="1666"/>
    </row>
    <row r="229" spans="1:10" s="8" customFormat="1" ht="24" customHeight="1" thickTop="1" thickBot="1">
      <c r="A229" s="2005" t="s">
        <v>398</v>
      </c>
      <c r="B229" s="2005"/>
      <c r="C229" s="2005"/>
      <c r="D229" s="2005"/>
      <c r="E229" s="2005"/>
      <c r="F229" s="2005"/>
      <c r="G229" s="2005"/>
      <c r="H229" s="2005"/>
      <c r="I229" s="2005"/>
      <c r="J229" s="2005"/>
    </row>
    <row r="230" spans="1:10" ht="26.45" hidden="1" customHeight="1" thickTop="1">
      <c r="A230" s="2006" t="s">
        <v>23</v>
      </c>
      <c r="B230" s="2010" t="s">
        <v>294</v>
      </c>
      <c r="C230" s="2016" t="s">
        <v>350</v>
      </c>
      <c r="D230" s="2008" t="s">
        <v>351</v>
      </c>
      <c r="E230" s="2018" t="s">
        <v>352</v>
      </c>
      <c r="F230" s="2020" t="s">
        <v>353</v>
      </c>
      <c r="G230" s="2008" t="s">
        <v>19030</v>
      </c>
      <c r="H230" s="2012" t="s">
        <v>19032</v>
      </c>
      <c r="I230" s="2010" t="s">
        <v>19031</v>
      </c>
      <c r="J230" s="2014" t="s">
        <v>19033</v>
      </c>
    </row>
    <row r="231" spans="1:10" ht="26.45" hidden="1" customHeight="1">
      <c r="A231" s="2022"/>
      <c r="B231" s="2023"/>
      <c r="C231" s="2024"/>
      <c r="D231" s="2025"/>
      <c r="E231" s="2026"/>
      <c r="F231" s="2027"/>
      <c r="G231" s="2025"/>
      <c r="H231" s="2028"/>
      <c r="I231" s="2023"/>
      <c r="J231" s="2029"/>
    </row>
    <row r="232" spans="1:10" s="770" customFormat="1" ht="12.75" thickTop="1">
      <c r="A232" s="1840" t="s">
        <v>693</v>
      </c>
      <c r="B232" s="1841"/>
      <c r="C232" s="1842">
        <v>353289</v>
      </c>
      <c r="D232" s="1843"/>
      <c r="E232" s="1844">
        <v>199062</v>
      </c>
      <c r="F232" s="1845"/>
      <c r="G232" s="1854">
        <f t="shared" ref="G232:G274" si="23">+D232-B232</f>
        <v>0</v>
      </c>
      <c r="H232" s="1847">
        <v>0</v>
      </c>
      <c r="I232" s="1855">
        <f t="shared" ref="I232:I274" si="24">+F232-D232</f>
        <v>0</v>
      </c>
      <c r="J232" s="1849">
        <v>0</v>
      </c>
    </row>
    <row r="233" spans="1:10" s="770" customFormat="1" ht="24">
      <c r="A233" s="1268" t="s">
        <v>694</v>
      </c>
      <c r="B233" s="1269"/>
      <c r="C233" s="267">
        <v>117155</v>
      </c>
      <c r="D233" s="1270"/>
      <c r="E233" s="1271">
        <v>223736</v>
      </c>
      <c r="F233" s="1272"/>
      <c r="G233" s="1850">
        <f t="shared" si="23"/>
        <v>0</v>
      </c>
      <c r="H233" s="351">
        <v>0</v>
      </c>
      <c r="I233" s="1851">
        <f t="shared" si="24"/>
        <v>0</v>
      </c>
      <c r="J233" s="356">
        <v>0</v>
      </c>
    </row>
    <row r="234" spans="1:10" s="770" customFormat="1">
      <c r="A234" s="1268" t="s">
        <v>695</v>
      </c>
      <c r="B234" s="1269"/>
      <c r="C234" s="267">
        <v>71615</v>
      </c>
      <c r="D234" s="1270"/>
      <c r="E234" s="1271">
        <v>10060</v>
      </c>
      <c r="F234" s="1272"/>
      <c r="G234" s="1850">
        <f t="shared" si="23"/>
        <v>0</v>
      </c>
      <c r="H234" s="351">
        <v>0</v>
      </c>
      <c r="I234" s="1851">
        <f t="shared" si="24"/>
        <v>0</v>
      </c>
      <c r="J234" s="356">
        <v>0</v>
      </c>
    </row>
    <row r="235" spans="1:10" s="770" customFormat="1">
      <c r="A235" s="1268" t="s">
        <v>697</v>
      </c>
      <c r="B235" s="1269"/>
      <c r="C235" s="267">
        <v>799277</v>
      </c>
      <c r="D235" s="1270"/>
      <c r="E235" s="1271">
        <v>106663</v>
      </c>
      <c r="F235" s="1272"/>
      <c r="G235" s="1850">
        <f t="shared" si="23"/>
        <v>0</v>
      </c>
      <c r="H235" s="351">
        <v>0</v>
      </c>
      <c r="I235" s="1851">
        <f t="shared" si="24"/>
        <v>0</v>
      </c>
      <c r="J235" s="356">
        <v>0</v>
      </c>
    </row>
    <row r="236" spans="1:10" s="770" customFormat="1">
      <c r="A236" s="1268" t="s">
        <v>699</v>
      </c>
      <c r="B236" s="1269"/>
      <c r="C236" s="267">
        <v>114999</v>
      </c>
      <c r="D236" s="1270"/>
      <c r="E236" s="1271">
        <v>101549</v>
      </c>
      <c r="F236" s="1272"/>
      <c r="G236" s="1850">
        <f t="shared" si="23"/>
        <v>0</v>
      </c>
      <c r="H236" s="351">
        <v>0</v>
      </c>
      <c r="I236" s="1851">
        <f t="shared" si="24"/>
        <v>0</v>
      </c>
      <c r="J236" s="356">
        <v>0</v>
      </c>
    </row>
    <row r="237" spans="1:10" s="770" customFormat="1">
      <c r="A237" s="1268" t="s">
        <v>700</v>
      </c>
      <c r="B237" s="1269"/>
      <c r="C237" s="267">
        <v>2800</v>
      </c>
      <c r="D237" s="1270"/>
      <c r="E237" s="1271">
        <v>2613</v>
      </c>
      <c r="F237" s="1272"/>
      <c r="G237" s="1850">
        <f t="shared" si="23"/>
        <v>0</v>
      </c>
      <c r="H237" s="351">
        <v>0</v>
      </c>
      <c r="I237" s="1851">
        <f t="shared" si="24"/>
        <v>0</v>
      </c>
      <c r="J237" s="356">
        <v>0</v>
      </c>
    </row>
    <row r="238" spans="1:10" s="770" customFormat="1">
      <c r="A238" s="1268" t="s">
        <v>701</v>
      </c>
      <c r="B238" s="1269"/>
      <c r="C238" s="267">
        <v>47240</v>
      </c>
      <c r="D238" s="1270"/>
      <c r="E238" s="1857">
        <v>0</v>
      </c>
      <c r="F238" s="1272"/>
      <c r="G238" s="1850">
        <f t="shared" si="23"/>
        <v>0</v>
      </c>
      <c r="H238" s="351">
        <v>0</v>
      </c>
      <c r="I238" s="1851">
        <f t="shared" si="24"/>
        <v>0</v>
      </c>
      <c r="J238" s="356">
        <v>0</v>
      </c>
    </row>
    <row r="239" spans="1:10" s="770" customFormat="1">
      <c r="A239" s="1268" t="s">
        <v>702</v>
      </c>
      <c r="B239" s="1269"/>
      <c r="C239" s="267">
        <v>8705</v>
      </c>
      <c r="D239" s="1270"/>
      <c r="E239" s="1271">
        <v>25440</v>
      </c>
      <c r="F239" s="1272"/>
      <c r="G239" s="1850">
        <f t="shared" si="23"/>
        <v>0</v>
      </c>
      <c r="H239" s="351">
        <v>0</v>
      </c>
      <c r="I239" s="1851">
        <f t="shared" si="24"/>
        <v>0</v>
      </c>
      <c r="J239" s="356">
        <v>0</v>
      </c>
    </row>
    <row r="240" spans="1:10" s="770" customFormat="1">
      <c r="A240" s="1268" t="s">
        <v>703</v>
      </c>
      <c r="B240" s="1269"/>
      <c r="C240" s="267">
        <v>7000</v>
      </c>
      <c r="D240" s="1270"/>
      <c r="E240" s="1857">
        <v>0</v>
      </c>
      <c r="F240" s="1272"/>
      <c r="G240" s="1850">
        <f t="shared" si="23"/>
        <v>0</v>
      </c>
      <c r="H240" s="351">
        <v>0</v>
      </c>
      <c r="I240" s="1851">
        <f t="shared" si="24"/>
        <v>0</v>
      </c>
      <c r="J240" s="356">
        <v>0</v>
      </c>
    </row>
    <row r="241" spans="1:10" s="770" customFormat="1">
      <c r="A241" s="1268" t="s">
        <v>704</v>
      </c>
      <c r="B241" s="1269"/>
      <c r="C241" s="267">
        <v>24140</v>
      </c>
      <c r="D241" s="1270"/>
      <c r="E241" s="1857">
        <v>0</v>
      </c>
      <c r="F241" s="1272"/>
      <c r="G241" s="1850">
        <f t="shared" si="23"/>
        <v>0</v>
      </c>
      <c r="H241" s="351">
        <v>0</v>
      </c>
      <c r="I241" s="1851">
        <f t="shared" si="24"/>
        <v>0</v>
      </c>
      <c r="J241" s="356">
        <v>0</v>
      </c>
    </row>
    <row r="242" spans="1:10" s="770" customFormat="1" ht="24">
      <c r="A242" s="1268" t="s">
        <v>705</v>
      </c>
      <c r="B242" s="1269"/>
      <c r="C242" s="1856">
        <v>0</v>
      </c>
      <c r="D242" s="1270"/>
      <c r="E242" s="1271">
        <v>5088</v>
      </c>
      <c r="F242" s="1272"/>
      <c r="G242" s="1850">
        <f t="shared" si="23"/>
        <v>0</v>
      </c>
      <c r="H242" s="351">
        <v>0</v>
      </c>
      <c r="I242" s="1851">
        <f t="shared" si="24"/>
        <v>0</v>
      </c>
      <c r="J242" s="356">
        <v>0</v>
      </c>
    </row>
    <row r="243" spans="1:10" s="770" customFormat="1">
      <c r="A243" s="1268" t="s">
        <v>706</v>
      </c>
      <c r="B243" s="1269"/>
      <c r="C243" s="267">
        <v>7250</v>
      </c>
      <c r="D243" s="1270"/>
      <c r="E243" s="1857">
        <v>0</v>
      </c>
      <c r="F243" s="1272"/>
      <c r="G243" s="1850">
        <f t="shared" si="23"/>
        <v>0</v>
      </c>
      <c r="H243" s="351">
        <v>0</v>
      </c>
      <c r="I243" s="1851">
        <f t="shared" si="24"/>
        <v>0</v>
      </c>
      <c r="J243" s="356">
        <v>0</v>
      </c>
    </row>
    <row r="244" spans="1:10" s="770" customFormat="1">
      <c r="A244" s="1268" t="s">
        <v>707</v>
      </c>
      <c r="B244" s="1269"/>
      <c r="C244" s="267">
        <v>8472568</v>
      </c>
      <c r="D244" s="1270">
        <v>10708706</v>
      </c>
      <c r="E244" s="1271">
        <v>12335041</v>
      </c>
      <c r="F244" s="1272"/>
      <c r="G244" s="345">
        <f t="shared" si="23"/>
        <v>10708706</v>
      </c>
      <c r="H244" s="351">
        <v>1</v>
      </c>
      <c r="I244" s="340">
        <f t="shared" si="24"/>
        <v>-10708706</v>
      </c>
      <c r="J244" s="356">
        <f t="shared" ref="J244:J274" si="25">+I244/D244</f>
        <v>-1</v>
      </c>
    </row>
    <row r="245" spans="1:10" s="770" customFormat="1">
      <c r="A245" s="1268" t="s">
        <v>709</v>
      </c>
      <c r="B245" s="1269"/>
      <c r="C245" s="267">
        <v>2444494</v>
      </c>
      <c r="D245" s="1270">
        <v>1821246</v>
      </c>
      <c r="E245" s="1271">
        <v>3259079</v>
      </c>
      <c r="F245" s="1272"/>
      <c r="G245" s="345">
        <f t="shared" si="23"/>
        <v>1821246</v>
      </c>
      <c r="H245" s="351">
        <v>1</v>
      </c>
      <c r="I245" s="340">
        <f t="shared" si="24"/>
        <v>-1821246</v>
      </c>
      <c r="J245" s="356">
        <f t="shared" si="25"/>
        <v>-1</v>
      </c>
    </row>
    <row r="246" spans="1:10" s="770" customFormat="1">
      <c r="A246" s="1268" t="s">
        <v>710</v>
      </c>
      <c r="B246" s="1269"/>
      <c r="C246" s="267">
        <v>30443</v>
      </c>
      <c r="D246" s="1270"/>
      <c r="E246" s="1271">
        <v>4180</v>
      </c>
      <c r="F246" s="1272"/>
      <c r="G246" s="1850">
        <f t="shared" si="23"/>
        <v>0</v>
      </c>
      <c r="H246" s="351">
        <v>0</v>
      </c>
      <c r="I246" s="1851">
        <f t="shared" si="24"/>
        <v>0</v>
      </c>
      <c r="J246" s="356">
        <v>0</v>
      </c>
    </row>
    <row r="247" spans="1:10" s="770" customFormat="1">
      <c r="A247" s="1268" t="s">
        <v>714</v>
      </c>
      <c r="B247" s="1269"/>
      <c r="C247" s="267">
        <v>3685912</v>
      </c>
      <c r="D247" s="1270"/>
      <c r="E247" s="1271">
        <v>1073345</v>
      </c>
      <c r="F247" s="1272"/>
      <c r="G247" s="1850">
        <f t="shared" si="23"/>
        <v>0</v>
      </c>
      <c r="H247" s="351">
        <v>0</v>
      </c>
      <c r="I247" s="1851">
        <f t="shared" si="24"/>
        <v>0</v>
      </c>
      <c r="J247" s="356">
        <v>0</v>
      </c>
    </row>
    <row r="248" spans="1:10" s="770" customFormat="1">
      <c r="A248" s="1268" t="s">
        <v>715</v>
      </c>
      <c r="B248" s="1269"/>
      <c r="C248" s="267">
        <v>2051557</v>
      </c>
      <c r="D248" s="1270"/>
      <c r="E248" s="1271">
        <v>2522794</v>
      </c>
      <c r="F248" s="1272"/>
      <c r="G248" s="1850">
        <f t="shared" si="23"/>
        <v>0</v>
      </c>
      <c r="H248" s="351">
        <v>0</v>
      </c>
      <c r="I248" s="1851">
        <f t="shared" si="24"/>
        <v>0</v>
      </c>
      <c r="J248" s="356">
        <v>0</v>
      </c>
    </row>
    <row r="249" spans="1:10" s="770" customFormat="1">
      <c r="A249" s="1268" t="s">
        <v>717</v>
      </c>
      <c r="B249" s="1269"/>
      <c r="C249" s="267">
        <v>12995981</v>
      </c>
      <c r="D249" s="1270"/>
      <c r="E249" s="1271">
        <v>5247661</v>
      </c>
      <c r="F249" s="1272"/>
      <c r="G249" s="1850">
        <f t="shared" si="23"/>
        <v>0</v>
      </c>
      <c r="H249" s="351">
        <v>0</v>
      </c>
      <c r="I249" s="1851">
        <f t="shared" si="24"/>
        <v>0</v>
      </c>
      <c r="J249" s="356">
        <v>0</v>
      </c>
    </row>
    <row r="250" spans="1:10" s="770" customFormat="1">
      <c r="A250" s="1268" t="s">
        <v>718</v>
      </c>
      <c r="B250" s="1269"/>
      <c r="C250" s="267">
        <v>20675</v>
      </c>
      <c r="D250" s="1270"/>
      <c r="E250" s="1271">
        <v>11040</v>
      </c>
      <c r="F250" s="1272">
        <v>33600</v>
      </c>
      <c r="G250" s="1850">
        <f t="shared" si="23"/>
        <v>0</v>
      </c>
      <c r="H250" s="351">
        <v>0</v>
      </c>
      <c r="I250" s="340">
        <f t="shared" si="24"/>
        <v>33600</v>
      </c>
      <c r="J250" s="356">
        <v>1</v>
      </c>
    </row>
    <row r="251" spans="1:10" s="770" customFormat="1">
      <c r="A251" s="1268" t="s">
        <v>719</v>
      </c>
      <c r="B251" s="1269"/>
      <c r="C251" s="267">
        <v>543703</v>
      </c>
      <c r="D251" s="1270">
        <v>13920</v>
      </c>
      <c r="E251" s="1271">
        <v>721847</v>
      </c>
      <c r="F251" s="1272">
        <v>61344</v>
      </c>
      <c r="G251" s="345">
        <f t="shared" si="23"/>
        <v>13920</v>
      </c>
      <c r="H251" s="351">
        <v>1</v>
      </c>
      <c r="I251" s="340">
        <f t="shared" si="24"/>
        <v>47424</v>
      </c>
      <c r="J251" s="356">
        <f t="shared" si="25"/>
        <v>3.4068965517241381</v>
      </c>
    </row>
    <row r="252" spans="1:10" s="770" customFormat="1">
      <c r="A252" s="1268" t="s">
        <v>720</v>
      </c>
      <c r="B252" s="1269"/>
      <c r="C252" s="267">
        <v>65598</v>
      </c>
      <c r="D252" s="1270"/>
      <c r="E252" s="1271">
        <v>3540</v>
      </c>
      <c r="F252" s="1272"/>
      <c r="G252" s="1850">
        <f t="shared" si="23"/>
        <v>0</v>
      </c>
      <c r="H252" s="351">
        <v>0</v>
      </c>
      <c r="I252" s="1851">
        <f t="shared" si="24"/>
        <v>0</v>
      </c>
      <c r="J252" s="356">
        <v>0</v>
      </c>
    </row>
    <row r="253" spans="1:10" s="770" customFormat="1">
      <c r="A253" s="1268" t="s">
        <v>721</v>
      </c>
      <c r="B253" s="1269"/>
      <c r="C253" s="267">
        <v>561140</v>
      </c>
      <c r="D253" s="1270"/>
      <c r="E253" s="1271">
        <v>1593000</v>
      </c>
      <c r="F253" s="1272"/>
      <c r="G253" s="1850">
        <f t="shared" si="23"/>
        <v>0</v>
      </c>
      <c r="H253" s="351">
        <v>0</v>
      </c>
      <c r="I253" s="1851">
        <f t="shared" si="24"/>
        <v>0</v>
      </c>
      <c r="J253" s="356">
        <v>0</v>
      </c>
    </row>
    <row r="254" spans="1:10" s="770" customFormat="1">
      <c r="A254" s="1268" t="s">
        <v>723</v>
      </c>
      <c r="B254" s="1269"/>
      <c r="C254" s="267">
        <v>9400</v>
      </c>
      <c r="D254" s="1270"/>
      <c r="E254" s="1857">
        <v>0</v>
      </c>
      <c r="F254" s="1272"/>
      <c r="G254" s="1850">
        <f t="shared" si="23"/>
        <v>0</v>
      </c>
      <c r="H254" s="351">
        <v>0</v>
      </c>
      <c r="I254" s="1851">
        <f t="shared" si="24"/>
        <v>0</v>
      </c>
      <c r="J254" s="356">
        <v>0</v>
      </c>
    </row>
    <row r="255" spans="1:10" s="770" customFormat="1">
      <c r="A255" s="1268" t="s">
        <v>724</v>
      </c>
      <c r="B255" s="1269"/>
      <c r="C255" s="267">
        <v>25000</v>
      </c>
      <c r="D255" s="1270"/>
      <c r="E255" s="1857">
        <v>0</v>
      </c>
      <c r="F255" s="1272">
        <v>34314</v>
      </c>
      <c r="G255" s="1850">
        <f t="shared" si="23"/>
        <v>0</v>
      </c>
      <c r="H255" s="351">
        <v>0</v>
      </c>
      <c r="I255" s="340">
        <f t="shared" si="24"/>
        <v>34314</v>
      </c>
      <c r="J255" s="356">
        <v>1</v>
      </c>
    </row>
    <row r="256" spans="1:10" s="770" customFormat="1">
      <c r="A256" s="1268" t="s">
        <v>23991</v>
      </c>
      <c r="B256" s="1269"/>
      <c r="C256" s="1274">
        <v>812749</v>
      </c>
      <c r="D256" s="1270"/>
      <c r="E256" s="1271">
        <v>220124</v>
      </c>
      <c r="F256" s="1272"/>
      <c r="G256" s="1850">
        <f t="shared" si="23"/>
        <v>0</v>
      </c>
      <c r="H256" s="351">
        <v>0</v>
      </c>
      <c r="I256" s="1851">
        <f t="shared" si="24"/>
        <v>0</v>
      </c>
      <c r="J256" s="356">
        <v>0</v>
      </c>
    </row>
    <row r="257" spans="1:10" s="770" customFormat="1">
      <c r="A257" s="1268" t="s">
        <v>23993</v>
      </c>
      <c r="B257" s="1269"/>
      <c r="C257" s="1274">
        <v>16941</v>
      </c>
      <c r="D257" s="1270"/>
      <c r="E257" s="1271">
        <v>32300</v>
      </c>
      <c r="F257" s="1272"/>
      <c r="G257" s="1850">
        <f t="shared" si="23"/>
        <v>0</v>
      </c>
      <c r="H257" s="351">
        <v>0</v>
      </c>
      <c r="I257" s="1851">
        <f t="shared" si="24"/>
        <v>0</v>
      </c>
      <c r="J257" s="356">
        <v>0</v>
      </c>
    </row>
    <row r="258" spans="1:10" s="770" customFormat="1">
      <c r="A258" s="1268" t="s">
        <v>23995</v>
      </c>
      <c r="B258" s="1269"/>
      <c r="C258" s="1274">
        <v>740972</v>
      </c>
      <c r="D258" s="1270"/>
      <c r="E258" s="1271">
        <v>540164</v>
      </c>
      <c r="F258" s="1272"/>
      <c r="G258" s="1850">
        <f t="shared" si="23"/>
        <v>0</v>
      </c>
      <c r="H258" s="351">
        <v>0</v>
      </c>
      <c r="I258" s="1851">
        <f t="shared" si="24"/>
        <v>0</v>
      </c>
      <c r="J258" s="356">
        <v>0</v>
      </c>
    </row>
    <row r="259" spans="1:10" s="770" customFormat="1">
      <c r="A259" s="1268" t="s">
        <v>23996</v>
      </c>
      <c r="B259" s="1269"/>
      <c r="C259" s="1274">
        <v>248000</v>
      </c>
      <c r="D259" s="1270"/>
      <c r="E259" s="1271">
        <v>2035</v>
      </c>
      <c r="F259" s="1272"/>
      <c r="G259" s="1850">
        <f t="shared" si="23"/>
        <v>0</v>
      </c>
      <c r="H259" s="351">
        <v>0</v>
      </c>
      <c r="I259" s="1851">
        <f t="shared" si="24"/>
        <v>0</v>
      </c>
      <c r="J259" s="356">
        <v>0</v>
      </c>
    </row>
    <row r="260" spans="1:10" s="770" customFormat="1">
      <c r="A260" s="1268" t="s">
        <v>725</v>
      </c>
      <c r="B260" s="1269"/>
      <c r="C260" s="267">
        <v>5980112</v>
      </c>
      <c r="D260" s="1270">
        <v>80810</v>
      </c>
      <c r="E260" s="1271">
        <v>1632202</v>
      </c>
      <c r="F260" s="1272">
        <v>119668</v>
      </c>
      <c r="G260" s="345">
        <f t="shared" si="23"/>
        <v>80810</v>
      </c>
      <c r="H260" s="351">
        <v>1</v>
      </c>
      <c r="I260" s="340">
        <f t="shared" si="24"/>
        <v>38858</v>
      </c>
      <c r="J260" s="356">
        <f t="shared" si="25"/>
        <v>0.48085632966217051</v>
      </c>
    </row>
    <row r="261" spans="1:10" s="770" customFormat="1">
      <c r="A261" s="1268" t="s">
        <v>727</v>
      </c>
      <c r="B261" s="1269"/>
      <c r="C261" s="267">
        <v>380954</v>
      </c>
      <c r="D261" s="1270"/>
      <c r="E261" s="1271">
        <v>56798</v>
      </c>
      <c r="F261" s="1272"/>
      <c r="G261" s="1850">
        <f t="shared" si="23"/>
        <v>0</v>
      </c>
      <c r="H261" s="351">
        <v>0</v>
      </c>
      <c r="I261" s="1851">
        <f t="shared" si="24"/>
        <v>0</v>
      </c>
      <c r="J261" s="356">
        <v>0</v>
      </c>
    </row>
    <row r="262" spans="1:10" s="770" customFormat="1">
      <c r="A262" s="1268" t="s">
        <v>728</v>
      </c>
      <c r="B262" s="1269"/>
      <c r="C262" s="267">
        <v>205833</v>
      </c>
      <c r="D262" s="1270"/>
      <c r="E262" s="1271">
        <v>101525</v>
      </c>
      <c r="F262" s="1272"/>
      <c r="G262" s="1850">
        <f t="shared" si="23"/>
        <v>0</v>
      </c>
      <c r="H262" s="351">
        <v>0</v>
      </c>
      <c r="I262" s="1851">
        <f t="shared" si="24"/>
        <v>0</v>
      </c>
      <c r="J262" s="356">
        <v>0</v>
      </c>
    </row>
    <row r="263" spans="1:10" s="770" customFormat="1">
      <c r="A263" s="1268" t="s">
        <v>730</v>
      </c>
      <c r="B263" s="1269"/>
      <c r="C263" s="1856">
        <v>0</v>
      </c>
      <c r="D263" s="1270"/>
      <c r="E263" s="1271">
        <v>2034300</v>
      </c>
      <c r="F263" s="1272"/>
      <c r="G263" s="1850">
        <f t="shared" si="23"/>
        <v>0</v>
      </c>
      <c r="H263" s="351">
        <v>0</v>
      </c>
      <c r="I263" s="1851">
        <f t="shared" si="24"/>
        <v>0</v>
      </c>
      <c r="J263" s="356">
        <v>0</v>
      </c>
    </row>
    <row r="264" spans="1:10" s="770" customFormat="1">
      <c r="A264" s="1268" t="s">
        <v>732</v>
      </c>
      <c r="B264" s="1269"/>
      <c r="C264" s="267">
        <v>101400</v>
      </c>
      <c r="D264" s="1270"/>
      <c r="E264" s="1857">
        <v>0</v>
      </c>
      <c r="F264" s="1272"/>
      <c r="G264" s="1850">
        <f t="shared" si="23"/>
        <v>0</v>
      </c>
      <c r="H264" s="351">
        <v>0</v>
      </c>
      <c r="I264" s="1851">
        <f t="shared" si="24"/>
        <v>0</v>
      </c>
      <c r="J264" s="356">
        <v>0</v>
      </c>
    </row>
    <row r="265" spans="1:10" s="770" customFormat="1">
      <c r="A265" s="1268" t="s">
        <v>736</v>
      </c>
      <c r="B265" s="1269"/>
      <c r="C265" s="267">
        <v>173444317</v>
      </c>
      <c r="D265" s="1270">
        <v>147371304</v>
      </c>
      <c r="E265" s="1271">
        <v>163996847</v>
      </c>
      <c r="F265" s="1272">
        <v>150000000</v>
      </c>
      <c r="G265" s="345">
        <f t="shared" si="23"/>
        <v>147371304</v>
      </c>
      <c r="H265" s="351">
        <v>1</v>
      </c>
      <c r="I265" s="340">
        <f t="shared" si="24"/>
        <v>2628696</v>
      </c>
      <c r="J265" s="356">
        <f t="shared" si="25"/>
        <v>1.7837231052797092E-2</v>
      </c>
    </row>
    <row r="266" spans="1:10" s="770" customFormat="1">
      <c r="A266" s="1268" t="s">
        <v>737</v>
      </c>
      <c r="B266" s="1269"/>
      <c r="C266" s="267">
        <v>78460</v>
      </c>
      <c r="D266" s="1270"/>
      <c r="E266" s="1271">
        <v>221500</v>
      </c>
      <c r="F266" s="1272"/>
      <c r="G266" s="1850">
        <f t="shared" si="23"/>
        <v>0</v>
      </c>
      <c r="H266" s="351">
        <v>0</v>
      </c>
      <c r="I266" s="1851">
        <f t="shared" si="24"/>
        <v>0</v>
      </c>
      <c r="J266" s="356">
        <v>0</v>
      </c>
    </row>
    <row r="267" spans="1:10" s="770" customFormat="1">
      <c r="A267" s="1268" t="s">
        <v>743</v>
      </c>
      <c r="B267" s="1269"/>
      <c r="C267" s="267">
        <v>108099</v>
      </c>
      <c r="D267" s="1270"/>
      <c r="E267" s="1857">
        <v>0</v>
      </c>
      <c r="F267" s="1272"/>
      <c r="G267" s="1850">
        <f t="shared" si="23"/>
        <v>0</v>
      </c>
      <c r="H267" s="351">
        <v>0</v>
      </c>
      <c r="I267" s="1851">
        <f t="shared" si="24"/>
        <v>0</v>
      </c>
      <c r="J267" s="356">
        <v>0</v>
      </c>
    </row>
    <row r="268" spans="1:10" s="770" customFormat="1">
      <c r="A268" s="1268" t="s">
        <v>744</v>
      </c>
      <c r="B268" s="1269"/>
      <c r="C268" s="267">
        <v>17000</v>
      </c>
      <c r="D268" s="1270"/>
      <c r="E268" s="1271">
        <v>48000</v>
      </c>
      <c r="F268" s="1272"/>
      <c r="G268" s="1850">
        <f t="shared" si="23"/>
        <v>0</v>
      </c>
      <c r="H268" s="351">
        <v>0</v>
      </c>
      <c r="I268" s="1851">
        <f t="shared" si="24"/>
        <v>0</v>
      </c>
      <c r="J268" s="356">
        <v>0</v>
      </c>
    </row>
    <row r="269" spans="1:10" s="770" customFormat="1">
      <c r="A269" s="1268" t="s">
        <v>745</v>
      </c>
      <c r="B269" s="1269"/>
      <c r="C269" s="267">
        <v>2110</v>
      </c>
      <c r="D269" s="1270">
        <v>3397310</v>
      </c>
      <c r="E269" s="1271">
        <v>3617700</v>
      </c>
      <c r="F269" s="1272">
        <v>3758248</v>
      </c>
      <c r="G269" s="345">
        <f t="shared" si="23"/>
        <v>3397310</v>
      </c>
      <c r="H269" s="351">
        <v>1</v>
      </c>
      <c r="I269" s="340">
        <f t="shared" si="24"/>
        <v>360938</v>
      </c>
      <c r="J269" s="356">
        <f t="shared" si="25"/>
        <v>0.10624229169548849</v>
      </c>
    </row>
    <row r="270" spans="1:10" s="770" customFormat="1">
      <c r="A270" s="1268" t="s">
        <v>755</v>
      </c>
      <c r="B270" s="1269"/>
      <c r="C270" s="267">
        <v>607820</v>
      </c>
      <c r="D270" s="1270"/>
      <c r="E270" s="1271">
        <v>242000</v>
      </c>
      <c r="F270" s="1272"/>
      <c r="G270" s="1850">
        <f t="shared" si="23"/>
        <v>0</v>
      </c>
      <c r="H270" s="351">
        <v>0</v>
      </c>
      <c r="I270" s="1851">
        <f t="shared" si="24"/>
        <v>0</v>
      </c>
      <c r="J270" s="356">
        <v>0</v>
      </c>
    </row>
    <row r="271" spans="1:10" s="770" customFormat="1">
      <c r="A271" s="1268" t="s">
        <v>749</v>
      </c>
      <c r="B271" s="1269"/>
      <c r="C271" s="267">
        <v>458263</v>
      </c>
      <c r="D271" s="1270"/>
      <c r="E271" s="1271">
        <v>90446</v>
      </c>
      <c r="F271" s="1272"/>
      <c r="G271" s="1850">
        <f t="shared" si="23"/>
        <v>0</v>
      </c>
      <c r="H271" s="351">
        <v>0</v>
      </c>
      <c r="I271" s="1851">
        <f t="shared" si="24"/>
        <v>0</v>
      </c>
      <c r="J271" s="356">
        <v>0</v>
      </c>
    </row>
    <row r="272" spans="1:10" s="770" customFormat="1">
      <c r="A272" s="1268" t="s">
        <v>750</v>
      </c>
      <c r="B272" s="1269"/>
      <c r="C272" s="267">
        <v>30492620</v>
      </c>
      <c r="D272" s="1270">
        <v>4611586</v>
      </c>
      <c r="E272" s="1271">
        <v>27787989</v>
      </c>
      <c r="F272" s="1272">
        <v>3823205</v>
      </c>
      <c r="G272" s="345">
        <f t="shared" si="23"/>
        <v>4611586</v>
      </c>
      <c r="H272" s="351">
        <v>1</v>
      </c>
      <c r="I272" s="340">
        <f t="shared" si="24"/>
        <v>-788381</v>
      </c>
      <c r="J272" s="356">
        <f t="shared" si="25"/>
        <v>-0.17095658630241309</v>
      </c>
    </row>
    <row r="273" spans="1:10" s="770" customFormat="1">
      <c r="A273" s="1268" t="s">
        <v>752</v>
      </c>
      <c r="B273" s="1269"/>
      <c r="C273" s="1856">
        <v>0</v>
      </c>
      <c r="D273" s="1270"/>
      <c r="E273" s="1271">
        <v>68000</v>
      </c>
      <c r="F273" s="1272"/>
      <c r="G273" s="1850">
        <f t="shared" si="23"/>
        <v>0</v>
      </c>
      <c r="H273" s="351">
        <v>0</v>
      </c>
      <c r="I273" s="1851">
        <f t="shared" si="24"/>
        <v>0</v>
      </c>
      <c r="J273" s="356">
        <v>0</v>
      </c>
    </row>
    <row r="274" spans="1:10" s="770" customFormat="1">
      <c r="A274" s="1268" t="s">
        <v>753</v>
      </c>
      <c r="B274" s="1269"/>
      <c r="C274" s="267">
        <v>419536</v>
      </c>
      <c r="D274" s="1270">
        <v>1725790</v>
      </c>
      <c r="E274" s="1271">
        <v>1725790</v>
      </c>
      <c r="F274" s="1272">
        <v>1466922</v>
      </c>
      <c r="G274" s="345">
        <f t="shared" si="23"/>
        <v>1725790</v>
      </c>
      <c r="H274" s="351">
        <v>1</v>
      </c>
      <c r="I274" s="340">
        <f t="shared" si="24"/>
        <v>-258868</v>
      </c>
      <c r="J274" s="356">
        <f t="shared" si="25"/>
        <v>-0.149999710277612</v>
      </c>
    </row>
    <row r="275" spans="1:10" s="770" customFormat="1" ht="23.45" customHeight="1" thickBot="1">
      <c r="A275" s="1664" t="s">
        <v>23967</v>
      </c>
      <c r="B275" s="1821">
        <f t="shared" ref="B275:G275" si="26">SUM(B232:B274)</f>
        <v>0</v>
      </c>
      <c r="C275" s="347">
        <f t="shared" si="26"/>
        <v>246575127</v>
      </c>
      <c r="D275" s="348">
        <f t="shared" si="26"/>
        <v>169730672</v>
      </c>
      <c r="E275" s="349">
        <f t="shared" si="26"/>
        <v>229863458</v>
      </c>
      <c r="F275" s="350">
        <f t="shared" si="26"/>
        <v>159297301</v>
      </c>
      <c r="G275" s="348">
        <f t="shared" si="26"/>
        <v>169730672</v>
      </c>
      <c r="H275" s="352">
        <v>1</v>
      </c>
      <c r="I275" s="339">
        <f>SUM(I232:I274)</f>
        <v>-10433371</v>
      </c>
      <c r="J275" s="357">
        <f>+I275/D275</f>
        <v>-6.1470156672684358E-2</v>
      </c>
    </row>
    <row r="276" spans="1:10" ht="12.75" hidden="1" thickTop="1">
      <c r="A276" s="1665" t="s">
        <v>36</v>
      </c>
      <c r="B276" s="140"/>
      <c r="C276" s="140"/>
      <c r="D276" s="140"/>
      <c r="E276" s="140"/>
      <c r="F276" s="140"/>
      <c r="G276" s="140"/>
      <c r="H276" s="353"/>
      <c r="I276" s="341"/>
      <c r="J276" s="1666"/>
    </row>
    <row r="277" spans="1:10" hidden="1">
      <c r="A277" s="1665" t="s">
        <v>383</v>
      </c>
      <c r="B277" s="135"/>
      <c r="C277" s="135"/>
      <c r="D277" s="135"/>
      <c r="E277" s="135"/>
      <c r="F277" s="135"/>
      <c r="G277" s="135"/>
      <c r="H277" s="354"/>
      <c r="I277" s="342"/>
      <c r="J277" s="1666"/>
    </row>
    <row r="278" spans="1:10" hidden="1">
      <c r="A278" s="1665" t="s">
        <v>136</v>
      </c>
      <c r="B278" s="140"/>
      <c r="C278" s="140"/>
      <c r="D278" s="140"/>
      <c r="E278" s="140"/>
      <c r="F278" s="140"/>
      <c r="G278" s="140"/>
      <c r="H278" s="353"/>
      <c r="I278" s="341"/>
      <c r="J278" s="1666"/>
    </row>
    <row r="279" spans="1:10" hidden="1">
      <c r="A279" s="1667"/>
      <c r="B279" s="1668"/>
      <c r="C279" s="1668"/>
      <c r="D279" s="1668"/>
      <c r="E279" s="1668"/>
      <c r="F279" s="1668"/>
      <c r="G279" s="1668"/>
      <c r="H279" s="1669"/>
      <c r="I279" s="1176"/>
      <c r="J279" s="1666"/>
    </row>
    <row r="280" spans="1:10" s="8" customFormat="1" ht="27.6" customHeight="1" thickTop="1" thickBot="1">
      <c r="A280" s="2005" t="s">
        <v>399</v>
      </c>
      <c r="B280" s="2005"/>
      <c r="C280" s="2005"/>
      <c r="D280" s="2005"/>
      <c r="E280" s="2005"/>
      <c r="F280" s="2005"/>
      <c r="G280" s="2005"/>
      <c r="H280" s="2005"/>
      <c r="I280" s="2005"/>
      <c r="J280" s="2005"/>
    </row>
    <row r="281" spans="1:10" ht="25.15" hidden="1" customHeight="1" thickTop="1">
      <c r="A281" s="2006" t="s">
        <v>23</v>
      </c>
      <c r="B281" s="2010" t="s">
        <v>294</v>
      </c>
      <c r="C281" s="2016" t="s">
        <v>350</v>
      </c>
      <c r="D281" s="2008" t="s">
        <v>351</v>
      </c>
      <c r="E281" s="2018" t="s">
        <v>352</v>
      </c>
      <c r="F281" s="2020" t="s">
        <v>353</v>
      </c>
      <c r="G281" s="2008" t="s">
        <v>19030</v>
      </c>
      <c r="H281" s="2012" t="s">
        <v>19032</v>
      </c>
      <c r="I281" s="2010" t="s">
        <v>19031</v>
      </c>
      <c r="J281" s="2014" t="s">
        <v>19033</v>
      </c>
    </row>
    <row r="282" spans="1:10" ht="25.15" hidden="1" customHeight="1">
      <c r="A282" s="2022"/>
      <c r="B282" s="2023"/>
      <c r="C282" s="2024"/>
      <c r="D282" s="2025"/>
      <c r="E282" s="2026"/>
      <c r="F282" s="2027"/>
      <c r="G282" s="2025"/>
      <c r="H282" s="2028"/>
      <c r="I282" s="2023"/>
      <c r="J282" s="2029"/>
    </row>
    <row r="283" spans="1:10" s="770" customFormat="1" ht="12.75" thickTop="1">
      <c r="A283" s="1852" t="s">
        <v>701</v>
      </c>
      <c r="B283" s="1841"/>
      <c r="C283" s="1853">
        <v>0</v>
      </c>
      <c r="D283" s="1843"/>
      <c r="E283" s="1844">
        <v>500</v>
      </c>
      <c r="F283" s="1845"/>
      <c r="G283" s="1854">
        <f t="shared" ref="G283:G285" si="27">+D283-B283</f>
        <v>0</v>
      </c>
      <c r="H283" s="1847">
        <v>0</v>
      </c>
      <c r="I283" s="1855">
        <f t="shared" ref="I283:I285" si="28">+F283-D283</f>
        <v>0</v>
      </c>
      <c r="J283" s="1849">
        <v>0</v>
      </c>
    </row>
    <row r="284" spans="1:10" s="770" customFormat="1">
      <c r="A284" s="1275" t="s">
        <v>727</v>
      </c>
      <c r="B284" s="1269"/>
      <c r="C284" s="267">
        <v>59500</v>
      </c>
      <c r="D284" s="1270">
        <v>60000</v>
      </c>
      <c r="E284" s="1271">
        <v>58500</v>
      </c>
      <c r="F284" s="1272">
        <v>30123</v>
      </c>
      <c r="G284" s="345">
        <f t="shared" si="27"/>
        <v>60000</v>
      </c>
      <c r="H284" s="351">
        <v>1</v>
      </c>
      <c r="I284" s="340">
        <f t="shared" si="28"/>
        <v>-29877</v>
      </c>
      <c r="J284" s="356">
        <f>+I284/D284</f>
        <v>-0.49795</v>
      </c>
    </row>
    <row r="285" spans="1:10" s="770" customFormat="1">
      <c r="A285" s="1275" t="s">
        <v>750</v>
      </c>
      <c r="B285" s="1269"/>
      <c r="C285" s="267">
        <v>500</v>
      </c>
      <c r="D285" s="1270"/>
      <c r="E285" s="1271">
        <v>1000</v>
      </c>
      <c r="F285" s="1272"/>
      <c r="G285" s="1850">
        <f t="shared" si="27"/>
        <v>0</v>
      </c>
      <c r="H285" s="351">
        <v>0</v>
      </c>
      <c r="I285" s="1851">
        <f t="shared" si="28"/>
        <v>0</v>
      </c>
      <c r="J285" s="356">
        <v>0</v>
      </c>
    </row>
    <row r="286" spans="1:10" ht="16.899999999999999" customHeight="1" thickBot="1">
      <c r="A286" s="338" t="s">
        <v>23966</v>
      </c>
      <c r="B286" s="1821">
        <f t="shared" ref="B286:G286" si="29">SUM(B283:B285)</f>
        <v>0</v>
      </c>
      <c r="C286" s="347">
        <f t="shared" si="29"/>
        <v>60000</v>
      </c>
      <c r="D286" s="348">
        <f t="shared" si="29"/>
        <v>60000</v>
      </c>
      <c r="E286" s="349">
        <f t="shared" si="29"/>
        <v>60000</v>
      </c>
      <c r="F286" s="350">
        <f t="shared" si="29"/>
        <v>30123</v>
      </c>
      <c r="G286" s="348">
        <f t="shared" si="29"/>
        <v>60000</v>
      </c>
      <c r="H286" s="352">
        <v>1</v>
      </c>
      <c r="I286" s="339">
        <f>SUM(I283:I285)</f>
        <v>-29877</v>
      </c>
      <c r="J286" s="357">
        <f>+I286/D286</f>
        <v>-0.49795</v>
      </c>
    </row>
    <row r="287" spans="1:10" ht="12.75" thickTop="1">
      <c r="A287" s="1" t="s">
        <v>36</v>
      </c>
      <c r="B287" s="140"/>
      <c r="C287" s="140"/>
      <c r="D287" s="140"/>
      <c r="E287" s="140"/>
      <c r="F287" s="140"/>
      <c r="G287" s="140"/>
      <c r="H287" s="353"/>
      <c r="I287" s="341"/>
    </row>
    <row r="288" spans="1:10">
      <c r="A288" s="1" t="s">
        <v>383</v>
      </c>
      <c r="B288" s="135"/>
      <c r="C288" s="135"/>
      <c r="D288" s="135"/>
      <c r="E288" s="135"/>
      <c r="F288" s="135"/>
      <c r="G288" s="135"/>
      <c r="H288" s="354"/>
      <c r="I288" s="342"/>
    </row>
    <row r="289" spans="1:9">
      <c r="A289" s="1" t="s">
        <v>136</v>
      </c>
      <c r="B289" s="140"/>
      <c r="C289" s="140"/>
      <c r="D289" s="140"/>
      <c r="E289" s="140"/>
      <c r="F289" s="140"/>
      <c r="G289" s="140"/>
      <c r="H289" s="353"/>
      <c r="I289" s="341"/>
    </row>
  </sheetData>
  <sortState xmlns:xlrd2="http://schemas.microsoft.com/office/spreadsheetml/2017/richdata2" ref="A9:K43">
    <sortCondition ref="A9:A43"/>
  </sortState>
  <mergeCells count="55">
    <mergeCell ref="A6:J6"/>
    <mergeCell ref="F281:F282"/>
    <mergeCell ref="G281:G282"/>
    <mergeCell ref="H281:H282"/>
    <mergeCell ref="I281:I282"/>
    <mergeCell ref="J281:J282"/>
    <mergeCell ref="A281:A282"/>
    <mergeCell ref="B281:B282"/>
    <mergeCell ref="C281:C282"/>
    <mergeCell ref="D281:D282"/>
    <mergeCell ref="E281:E282"/>
    <mergeCell ref="F230:F231"/>
    <mergeCell ref="G230:G231"/>
    <mergeCell ref="H230:H231"/>
    <mergeCell ref="I230:I231"/>
    <mergeCell ref="J230:J231"/>
    <mergeCell ref="A230:A231"/>
    <mergeCell ref="B230:B231"/>
    <mergeCell ref="C230:C231"/>
    <mergeCell ref="D230:D231"/>
    <mergeCell ref="E230:E231"/>
    <mergeCell ref="H83:H84"/>
    <mergeCell ref="I83:I84"/>
    <mergeCell ref="J83:J84"/>
    <mergeCell ref="A161:A162"/>
    <mergeCell ref="B161:B162"/>
    <mergeCell ref="C161:C162"/>
    <mergeCell ref="D161:D162"/>
    <mergeCell ref="E161:E162"/>
    <mergeCell ref="F161:F162"/>
    <mergeCell ref="G161:G162"/>
    <mergeCell ref="H161:H162"/>
    <mergeCell ref="I161:I162"/>
    <mergeCell ref="J161:J162"/>
    <mergeCell ref="C83:C84"/>
    <mergeCell ref="D83:D84"/>
    <mergeCell ref="E83:E84"/>
    <mergeCell ref="F83:F84"/>
    <mergeCell ref="G83:G84"/>
    <mergeCell ref="A82:J82"/>
    <mergeCell ref="A160:J160"/>
    <mergeCell ref="A229:J229"/>
    <mergeCell ref="A280:J280"/>
    <mergeCell ref="A4:A5"/>
    <mergeCell ref="G4:G5"/>
    <mergeCell ref="I4:I5"/>
    <mergeCell ref="H4:H5"/>
    <mergeCell ref="J4:J5"/>
    <mergeCell ref="C4:C5"/>
    <mergeCell ref="E4:E5"/>
    <mergeCell ref="F4:F5"/>
    <mergeCell ref="B4:B5"/>
    <mergeCell ref="D4:D5"/>
    <mergeCell ref="A83:A84"/>
    <mergeCell ref="B83:B84"/>
  </mergeCells>
  <phoneticPr fontId="0" type="noConversion"/>
  <printOptions horizontalCentered="1"/>
  <pageMargins left="0.23622047244094491" right="0.23622047244094491" top="0.74803149606299213" bottom="0.74803149606299213" header="0.31496062992125984" footer="0.31496062992125984"/>
  <pageSetup paperSize="9" scale="90"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3" manualBreakCount="3">
    <brk id="81" max="16383" man="1"/>
    <brk id="159" max="16383" man="1"/>
    <brk id="22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tabColor theme="7" tint="0.59999389629810485"/>
  </sheetPr>
  <dimension ref="A1:AD117"/>
  <sheetViews>
    <sheetView topLeftCell="A98" zoomScale="130" zoomScaleNormal="130" zoomScaleSheetLayoutView="90" zoomScalePageLayoutView="85" workbookViewId="0">
      <selection activeCell="E105" sqref="E105"/>
    </sheetView>
  </sheetViews>
  <sheetFormatPr baseColWidth="10" defaultColWidth="11.42578125" defaultRowHeight="12"/>
  <cols>
    <col min="1" max="1" width="20.7109375" style="37" customWidth="1"/>
    <col min="2" max="2" width="9.28515625" style="37" customWidth="1"/>
    <col min="3" max="3" width="9.85546875" style="37" customWidth="1"/>
    <col min="4" max="4" width="9.7109375" style="37" customWidth="1"/>
    <col min="5" max="5" width="12.85546875" style="37" customWidth="1"/>
    <col min="6" max="6" width="11.5703125" style="326" customWidth="1"/>
    <col min="7" max="7" width="10.28515625" style="37" customWidth="1"/>
    <col min="8" max="8" width="14.42578125" style="37" customWidth="1"/>
    <col min="9" max="9" width="9.7109375" style="37" customWidth="1"/>
    <col min="10" max="10" width="12" style="37" customWidth="1"/>
    <col min="11" max="11" width="21.85546875" style="37" customWidth="1"/>
    <col min="12" max="14" width="11.28515625" style="37" customWidth="1"/>
    <col min="15" max="16" width="11.42578125" style="37"/>
    <col min="17" max="30" width="0" style="37" hidden="1" customWidth="1"/>
    <col min="31" max="16384" width="11.42578125" style="37"/>
  </cols>
  <sheetData>
    <row r="1" spans="1:30" s="3" customFormat="1" ht="15.75" customHeight="1">
      <c r="A1" s="40" t="s">
        <v>354</v>
      </c>
      <c r="B1" s="38"/>
      <c r="C1" s="38"/>
      <c r="D1" s="38"/>
      <c r="E1" s="38"/>
      <c r="F1" s="1262"/>
      <c r="G1" s="38"/>
      <c r="H1" s="38"/>
      <c r="I1" s="38"/>
      <c r="J1" s="38"/>
      <c r="K1" s="38"/>
      <c r="L1" s="38"/>
      <c r="M1" s="38"/>
      <c r="N1" s="38"/>
    </row>
    <row r="2" spans="1:30" s="3" customFormat="1" ht="15.75">
      <c r="A2" s="40" t="s">
        <v>23962</v>
      </c>
      <c r="B2" s="38"/>
      <c r="C2" s="38"/>
      <c r="D2" s="38"/>
      <c r="E2" s="38"/>
      <c r="F2" s="1262"/>
      <c r="G2" s="38"/>
      <c r="H2" s="38"/>
      <c r="I2" s="38"/>
      <c r="J2" s="38"/>
      <c r="K2" s="38"/>
      <c r="L2" s="38"/>
      <c r="M2" s="38"/>
      <c r="N2" s="38"/>
      <c r="O2" s="38"/>
      <c r="P2" s="38"/>
      <c r="Q2" s="38"/>
      <c r="R2" s="38"/>
      <c r="S2" s="38"/>
      <c r="T2" s="38"/>
      <c r="U2" s="38"/>
      <c r="V2" s="38"/>
      <c r="W2" s="38"/>
      <c r="X2" s="38"/>
      <c r="Y2" s="38"/>
    </row>
    <row r="3" spans="1:30" s="3" customFormat="1" ht="5.25" customHeight="1">
      <c r="A3" s="337"/>
      <c r="B3" s="38"/>
      <c r="C3" s="38"/>
      <c r="D3" s="38"/>
      <c r="E3" s="38"/>
      <c r="F3" s="1262"/>
      <c r="G3" s="38"/>
      <c r="H3" s="38"/>
      <c r="I3" s="38"/>
      <c r="J3" s="38"/>
      <c r="K3" s="38"/>
      <c r="L3" s="38"/>
      <c r="M3" s="38"/>
      <c r="N3" s="38"/>
      <c r="O3" s="38"/>
      <c r="P3" s="38"/>
      <c r="Q3" s="38"/>
      <c r="R3" s="38"/>
      <c r="S3" s="38"/>
      <c r="T3" s="38"/>
      <c r="U3" s="38"/>
      <c r="V3" s="38"/>
      <c r="W3" s="38"/>
      <c r="X3" s="38"/>
      <c r="Y3" s="38"/>
    </row>
    <row r="4" spans="1:30" ht="15.75" thickBot="1">
      <c r="A4" s="337" t="s">
        <v>18786</v>
      </c>
      <c r="B4" s="7"/>
      <c r="G4" s="7"/>
      <c r="H4" s="7"/>
    </row>
    <row r="5" spans="1:30" ht="52.5" customHeight="1" thickTop="1">
      <c r="A5" s="794" t="s">
        <v>19317</v>
      </c>
      <c r="B5" s="1444" t="s">
        <v>19318</v>
      </c>
      <c r="C5" s="1444" t="s">
        <v>19319</v>
      </c>
      <c r="D5" s="1444" t="s">
        <v>19320</v>
      </c>
      <c r="E5" s="1444" t="s">
        <v>19321</v>
      </c>
      <c r="F5" s="1456" t="s">
        <v>19322</v>
      </c>
      <c r="G5" s="1444" t="s">
        <v>23999</v>
      </c>
      <c r="H5" s="1444" t="s">
        <v>19323</v>
      </c>
      <c r="I5" s="1444" t="s">
        <v>19324</v>
      </c>
      <c r="J5" s="1444" t="s">
        <v>19325</v>
      </c>
      <c r="K5" s="1444" t="s">
        <v>19326</v>
      </c>
      <c r="L5" s="1444" t="s">
        <v>19325</v>
      </c>
      <c r="M5" s="1444" t="s">
        <v>19327</v>
      </c>
      <c r="N5" s="1445" t="s">
        <v>24000</v>
      </c>
    </row>
    <row r="6" spans="1:30">
      <c r="A6" s="2031" t="s">
        <v>19302</v>
      </c>
      <c r="B6" s="2032"/>
      <c r="C6" s="2032"/>
      <c r="D6" s="2032"/>
      <c r="E6" s="2032"/>
      <c r="F6" s="2032"/>
      <c r="G6" s="2032"/>
      <c r="H6" s="2032"/>
      <c r="I6" s="2032"/>
      <c r="J6" s="2032"/>
      <c r="K6" s="2032"/>
      <c r="L6" s="2032"/>
      <c r="M6" s="2032"/>
      <c r="N6" s="2033"/>
    </row>
    <row r="7" spans="1:30" ht="74.45" customHeight="1">
      <c r="A7" s="1450" t="s">
        <v>19333</v>
      </c>
      <c r="B7" s="1451">
        <v>2483109</v>
      </c>
      <c r="C7" s="1451" t="s">
        <v>19334</v>
      </c>
      <c r="D7" s="1451" t="s">
        <v>19330</v>
      </c>
      <c r="E7" s="1451" t="s">
        <v>19305</v>
      </c>
      <c r="F7" s="1457">
        <v>11523107</v>
      </c>
      <c r="G7" s="1451" t="s">
        <v>24001</v>
      </c>
      <c r="H7" s="1448"/>
      <c r="I7" s="1448"/>
      <c r="J7" s="1448"/>
      <c r="K7" s="1448"/>
      <c r="L7" s="1448"/>
      <c r="M7" s="1448"/>
      <c r="N7" s="1449"/>
      <c r="Q7" s="1427" t="s">
        <v>19307</v>
      </c>
      <c r="R7" s="1427">
        <v>2483109</v>
      </c>
      <c r="S7" s="1427" t="s">
        <v>19303</v>
      </c>
      <c r="T7" s="1427" t="s">
        <v>19308</v>
      </c>
      <c r="U7" s="1427" t="s">
        <v>19309</v>
      </c>
      <c r="V7" s="1428">
        <v>1113144</v>
      </c>
      <c r="W7" s="1427" t="s">
        <v>19306</v>
      </c>
      <c r="X7" s="15"/>
      <c r="Y7" s="15"/>
      <c r="Z7" s="15"/>
      <c r="AA7" s="15"/>
      <c r="AB7" s="15"/>
      <c r="AC7" s="13"/>
      <c r="AD7" s="13"/>
    </row>
    <row r="8" spans="1:30">
      <c r="A8" s="2031" t="s">
        <v>19310</v>
      </c>
      <c r="B8" s="2032"/>
      <c r="C8" s="2032"/>
      <c r="D8" s="2032"/>
      <c r="E8" s="2032"/>
      <c r="F8" s="2032"/>
      <c r="G8" s="2032"/>
      <c r="H8" s="2032"/>
      <c r="I8" s="2032"/>
      <c r="J8" s="2032"/>
      <c r="K8" s="2032"/>
      <c r="L8" s="2032"/>
      <c r="M8" s="2032"/>
      <c r="N8" s="2033"/>
    </row>
    <row r="9" spans="1:30" ht="75.599999999999994" customHeight="1">
      <c r="A9" s="1450" t="s">
        <v>19333</v>
      </c>
      <c r="B9" s="1451">
        <v>2483109</v>
      </c>
      <c r="C9" s="1451" t="s">
        <v>19334</v>
      </c>
      <c r="D9" s="1451" t="s">
        <v>19330</v>
      </c>
      <c r="E9" s="1451" t="s">
        <v>19305</v>
      </c>
      <c r="F9" s="1457">
        <v>20024778.030000001</v>
      </c>
      <c r="G9" s="1451" t="s">
        <v>24001</v>
      </c>
      <c r="H9" s="1448"/>
      <c r="I9" s="1448"/>
      <c r="J9" s="1448"/>
      <c r="K9" s="1448"/>
      <c r="L9" s="1448"/>
      <c r="M9" s="1448"/>
      <c r="N9" s="1449"/>
      <c r="Q9" s="1429" t="s">
        <v>19307</v>
      </c>
      <c r="R9" s="1430">
        <v>2483109</v>
      </c>
      <c r="S9" s="1430" t="s">
        <v>19303</v>
      </c>
      <c r="T9" s="1430" t="s">
        <v>19308</v>
      </c>
      <c r="U9" s="1430" t="s">
        <v>19305</v>
      </c>
      <c r="V9" s="1431">
        <v>2182636.02</v>
      </c>
      <c r="W9" s="1430" t="s">
        <v>19306</v>
      </c>
      <c r="X9" s="12"/>
      <c r="Y9" s="12"/>
      <c r="Z9" s="12"/>
      <c r="AA9" s="12"/>
      <c r="AB9" s="12"/>
      <c r="AC9" s="11"/>
      <c r="AD9" s="11"/>
    </row>
    <row r="10" spans="1:30" ht="12.75" thickBot="1">
      <c r="A10" s="796" t="s">
        <v>0</v>
      </c>
      <c r="B10" s="1453"/>
      <c r="C10" s="1454"/>
      <c r="D10" s="1454"/>
      <c r="E10" s="1454"/>
      <c r="F10" s="797">
        <f>SUM(F7:F9)</f>
        <v>31547885.030000001</v>
      </c>
      <c r="G10" s="1454"/>
      <c r="H10" s="1454"/>
      <c r="I10" s="1454"/>
      <c r="J10" s="1454"/>
      <c r="K10" s="1454"/>
      <c r="L10" s="1454"/>
      <c r="M10" s="1454"/>
      <c r="N10" s="1455"/>
    </row>
    <row r="11" spans="1:30" ht="12.75" thickTop="1">
      <c r="A11" s="1" t="s">
        <v>296</v>
      </c>
      <c r="B11" s="2"/>
      <c r="C11" s="2"/>
      <c r="D11" s="2"/>
      <c r="E11" s="2"/>
      <c r="F11" s="341"/>
      <c r="G11" s="2"/>
      <c r="H11" s="2"/>
      <c r="I11" s="2"/>
      <c r="J11" s="2"/>
      <c r="K11" s="2"/>
      <c r="L11" s="2"/>
    </row>
    <row r="12" spans="1:30">
      <c r="A12" s="9" t="s">
        <v>19311</v>
      </c>
      <c r="B12" s="9"/>
    </row>
    <row r="13" spans="1:30">
      <c r="A13" s="9"/>
    </row>
    <row r="14" spans="1:30" ht="15.75" thickBot="1">
      <c r="A14" s="337" t="s">
        <v>19058</v>
      </c>
      <c r="B14" s="7"/>
      <c r="G14" s="7"/>
      <c r="H14" s="7"/>
    </row>
    <row r="15" spans="1:30" ht="48.75" thickTop="1">
      <c r="A15" s="1677" t="s">
        <v>19317</v>
      </c>
      <c r="B15" s="1678" t="s">
        <v>19318</v>
      </c>
      <c r="C15" s="1678" t="s">
        <v>19319</v>
      </c>
      <c r="D15" s="1678" t="s">
        <v>19320</v>
      </c>
      <c r="E15" s="1678" t="s">
        <v>19321</v>
      </c>
      <c r="F15" s="1456" t="s">
        <v>19322</v>
      </c>
      <c r="G15" s="1678" t="s">
        <v>23999</v>
      </c>
      <c r="H15" s="1678" t="s">
        <v>19323</v>
      </c>
      <c r="I15" s="1678" t="s">
        <v>19324</v>
      </c>
      <c r="J15" s="1678" t="s">
        <v>19325</v>
      </c>
      <c r="K15" s="1678" t="s">
        <v>19326</v>
      </c>
      <c r="L15" s="1678" t="s">
        <v>19325</v>
      </c>
      <c r="M15" s="1678" t="s">
        <v>19327</v>
      </c>
      <c r="N15" s="1445" t="s">
        <v>24000</v>
      </c>
    </row>
    <row r="16" spans="1:30">
      <c r="A16" s="1446">
        <v>1</v>
      </c>
      <c r="B16" s="1447"/>
      <c r="C16" s="1448"/>
      <c r="D16" s="1448"/>
      <c r="E16" s="1448"/>
      <c r="F16" s="780"/>
      <c r="G16" s="1448"/>
      <c r="H16" s="1448"/>
      <c r="I16" s="1448"/>
      <c r="J16" s="1448"/>
      <c r="K16" s="1448"/>
      <c r="L16" s="1448"/>
      <c r="M16" s="1448"/>
      <c r="N16" s="1449"/>
    </row>
    <row r="17" spans="1:14">
      <c r="A17" s="1446">
        <v>2</v>
      </c>
      <c r="B17" s="1447"/>
      <c r="C17" s="1448"/>
      <c r="D17" s="1448"/>
      <c r="E17" s="1448"/>
      <c r="F17" s="780"/>
      <c r="G17" s="1448"/>
      <c r="H17" s="1448"/>
      <c r="I17" s="1448"/>
      <c r="J17" s="1448"/>
      <c r="K17" s="1448"/>
      <c r="L17" s="1448"/>
      <c r="M17" s="1448"/>
      <c r="N17" s="1449"/>
    </row>
    <row r="18" spans="1:14">
      <c r="A18" s="1446">
        <v>3</v>
      </c>
      <c r="B18" s="1447"/>
      <c r="C18" s="1448"/>
      <c r="D18" s="1448"/>
      <c r="E18" s="1448"/>
      <c r="F18" s="780"/>
      <c r="G18" s="1448"/>
      <c r="H18" s="1448"/>
      <c r="I18" s="1448"/>
      <c r="J18" s="1448"/>
      <c r="K18" s="1448"/>
      <c r="L18" s="1448"/>
      <c r="M18" s="1448"/>
      <c r="N18" s="1449"/>
    </row>
    <row r="19" spans="1:14" ht="12.75" thickBot="1">
      <c r="A19" s="796" t="s">
        <v>0</v>
      </c>
      <c r="B19" s="1453"/>
      <c r="C19" s="1454"/>
      <c r="D19" s="1454"/>
      <c r="E19" s="1454"/>
      <c r="F19" s="797"/>
      <c r="G19" s="1454"/>
      <c r="H19" s="1454"/>
      <c r="I19" s="1454"/>
      <c r="J19" s="1454"/>
      <c r="K19" s="1454"/>
      <c r="L19" s="1454"/>
      <c r="M19" s="1454"/>
      <c r="N19" s="1455"/>
    </row>
    <row r="20" spans="1:14" ht="12.75" thickTop="1">
      <c r="A20" s="1" t="s">
        <v>296</v>
      </c>
    </row>
    <row r="22" spans="1:14" ht="15.75" thickBot="1">
      <c r="A22" s="337" t="s">
        <v>19070</v>
      </c>
      <c r="B22" s="7"/>
      <c r="G22" s="7"/>
      <c r="H22" s="7"/>
    </row>
    <row r="23" spans="1:14" ht="48.75" thickTop="1">
      <c r="A23" s="1677" t="s">
        <v>19317</v>
      </c>
      <c r="B23" s="1678" t="s">
        <v>19318</v>
      </c>
      <c r="C23" s="1678" t="s">
        <v>19319</v>
      </c>
      <c r="D23" s="1678" t="s">
        <v>19320</v>
      </c>
      <c r="E23" s="1678" t="s">
        <v>19321</v>
      </c>
      <c r="F23" s="1456" t="s">
        <v>19322</v>
      </c>
      <c r="G23" s="1678" t="s">
        <v>23999</v>
      </c>
      <c r="H23" s="1678" t="s">
        <v>19323</v>
      </c>
      <c r="I23" s="1678" t="s">
        <v>19324</v>
      </c>
      <c r="J23" s="1678" t="s">
        <v>19325</v>
      </c>
      <c r="K23" s="1678" t="s">
        <v>19326</v>
      </c>
      <c r="L23" s="1678" t="s">
        <v>19325</v>
      </c>
      <c r="M23" s="1678" t="s">
        <v>19327</v>
      </c>
      <c r="N23" s="1445" t="s">
        <v>24000</v>
      </c>
    </row>
    <row r="24" spans="1:14">
      <c r="A24" s="1446">
        <v>1</v>
      </c>
      <c r="B24" s="1447"/>
      <c r="C24" s="1448"/>
      <c r="D24" s="1448"/>
      <c r="E24" s="1448"/>
      <c r="F24" s="780"/>
      <c r="G24" s="1448"/>
      <c r="H24" s="1448"/>
      <c r="I24" s="1448"/>
      <c r="J24" s="1448"/>
      <c r="K24" s="1448"/>
      <c r="L24" s="1448"/>
      <c r="M24" s="1448"/>
      <c r="N24" s="1449"/>
    </row>
    <row r="25" spans="1:14">
      <c r="A25" s="1446">
        <v>2</v>
      </c>
      <c r="B25" s="1447"/>
      <c r="C25" s="1448"/>
      <c r="D25" s="1448"/>
      <c r="E25" s="1448"/>
      <c r="F25" s="780"/>
      <c r="G25" s="1448"/>
      <c r="H25" s="1448"/>
      <c r="I25" s="1448"/>
      <c r="J25" s="1448"/>
      <c r="K25" s="1448"/>
      <c r="L25" s="1448"/>
      <c r="M25" s="1448"/>
      <c r="N25" s="1449"/>
    </row>
    <row r="26" spans="1:14">
      <c r="A26" s="1446">
        <v>3</v>
      </c>
      <c r="B26" s="1447"/>
      <c r="C26" s="1448"/>
      <c r="D26" s="1448"/>
      <c r="E26" s="1448"/>
      <c r="F26" s="780"/>
      <c r="G26" s="1448"/>
      <c r="H26" s="1448"/>
      <c r="I26" s="1448"/>
      <c r="J26" s="1448"/>
      <c r="K26" s="1448"/>
      <c r="L26" s="1448"/>
      <c r="M26" s="1448"/>
      <c r="N26" s="1449"/>
    </row>
    <row r="27" spans="1:14" ht="12.75" thickBot="1">
      <c r="A27" s="796" t="s">
        <v>0</v>
      </c>
      <c r="B27" s="1453"/>
      <c r="C27" s="1454"/>
      <c r="D27" s="1454"/>
      <c r="E27" s="1454"/>
      <c r="F27" s="797"/>
      <c r="G27" s="1454"/>
      <c r="H27" s="1454"/>
      <c r="I27" s="1454"/>
      <c r="J27" s="1454"/>
      <c r="K27" s="1454"/>
      <c r="L27" s="1454"/>
      <c r="M27" s="1454"/>
      <c r="N27" s="1455"/>
    </row>
    <row r="28" spans="1:14" ht="12.75" thickTop="1">
      <c r="A28" s="1" t="s">
        <v>296</v>
      </c>
    </row>
    <row r="30" spans="1:14" ht="15.75" thickBot="1">
      <c r="A30" s="337" t="s">
        <v>19074</v>
      </c>
      <c r="B30" s="7"/>
      <c r="G30" s="7"/>
      <c r="H30" s="7"/>
    </row>
    <row r="31" spans="1:14" ht="48.75" thickTop="1">
      <c r="A31" s="1677" t="s">
        <v>19317</v>
      </c>
      <c r="B31" s="1678" t="s">
        <v>19318</v>
      </c>
      <c r="C31" s="1678" t="s">
        <v>19319</v>
      </c>
      <c r="D31" s="1678" t="s">
        <v>19320</v>
      </c>
      <c r="E31" s="1678" t="s">
        <v>19321</v>
      </c>
      <c r="F31" s="1456" t="s">
        <v>19322</v>
      </c>
      <c r="G31" s="1678" t="s">
        <v>23999</v>
      </c>
      <c r="H31" s="1678" t="s">
        <v>19323</v>
      </c>
      <c r="I31" s="1678" t="s">
        <v>19324</v>
      </c>
      <c r="J31" s="1678" t="s">
        <v>19325</v>
      </c>
      <c r="K31" s="1678" t="s">
        <v>19326</v>
      </c>
      <c r="L31" s="1678" t="s">
        <v>19325</v>
      </c>
      <c r="M31" s="1678" t="s">
        <v>19327</v>
      </c>
      <c r="N31" s="1445" t="s">
        <v>24000</v>
      </c>
    </row>
    <row r="32" spans="1:14">
      <c r="A32" s="1446">
        <v>1</v>
      </c>
      <c r="B32" s="1447"/>
      <c r="C32" s="1448"/>
      <c r="D32" s="1448"/>
      <c r="E32" s="1448"/>
      <c r="F32" s="780"/>
      <c r="G32" s="1448"/>
      <c r="H32" s="1448"/>
      <c r="I32" s="1448"/>
      <c r="J32" s="1448"/>
      <c r="K32" s="1448"/>
      <c r="L32" s="1448"/>
      <c r="M32" s="1448"/>
      <c r="N32" s="1449"/>
    </row>
    <row r="33" spans="1:14">
      <c r="A33" s="1446">
        <v>2</v>
      </c>
      <c r="B33" s="1447"/>
      <c r="C33" s="1448"/>
      <c r="D33" s="1448"/>
      <c r="E33" s="1448"/>
      <c r="F33" s="780"/>
      <c r="G33" s="1448"/>
      <c r="H33" s="1448"/>
      <c r="I33" s="1448"/>
      <c r="J33" s="1448"/>
      <c r="K33" s="1448"/>
      <c r="L33" s="1448"/>
      <c r="M33" s="1448"/>
      <c r="N33" s="1449"/>
    </row>
    <row r="34" spans="1:14">
      <c r="A34" s="1446">
        <v>3</v>
      </c>
      <c r="B34" s="1447"/>
      <c r="C34" s="1448"/>
      <c r="D34" s="1448"/>
      <c r="E34" s="1448"/>
      <c r="F34" s="780"/>
      <c r="G34" s="1448"/>
      <c r="H34" s="1448"/>
      <c r="I34" s="1448"/>
      <c r="J34" s="1448"/>
      <c r="K34" s="1448"/>
      <c r="L34" s="1448"/>
      <c r="M34" s="1448"/>
      <c r="N34" s="1449"/>
    </row>
    <row r="35" spans="1:14" ht="12.75" thickBot="1">
      <c r="A35" s="796" t="s">
        <v>0</v>
      </c>
      <c r="B35" s="1453"/>
      <c r="C35" s="1454"/>
      <c r="D35" s="1454"/>
      <c r="E35" s="1454"/>
      <c r="F35" s="797"/>
      <c r="G35" s="1454"/>
      <c r="H35" s="1454"/>
      <c r="I35" s="1454"/>
      <c r="J35" s="1454"/>
      <c r="K35" s="1454"/>
      <c r="L35" s="1454"/>
      <c r="M35" s="1454"/>
      <c r="N35" s="1455"/>
    </row>
    <row r="36" spans="1:14" ht="12.75" thickTop="1">
      <c r="A36" s="1" t="s">
        <v>296</v>
      </c>
    </row>
    <row r="38" spans="1:14" ht="15.75" thickBot="1">
      <c r="A38" s="337" t="s">
        <v>19077</v>
      </c>
      <c r="B38" s="7"/>
      <c r="G38" s="7"/>
      <c r="H38" s="7"/>
    </row>
    <row r="39" spans="1:14" ht="48.75" thickTop="1">
      <c r="A39" s="1677" t="s">
        <v>19317</v>
      </c>
      <c r="B39" s="1678" t="s">
        <v>19318</v>
      </c>
      <c r="C39" s="1678" t="s">
        <v>19319</v>
      </c>
      <c r="D39" s="1678" t="s">
        <v>19320</v>
      </c>
      <c r="E39" s="1678" t="s">
        <v>19321</v>
      </c>
      <c r="F39" s="1456" t="s">
        <v>19322</v>
      </c>
      <c r="G39" s="1678" t="s">
        <v>23999</v>
      </c>
      <c r="H39" s="1678" t="s">
        <v>19323</v>
      </c>
      <c r="I39" s="1678" t="s">
        <v>19324</v>
      </c>
      <c r="J39" s="1678" t="s">
        <v>19325</v>
      </c>
      <c r="K39" s="1678" t="s">
        <v>19326</v>
      </c>
      <c r="L39" s="1678" t="s">
        <v>19325</v>
      </c>
      <c r="M39" s="1678" t="s">
        <v>19327</v>
      </c>
      <c r="N39" s="1445" t="s">
        <v>24000</v>
      </c>
    </row>
    <row r="40" spans="1:14">
      <c r="A40" s="1446">
        <v>1</v>
      </c>
      <c r="B40" s="1447"/>
      <c r="C40" s="1448"/>
      <c r="D40" s="1448"/>
      <c r="E40" s="1448"/>
      <c r="F40" s="780"/>
      <c r="G40" s="1448"/>
      <c r="H40" s="1448"/>
      <c r="I40" s="1448"/>
      <c r="J40" s="1448"/>
      <c r="K40" s="1448"/>
      <c r="L40" s="1448"/>
      <c r="M40" s="1448"/>
      <c r="N40" s="1449"/>
    </row>
    <row r="41" spans="1:14">
      <c r="A41" s="1446">
        <v>2</v>
      </c>
      <c r="B41" s="1447"/>
      <c r="C41" s="1448"/>
      <c r="D41" s="1448"/>
      <c r="E41" s="1448"/>
      <c r="F41" s="780"/>
      <c r="G41" s="1448"/>
      <c r="H41" s="1448"/>
      <c r="I41" s="1448"/>
      <c r="J41" s="1448"/>
      <c r="K41" s="1448"/>
      <c r="L41" s="1448"/>
      <c r="M41" s="1448"/>
      <c r="N41" s="1449"/>
    </row>
    <row r="42" spans="1:14">
      <c r="A42" s="1446">
        <v>3</v>
      </c>
      <c r="B42" s="1447"/>
      <c r="C42" s="1448"/>
      <c r="D42" s="1448"/>
      <c r="E42" s="1448"/>
      <c r="F42" s="780"/>
      <c r="G42" s="1448"/>
      <c r="H42" s="1448"/>
      <c r="I42" s="1448"/>
      <c r="J42" s="1448"/>
      <c r="K42" s="1448"/>
      <c r="L42" s="1448"/>
      <c r="M42" s="1448"/>
      <c r="N42" s="1449"/>
    </row>
    <row r="43" spans="1:14" ht="12.75" thickBot="1">
      <c r="A43" s="796" t="s">
        <v>0</v>
      </c>
      <c r="B43" s="1453"/>
      <c r="C43" s="1454"/>
      <c r="D43" s="1454"/>
      <c r="E43" s="1454"/>
      <c r="F43" s="797"/>
      <c r="G43" s="1454"/>
      <c r="H43" s="1454"/>
      <c r="I43" s="1454"/>
      <c r="J43" s="1454"/>
      <c r="K43" s="1454"/>
      <c r="L43" s="1454"/>
      <c r="M43" s="1454"/>
      <c r="N43" s="1455"/>
    </row>
    <row r="44" spans="1:14" ht="12.75" thickTop="1">
      <c r="A44" s="1" t="s">
        <v>296</v>
      </c>
    </row>
    <row r="46" spans="1:14" ht="15.75" thickBot="1">
      <c r="A46" s="337" t="s">
        <v>538</v>
      </c>
      <c r="B46" s="7"/>
      <c r="G46" s="7"/>
      <c r="H46" s="7"/>
    </row>
    <row r="47" spans="1:14" ht="48.75" thickTop="1">
      <c r="A47" s="1677" t="s">
        <v>19317</v>
      </c>
      <c r="B47" s="1678" t="s">
        <v>19318</v>
      </c>
      <c r="C47" s="1678" t="s">
        <v>19319</v>
      </c>
      <c r="D47" s="1678" t="s">
        <v>19320</v>
      </c>
      <c r="E47" s="1678" t="s">
        <v>19321</v>
      </c>
      <c r="F47" s="1456" t="s">
        <v>19322</v>
      </c>
      <c r="G47" s="1678" t="s">
        <v>23999</v>
      </c>
      <c r="H47" s="1678" t="s">
        <v>19323</v>
      </c>
      <c r="I47" s="1678" t="s">
        <v>19324</v>
      </c>
      <c r="J47" s="1678" t="s">
        <v>19325</v>
      </c>
      <c r="K47" s="1678" t="s">
        <v>19326</v>
      </c>
      <c r="L47" s="1678" t="s">
        <v>19325</v>
      </c>
      <c r="M47" s="1678" t="s">
        <v>19327</v>
      </c>
      <c r="N47" s="1445" t="s">
        <v>24000</v>
      </c>
    </row>
    <row r="48" spans="1:14">
      <c r="A48" s="1446">
        <v>1</v>
      </c>
      <c r="B48" s="1447"/>
      <c r="C48" s="1448"/>
      <c r="D48" s="1448"/>
      <c r="E48" s="1448"/>
      <c r="F48" s="780"/>
      <c r="G48" s="1448"/>
      <c r="H48" s="1448"/>
      <c r="I48" s="1448"/>
      <c r="J48" s="1448"/>
      <c r="K48" s="1448"/>
      <c r="L48" s="1448"/>
      <c r="M48" s="1448"/>
      <c r="N48" s="1449"/>
    </row>
    <row r="49" spans="1:14">
      <c r="A49" s="1446">
        <v>2</v>
      </c>
      <c r="B49" s="1447"/>
      <c r="C49" s="1448"/>
      <c r="D49" s="1448"/>
      <c r="E49" s="1448"/>
      <c r="F49" s="780"/>
      <c r="G49" s="1448"/>
      <c r="H49" s="1448"/>
      <c r="I49" s="1448"/>
      <c r="J49" s="1448"/>
      <c r="K49" s="1448"/>
      <c r="L49" s="1448"/>
      <c r="M49" s="1448"/>
      <c r="N49" s="1449"/>
    </row>
    <row r="50" spans="1:14">
      <c r="A50" s="1446">
        <v>3</v>
      </c>
      <c r="B50" s="1447"/>
      <c r="C50" s="1448"/>
      <c r="D50" s="1448"/>
      <c r="E50" s="1448"/>
      <c r="F50" s="780"/>
      <c r="G50" s="1448"/>
      <c r="H50" s="1448"/>
      <c r="I50" s="1448"/>
      <c r="J50" s="1448"/>
      <c r="K50" s="1448"/>
      <c r="L50" s="1448"/>
      <c r="M50" s="1448"/>
      <c r="N50" s="1449"/>
    </row>
    <row r="51" spans="1:14" ht="12.75" thickBot="1">
      <c r="A51" s="796" t="s">
        <v>0</v>
      </c>
      <c r="B51" s="1453"/>
      <c r="C51" s="1454"/>
      <c r="D51" s="1454"/>
      <c r="E51" s="1454"/>
      <c r="F51" s="797"/>
      <c r="G51" s="1454"/>
      <c r="H51" s="1454"/>
      <c r="I51" s="1454"/>
      <c r="J51" s="1454"/>
      <c r="K51" s="1454"/>
      <c r="L51" s="1454"/>
      <c r="M51" s="1454"/>
      <c r="N51" s="1455"/>
    </row>
    <row r="52" spans="1:14" ht="12.75" thickTop="1">
      <c r="A52" s="1" t="s">
        <v>296</v>
      </c>
    </row>
    <row r="54" spans="1:14" ht="15.75" thickBot="1">
      <c r="A54" s="337" t="s">
        <v>19100</v>
      </c>
      <c r="B54" s="7"/>
      <c r="G54" s="7"/>
      <c r="H54" s="7"/>
    </row>
    <row r="55" spans="1:14" ht="48.75" thickTop="1">
      <c r="A55" s="1677" t="s">
        <v>19317</v>
      </c>
      <c r="B55" s="1678" t="s">
        <v>19318</v>
      </c>
      <c r="C55" s="1678" t="s">
        <v>19319</v>
      </c>
      <c r="D55" s="1678" t="s">
        <v>19320</v>
      </c>
      <c r="E55" s="1678" t="s">
        <v>19321</v>
      </c>
      <c r="F55" s="1456" t="s">
        <v>19322</v>
      </c>
      <c r="G55" s="1678" t="s">
        <v>23999</v>
      </c>
      <c r="H55" s="1678" t="s">
        <v>19323</v>
      </c>
      <c r="I55" s="1678" t="s">
        <v>19324</v>
      </c>
      <c r="J55" s="1678" t="s">
        <v>19325</v>
      </c>
      <c r="K55" s="1678" t="s">
        <v>19326</v>
      </c>
      <c r="L55" s="1678" t="s">
        <v>19325</v>
      </c>
      <c r="M55" s="1678" t="s">
        <v>19327</v>
      </c>
      <c r="N55" s="1445" t="s">
        <v>24000</v>
      </c>
    </row>
    <row r="56" spans="1:14">
      <c r="A56" s="1446">
        <v>1</v>
      </c>
      <c r="B56" s="1447"/>
      <c r="C56" s="1448"/>
      <c r="D56" s="1448"/>
      <c r="E56" s="1448"/>
      <c r="F56" s="780"/>
      <c r="G56" s="1448"/>
      <c r="H56" s="1448"/>
      <c r="I56" s="1448"/>
      <c r="J56" s="1448"/>
      <c r="K56" s="1448"/>
      <c r="L56" s="1448"/>
      <c r="M56" s="1448"/>
      <c r="N56" s="1449"/>
    </row>
    <row r="57" spans="1:14">
      <c r="A57" s="1446">
        <v>2</v>
      </c>
      <c r="B57" s="1447"/>
      <c r="C57" s="1448"/>
      <c r="D57" s="1448"/>
      <c r="E57" s="1448"/>
      <c r="F57" s="780"/>
      <c r="G57" s="1448"/>
      <c r="H57" s="1448"/>
      <c r="I57" s="1448"/>
      <c r="J57" s="1448"/>
      <c r="K57" s="1448"/>
      <c r="L57" s="1448"/>
      <c r="M57" s="1448"/>
      <c r="N57" s="1449"/>
    </row>
    <row r="58" spans="1:14">
      <c r="A58" s="1446">
        <v>3</v>
      </c>
      <c r="B58" s="1447"/>
      <c r="C58" s="1448"/>
      <c r="D58" s="1448"/>
      <c r="E58" s="1448"/>
      <c r="F58" s="780"/>
      <c r="G58" s="1448"/>
      <c r="H58" s="1448"/>
      <c r="I58" s="1448"/>
      <c r="J58" s="1448"/>
      <c r="K58" s="1448"/>
      <c r="L58" s="1448"/>
      <c r="M58" s="1448"/>
      <c r="N58" s="1449"/>
    </row>
    <row r="59" spans="1:14" ht="12.75" thickBot="1">
      <c r="A59" s="796" t="s">
        <v>0</v>
      </c>
      <c r="B59" s="1453"/>
      <c r="C59" s="1454"/>
      <c r="D59" s="1454"/>
      <c r="E59" s="1454"/>
      <c r="F59" s="797"/>
      <c r="G59" s="1454"/>
      <c r="H59" s="1454"/>
      <c r="I59" s="1454"/>
      <c r="J59" s="1454"/>
      <c r="K59" s="1454"/>
      <c r="L59" s="1454"/>
      <c r="M59" s="1454"/>
      <c r="N59" s="1455"/>
    </row>
    <row r="60" spans="1:14" ht="12.75" thickTop="1">
      <c r="A60" s="1" t="s">
        <v>296</v>
      </c>
    </row>
    <row r="62" spans="1:14" ht="15.75" thickBot="1">
      <c r="A62" s="337" t="s">
        <v>19131</v>
      </c>
      <c r="B62" s="7"/>
      <c r="G62" s="7"/>
      <c r="H62" s="7"/>
    </row>
    <row r="63" spans="1:14" ht="48.75" thickTop="1">
      <c r="A63" s="1677" t="s">
        <v>19317</v>
      </c>
      <c r="B63" s="1678" t="s">
        <v>19318</v>
      </c>
      <c r="C63" s="1678" t="s">
        <v>19319</v>
      </c>
      <c r="D63" s="1678" t="s">
        <v>19320</v>
      </c>
      <c r="E63" s="1678" t="s">
        <v>19321</v>
      </c>
      <c r="F63" s="1456" t="s">
        <v>19322</v>
      </c>
      <c r="G63" s="1678" t="s">
        <v>23999</v>
      </c>
      <c r="H63" s="1678" t="s">
        <v>19323</v>
      </c>
      <c r="I63" s="1678" t="s">
        <v>19324</v>
      </c>
      <c r="J63" s="1678" t="s">
        <v>19325</v>
      </c>
      <c r="K63" s="1678" t="s">
        <v>19326</v>
      </c>
      <c r="L63" s="1678" t="s">
        <v>19325</v>
      </c>
      <c r="M63" s="1678" t="s">
        <v>19327</v>
      </c>
      <c r="N63" s="1445" t="s">
        <v>24000</v>
      </c>
    </row>
    <row r="64" spans="1:14">
      <c r="A64" s="1446">
        <v>1</v>
      </c>
      <c r="B64" s="1447"/>
      <c r="C64" s="1448"/>
      <c r="D64" s="1448"/>
      <c r="E64" s="1448"/>
      <c r="F64" s="780"/>
      <c r="G64" s="1448"/>
      <c r="H64" s="1448"/>
      <c r="I64" s="1448"/>
      <c r="J64" s="1448"/>
      <c r="K64" s="1448"/>
      <c r="L64" s="1448"/>
      <c r="M64" s="1448"/>
      <c r="N64" s="1449"/>
    </row>
    <row r="65" spans="1:14">
      <c r="A65" s="1446">
        <v>2</v>
      </c>
      <c r="B65" s="1447"/>
      <c r="C65" s="1448"/>
      <c r="D65" s="1448"/>
      <c r="E65" s="1448"/>
      <c r="F65" s="780"/>
      <c r="G65" s="1448"/>
      <c r="H65" s="1448"/>
      <c r="I65" s="1448"/>
      <c r="J65" s="1448"/>
      <c r="K65" s="1448"/>
      <c r="L65" s="1448"/>
      <c r="M65" s="1448"/>
      <c r="N65" s="1449"/>
    </row>
    <row r="66" spans="1:14">
      <c r="A66" s="1446">
        <v>3</v>
      </c>
      <c r="B66" s="1447"/>
      <c r="C66" s="1448"/>
      <c r="D66" s="1448"/>
      <c r="E66" s="1448"/>
      <c r="F66" s="780"/>
      <c r="G66" s="1448"/>
      <c r="H66" s="1448"/>
      <c r="I66" s="1448"/>
      <c r="J66" s="1448"/>
      <c r="K66" s="1448"/>
      <c r="L66" s="1448"/>
      <c r="M66" s="1448"/>
      <c r="N66" s="1449"/>
    </row>
    <row r="67" spans="1:14" ht="12.75" thickBot="1">
      <c r="A67" s="796" t="s">
        <v>0</v>
      </c>
      <c r="B67" s="1453"/>
      <c r="C67" s="1454"/>
      <c r="D67" s="1454"/>
      <c r="E67" s="1454"/>
      <c r="F67" s="797"/>
      <c r="G67" s="1454"/>
      <c r="H67" s="1454"/>
      <c r="I67" s="1454"/>
      <c r="J67" s="1454"/>
      <c r="K67" s="1454"/>
      <c r="L67" s="1454"/>
      <c r="M67" s="1454"/>
      <c r="N67" s="1455"/>
    </row>
    <row r="68" spans="1:14" ht="12.75" thickTop="1">
      <c r="A68" s="1" t="s">
        <v>296</v>
      </c>
    </row>
    <row r="70" spans="1:14" ht="15.75" thickBot="1">
      <c r="A70" s="337" t="s">
        <v>19172</v>
      </c>
      <c r="B70" s="7"/>
      <c r="G70" s="7"/>
      <c r="H70" s="7"/>
    </row>
    <row r="71" spans="1:14" ht="48.75" thickTop="1">
      <c r="A71" s="1677" t="s">
        <v>19317</v>
      </c>
      <c r="B71" s="1678" t="s">
        <v>19318</v>
      </c>
      <c r="C71" s="1678" t="s">
        <v>19319</v>
      </c>
      <c r="D71" s="1678" t="s">
        <v>19320</v>
      </c>
      <c r="E71" s="1678" t="s">
        <v>19321</v>
      </c>
      <c r="F71" s="1456" t="s">
        <v>19322</v>
      </c>
      <c r="G71" s="1678" t="s">
        <v>23999</v>
      </c>
      <c r="H71" s="1678" t="s">
        <v>19323</v>
      </c>
      <c r="I71" s="1678" t="s">
        <v>19324</v>
      </c>
      <c r="J71" s="1678" t="s">
        <v>19325</v>
      </c>
      <c r="K71" s="1678" t="s">
        <v>19326</v>
      </c>
      <c r="L71" s="1678" t="s">
        <v>19325</v>
      </c>
      <c r="M71" s="1678" t="s">
        <v>19327</v>
      </c>
      <c r="N71" s="1445" t="s">
        <v>24000</v>
      </c>
    </row>
    <row r="72" spans="1:14">
      <c r="A72" s="1446">
        <v>1</v>
      </c>
      <c r="B72" s="1447"/>
      <c r="C72" s="1448"/>
      <c r="D72" s="1448"/>
      <c r="E72" s="1448"/>
      <c r="F72" s="780"/>
      <c r="G72" s="1448"/>
      <c r="H72" s="1448"/>
      <c r="I72" s="1448"/>
      <c r="J72" s="1448"/>
      <c r="K72" s="1448"/>
      <c r="L72" s="1448"/>
      <c r="M72" s="1448"/>
      <c r="N72" s="1449"/>
    </row>
    <row r="73" spans="1:14">
      <c r="A73" s="1446">
        <v>2</v>
      </c>
      <c r="B73" s="1447"/>
      <c r="C73" s="1448"/>
      <c r="D73" s="1448"/>
      <c r="E73" s="1448"/>
      <c r="F73" s="780"/>
      <c r="G73" s="1448"/>
      <c r="H73" s="1448"/>
      <c r="I73" s="1448"/>
      <c r="J73" s="1448"/>
      <c r="K73" s="1448"/>
      <c r="L73" s="1448"/>
      <c r="M73" s="1448"/>
      <c r="N73" s="1449"/>
    </row>
    <row r="74" spans="1:14">
      <c r="A74" s="1446">
        <v>3</v>
      </c>
      <c r="B74" s="1447"/>
      <c r="C74" s="1448"/>
      <c r="D74" s="1448"/>
      <c r="E74" s="1448"/>
      <c r="F74" s="780"/>
      <c r="G74" s="1448"/>
      <c r="H74" s="1448"/>
      <c r="I74" s="1448"/>
      <c r="J74" s="1448"/>
      <c r="K74" s="1448"/>
      <c r="L74" s="1448"/>
      <c r="M74" s="1448"/>
      <c r="N74" s="1449"/>
    </row>
    <row r="75" spans="1:14" ht="12.75" thickBot="1">
      <c r="A75" s="796" t="s">
        <v>0</v>
      </c>
      <c r="B75" s="1453"/>
      <c r="C75" s="1454"/>
      <c r="D75" s="1454"/>
      <c r="E75" s="1454"/>
      <c r="F75" s="797"/>
      <c r="G75" s="1454"/>
      <c r="H75" s="1454"/>
      <c r="I75" s="1454"/>
      <c r="J75" s="1454"/>
      <c r="K75" s="1454"/>
      <c r="L75" s="1454"/>
      <c r="M75" s="1454"/>
      <c r="N75" s="1455"/>
    </row>
    <row r="76" spans="1:14" ht="12.75" thickTop="1">
      <c r="A76" s="1" t="s">
        <v>296</v>
      </c>
    </row>
    <row r="78" spans="1:14" ht="15.75" thickBot="1">
      <c r="A78" s="337" t="s">
        <v>19186</v>
      </c>
      <c r="B78" s="7"/>
      <c r="G78" s="7"/>
      <c r="H78" s="7"/>
    </row>
    <row r="79" spans="1:14" ht="48.75" thickTop="1">
      <c r="A79" s="1677" t="s">
        <v>19317</v>
      </c>
      <c r="B79" s="1678" t="s">
        <v>19318</v>
      </c>
      <c r="C79" s="1678" t="s">
        <v>19319</v>
      </c>
      <c r="D79" s="1678" t="s">
        <v>19320</v>
      </c>
      <c r="E79" s="1678" t="s">
        <v>19321</v>
      </c>
      <c r="F79" s="1456" t="s">
        <v>19322</v>
      </c>
      <c r="G79" s="1678" t="s">
        <v>23999</v>
      </c>
      <c r="H79" s="1678" t="s">
        <v>19323</v>
      </c>
      <c r="I79" s="1678" t="s">
        <v>19324</v>
      </c>
      <c r="J79" s="1678" t="s">
        <v>19325</v>
      </c>
      <c r="K79" s="1678" t="s">
        <v>19326</v>
      </c>
      <c r="L79" s="1678" t="s">
        <v>19325</v>
      </c>
      <c r="M79" s="1678" t="s">
        <v>19327</v>
      </c>
      <c r="N79" s="1445" t="s">
        <v>24000</v>
      </c>
    </row>
    <row r="80" spans="1:14">
      <c r="A80" s="1446">
        <v>1</v>
      </c>
      <c r="B80" s="1447"/>
      <c r="C80" s="1448"/>
      <c r="D80" s="1448"/>
      <c r="E80" s="1448"/>
      <c r="F80" s="780"/>
      <c r="G80" s="1448"/>
      <c r="H80" s="1448"/>
      <c r="I80" s="1448"/>
      <c r="J80" s="1448"/>
      <c r="K80" s="1448"/>
      <c r="L80" s="1448"/>
      <c r="M80" s="1448"/>
      <c r="N80" s="1449"/>
    </row>
    <row r="81" spans="1:14">
      <c r="A81" s="1446">
        <v>2</v>
      </c>
      <c r="B81" s="1447"/>
      <c r="C81" s="1448"/>
      <c r="D81" s="1448"/>
      <c r="E81" s="1448"/>
      <c r="F81" s="780"/>
      <c r="G81" s="1448"/>
      <c r="H81" s="1448"/>
      <c r="I81" s="1448"/>
      <c r="J81" s="1448"/>
      <c r="K81" s="1448"/>
      <c r="L81" s="1448"/>
      <c r="M81" s="1448"/>
      <c r="N81" s="1449"/>
    </row>
    <row r="82" spans="1:14">
      <c r="A82" s="1446">
        <v>3</v>
      </c>
      <c r="B82" s="1447"/>
      <c r="C82" s="1448"/>
      <c r="D82" s="1448"/>
      <c r="E82" s="1448"/>
      <c r="F82" s="780"/>
      <c r="G82" s="1448"/>
      <c r="H82" s="1448"/>
      <c r="I82" s="1448"/>
      <c r="J82" s="1448"/>
      <c r="K82" s="1448"/>
      <c r="L82" s="1448"/>
      <c r="M82" s="1448"/>
      <c r="N82" s="1449"/>
    </row>
    <row r="83" spans="1:14" ht="12.75" thickBot="1">
      <c r="A83" s="796" t="s">
        <v>0</v>
      </c>
      <c r="B83" s="1453"/>
      <c r="C83" s="1454"/>
      <c r="D83" s="1454"/>
      <c r="E83" s="1454"/>
      <c r="F83" s="797"/>
      <c r="G83" s="1454"/>
      <c r="H83" s="1454"/>
      <c r="I83" s="1454"/>
      <c r="J83" s="1454"/>
      <c r="K83" s="1454"/>
      <c r="L83" s="1454"/>
      <c r="M83" s="1454"/>
      <c r="N83" s="1455"/>
    </row>
    <row r="84" spans="1:14" ht="12.75" thickTop="1">
      <c r="A84" s="1" t="s">
        <v>296</v>
      </c>
    </row>
    <row r="86" spans="1:14" s="1076" customFormat="1" ht="15.75" thickBot="1">
      <c r="A86" s="337" t="s">
        <v>593</v>
      </c>
      <c r="B86" s="1460"/>
      <c r="F86" s="1461"/>
      <c r="G86" s="1460"/>
      <c r="H86" s="1460"/>
    </row>
    <row r="87" spans="1:14" ht="48.75" thickTop="1">
      <c r="A87" s="1677" t="s">
        <v>19317</v>
      </c>
      <c r="B87" s="1678" t="s">
        <v>19318</v>
      </c>
      <c r="C87" s="1678" t="s">
        <v>19319</v>
      </c>
      <c r="D87" s="1678" t="s">
        <v>19320</v>
      </c>
      <c r="E87" s="1678" t="s">
        <v>19321</v>
      </c>
      <c r="F87" s="1456" t="s">
        <v>19322</v>
      </c>
      <c r="G87" s="1678" t="s">
        <v>23999</v>
      </c>
      <c r="H87" s="1678" t="s">
        <v>19323</v>
      </c>
      <c r="I87" s="1678" t="s">
        <v>19324</v>
      </c>
      <c r="J87" s="1678" t="s">
        <v>19325</v>
      </c>
      <c r="K87" s="1678" t="s">
        <v>19326</v>
      </c>
      <c r="L87" s="1678" t="s">
        <v>19325</v>
      </c>
      <c r="M87" s="1678" t="s">
        <v>19327</v>
      </c>
      <c r="N87" s="1445" t="s">
        <v>24000</v>
      </c>
    </row>
    <row r="88" spans="1:14">
      <c r="A88" s="1446">
        <v>1</v>
      </c>
      <c r="B88" s="1447"/>
      <c r="C88" s="1448"/>
      <c r="D88" s="1448"/>
      <c r="E88" s="1448"/>
      <c r="F88" s="780"/>
      <c r="G88" s="1448"/>
      <c r="H88" s="1448"/>
      <c r="I88" s="1448"/>
      <c r="J88" s="1448"/>
      <c r="K88" s="1448"/>
      <c r="L88" s="1448"/>
      <c r="M88" s="1448"/>
      <c r="N88" s="1449"/>
    </row>
    <row r="89" spans="1:14">
      <c r="A89" s="1446">
        <v>2</v>
      </c>
      <c r="B89" s="1447"/>
      <c r="C89" s="1448"/>
      <c r="D89" s="1448"/>
      <c r="E89" s="1448"/>
      <c r="F89" s="780"/>
      <c r="G89" s="1448"/>
      <c r="H89" s="1448"/>
      <c r="I89" s="1448"/>
      <c r="J89" s="1448"/>
      <c r="K89" s="1448"/>
      <c r="L89" s="1448"/>
      <c r="M89" s="1448"/>
      <c r="N89" s="1449"/>
    </row>
    <row r="90" spans="1:14">
      <c r="A90" s="1446">
        <v>3</v>
      </c>
      <c r="B90" s="1447"/>
      <c r="C90" s="1448"/>
      <c r="D90" s="1448"/>
      <c r="E90" s="1448"/>
      <c r="F90" s="780"/>
      <c r="G90" s="1448"/>
      <c r="H90" s="1448"/>
      <c r="I90" s="1448"/>
      <c r="J90" s="1448"/>
      <c r="K90" s="1448"/>
      <c r="L90" s="1448"/>
      <c r="M90" s="1448"/>
      <c r="N90" s="1449"/>
    </row>
    <row r="91" spans="1:14" ht="12.75" thickBot="1">
      <c r="A91" s="796" t="s">
        <v>0</v>
      </c>
      <c r="B91" s="1453"/>
      <c r="C91" s="1454"/>
      <c r="D91" s="1454"/>
      <c r="E91" s="1454"/>
      <c r="F91" s="797"/>
      <c r="G91" s="1454"/>
      <c r="H91" s="1454"/>
      <c r="I91" s="1454"/>
      <c r="J91" s="1454"/>
      <c r="K91" s="1454"/>
      <c r="L91" s="1454"/>
      <c r="M91" s="1454"/>
      <c r="N91" s="1455"/>
    </row>
    <row r="92" spans="1:14" ht="12.75" thickTop="1">
      <c r="A92" s="1" t="s">
        <v>296</v>
      </c>
    </row>
    <row r="94" spans="1:14" ht="15.75" thickBot="1">
      <c r="A94" s="337" t="s">
        <v>595</v>
      </c>
      <c r="B94" s="7"/>
      <c r="G94" s="7"/>
      <c r="H94" s="7"/>
    </row>
    <row r="95" spans="1:14" ht="60" customHeight="1" thickTop="1" thickBot="1">
      <c r="A95" s="1677" t="s">
        <v>19317</v>
      </c>
      <c r="B95" s="1678" t="s">
        <v>19318</v>
      </c>
      <c r="C95" s="1678" t="s">
        <v>19319</v>
      </c>
      <c r="D95" s="1678" t="s">
        <v>19320</v>
      </c>
      <c r="E95" s="1678" t="s">
        <v>19321</v>
      </c>
      <c r="F95" s="1456" t="s">
        <v>19322</v>
      </c>
      <c r="G95" s="1678" t="s">
        <v>23999</v>
      </c>
      <c r="H95" s="1678" t="s">
        <v>19323</v>
      </c>
      <c r="I95" s="1678" t="s">
        <v>19324</v>
      </c>
      <c r="J95" s="1678" t="s">
        <v>19325</v>
      </c>
      <c r="K95" s="1678" t="s">
        <v>19326</v>
      </c>
      <c r="L95" s="1678" t="s">
        <v>19325</v>
      </c>
      <c r="M95" s="1678" t="s">
        <v>19327</v>
      </c>
      <c r="N95" s="1445" t="s">
        <v>24000</v>
      </c>
    </row>
    <row r="96" spans="1:14" ht="12.75" thickBot="1">
      <c r="A96" s="2034" t="s">
        <v>19312</v>
      </c>
      <c r="B96" s="2035"/>
      <c r="C96" s="2035"/>
      <c r="D96" s="2035"/>
      <c r="E96" s="2035"/>
      <c r="F96" s="2035"/>
      <c r="G96" s="2035"/>
      <c r="H96" s="2035"/>
      <c r="I96" s="2035"/>
      <c r="J96" s="2035"/>
      <c r="K96" s="2035"/>
      <c r="L96" s="2035"/>
      <c r="M96" s="2035"/>
      <c r="N96" s="2036"/>
    </row>
    <row r="97" spans="1:14" s="16" customFormat="1" ht="94.9" customHeight="1" thickBot="1">
      <c r="A97" s="1432" t="s">
        <v>19328</v>
      </c>
      <c r="B97" s="1433">
        <v>2307255</v>
      </c>
      <c r="C97" s="1433" t="s">
        <v>19329</v>
      </c>
      <c r="D97" s="1433" t="s">
        <v>19330</v>
      </c>
      <c r="E97" s="1433" t="s">
        <v>19313</v>
      </c>
      <c r="F97" s="1458">
        <v>1582092.99</v>
      </c>
      <c r="G97" s="1434">
        <v>43641</v>
      </c>
      <c r="H97" s="1435" t="s">
        <v>19314</v>
      </c>
      <c r="I97" s="1436">
        <v>180</v>
      </c>
      <c r="J97" s="1437">
        <v>43831</v>
      </c>
      <c r="K97" s="1439" t="s">
        <v>19331</v>
      </c>
      <c r="L97" s="1437">
        <v>44044</v>
      </c>
      <c r="M97" s="1438">
        <v>44044</v>
      </c>
      <c r="N97" s="1437">
        <v>44127</v>
      </c>
    </row>
    <row r="98" spans="1:14" ht="12.75" thickBot="1">
      <c r="A98" s="2034" t="s">
        <v>19315</v>
      </c>
      <c r="B98" s="2035"/>
      <c r="C98" s="2035"/>
      <c r="D98" s="2035"/>
      <c r="E98" s="2035"/>
      <c r="F98" s="2035"/>
      <c r="G98" s="2035"/>
      <c r="H98" s="2035"/>
      <c r="I98" s="2035"/>
      <c r="J98" s="2035"/>
      <c r="K98" s="2035"/>
      <c r="L98" s="2035"/>
      <c r="M98" s="2035"/>
      <c r="N98" s="2036"/>
    </row>
    <row r="99" spans="1:14" ht="97.5" customHeight="1" thickBot="1">
      <c r="A99" s="1432" t="s">
        <v>19328</v>
      </c>
      <c r="B99" s="1433">
        <v>2307255</v>
      </c>
      <c r="C99" s="1433" t="s">
        <v>19329</v>
      </c>
      <c r="D99" s="1433" t="s">
        <v>19330</v>
      </c>
      <c r="E99" s="1433" t="s">
        <v>19313</v>
      </c>
      <c r="F99" s="1458">
        <v>815247.92000000016</v>
      </c>
      <c r="G99" s="1434">
        <v>43641</v>
      </c>
      <c r="H99" s="1435" t="s">
        <v>19314</v>
      </c>
      <c r="I99" s="1436">
        <v>180</v>
      </c>
      <c r="J99" s="1437">
        <v>43831</v>
      </c>
      <c r="K99" s="1439" t="s">
        <v>19332</v>
      </c>
      <c r="L99" s="1437">
        <v>44044</v>
      </c>
      <c r="M99" s="1438">
        <v>44044</v>
      </c>
      <c r="N99" s="1437">
        <v>44127</v>
      </c>
    </row>
    <row r="100" spans="1:14" ht="12.75" thickBot="1">
      <c r="A100" s="1440" t="s">
        <v>0</v>
      </c>
      <c r="B100" s="1441"/>
      <c r="C100" s="1442"/>
      <c r="D100" s="1443"/>
      <c r="E100" s="1443"/>
      <c r="F100" s="1459">
        <v>2397340.91</v>
      </c>
      <c r="G100" s="1442"/>
      <c r="H100" s="1442"/>
      <c r="I100" s="1442"/>
      <c r="J100" s="1442"/>
      <c r="K100" s="1442"/>
      <c r="L100" s="1442"/>
      <c r="M100" s="1442"/>
      <c r="N100" s="1442"/>
    </row>
    <row r="101" spans="1:14">
      <c r="A101" s="1" t="s">
        <v>296</v>
      </c>
    </row>
    <row r="102" spans="1:14" ht="6.75" customHeight="1"/>
    <row r="103" spans="1:14" ht="15.75" thickBot="1">
      <c r="A103" s="337" t="s">
        <v>19316</v>
      </c>
      <c r="B103" s="7"/>
      <c r="G103" s="7"/>
      <c r="H103" s="7"/>
    </row>
    <row r="104" spans="1:14" ht="48.75" thickTop="1">
      <c r="A104" s="1677" t="s">
        <v>19317</v>
      </c>
      <c r="B104" s="1678" t="s">
        <v>19318</v>
      </c>
      <c r="C104" s="1678" t="s">
        <v>19319</v>
      </c>
      <c r="D104" s="1678" t="s">
        <v>19320</v>
      </c>
      <c r="E104" s="1678" t="s">
        <v>19321</v>
      </c>
      <c r="F104" s="1456" t="s">
        <v>19322</v>
      </c>
      <c r="G104" s="1678" t="s">
        <v>23999</v>
      </c>
      <c r="H104" s="1678" t="s">
        <v>19323</v>
      </c>
      <c r="I104" s="1678" t="s">
        <v>19324</v>
      </c>
      <c r="J104" s="1678" t="s">
        <v>19325</v>
      </c>
      <c r="K104" s="1678" t="s">
        <v>19326</v>
      </c>
      <c r="L104" s="1678" t="s">
        <v>19325</v>
      </c>
      <c r="M104" s="1678" t="s">
        <v>19327</v>
      </c>
      <c r="N104" s="1445" t="s">
        <v>24000</v>
      </c>
    </row>
    <row r="105" spans="1:14" ht="10.5" customHeight="1">
      <c r="A105" s="1446">
        <v>1</v>
      </c>
      <c r="B105" s="1447"/>
      <c r="C105" s="1448"/>
      <c r="D105" s="1448"/>
      <c r="E105" s="1448"/>
      <c r="F105" s="780"/>
      <c r="G105" s="1448"/>
      <c r="H105" s="1448"/>
      <c r="I105" s="1448"/>
      <c r="J105" s="1448"/>
      <c r="K105" s="1448"/>
      <c r="L105" s="1448"/>
      <c r="M105" s="1448"/>
      <c r="N105" s="1449"/>
    </row>
    <row r="106" spans="1:14" ht="10.5" customHeight="1">
      <c r="A106" s="1446">
        <v>2</v>
      </c>
      <c r="B106" s="1447"/>
      <c r="C106" s="1448"/>
      <c r="D106" s="1448"/>
      <c r="E106" s="1448"/>
      <c r="F106" s="780"/>
      <c r="G106" s="1448"/>
      <c r="H106" s="1448"/>
      <c r="I106" s="1448"/>
      <c r="J106" s="1448"/>
      <c r="K106" s="1448"/>
      <c r="L106" s="1448"/>
      <c r="M106" s="1448"/>
      <c r="N106" s="1449"/>
    </row>
    <row r="107" spans="1:14" ht="10.5" customHeight="1">
      <c r="A107" s="1446">
        <v>3</v>
      </c>
      <c r="B107" s="1447"/>
      <c r="C107" s="1448"/>
      <c r="D107" s="1448"/>
      <c r="E107" s="1448"/>
      <c r="F107" s="780"/>
      <c r="G107" s="1448"/>
      <c r="H107" s="1448"/>
      <c r="I107" s="1448"/>
      <c r="J107" s="1448"/>
      <c r="K107" s="1448"/>
      <c r="L107" s="1448"/>
      <c r="M107" s="1448"/>
      <c r="N107" s="1449"/>
    </row>
    <row r="108" spans="1:14" ht="12.75" thickBot="1">
      <c r="A108" s="796" t="s">
        <v>0</v>
      </c>
      <c r="B108" s="1453"/>
      <c r="C108" s="1454"/>
      <c r="D108" s="1454"/>
      <c r="E108" s="1454"/>
      <c r="F108" s="797"/>
      <c r="G108" s="1454"/>
      <c r="H108" s="1454"/>
      <c r="I108" s="1454"/>
      <c r="J108" s="1454"/>
      <c r="K108" s="1454"/>
      <c r="L108" s="1454"/>
      <c r="M108" s="1454"/>
      <c r="N108" s="1455"/>
    </row>
    <row r="109" spans="1:14" ht="12.75" thickTop="1">
      <c r="A109" s="1" t="s">
        <v>296</v>
      </c>
    </row>
    <row r="110" spans="1:14" ht="6.75" customHeight="1"/>
    <row r="111" spans="1:14" ht="15.75" thickBot="1">
      <c r="A111" s="337" t="s">
        <v>19227</v>
      </c>
      <c r="B111" s="7"/>
      <c r="G111" s="7"/>
      <c r="H111" s="7"/>
    </row>
    <row r="112" spans="1:14" ht="48.75" thickTop="1">
      <c r="A112" s="1677" t="s">
        <v>19317</v>
      </c>
      <c r="B112" s="1678" t="s">
        <v>19318</v>
      </c>
      <c r="C112" s="1678" t="s">
        <v>19319</v>
      </c>
      <c r="D112" s="1678" t="s">
        <v>19320</v>
      </c>
      <c r="E112" s="1678" t="s">
        <v>19321</v>
      </c>
      <c r="F112" s="1456" t="s">
        <v>19322</v>
      </c>
      <c r="G112" s="1678" t="s">
        <v>23999</v>
      </c>
      <c r="H112" s="1678" t="s">
        <v>19323</v>
      </c>
      <c r="I112" s="1678" t="s">
        <v>19324</v>
      </c>
      <c r="J112" s="1678" t="s">
        <v>19325</v>
      </c>
      <c r="K112" s="1678" t="s">
        <v>19326</v>
      </c>
      <c r="L112" s="1678" t="s">
        <v>19325</v>
      </c>
      <c r="M112" s="1678" t="s">
        <v>19327</v>
      </c>
      <c r="N112" s="1445" t="s">
        <v>24000</v>
      </c>
    </row>
    <row r="113" spans="1:14">
      <c r="A113" s="1446">
        <v>1</v>
      </c>
      <c r="B113" s="1447"/>
      <c r="C113" s="1448"/>
      <c r="D113" s="1448"/>
      <c r="E113" s="1448"/>
      <c r="F113" s="780"/>
      <c r="G113" s="1448"/>
      <c r="H113" s="1448"/>
      <c r="I113" s="1448"/>
      <c r="J113" s="1448"/>
      <c r="K113" s="1448"/>
      <c r="L113" s="1448"/>
      <c r="M113" s="1448"/>
      <c r="N113" s="1449"/>
    </row>
    <row r="114" spans="1:14">
      <c r="A114" s="1446">
        <v>2</v>
      </c>
      <c r="B114" s="1447"/>
      <c r="C114" s="1448"/>
      <c r="D114" s="1448"/>
      <c r="E114" s="1448"/>
      <c r="F114" s="780"/>
      <c r="G114" s="1448"/>
      <c r="H114" s="1448"/>
      <c r="I114" s="1448"/>
      <c r="J114" s="1448"/>
      <c r="K114" s="1448"/>
      <c r="L114" s="1448"/>
      <c r="M114" s="1448"/>
      <c r="N114" s="1449"/>
    </row>
    <row r="115" spans="1:14">
      <c r="A115" s="1446">
        <v>3</v>
      </c>
      <c r="B115" s="1447"/>
      <c r="C115" s="1448"/>
      <c r="D115" s="1448"/>
      <c r="E115" s="1448"/>
      <c r="F115" s="780"/>
      <c r="G115" s="1448"/>
      <c r="H115" s="1448"/>
      <c r="I115" s="1448"/>
      <c r="J115" s="1448"/>
      <c r="K115" s="1448"/>
      <c r="L115" s="1448"/>
      <c r="M115" s="1448"/>
      <c r="N115" s="1449"/>
    </row>
    <row r="116" spans="1:14" ht="12.75" thickBot="1">
      <c r="A116" s="796" t="s">
        <v>0</v>
      </c>
      <c r="B116" s="1453"/>
      <c r="C116" s="1454"/>
      <c r="D116" s="1454"/>
      <c r="E116" s="1454"/>
      <c r="F116" s="797"/>
      <c r="G116" s="1454"/>
      <c r="H116" s="1454"/>
      <c r="I116" s="1454"/>
      <c r="J116" s="1454"/>
      <c r="K116" s="1454"/>
      <c r="L116" s="1454"/>
      <c r="M116" s="1454"/>
      <c r="N116" s="1455"/>
    </row>
    <row r="117" spans="1:14" ht="12.75" thickTop="1">
      <c r="A117" s="1" t="s">
        <v>296</v>
      </c>
    </row>
  </sheetData>
  <mergeCells count="4">
    <mergeCell ref="A6:N6"/>
    <mergeCell ref="A8:N8"/>
    <mergeCell ref="A96:N96"/>
    <mergeCell ref="A98:N98"/>
  </mergeCells>
  <phoneticPr fontId="11" type="noConversion"/>
  <printOptions horizontalCentered="1"/>
  <pageMargins left="0.23622047244094491" right="0.23622047244094491" top="0.74803149606299213" bottom="0.61" header="0.31496062992125984" footer="0.31496062992125984"/>
  <pageSetup paperSize="9" scale="83"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rowBreaks count="2" manualBreakCount="2">
    <brk id="61" max="16383" man="1"/>
    <brk id="93"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R119"/>
  <sheetViews>
    <sheetView view="pageBreakPreview" topLeftCell="A114" zoomScale="70" zoomScaleNormal="70" zoomScaleSheetLayoutView="70" workbookViewId="0">
      <selection activeCell="I121" sqref="I121"/>
    </sheetView>
  </sheetViews>
  <sheetFormatPr baseColWidth="10" defaultColWidth="2" defaultRowHeight="12"/>
  <cols>
    <col min="1" max="1" width="13.28515625" style="664" customWidth="1"/>
    <col min="2" max="2" width="11.5703125" style="605" customWidth="1"/>
    <col min="3" max="4" width="35.85546875" style="605" customWidth="1"/>
    <col min="5" max="5" width="9.85546875" style="665" customWidth="1"/>
    <col min="6" max="6" width="8.5703125" style="665" customWidth="1"/>
    <col min="7" max="7" width="15.7109375" style="665" customWidth="1"/>
    <col min="8" max="8" width="15.5703125" style="665" customWidth="1"/>
    <col min="9" max="14" width="9.42578125" style="665" customWidth="1"/>
    <col min="15" max="16384" width="2" style="605"/>
  </cols>
  <sheetData>
    <row r="1" spans="1:18" s="593" customFormat="1" ht="15.75">
      <c r="A1" s="1886" t="s">
        <v>287</v>
      </c>
      <c r="B1" s="1887"/>
      <c r="C1" s="1887"/>
      <c r="D1" s="1887"/>
      <c r="E1" s="1887"/>
      <c r="F1" s="1887"/>
      <c r="G1" s="1887"/>
      <c r="H1" s="1887"/>
      <c r="I1" s="1887"/>
      <c r="J1" s="1887"/>
      <c r="K1" s="1887"/>
      <c r="L1" s="1887"/>
      <c r="M1" s="1887"/>
      <c r="N1" s="1888"/>
    </row>
    <row r="2" spans="1:18" s="593" customFormat="1" ht="15.75">
      <c r="A2" s="1886" t="s">
        <v>23961</v>
      </c>
      <c r="B2" s="1887"/>
      <c r="C2" s="1887"/>
      <c r="D2" s="1887"/>
      <c r="E2" s="1887"/>
      <c r="F2" s="1887"/>
      <c r="G2" s="1887"/>
      <c r="H2" s="1887"/>
      <c r="I2" s="1887"/>
      <c r="J2" s="1887"/>
      <c r="K2" s="1887"/>
      <c r="L2" s="1887"/>
      <c r="M2" s="1887"/>
      <c r="N2" s="1888"/>
    </row>
    <row r="3" spans="1:18" s="593" customFormat="1">
      <c r="A3" s="594"/>
      <c r="B3" s="595"/>
      <c r="C3" s="595"/>
      <c r="E3" s="596"/>
      <c r="F3" s="596"/>
      <c r="G3" s="596"/>
      <c r="H3" s="596"/>
      <c r="I3" s="596"/>
      <c r="J3" s="596"/>
      <c r="K3" s="596"/>
      <c r="L3" s="596"/>
      <c r="M3" s="596"/>
      <c r="N3" s="596"/>
    </row>
    <row r="4" spans="1:18" s="593" customFormat="1">
      <c r="A4" s="1889" t="s">
        <v>241</v>
      </c>
      <c r="B4" s="1889" t="s">
        <v>245</v>
      </c>
      <c r="C4" s="1889" t="s">
        <v>244</v>
      </c>
      <c r="D4" s="1889" t="s">
        <v>242</v>
      </c>
      <c r="E4" s="1889" t="s">
        <v>220</v>
      </c>
      <c r="F4" s="1889" t="s">
        <v>15440</v>
      </c>
      <c r="G4" s="1889" t="s">
        <v>109</v>
      </c>
      <c r="H4" s="1889" t="s">
        <v>221</v>
      </c>
      <c r="I4" s="1889">
        <v>2019</v>
      </c>
      <c r="J4" s="1889"/>
      <c r="K4" s="1889">
        <v>2020</v>
      </c>
      <c r="L4" s="1889"/>
      <c r="M4" s="798">
        <v>2021</v>
      </c>
      <c r="N4" s="798">
        <v>2022</v>
      </c>
      <c r="O4" s="597"/>
      <c r="P4" s="597"/>
      <c r="Q4" s="597"/>
      <c r="R4" s="597"/>
    </row>
    <row r="5" spans="1:18" s="597" customFormat="1" ht="24">
      <c r="A5" s="1889"/>
      <c r="B5" s="1889"/>
      <c r="C5" s="1889"/>
      <c r="D5" s="1889"/>
      <c r="E5" s="1889"/>
      <c r="F5" s="1889"/>
      <c r="G5" s="1889"/>
      <c r="H5" s="1889"/>
      <c r="I5" s="798" t="s">
        <v>224</v>
      </c>
      <c r="J5" s="798" t="s">
        <v>222</v>
      </c>
      <c r="K5" s="798" t="s">
        <v>224</v>
      </c>
      <c r="L5" s="798" t="s">
        <v>223</v>
      </c>
      <c r="M5" s="798" t="s">
        <v>224</v>
      </c>
      <c r="N5" s="798" t="s">
        <v>224</v>
      </c>
    </row>
    <row r="6" spans="1:18" s="597" customFormat="1" ht="61.5" customHeight="1">
      <c r="A6" s="1890" t="s">
        <v>15441</v>
      </c>
      <c r="B6" s="1892" t="s">
        <v>15442</v>
      </c>
      <c r="C6" s="799" t="s">
        <v>15443</v>
      </c>
      <c r="D6" s="598" t="s">
        <v>15444</v>
      </c>
      <c r="E6" s="599">
        <v>0.78</v>
      </c>
      <c r="F6" s="598" t="s">
        <v>15445</v>
      </c>
      <c r="G6" s="598" t="s">
        <v>445</v>
      </c>
      <c r="H6" s="598" t="s">
        <v>445</v>
      </c>
      <c r="I6" s="598" t="s">
        <v>15446</v>
      </c>
      <c r="J6" s="598" t="s">
        <v>15447</v>
      </c>
      <c r="K6" s="598" t="s">
        <v>15448</v>
      </c>
      <c r="L6" s="598" t="s">
        <v>15449</v>
      </c>
      <c r="M6" s="598" t="s">
        <v>15445</v>
      </c>
      <c r="N6" s="598" t="s">
        <v>15448</v>
      </c>
      <c r="O6" s="600"/>
      <c r="P6" s="600"/>
      <c r="Q6" s="600"/>
      <c r="R6" s="600"/>
    </row>
    <row r="7" spans="1:18" s="600" customFormat="1" ht="58.5" customHeight="1">
      <c r="A7" s="1891"/>
      <c r="B7" s="1892"/>
      <c r="C7" s="799" t="s">
        <v>15450</v>
      </c>
      <c r="D7" s="598" t="s">
        <v>15451</v>
      </c>
      <c r="E7" s="598">
        <v>3</v>
      </c>
      <c r="F7" s="598" t="s">
        <v>15452</v>
      </c>
      <c r="G7" s="598" t="s">
        <v>445</v>
      </c>
      <c r="H7" s="598" t="s">
        <v>445</v>
      </c>
      <c r="I7" s="598" t="s">
        <v>15453</v>
      </c>
      <c r="J7" s="598" t="s">
        <v>15454</v>
      </c>
      <c r="K7" s="598" t="s">
        <v>15455</v>
      </c>
      <c r="L7" s="598" t="s">
        <v>15455</v>
      </c>
      <c r="M7" s="598" t="s">
        <v>15452</v>
      </c>
      <c r="N7" s="598">
        <v>18</v>
      </c>
    </row>
    <row r="8" spans="1:18" s="600" customFormat="1" ht="56.25" customHeight="1">
      <c r="A8" s="1891"/>
      <c r="B8" s="601" t="s">
        <v>15456</v>
      </c>
      <c r="C8" s="601" t="s">
        <v>15457</v>
      </c>
      <c r="D8" s="598" t="s">
        <v>15458</v>
      </c>
      <c r="E8" s="599">
        <v>0.08</v>
      </c>
      <c r="F8" s="598" t="s">
        <v>15459</v>
      </c>
      <c r="G8" s="598" t="s">
        <v>445</v>
      </c>
      <c r="H8" s="598" t="s">
        <v>445</v>
      </c>
      <c r="I8" s="598" t="s">
        <v>15460</v>
      </c>
      <c r="J8" s="598" t="s">
        <v>15461</v>
      </c>
      <c r="K8" s="598" t="s">
        <v>15462</v>
      </c>
      <c r="L8" s="598" t="s">
        <v>15462</v>
      </c>
      <c r="M8" s="598" t="s">
        <v>15459</v>
      </c>
      <c r="N8" s="599">
        <v>0.65</v>
      </c>
    </row>
    <row r="9" spans="1:18" s="600" customFormat="1" ht="59.25" customHeight="1">
      <c r="A9" s="1891"/>
      <c r="B9" s="1892" t="s">
        <v>15463</v>
      </c>
      <c r="C9" s="1892" t="s">
        <v>15464</v>
      </c>
      <c r="D9" s="598" t="s">
        <v>15465</v>
      </c>
      <c r="E9" s="598" t="s">
        <v>15466</v>
      </c>
      <c r="F9" s="598" t="s">
        <v>15446</v>
      </c>
      <c r="G9" s="598" t="s">
        <v>445</v>
      </c>
      <c r="H9" s="598" t="s">
        <v>445</v>
      </c>
      <c r="I9" s="598" t="s">
        <v>15467</v>
      </c>
      <c r="J9" s="598" t="s">
        <v>15468</v>
      </c>
      <c r="K9" s="598" t="s">
        <v>15446</v>
      </c>
      <c r="L9" s="598" t="s">
        <v>15469</v>
      </c>
      <c r="M9" s="598" t="s">
        <v>15446</v>
      </c>
      <c r="N9" s="598" t="s">
        <v>15446</v>
      </c>
    </row>
    <row r="10" spans="1:18" s="600" customFormat="1" ht="47.25" customHeight="1">
      <c r="A10" s="1891"/>
      <c r="B10" s="1892"/>
      <c r="C10" s="1892"/>
      <c r="D10" s="598" t="s">
        <v>15470</v>
      </c>
      <c r="E10" s="598" t="s">
        <v>15466</v>
      </c>
      <c r="F10" s="598" t="s">
        <v>15471</v>
      </c>
      <c r="G10" s="598" t="s">
        <v>445</v>
      </c>
      <c r="H10" s="598" t="s">
        <v>445</v>
      </c>
      <c r="I10" s="598" t="s">
        <v>15467</v>
      </c>
      <c r="J10" s="598" t="s">
        <v>15472</v>
      </c>
      <c r="K10" s="598" t="s">
        <v>15446</v>
      </c>
      <c r="L10" s="598" t="s">
        <v>15446</v>
      </c>
      <c r="M10" s="598" t="s">
        <v>15471</v>
      </c>
      <c r="N10" s="599">
        <v>1</v>
      </c>
    </row>
    <row r="11" spans="1:18" s="600" customFormat="1" ht="67.5" customHeight="1">
      <c r="A11" s="1891"/>
      <c r="B11" s="799" t="s">
        <v>15473</v>
      </c>
      <c r="C11" s="601" t="s">
        <v>15474</v>
      </c>
      <c r="D11" s="598" t="s">
        <v>15475</v>
      </c>
      <c r="E11" s="599">
        <v>0.1</v>
      </c>
      <c r="F11" s="598" t="s">
        <v>15476</v>
      </c>
      <c r="G11" s="598" t="s">
        <v>445</v>
      </c>
      <c r="H11" s="598" t="s">
        <v>445</v>
      </c>
      <c r="I11" s="598" t="s">
        <v>15477</v>
      </c>
      <c r="J11" s="598" t="s">
        <v>15466</v>
      </c>
      <c r="K11" s="598" t="s">
        <v>15478</v>
      </c>
      <c r="L11" s="598" t="s">
        <v>15479</v>
      </c>
      <c r="M11" s="598" t="s">
        <v>15476</v>
      </c>
      <c r="N11" s="599">
        <v>0.5</v>
      </c>
    </row>
    <row r="12" spans="1:18" s="600" customFormat="1" ht="42" customHeight="1">
      <c r="A12" s="1891"/>
      <c r="B12" s="602"/>
      <c r="C12" s="601" t="s">
        <v>15480</v>
      </c>
      <c r="D12" s="598" t="s">
        <v>15481</v>
      </c>
      <c r="E12" s="599">
        <v>0.69</v>
      </c>
      <c r="F12" s="598" t="s">
        <v>15482</v>
      </c>
      <c r="G12" s="598" t="s">
        <v>445</v>
      </c>
      <c r="H12" s="598" t="s">
        <v>445</v>
      </c>
      <c r="I12" s="598" t="s">
        <v>15483</v>
      </c>
      <c r="J12" s="598" t="s">
        <v>15484</v>
      </c>
      <c r="K12" s="598" t="s">
        <v>15471</v>
      </c>
      <c r="L12" s="598" t="s">
        <v>15482</v>
      </c>
      <c r="M12" s="598" t="s">
        <v>15482</v>
      </c>
      <c r="N12" s="598" t="s">
        <v>15482</v>
      </c>
    </row>
    <row r="13" spans="1:18" ht="35.25" customHeight="1">
      <c r="A13" s="1891" t="s">
        <v>15485</v>
      </c>
      <c r="B13" s="1893" t="s">
        <v>15486</v>
      </c>
      <c r="C13" s="603" t="s">
        <v>15487</v>
      </c>
      <c r="D13" s="603" t="s">
        <v>15488</v>
      </c>
      <c r="E13" s="603" t="s">
        <v>15489</v>
      </c>
      <c r="F13" s="604">
        <v>3</v>
      </c>
      <c r="G13" s="604" t="s">
        <v>446</v>
      </c>
      <c r="H13" s="604" t="s">
        <v>446</v>
      </c>
      <c r="I13" s="604">
        <v>1</v>
      </c>
      <c r="J13" s="604">
        <v>1</v>
      </c>
      <c r="K13" s="604">
        <v>2</v>
      </c>
      <c r="L13" s="604">
        <v>1</v>
      </c>
      <c r="M13" s="604">
        <v>3</v>
      </c>
      <c r="N13" s="604">
        <v>0</v>
      </c>
    </row>
    <row r="14" spans="1:18" ht="33.75" customHeight="1">
      <c r="A14" s="1891"/>
      <c r="B14" s="1893"/>
      <c r="C14" s="603" t="s">
        <v>15490</v>
      </c>
      <c r="D14" s="603" t="s">
        <v>15491</v>
      </c>
      <c r="E14" s="603" t="s">
        <v>15492</v>
      </c>
      <c r="F14" s="604">
        <v>1163</v>
      </c>
      <c r="G14" s="604" t="s">
        <v>446</v>
      </c>
      <c r="H14" s="604" t="s">
        <v>446</v>
      </c>
      <c r="I14" s="604">
        <v>2268</v>
      </c>
      <c r="J14" s="604">
        <v>2132</v>
      </c>
      <c r="K14" s="604">
        <v>1168</v>
      </c>
      <c r="L14" s="604">
        <v>1252</v>
      </c>
      <c r="M14" s="604">
        <v>1163</v>
      </c>
      <c r="N14" s="604">
        <v>1165</v>
      </c>
    </row>
    <row r="15" spans="1:18" ht="47.25" customHeight="1">
      <c r="A15" s="1891"/>
      <c r="B15" s="1893"/>
      <c r="C15" s="603" t="s">
        <v>15493</v>
      </c>
      <c r="D15" s="603" t="s">
        <v>15494</v>
      </c>
      <c r="E15" s="603" t="s">
        <v>15495</v>
      </c>
      <c r="F15" s="604">
        <v>8</v>
      </c>
      <c r="G15" s="604" t="s">
        <v>446</v>
      </c>
      <c r="H15" s="604" t="s">
        <v>446</v>
      </c>
      <c r="I15" s="604">
        <v>7</v>
      </c>
      <c r="J15" s="604">
        <v>3</v>
      </c>
      <c r="K15" s="604">
        <v>9</v>
      </c>
      <c r="L15" s="604">
        <v>3</v>
      </c>
      <c r="M15" s="604">
        <v>8</v>
      </c>
      <c r="N15" s="604">
        <v>6</v>
      </c>
    </row>
    <row r="16" spans="1:18" ht="56.25" customHeight="1">
      <c r="A16" s="1891" t="s">
        <v>15496</v>
      </c>
      <c r="B16" s="1892" t="s">
        <v>243</v>
      </c>
      <c r="C16" s="604" t="s">
        <v>15497</v>
      </c>
      <c r="D16" s="598"/>
      <c r="E16" s="598"/>
      <c r="F16" s="598"/>
      <c r="G16" s="598"/>
      <c r="H16" s="598"/>
      <c r="I16" s="598"/>
      <c r="J16" s="598"/>
      <c r="K16" s="598"/>
      <c r="L16" s="598"/>
      <c r="M16" s="598"/>
      <c r="N16" s="598"/>
    </row>
    <row r="17" spans="1:14" ht="60" customHeight="1">
      <c r="A17" s="1891"/>
      <c r="B17" s="1892"/>
      <c r="C17" s="604" t="s">
        <v>15498</v>
      </c>
      <c r="D17" s="604"/>
      <c r="E17" s="604"/>
      <c r="F17" s="604"/>
      <c r="G17" s="604"/>
      <c r="H17" s="604"/>
      <c r="I17" s="604"/>
      <c r="J17" s="604"/>
      <c r="K17" s="604"/>
      <c r="L17" s="604"/>
      <c r="M17" s="604"/>
      <c r="N17" s="604"/>
    </row>
    <row r="18" spans="1:14" ht="38.25" customHeight="1">
      <c r="A18" s="1891"/>
      <c r="B18" s="1892"/>
      <c r="C18" s="604" t="s">
        <v>15499</v>
      </c>
      <c r="D18" s="598"/>
      <c r="E18" s="598"/>
      <c r="F18" s="598"/>
      <c r="G18" s="598"/>
      <c r="H18" s="598"/>
      <c r="I18" s="598"/>
      <c r="J18" s="598"/>
      <c r="K18" s="598"/>
      <c r="L18" s="598"/>
      <c r="M18" s="598"/>
      <c r="N18" s="598"/>
    </row>
    <row r="19" spans="1:14" ht="45.75" customHeight="1">
      <c r="A19" s="1891"/>
      <c r="B19" s="1892"/>
      <c r="C19" s="604" t="s">
        <v>15500</v>
      </c>
      <c r="D19" s="598"/>
      <c r="E19" s="598"/>
      <c r="F19" s="598"/>
      <c r="G19" s="598"/>
      <c r="H19" s="598"/>
      <c r="I19" s="598"/>
      <c r="J19" s="598"/>
      <c r="K19" s="598"/>
      <c r="L19" s="598"/>
      <c r="M19" s="598"/>
      <c r="N19" s="598"/>
    </row>
    <row r="20" spans="1:14" ht="56.25" customHeight="1">
      <c r="A20" s="1891"/>
      <c r="B20" s="1892"/>
      <c r="C20" s="604" t="s">
        <v>15501</v>
      </c>
      <c r="D20" s="598"/>
      <c r="E20" s="598"/>
      <c r="F20" s="598"/>
      <c r="G20" s="598"/>
      <c r="H20" s="598"/>
      <c r="I20" s="598"/>
      <c r="J20" s="598"/>
      <c r="K20" s="598"/>
      <c r="L20" s="598"/>
      <c r="M20" s="598"/>
      <c r="N20" s="598"/>
    </row>
    <row r="21" spans="1:14" ht="31.5" customHeight="1">
      <c r="A21" s="1891"/>
      <c r="B21" s="1892"/>
      <c r="C21" s="604" t="s">
        <v>15502</v>
      </c>
      <c r="D21" s="598"/>
      <c r="E21" s="598"/>
      <c r="F21" s="598"/>
      <c r="G21" s="598"/>
      <c r="H21" s="598"/>
      <c r="I21" s="598"/>
      <c r="J21" s="598"/>
      <c r="K21" s="598"/>
      <c r="L21" s="598"/>
      <c r="M21" s="598"/>
      <c r="N21" s="598"/>
    </row>
    <row r="22" spans="1:14" ht="73.5" customHeight="1">
      <c r="A22" s="1891" t="s">
        <v>15503</v>
      </c>
      <c r="B22" s="1894" t="s">
        <v>15463</v>
      </c>
      <c r="C22" s="604" t="s">
        <v>15504</v>
      </c>
      <c r="D22" s="604" t="s">
        <v>15505</v>
      </c>
      <c r="E22" s="603" t="s">
        <v>19022</v>
      </c>
      <c r="F22" s="604">
        <v>520</v>
      </c>
      <c r="G22" s="604" t="s">
        <v>15506</v>
      </c>
      <c r="H22" s="604" t="s">
        <v>15507</v>
      </c>
      <c r="I22" s="604">
        <v>479</v>
      </c>
      <c r="J22" s="604">
        <v>581</v>
      </c>
      <c r="K22" s="604">
        <v>486</v>
      </c>
      <c r="L22" s="604">
        <v>505</v>
      </c>
      <c r="M22" s="604">
        <v>520</v>
      </c>
      <c r="N22" s="604">
        <v>463</v>
      </c>
    </row>
    <row r="23" spans="1:14" ht="60" customHeight="1">
      <c r="A23" s="1891"/>
      <c r="B23" s="1895"/>
      <c r="C23" s="604" t="s">
        <v>15508</v>
      </c>
      <c r="D23" s="604" t="s">
        <v>15509</v>
      </c>
      <c r="E23" s="604" t="s">
        <v>15510</v>
      </c>
      <c r="F23" s="606">
        <v>0.90400000000000003</v>
      </c>
      <c r="G23" s="604" t="s">
        <v>15511</v>
      </c>
      <c r="H23" s="604" t="s">
        <v>15512</v>
      </c>
      <c r="I23" s="604" t="s">
        <v>15513</v>
      </c>
      <c r="J23" s="604" t="s">
        <v>15513</v>
      </c>
      <c r="K23" s="606">
        <v>0.89400000000000002</v>
      </c>
      <c r="L23" s="606">
        <v>0.89400000000000002</v>
      </c>
      <c r="M23" s="606">
        <v>0.90400000000000003</v>
      </c>
      <c r="N23" s="606">
        <v>0.91100000000000003</v>
      </c>
    </row>
    <row r="24" spans="1:14" ht="48" customHeight="1">
      <c r="A24" s="1891"/>
      <c r="B24" s="1895"/>
      <c r="C24" s="604" t="s">
        <v>15514</v>
      </c>
      <c r="D24" s="604" t="s">
        <v>15515</v>
      </c>
      <c r="E24" s="604" t="s">
        <v>15510</v>
      </c>
      <c r="F24" s="607">
        <v>0.13</v>
      </c>
      <c r="G24" s="604" t="s">
        <v>15516</v>
      </c>
      <c r="H24" s="604" t="s">
        <v>15517</v>
      </c>
      <c r="I24" s="604" t="s">
        <v>15513</v>
      </c>
      <c r="J24" s="604" t="s">
        <v>15513</v>
      </c>
      <c r="K24" s="607">
        <v>0.15</v>
      </c>
      <c r="L24" s="607">
        <v>0.25</v>
      </c>
      <c r="M24" s="607">
        <v>0.13</v>
      </c>
      <c r="N24" s="607">
        <v>0.1</v>
      </c>
    </row>
    <row r="25" spans="1:14" ht="40.5" customHeight="1">
      <c r="A25" s="1883" t="s">
        <v>15518</v>
      </c>
      <c r="B25" s="1896" t="s">
        <v>15519</v>
      </c>
      <c r="C25" s="803" t="s">
        <v>15520</v>
      </c>
      <c r="D25" s="608" t="s">
        <v>15521</v>
      </c>
      <c r="E25" s="609">
        <v>42900</v>
      </c>
      <c r="F25" s="609">
        <v>42500</v>
      </c>
      <c r="G25" s="803" t="s">
        <v>15522</v>
      </c>
      <c r="H25" s="803" t="s">
        <v>447</v>
      </c>
      <c r="I25" s="609">
        <v>25000</v>
      </c>
      <c r="J25" s="803" t="s">
        <v>15523</v>
      </c>
      <c r="K25" s="609">
        <v>46000</v>
      </c>
      <c r="L25" s="609">
        <v>46000</v>
      </c>
      <c r="M25" s="609">
        <v>42500</v>
      </c>
      <c r="N25" s="609">
        <v>37500</v>
      </c>
    </row>
    <row r="26" spans="1:14" ht="78.75">
      <c r="A26" s="1883"/>
      <c r="B26" s="1896"/>
      <c r="C26" s="803" t="s">
        <v>15524</v>
      </c>
      <c r="D26" s="608" t="s">
        <v>15525</v>
      </c>
      <c r="E26" s="803" t="s">
        <v>15526</v>
      </c>
      <c r="F26" s="803">
        <v>60</v>
      </c>
      <c r="G26" s="803" t="s">
        <v>447</v>
      </c>
      <c r="H26" s="803" t="s">
        <v>447</v>
      </c>
      <c r="I26" s="803">
        <v>60</v>
      </c>
      <c r="J26" s="803" t="s">
        <v>15527</v>
      </c>
      <c r="K26" s="803">
        <v>60</v>
      </c>
      <c r="L26" s="1873" t="s">
        <v>15528</v>
      </c>
      <c r="M26" s="803">
        <v>60</v>
      </c>
      <c r="N26" s="803">
        <v>60</v>
      </c>
    </row>
    <row r="27" spans="1:14" ht="101.25">
      <c r="A27" s="1883"/>
      <c r="B27" s="1896"/>
      <c r="C27" s="608" t="s">
        <v>15529</v>
      </c>
      <c r="D27" s="608" t="s">
        <v>15530</v>
      </c>
      <c r="E27" s="610">
        <v>0.16500000000000001</v>
      </c>
      <c r="F27" s="803">
        <v>0.105</v>
      </c>
      <c r="G27" s="803" t="s">
        <v>447</v>
      </c>
      <c r="H27" s="803" t="s">
        <v>447</v>
      </c>
      <c r="I27" s="803">
        <v>0.105</v>
      </c>
      <c r="J27" s="1873" t="s">
        <v>15531</v>
      </c>
      <c r="K27" s="803">
        <v>0.105</v>
      </c>
      <c r="L27" s="803">
        <v>0.105</v>
      </c>
      <c r="M27" s="803">
        <v>0.105</v>
      </c>
      <c r="N27" s="803">
        <v>0.105</v>
      </c>
    </row>
    <row r="28" spans="1:14" ht="164.25" customHeight="1">
      <c r="A28" s="1883"/>
      <c r="B28" s="1896"/>
      <c r="C28" s="803" t="s">
        <v>15532</v>
      </c>
      <c r="D28" s="608" t="s">
        <v>15533</v>
      </c>
      <c r="E28" s="803">
        <v>19.3</v>
      </c>
      <c r="F28" s="803">
        <v>35</v>
      </c>
      <c r="G28" s="803" t="s">
        <v>447</v>
      </c>
      <c r="H28" s="803" t="s">
        <v>447</v>
      </c>
      <c r="I28" s="803">
        <v>35</v>
      </c>
      <c r="J28" s="803">
        <v>13.1</v>
      </c>
      <c r="K28" s="803">
        <v>35</v>
      </c>
      <c r="L28" s="1873" t="s">
        <v>15534</v>
      </c>
      <c r="M28" s="803">
        <v>35</v>
      </c>
      <c r="N28" s="803">
        <v>35</v>
      </c>
    </row>
    <row r="29" spans="1:14" ht="96.75" customHeight="1">
      <c r="A29" s="1883"/>
      <c r="B29" s="1896"/>
      <c r="C29" s="803" t="s">
        <v>15535</v>
      </c>
      <c r="D29" s="608" t="s">
        <v>15536</v>
      </c>
      <c r="E29" s="803" t="s">
        <v>15526</v>
      </c>
      <c r="F29" s="803">
        <v>45</v>
      </c>
      <c r="G29" s="803" t="s">
        <v>447</v>
      </c>
      <c r="H29" s="803" t="s">
        <v>447</v>
      </c>
      <c r="I29" s="803">
        <v>40</v>
      </c>
      <c r="J29" s="1874" t="s">
        <v>15537</v>
      </c>
      <c r="K29" s="803">
        <v>45</v>
      </c>
      <c r="L29" s="1873" t="s">
        <v>15538</v>
      </c>
      <c r="M29" s="803">
        <v>45</v>
      </c>
      <c r="N29" s="803">
        <v>45</v>
      </c>
    </row>
    <row r="30" spans="1:14" ht="47.25" customHeight="1">
      <c r="A30" s="1883"/>
      <c r="B30" s="1896"/>
      <c r="C30" s="803" t="s">
        <v>15539</v>
      </c>
      <c r="D30" s="611" t="s">
        <v>15540</v>
      </c>
      <c r="E30" s="803" t="s">
        <v>15526</v>
      </c>
      <c r="F30" s="803">
        <v>75</v>
      </c>
      <c r="G30" s="803" t="s">
        <v>447</v>
      </c>
      <c r="H30" s="803" t="s">
        <v>447</v>
      </c>
      <c r="I30" s="803">
        <v>75</v>
      </c>
      <c r="J30" s="803">
        <v>56</v>
      </c>
      <c r="K30" s="803">
        <v>75</v>
      </c>
      <c r="L30" s="803">
        <v>75</v>
      </c>
      <c r="M30" s="803">
        <v>75</v>
      </c>
      <c r="N30" s="803">
        <v>75</v>
      </c>
    </row>
    <row r="31" spans="1:14" ht="45" customHeight="1">
      <c r="A31" s="1897" t="s">
        <v>15541</v>
      </c>
      <c r="B31" s="1898" t="s">
        <v>243</v>
      </c>
      <c r="C31" s="1899" t="s">
        <v>15542</v>
      </c>
      <c r="D31" s="612" t="s">
        <v>15543</v>
      </c>
      <c r="E31" s="800" t="s">
        <v>15544</v>
      </c>
      <c r="F31" s="613">
        <v>0.5</v>
      </c>
      <c r="G31" s="612" t="s">
        <v>448</v>
      </c>
      <c r="H31" s="612" t="s">
        <v>448</v>
      </c>
      <c r="I31" s="613">
        <v>0</v>
      </c>
      <c r="J31" s="613">
        <v>0</v>
      </c>
      <c r="K31" s="613">
        <v>0</v>
      </c>
      <c r="L31" s="613">
        <v>0</v>
      </c>
      <c r="M31" s="613">
        <v>0.5</v>
      </c>
      <c r="N31" s="613">
        <v>0.75</v>
      </c>
    </row>
    <row r="32" spans="1:14" ht="55.5" customHeight="1">
      <c r="A32" s="1897"/>
      <c r="B32" s="1898"/>
      <c r="C32" s="1899"/>
      <c r="D32" s="612" t="s">
        <v>15545</v>
      </c>
      <c r="E32" s="800" t="s">
        <v>15544</v>
      </c>
      <c r="F32" s="613">
        <v>0.15</v>
      </c>
      <c r="G32" s="612" t="s">
        <v>448</v>
      </c>
      <c r="H32" s="612" t="s">
        <v>448</v>
      </c>
      <c r="I32" s="613">
        <v>0</v>
      </c>
      <c r="J32" s="613">
        <v>0</v>
      </c>
      <c r="K32" s="613">
        <v>0</v>
      </c>
      <c r="L32" s="613">
        <v>0</v>
      </c>
      <c r="M32" s="613">
        <v>0.15</v>
      </c>
      <c r="N32" s="613">
        <v>0.3</v>
      </c>
    </row>
    <row r="33" spans="1:14" ht="55.5" customHeight="1">
      <c r="A33" s="1897"/>
      <c r="B33" s="1898"/>
      <c r="C33" s="800" t="s">
        <v>15546</v>
      </c>
      <c r="D33" s="612" t="s">
        <v>15547</v>
      </c>
      <c r="E33" s="800" t="s">
        <v>15544</v>
      </c>
      <c r="F33" s="613">
        <v>1</v>
      </c>
      <c r="G33" s="612" t="s">
        <v>448</v>
      </c>
      <c r="H33" s="612" t="s">
        <v>448</v>
      </c>
      <c r="I33" s="613">
        <v>0</v>
      </c>
      <c r="J33" s="613">
        <v>0</v>
      </c>
      <c r="K33" s="613">
        <v>0.75</v>
      </c>
      <c r="L33" s="613">
        <v>0.25</v>
      </c>
      <c r="M33" s="613">
        <v>1</v>
      </c>
      <c r="N33" s="613">
        <v>1</v>
      </c>
    </row>
    <row r="34" spans="1:14" ht="60" customHeight="1">
      <c r="A34" s="1897"/>
      <c r="B34" s="1898"/>
      <c r="C34" s="800" t="s">
        <v>15548</v>
      </c>
      <c r="D34" s="612" t="s">
        <v>15549</v>
      </c>
      <c r="E34" s="800" t="s">
        <v>15544</v>
      </c>
      <c r="F34" s="613">
        <v>0.85</v>
      </c>
      <c r="G34" s="612" t="s">
        <v>448</v>
      </c>
      <c r="H34" s="612" t="s">
        <v>448</v>
      </c>
      <c r="I34" s="613">
        <v>0</v>
      </c>
      <c r="J34" s="613">
        <v>0</v>
      </c>
      <c r="K34" s="613">
        <v>0.7</v>
      </c>
      <c r="L34" s="613">
        <v>0.41</v>
      </c>
      <c r="M34" s="613">
        <v>0.85</v>
      </c>
      <c r="N34" s="613">
        <v>1</v>
      </c>
    </row>
    <row r="35" spans="1:14" ht="32.25" customHeight="1">
      <c r="A35" s="1897"/>
      <c r="B35" s="1898" t="s">
        <v>15550</v>
      </c>
      <c r="C35" s="1899" t="s">
        <v>15551</v>
      </c>
      <c r="D35" s="612" t="s">
        <v>15552</v>
      </c>
      <c r="E35" s="614" t="s">
        <v>15553</v>
      </c>
      <c r="F35" s="614">
        <v>63</v>
      </c>
      <c r="G35" s="612" t="s">
        <v>448</v>
      </c>
      <c r="H35" s="612" t="s">
        <v>448</v>
      </c>
      <c r="I35" s="615">
        <v>9</v>
      </c>
      <c r="J35" s="616">
        <v>0.01</v>
      </c>
      <c r="K35" s="614">
        <v>38</v>
      </c>
      <c r="L35" s="614">
        <v>37</v>
      </c>
      <c r="M35" s="614">
        <v>63</v>
      </c>
      <c r="N35" s="614">
        <v>66</v>
      </c>
    </row>
    <row r="36" spans="1:14" ht="34.5" customHeight="1">
      <c r="A36" s="1897"/>
      <c r="B36" s="1898"/>
      <c r="C36" s="1899"/>
      <c r="D36" s="612" t="s">
        <v>15554</v>
      </c>
      <c r="E36" s="614" t="s">
        <v>15555</v>
      </c>
      <c r="F36" s="614">
        <v>170</v>
      </c>
      <c r="G36" s="612" t="s">
        <v>448</v>
      </c>
      <c r="H36" s="612" t="s">
        <v>448</v>
      </c>
      <c r="I36" s="615">
        <v>135</v>
      </c>
      <c r="J36" s="616">
        <v>135</v>
      </c>
      <c r="K36" s="614">
        <v>146</v>
      </c>
      <c r="L36" s="614">
        <v>77</v>
      </c>
      <c r="M36" s="614">
        <v>170</v>
      </c>
      <c r="N36" s="614">
        <v>207</v>
      </c>
    </row>
    <row r="37" spans="1:14" ht="40.5" customHeight="1">
      <c r="A37" s="1897"/>
      <c r="B37" s="1898"/>
      <c r="C37" s="800" t="s">
        <v>15556</v>
      </c>
      <c r="D37" s="612" t="s">
        <v>15557</v>
      </c>
      <c r="E37" s="800" t="s">
        <v>15558</v>
      </c>
      <c r="F37" s="613">
        <v>0.4</v>
      </c>
      <c r="G37" s="612" t="s">
        <v>448</v>
      </c>
      <c r="H37" s="612" t="s">
        <v>448</v>
      </c>
      <c r="I37" s="613">
        <v>0</v>
      </c>
      <c r="J37" s="613">
        <v>0</v>
      </c>
      <c r="K37" s="613">
        <v>0.3</v>
      </c>
      <c r="L37" s="617">
        <v>0.2</v>
      </c>
      <c r="M37" s="613">
        <v>0.4</v>
      </c>
      <c r="N37" s="613">
        <v>0.45</v>
      </c>
    </row>
    <row r="38" spans="1:14" ht="45.75" customHeight="1">
      <c r="A38" s="1897"/>
      <c r="B38" s="1898"/>
      <c r="C38" s="1899" t="s">
        <v>15559</v>
      </c>
      <c r="D38" s="612" t="s">
        <v>15560</v>
      </c>
      <c r="E38" s="614" t="s">
        <v>15561</v>
      </c>
      <c r="F38" s="613">
        <v>0.7</v>
      </c>
      <c r="G38" s="612" t="s">
        <v>448</v>
      </c>
      <c r="H38" s="612" t="s">
        <v>448</v>
      </c>
      <c r="I38" s="613">
        <v>0</v>
      </c>
      <c r="J38" s="613">
        <v>0</v>
      </c>
      <c r="K38" s="613">
        <v>0.5</v>
      </c>
      <c r="L38" s="613">
        <v>0.3</v>
      </c>
      <c r="M38" s="613">
        <v>0.7</v>
      </c>
      <c r="N38" s="613">
        <v>0.8</v>
      </c>
    </row>
    <row r="39" spans="1:14" ht="45.75" customHeight="1">
      <c r="A39" s="1897"/>
      <c r="B39" s="1898"/>
      <c r="C39" s="1899"/>
      <c r="D39" s="612" t="s">
        <v>15562</v>
      </c>
      <c r="E39" s="614" t="s">
        <v>15561</v>
      </c>
      <c r="F39" s="613">
        <v>0.5</v>
      </c>
      <c r="G39" s="612" t="s">
        <v>448</v>
      </c>
      <c r="H39" s="612" t="s">
        <v>448</v>
      </c>
      <c r="I39" s="613">
        <v>0</v>
      </c>
      <c r="J39" s="613">
        <v>0</v>
      </c>
      <c r="K39" s="613">
        <v>0.25</v>
      </c>
      <c r="L39" s="613">
        <v>0.2</v>
      </c>
      <c r="M39" s="613">
        <v>0.5</v>
      </c>
      <c r="N39" s="613">
        <v>0.75</v>
      </c>
    </row>
    <row r="40" spans="1:14" ht="38.25" customHeight="1">
      <c r="A40" s="1897"/>
      <c r="B40" s="1898"/>
      <c r="C40" s="800" t="s">
        <v>15563</v>
      </c>
      <c r="D40" s="612" t="s">
        <v>15564</v>
      </c>
      <c r="E40" s="614" t="s">
        <v>15565</v>
      </c>
      <c r="F40" s="613">
        <v>0.92</v>
      </c>
      <c r="G40" s="612" t="s">
        <v>448</v>
      </c>
      <c r="H40" s="612" t="s">
        <v>448</v>
      </c>
      <c r="I40" s="613">
        <v>0</v>
      </c>
      <c r="J40" s="613">
        <v>0</v>
      </c>
      <c r="K40" s="613">
        <v>0.9</v>
      </c>
      <c r="L40" s="613">
        <v>0</v>
      </c>
      <c r="M40" s="613">
        <v>0.92</v>
      </c>
      <c r="N40" s="613">
        <v>0.94</v>
      </c>
    </row>
    <row r="41" spans="1:14" ht="43.5" customHeight="1">
      <c r="A41" s="1897"/>
      <c r="B41" s="618" t="s">
        <v>15566</v>
      </c>
      <c r="C41" s="800" t="s">
        <v>15567</v>
      </c>
      <c r="D41" s="612" t="s">
        <v>15568</v>
      </c>
      <c r="E41" s="614" t="s">
        <v>15569</v>
      </c>
      <c r="F41" s="613">
        <v>0.96</v>
      </c>
      <c r="G41" s="612" t="s">
        <v>448</v>
      </c>
      <c r="H41" s="612" t="s">
        <v>448</v>
      </c>
      <c r="I41" s="613">
        <v>0</v>
      </c>
      <c r="J41" s="613">
        <v>0</v>
      </c>
      <c r="K41" s="613">
        <v>0.95</v>
      </c>
      <c r="L41" s="613">
        <v>0.64</v>
      </c>
      <c r="M41" s="613">
        <v>0.96</v>
      </c>
      <c r="N41" s="613">
        <v>0.97</v>
      </c>
    </row>
    <row r="42" spans="1:14" ht="24">
      <c r="A42" s="1900" t="s">
        <v>15570</v>
      </c>
      <c r="B42" s="1901" t="s">
        <v>15486</v>
      </c>
      <c r="C42" s="1902" t="s">
        <v>15571</v>
      </c>
      <c r="D42" s="801" t="s">
        <v>15572</v>
      </c>
      <c r="E42" s="619">
        <v>1.1399999999999999</v>
      </c>
      <c r="F42" s="619" t="s">
        <v>15573</v>
      </c>
      <c r="G42" s="801" t="s">
        <v>449</v>
      </c>
      <c r="H42" s="801" t="s">
        <v>449</v>
      </c>
      <c r="I42" s="801" t="s">
        <v>15573</v>
      </c>
      <c r="J42" s="620">
        <v>1.55</v>
      </c>
      <c r="K42" s="619">
        <v>1.1100000000000001</v>
      </c>
      <c r="L42" s="619">
        <v>1.1100000000000001</v>
      </c>
      <c r="M42" s="619" t="s">
        <v>15573</v>
      </c>
      <c r="N42" s="619" t="s">
        <v>15573</v>
      </c>
    </row>
    <row r="43" spans="1:14" ht="24">
      <c r="A43" s="1900"/>
      <c r="B43" s="1902"/>
      <c r="C43" s="1902"/>
      <c r="D43" s="801" t="s">
        <v>15574</v>
      </c>
      <c r="E43" s="619">
        <v>1.65</v>
      </c>
      <c r="F43" s="619" t="s">
        <v>15573</v>
      </c>
      <c r="G43" s="801" t="s">
        <v>449</v>
      </c>
      <c r="H43" s="801" t="s">
        <v>449</v>
      </c>
      <c r="I43" s="801" t="s">
        <v>15573</v>
      </c>
      <c r="J43" s="620">
        <v>1.22</v>
      </c>
      <c r="K43" s="619">
        <v>1.22</v>
      </c>
      <c r="L43" s="619">
        <v>1.22</v>
      </c>
      <c r="M43" s="619" t="s">
        <v>15573</v>
      </c>
      <c r="N43" s="619" t="s">
        <v>15573</v>
      </c>
    </row>
    <row r="44" spans="1:14" ht="17.25" customHeight="1">
      <c r="A44" s="1900"/>
      <c r="B44" s="1902"/>
      <c r="C44" s="1902"/>
      <c r="D44" s="801" t="s">
        <v>15575</v>
      </c>
      <c r="E44" s="619">
        <v>1.26</v>
      </c>
      <c r="F44" s="619" t="s">
        <v>15573</v>
      </c>
      <c r="G44" s="801" t="s">
        <v>449</v>
      </c>
      <c r="H44" s="801" t="s">
        <v>449</v>
      </c>
      <c r="I44" s="801" t="s">
        <v>15573</v>
      </c>
      <c r="J44" s="620">
        <v>1.55</v>
      </c>
      <c r="K44" s="619">
        <v>1.1299999999999999</v>
      </c>
      <c r="L44" s="619">
        <v>1.1299999999999999</v>
      </c>
      <c r="M44" s="619" t="s">
        <v>15573</v>
      </c>
      <c r="N44" s="619" t="s">
        <v>15573</v>
      </c>
    </row>
    <row r="45" spans="1:14" ht="17.25" customHeight="1">
      <c r="A45" s="1900"/>
      <c r="B45" s="1902"/>
      <c r="C45" s="1902"/>
      <c r="D45" s="801" t="s">
        <v>15576</v>
      </c>
      <c r="E45" s="619">
        <v>1.08</v>
      </c>
      <c r="F45" s="619" t="s">
        <v>15573</v>
      </c>
      <c r="G45" s="801" t="s">
        <v>449</v>
      </c>
      <c r="H45" s="801" t="s">
        <v>449</v>
      </c>
      <c r="I45" s="801" t="s">
        <v>15573</v>
      </c>
      <c r="J45" s="620">
        <v>1</v>
      </c>
      <c r="K45" s="620">
        <v>1</v>
      </c>
      <c r="L45" s="620">
        <v>1</v>
      </c>
      <c r="M45" s="619" t="s">
        <v>15573</v>
      </c>
      <c r="N45" s="619" t="s">
        <v>15573</v>
      </c>
    </row>
    <row r="46" spans="1:14" ht="36" customHeight="1">
      <c r="A46" s="1900"/>
      <c r="B46" s="1902"/>
      <c r="C46" s="1902" t="s">
        <v>15577</v>
      </c>
      <c r="D46" s="801" t="s">
        <v>15578</v>
      </c>
      <c r="E46" s="619">
        <v>0.8</v>
      </c>
      <c r="F46" s="801">
        <v>0.86</v>
      </c>
      <c r="G46" s="801" t="s">
        <v>449</v>
      </c>
      <c r="H46" s="801" t="s">
        <v>449</v>
      </c>
      <c r="I46" s="801">
        <v>0.8</v>
      </c>
      <c r="J46" s="620">
        <v>0.85</v>
      </c>
      <c r="K46" s="619">
        <v>0.85</v>
      </c>
      <c r="L46" s="619">
        <v>0.85</v>
      </c>
      <c r="M46" s="801">
        <v>0.86</v>
      </c>
      <c r="N46" s="801">
        <v>0.88</v>
      </c>
    </row>
    <row r="47" spans="1:14" ht="17.25" customHeight="1">
      <c r="A47" s="1900"/>
      <c r="B47" s="1902"/>
      <c r="C47" s="1902"/>
      <c r="D47" s="801" t="s">
        <v>15579</v>
      </c>
      <c r="E47" s="619">
        <v>0.85</v>
      </c>
      <c r="F47" s="801">
        <v>0.87</v>
      </c>
      <c r="G47" s="801" t="s">
        <v>449</v>
      </c>
      <c r="H47" s="801" t="s">
        <v>449</v>
      </c>
      <c r="I47" s="620" t="s">
        <v>389</v>
      </c>
      <c r="J47" s="620" t="s">
        <v>389</v>
      </c>
      <c r="K47" s="619">
        <v>0.85</v>
      </c>
      <c r="L47" s="619">
        <v>0.85</v>
      </c>
      <c r="M47" s="801">
        <v>0.87</v>
      </c>
      <c r="N47" s="801">
        <v>0.89</v>
      </c>
    </row>
    <row r="48" spans="1:14" ht="17.25" customHeight="1">
      <c r="A48" s="1900"/>
      <c r="B48" s="1902"/>
      <c r="C48" s="1902"/>
      <c r="D48" s="801" t="s">
        <v>15580</v>
      </c>
      <c r="E48" s="621">
        <v>0.8</v>
      </c>
      <c r="F48" s="801">
        <v>0.82</v>
      </c>
      <c r="G48" s="801" t="s">
        <v>449</v>
      </c>
      <c r="H48" s="801" t="s">
        <v>449</v>
      </c>
      <c r="I48" s="620" t="s">
        <v>389</v>
      </c>
      <c r="J48" s="620" t="s">
        <v>389</v>
      </c>
      <c r="K48" s="621">
        <v>0.8</v>
      </c>
      <c r="L48" s="621">
        <v>0.8</v>
      </c>
      <c r="M48" s="801">
        <v>0.82</v>
      </c>
      <c r="N48" s="801">
        <v>0.84</v>
      </c>
    </row>
    <row r="49" spans="1:14" ht="17.25" customHeight="1">
      <c r="A49" s="1900"/>
      <c r="B49" s="1902"/>
      <c r="C49" s="1902"/>
      <c r="D49" s="801" t="s">
        <v>15581</v>
      </c>
      <c r="E49" s="619">
        <v>0.75</v>
      </c>
      <c r="F49" s="801">
        <v>0.77</v>
      </c>
      <c r="G49" s="801" t="s">
        <v>449</v>
      </c>
      <c r="H49" s="801" t="s">
        <v>449</v>
      </c>
      <c r="I49" s="620" t="s">
        <v>389</v>
      </c>
      <c r="J49" s="620" t="s">
        <v>389</v>
      </c>
      <c r="K49" s="619">
        <v>0.75</v>
      </c>
      <c r="L49" s="619">
        <v>0.75</v>
      </c>
      <c r="M49" s="801">
        <v>0.77</v>
      </c>
      <c r="N49" s="801">
        <v>0.79</v>
      </c>
    </row>
    <row r="50" spans="1:14" ht="24">
      <c r="A50" s="1900"/>
      <c r="B50" s="1902"/>
      <c r="C50" s="1902"/>
      <c r="D50" s="801" t="s">
        <v>15582</v>
      </c>
      <c r="E50" s="622">
        <v>0.65</v>
      </c>
      <c r="F50" s="623">
        <v>0.66</v>
      </c>
      <c r="G50" s="801" t="s">
        <v>449</v>
      </c>
      <c r="H50" s="801" t="s">
        <v>449</v>
      </c>
      <c r="I50" s="620" t="s">
        <v>389</v>
      </c>
      <c r="J50" s="620" t="s">
        <v>389</v>
      </c>
      <c r="K50" s="623">
        <v>0.65</v>
      </c>
      <c r="L50" s="623">
        <v>0.65</v>
      </c>
      <c r="M50" s="623">
        <v>0.66</v>
      </c>
      <c r="N50" s="622">
        <v>0.67</v>
      </c>
    </row>
    <row r="51" spans="1:14" ht="24">
      <c r="A51" s="1900"/>
      <c r="B51" s="1902"/>
      <c r="C51" s="1902"/>
      <c r="D51" s="801" t="s">
        <v>15583</v>
      </c>
      <c r="E51" s="624">
        <v>0.63</v>
      </c>
      <c r="F51" s="625">
        <v>0.64</v>
      </c>
      <c r="G51" s="626" t="s">
        <v>449</v>
      </c>
      <c r="H51" s="626" t="s">
        <v>449</v>
      </c>
      <c r="I51" s="627" t="s">
        <v>389</v>
      </c>
      <c r="J51" s="627" t="s">
        <v>389</v>
      </c>
      <c r="K51" s="625">
        <v>0.63</v>
      </c>
      <c r="L51" s="625">
        <v>0.63</v>
      </c>
      <c r="M51" s="625">
        <v>0.64</v>
      </c>
      <c r="N51" s="624">
        <v>0.65</v>
      </c>
    </row>
    <row r="52" spans="1:14" ht="24">
      <c r="A52" s="1900"/>
      <c r="B52" s="1902"/>
      <c r="C52" s="1902"/>
      <c r="D52" s="801" t="s">
        <v>15584</v>
      </c>
      <c r="E52" s="624">
        <v>0.45</v>
      </c>
      <c r="F52" s="625">
        <v>0.51</v>
      </c>
      <c r="G52" s="626" t="s">
        <v>449</v>
      </c>
      <c r="H52" s="626" t="s">
        <v>449</v>
      </c>
      <c r="I52" s="627" t="s">
        <v>389</v>
      </c>
      <c r="J52" s="627" t="s">
        <v>389</v>
      </c>
      <c r="K52" s="625">
        <v>0.5</v>
      </c>
      <c r="L52" s="625">
        <v>0.5</v>
      </c>
      <c r="M52" s="625">
        <v>0.51</v>
      </c>
      <c r="N52" s="624">
        <v>0.52</v>
      </c>
    </row>
    <row r="53" spans="1:14" ht="24">
      <c r="A53" s="1900"/>
      <c r="B53" s="1902"/>
      <c r="C53" s="1902"/>
      <c r="D53" s="801" t="s">
        <v>15585</v>
      </c>
      <c r="E53" s="624">
        <v>0.7</v>
      </c>
      <c r="F53" s="625">
        <v>0.71</v>
      </c>
      <c r="G53" s="626" t="s">
        <v>449</v>
      </c>
      <c r="H53" s="626" t="s">
        <v>449</v>
      </c>
      <c r="I53" s="627" t="s">
        <v>389</v>
      </c>
      <c r="J53" s="627" t="s">
        <v>389</v>
      </c>
      <c r="K53" s="625">
        <v>0.7</v>
      </c>
      <c r="L53" s="625">
        <v>0.7</v>
      </c>
      <c r="M53" s="625">
        <v>0.71</v>
      </c>
      <c r="N53" s="624">
        <v>0.72</v>
      </c>
    </row>
    <row r="54" spans="1:14" ht="36">
      <c r="A54" s="1900"/>
      <c r="B54" s="1902"/>
      <c r="C54" s="1902" t="s">
        <v>15586</v>
      </c>
      <c r="D54" s="801" t="s">
        <v>15587</v>
      </c>
      <c r="E54" s="624" t="s">
        <v>15513</v>
      </c>
      <c r="F54" s="624">
        <v>0.7</v>
      </c>
      <c r="G54" s="626" t="s">
        <v>449</v>
      </c>
      <c r="H54" s="626" t="s">
        <v>449</v>
      </c>
      <c r="I54" s="627" t="s">
        <v>389</v>
      </c>
      <c r="J54" s="627" t="s">
        <v>389</v>
      </c>
      <c r="K54" s="625">
        <v>0.7</v>
      </c>
      <c r="L54" s="625">
        <v>0.7</v>
      </c>
      <c r="M54" s="625">
        <v>0.7</v>
      </c>
      <c r="N54" s="624">
        <v>0.7</v>
      </c>
    </row>
    <row r="55" spans="1:14" ht="24">
      <c r="A55" s="1900"/>
      <c r="B55" s="1902"/>
      <c r="C55" s="1902"/>
      <c r="D55" s="801" t="s">
        <v>15588</v>
      </c>
      <c r="E55" s="625">
        <v>0.46</v>
      </c>
      <c r="F55" s="624">
        <v>0.68</v>
      </c>
      <c r="G55" s="626" t="s">
        <v>449</v>
      </c>
      <c r="H55" s="626" t="s">
        <v>449</v>
      </c>
      <c r="I55" s="625">
        <v>0.46</v>
      </c>
      <c r="J55" s="625">
        <v>0.61850000000000005</v>
      </c>
      <c r="K55" s="625">
        <v>0.65</v>
      </c>
      <c r="L55" s="625">
        <v>0.65</v>
      </c>
      <c r="M55" s="625">
        <v>0.68</v>
      </c>
      <c r="N55" s="624">
        <v>0.7</v>
      </c>
    </row>
    <row r="56" spans="1:14" ht="39.75" customHeight="1">
      <c r="A56" s="1900"/>
      <c r="B56" s="1902"/>
      <c r="C56" s="1902" t="s">
        <v>15589</v>
      </c>
      <c r="D56" s="801" t="s">
        <v>15590</v>
      </c>
      <c r="E56" s="625">
        <v>0.38</v>
      </c>
      <c r="F56" s="624">
        <v>0.43</v>
      </c>
      <c r="G56" s="626" t="s">
        <v>449</v>
      </c>
      <c r="H56" s="626" t="s">
        <v>449</v>
      </c>
      <c r="I56" s="625">
        <v>0.38</v>
      </c>
      <c r="J56" s="625">
        <v>0.4</v>
      </c>
      <c r="K56" s="625">
        <v>0.42</v>
      </c>
      <c r="L56" s="625">
        <v>0.42</v>
      </c>
      <c r="M56" s="625">
        <v>0.43</v>
      </c>
      <c r="N56" s="624">
        <v>0.44</v>
      </c>
    </row>
    <row r="57" spans="1:14" ht="39" customHeight="1">
      <c r="A57" s="1900"/>
      <c r="B57" s="1902"/>
      <c r="C57" s="1902"/>
      <c r="D57" s="801" t="s">
        <v>15591</v>
      </c>
      <c r="E57" s="625">
        <v>0.41</v>
      </c>
      <c r="F57" s="624">
        <v>0.48</v>
      </c>
      <c r="G57" s="626" t="s">
        <v>449</v>
      </c>
      <c r="H57" s="626" t="s">
        <v>449</v>
      </c>
      <c r="I57" s="628" t="s">
        <v>15592</v>
      </c>
      <c r="J57" s="625">
        <v>0.41</v>
      </c>
      <c r="K57" s="625">
        <v>0.45</v>
      </c>
      <c r="L57" s="625">
        <v>0.45</v>
      </c>
      <c r="M57" s="625">
        <v>0.48</v>
      </c>
      <c r="N57" s="624">
        <v>0.51</v>
      </c>
    </row>
    <row r="58" spans="1:14" ht="24">
      <c r="A58" s="1900"/>
      <c r="B58" s="1902"/>
      <c r="C58" s="801" t="s">
        <v>15593</v>
      </c>
      <c r="D58" s="619" t="s">
        <v>15594</v>
      </c>
      <c r="E58" s="628" t="s">
        <v>15592</v>
      </c>
      <c r="F58" s="626" t="s">
        <v>15595</v>
      </c>
      <c r="G58" s="626" t="s">
        <v>449</v>
      </c>
      <c r="H58" s="626" t="s">
        <v>449</v>
      </c>
      <c r="I58" s="628" t="s">
        <v>15592</v>
      </c>
      <c r="J58" s="627">
        <v>0.43</v>
      </c>
      <c r="K58" s="628" t="s">
        <v>15596</v>
      </c>
      <c r="L58" s="628" t="s">
        <v>15596</v>
      </c>
      <c r="M58" s="626" t="s">
        <v>15595</v>
      </c>
      <c r="N58" s="626" t="s">
        <v>15595</v>
      </c>
    </row>
    <row r="59" spans="1:14" ht="24">
      <c r="A59" s="1900"/>
      <c r="B59" s="1902"/>
      <c r="C59" s="1902" t="s">
        <v>15597</v>
      </c>
      <c r="D59" s="801" t="s">
        <v>15598</v>
      </c>
      <c r="E59" s="625">
        <v>0.73</v>
      </c>
      <c r="F59" s="624">
        <v>0.78</v>
      </c>
      <c r="G59" s="626" t="s">
        <v>449</v>
      </c>
      <c r="H59" s="626" t="s">
        <v>449</v>
      </c>
      <c r="I59" s="624">
        <v>0.76</v>
      </c>
      <c r="J59" s="624">
        <v>0.75</v>
      </c>
      <c r="K59" s="625">
        <v>0.76</v>
      </c>
      <c r="L59" s="625">
        <v>0.76</v>
      </c>
      <c r="M59" s="624">
        <v>0.78</v>
      </c>
      <c r="N59" s="624">
        <v>0.8</v>
      </c>
    </row>
    <row r="60" spans="1:14" ht="24">
      <c r="A60" s="1900"/>
      <c r="B60" s="1902"/>
      <c r="C60" s="1902"/>
      <c r="D60" s="801" t="s">
        <v>15599</v>
      </c>
      <c r="E60" s="625">
        <v>0.71</v>
      </c>
      <c r="F60" s="624">
        <v>0.76</v>
      </c>
      <c r="G60" s="626" t="s">
        <v>449</v>
      </c>
      <c r="H60" s="626" t="s">
        <v>449</v>
      </c>
      <c r="I60" s="624">
        <v>0.74</v>
      </c>
      <c r="J60" s="624">
        <v>0.68</v>
      </c>
      <c r="K60" s="625">
        <v>0.74</v>
      </c>
      <c r="L60" s="625">
        <v>0.74</v>
      </c>
      <c r="M60" s="624">
        <v>0.76</v>
      </c>
      <c r="N60" s="624">
        <v>0.78</v>
      </c>
    </row>
    <row r="61" spans="1:14" ht="24">
      <c r="A61" s="1900"/>
      <c r="B61" s="1902"/>
      <c r="C61" s="1902"/>
      <c r="D61" s="801" t="s">
        <v>15600</v>
      </c>
      <c r="E61" s="628">
        <v>0.97</v>
      </c>
      <c r="F61" s="626">
        <v>1</v>
      </c>
      <c r="G61" s="626" t="s">
        <v>449</v>
      </c>
      <c r="H61" s="626" t="s">
        <v>449</v>
      </c>
      <c r="I61" s="628">
        <v>1</v>
      </c>
      <c r="J61" s="627">
        <v>0.7</v>
      </c>
      <c r="K61" s="628">
        <v>1</v>
      </c>
      <c r="L61" s="628">
        <v>1</v>
      </c>
      <c r="M61" s="626">
        <v>1</v>
      </c>
      <c r="N61" s="626">
        <v>1</v>
      </c>
    </row>
    <row r="62" spans="1:14" ht="40.5" customHeight="1">
      <c r="A62" s="1900"/>
      <c r="B62" s="1902"/>
      <c r="C62" s="801" t="s">
        <v>15601</v>
      </c>
      <c r="D62" s="619" t="s">
        <v>15602</v>
      </c>
      <c r="E62" s="625" t="s">
        <v>389</v>
      </c>
      <c r="F62" s="624">
        <v>1</v>
      </c>
      <c r="G62" s="626" t="s">
        <v>449</v>
      </c>
      <c r="H62" s="626" t="s">
        <v>449</v>
      </c>
      <c r="I62" s="628" t="s">
        <v>389</v>
      </c>
      <c r="J62" s="628" t="s">
        <v>389</v>
      </c>
      <c r="K62" s="625">
        <v>1</v>
      </c>
      <c r="L62" s="625">
        <v>1</v>
      </c>
      <c r="M62" s="624">
        <v>1</v>
      </c>
      <c r="N62" s="624">
        <v>1</v>
      </c>
    </row>
    <row r="63" spans="1:14" ht="39" customHeight="1">
      <c r="A63" s="1915" t="s">
        <v>15603</v>
      </c>
      <c r="B63" s="1903" t="s">
        <v>15550</v>
      </c>
      <c r="C63" s="801" t="s">
        <v>15604</v>
      </c>
      <c r="D63" s="802" t="s">
        <v>15605</v>
      </c>
      <c r="E63" s="629">
        <v>1.4999999999999999E-2</v>
      </c>
      <c r="F63" s="630">
        <v>1.4999999999999999E-2</v>
      </c>
      <c r="G63" s="802" t="s">
        <v>450</v>
      </c>
      <c r="H63" s="802" t="s">
        <v>450</v>
      </c>
      <c r="I63" s="629">
        <v>1.4999999999999999E-2</v>
      </c>
      <c r="J63" s="630">
        <v>1.5900000000000001E-2</v>
      </c>
      <c r="K63" s="630">
        <v>1.4999999999999999E-2</v>
      </c>
      <c r="L63" s="630">
        <v>1.4999999999999999E-2</v>
      </c>
      <c r="M63" s="630">
        <v>1.4999999999999999E-2</v>
      </c>
      <c r="N63" s="630">
        <v>1.4999999999999999E-2</v>
      </c>
    </row>
    <row r="64" spans="1:14" ht="41.25" customHeight="1">
      <c r="A64" s="1916"/>
      <c r="B64" s="1904"/>
      <c r="C64" s="801" t="s">
        <v>15604</v>
      </c>
      <c r="D64" s="802" t="s">
        <v>15606</v>
      </c>
      <c r="E64" s="626" t="s">
        <v>15607</v>
      </c>
      <c r="F64" s="631">
        <v>487</v>
      </c>
      <c r="G64" s="802" t="s">
        <v>450</v>
      </c>
      <c r="H64" s="802" t="s">
        <v>450</v>
      </c>
      <c r="I64" s="632">
        <v>487</v>
      </c>
      <c r="J64" s="631">
        <v>487</v>
      </c>
      <c r="K64" s="631">
        <v>487</v>
      </c>
      <c r="L64" s="631">
        <v>487</v>
      </c>
      <c r="M64" s="631">
        <v>487</v>
      </c>
      <c r="N64" s="631">
        <v>487</v>
      </c>
    </row>
    <row r="65" spans="1:14" ht="36" customHeight="1">
      <c r="A65" s="1916"/>
      <c r="B65" s="1904"/>
      <c r="C65" s="801" t="s">
        <v>15604</v>
      </c>
      <c r="D65" s="802" t="s">
        <v>15608</v>
      </c>
      <c r="E65" s="633">
        <v>1</v>
      </c>
      <c r="F65" s="634">
        <v>1</v>
      </c>
      <c r="G65" s="802" t="s">
        <v>450</v>
      </c>
      <c r="H65" s="802" t="s">
        <v>450</v>
      </c>
      <c r="I65" s="633">
        <v>1</v>
      </c>
      <c r="J65" s="634">
        <v>1</v>
      </c>
      <c r="K65" s="634">
        <v>1</v>
      </c>
      <c r="L65" s="634">
        <v>1</v>
      </c>
      <c r="M65" s="634">
        <v>1</v>
      </c>
      <c r="N65" s="634">
        <v>1</v>
      </c>
    </row>
    <row r="66" spans="1:14" ht="34.5" customHeight="1">
      <c r="A66" s="1916"/>
      <c r="B66" s="1904"/>
      <c r="C66" s="801" t="s">
        <v>15604</v>
      </c>
      <c r="D66" s="802" t="s">
        <v>15609</v>
      </c>
      <c r="E66" s="635">
        <v>0.92</v>
      </c>
      <c r="F66" s="636">
        <v>0.86499999999999999</v>
      </c>
      <c r="G66" s="802" t="s">
        <v>450</v>
      </c>
      <c r="H66" s="802" t="s">
        <v>450</v>
      </c>
      <c r="I66" s="637">
        <v>0.86</v>
      </c>
      <c r="J66" s="638">
        <v>0.874</v>
      </c>
      <c r="K66" s="635">
        <v>0.86</v>
      </c>
      <c r="L66" s="635">
        <v>0.86</v>
      </c>
      <c r="M66" s="636">
        <v>0.86499999999999999</v>
      </c>
      <c r="N66" s="636">
        <v>0.86499999999999999</v>
      </c>
    </row>
    <row r="67" spans="1:14" ht="28.5" customHeight="1">
      <c r="A67" s="1916"/>
      <c r="B67" s="1904"/>
      <c r="C67" s="801" t="s">
        <v>15604</v>
      </c>
      <c r="D67" s="802" t="s">
        <v>15610</v>
      </c>
      <c r="E67" s="635">
        <v>0.94</v>
      </c>
      <c r="F67" s="635">
        <v>0.95</v>
      </c>
      <c r="G67" s="802" t="s">
        <v>450</v>
      </c>
      <c r="H67" s="802" t="s">
        <v>450</v>
      </c>
      <c r="I67" s="637">
        <v>0.97</v>
      </c>
      <c r="J67" s="638">
        <v>0.95299999999999996</v>
      </c>
      <c r="K67" s="635">
        <v>0.95</v>
      </c>
      <c r="L67" s="635">
        <v>0.95299999999999996</v>
      </c>
      <c r="M67" s="635">
        <v>0.95</v>
      </c>
      <c r="N67" s="635">
        <v>0.95</v>
      </c>
    </row>
    <row r="68" spans="1:14" ht="46.5" customHeight="1">
      <c r="A68" s="1916"/>
      <c r="B68" s="1904"/>
      <c r="C68" s="801" t="s">
        <v>15604</v>
      </c>
      <c r="D68" s="802" t="s">
        <v>15611</v>
      </c>
      <c r="E68" s="626" t="s">
        <v>15612</v>
      </c>
      <c r="F68" s="631">
        <v>345</v>
      </c>
      <c r="G68" s="802" t="s">
        <v>450</v>
      </c>
      <c r="H68" s="802" t="s">
        <v>450</v>
      </c>
      <c r="I68" s="632">
        <v>334</v>
      </c>
      <c r="J68" s="631">
        <v>323</v>
      </c>
      <c r="K68" s="626">
        <v>346</v>
      </c>
      <c r="L68" s="626">
        <v>346</v>
      </c>
      <c r="M68" s="631">
        <v>345</v>
      </c>
      <c r="N68" s="631">
        <v>365</v>
      </c>
    </row>
    <row r="69" spans="1:14" ht="54.75" customHeight="1">
      <c r="A69" s="1916"/>
      <c r="B69" s="1904"/>
      <c r="C69" s="801" t="s">
        <v>15613</v>
      </c>
      <c r="D69" s="1904" t="s">
        <v>15614</v>
      </c>
      <c r="E69" s="1877" t="s">
        <v>15615</v>
      </c>
      <c r="F69" s="626">
        <v>652</v>
      </c>
      <c r="G69" s="802" t="s">
        <v>450</v>
      </c>
      <c r="H69" s="802" t="s">
        <v>450</v>
      </c>
      <c r="I69" s="639">
        <v>580</v>
      </c>
      <c r="J69" s="640">
        <v>612</v>
      </c>
      <c r="K69" s="626">
        <v>619</v>
      </c>
      <c r="L69" s="626">
        <v>619</v>
      </c>
      <c r="M69" s="626">
        <v>652</v>
      </c>
      <c r="N69" s="626">
        <v>670</v>
      </c>
    </row>
    <row r="70" spans="1:14" ht="57.75" customHeight="1">
      <c r="A70" s="1916"/>
      <c r="B70" s="1904"/>
      <c r="C70" s="801" t="s">
        <v>15616</v>
      </c>
      <c r="D70" s="1904"/>
      <c r="E70" s="1877" t="s">
        <v>15617</v>
      </c>
      <c r="F70" s="641">
        <v>11614</v>
      </c>
      <c r="G70" s="802" t="s">
        <v>450</v>
      </c>
      <c r="H70" s="802" t="s">
        <v>450</v>
      </c>
      <c r="I70" s="642">
        <v>9658</v>
      </c>
      <c r="J70" s="643">
        <v>10552</v>
      </c>
      <c r="K70" s="641">
        <v>11602</v>
      </c>
      <c r="L70" s="641">
        <v>11602</v>
      </c>
      <c r="M70" s="641">
        <v>11614</v>
      </c>
      <c r="N70" s="641">
        <v>12194.7</v>
      </c>
    </row>
    <row r="71" spans="1:14" ht="46.5" customHeight="1">
      <c r="A71" s="1916"/>
      <c r="B71" s="1904"/>
      <c r="C71" s="801" t="s">
        <v>15618</v>
      </c>
      <c r="D71" s="644" t="s">
        <v>15619</v>
      </c>
      <c r="E71" s="1875" t="s">
        <v>15620</v>
      </c>
      <c r="F71" s="645" t="s">
        <v>15513</v>
      </c>
      <c r="G71" s="802" t="s">
        <v>450</v>
      </c>
      <c r="H71" s="802" t="s">
        <v>450</v>
      </c>
      <c r="I71" s="645">
        <v>1647447</v>
      </c>
      <c r="J71" s="646">
        <v>1706746</v>
      </c>
      <c r="K71" s="645" t="s">
        <v>15513</v>
      </c>
      <c r="L71" s="645" t="s">
        <v>15513</v>
      </c>
      <c r="M71" s="645" t="s">
        <v>15513</v>
      </c>
      <c r="N71" s="645" t="s">
        <v>15513</v>
      </c>
    </row>
    <row r="72" spans="1:14" ht="51.75" customHeight="1">
      <c r="A72" s="1917"/>
      <c r="B72" s="1904"/>
      <c r="C72" s="801" t="s">
        <v>15618</v>
      </c>
      <c r="D72" s="644" t="s">
        <v>15621</v>
      </c>
      <c r="E72" s="1876" t="s">
        <v>24005</v>
      </c>
      <c r="F72" s="645" t="s">
        <v>15513</v>
      </c>
      <c r="G72" s="802" t="s">
        <v>450</v>
      </c>
      <c r="H72" s="802" t="s">
        <v>450</v>
      </c>
      <c r="I72" s="642" t="s">
        <v>15622</v>
      </c>
      <c r="J72" s="646" t="s">
        <v>15623</v>
      </c>
      <c r="K72" s="645" t="s">
        <v>15513</v>
      </c>
      <c r="L72" s="645" t="s">
        <v>15513</v>
      </c>
      <c r="M72" s="645" t="s">
        <v>15513</v>
      </c>
      <c r="N72" s="645" t="s">
        <v>15513</v>
      </c>
    </row>
    <row r="73" spans="1:14" ht="24">
      <c r="A73" s="1883" t="s">
        <v>15624</v>
      </c>
      <c r="B73" s="1905" t="s">
        <v>15463</v>
      </c>
      <c r="C73" s="1885" t="s">
        <v>15625</v>
      </c>
      <c r="D73" s="803" t="s">
        <v>15626</v>
      </c>
      <c r="E73" s="647">
        <v>0.54020000000000001</v>
      </c>
      <c r="F73" s="647"/>
      <c r="G73" s="803" t="s">
        <v>15627</v>
      </c>
      <c r="H73" s="803" t="s">
        <v>15628</v>
      </c>
      <c r="I73" s="648">
        <v>0.56999999999999995</v>
      </c>
      <c r="J73" s="649">
        <v>0.52400000000000002</v>
      </c>
      <c r="K73" s="649"/>
      <c r="L73" s="803"/>
      <c r="M73" s="803"/>
      <c r="N73" s="803"/>
    </row>
    <row r="74" spans="1:14" ht="60">
      <c r="A74" s="1883"/>
      <c r="B74" s="1906"/>
      <c r="C74" s="1885"/>
      <c r="D74" s="803" t="s">
        <v>15629</v>
      </c>
      <c r="E74" s="647">
        <v>0.6704</v>
      </c>
      <c r="F74" s="647"/>
      <c r="G74" s="803" t="s">
        <v>15630</v>
      </c>
      <c r="H74" s="803" t="s">
        <v>15631</v>
      </c>
      <c r="I74" s="649">
        <v>0.6764</v>
      </c>
      <c r="J74" s="648">
        <v>0.69099999999999995</v>
      </c>
      <c r="K74" s="648"/>
      <c r="L74" s="803"/>
      <c r="M74" s="803"/>
      <c r="N74" s="803"/>
    </row>
    <row r="75" spans="1:14" ht="36">
      <c r="A75" s="1883"/>
      <c r="B75" s="1906"/>
      <c r="C75" s="1885" t="s">
        <v>15632</v>
      </c>
      <c r="D75" s="803" t="s">
        <v>15633</v>
      </c>
      <c r="E75" s="647">
        <v>0.67800000000000005</v>
      </c>
      <c r="F75" s="647"/>
      <c r="G75" s="803" t="s">
        <v>15634</v>
      </c>
      <c r="H75" s="803" t="s">
        <v>15635</v>
      </c>
      <c r="I75" s="648">
        <v>0.82</v>
      </c>
      <c r="J75" s="648">
        <v>0.99639999999999995</v>
      </c>
      <c r="K75" s="648"/>
      <c r="L75" s="803"/>
      <c r="M75" s="803"/>
      <c r="N75" s="803"/>
    </row>
    <row r="76" spans="1:14" ht="36">
      <c r="A76" s="1883"/>
      <c r="B76" s="1906"/>
      <c r="C76" s="1885"/>
      <c r="D76" s="803" t="s">
        <v>15636</v>
      </c>
      <c r="E76" s="647">
        <v>0.76</v>
      </c>
      <c r="F76" s="647"/>
      <c r="G76" s="803" t="s">
        <v>15634</v>
      </c>
      <c r="H76" s="803" t="s">
        <v>15635</v>
      </c>
      <c r="I76" s="648">
        <v>0.8</v>
      </c>
      <c r="J76" s="648">
        <v>0.99950000000000006</v>
      </c>
      <c r="K76" s="648"/>
      <c r="L76" s="803"/>
      <c r="M76" s="803"/>
      <c r="N76" s="803"/>
    </row>
    <row r="77" spans="1:14" ht="60">
      <c r="A77" s="1883"/>
      <c r="B77" s="1906"/>
      <c r="C77" s="1885" t="s">
        <v>15637</v>
      </c>
      <c r="D77" s="803" t="s">
        <v>15638</v>
      </c>
      <c r="E77" s="647">
        <v>0.67049999999999998</v>
      </c>
      <c r="F77" s="647"/>
      <c r="G77" s="803" t="s">
        <v>15639</v>
      </c>
      <c r="H77" s="803" t="s">
        <v>15640</v>
      </c>
      <c r="I77" s="648">
        <v>0.73</v>
      </c>
      <c r="J77" s="649">
        <v>0.7198</v>
      </c>
      <c r="K77" s="649"/>
      <c r="L77" s="803"/>
      <c r="M77" s="803"/>
      <c r="N77" s="803"/>
    </row>
    <row r="78" spans="1:14" ht="60">
      <c r="A78" s="1883"/>
      <c r="B78" s="1906"/>
      <c r="C78" s="1885"/>
      <c r="D78" s="803" t="s">
        <v>15641</v>
      </c>
      <c r="E78" s="647">
        <v>0.35820000000000002</v>
      </c>
      <c r="F78" s="647"/>
      <c r="G78" s="803" t="s">
        <v>15639</v>
      </c>
      <c r="H78" s="803" t="s">
        <v>15642</v>
      </c>
      <c r="I78" s="649">
        <v>0.32500000000000001</v>
      </c>
      <c r="J78" s="650">
        <v>0.3523</v>
      </c>
      <c r="K78" s="650"/>
      <c r="L78" s="803"/>
      <c r="M78" s="803"/>
      <c r="N78" s="803"/>
    </row>
    <row r="79" spans="1:14" ht="36">
      <c r="A79" s="1883"/>
      <c r="B79" s="1906"/>
      <c r="C79" s="803" t="s">
        <v>15643</v>
      </c>
      <c r="D79" s="803" t="s">
        <v>15644</v>
      </c>
      <c r="E79" s="647">
        <v>0</v>
      </c>
      <c r="F79" s="647"/>
      <c r="G79" s="803" t="s">
        <v>15645</v>
      </c>
      <c r="H79" s="803" t="s">
        <v>15646</v>
      </c>
      <c r="I79" s="648">
        <v>0.9</v>
      </c>
      <c r="J79" s="648">
        <v>0.96</v>
      </c>
      <c r="K79" s="648"/>
      <c r="L79" s="803"/>
      <c r="M79" s="803"/>
      <c r="N79" s="803"/>
    </row>
    <row r="80" spans="1:14" ht="24">
      <c r="A80" s="1883"/>
      <c r="B80" s="1907"/>
      <c r="C80" s="803" t="s">
        <v>15647</v>
      </c>
      <c r="D80" s="803" t="s">
        <v>15648</v>
      </c>
      <c r="E80" s="803">
        <v>0</v>
      </c>
      <c r="F80" s="803"/>
      <c r="G80" s="803" t="s">
        <v>15649</v>
      </c>
      <c r="H80" s="803" t="s">
        <v>15650</v>
      </c>
      <c r="I80" s="803">
        <v>1</v>
      </c>
      <c r="J80" s="803">
        <v>1</v>
      </c>
      <c r="K80" s="803"/>
      <c r="L80" s="803"/>
      <c r="M80" s="803"/>
      <c r="N80" s="803"/>
    </row>
    <row r="81" spans="1:14" ht="48">
      <c r="A81" s="1883" t="s">
        <v>15651</v>
      </c>
      <c r="B81" s="1884" t="s">
        <v>15463</v>
      </c>
      <c r="C81" s="1885" t="s">
        <v>19023</v>
      </c>
      <c r="D81" s="803" t="s">
        <v>15652</v>
      </c>
      <c r="E81" s="647">
        <v>0.7087</v>
      </c>
      <c r="F81" s="649">
        <v>0.78859999999999997</v>
      </c>
      <c r="G81" s="803" t="s">
        <v>15653</v>
      </c>
      <c r="H81" s="803" t="s">
        <v>15654</v>
      </c>
      <c r="I81" s="648"/>
      <c r="J81" s="648"/>
      <c r="K81" s="649">
        <v>0.7631</v>
      </c>
      <c r="L81" s="649">
        <v>0.7631</v>
      </c>
      <c r="M81" s="649">
        <v>0.78859999999999997</v>
      </c>
      <c r="N81" s="649">
        <v>0.81410000000000005</v>
      </c>
    </row>
    <row r="82" spans="1:14" ht="24">
      <c r="A82" s="1883"/>
      <c r="B82" s="1884"/>
      <c r="C82" s="1885"/>
      <c r="D82" s="803" t="s">
        <v>15655</v>
      </c>
      <c r="E82" s="803" t="s">
        <v>15513</v>
      </c>
      <c r="F82" s="649">
        <v>0.25879999999999997</v>
      </c>
      <c r="G82" s="803" t="s">
        <v>15656</v>
      </c>
      <c r="H82" s="803" t="s">
        <v>15654</v>
      </c>
      <c r="I82" s="648"/>
      <c r="J82" s="648"/>
      <c r="K82" s="649">
        <v>0.2505</v>
      </c>
      <c r="L82" s="649">
        <v>0.2505</v>
      </c>
      <c r="M82" s="649">
        <v>0.25879999999999997</v>
      </c>
      <c r="N82" s="649">
        <v>0.26719999999999999</v>
      </c>
    </row>
    <row r="83" spans="1:14" ht="48">
      <c r="A83" s="1883"/>
      <c r="B83" s="1884" t="s">
        <v>15463</v>
      </c>
      <c r="C83" s="608" t="s">
        <v>15657</v>
      </c>
      <c r="D83" s="803" t="s">
        <v>15658</v>
      </c>
      <c r="E83" s="647" t="s">
        <v>15513</v>
      </c>
      <c r="F83" s="649">
        <v>0.8</v>
      </c>
      <c r="G83" s="803" t="s">
        <v>15659</v>
      </c>
      <c r="H83" s="803" t="s">
        <v>15660</v>
      </c>
      <c r="I83" s="648"/>
      <c r="J83" s="648"/>
      <c r="K83" s="649">
        <v>0.7</v>
      </c>
      <c r="L83" s="649">
        <v>0.7</v>
      </c>
      <c r="M83" s="649">
        <v>0.8</v>
      </c>
      <c r="N83" s="649">
        <v>0.9</v>
      </c>
    </row>
    <row r="84" spans="1:14" ht="36">
      <c r="A84" s="1883"/>
      <c r="B84" s="1884"/>
      <c r="C84" s="608" t="s">
        <v>15661</v>
      </c>
      <c r="D84" s="803" t="s">
        <v>15662</v>
      </c>
      <c r="E84" s="647" t="s">
        <v>15513</v>
      </c>
      <c r="F84" s="649">
        <v>0.05</v>
      </c>
      <c r="G84" s="803" t="s">
        <v>15663</v>
      </c>
      <c r="H84" s="803" t="s">
        <v>15664</v>
      </c>
      <c r="I84" s="648"/>
      <c r="J84" s="648"/>
      <c r="K84" s="649">
        <v>0.03</v>
      </c>
      <c r="L84" s="649">
        <v>0.03</v>
      </c>
      <c r="M84" s="649">
        <v>0.05</v>
      </c>
      <c r="N84" s="649">
        <v>0.1</v>
      </c>
    </row>
    <row r="85" spans="1:14" ht="24">
      <c r="A85" s="1883"/>
      <c r="B85" s="1884" t="s">
        <v>15463</v>
      </c>
      <c r="C85" s="608" t="s">
        <v>15661</v>
      </c>
      <c r="D85" s="803" t="s">
        <v>15665</v>
      </c>
      <c r="E85" s="647" t="s">
        <v>15513</v>
      </c>
      <c r="F85" s="648">
        <v>0.55000000000000004</v>
      </c>
      <c r="G85" s="803" t="s">
        <v>15666</v>
      </c>
      <c r="H85" s="803" t="s">
        <v>15667</v>
      </c>
      <c r="I85" s="648"/>
      <c r="J85" s="648"/>
      <c r="K85" s="648">
        <v>0.5</v>
      </c>
      <c r="L85" s="648">
        <v>0.5</v>
      </c>
      <c r="M85" s="648">
        <v>0.55000000000000004</v>
      </c>
      <c r="N85" s="648">
        <v>0.6</v>
      </c>
    </row>
    <row r="86" spans="1:14" ht="36">
      <c r="A86" s="1883"/>
      <c r="B86" s="1884"/>
      <c r="C86" s="608" t="s">
        <v>15668</v>
      </c>
      <c r="D86" s="803" t="s">
        <v>15669</v>
      </c>
      <c r="E86" s="647" t="s">
        <v>15513</v>
      </c>
      <c r="F86" s="648">
        <v>0.05</v>
      </c>
      <c r="G86" s="803" t="s">
        <v>15670</v>
      </c>
      <c r="H86" s="803" t="s">
        <v>15667</v>
      </c>
      <c r="I86" s="648"/>
      <c r="J86" s="648"/>
      <c r="K86" s="648">
        <v>0</v>
      </c>
      <c r="L86" s="648">
        <v>0</v>
      </c>
      <c r="M86" s="648">
        <v>0.05</v>
      </c>
      <c r="N86" s="648">
        <v>0.1</v>
      </c>
    </row>
    <row r="87" spans="1:14" ht="36">
      <c r="A87" s="1883"/>
      <c r="B87" s="1884" t="s">
        <v>15463</v>
      </c>
      <c r="C87" s="608" t="s">
        <v>15671</v>
      </c>
      <c r="D87" s="803" t="s">
        <v>15672</v>
      </c>
      <c r="E87" s="647" t="s">
        <v>15513</v>
      </c>
      <c r="F87" s="648">
        <v>0.65</v>
      </c>
      <c r="G87" s="803" t="s">
        <v>15673</v>
      </c>
      <c r="H87" s="803" t="s">
        <v>15674</v>
      </c>
      <c r="I87" s="648"/>
      <c r="J87" s="648"/>
      <c r="K87" s="648">
        <v>0.6</v>
      </c>
      <c r="L87" s="648">
        <v>0.6</v>
      </c>
      <c r="M87" s="648">
        <v>0.65</v>
      </c>
      <c r="N87" s="648">
        <v>0.7</v>
      </c>
    </row>
    <row r="88" spans="1:14" ht="24">
      <c r="A88" s="1883"/>
      <c r="B88" s="1884"/>
      <c r="C88" s="608" t="s">
        <v>15675</v>
      </c>
      <c r="D88" s="803" t="s">
        <v>15676</v>
      </c>
      <c r="E88" s="647" t="s">
        <v>15513</v>
      </c>
      <c r="F88" s="648">
        <v>0.6</v>
      </c>
      <c r="G88" s="803" t="s">
        <v>15677</v>
      </c>
      <c r="H88" s="803" t="s">
        <v>15660</v>
      </c>
      <c r="I88" s="648"/>
      <c r="J88" s="648"/>
      <c r="K88" s="648">
        <v>0.5</v>
      </c>
      <c r="L88" s="648">
        <v>0.5</v>
      </c>
      <c r="M88" s="648">
        <v>0.6</v>
      </c>
      <c r="N88" s="648">
        <v>0.7</v>
      </c>
    </row>
    <row r="89" spans="1:14" ht="36">
      <c r="A89" s="1883" t="s">
        <v>15678</v>
      </c>
      <c r="B89" s="1910" t="s">
        <v>15486</v>
      </c>
      <c r="C89" s="801" t="s">
        <v>15679</v>
      </c>
      <c r="D89" s="801" t="s">
        <v>15680</v>
      </c>
      <c r="E89" s="651">
        <v>6.5000000000000002E-2</v>
      </c>
      <c r="F89" s="636">
        <v>0.26500000000000001</v>
      </c>
      <c r="G89" s="626" t="s">
        <v>15681</v>
      </c>
      <c r="H89" s="626" t="s">
        <v>15595</v>
      </c>
      <c r="I89" s="636">
        <v>0.16500000000000001</v>
      </c>
      <c r="J89" s="636">
        <v>0.2414</v>
      </c>
      <c r="K89" s="636">
        <v>0.215</v>
      </c>
      <c r="L89" s="636">
        <v>0.215</v>
      </c>
      <c r="M89" s="636">
        <v>0.26500000000000001</v>
      </c>
      <c r="N89" s="636">
        <v>0.315</v>
      </c>
    </row>
    <row r="90" spans="1:14" ht="17.25" customHeight="1">
      <c r="A90" s="1883"/>
      <c r="B90" s="1910"/>
      <c r="C90" s="801" t="s">
        <v>15682</v>
      </c>
      <c r="D90" s="801" t="s">
        <v>15683</v>
      </c>
      <c r="E90" s="651">
        <v>0.29599999999999999</v>
      </c>
      <c r="F90" s="624">
        <v>0.82</v>
      </c>
      <c r="G90" s="626" t="s">
        <v>15684</v>
      </c>
      <c r="H90" s="626" t="s">
        <v>15650</v>
      </c>
      <c r="I90" s="636">
        <v>0.48199999999999998</v>
      </c>
      <c r="J90" s="636">
        <v>0.54200000000000004</v>
      </c>
      <c r="K90" s="636">
        <v>0.59499999999999997</v>
      </c>
      <c r="L90" s="636">
        <v>0.60699999999999998</v>
      </c>
      <c r="M90" s="624">
        <v>0.82</v>
      </c>
      <c r="N90" s="624">
        <v>0.93</v>
      </c>
    </row>
    <row r="91" spans="1:14" ht="36">
      <c r="A91" s="1883"/>
      <c r="B91" s="1910"/>
      <c r="C91" s="801" t="s">
        <v>15685</v>
      </c>
      <c r="D91" s="619" t="s">
        <v>15686</v>
      </c>
      <c r="E91" s="622">
        <v>0.74</v>
      </c>
      <c r="F91" s="624">
        <v>0.96</v>
      </c>
      <c r="G91" s="626" t="s">
        <v>15687</v>
      </c>
      <c r="H91" s="626" t="s">
        <v>15642</v>
      </c>
      <c r="I91" s="624">
        <v>0.88</v>
      </c>
      <c r="J91" s="636">
        <v>0.997</v>
      </c>
      <c r="K91" s="624">
        <v>0.91</v>
      </c>
      <c r="L91" s="624">
        <v>0.91</v>
      </c>
      <c r="M91" s="624">
        <v>0.96</v>
      </c>
      <c r="N91" s="624">
        <v>0.99</v>
      </c>
    </row>
    <row r="92" spans="1:14" ht="36">
      <c r="A92" s="1883"/>
      <c r="B92" s="1910"/>
      <c r="C92" s="801" t="s">
        <v>15688</v>
      </c>
      <c r="D92" s="801" t="s">
        <v>15689</v>
      </c>
      <c r="E92" s="622">
        <v>0.9</v>
      </c>
      <c r="F92" s="624">
        <v>0.97</v>
      </c>
      <c r="G92" s="626" t="s">
        <v>15690</v>
      </c>
      <c r="H92" s="626" t="s">
        <v>15691</v>
      </c>
      <c r="I92" s="624">
        <v>0.9</v>
      </c>
      <c r="J92" s="626" t="s">
        <v>15513</v>
      </c>
      <c r="K92" s="624">
        <v>0.93</v>
      </c>
      <c r="L92" s="624">
        <v>0.93</v>
      </c>
      <c r="M92" s="624">
        <v>0.97</v>
      </c>
      <c r="N92" s="624">
        <v>1</v>
      </c>
    </row>
    <row r="93" spans="1:14" ht="36">
      <c r="A93" s="1883"/>
      <c r="B93" s="1910"/>
      <c r="C93" s="801" t="s">
        <v>15692</v>
      </c>
      <c r="D93" s="801" t="s">
        <v>15693</v>
      </c>
      <c r="E93" s="622">
        <v>0.48</v>
      </c>
      <c r="F93" s="636">
        <v>0.68</v>
      </c>
      <c r="G93" s="626" t="s">
        <v>15690</v>
      </c>
      <c r="H93" s="626" t="s">
        <v>15694</v>
      </c>
      <c r="I93" s="624">
        <v>0.61</v>
      </c>
      <c r="J93" s="636">
        <v>0.68899999999999995</v>
      </c>
      <c r="K93" s="624">
        <v>0.66</v>
      </c>
      <c r="L93" s="636">
        <v>0.66</v>
      </c>
      <c r="M93" s="636">
        <v>0.68</v>
      </c>
      <c r="N93" s="624">
        <v>0.7</v>
      </c>
    </row>
    <row r="94" spans="1:14" ht="24">
      <c r="A94" s="1883"/>
      <c r="B94" s="1910"/>
      <c r="C94" s="801" t="s">
        <v>15695</v>
      </c>
      <c r="D94" s="801" t="s">
        <v>15696</v>
      </c>
      <c r="E94" s="622">
        <v>0.69</v>
      </c>
      <c r="F94" s="624">
        <v>0.92</v>
      </c>
      <c r="G94" s="626" t="s">
        <v>15690</v>
      </c>
      <c r="H94" s="626" t="s">
        <v>15697</v>
      </c>
      <c r="I94" s="624">
        <v>0.81</v>
      </c>
      <c r="J94" s="624">
        <v>0.83</v>
      </c>
      <c r="K94" s="624">
        <v>0.87</v>
      </c>
      <c r="L94" s="624">
        <v>0.78</v>
      </c>
      <c r="M94" s="624">
        <v>0.92</v>
      </c>
      <c r="N94" s="624">
        <v>0.95</v>
      </c>
    </row>
    <row r="95" spans="1:14" ht="24">
      <c r="A95" s="1883"/>
      <c r="B95" s="804" t="s">
        <v>15698</v>
      </c>
      <c r="C95" s="801" t="s">
        <v>15699</v>
      </c>
      <c r="D95" s="801" t="s">
        <v>15700</v>
      </c>
      <c r="E95" s="801">
        <v>1</v>
      </c>
      <c r="F95" s="626">
        <v>2</v>
      </c>
      <c r="G95" s="626" t="s">
        <v>15701</v>
      </c>
      <c r="H95" s="626" t="s">
        <v>15650</v>
      </c>
      <c r="I95" s="626">
        <v>2</v>
      </c>
      <c r="J95" s="626">
        <v>2</v>
      </c>
      <c r="K95" s="626">
        <v>2</v>
      </c>
      <c r="L95" s="626">
        <v>2</v>
      </c>
      <c r="M95" s="626">
        <v>2</v>
      </c>
      <c r="N95" s="626">
        <v>2</v>
      </c>
    </row>
    <row r="96" spans="1:14" ht="67.5">
      <c r="A96" s="1908" t="s">
        <v>15702</v>
      </c>
      <c r="B96" s="1910" t="s">
        <v>15486</v>
      </c>
      <c r="C96" s="801" t="s">
        <v>15703</v>
      </c>
      <c r="D96" s="801" t="s">
        <v>15704</v>
      </c>
      <c r="E96" s="1878" t="s">
        <v>15705</v>
      </c>
      <c r="F96" s="1879" t="s">
        <v>15706</v>
      </c>
      <c r="G96" s="801" t="s">
        <v>451</v>
      </c>
      <c r="H96" s="801" t="s">
        <v>451</v>
      </c>
      <c r="I96" s="622">
        <v>0.7</v>
      </c>
      <c r="J96" s="622">
        <v>0.9</v>
      </c>
      <c r="K96" s="622">
        <v>0.7</v>
      </c>
      <c r="L96" s="622">
        <v>0.9</v>
      </c>
      <c r="M96" s="622">
        <v>0.8</v>
      </c>
      <c r="N96" s="622">
        <v>0.8</v>
      </c>
    </row>
    <row r="97" spans="1:14" ht="132" customHeight="1">
      <c r="A97" s="1908"/>
      <c r="B97" s="1910"/>
      <c r="C97" s="801" t="s">
        <v>15707</v>
      </c>
      <c r="D97" s="801" t="s">
        <v>15708</v>
      </c>
      <c r="E97" s="1879" t="s">
        <v>15709</v>
      </c>
      <c r="F97" s="1878" t="s">
        <v>15710</v>
      </c>
      <c r="G97" s="801" t="s">
        <v>451</v>
      </c>
      <c r="H97" s="801" t="s">
        <v>451</v>
      </c>
      <c r="I97" s="622">
        <v>0.24</v>
      </c>
      <c r="J97" s="622">
        <v>0.05</v>
      </c>
      <c r="K97" s="622">
        <v>0.24</v>
      </c>
      <c r="L97" s="622">
        <v>0.05</v>
      </c>
      <c r="M97" s="622">
        <v>0.24</v>
      </c>
      <c r="N97" s="622">
        <v>0.24</v>
      </c>
    </row>
    <row r="98" spans="1:14" ht="72.75" customHeight="1">
      <c r="A98" s="1908"/>
      <c r="B98" s="1910"/>
      <c r="C98" s="801" t="s">
        <v>15711</v>
      </c>
      <c r="D98" s="801" t="s">
        <v>15712</v>
      </c>
      <c r="E98" s="1879" t="s">
        <v>15713</v>
      </c>
      <c r="F98" s="1879" t="s">
        <v>15714</v>
      </c>
      <c r="G98" s="801" t="s">
        <v>451</v>
      </c>
      <c r="H98" s="801" t="s">
        <v>451</v>
      </c>
      <c r="I98" s="622">
        <v>0.97</v>
      </c>
      <c r="J98" s="622">
        <v>0.86</v>
      </c>
      <c r="K98" s="622">
        <v>0.96</v>
      </c>
      <c r="L98" s="622">
        <v>0.9</v>
      </c>
      <c r="M98" s="622">
        <v>0.96</v>
      </c>
      <c r="N98" s="622">
        <v>0.96</v>
      </c>
    </row>
    <row r="99" spans="1:14" ht="60.75" customHeight="1">
      <c r="A99" s="1908"/>
      <c r="B99" s="1910"/>
      <c r="C99" s="801" t="s">
        <v>15715</v>
      </c>
      <c r="D99" s="801" t="s">
        <v>15716</v>
      </c>
      <c r="E99" s="1879" t="s">
        <v>15717</v>
      </c>
      <c r="F99" s="1879" t="s">
        <v>15718</v>
      </c>
      <c r="G99" s="801" t="s">
        <v>451</v>
      </c>
      <c r="H99" s="801" t="s">
        <v>451</v>
      </c>
      <c r="I99" s="620">
        <v>1</v>
      </c>
      <c r="J99" s="801">
        <v>0.93</v>
      </c>
      <c r="K99" s="620">
        <v>1</v>
      </c>
      <c r="L99" s="801">
        <v>0.95</v>
      </c>
      <c r="M99" s="620">
        <v>1</v>
      </c>
      <c r="N99" s="620">
        <v>1</v>
      </c>
    </row>
    <row r="100" spans="1:14" ht="60">
      <c r="A100" s="1908" t="s">
        <v>15719</v>
      </c>
      <c r="B100" s="1914" t="s">
        <v>15486</v>
      </c>
      <c r="C100" s="603" t="s">
        <v>15720</v>
      </c>
      <c r="D100" s="604" t="s">
        <v>15721</v>
      </c>
      <c r="E100" s="607" t="s">
        <v>15722</v>
      </c>
      <c r="F100" s="607">
        <v>0.22</v>
      </c>
      <c r="G100" s="604" t="s">
        <v>15723</v>
      </c>
      <c r="H100" s="604" t="s">
        <v>15724</v>
      </c>
      <c r="I100" s="603" t="s">
        <v>15725</v>
      </c>
      <c r="J100" s="607" t="s">
        <v>15513</v>
      </c>
      <c r="K100" s="607">
        <v>0.21</v>
      </c>
      <c r="L100" s="607">
        <v>0.21</v>
      </c>
      <c r="M100" s="607">
        <v>0.22</v>
      </c>
      <c r="N100" s="607">
        <v>0.23</v>
      </c>
    </row>
    <row r="101" spans="1:14" ht="24">
      <c r="A101" s="1908"/>
      <c r="B101" s="1914"/>
      <c r="C101" s="603" t="s">
        <v>15726</v>
      </c>
      <c r="D101" s="604" t="s">
        <v>15727</v>
      </c>
      <c r="E101" s="604" t="s">
        <v>15513</v>
      </c>
      <c r="F101" s="604">
        <v>0.72</v>
      </c>
      <c r="G101" s="604" t="s">
        <v>15723</v>
      </c>
      <c r="H101" s="604" t="s">
        <v>15728</v>
      </c>
      <c r="I101" s="604" t="s">
        <v>15513</v>
      </c>
      <c r="J101" s="604" t="s">
        <v>15513</v>
      </c>
      <c r="K101" s="604">
        <v>0.68</v>
      </c>
      <c r="L101" s="604">
        <v>0.68</v>
      </c>
      <c r="M101" s="604">
        <v>0.72</v>
      </c>
      <c r="N101" s="604">
        <v>0.76</v>
      </c>
    </row>
    <row r="102" spans="1:14" ht="60">
      <c r="A102" s="1908"/>
      <c r="B102" s="1914"/>
      <c r="C102" s="603" t="s">
        <v>15729</v>
      </c>
      <c r="D102" s="604" t="s">
        <v>15730</v>
      </c>
      <c r="E102" s="604" t="s">
        <v>15513</v>
      </c>
      <c r="F102" s="607">
        <v>0.7</v>
      </c>
      <c r="G102" s="604" t="s">
        <v>15723</v>
      </c>
      <c r="H102" s="604" t="s">
        <v>15731</v>
      </c>
      <c r="I102" s="604" t="s">
        <v>15513</v>
      </c>
      <c r="J102" s="604" t="s">
        <v>15513</v>
      </c>
      <c r="K102" s="607">
        <v>0.65</v>
      </c>
      <c r="L102" s="607">
        <v>0.65</v>
      </c>
      <c r="M102" s="607">
        <v>0.7</v>
      </c>
      <c r="N102" s="607">
        <v>0.78</v>
      </c>
    </row>
    <row r="103" spans="1:14" ht="48">
      <c r="A103" s="1908" t="s">
        <v>15732</v>
      </c>
      <c r="B103" s="804" t="s">
        <v>11900</v>
      </c>
      <c r="C103" s="801" t="s">
        <v>15733</v>
      </c>
      <c r="D103" s="801" t="s">
        <v>15734</v>
      </c>
      <c r="E103" s="801" t="s">
        <v>15735</v>
      </c>
      <c r="F103" s="652">
        <v>2</v>
      </c>
      <c r="G103" s="801" t="s">
        <v>452</v>
      </c>
      <c r="H103" s="801" t="s">
        <v>452</v>
      </c>
      <c r="I103" s="652">
        <v>2</v>
      </c>
      <c r="J103" s="652">
        <v>1</v>
      </c>
      <c r="K103" s="652">
        <v>2</v>
      </c>
      <c r="L103" s="652">
        <v>2</v>
      </c>
      <c r="M103" s="652">
        <v>2</v>
      </c>
      <c r="N103" s="652">
        <v>2</v>
      </c>
    </row>
    <row r="104" spans="1:14" ht="36">
      <c r="A104" s="1908"/>
      <c r="B104" s="1910" t="s">
        <v>11900</v>
      </c>
      <c r="C104" s="1902" t="s">
        <v>15736</v>
      </c>
      <c r="D104" s="801" t="s">
        <v>15737</v>
      </c>
      <c r="E104" s="653" t="s">
        <v>15738</v>
      </c>
      <c r="F104" s="652">
        <v>300</v>
      </c>
      <c r="G104" s="801" t="s">
        <v>452</v>
      </c>
      <c r="H104" s="801" t="s">
        <v>452</v>
      </c>
      <c r="I104" s="652">
        <v>300</v>
      </c>
      <c r="J104" s="652">
        <v>461</v>
      </c>
      <c r="K104" s="652">
        <v>300</v>
      </c>
      <c r="L104" s="652">
        <v>700</v>
      </c>
      <c r="M104" s="652">
        <v>300</v>
      </c>
      <c r="N104" s="652">
        <v>300</v>
      </c>
    </row>
    <row r="105" spans="1:14">
      <c r="A105" s="1908"/>
      <c r="B105" s="1910"/>
      <c r="C105" s="1902"/>
      <c r="D105" s="801" t="s">
        <v>15739</v>
      </c>
      <c r="E105" s="801" t="s">
        <v>15740</v>
      </c>
      <c r="F105" s="652">
        <v>30</v>
      </c>
      <c r="G105" s="801" t="s">
        <v>452</v>
      </c>
      <c r="H105" s="801" t="s">
        <v>452</v>
      </c>
      <c r="I105" s="652">
        <v>30</v>
      </c>
      <c r="J105" s="652">
        <v>0</v>
      </c>
      <c r="K105" s="652">
        <v>30</v>
      </c>
      <c r="L105" s="652">
        <v>30</v>
      </c>
      <c r="M105" s="652">
        <v>30</v>
      </c>
      <c r="N105" s="652">
        <v>30</v>
      </c>
    </row>
    <row r="106" spans="1:14" ht="36">
      <c r="A106" s="1908"/>
      <c r="B106" s="1910"/>
      <c r="C106" s="1902" t="s">
        <v>15741</v>
      </c>
      <c r="D106" s="801" t="s">
        <v>15742</v>
      </c>
      <c r="E106" s="801" t="s">
        <v>15740</v>
      </c>
      <c r="F106" s="652">
        <v>2</v>
      </c>
      <c r="G106" s="801" t="s">
        <v>452</v>
      </c>
      <c r="H106" s="801" t="s">
        <v>452</v>
      </c>
      <c r="I106" s="652">
        <v>20</v>
      </c>
      <c r="J106" s="652">
        <v>17</v>
      </c>
      <c r="K106" s="652">
        <v>2</v>
      </c>
      <c r="L106" s="652">
        <v>2</v>
      </c>
      <c r="M106" s="652">
        <v>2</v>
      </c>
      <c r="N106" s="652">
        <v>2</v>
      </c>
    </row>
    <row r="107" spans="1:14" ht="24">
      <c r="A107" s="1908"/>
      <c r="B107" s="1910"/>
      <c r="C107" s="1902"/>
      <c r="D107" s="801" t="s">
        <v>15743</v>
      </c>
      <c r="E107" s="801" t="s">
        <v>15740</v>
      </c>
      <c r="F107" s="652">
        <v>2</v>
      </c>
      <c r="G107" s="801" t="s">
        <v>452</v>
      </c>
      <c r="H107" s="801" t="s">
        <v>452</v>
      </c>
      <c r="I107" s="652">
        <v>2</v>
      </c>
      <c r="J107" s="652">
        <v>17</v>
      </c>
      <c r="K107" s="652">
        <v>2</v>
      </c>
      <c r="L107" s="652">
        <v>2</v>
      </c>
      <c r="M107" s="652">
        <v>2</v>
      </c>
      <c r="N107" s="652">
        <v>2</v>
      </c>
    </row>
    <row r="108" spans="1:14" ht="48">
      <c r="A108" s="1908"/>
      <c r="B108" s="804" t="s">
        <v>15486</v>
      </c>
      <c r="C108" s="801" t="s">
        <v>15744</v>
      </c>
      <c r="D108" s="801" t="s">
        <v>15745</v>
      </c>
      <c r="E108" s="801" t="s">
        <v>15746</v>
      </c>
      <c r="F108" s="622">
        <v>0.8</v>
      </c>
      <c r="G108" s="801" t="s">
        <v>452</v>
      </c>
      <c r="H108" s="801" t="s">
        <v>452</v>
      </c>
      <c r="I108" s="647">
        <v>0.6</v>
      </c>
      <c r="J108" s="647">
        <v>0.5</v>
      </c>
      <c r="K108" s="647">
        <v>0.7</v>
      </c>
      <c r="L108" s="647">
        <v>0.7</v>
      </c>
      <c r="M108" s="647">
        <v>0.8</v>
      </c>
      <c r="N108" s="647">
        <v>0.9</v>
      </c>
    </row>
    <row r="109" spans="1:14" ht="24">
      <c r="A109" s="1908"/>
      <c r="B109" s="1910" t="s">
        <v>11900</v>
      </c>
      <c r="C109" s="1911" t="s">
        <v>15747</v>
      </c>
      <c r="D109" s="628" t="s">
        <v>15748</v>
      </c>
      <c r="E109" s="653" t="s">
        <v>15749</v>
      </c>
      <c r="F109" s="652">
        <v>200</v>
      </c>
      <c r="G109" s="801" t="s">
        <v>452</v>
      </c>
      <c r="H109" s="801" t="s">
        <v>452</v>
      </c>
      <c r="I109" s="652">
        <v>200</v>
      </c>
      <c r="J109" s="653">
        <v>1933</v>
      </c>
      <c r="K109" s="652">
        <v>200</v>
      </c>
      <c r="L109" s="652">
        <v>200</v>
      </c>
      <c r="M109" s="652">
        <v>200</v>
      </c>
      <c r="N109" s="652">
        <v>200</v>
      </c>
    </row>
    <row r="110" spans="1:14" ht="24">
      <c r="A110" s="1908"/>
      <c r="B110" s="1910"/>
      <c r="C110" s="1912"/>
      <c r="D110" s="628" t="s">
        <v>15750</v>
      </c>
      <c r="E110" s="801" t="s">
        <v>15751</v>
      </c>
      <c r="F110" s="652">
        <v>10</v>
      </c>
      <c r="G110" s="801" t="s">
        <v>452</v>
      </c>
      <c r="H110" s="801" t="s">
        <v>452</v>
      </c>
      <c r="I110" s="652">
        <v>10</v>
      </c>
      <c r="J110" s="652">
        <v>157</v>
      </c>
      <c r="K110" s="652">
        <v>10</v>
      </c>
      <c r="L110" s="652">
        <v>10</v>
      </c>
      <c r="M110" s="652">
        <v>10</v>
      </c>
      <c r="N110" s="652">
        <v>10</v>
      </c>
    </row>
    <row r="111" spans="1:14" ht="36">
      <c r="A111" s="1908"/>
      <c r="B111" s="1910"/>
      <c r="C111" s="1912"/>
      <c r="D111" s="628" t="s">
        <v>15752</v>
      </c>
      <c r="E111" s="801" t="s">
        <v>15740</v>
      </c>
      <c r="F111" s="652">
        <v>5</v>
      </c>
      <c r="G111" s="801" t="s">
        <v>452</v>
      </c>
      <c r="H111" s="801" t="s">
        <v>452</v>
      </c>
      <c r="I111" s="652">
        <v>6</v>
      </c>
      <c r="J111" s="652">
        <v>0</v>
      </c>
      <c r="K111" s="652">
        <v>5</v>
      </c>
      <c r="L111" s="652">
        <v>5</v>
      </c>
      <c r="M111" s="652">
        <v>5</v>
      </c>
      <c r="N111" s="652">
        <v>5</v>
      </c>
    </row>
    <row r="112" spans="1:14" ht="36">
      <c r="A112" s="1908"/>
      <c r="B112" s="1910"/>
      <c r="C112" s="1913"/>
      <c r="D112" s="628" t="s">
        <v>15753</v>
      </c>
      <c r="E112" s="801" t="s">
        <v>15740</v>
      </c>
      <c r="F112" s="652">
        <v>5</v>
      </c>
      <c r="G112" s="801" t="s">
        <v>452</v>
      </c>
      <c r="H112" s="801" t="s">
        <v>452</v>
      </c>
      <c r="I112" s="652">
        <v>6</v>
      </c>
      <c r="J112" s="652">
        <v>0</v>
      </c>
      <c r="K112" s="652">
        <v>5</v>
      </c>
      <c r="L112" s="652">
        <v>5</v>
      </c>
      <c r="M112" s="652">
        <v>5</v>
      </c>
      <c r="N112" s="652">
        <v>5</v>
      </c>
    </row>
    <row r="113" spans="1:14" ht="48">
      <c r="A113" s="1908"/>
      <c r="B113" s="804" t="s">
        <v>11900</v>
      </c>
      <c r="C113" s="801" t="s">
        <v>15754</v>
      </c>
      <c r="D113" s="801" t="s">
        <v>15755</v>
      </c>
      <c r="E113" s="801" t="s">
        <v>15756</v>
      </c>
      <c r="F113" s="652">
        <v>4</v>
      </c>
      <c r="G113" s="801" t="s">
        <v>452</v>
      </c>
      <c r="H113" s="801" t="s">
        <v>452</v>
      </c>
      <c r="I113" s="652">
        <v>4</v>
      </c>
      <c r="J113" s="652">
        <v>27</v>
      </c>
      <c r="K113" s="652">
        <v>4</v>
      </c>
      <c r="L113" s="652">
        <v>4</v>
      </c>
      <c r="M113" s="652">
        <v>4</v>
      </c>
      <c r="N113" s="652">
        <v>4</v>
      </c>
    </row>
    <row r="114" spans="1:14" ht="24">
      <c r="A114" s="1908"/>
      <c r="B114" s="804" t="s">
        <v>11900</v>
      </c>
      <c r="C114" s="801" t="s">
        <v>15757</v>
      </c>
      <c r="D114" s="801" t="s">
        <v>15758</v>
      </c>
      <c r="E114" s="622" t="s">
        <v>15759</v>
      </c>
      <c r="F114" s="622">
        <v>1</v>
      </c>
      <c r="G114" s="622" t="s">
        <v>452</v>
      </c>
      <c r="H114" s="801" t="s">
        <v>452</v>
      </c>
      <c r="I114" s="647">
        <v>1</v>
      </c>
      <c r="J114" s="647">
        <v>0.68</v>
      </c>
      <c r="K114" s="647">
        <v>1</v>
      </c>
      <c r="L114" s="647">
        <v>1</v>
      </c>
      <c r="M114" s="647">
        <v>1</v>
      </c>
      <c r="N114" s="647">
        <v>1</v>
      </c>
    </row>
    <row r="115" spans="1:14" ht="91.5" customHeight="1">
      <c r="A115" s="1908" t="s">
        <v>15760</v>
      </c>
      <c r="B115" s="1909" t="s">
        <v>15486</v>
      </c>
      <c r="C115" s="654" t="s">
        <v>15761</v>
      </c>
      <c r="D115" s="655" t="s">
        <v>15762</v>
      </c>
      <c r="E115" s="655" t="s">
        <v>15763</v>
      </c>
      <c r="F115" s="655">
        <v>2.8</v>
      </c>
      <c r="G115" s="655" t="s">
        <v>15764</v>
      </c>
      <c r="H115" s="655" t="s">
        <v>15765</v>
      </c>
      <c r="I115" s="656">
        <v>2.8</v>
      </c>
      <c r="J115" s="656">
        <v>2.71</v>
      </c>
      <c r="K115" s="656">
        <v>2.8</v>
      </c>
      <c r="L115" s="656">
        <v>2.8</v>
      </c>
      <c r="M115" s="656">
        <v>2.8</v>
      </c>
      <c r="N115" s="657">
        <v>2.8</v>
      </c>
    </row>
    <row r="116" spans="1:14" ht="83.25" customHeight="1">
      <c r="A116" s="1908"/>
      <c r="B116" s="1909"/>
      <c r="C116" s="654" t="s">
        <v>15766</v>
      </c>
      <c r="D116" s="655" t="s">
        <v>15767</v>
      </c>
      <c r="E116" s="658" t="s">
        <v>15768</v>
      </c>
      <c r="F116" s="659">
        <v>2.8000000000000001E-2</v>
      </c>
      <c r="G116" s="655" t="s">
        <v>15769</v>
      </c>
      <c r="H116" s="655" t="s">
        <v>15770</v>
      </c>
      <c r="I116" s="656">
        <v>2.8000000000000001E-2</v>
      </c>
      <c r="J116" s="656">
        <v>0.1663</v>
      </c>
      <c r="K116" s="656">
        <v>2.8000000000000001E-2</v>
      </c>
      <c r="L116" s="656">
        <v>2.8000000000000001E-2</v>
      </c>
      <c r="M116" s="656">
        <v>2.8000000000000001E-2</v>
      </c>
      <c r="N116" s="657">
        <v>2.8000000000000001E-2</v>
      </c>
    </row>
    <row r="117" spans="1:14" ht="153" customHeight="1">
      <c r="A117" s="1908"/>
      <c r="B117" s="1909"/>
      <c r="C117" s="654" t="s">
        <v>15771</v>
      </c>
      <c r="D117" s="655" t="s">
        <v>15772</v>
      </c>
      <c r="E117" s="655" t="s">
        <v>15773</v>
      </c>
      <c r="F117" s="655">
        <v>3.58</v>
      </c>
      <c r="G117" s="655" t="s">
        <v>15774</v>
      </c>
      <c r="H117" s="655" t="s">
        <v>15775</v>
      </c>
      <c r="I117" s="656">
        <v>3.58</v>
      </c>
      <c r="J117" s="656">
        <v>3.65</v>
      </c>
      <c r="K117" s="656">
        <v>3.58</v>
      </c>
      <c r="L117" s="656">
        <v>3.58</v>
      </c>
      <c r="M117" s="656">
        <v>3.58</v>
      </c>
      <c r="N117" s="657">
        <v>3.58</v>
      </c>
    </row>
    <row r="118" spans="1:14" ht="118.5" customHeight="1">
      <c r="A118" s="1908"/>
      <c r="B118" s="1909"/>
      <c r="C118" s="654" t="s">
        <v>15776</v>
      </c>
      <c r="D118" s="655" t="s">
        <v>15777</v>
      </c>
      <c r="E118" s="655" t="s">
        <v>15778</v>
      </c>
      <c r="F118" s="660">
        <v>0.9</v>
      </c>
      <c r="G118" s="655" t="s">
        <v>15779</v>
      </c>
      <c r="H118" s="655" t="s">
        <v>15780</v>
      </c>
      <c r="I118" s="661">
        <v>0.9</v>
      </c>
      <c r="J118" s="662">
        <v>0.85709999999999997</v>
      </c>
      <c r="K118" s="661">
        <v>0.9</v>
      </c>
      <c r="L118" s="661">
        <v>0.9</v>
      </c>
      <c r="M118" s="661">
        <v>0.9</v>
      </c>
      <c r="N118" s="660">
        <v>0.9</v>
      </c>
    </row>
    <row r="119" spans="1:14" ht="56.25" customHeight="1">
      <c r="A119" s="1908"/>
      <c r="B119" s="805" t="s">
        <v>15698</v>
      </c>
      <c r="C119" s="654" t="s">
        <v>15781</v>
      </c>
      <c r="D119" s="655" t="s">
        <v>15782</v>
      </c>
      <c r="E119" s="655" t="s">
        <v>15783</v>
      </c>
      <c r="F119" s="655">
        <v>1</v>
      </c>
      <c r="G119" s="655" t="s">
        <v>15784</v>
      </c>
      <c r="H119" s="655" t="s">
        <v>15784</v>
      </c>
      <c r="I119" s="663">
        <v>1</v>
      </c>
      <c r="J119" s="663">
        <v>1</v>
      </c>
      <c r="K119" s="663">
        <v>1</v>
      </c>
      <c r="L119" s="663">
        <v>1</v>
      </c>
      <c r="M119" s="663">
        <v>1</v>
      </c>
      <c r="N119" s="655">
        <v>1</v>
      </c>
    </row>
  </sheetData>
  <mergeCells count="65">
    <mergeCell ref="A115:A119"/>
    <mergeCell ref="B115:B118"/>
    <mergeCell ref="A2:N2"/>
    <mergeCell ref="A103:A114"/>
    <mergeCell ref="B104:B107"/>
    <mergeCell ref="B109:B112"/>
    <mergeCell ref="C104:C105"/>
    <mergeCell ref="C106:C107"/>
    <mergeCell ref="C109:C112"/>
    <mergeCell ref="A89:A95"/>
    <mergeCell ref="B89:B94"/>
    <mergeCell ref="A96:A99"/>
    <mergeCell ref="B96:B99"/>
    <mergeCell ref="A100:A102"/>
    <mergeCell ref="B100:B102"/>
    <mergeCell ref="A63:A72"/>
    <mergeCell ref="B63:B72"/>
    <mergeCell ref="D69:D70"/>
    <mergeCell ref="A73:A80"/>
    <mergeCell ref="B73:B80"/>
    <mergeCell ref="C73:C74"/>
    <mergeCell ref="C75:C76"/>
    <mergeCell ref="C77:C78"/>
    <mergeCell ref="A42:A62"/>
    <mergeCell ref="B42:B62"/>
    <mergeCell ref="C42:C45"/>
    <mergeCell ref="C46:C53"/>
    <mergeCell ref="C54:C55"/>
    <mergeCell ref="C56:C57"/>
    <mergeCell ref="C59:C61"/>
    <mergeCell ref="A31:A41"/>
    <mergeCell ref="B31:B34"/>
    <mergeCell ref="B35:B40"/>
    <mergeCell ref="C31:C32"/>
    <mergeCell ref="C35:C36"/>
    <mergeCell ref="C38:C39"/>
    <mergeCell ref="A16:A21"/>
    <mergeCell ref="B16:B21"/>
    <mergeCell ref="A22:A24"/>
    <mergeCell ref="B22:B24"/>
    <mergeCell ref="A25:A30"/>
    <mergeCell ref="B25:B30"/>
    <mergeCell ref="A6:A12"/>
    <mergeCell ref="B6:B7"/>
    <mergeCell ref="B9:B10"/>
    <mergeCell ref="C9:C10"/>
    <mergeCell ref="A13:A15"/>
    <mergeCell ref="B13:B15"/>
    <mergeCell ref="A1:N1"/>
    <mergeCell ref="A4:A5"/>
    <mergeCell ref="B4:B5"/>
    <mergeCell ref="C4:C5"/>
    <mergeCell ref="D4:D5"/>
    <mergeCell ref="E4:E5"/>
    <mergeCell ref="F4:F5"/>
    <mergeCell ref="G4:G5"/>
    <mergeCell ref="H4:H5"/>
    <mergeCell ref="I4:J4"/>
    <mergeCell ref="K4:L4"/>
    <mergeCell ref="A81:A88"/>
    <mergeCell ref="B81:B82"/>
    <mergeCell ref="C81:C82"/>
    <mergeCell ref="B83:B84"/>
    <mergeCell ref="B85:B86"/>
    <mergeCell ref="B87:B88"/>
  </mergeCells>
  <printOptions horizontalCentered="1"/>
  <pageMargins left="0.23622047244094491" right="0.23622047244094491" top="0.61" bottom="0.37" header="0.31496062992125984" footer="0.13"/>
  <pageSetup paperSize="9" scale="72"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9" manualBreakCount="9">
    <brk id="15" max="13" man="1"/>
    <brk id="24" max="13" man="1"/>
    <brk id="30" max="13" man="1"/>
    <brk id="41" max="13" man="1"/>
    <brk id="62" max="13" man="1"/>
    <brk id="72" max="13" man="1"/>
    <brk id="88" max="13" man="1"/>
    <brk id="99" max="13" man="1"/>
    <brk id="114" max="1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0">
    <tabColor theme="9" tint="-0.249977111117893"/>
    <pageSetUpPr fitToPage="1"/>
  </sheetPr>
  <dimension ref="A1:N1074"/>
  <sheetViews>
    <sheetView view="pageBreakPreview" topLeftCell="A1068" zoomScale="70" zoomScaleNormal="100" zoomScaleSheetLayoutView="70" workbookViewId="0"/>
  </sheetViews>
  <sheetFormatPr baseColWidth="10" defaultColWidth="11.42578125" defaultRowHeight="12"/>
  <cols>
    <col min="1" max="1" width="48.7109375" style="1121" customWidth="1"/>
    <col min="2" max="2" width="15.140625" style="1121" customWidth="1"/>
    <col min="3" max="3" width="20.28515625" style="1480" customWidth="1"/>
    <col min="4" max="4" width="17.7109375" style="1121" customWidth="1"/>
    <col min="5" max="5" width="15.28515625" style="1121" customWidth="1"/>
    <col min="6" max="6" width="31.7109375" style="1121" customWidth="1"/>
    <col min="7" max="7" width="17.7109375" style="1121" customWidth="1"/>
    <col min="8" max="9" width="17.7109375" style="1595" customWidth="1"/>
    <col min="10" max="10" width="29.28515625" style="1121" customWidth="1"/>
    <col min="11" max="11" width="4.5703125" style="1121" customWidth="1"/>
    <col min="12" max="12" width="11.42578125" style="1121"/>
    <col min="13" max="16384" width="11.42578125" style="37"/>
  </cols>
  <sheetData>
    <row r="1" spans="1:14" s="3" customFormat="1" ht="15.75" customHeight="1">
      <c r="A1" s="1309" t="s">
        <v>355</v>
      </c>
      <c r="B1" s="1280"/>
      <c r="C1" s="1592"/>
      <c r="D1" s="1281"/>
      <c r="E1" s="1281"/>
      <c r="F1" s="1281"/>
      <c r="G1" s="1281"/>
      <c r="H1" s="1593"/>
      <c r="I1" s="1593"/>
      <c r="J1" s="1594"/>
      <c r="K1" s="1566"/>
      <c r="L1" s="1566"/>
    </row>
    <row r="2" spans="1:14" s="3" customFormat="1" ht="15.75">
      <c r="A2" s="1309" t="s">
        <v>23962</v>
      </c>
      <c r="B2" s="1280"/>
      <c r="C2" s="1592"/>
      <c r="D2" s="1281"/>
      <c r="E2" s="1281"/>
      <c r="F2" s="1281"/>
      <c r="G2" s="1281"/>
      <c r="H2" s="1593"/>
      <c r="I2" s="1593"/>
      <c r="J2" s="1594"/>
      <c r="K2" s="1061"/>
      <c r="L2" s="1061"/>
      <c r="M2" s="38"/>
      <c r="N2" s="38"/>
    </row>
    <row r="3" spans="1:14" s="3" customFormat="1" ht="15.75" thickBot="1">
      <c r="A3" s="1307"/>
      <c r="B3" s="1280"/>
      <c r="C3" s="1592"/>
      <c r="D3" s="1281"/>
      <c r="E3" s="1281"/>
      <c r="F3" s="1281"/>
      <c r="G3" s="1281"/>
      <c r="H3" s="1593"/>
      <c r="I3" s="1593"/>
      <c r="J3" s="1594"/>
      <c r="K3" s="1061"/>
      <c r="L3" s="1061"/>
      <c r="M3" s="38"/>
      <c r="N3" s="38"/>
    </row>
    <row r="4" spans="1:14" ht="43.15" customHeight="1" thickTop="1" thickBot="1">
      <c r="A4" s="1670" t="s">
        <v>66</v>
      </c>
      <c r="B4" s="1671" t="s">
        <v>65</v>
      </c>
      <c r="C4" s="1671" t="s">
        <v>161</v>
      </c>
      <c r="D4" s="1671" t="s">
        <v>162</v>
      </c>
      <c r="E4" s="1671" t="s">
        <v>1</v>
      </c>
      <c r="F4" s="1671" t="s">
        <v>160</v>
      </c>
      <c r="G4" s="1671" t="s">
        <v>68</v>
      </c>
      <c r="H4" s="1672" t="s">
        <v>137</v>
      </c>
      <c r="I4" s="1672" t="s">
        <v>138</v>
      </c>
      <c r="J4" s="1673" t="s">
        <v>67</v>
      </c>
    </row>
    <row r="5" spans="1:14" ht="28.15" customHeight="1" thickTop="1" thickBot="1">
      <c r="A5" s="2054" t="s">
        <v>18786</v>
      </c>
      <c r="B5" s="2054"/>
      <c r="C5" s="2054"/>
      <c r="D5" s="2054"/>
      <c r="E5" s="2054"/>
      <c r="F5" s="2054"/>
      <c r="G5" s="2054"/>
      <c r="H5" s="2054"/>
      <c r="I5" s="2054"/>
      <c r="J5" s="2054"/>
    </row>
    <row r="6" spans="1:14" ht="12.75" thickTop="1">
      <c r="A6" s="2040" t="s">
        <v>19338</v>
      </c>
      <c r="B6" s="2041"/>
      <c r="C6" s="2041"/>
      <c r="D6" s="2041"/>
      <c r="E6" s="2041"/>
      <c r="F6" s="2041"/>
      <c r="G6" s="2041"/>
      <c r="H6" s="2041"/>
      <c r="I6" s="2041"/>
      <c r="J6" s="2042"/>
    </row>
    <row r="7" spans="1:14">
      <c r="A7" s="2037" t="s">
        <v>21869</v>
      </c>
      <c r="B7" s="2038"/>
      <c r="C7" s="2038"/>
      <c r="D7" s="2038"/>
      <c r="E7" s="2038"/>
      <c r="F7" s="2038"/>
      <c r="G7" s="2038"/>
      <c r="H7" s="2038"/>
      <c r="I7" s="2038"/>
      <c r="J7" s="2039"/>
    </row>
    <row r="8" spans="1:14" ht="36">
      <c r="A8" s="1610" t="s">
        <v>21870</v>
      </c>
      <c r="B8" s="1518" t="s">
        <v>21871</v>
      </c>
      <c r="C8" s="1518" t="s">
        <v>21872</v>
      </c>
      <c r="D8" s="1518" t="s">
        <v>21873</v>
      </c>
      <c r="E8" s="1864">
        <v>12447315.16</v>
      </c>
      <c r="F8" s="769" t="s">
        <v>21874</v>
      </c>
      <c r="G8" s="1518" t="s">
        <v>21875</v>
      </c>
      <c r="H8" s="1611">
        <v>42779</v>
      </c>
      <c r="I8" s="1611" t="s">
        <v>21876</v>
      </c>
      <c r="J8" s="1612"/>
    </row>
    <row r="9" spans="1:14" ht="36">
      <c r="A9" s="1610" t="s">
        <v>21877</v>
      </c>
      <c r="B9" s="1518" t="s">
        <v>21878</v>
      </c>
      <c r="C9" s="1518" t="s">
        <v>21872</v>
      </c>
      <c r="D9" s="1518" t="s">
        <v>21879</v>
      </c>
      <c r="E9" s="1864">
        <v>5069660.87</v>
      </c>
      <c r="F9" s="769" t="s">
        <v>21880</v>
      </c>
      <c r="G9" s="1518" t="s">
        <v>21875</v>
      </c>
      <c r="H9" s="1611">
        <v>43433</v>
      </c>
      <c r="I9" s="1611" t="s">
        <v>21876</v>
      </c>
      <c r="J9" s="1612"/>
    </row>
    <row r="10" spans="1:14" ht="36">
      <c r="A10" s="1610" t="s">
        <v>21881</v>
      </c>
      <c r="B10" s="1518" t="s">
        <v>21871</v>
      </c>
      <c r="C10" s="1518" t="s">
        <v>21872</v>
      </c>
      <c r="D10" s="1518" t="s">
        <v>21882</v>
      </c>
      <c r="E10" s="1864">
        <v>3199500</v>
      </c>
      <c r="F10" s="769" t="s">
        <v>21883</v>
      </c>
      <c r="G10" s="1518" t="s">
        <v>21875</v>
      </c>
      <c r="H10" s="1611">
        <v>43226</v>
      </c>
      <c r="I10" s="1611" t="s">
        <v>21876</v>
      </c>
      <c r="J10" s="1612"/>
    </row>
    <row r="11" spans="1:14" ht="36">
      <c r="A11" s="1610" t="s">
        <v>21884</v>
      </c>
      <c r="B11" s="1518" t="s">
        <v>21878</v>
      </c>
      <c r="C11" s="1518" t="s">
        <v>21872</v>
      </c>
      <c r="D11" s="769" t="s">
        <v>21885</v>
      </c>
      <c r="E11" s="1864">
        <v>2632179.5</v>
      </c>
      <c r="F11" s="769" t="s">
        <v>21886</v>
      </c>
      <c r="G11" s="1518" t="s">
        <v>21875</v>
      </c>
      <c r="H11" s="1611">
        <v>42858</v>
      </c>
      <c r="I11" s="1611" t="s">
        <v>21876</v>
      </c>
      <c r="J11" s="1612"/>
    </row>
    <row r="12" spans="1:14" ht="60">
      <c r="A12" s="1610" t="s">
        <v>21887</v>
      </c>
      <c r="B12" s="1518" t="s">
        <v>21878</v>
      </c>
      <c r="C12" s="1518" t="s">
        <v>21872</v>
      </c>
      <c r="D12" s="769" t="s">
        <v>21888</v>
      </c>
      <c r="E12" s="1864">
        <v>916927.2</v>
      </c>
      <c r="F12" s="769" t="s">
        <v>21889</v>
      </c>
      <c r="G12" s="1518" t="s">
        <v>21890</v>
      </c>
      <c r="H12" s="1611">
        <v>43613</v>
      </c>
      <c r="I12" s="1611" t="s">
        <v>21876</v>
      </c>
      <c r="J12" s="1612"/>
    </row>
    <row r="13" spans="1:14" ht="24">
      <c r="A13" s="1610" t="s">
        <v>21891</v>
      </c>
      <c r="B13" s="1518" t="s">
        <v>21878</v>
      </c>
      <c r="C13" s="1518" t="s">
        <v>21872</v>
      </c>
      <c r="D13" s="769" t="s">
        <v>21892</v>
      </c>
      <c r="E13" s="1864">
        <v>3261085.28</v>
      </c>
      <c r="F13" s="769" t="s">
        <v>21893</v>
      </c>
      <c r="G13" s="1518" t="s">
        <v>21875</v>
      </c>
      <c r="H13" s="1611" t="s">
        <v>21894</v>
      </c>
      <c r="I13" s="1611" t="s">
        <v>21876</v>
      </c>
      <c r="J13" s="1612"/>
    </row>
    <row r="14" spans="1:14" ht="24">
      <c r="A14" s="1610" t="s">
        <v>21895</v>
      </c>
      <c r="B14" s="1518" t="s">
        <v>21871</v>
      </c>
      <c r="C14" s="1518" t="s">
        <v>21872</v>
      </c>
      <c r="D14" s="1518" t="s">
        <v>21896</v>
      </c>
      <c r="E14" s="1864">
        <v>642355.56000000006</v>
      </c>
      <c r="F14" s="1613" t="s">
        <v>20822</v>
      </c>
      <c r="G14" s="1518" t="s">
        <v>21875</v>
      </c>
      <c r="H14" s="1611">
        <v>43682</v>
      </c>
      <c r="I14" s="1611" t="s">
        <v>21876</v>
      </c>
      <c r="J14" s="1612"/>
    </row>
    <row r="15" spans="1:14" ht="48">
      <c r="A15" s="1610" t="s">
        <v>21897</v>
      </c>
      <c r="B15" s="1518" t="s">
        <v>21898</v>
      </c>
      <c r="C15" s="1518" t="s">
        <v>21872</v>
      </c>
      <c r="D15" s="769" t="s">
        <v>21899</v>
      </c>
      <c r="E15" s="1864">
        <v>201489.53</v>
      </c>
      <c r="F15" s="769" t="s">
        <v>21900</v>
      </c>
      <c r="G15" s="1518" t="s">
        <v>21875</v>
      </c>
      <c r="H15" s="1611">
        <v>43661</v>
      </c>
      <c r="I15" s="1611" t="s">
        <v>21876</v>
      </c>
      <c r="J15" s="1612"/>
    </row>
    <row r="16" spans="1:14" ht="24">
      <c r="A16" s="1610" t="s">
        <v>21901</v>
      </c>
      <c r="B16" s="1518" t="s">
        <v>21898</v>
      </c>
      <c r="C16" s="1518" t="s">
        <v>21872</v>
      </c>
      <c r="D16" s="769" t="s">
        <v>21902</v>
      </c>
      <c r="E16" s="1864">
        <v>103991.55</v>
      </c>
      <c r="F16" s="769" t="s">
        <v>21903</v>
      </c>
      <c r="G16" s="1613" t="s">
        <v>21904</v>
      </c>
      <c r="H16" s="1611">
        <v>43489</v>
      </c>
      <c r="I16" s="1611" t="s">
        <v>21876</v>
      </c>
      <c r="J16" s="1612"/>
    </row>
    <row r="17" spans="1:10" ht="24">
      <c r="A17" s="1610" t="s">
        <v>21905</v>
      </c>
      <c r="B17" s="1518" t="s">
        <v>21898</v>
      </c>
      <c r="C17" s="1518" t="s">
        <v>21872</v>
      </c>
      <c r="D17" s="769" t="s">
        <v>21906</v>
      </c>
      <c r="E17" s="1864">
        <v>212194.96</v>
      </c>
      <c r="F17" s="769" t="s">
        <v>21907</v>
      </c>
      <c r="G17" s="1518" t="s">
        <v>21875</v>
      </c>
      <c r="H17" s="1611">
        <v>43755</v>
      </c>
      <c r="I17" s="1611" t="s">
        <v>21876</v>
      </c>
      <c r="J17" s="1612"/>
    </row>
    <row r="18" spans="1:10" ht="48">
      <c r="A18" s="1610" t="s">
        <v>21908</v>
      </c>
      <c r="B18" s="1518" t="s">
        <v>21898</v>
      </c>
      <c r="C18" s="1518" t="s">
        <v>21872</v>
      </c>
      <c r="D18" s="769" t="s">
        <v>21902</v>
      </c>
      <c r="E18" s="1864">
        <v>10094459</v>
      </c>
      <c r="F18" s="769" t="s">
        <v>21909</v>
      </c>
      <c r="G18" s="1518" t="s">
        <v>21875</v>
      </c>
      <c r="H18" s="1611">
        <v>43663</v>
      </c>
      <c r="I18" s="1611" t="s">
        <v>21876</v>
      </c>
      <c r="J18" s="1612"/>
    </row>
    <row r="19" spans="1:10" ht="24">
      <c r="A19" s="1610" t="s">
        <v>21910</v>
      </c>
      <c r="B19" s="1518" t="s">
        <v>21898</v>
      </c>
      <c r="C19" s="1518" t="s">
        <v>21872</v>
      </c>
      <c r="D19" s="769" t="s">
        <v>21911</v>
      </c>
      <c r="E19" s="1864">
        <v>89656.5</v>
      </c>
      <c r="F19" s="769" t="s">
        <v>21912</v>
      </c>
      <c r="G19" s="1518" t="s">
        <v>21875</v>
      </c>
      <c r="H19" s="1611">
        <v>43524</v>
      </c>
      <c r="I19" s="1611" t="s">
        <v>21876</v>
      </c>
      <c r="J19" s="1612"/>
    </row>
    <row r="20" spans="1:10" ht="36">
      <c r="A20" s="1610" t="s">
        <v>21913</v>
      </c>
      <c r="B20" s="1518" t="s">
        <v>21898</v>
      </c>
      <c r="C20" s="1518" t="s">
        <v>21914</v>
      </c>
      <c r="D20" s="769" t="s">
        <v>21902</v>
      </c>
      <c r="E20" s="1864">
        <v>168437.5</v>
      </c>
      <c r="F20" s="769" t="s">
        <v>21915</v>
      </c>
      <c r="G20" s="1518" t="s">
        <v>21875</v>
      </c>
      <c r="H20" s="1611">
        <v>43502</v>
      </c>
      <c r="I20" s="1611" t="s">
        <v>21876</v>
      </c>
      <c r="J20" s="1612"/>
    </row>
    <row r="21" spans="1:10" ht="48">
      <c r="A21" s="1610" t="s">
        <v>21916</v>
      </c>
      <c r="B21" s="1518" t="s">
        <v>21898</v>
      </c>
      <c r="C21" s="1518" t="s">
        <v>21872</v>
      </c>
      <c r="D21" s="769" t="s">
        <v>21917</v>
      </c>
      <c r="E21" s="1864">
        <v>119500</v>
      </c>
      <c r="F21" s="769" t="s">
        <v>21918</v>
      </c>
      <c r="G21" s="1518" t="s">
        <v>21875</v>
      </c>
      <c r="H21" s="1611">
        <v>43591</v>
      </c>
      <c r="I21" s="1611" t="s">
        <v>21876</v>
      </c>
      <c r="J21" s="1612"/>
    </row>
    <row r="22" spans="1:10" ht="24">
      <c r="A22" s="1610" t="s">
        <v>21919</v>
      </c>
      <c r="B22" s="1518" t="s">
        <v>21898</v>
      </c>
      <c r="C22" s="1518" t="s">
        <v>21872</v>
      </c>
      <c r="D22" s="769" t="s">
        <v>21920</v>
      </c>
      <c r="E22" s="1864">
        <v>124179</v>
      </c>
      <c r="F22" s="769" t="s">
        <v>21921</v>
      </c>
      <c r="G22" s="1518" t="s">
        <v>21875</v>
      </c>
      <c r="H22" s="1611">
        <v>43788</v>
      </c>
      <c r="I22" s="1611" t="s">
        <v>21876</v>
      </c>
      <c r="J22" s="1612"/>
    </row>
    <row r="23" spans="1:10" ht="24">
      <c r="A23" s="1610" t="s">
        <v>21922</v>
      </c>
      <c r="B23" s="1518" t="s">
        <v>21878</v>
      </c>
      <c r="C23" s="1518" t="s">
        <v>21872</v>
      </c>
      <c r="D23" s="769" t="s">
        <v>21923</v>
      </c>
      <c r="E23" s="1864">
        <v>462638.2</v>
      </c>
      <c r="F23" s="769" t="s">
        <v>21924</v>
      </c>
      <c r="G23" s="1518" t="s">
        <v>21875</v>
      </c>
      <c r="H23" s="1611">
        <v>43718</v>
      </c>
      <c r="I23" s="1611" t="s">
        <v>21876</v>
      </c>
      <c r="J23" s="1612"/>
    </row>
    <row r="24" spans="1:10" ht="36">
      <c r="A24" s="1610" t="s">
        <v>21925</v>
      </c>
      <c r="B24" s="1518" t="s">
        <v>21898</v>
      </c>
      <c r="C24" s="1518" t="s">
        <v>21872</v>
      </c>
      <c r="D24" s="769" t="s">
        <v>21926</v>
      </c>
      <c r="E24" s="1864">
        <v>109086.1</v>
      </c>
      <c r="F24" s="769" t="s">
        <v>21927</v>
      </c>
      <c r="G24" s="1518" t="s">
        <v>21875</v>
      </c>
      <c r="H24" s="1611">
        <v>43801</v>
      </c>
      <c r="I24" s="1611" t="s">
        <v>21876</v>
      </c>
      <c r="J24" s="1612"/>
    </row>
    <row r="25" spans="1:10" ht="49.5" customHeight="1">
      <c r="A25" s="1610" t="s">
        <v>21928</v>
      </c>
      <c r="B25" s="1518" t="s">
        <v>21898</v>
      </c>
      <c r="C25" s="1518" t="s">
        <v>21872</v>
      </c>
      <c r="D25" s="769" t="s">
        <v>21929</v>
      </c>
      <c r="E25" s="1864">
        <v>368640</v>
      </c>
      <c r="F25" s="769" t="s">
        <v>21930</v>
      </c>
      <c r="G25" s="1518" t="s">
        <v>21875</v>
      </c>
      <c r="H25" s="1611">
        <v>43825</v>
      </c>
      <c r="I25" s="1611" t="s">
        <v>21876</v>
      </c>
      <c r="J25" s="1612"/>
    </row>
    <row r="26" spans="1:10" ht="51.75" customHeight="1">
      <c r="A26" s="1610" t="s">
        <v>21931</v>
      </c>
      <c r="B26" s="1518" t="s">
        <v>21878</v>
      </c>
      <c r="C26" s="1518" t="s">
        <v>21872</v>
      </c>
      <c r="D26" s="769" t="s">
        <v>21932</v>
      </c>
      <c r="E26" s="1864">
        <v>439401.6</v>
      </c>
      <c r="F26" s="769" t="s">
        <v>21933</v>
      </c>
      <c r="G26" s="1518" t="s">
        <v>21875</v>
      </c>
      <c r="H26" s="1611">
        <v>43740</v>
      </c>
      <c r="I26" s="1611"/>
      <c r="J26" s="1612"/>
    </row>
    <row r="27" spans="1:10" ht="38.25" customHeight="1">
      <c r="A27" s="1610" t="s">
        <v>21934</v>
      </c>
      <c r="B27" s="1518" t="s">
        <v>21898</v>
      </c>
      <c r="C27" s="1518" t="s">
        <v>21872</v>
      </c>
      <c r="D27" s="769" t="s">
        <v>21935</v>
      </c>
      <c r="E27" s="1864">
        <v>90720</v>
      </c>
      <c r="F27" s="769" t="s">
        <v>21936</v>
      </c>
      <c r="G27" s="1518" t="s">
        <v>21875</v>
      </c>
      <c r="H27" s="1611">
        <v>43783</v>
      </c>
      <c r="I27" s="1611" t="s">
        <v>21876</v>
      </c>
      <c r="J27" s="1612"/>
    </row>
    <row r="28" spans="1:10" ht="39" customHeight="1">
      <c r="A28" s="1610" t="s">
        <v>21937</v>
      </c>
      <c r="B28" s="1518" t="s">
        <v>21898</v>
      </c>
      <c r="C28" s="1518" t="s">
        <v>21872</v>
      </c>
      <c r="D28" s="769" t="s">
        <v>21938</v>
      </c>
      <c r="E28" s="1864">
        <v>178810.69</v>
      </c>
      <c r="F28" s="769" t="s">
        <v>21939</v>
      </c>
      <c r="G28" s="1518" t="s">
        <v>21875</v>
      </c>
      <c r="H28" s="1611">
        <v>43801</v>
      </c>
      <c r="I28" s="1611" t="s">
        <v>21940</v>
      </c>
      <c r="J28" s="1612"/>
    </row>
    <row r="29" spans="1:10">
      <c r="A29" s="2037" t="s">
        <v>21941</v>
      </c>
      <c r="B29" s="2038"/>
      <c r="C29" s="2038"/>
      <c r="D29" s="2038"/>
      <c r="E29" s="2038"/>
      <c r="F29" s="2038"/>
      <c r="G29" s="2038"/>
      <c r="H29" s="2038"/>
      <c r="I29" s="2038"/>
      <c r="J29" s="2039"/>
    </row>
    <row r="30" spans="1:10" ht="48">
      <c r="A30" s="1610" t="s">
        <v>21942</v>
      </c>
      <c r="B30" s="1518" t="s">
        <v>21898</v>
      </c>
      <c r="C30" s="1518" t="s">
        <v>21872</v>
      </c>
      <c r="D30" s="769" t="s">
        <v>21943</v>
      </c>
      <c r="E30" s="1864">
        <v>102615</v>
      </c>
      <c r="F30" s="769" t="s">
        <v>21944</v>
      </c>
      <c r="G30" s="1518" t="s">
        <v>21875</v>
      </c>
      <c r="H30" s="1611">
        <v>43887</v>
      </c>
      <c r="I30" s="1611" t="s">
        <v>21876</v>
      </c>
      <c r="J30" s="1612"/>
    </row>
    <row r="31" spans="1:10" ht="52.5" customHeight="1">
      <c r="A31" s="1610" t="s">
        <v>21945</v>
      </c>
      <c r="B31" s="1518" t="s">
        <v>21898</v>
      </c>
      <c r="C31" s="1518" t="s">
        <v>21872</v>
      </c>
      <c r="D31" s="769" t="s">
        <v>21943</v>
      </c>
      <c r="E31" s="1864">
        <v>95937.39</v>
      </c>
      <c r="F31" s="769" t="s">
        <v>21946</v>
      </c>
      <c r="G31" s="1518" t="s">
        <v>21875</v>
      </c>
      <c r="H31" s="1611">
        <v>43889</v>
      </c>
      <c r="I31" s="1611" t="s">
        <v>21876</v>
      </c>
      <c r="J31" s="1612"/>
    </row>
    <row r="32" spans="1:10" ht="39" customHeight="1">
      <c r="A32" s="1610" t="s">
        <v>21947</v>
      </c>
      <c r="B32" s="1518" t="s">
        <v>21898</v>
      </c>
      <c r="C32" s="1518" t="s">
        <v>21872</v>
      </c>
      <c r="D32" s="769" t="s">
        <v>21948</v>
      </c>
      <c r="E32" s="1864">
        <v>222102.44</v>
      </c>
      <c r="F32" s="769" t="s">
        <v>21903</v>
      </c>
      <c r="G32" s="1518" t="s">
        <v>21875</v>
      </c>
      <c r="H32" s="1611">
        <v>43899</v>
      </c>
      <c r="I32" s="1611" t="s">
        <v>21876</v>
      </c>
      <c r="J32" s="1612"/>
    </row>
    <row r="33" spans="1:10" ht="25.5" customHeight="1">
      <c r="A33" s="1610" t="s">
        <v>21949</v>
      </c>
      <c r="B33" s="1518" t="s">
        <v>21898</v>
      </c>
      <c r="C33" s="1518" t="s">
        <v>21872</v>
      </c>
      <c r="D33" s="769" t="s">
        <v>21950</v>
      </c>
      <c r="E33" s="1864">
        <v>113300</v>
      </c>
      <c r="F33" s="769" t="s">
        <v>21951</v>
      </c>
      <c r="G33" s="1518" t="s">
        <v>21875</v>
      </c>
      <c r="H33" s="1611">
        <v>43978</v>
      </c>
      <c r="I33" s="1611" t="s">
        <v>21876</v>
      </c>
      <c r="J33" s="1612"/>
    </row>
    <row r="34" spans="1:10" ht="25.5" customHeight="1">
      <c r="A34" s="1610" t="s">
        <v>21952</v>
      </c>
      <c r="B34" s="1518" t="s">
        <v>21898</v>
      </c>
      <c r="C34" s="1518" t="s">
        <v>21872</v>
      </c>
      <c r="D34" s="769" t="s">
        <v>21953</v>
      </c>
      <c r="E34" s="1864">
        <v>54000</v>
      </c>
      <c r="F34" s="769" t="s">
        <v>21903</v>
      </c>
      <c r="G34" s="1518" t="s">
        <v>21875</v>
      </c>
      <c r="H34" s="1611">
        <v>44019</v>
      </c>
      <c r="I34" s="1611" t="s">
        <v>21876</v>
      </c>
      <c r="J34" s="1612"/>
    </row>
    <row r="35" spans="1:10" ht="36.75" customHeight="1">
      <c r="A35" s="1610" t="s">
        <v>21954</v>
      </c>
      <c r="B35" s="1518" t="s">
        <v>21898</v>
      </c>
      <c r="C35" s="1518" t="s">
        <v>21872</v>
      </c>
      <c r="D35" s="769" t="s">
        <v>21955</v>
      </c>
      <c r="E35" s="1864">
        <v>365702.40000000002</v>
      </c>
      <c r="F35" s="769" t="s">
        <v>21956</v>
      </c>
      <c r="G35" s="1518" t="s">
        <v>21875</v>
      </c>
      <c r="H35" s="1611">
        <v>44068</v>
      </c>
      <c r="I35" s="1611" t="s">
        <v>21876</v>
      </c>
      <c r="J35" s="1612"/>
    </row>
    <row r="36" spans="1:10" ht="49.5" customHeight="1">
      <c r="A36" s="1610" t="s">
        <v>21957</v>
      </c>
      <c r="B36" s="1518" t="s">
        <v>21878</v>
      </c>
      <c r="C36" s="1518" t="s">
        <v>21872</v>
      </c>
      <c r="D36" s="769" t="s">
        <v>21958</v>
      </c>
      <c r="E36" s="1864">
        <v>897120</v>
      </c>
      <c r="F36" s="769" t="s">
        <v>21959</v>
      </c>
      <c r="G36" s="1518" t="s">
        <v>21875</v>
      </c>
      <c r="H36" s="1611">
        <v>44089</v>
      </c>
      <c r="I36" s="1611" t="s">
        <v>21876</v>
      </c>
      <c r="J36" s="1612"/>
    </row>
    <row r="37" spans="1:10">
      <c r="A37" s="2037" t="s">
        <v>21960</v>
      </c>
      <c r="B37" s="2038"/>
      <c r="C37" s="2038"/>
      <c r="D37" s="2038"/>
      <c r="E37" s="2038"/>
      <c r="F37" s="2038"/>
      <c r="G37" s="2038"/>
      <c r="H37" s="2038"/>
      <c r="I37" s="2038"/>
      <c r="J37" s="2039"/>
    </row>
    <row r="38" spans="1:10" ht="39" customHeight="1">
      <c r="A38" s="1610" t="s">
        <v>21870</v>
      </c>
      <c r="B38" s="1518" t="s">
        <v>21871</v>
      </c>
      <c r="C38" s="1518" t="s">
        <v>21872</v>
      </c>
      <c r="D38" s="1518"/>
      <c r="E38" s="1864">
        <v>12447315.16</v>
      </c>
      <c r="F38" s="769"/>
      <c r="G38" s="1518"/>
      <c r="H38" s="1611"/>
      <c r="I38" s="1611"/>
      <c r="J38" s="1612"/>
    </row>
    <row r="39" spans="1:10" ht="38.25" customHeight="1">
      <c r="A39" s="1610" t="s">
        <v>21877</v>
      </c>
      <c r="B39" s="1518" t="s">
        <v>21878</v>
      </c>
      <c r="C39" s="1518" t="s">
        <v>21872</v>
      </c>
      <c r="D39" s="1518"/>
      <c r="E39" s="1864">
        <v>5069660.87</v>
      </c>
      <c r="F39" s="769"/>
      <c r="G39" s="1518"/>
      <c r="H39" s="1611"/>
      <c r="I39" s="1611"/>
      <c r="J39" s="1612"/>
    </row>
    <row r="40" spans="1:10" ht="37.5" customHeight="1">
      <c r="A40" s="1610" t="s">
        <v>21881</v>
      </c>
      <c r="B40" s="1518" t="s">
        <v>21871</v>
      </c>
      <c r="C40" s="1518" t="s">
        <v>21872</v>
      </c>
      <c r="D40" s="1518"/>
      <c r="E40" s="1864">
        <v>3199500</v>
      </c>
      <c r="F40" s="769"/>
      <c r="G40" s="1518"/>
      <c r="H40" s="1611"/>
      <c r="I40" s="1611"/>
      <c r="J40" s="1612"/>
    </row>
    <row r="41" spans="1:10" ht="37.5" customHeight="1">
      <c r="A41" s="1610" t="s">
        <v>21884</v>
      </c>
      <c r="B41" s="1518" t="s">
        <v>21878</v>
      </c>
      <c r="C41" s="1518" t="s">
        <v>21872</v>
      </c>
      <c r="D41" s="769"/>
      <c r="E41" s="1864">
        <v>2632179.5</v>
      </c>
      <c r="F41" s="769"/>
      <c r="G41" s="1518"/>
      <c r="H41" s="1611"/>
      <c r="I41" s="1611"/>
      <c r="J41" s="1612"/>
    </row>
    <row r="42" spans="1:10" ht="27" customHeight="1">
      <c r="A42" s="1610" t="s">
        <v>21891</v>
      </c>
      <c r="B42" s="1518" t="s">
        <v>21878</v>
      </c>
      <c r="C42" s="1518" t="s">
        <v>21872</v>
      </c>
      <c r="D42" s="769"/>
      <c r="E42" s="1864">
        <v>3261085.28</v>
      </c>
      <c r="F42" s="769"/>
      <c r="G42" s="1518"/>
      <c r="H42" s="1611"/>
      <c r="I42" s="1611"/>
      <c r="J42" s="1612"/>
    </row>
    <row r="43" spans="1:10" ht="27" customHeight="1">
      <c r="A43" s="1610" t="s">
        <v>21895</v>
      </c>
      <c r="B43" s="1518" t="s">
        <v>21871</v>
      </c>
      <c r="C43" s="1518" t="s">
        <v>21872</v>
      </c>
      <c r="D43" s="1518"/>
      <c r="E43" s="1864">
        <v>642355.56000000006</v>
      </c>
      <c r="F43" s="1613"/>
      <c r="G43" s="1518"/>
      <c r="H43" s="1611"/>
      <c r="I43" s="1611"/>
      <c r="J43" s="1612"/>
    </row>
    <row r="44" spans="1:10" ht="27.75" customHeight="1">
      <c r="A44" s="1610" t="s">
        <v>21897</v>
      </c>
      <c r="B44" s="1518" t="s">
        <v>21898</v>
      </c>
      <c r="C44" s="1518" t="s">
        <v>21872</v>
      </c>
      <c r="D44" s="769"/>
      <c r="E44" s="1864">
        <v>201489.53</v>
      </c>
      <c r="F44" s="769"/>
      <c r="G44" s="1518"/>
      <c r="H44" s="1611"/>
      <c r="I44" s="1611"/>
      <c r="J44" s="1612"/>
    </row>
    <row r="45" spans="1:10" ht="26.25" customHeight="1">
      <c r="A45" s="1610" t="s">
        <v>21901</v>
      </c>
      <c r="B45" s="1518" t="s">
        <v>21898</v>
      </c>
      <c r="C45" s="1518" t="s">
        <v>21872</v>
      </c>
      <c r="D45" s="769"/>
      <c r="E45" s="1864">
        <v>103991.55</v>
      </c>
      <c r="F45" s="769"/>
      <c r="G45" s="1613"/>
      <c r="H45" s="1611"/>
      <c r="I45" s="1611"/>
      <c r="J45" s="1612"/>
    </row>
    <row r="46" spans="1:10" ht="25.5" customHeight="1">
      <c r="A46" s="1610" t="s">
        <v>21905</v>
      </c>
      <c r="B46" s="1518" t="s">
        <v>21898</v>
      </c>
      <c r="C46" s="1518" t="s">
        <v>21872</v>
      </c>
      <c r="D46" s="769"/>
      <c r="E46" s="1864">
        <v>212194.96</v>
      </c>
      <c r="F46" s="769"/>
      <c r="G46" s="1518"/>
      <c r="H46" s="1611"/>
      <c r="I46" s="1611"/>
      <c r="J46" s="1612"/>
    </row>
    <row r="47" spans="1:10" ht="51" customHeight="1">
      <c r="A47" s="1610" t="s">
        <v>21908</v>
      </c>
      <c r="B47" s="1518" t="s">
        <v>21898</v>
      </c>
      <c r="C47" s="1518" t="s">
        <v>21872</v>
      </c>
      <c r="D47" s="769"/>
      <c r="E47" s="1864">
        <v>349287</v>
      </c>
      <c r="F47" s="769"/>
      <c r="G47" s="1518"/>
      <c r="H47" s="1611"/>
      <c r="I47" s="1611"/>
      <c r="J47" s="1612"/>
    </row>
    <row r="48" spans="1:10" ht="27.75" customHeight="1">
      <c r="A48" s="1610" t="s">
        <v>21910</v>
      </c>
      <c r="B48" s="1518" t="s">
        <v>21898</v>
      </c>
      <c r="C48" s="1518" t="s">
        <v>21872</v>
      </c>
      <c r="D48" s="769"/>
      <c r="E48" s="1864">
        <v>89656.5</v>
      </c>
      <c r="F48" s="769"/>
      <c r="G48" s="1518"/>
      <c r="H48" s="1611"/>
      <c r="I48" s="1611"/>
      <c r="J48" s="1612"/>
    </row>
    <row r="49" spans="1:10" ht="36">
      <c r="A49" s="1610" t="s">
        <v>21913</v>
      </c>
      <c r="B49" s="1518" t="s">
        <v>21898</v>
      </c>
      <c r="C49" s="1518" t="s">
        <v>21914</v>
      </c>
      <c r="D49" s="769"/>
      <c r="E49" s="1864">
        <v>168437.5</v>
      </c>
      <c r="F49" s="769"/>
      <c r="G49" s="1518"/>
      <c r="H49" s="1611"/>
      <c r="I49" s="1611"/>
      <c r="J49" s="1612"/>
    </row>
    <row r="50" spans="1:10" ht="48">
      <c r="A50" s="1610" t="s">
        <v>21916</v>
      </c>
      <c r="B50" s="1518" t="s">
        <v>21898</v>
      </c>
      <c r="C50" s="1518" t="s">
        <v>21872</v>
      </c>
      <c r="D50" s="769"/>
      <c r="E50" s="1864">
        <v>119500</v>
      </c>
      <c r="F50" s="769"/>
      <c r="G50" s="1518"/>
      <c r="H50" s="1611"/>
      <c r="I50" s="1611"/>
      <c r="J50" s="1612"/>
    </row>
    <row r="51" spans="1:10" ht="24">
      <c r="A51" s="1610" t="s">
        <v>21919</v>
      </c>
      <c r="B51" s="1518" t="s">
        <v>21898</v>
      </c>
      <c r="C51" s="1518" t="s">
        <v>21872</v>
      </c>
      <c r="D51" s="769"/>
      <c r="E51" s="1864">
        <v>124179</v>
      </c>
      <c r="F51" s="769"/>
      <c r="G51" s="1518"/>
      <c r="H51" s="1611"/>
      <c r="I51" s="1611"/>
      <c r="J51" s="1612"/>
    </row>
    <row r="52" spans="1:10" ht="24">
      <c r="A52" s="1610" t="s">
        <v>21922</v>
      </c>
      <c r="B52" s="1518" t="s">
        <v>21878</v>
      </c>
      <c r="C52" s="1518" t="s">
        <v>21872</v>
      </c>
      <c r="D52" s="769"/>
      <c r="E52" s="1864">
        <v>462638.2</v>
      </c>
      <c r="F52" s="769"/>
      <c r="G52" s="1518"/>
      <c r="H52" s="1611"/>
      <c r="I52" s="1611"/>
      <c r="J52" s="1612"/>
    </row>
    <row r="53" spans="1:10" ht="36">
      <c r="A53" s="1610" t="s">
        <v>21925</v>
      </c>
      <c r="B53" s="1518" t="s">
        <v>21898</v>
      </c>
      <c r="C53" s="1518" t="s">
        <v>21872</v>
      </c>
      <c r="D53" s="769"/>
      <c r="E53" s="1864">
        <v>109086.1</v>
      </c>
      <c r="F53" s="769"/>
      <c r="G53" s="1518"/>
      <c r="H53" s="1611"/>
      <c r="I53" s="1611"/>
      <c r="J53" s="1612"/>
    </row>
    <row r="54" spans="1:10" ht="48">
      <c r="A54" s="1610" t="s">
        <v>21928</v>
      </c>
      <c r="B54" s="1518" t="s">
        <v>21898</v>
      </c>
      <c r="C54" s="1518" t="s">
        <v>21872</v>
      </c>
      <c r="D54" s="769"/>
      <c r="E54" s="1864">
        <v>368640</v>
      </c>
      <c r="F54" s="769"/>
      <c r="G54" s="1518"/>
      <c r="H54" s="1611"/>
      <c r="I54" s="1611"/>
      <c r="J54" s="1612"/>
    </row>
    <row r="55" spans="1:10" ht="48">
      <c r="A55" s="1610" t="s">
        <v>21931</v>
      </c>
      <c r="B55" s="1518" t="s">
        <v>21878</v>
      </c>
      <c r="C55" s="1518" t="s">
        <v>21872</v>
      </c>
      <c r="D55" s="769"/>
      <c r="E55" s="1864">
        <v>439401.6</v>
      </c>
      <c r="F55" s="769"/>
      <c r="G55" s="1518"/>
      <c r="H55" s="1611"/>
      <c r="I55" s="1611"/>
      <c r="J55" s="1612"/>
    </row>
    <row r="56" spans="1:10" ht="36">
      <c r="A56" s="1610" t="s">
        <v>21934</v>
      </c>
      <c r="B56" s="1518" t="s">
        <v>21898</v>
      </c>
      <c r="C56" s="1518" t="s">
        <v>21872</v>
      </c>
      <c r="D56" s="769"/>
      <c r="E56" s="1864">
        <v>90720</v>
      </c>
      <c r="F56" s="769"/>
      <c r="G56" s="1518"/>
      <c r="H56" s="1611"/>
      <c r="I56" s="1611"/>
      <c r="J56" s="1612"/>
    </row>
    <row r="57" spans="1:10" ht="36">
      <c r="A57" s="1610" t="s">
        <v>21937</v>
      </c>
      <c r="B57" s="1518" t="s">
        <v>21898</v>
      </c>
      <c r="C57" s="1518" t="s">
        <v>21872</v>
      </c>
      <c r="D57" s="769"/>
      <c r="E57" s="1864">
        <v>178810.69</v>
      </c>
      <c r="F57" s="769"/>
      <c r="G57" s="1518"/>
      <c r="H57" s="1611"/>
      <c r="I57" s="1611"/>
      <c r="J57" s="1612"/>
    </row>
    <row r="58" spans="1:10">
      <c r="A58" s="2043" t="s">
        <v>19388</v>
      </c>
      <c r="B58" s="2044"/>
      <c r="C58" s="2044"/>
      <c r="D58" s="2044"/>
      <c r="E58" s="2044"/>
      <c r="F58" s="2044"/>
      <c r="G58" s="2044"/>
      <c r="H58" s="2044"/>
      <c r="I58" s="2044"/>
      <c r="J58" s="2045"/>
    </row>
    <row r="59" spans="1:10">
      <c r="A59" s="2037" t="s">
        <v>21869</v>
      </c>
      <c r="B59" s="2038"/>
      <c r="C59" s="2038"/>
      <c r="D59" s="2038"/>
      <c r="E59" s="2038"/>
      <c r="F59" s="2038"/>
      <c r="G59" s="2038"/>
      <c r="H59" s="2038"/>
      <c r="I59" s="2038"/>
      <c r="J59" s="2039"/>
    </row>
    <row r="60" spans="1:10" ht="28.5" customHeight="1">
      <c r="A60" s="1610" t="s">
        <v>21961</v>
      </c>
      <c r="B60" s="1518" t="s">
        <v>21898</v>
      </c>
      <c r="C60" s="1518" t="s">
        <v>21872</v>
      </c>
      <c r="D60" s="1518" t="s">
        <v>21962</v>
      </c>
      <c r="E60" s="1864">
        <v>235710</v>
      </c>
      <c r="F60" s="769" t="s">
        <v>21963</v>
      </c>
      <c r="G60" s="1518" t="s">
        <v>264</v>
      </c>
      <c r="H60" s="1611">
        <v>43802</v>
      </c>
      <c r="I60" s="1611">
        <v>43803</v>
      </c>
      <c r="J60" s="1612" t="s">
        <v>21964</v>
      </c>
    </row>
    <row r="61" spans="1:10" ht="28.5" customHeight="1">
      <c r="A61" s="1610" t="s">
        <v>21965</v>
      </c>
      <c r="B61" s="1518" t="s">
        <v>21898</v>
      </c>
      <c r="C61" s="1518" t="s">
        <v>21872</v>
      </c>
      <c r="D61" s="1518" t="s">
        <v>21966</v>
      </c>
      <c r="E61" s="1864">
        <v>160000</v>
      </c>
      <c r="F61" s="769" t="s">
        <v>21918</v>
      </c>
      <c r="G61" s="1518" t="s">
        <v>264</v>
      </c>
      <c r="H61" s="1611">
        <v>43724</v>
      </c>
      <c r="I61" s="1611">
        <v>43725</v>
      </c>
      <c r="J61" s="1612" t="s">
        <v>21964</v>
      </c>
    </row>
    <row r="62" spans="1:10" ht="39" customHeight="1">
      <c r="A62" s="1610" t="s">
        <v>21967</v>
      </c>
      <c r="B62" s="1518" t="s">
        <v>21898</v>
      </c>
      <c r="C62" s="1518" t="s">
        <v>21872</v>
      </c>
      <c r="D62" s="1518" t="s">
        <v>21968</v>
      </c>
      <c r="E62" s="1864">
        <v>50469.2</v>
      </c>
      <c r="F62" s="769" t="s">
        <v>21969</v>
      </c>
      <c r="G62" s="1518" t="s">
        <v>264</v>
      </c>
      <c r="H62" s="1611">
        <v>43697</v>
      </c>
      <c r="I62" s="1611">
        <v>43698</v>
      </c>
      <c r="J62" s="1612" t="s">
        <v>21964</v>
      </c>
    </row>
    <row r="63" spans="1:10" ht="53.25" customHeight="1">
      <c r="A63" s="1610" t="s">
        <v>21970</v>
      </c>
      <c r="B63" s="1518" t="s">
        <v>21898</v>
      </c>
      <c r="C63" s="1518" t="s">
        <v>21872</v>
      </c>
      <c r="D63" s="1518" t="s">
        <v>21971</v>
      </c>
      <c r="E63" s="1864">
        <v>199900</v>
      </c>
      <c r="F63" s="769" t="s">
        <v>21963</v>
      </c>
      <c r="G63" s="1518" t="s">
        <v>264</v>
      </c>
      <c r="H63" s="1611">
        <v>43565</v>
      </c>
      <c r="I63" s="1611">
        <f>+H63+1</f>
        <v>43566</v>
      </c>
      <c r="J63" s="1612" t="s">
        <v>21964</v>
      </c>
    </row>
    <row r="64" spans="1:10" ht="42.75" customHeight="1">
      <c r="A64" s="1610" t="s">
        <v>21967</v>
      </c>
      <c r="B64" s="1518" t="s">
        <v>21898</v>
      </c>
      <c r="C64" s="1518" t="s">
        <v>21872</v>
      </c>
      <c r="D64" s="1518" t="s">
        <v>21968</v>
      </c>
      <c r="E64" s="1864">
        <v>42101.31</v>
      </c>
      <c r="F64" s="769" t="s">
        <v>21969</v>
      </c>
      <c r="G64" s="1518" t="s">
        <v>264</v>
      </c>
      <c r="H64" s="1611">
        <v>43697</v>
      </c>
      <c r="I64" s="1611">
        <f>+H64+1</f>
        <v>43698</v>
      </c>
      <c r="J64" s="1612" t="s">
        <v>21972</v>
      </c>
    </row>
    <row r="65" spans="1:10" ht="33.75" customHeight="1">
      <c r="A65" s="1610" t="s">
        <v>21973</v>
      </c>
      <c r="B65" s="1518" t="s">
        <v>21898</v>
      </c>
      <c r="C65" s="1518" t="s">
        <v>21872</v>
      </c>
      <c r="D65" s="1518" t="s">
        <v>21974</v>
      </c>
      <c r="E65" s="1864">
        <v>128160</v>
      </c>
      <c r="F65" s="769" t="s">
        <v>21975</v>
      </c>
      <c r="G65" s="1518" t="s">
        <v>264</v>
      </c>
      <c r="H65" s="1611">
        <v>43697</v>
      </c>
      <c r="I65" s="1611">
        <f>+H65+1</f>
        <v>43698</v>
      </c>
      <c r="J65" s="1612" t="s">
        <v>21972</v>
      </c>
    </row>
    <row r="66" spans="1:10">
      <c r="A66" s="2037" t="s">
        <v>21941</v>
      </c>
      <c r="B66" s="2038"/>
      <c r="C66" s="2038"/>
      <c r="D66" s="2038"/>
      <c r="E66" s="2038"/>
      <c r="F66" s="2038"/>
      <c r="G66" s="2038"/>
      <c r="H66" s="2038"/>
      <c r="I66" s="2038"/>
      <c r="J66" s="2039"/>
    </row>
    <row r="67" spans="1:10" ht="60">
      <c r="A67" s="1610" t="s">
        <v>21976</v>
      </c>
      <c r="B67" s="1518" t="s">
        <v>21871</v>
      </c>
      <c r="C67" s="1518"/>
      <c r="D67" s="1518" t="s">
        <v>21977</v>
      </c>
      <c r="E67" s="1864">
        <v>5994000</v>
      </c>
      <c r="F67" s="769" t="s">
        <v>21978</v>
      </c>
      <c r="G67" s="1518" t="s">
        <v>264</v>
      </c>
      <c r="H67" s="1611">
        <v>44082</v>
      </c>
      <c r="I67" s="1611"/>
      <c r="J67" s="1612" t="s">
        <v>21979</v>
      </c>
    </row>
    <row r="68" spans="1:10" ht="24">
      <c r="A68" s="1610" t="s">
        <v>21980</v>
      </c>
      <c r="B68" s="1518" t="s">
        <v>21871</v>
      </c>
      <c r="C68" s="1518"/>
      <c r="D68" s="1518" t="s">
        <v>21981</v>
      </c>
      <c r="E68" s="1864">
        <v>603020.4</v>
      </c>
      <c r="F68" s="769" t="s">
        <v>21982</v>
      </c>
      <c r="G68" s="1518" t="s">
        <v>264</v>
      </c>
      <c r="H68" s="1611">
        <v>44069</v>
      </c>
      <c r="I68" s="1611"/>
      <c r="J68" s="1612"/>
    </row>
    <row r="69" spans="1:10" ht="60">
      <c r="A69" s="1610" t="s">
        <v>21983</v>
      </c>
      <c r="B69" s="1518" t="s">
        <v>19303</v>
      </c>
      <c r="C69" s="1518"/>
      <c r="D69" s="1518" t="s">
        <v>21984</v>
      </c>
      <c r="E69" s="1864">
        <v>31547885.030000001</v>
      </c>
      <c r="F69" s="2046" t="s">
        <v>21985</v>
      </c>
      <c r="G69" s="2046"/>
      <c r="H69" s="2046"/>
      <c r="I69" s="1611"/>
      <c r="J69" s="1612" t="s">
        <v>21986</v>
      </c>
    </row>
    <row r="70" spans="1:10" ht="48">
      <c r="A70" s="1610" t="s">
        <v>21987</v>
      </c>
      <c r="B70" s="1518" t="s">
        <v>21871</v>
      </c>
      <c r="C70" s="1518"/>
      <c r="D70" s="1518" t="s">
        <v>21988</v>
      </c>
      <c r="E70" s="1864">
        <v>1148693.72</v>
      </c>
      <c r="F70" s="769" t="s">
        <v>21989</v>
      </c>
      <c r="G70" s="1518" t="s">
        <v>264</v>
      </c>
      <c r="H70" s="1611">
        <v>44069</v>
      </c>
      <c r="I70" s="1611"/>
      <c r="J70" s="1612" t="s">
        <v>21990</v>
      </c>
    </row>
    <row r="71" spans="1:10" ht="60">
      <c r="A71" s="1610" t="s">
        <v>21991</v>
      </c>
      <c r="B71" s="1518" t="s">
        <v>19303</v>
      </c>
      <c r="C71" s="1518"/>
      <c r="D71" s="1518" t="s">
        <v>21992</v>
      </c>
      <c r="E71" s="1864">
        <v>2182636.02</v>
      </c>
      <c r="F71" s="2046" t="s">
        <v>21985</v>
      </c>
      <c r="G71" s="2046"/>
      <c r="H71" s="2046"/>
      <c r="I71" s="1611"/>
      <c r="J71" s="1612" t="s">
        <v>21993</v>
      </c>
    </row>
    <row r="72" spans="1:10" ht="48">
      <c r="A72" s="1610" t="s">
        <v>21994</v>
      </c>
      <c r="B72" s="1518" t="s">
        <v>21871</v>
      </c>
      <c r="C72" s="1518"/>
      <c r="D72" s="1518" t="s">
        <v>21995</v>
      </c>
      <c r="E72" s="1864">
        <v>1772597.8</v>
      </c>
      <c r="F72" s="769" t="s">
        <v>21996</v>
      </c>
      <c r="G72" s="1518" t="s">
        <v>264</v>
      </c>
      <c r="H72" s="1611">
        <v>44069</v>
      </c>
      <c r="I72" s="1611"/>
      <c r="J72" s="1612" t="s">
        <v>21997</v>
      </c>
    </row>
    <row r="73" spans="1:10" ht="72">
      <c r="A73" s="1610" t="s">
        <v>21998</v>
      </c>
      <c r="B73" s="1518" t="s">
        <v>21871</v>
      </c>
      <c r="C73" s="1518"/>
      <c r="D73" s="1518" t="s">
        <v>21999</v>
      </c>
      <c r="E73" s="1864">
        <v>90000</v>
      </c>
      <c r="F73" s="769" t="s">
        <v>22000</v>
      </c>
      <c r="G73" s="1518" t="s">
        <v>264</v>
      </c>
      <c r="H73" s="1611">
        <v>44068</v>
      </c>
      <c r="I73" s="1611"/>
      <c r="J73" s="1612" t="s">
        <v>22001</v>
      </c>
    </row>
    <row r="74" spans="1:10" ht="84">
      <c r="A74" s="1610" t="s">
        <v>22002</v>
      </c>
      <c r="B74" s="1518" t="s">
        <v>21871</v>
      </c>
      <c r="C74" s="1518"/>
      <c r="D74" s="1518" t="s">
        <v>22003</v>
      </c>
      <c r="E74" s="1864">
        <v>18029900</v>
      </c>
      <c r="F74" s="769" t="s">
        <v>22004</v>
      </c>
      <c r="G74" s="1518" t="s">
        <v>264</v>
      </c>
      <c r="H74" s="1611">
        <v>44067</v>
      </c>
      <c r="I74" s="1611"/>
      <c r="J74" s="1612" t="s">
        <v>22001</v>
      </c>
    </row>
    <row r="75" spans="1:10" ht="28.5" customHeight="1">
      <c r="A75" s="1610" t="s">
        <v>22005</v>
      </c>
      <c r="B75" s="1518" t="s">
        <v>21871</v>
      </c>
      <c r="C75" s="1518"/>
      <c r="D75" s="1518" t="s">
        <v>22006</v>
      </c>
      <c r="E75" s="1864">
        <v>8939638.8000000007</v>
      </c>
      <c r="F75" s="769" t="s">
        <v>22007</v>
      </c>
      <c r="G75" s="1518" t="s">
        <v>264</v>
      </c>
      <c r="H75" s="1611">
        <v>44064</v>
      </c>
      <c r="I75" s="1611"/>
      <c r="J75" s="1612" t="s">
        <v>21990</v>
      </c>
    </row>
    <row r="76" spans="1:10" ht="48">
      <c r="A76" s="1610" t="s">
        <v>22008</v>
      </c>
      <c r="B76" s="1518" t="s">
        <v>21871</v>
      </c>
      <c r="C76" s="1518"/>
      <c r="D76" s="1518" t="s">
        <v>22009</v>
      </c>
      <c r="E76" s="1864">
        <v>273215</v>
      </c>
      <c r="F76" s="769" t="s">
        <v>22010</v>
      </c>
      <c r="G76" s="1518" t="s">
        <v>264</v>
      </c>
      <c r="H76" s="1611">
        <v>44060</v>
      </c>
      <c r="I76" s="1611"/>
      <c r="J76" s="1612" t="s">
        <v>22011</v>
      </c>
    </row>
    <row r="77" spans="1:10" ht="63" customHeight="1">
      <c r="A77" s="1610" t="s">
        <v>22012</v>
      </c>
      <c r="B77" s="1518" t="s">
        <v>21871</v>
      </c>
      <c r="C77" s="1518"/>
      <c r="D77" s="1518" t="s">
        <v>22013</v>
      </c>
      <c r="E77" s="1864">
        <v>1976304.99</v>
      </c>
      <c r="F77" s="769" t="s">
        <v>22014</v>
      </c>
      <c r="G77" s="1518" t="s">
        <v>264</v>
      </c>
      <c r="H77" s="1611">
        <v>44060</v>
      </c>
      <c r="I77" s="1611"/>
      <c r="J77" s="1612" t="s">
        <v>21990</v>
      </c>
    </row>
    <row r="78" spans="1:10" ht="53.25" customHeight="1">
      <c r="A78" s="1610" t="s">
        <v>22015</v>
      </c>
      <c r="B78" s="1518" t="s">
        <v>21871</v>
      </c>
      <c r="C78" s="1518"/>
      <c r="D78" s="1518" t="s">
        <v>22016</v>
      </c>
      <c r="E78" s="1864">
        <v>165479</v>
      </c>
      <c r="F78" s="769" t="s">
        <v>22017</v>
      </c>
      <c r="G78" s="1518" t="s">
        <v>264</v>
      </c>
      <c r="H78" s="1611">
        <v>44060</v>
      </c>
      <c r="I78" s="1611"/>
      <c r="J78" s="1612" t="s">
        <v>22018</v>
      </c>
    </row>
    <row r="79" spans="1:10" ht="52.5" customHeight="1">
      <c r="A79" s="1610" t="s">
        <v>22019</v>
      </c>
      <c r="B79" s="1518" t="s">
        <v>21871</v>
      </c>
      <c r="C79" s="1518"/>
      <c r="D79" s="1518" t="s">
        <v>22020</v>
      </c>
      <c r="E79" s="1864">
        <v>59700</v>
      </c>
      <c r="F79" s="769" t="s">
        <v>22021</v>
      </c>
      <c r="G79" s="1518" t="s">
        <v>264</v>
      </c>
      <c r="H79" s="1611">
        <v>44060</v>
      </c>
      <c r="I79" s="1611"/>
      <c r="J79" s="1612" t="s">
        <v>22022</v>
      </c>
    </row>
    <row r="80" spans="1:10" ht="51" customHeight="1">
      <c r="A80" s="1610" t="s">
        <v>22023</v>
      </c>
      <c r="B80" s="1518" t="s">
        <v>21871</v>
      </c>
      <c r="C80" s="1518"/>
      <c r="D80" s="1518" t="s">
        <v>22024</v>
      </c>
      <c r="E80" s="1864">
        <v>476870.68</v>
      </c>
      <c r="F80" s="769" t="s">
        <v>22025</v>
      </c>
      <c r="G80" s="1518" t="s">
        <v>264</v>
      </c>
      <c r="H80" s="1611">
        <v>44054</v>
      </c>
      <c r="I80" s="1611"/>
      <c r="J80" s="1612" t="s">
        <v>22026</v>
      </c>
    </row>
    <row r="81" spans="1:10" ht="31.5" customHeight="1">
      <c r="A81" s="1610" t="s">
        <v>22027</v>
      </c>
      <c r="B81" s="1518" t="s">
        <v>21871</v>
      </c>
      <c r="C81" s="1518"/>
      <c r="D81" s="1518" t="s">
        <v>22028</v>
      </c>
      <c r="E81" s="1864">
        <v>49914</v>
      </c>
      <c r="F81" s="769" t="s">
        <v>22029</v>
      </c>
      <c r="G81" s="1518" t="s">
        <v>264</v>
      </c>
      <c r="H81" s="1611">
        <v>44053</v>
      </c>
      <c r="I81" s="1611"/>
      <c r="J81" s="1612" t="s">
        <v>22026</v>
      </c>
    </row>
    <row r="82" spans="1:10" ht="72">
      <c r="A82" s="1610" t="s">
        <v>22030</v>
      </c>
      <c r="B82" s="1518" t="s">
        <v>21871</v>
      </c>
      <c r="C82" s="1518"/>
      <c r="D82" s="1518" t="s">
        <v>22031</v>
      </c>
      <c r="E82" s="1864">
        <v>411563.4</v>
      </c>
      <c r="F82" s="769" t="s">
        <v>22032</v>
      </c>
      <c r="G82" s="1518" t="s">
        <v>264</v>
      </c>
      <c r="H82" s="1611">
        <v>44048</v>
      </c>
      <c r="I82" s="1611"/>
      <c r="J82" s="1612" t="s">
        <v>22033</v>
      </c>
    </row>
    <row r="83" spans="1:10" ht="39" customHeight="1">
      <c r="A83" s="1610" t="s">
        <v>22034</v>
      </c>
      <c r="B83" s="1518" t="s">
        <v>21871</v>
      </c>
      <c r="C83" s="1518"/>
      <c r="D83" s="1518" t="s">
        <v>22035</v>
      </c>
      <c r="E83" s="1864">
        <v>2938359.21</v>
      </c>
      <c r="F83" s="769" t="s">
        <v>22036</v>
      </c>
      <c r="G83" s="1518" t="s">
        <v>264</v>
      </c>
      <c r="H83" s="1611">
        <v>44048</v>
      </c>
      <c r="I83" s="1611"/>
      <c r="J83" s="1612" t="s">
        <v>21990</v>
      </c>
    </row>
    <row r="84" spans="1:10" ht="36">
      <c r="A84" s="1610" t="s">
        <v>22037</v>
      </c>
      <c r="B84" s="1518" t="s">
        <v>21871</v>
      </c>
      <c r="C84" s="1518"/>
      <c r="D84" s="1518" t="s">
        <v>22038</v>
      </c>
      <c r="E84" s="1864">
        <v>1492621.2</v>
      </c>
      <c r="F84" s="769" t="s">
        <v>22039</v>
      </c>
      <c r="G84" s="1518" t="s">
        <v>264</v>
      </c>
      <c r="H84" s="1611">
        <v>44047</v>
      </c>
      <c r="I84" s="1611"/>
      <c r="J84" s="1612" t="s">
        <v>21990</v>
      </c>
    </row>
    <row r="85" spans="1:10" ht="180">
      <c r="A85" s="1610" t="s">
        <v>22040</v>
      </c>
      <c r="B85" s="1518" t="s">
        <v>21871</v>
      </c>
      <c r="C85" s="1518"/>
      <c r="D85" s="1518" t="s">
        <v>22041</v>
      </c>
      <c r="E85" s="1864">
        <v>8488418.0600000005</v>
      </c>
      <c r="F85" s="769" t="s">
        <v>22042</v>
      </c>
      <c r="G85" s="1518" t="s">
        <v>264</v>
      </c>
      <c r="H85" s="1611">
        <v>44035</v>
      </c>
      <c r="I85" s="1611"/>
      <c r="J85" s="1612" t="s">
        <v>22043</v>
      </c>
    </row>
    <row r="86" spans="1:10" ht="79.5" customHeight="1">
      <c r="A86" s="1610" t="s">
        <v>22044</v>
      </c>
      <c r="B86" s="1518" t="s">
        <v>21871</v>
      </c>
      <c r="C86" s="1518"/>
      <c r="D86" s="1518" t="s">
        <v>22045</v>
      </c>
      <c r="E86" s="1864">
        <v>301600</v>
      </c>
      <c r="F86" s="769" t="s">
        <v>22046</v>
      </c>
      <c r="G86" s="1518" t="s">
        <v>264</v>
      </c>
      <c r="H86" s="1611">
        <v>44032</v>
      </c>
      <c r="I86" s="1611"/>
      <c r="J86" s="1612" t="s">
        <v>22047</v>
      </c>
    </row>
    <row r="87" spans="1:10" ht="84" customHeight="1">
      <c r="A87" s="1610" t="s">
        <v>22044</v>
      </c>
      <c r="B87" s="1518" t="s">
        <v>21871</v>
      </c>
      <c r="C87" s="1518"/>
      <c r="D87" s="1518" t="s">
        <v>22045</v>
      </c>
      <c r="E87" s="1864">
        <v>975000</v>
      </c>
      <c r="F87" s="769" t="s">
        <v>22048</v>
      </c>
      <c r="G87" s="1518" t="s">
        <v>264</v>
      </c>
      <c r="H87" s="1611">
        <v>44032</v>
      </c>
      <c r="I87" s="1611"/>
      <c r="J87" s="1612" t="s">
        <v>22049</v>
      </c>
    </row>
    <row r="88" spans="1:10" ht="75" customHeight="1">
      <c r="A88" s="1610" t="s">
        <v>22044</v>
      </c>
      <c r="B88" s="1518" t="s">
        <v>21871</v>
      </c>
      <c r="C88" s="1518"/>
      <c r="D88" s="1518" t="s">
        <v>22045</v>
      </c>
      <c r="E88" s="1864">
        <v>449998.9</v>
      </c>
      <c r="F88" s="769" t="s">
        <v>22050</v>
      </c>
      <c r="G88" s="1518" t="s">
        <v>264</v>
      </c>
      <c r="H88" s="1611">
        <v>44032</v>
      </c>
      <c r="I88" s="1611"/>
      <c r="J88" s="1612" t="s">
        <v>22047</v>
      </c>
    </row>
    <row r="89" spans="1:10" ht="81.75" customHeight="1">
      <c r="A89" s="1610" t="s">
        <v>22044</v>
      </c>
      <c r="B89" s="1518" t="s">
        <v>21871</v>
      </c>
      <c r="C89" s="1518"/>
      <c r="D89" s="1518" t="s">
        <v>22045</v>
      </c>
      <c r="E89" s="1864">
        <v>101952</v>
      </c>
      <c r="F89" s="769" t="s">
        <v>22051</v>
      </c>
      <c r="G89" s="1518" t="s">
        <v>264</v>
      </c>
      <c r="H89" s="1611">
        <v>44032</v>
      </c>
      <c r="I89" s="1611"/>
      <c r="J89" s="1612" t="s">
        <v>22052</v>
      </c>
    </row>
    <row r="90" spans="1:10" ht="75" customHeight="1">
      <c r="A90" s="1610" t="s">
        <v>22044</v>
      </c>
      <c r="B90" s="1518" t="s">
        <v>21871</v>
      </c>
      <c r="C90" s="1518"/>
      <c r="D90" s="1518" t="s">
        <v>22045</v>
      </c>
      <c r="E90" s="1864">
        <v>1063920</v>
      </c>
      <c r="F90" s="769" t="s">
        <v>22053</v>
      </c>
      <c r="G90" s="1518" t="s">
        <v>264</v>
      </c>
      <c r="H90" s="1611">
        <v>44032</v>
      </c>
      <c r="I90" s="1611"/>
      <c r="J90" s="1612" t="s">
        <v>22054</v>
      </c>
    </row>
    <row r="91" spans="1:10" ht="82.5" customHeight="1">
      <c r="A91" s="1610" t="s">
        <v>22044</v>
      </c>
      <c r="B91" s="1518" t="s">
        <v>21871</v>
      </c>
      <c r="C91" s="1518"/>
      <c r="D91" s="1518" t="s">
        <v>22045</v>
      </c>
      <c r="E91" s="1864">
        <v>378000</v>
      </c>
      <c r="F91" s="769" t="s">
        <v>22055</v>
      </c>
      <c r="G91" s="1518" t="s">
        <v>264</v>
      </c>
      <c r="H91" s="1611">
        <v>44032</v>
      </c>
      <c r="I91" s="1611"/>
      <c r="J91" s="1612" t="s">
        <v>22056</v>
      </c>
    </row>
    <row r="92" spans="1:10" ht="77.25" customHeight="1">
      <c r="A92" s="1610" t="s">
        <v>22044</v>
      </c>
      <c r="B92" s="1518" t="s">
        <v>21871</v>
      </c>
      <c r="C92" s="1518"/>
      <c r="D92" s="1518" t="s">
        <v>22045</v>
      </c>
      <c r="E92" s="1864">
        <v>113280</v>
      </c>
      <c r="F92" s="769" t="s">
        <v>22057</v>
      </c>
      <c r="G92" s="1518" t="s">
        <v>264</v>
      </c>
      <c r="H92" s="1611">
        <v>44032</v>
      </c>
      <c r="I92" s="1611"/>
      <c r="J92" s="1612" t="s">
        <v>22056</v>
      </c>
    </row>
    <row r="93" spans="1:10" ht="84" customHeight="1">
      <c r="A93" s="1610" t="s">
        <v>22044</v>
      </c>
      <c r="B93" s="1518" t="s">
        <v>21871</v>
      </c>
      <c r="C93" s="1518"/>
      <c r="D93" s="1518" t="s">
        <v>22045</v>
      </c>
      <c r="E93" s="1864">
        <v>90000</v>
      </c>
      <c r="F93" s="769" t="s">
        <v>22046</v>
      </c>
      <c r="G93" s="1518" t="s">
        <v>264</v>
      </c>
      <c r="H93" s="1611">
        <v>44032</v>
      </c>
      <c r="I93" s="1611"/>
      <c r="J93" s="1612" t="s">
        <v>22058</v>
      </c>
    </row>
    <row r="94" spans="1:10" ht="78.75" customHeight="1">
      <c r="A94" s="1610" t="s">
        <v>22059</v>
      </c>
      <c r="B94" s="1518" t="s">
        <v>21871</v>
      </c>
      <c r="C94" s="1518"/>
      <c r="D94" s="1518" t="s">
        <v>22060</v>
      </c>
      <c r="E94" s="1864">
        <v>1366700</v>
      </c>
      <c r="F94" s="769" t="s">
        <v>22061</v>
      </c>
      <c r="G94" s="1518" t="s">
        <v>264</v>
      </c>
      <c r="H94" s="1611">
        <v>44032</v>
      </c>
      <c r="I94" s="1611"/>
      <c r="J94" s="1612" t="s">
        <v>22062</v>
      </c>
    </row>
    <row r="95" spans="1:10" ht="89.25" customHeight="1">
      <c r="A95" s="1610" t="s">
        <v>22063</v>
      </c>
      <c r="B95" s="1518" t="s">
        <v>21871</v>
      </c>
      <c r="C95" s="1518"/>
      <c r="D95" s="1518" t="s">
        <v>22064</v>
      </c>
      <c r="E95" s="1864">
        <v>5493317.5700000003</v>
      </c>
      <c r="F95" s="769" t="s">
        <v>21978</v>
      </c>
      <c r="G95" s="1518" t="s">
        <v>264</v>
      </c>
      <c r="H95" s="1611">
        <v>44029</v>
      </c>
      <c r="I95" s="1611"/>
      <c r="J95" s="1612" t="s">
        <v>22065</v>
      </c>
    </row>
    <row r="96" spans="1:10" ht="89.25" customHeight="1">
      <c r="A96" s="1610" t="s">
        <v>22063</v>
      </c>
      <c r="B96" s="1518" t="s">
        <v>21871</v>
      </c>
      <c r="C96" s="1518"/>
      <c r="D96" s="1518" t="s">
        <v>22064</v>
      </c>
      <c r="E96" s="1864">
        <v>2345937.15</v>
      </c>
      <c r="F96" s="769" t="s">
        <v>21978</v>
      </c>
      <c r="G96" s="1518" t="s">
        <v>264</v>
      </c>
      <c r="H96" s="1611">
        <v>44029</v>
      </c>
      <c r="I96" s="1611"/>
      <c r="J96" s="1612" t="s">
        <v>22065</v>
      </c>
    </row>
    <row r="97" spans="1:10" ht="88.5" customHeight="1">
      <c r="A97" s="1610" t="s">
        <v>22063</v>
      </c>
      <c r="B97" s="1518" t="s">
        <v>21871</v>
      </c>
      <c r="C97" s="1518"/>
      <c r="D97" s="1518" t="s">
        <v>22064</v>
      </c>
      <c r="E97" s="1864">
        <v>5850000</v>
      </c>
      <c r="F97" s="769" t="s">
        <v>22066</v>
      </c>
      <c r="G97" s="1518" t="s">
        <v>264</v>
      </c>
      <c r="H97" s="1611">
        <v>44029</v>
      </c>
      <c r="I97" s="1611"/>
      <c r="J97" s="1612" t="s">
        <v>22065</v>
      </c>
    </row>
    <row r="98" spans="1:10" ht="90.75" customHeight="1">
      <c r="A98" s="1610" t="s">
        <v>22063</v>
      </c>
      <c r="B98" s="1518" t="s">
        <v>21871</v>
      </c>
      <c r="C98" s="1518"/>
      <c r="D98" s="1518" t="s">
        <v>22064</v>
      </c>
      <c r="E98" s="1864">
        <v>1811119.38</v>
      </c>
      <c r="F98" s="769" t="s">
        <v>22067</v>
      </c>
      <c r="G98" s="1518" t="s">
        <v>264</v>
      </c>
      <c r="H98" s="1611">
        <v>44029</v>
      </c>
      <c r="I98" s="1611"/>
      <c r="J98" s="1612" t="s">
        <v>22065</v>
      </c>
    </row>
    <row r="99" spans="1:10" ht="80.25" customHeight="1">
      <c r="A99" s="1610" t="s">
        <v>22068</v>
      </c>
      <c r="B99" s="1518" t="s">
        <v>21871</v>
      </c>
      <c r="C99" s="1518"/>
      <c r="D99" s="1518" t="s">
        <v>22069</v>
      </c>
      <c r="E99" s="1864">
        <v>22320070.75</v>
      </c>
      <c r="F99" s="769" t="s">
        <v>21978</v>
      </c>
      <c r="G99" s="1518" t="s">
        <v>264</v>
      </c>
      <c r="H99" s="1611">
        <v>44021</v>
      </c>
      <c r="I99" s="1611"/>
      <c r="J99" s="1612" t="s">
        <v>22070</v>
      </c>
    </row>
    <row r="100" spans="1:10" ht="88.5" customHeight="1">
      <c r="A100" s="1610" t="s">
        <v>22071</v>
      </c>
      <c r="B100" s="1518" t="s">
        <v>22072</v>
      </c>
      <c r="C100" s="1518"/>
      <c r="D100" s="1518" t="s">
        <v>22072</v>
      </c>
      <c r="E100" s="1864">
        <v>285776.59999999998</v>
      </c>
      <c r="F100" s="769" t="s">
        <v>22073</v>
      </c>
      <c r="G100" s="1518" t="s">
        <v>264</v>
      </c>
      <c r="H100" s="1611">
        <v>44014</v>
      </c>
      <c r="I100" s="1611"/>
      <c r="J100" s="1612" t="s">
        <v>22074</v>
      </c>
    </row>
    <row r="101" spans="1:10" ht="132">
      <c r="A101" s="1610" t="s">
        <v>22075</v>
      </c>
      <c r="B101" s="1518" t="s">
        <v>22076</v>
      </c>
      <c r="C101" s="1518"/>
      <c r="D101" s="1518" t="s">
        <v>22076</v>
      </c>
      <c r="E101" s="1864">
        <v>2960856</v>
      </c>
      <c r="F101" s="769" t="s">
        <v>22073</v>
      </c>
      <c r="G101" s="1518" t="s">
        <v>264</v>
      </c>
      <c r="H101" s="1611">
        <v>44015</v>
      </c>
      <c r="I101" s="1611"/>
      <c r="J101" s="1612" t="s">
        <v>22074</v>
      </c>
    </row>
    <row r="102" spans="1:10" ht="120">
      <c r="A102" s="1610" t="s">
        <v>22077</v>
      </c>
      <c r="B102" s="1518" t="s">
        <v>22078</v>
      </c>
      <c r="C102" s="1518"/>
      <c r="D102" s="1518" t="s">
        <v>22078</v>
      </c>
      <c r="E102" s="1864">
        <v>4474008.3499999996</v>
      </c>
      <c r="F102" s="769" t="s">
        <v>22073</v>
      </c>
      <c r="G102" s="1518" t="s">
        <v>264</v>
      </c>
      <c r="H102" s="1611">
        <v>43998</v>
      </c>
      <c r="I102" s="1611"/>
      <c r="J102" s="1612" t="s">
        <v>22074</v>
      </c>
    </row>
    <row r="103" spans="1:10" ht="96">
      <c r="A103" s="1610" t="s">
        <v>22079</v>
      </c>
      <c r="B103" s="1518" t="s">
        <v>21871</v>
      </c>
      <c r="C103" s="1518"/>
      <c r="D103" s="1518" t="s">
        <v>22080</v>
      </c>
      <c r="E103" s="1864">
        <v>3328000</v>
      </c>
      <c r="F103" s="769" t="s">
        <v>22081</v>
      </c>
      <c r="G103" s="1518" t="s">
        <v>264</v>
      </c>
      <c r="H103" s="1611">
        <v>44001</v>
      </c>
      <c r="I103" s="1611"/>
      <c r="J103" s="1612" t="s">
        <v>22082</v>
      </c>
    </row>
    <row r="104" spans="1:10" ht="96">
      <c r="A104" s="1610" t="s">
        <v>22079</v>
      </c>
      <c r="B104" s="1518" t="s">
        <v>21871</v>
      </c>
      <c r="C104" s="1518"/>
      <c r="D104" s="1518" t="s">
        <v>22083</v>
      </c>
      <c r="E104" s="1864">
        <v>2683119</v>
      </c>
      <c r="F104" s="769" t="s">
        <v>22084</v>
      </c>
      <c r="G104" s="1518" t="s">
        <v>264</v>
      </c>
      <c r="H104" s="1611">
        <v>44001</v>
      </c>
      <c r="I104" s="1611"/>
      <c r="J104" s="1612" t="s">
        <v>22082</v>
      </c>
    </row>
    <row r="105" spans="1:10" ht="96">
      <c r="A105" s="1610" t="s">
        <v>22079</v>
      </c>
      <c r="B105" s="1518" t="s">
        <v>21871</v>
      </c>
      <c r="C105" s="1518"/>
      <c r="D105" s="1518" t="s">
        <v>22085</v>
      </c>
      <c r="E105" s="1864">
        <v>2625000</v>
      </c>
      <c r="F105" s="769" t="s">
        <v>22086</v>
      </c>
      <c r="G105" s="1518" t="s">
        <v>264</v>
      </c>
      <c r="H105" s="1611">
        <v>44001</v>
      </c>
      <c r="I105" s="1611"/>
      <c r="J105" s="1612" t="s">
        <v>22082</v>
      </c>
    </row>
    <row r="106" spans="1:10" ht="96">
      <c r="A106" s="1610" t="s">
        <v>22087</v>
      </c>
      <c r="B106" s="1518" t="s">
        <v>22088</v>
      </c>
      <c r="C106" s="1518"/>
      <c r="D106" s="1518" t="s">
        <v>22088</v>
      </c>
      <c r="E106" s="1864">
        <v>3485720</v>
      </c>
      <c r="F106" s="769" t="s">
        <v>22089</v>
      </c>
      <c r="G106" s="1518" t="s">
        <v>264</v>
      </c>
      <c r="H106" s="1611">
        <v>43950</v>
      </c>
      <c r="I106" s="1611"/>
      <c r="J106" s="1612" t="s">
        <v>22090</v>
      </c>
    </row>
    <row r="107" spans="1:10" ht="99.75" customHeight="1">
      <c r="A107" s="1610" t="s">
        <v>22091</v>
      </c>
      <c r="B107" s="1518" t="s">
        <v>22092</v>
      </c>
      <c r="C107" s="1518"/>
      <c r="D107" s="1518" t="s">
        <v>22092</v>
      </c>
      <c r="E107" s="1864">
        <v>8530515</v>
      </c>
      <c r="F107" s="769" t="s">
        <v>22089</v>
      </c>
      <c r="G107" s="1518" t="s">
        <v>264</v>
      </c>
      <c r="H107" s="1611">
        <v>43943</v>
      </c>
      <c r="I107" s="1611"/>
      <c r="J107" s="1612" t="s">
        <v>22093</v>
      </c>
    </row>
    <row r="108" spans="1:10" ht="83.25" customHeight="1">
      <c r="A108" s="1610" t="s">
        <v>22094</v>
      </c>
      <c r="B108" s="1518" t="s">
        <v>22095</v>
      </c>
      <c r="C108" s="1518"/>
      <c r="D108" s="1518" t="s">
        <v>22095</v>
      </c>
      <c r="E108" s="1864">
        <v>14550258.449999999</v>
      </c>
      <c r="F108" s="769" t="s">
        <v>22089</v>
      </c>
      <c r="G108" s="1518" t="s">
        <v>264</v>
      </c>
      <c r="H108" s="1611">
        <v>43929</v>
      </c>
      <c r="I108" s="1611"/>
      <c r="J108" s="1612" t="s">
        <v>22096</v>
      </c>
    </row>
    <row r="109" spans="1:10" ht="69.75" customHeight="1">
      <c r="A109" s="1610" t="s">
        <v>22097</v>
      </c>
      <c r="B109" s="1518" t="s">
        <v>22098</v>
      </c>
      <c r="C109" s="1518"/>
      <c r="D109" s="1518" t="s">
        <v>22098</v>
      </c>
      <c r="E109" s="1864">
        <v>49780955</v>
      </c>
      <c r="F109" s="769" t="s">
        <v>22089</v>
      </c>
      <c r="G109" s="1518" t="s">
        <v>264</v>
      </c>
      <c r="H109" s="1611">
        <v>43924</v>
      </c>
      <c r="I109" s="1611"/>
      <c r="J109" s="1612" t="s">
        <v>22099</v>
      </c>
    </row>
    <row r="110" spans="1:10" ht="44.25" customHeight="1">
      <c r="A110" s="1610" t="s">
        <v>22100</v>
      </c>
      <c r="B110" s="1518" t="s">
        <v>21871</v>
      </c>
      <c r="C110" s="1518"/>
      <c r="D110" s="1518" t="s">
        <v>22101</v>
      </c>
      <c r="E110" s="1864">
        <v>3329350.4</v>
      </c>
      <c r="F110" s="769" t="s">
        <v>22102</v>
      </c>
      <c r="G110" s="1518" t="s">
        <v>264</v>
      </c>
      <c r="H110" s="1611">
        <v>43873</v>
      </c>
      <c r="I110" s="1611"/>
      <c r="J110" s="1612" t="s">
        <v>22103</v>
      </c>
    </row>
    <row r="111" spans="1:10">
      <c r="A111" s="2037" t="s">
        <v>21960</v>
      </c>
      <c r="B111" s="2038"/>
      <c r="C111" s="2038"/>
      <c r="D111" s="2038"/>
      <c r="E111" s="2038"/>
      <c r="F111" s="2038"/>
      <c r="G111" s="2038"/>
      <c r="H111" s="2038"/>
      <c r="I111" s="2038"/>
      <c r="J111" s="2039"/>
    </row>
    <row r="112" spans="1:10" ht="33" customHeight="1">
      <c r="A112" s="1610" t="s">
        <v>22104</v>
      </c>
      <c r="B112" s="1518" t="s">
        <v>22105</v>
      </c>
      <c r="C112" s="1518"/>
      <c r="D112" s="1518"/>
      <c r="E112" s="1864">
        <v>804077</v>
      </c>
      <c r="F112" s="769"/>
      <c r="G112" s="1518"/>
      <c r="H112" s="1611"/>
      <c r="I112" s="1611"/>
      <c r="J112" s="1612"/>
    </row>
    <row r="113" spans="1:10" ht="33" customHeight="1">
      <c r="A113" s="1610" t="s">
        <v>22106</v>
      </c>
      <c r="B113" s="1518" t="s">
        <v>21898</v>
      </c>
      <c r="C113" s="1518"/>
      <c r="D113" s="1518"/>
      <c r="E113" s="1864">
        <v>59524</v>
      </c>
      <c r="F113" s="769"/>
      <c r="G113" s="1518"/>
      <c r="H113" s="1611"/>
      <c r="I113" s="1611"/>
      <c r="J113" s="1612"/>
    </row>
    <row r="114" spans="1:10" ht="33" customHeight="1">
      <c r="A114" s="1610" t="s">
        <v>22107</v>
      </c>
      <c r="B114" s="1518" t="s">
        <v>22108</v>
      </c>
      <c r="C114" s="1518"/>
      <c r="D114" s="1518"/>
      <c r="E114" s="1864">
        <v>1002593</v>
      </c>
      <c r="F114" s="769"/>
      <c r="G114" s="1518"/>
      <c r="H114" s="1611"/>
      <c r="I114" s="1611"/>
      <c r="J114" s="1612"/>
    </row>
    <row r="115" spans="1:10" ht="33" customHeight="1">
      <c r="A115" s="1610" t="s">
        <v>22109</v>
      </c>
      <c r="B115" s="1518" t="s">
        <v>22105</v>
      </c>
      <c r="C115" s="1518"/>
      <c r="D115" s="1518"/>
      <c r="E115" s="1864">
        <v>576000</v>
      </c>
      <c r="F115" s="769"/>
      <c r="G115" s="1518"/>
      <c r="H115" s="1611"/>
      <c r="I115" s="1611"/>
      <c r="J115" s="1612"/>
    </row>
    <row r="116" spans="1:10" ht="33" customHeight="1">
      <c r="A116" s="1610" t="s">
        <v>22110</v>
      </c>
      <c r="B116" s="1518" t="s">
        <v>21898</v>
      </c>
      <c r="C116" s="1518"/>
      <c r="D116" s="1518"/>
      <c r="E116" s="1864">
        <v>194844</v>
      </c>
      <c r="F116" s="769"/>
      <c r="G116" s="1518"/>
      <c r="H116" s="1611"/>
      <c r="I116" s="1611"/>
      <c r="J116" s="1612"/>
    </row>
    <row r="117" spans="1:10" ht="33" customHeight="1">
      <c r="A117" s="1610" t="s">
        <v>22111</v>
      </c>
      <c r="B117" s="1518" t="s">
        <v>21898</v>
      </c>
      <c r="C117" s="1518"/>
      <c r="D117" s="1518"/>
      <c r="E117" s="1864">
        <v>49770</v>
      </c>
      <c r="F117" s="769"/>
      <c r="G117" s="1518"/>
      <c r="H117" s="1611"/>
      <c r="I117" s="1611"/>
      <c r="J117" s="1612"/>
    </row>
    <row r="118" spans="1:10" ht="31.5" customHeight="1">
      <c r="A118" s="1610" t="s">
        <v>25</v>
      </c>
      <c r="B118" s="1518" t="s">
        <v>21898</v>
      </c>
      <c r="C118" s="1518"/>
      <c r="D118" s="1518"/>
      <c r="E118" s="1864">
        <v>171500</v>
      </c>
      <c r="F118" s="769"/>
      <c r="G118" s="1518"/>
      <c r="H118" s="1611"/>
      <c r="I118" s="1611"/>
      <c r="J118" s="1612"/>
    </row>
    <row r="119" spans="1:10" ht="31.5" customHeight="1">
      <c r="A119" s="1610" t="s">
        <v>22112</v>
      </c>
      <c r="B119" s="1518" t="s">
        <v>21898</v>
      </c>
      <c r="C119" s="1518"/>
      <c r="D119" s="1518"/>
      <c r="E119" s="1864">
        <v>138000</v>
      </c>
      <c r="F119" s="769"/>
      <c r="G119" s="1518"/>
      <c r="H119" s="1611"/>
      <c r="I119" s="1611"/>
      <c r="J119" s="1612"/>
    </row>
    <row r="120" spans="1:10" ht="31.5" customHeight="1">
      <c r="A120" s="1610" t="s">
        <v>22113</v>
      </c>
      <c r="B120" s="1518" t="s">
        <v>22108</v>
      </c>
      <c r="C120" s="1518"/>
      <c r="D120" s="1518"/>
      <c r="E120" s="1864">
        <v>414415</v>
      </c>
      <c r="F120" s="769"/>
      <c r="G120" s="1518"/>
      <c r="H120" s="1611"/>
      <c r="I120" s="1611"/>
      <c r="J120" s="1612"/>
    </row>
    <row r="121" spans="1:10" ht="31.5" customHeight="1">
      <c r="A121" s="1610" t="s">
        <v>21961</v>
      </c>
      <c r="B121" s="1518" t="s">
        <v>21898</v>
      </c>
      <c r="C121" s="1518"/>
      <c r="D121" s="1518"/>
      <c r="E121" s="1864">
        <v>235000</v>
      </c>
      <c r="F121" s="769"/>
      <c r="G121" s="1518"/>
      <c r="H121" s="1611"/>
      <c r="I121" s="1611"/>
      <c r="J121" s="1612"/>
    </row>
    <row r="122" spans="1:10" ht="31.5" customHeight="1">
      <c r="A122" s="1610" t="s">
        <v>22114</v>
      </c>
      <c r="B122" s="1518" t="s">
        <v>21898</v>
      </c>
      <c r="C122" s="1518"/>
      <c r="D122" s="1518"/>
      <c r="E122" s="1864">
        <v>280000</v>
      </c>
      <c r="F122" s="769"/>
      <c r="G122" s="1518"/>
      <c r="H122" s="1611"/>
      <c r="I122" s="1611"/>
      <c r="J122" s="1612"/>
    </row>
    <row r="123" spans="1:10" ht="31.5" customHeight="1">
      <c r="A123" s="1610" t="s">
        <v>22115</v>
      </c>
      <c r="B123" s="1518" t="s">
        <v>22105</v>
      </c>
      <c r="C123" s="1518"/>
      <c r="D123" s="1518"/>
      <c r="E123" s="1864">
        <v>4825122921</v>
      </c>
      <c r="F123" s="769"/>
      <c r="G123" s="1518"/>
      <c r="H123" s="1611"/>
      <c r="I123" s="1611"/>
      <c r="J123" s="1612"/>
    </row>
    <row r="124" spans="1:10" ht="44.25" customHeight="1">
      <c r="A124" s="1610" t="s">
        <v>22116</v>
      </c>
      <c r="B124" s="1518" t="s">
        <v>22105</v>
      </c>
      <c r="C124" s="1518"/>
      <c r="D124" s="1518"/>
      <c r="E124" s="1864">
        <v>265736602</v>
      </c>
      <c r="F124" s="769"/>
      <c r="G124" s="1518"/>
      <c r="H124" s="1611"/>
      <c r="I124" s="1611"/>
      <c r="J124" s="1612"/>
    </row>
    <row r="125" spans="1:10" ht="29.25" customHeight="1">
      <c r="A125" s="1610" t="s">
        <v>22117</v>
      </c>
      <c r="B125" s="1518" t="s">
        <v>22105</v>
      </c>
      <c r="C125" s="1518"/>
      <c r="D125" s="1518"/>
      <c r="E125" s="1864">
        <v>736292</v>
      </c>
      <c r="F125" s="769"/>
      <c r="G125" s="1518"/>
      <c r="H125" s="1611"/>
      <c r="I125" s="1611"/>
      <c r="J125" s="1612"/>
    </row>
    <row r="126" spans="1:10" ht="29.25" customHeight="1">
      <c r="A126" s="1610" t="s">
        <v>22118</v>
      </c>
      <c r="B126" s="1518" t="s">
        <v>22105</v>
      </c>
      <c r="C126" s="1518"/>
      <c r="D126" s="1518"/>
      <c r="E126" s="1864">
        <v>98303953</v>
      </c>
      <c r="F126" s="769"/>
      <c r="G126" s="1518"/>
      <c r="H126" s="1611"/>
      <c r="I126" s="1611"/>
      <c r="J126" s="1612"/>
    </row>
    <row r="127" spans="1:10">
      <c r="A127" s="2043" t="s">
        <v>22119</v>
      </c>
      <c r="B127" s="2044"/>
      <c r="C127" s="2044"/>
      <c r="D127" s="2044"/>
      <c r="E127" s="2044"/>
      <c r="F127" s="2044"/>
      <c r="G127" s="2044"/>
      <c r="H127" s="2044"/>
      <c r="I127" s="2044"/>
      <c r="J127" s="2045"/>
    </row>
    <row r="128" spans="1:10">
      <c r="A128" s="2037" t="s">
        <v>22120</v>
      </c>
      <c r="B128" s="2038"/>
      <c r="C128" s="2038"/>
      <c r="D128" s="2038"/>
      <c r="E128" s="2038"/>
      <c r="F128" s="2038"/>
      <c r="G128" s="2038"/>
      <c r="H128" s="2038"/>
      <c r="I128" s="2038"/>
      <c r="J128" s="2039"/>
    </row>
    <row r="129" spans="1:11" ht="28.5" customHeight="1">
      <c r="A129" s="1610" t="s">
        <v>22121</v>
      </c>
      <c r="B129" s="1518" t="s">
        <v>22122</v>
      </c>
      <c r="C129" s="1518" t="s">
        <v>21872</v>
      </c>
      <c r="D129" s="769"/>
      <c r="E129" s="1864">
        <v>84000</v>
      </c>
      <c r="F129" s="769"/>
      <c r="G129" s="1518" t="s">
        <v>22123</v>
      </c>
      <c r="H129" s="1611"/>
      <c r="I129" s="1611">
        <v>44135</v>
      </c>
      <c r="J129" s="1612" t="s">
        <v>22124</v>
      </c>
    </row>
    <row r="130" spans="1:11" ht="28.5" customHeight="1">
      <c r="A130" s="1610" t="s">
        <v>22125</v>
      </c>
      <c r="B130" s="1518" t="s">
        <v>22122</v>
      </c>
      <c r="C130" s="1518" t="s">
        <v>21872</v>
      </c>
      <c r="D130" s="769"/>
      <c r="E130" s="1864">
        <v>60000</v>
      </c>
      <c r="F130" s="769"/>
      <c r="G130" s="1518" t="s">
        <v>22123</v>
      </c>
      <c r="H130" s="1611"/>
      <c r="I130" s="1611">
        <v>44135</v>
      </c>
      <c r="J130" s="1612" t="s">
        <v>22124</v>
      </c>
    </row>
    <row r="131" spans="1:11" ht="28.5" customHeight="1">
      <c r="A131" s="1610" t="s">
        <v>22126</v>
      </c>
      <c r="B131" s="1518" t="s">
        <v>22127</v>
      </c>
      <c r="C131" s="1518"/>
      <c r="D131" s="769"/>
      <c r="E131" s="1864">
        <v>61000</v>
      </c>
      <c r="F131" s="769"/>
      <c r="G131" s="1518" t="s">
        <v>22123</v>
      </c>
      <c r="H131" s="1611"/>
      <c r="I131" s="1611">
        <v>44150</v>
      </c>
      <c r="J131" s="1612"/>
    </row>
    <row r="132" spans="1:11" ht="28.5" customHeight="1">
      <c r="A132" s="1610" t="s">
        <v>22128</v>
      </c>
      <c r="B132" s="1518" t="s">
        <v>22127</v>
      </c>
      <c r="C132" s="1518"/>
      <c r="D132" s="769"/>
      <c r="E132" s="1864">
        <v>50000</v>
      </c>
      <c r="F132" s="769"/>
      <c r="G132" s="1518" t="s">
        <v>22123</v>
      </c>
      <c r="H132" s="1611"/>
      <c r="I132" s="1611">
        <v>44165</v>
      </c>
      <c r="J132" s="1612"/>
    </row>
    <row r="133" spans="1:11" ht="28.5" customHeight="1">
      <c r="A133" s="1610" t="s">
        <v>22129</v>
      </c>
      <c r="B133" s="1518" t="s">
        <v>22127</v>
      </c>
      <c r="C133" s="1518"/>
      <c r="D133" s="769"/>
      <c r="E133" s="1864">
        <v>561000</v>
      </c>
      <c r="F133" s="769"/>
      <c r="G133" s="1518" t="s">
        <v>22123</v>
      </c>
      <c r="H133" s="1611"/>
      <c r="I133" s="1611">
        <v>44165</v>
      </c>
      <c r="J133" s="1612"/>
    </row>
    <row r="134" spans="1:11" ht="28.5" customHeight="1">
      <c r="A134" s="1610" t="s">
        <v>22130</v>
      </c>
      <c r="B134" s="1518" t="s">
        <v>22122</v>
      </c>
      <c r="C134" s="1518" t="s">
        <v>21872</v>
      </c>
      <c r="D134" s="769"/>
      <c r="E134" s="1864">
        <v>52500</v>
      </c>
      <c r="F134" s="769"/>
      <c r="G134" s="1518" t="s">
        <v>22123</v>
      </c>
      <c r="H134" s="1611"/>
      <c r="I134" s="1611">
        <v>44165</v>
      </c>
      <c r="J134" s="1612"/>
    </row>
    <row r="135" spans="1:11">
      <c r="A135" s="2037" t="s">
        <v>22131</v>
      </c>
      <c r="B135" s="2038"/>
      <c r="C135" s="2038"/>
      <c r="D135" s="2038"/>
      <c r="E135" s="2038"/>
      <c r="F135" s="2038"/>
      <c r="G135" s="2038"/>
      <c r="H135" s="2038"/>
      <c r="I135" s="2038"/>
      <c r="J135" s="2039"/>
    </row>
    <row r="136" spans="1:11" ht="31.5" customHeight="1">
      <c r="A136" s="1610" t="s">
        <v>22121</v>
      </c>
      <c r="B136" s="1518" t="s">
        <v>22122</v>
      </c>
      <c r="C136" s="1518" t="s">
        <v>21872</v>
      </c>
      <c r="D136" s="769"/>
      <c r="E136" s="1864">
        <v>84000</v>
      </c>
      <c r="F136" s="769"/>
      <c r="G136" s="1518"/>
      <c r="H136" s="1611"/>
      <c r="I136" s="1611"/>
      <c r="J136" s="1612"/>
    </row>
    <row r="137" spans="1:11" ht="31.5" customHeight="1" thickBot="1">
      <c r="A137" s="1615" t="s">
        <v>22125</v>
      </c>
      <c r="B137" s="1616" t="s">
        <v>22122</v>
      </c>
      <c r="C137" s="1616" t="s">
        <v>21872</v>
      </c>
      <c r="D137" s="1617"/>
      <c r="E137" s="1865">
        <v>60000</v>
      </c>
      <c r="F137" s="1617"/>
      <c r="G137" s="1616"/>
      <c r="H137" s="1619"/>
      <c r="I137" s="1619"/>
      <c r="J137" s="1620"/>
    </row>
    <row r="138" spans="1:11" ht="12.75" hidden="1" thickTop="1"/>
    <row r="139" spans="1:11" hidden="1"/>
    <row r="140" spans="1:11" ht="15" hidden="1">
      <c r="A140" s="337" t="s">
        <v>355</v>
      </c>
      <c r="B140" s="1596"/>
      <c r="C140" s="1283"/>
      <c r="D140" s="38"/>
      <c r="E140" s="38"/>
      <c r="F140" s="1597"/>
      <c r="G140" s="38"/>
      <c r="H140" s="1598"/>
      <c r="I140" s="1599"/>
      <c r="J140" s="1061"/>
      <c r="K140" s="38"/>
    </row>
    <row r="141" spans="1:11" ht="15" hidden="1">
      <c r="A141" s="1608" t="s">
        <v>19210</v>
      </c>
      <c r="B141" s="1600"/>
      <c r="C141" s="1601"/>
      <c r="D141" s="1600"/>
      <c r="E141" s="1600"/>
      <c r="F141" s="1600"/>
      <c r="G141" s="1600"/>
      <c r="H141" s="1602"/>
      <c r="I141" s="1602"/>
      <c r="J141" s="1603"/>
      <c r="K141" s="1600"/>
    </row>
    <row r="142" spans="1:11" ht="28.9" customHeight="1" thickTop="1" thickBot="1">
      <c r="A142" s="2055" t="s">
        <v>22132</v>
      </c>
      <c r="B142" s="2055"/>
      <c r="C142" s="2055"/>
      <c r="D142" s="2055"/>
      <c r="E142" s="2055"/>
      <c r="F142" s="2055"/>
      <c r="G142" s="2055"/>
      <c r="H142" s="2055"/>
      <c r="I142" s="2055"/>
      <c r="J142" s="2055"/>
      <c r="K142" s="1600"/>
    </row>
    <row r="143" spans="1:11" ht="36.75" hidden="1" thickTop="1">
      <c r="A143" s="1621" t="s">
        <v>66</v>
      </c>
      <c r="B143" s="1444" t="s">
        <v>65</v>
      </c>
      <c r="C143" s="1444" t="s">
        <v>161</v>
      </c>
      <c r="D143" s="1444" t="s">
        <v>162</v>
      </c>
      <c r="E143" s="1622" t="s">
        <v>1</v>
      </c>
      <c r="F143" s="1444" t="s">
        <v>160</v>
      </c>
      <c r="G143" s="1444" t="s">
        <v>68</v>
      </c>
      <c r="H143" s="1623" t="s">
        <v>137</v>
      </c>
      <c r="I143" s="1623" t="s">
        <v>138</v>
      </c>
      <c r="J143" s="1445" t="s">
        <v>67</v>
      </c>
    </row>
    <row r="144" spans="1:11" ht="12.75" thickTop="1">
      <c r="A144" s="2037" t="s">
        <v>22133</v>
      </c>
      <c r="B144" s="2038"/>
      <c r="C144" s="2038"/>
      <c r="D144" s="2038"/>
      <c r="E144" s="2038"/>
      <c r="F144" s="2038"/>
      <c r="G144" s="2038"/>
      <c r="H144" s="2038"/>
      <c r="I144" s="2038"/>
      <c r="J144" s="2039"/>
    </row>
    <row r="145" spans="1:10" ht="36">
      <c r="A145" s="1610" t="s">
        <v>22134</v>
      </c>
      <c r="B145" s="1518" t="s">
        <v>22135</v>
      </c>
      <c r="C145" s="1518" t="s">
        <v>21914</v>
      </c>
      <c r="D145" s="769" t="s">
        <v>22136</v>
      </c>
      <c r="E145" s="1864">
        <v>97696.55</v>
      </c>
      <c r="F145" s="769" t="s">
        <v>22137</v>
      </c>
      <c r="G145" s="1518" t="s">
        <v>22138</v>
      </c>
      <c r="H145" s="1611">
        <v>43711</v>
      </c>
      <c r="I145" s="1611" t="s">
        <v>22139</v>
      </c>
      <c r="J145" s="1612" t="s">
        <v>22140</v>
      </c>
    </row>
    <row r="146" spans="1:10" ht="60">
      <c r="A146" s="1610" t="s">
        <v>22141</v>
      </c>
      <c r="B146" s="1518" t="s">
        <v>22142</v>
      </c>
      <c r="C146" s="1518" t="s">
        <v>22143</v>
      </c>
      <c r="D146" s="769" t="s">
        <v>22144</v>
      </c>
      <c r="E146" s="1864">
        <v>1262700</v>
      </c>
      <c r="F146" s="769" t="s">
        <v>22145</v>
      </c>
      <c r="G146" s="1518" t="s">
        <v>22138</v>
      </c>
      <c r="H146" s="1611">
        <v>43874</v>
      </c>
      <c r="I146" s="1611" t="s">
        <v>22139</v>
      </c>
      <c r="J146" s="1612"/>
    </row>
    <row r="147" spans="1:10" ht="60">
      <c r="A147" s="1610" t="s">
        <v>22146</v>
      </c>
      <c r="B147" s="1518" t="s">
        <v>22142</v>
      </c>
      <c r="C147" s="1518" t="s">
        <v>22143</v>
      </c>
      <c r="D147" s="769" t="s">
        <v>22147</v>
      </c>
      <c r="E147" s="1864">
        <v>1972500</v>
      </c>
      <c r="F147" s="769" t="s">
        <v>22148</v>
      </c>
      <c r="G147" s="1518" t="s">
        <v>22149</v>
      </c>
      <c r="H147" s="1611"/>
      <c r="I147" s="1611"/>
      <c r="J147" s="1612"/>
    </row>
    <row r="148" spans="1:10" ht="84">
      <c r="A148" s="1610" t="s">
        <v>22150</v>
      </c>
      <c r="B148" s="1518" t="s">
        <v>22142</v>
      </c>
      <c r="C148" s="1518" t="s">
        <v>22143</v>
      </c>
      <c r="D148" s="769" t="s">
        <v>22151</v>
      </c>
      <c r="E148" s="1864">
        <v>1051920</v>
      </c>
      <c r="F148" s="769" t="s">
        <v>22152</v>
      </c>
      <c r="G148" s="1518" t="s">
        <v>22149</v>
      </c>
      <c r="H148" s="1611"/>
      <c r="I148" s="1611"/>
      <c r="J148" s="1612"/>
    </row>
    <row r="149" spans="1:10" ht="51" customHeight="1">
      <c r="A149" s="1610" t="s">
        <v>22153</v>
      </c>
      <c r="B149" s="1518" t="s">
        <v>22142</v>
      </c>
      <c r="C149" s="1518" t="s">
        <v>22143</v>
      </c>
      <c r="D149" s="769" t="s">
        <v>22154</v>
      </c>
      <c r="E149" s="1864">
        <v>573750</v>
      </c>
      <c r="F149" s="769" t="s">
        <v>22145</v>
      </c>
      <c r="G149" s="1518" t="s">
        <v>22149</v>
      </c>
      <c r="H149" s="1611"/>
      <c r="I149" s="1611"/>
      <c r="J149" s="1612"/>
    </row>
    <row r="150" spans="1:10" ht="27" customHeight="1">
      <c r="A150" s="1610" t="s">
        <v>22155</v>
      </c>
      <c r="B150" s="1518" t="s">
        <v>22156</v>
      </c>
      <c r="C150" s="1518" t="s">
        <v>22143</v>
      </c>
      <c r="D150" s="769" t="s">
        <v>22157</v>
      </c>
      <c r="E150" s="1864">
        <v>61380</v>
      </c>
      <c r="F150" s="769" t="s">
        <v>22158</v>
      </c>
      <c r="G150" s="1518" t="s">
        <v>22149</v>
      </c>
      <c r="H150" s="1611">
        <v>43819</v>
      </c>
      <c r="I150" s="1611">
        <v>44192</v>
      </c>
      <c r="J150" s="1612"/>
    </row>
    <row r="151" spans="1:10" ht="27" customHeight="1">
      <c r="A151" s="1610" t="s">
        <v>22159</v>
      </c>
      <c r="B151" s="1518" t="s">
        <v>22156</v>
      </c>
      <c r="C151" s="1518" t="s">
        <v>22143</v>
      </c>
      <c r="D151" s="769" t="s">
        <v>22160</v>
      </c>
      <c r="E151" s="1864">
        <v>57015.199999999997</v>
      </c>
      <c r="F151" s="769" t="s">
        <v>22161</v>
      </c>
      <c r="G151" s="1518" t="s">
        <v>22149</v>
      </c>
      <c r="H151" s="1611"/>
      <c r="I151" s="1611"/>
      <c r="J151" s="1612"/>
    </row>
    <row r="152" spans="1:10" ht="27" customHeight="1">
      <c r="A152" s="1610" t="s">
        <v>22162</v>
      </c>
      <c r="B152" s="1518" t="s">
        <v>22156</v>
      </c>
      <c r="C152" s="1518" t="s">
        <v>22143</v>
      </c>
      <c r="D152" s="769" t="s">
        <v>22163</v>
      </c>
      <c r="E152" s="1864">
        <v>45939.96</v>
      </c>
      <c r="F152" s="769" t="s">
        <v>22164</v>
      </c>
      <c r="G152" s="1518" t="s">
        <v>22149</v>
      </c>
      <c r="H152" s="1611"/>
      <c r="I152" s="1611"/>
      <c r="J152" s="1612"/>
    </row>
    <row r="153" spans="1:10" ht="39.75" customHeight="1">
      <c r="A153" s="1610" t="s">
        <v>22165</v>
      </c>
      <c r="B153" s="1518" t="s">
        <v>22156</v>
      </c>
      <c r="C153" s="1518" t="s">
        <v>22143</v>
      </c>
      <c r="D153" s="769" t="s">
        <v>22166</v>
      </c>
      <c r="E153" s="1864">
        <v>59850</v>
      </c>
      <c r="F153" s="769" t="s">
        <v>22145</v>
      </c>
      <c r="G153" s="1518" t="s">
        <v>22149</v>
      </c>
      <c r="H153" s="1611"/>
      <c r="I153" s="1611"/>
      <c r="J153" s="1612"/>
    </row>
    <row r="154" spans="1:10" ht="51" customHeight="1">
      <c r="A154" s="1610" t="s">
        <v>22167</v>
      </c>
      <c r="B154" s="1518" t="s">
        <v>21878</v>
      </c>
      <c r="C154" s="1518" t="s">
        <v>22143</v>
      </c>
      <c r="D154" s="769" t="s">
        <v>22168</v>
      </c>
      <c r="E154" s="1864">
        <v>1485478</v>
      </c>
      <c r="F154" s="769" t="s">
        <v>22169</v>
      </c>
      <c r="G154" s="1518" t="s">
        <v>22149</v>
      </c>
      <c r="H154" s="1611"/>
      <c r="I154" s="1611" t="s">
        <v>15795</v>
      </c>
      <c r="J154" s="1612" t="s">
        <v>22170</v>
      </c>
    </row>
    <row r="155" spans="1:10" ht="51" customHeight="1">
      <c r="A155" s="1610" t="s">
        <v>22171</v>
      </c>
      <c r="B155" s="1518" t="s">
        <v>21878</v>
      </c>
      <c r="C155" s="1518" t="s">
        <v>22143</v>
      </c>
      <c r="D155" s="769" t="s">
        <v>22172</v>
      </c>
      <c r="E155" s="1864">
        <v>504953.86</v>
      </c>
      <c r="F155" s="769" t="s">
        <v>22173</v>
      </c>
      <c r="G155" s="1518" t="s">
        <v>22149</v>
      </c>
      <c r="H155" s="1611">
        <v>43714</v>
      </c>
      <c r="I155" s="1611" t="s">
        <v>15795</v>
      </c>
      <c r="J155" s="1612" t="s">
        <v>22170</v>
      </c>
    </row>
    <row r="156" spans="1:10" ht="60">
      <c r="A156" s="1610" t="s">
        <v>22174</v>
      </c>
      <c r="B156" s="1518" t="s">
        <v>21878</v>
      </c>
      <c r="C156" s="1518" t="s">
        <v>22143</v>
      </c>
      <c r="D156" s="769" t="s">
        <v>22175</v>
      </c>
      <c r="E156" s="1864">
        <v>443089.17</v>
      </c>
      <c r="F156" s="769" t="s">
        <v>22176</v>
      </c>
      <c r="G156" s="1518" t="s">
        <v>22149</v>
      </c>
      <c r="H156" s="1611"/>
      <c r="I156" s="1611" t="s">
        <v>15795</v>
      </c>
      <c r="J156" s="1612" t="s">
        <v>22170</v>
      </c>
    </row>
    <row r="157" spans="1:10" ht="51.75" customHeight="1">
      <c r="A157" s="1610" t="s">
        <v>22177</v>
      </c>
      <c r="B157" s="1518" t="s">
        <v>21878</v>
      </c>
      <c r="C157" s="1518" t="s">
        <v>22143</v>
      </c>
      <c r="D157" s="769" t="s">
        <v>22178</v>
      </c>
      <c r="E157" s="1864">
        <v>6318041</v>
      </c>
      <c r="F157" s="769" t="s">
        <v>22179</v>
      </c>
      <c r="G157" s="1518" t="s">
        <v>22149</v>
      </c>
      <c r="H157" s="1611"/>
      <c r="I157" s="1611" t="s">
        <v>15795</v>
      </c>
      <c r="J157" s="1612" t="s">
        <v>22170</v>
      </c>
    </row>
    <row r="158" spans="1:10" ht="48">
      <c r="A158" s="1610" t="s">
        <v>22180</v>
      </c>
      <c r="B158" s="1518" t="s">
        <v>21878</v>
      </c>
      <c r="C158" s="1518" t="s">
        <v>22143</v>
      </c>
      <c r="D158" s="769" t="s">
        <v>22181</v>
      </c>
      <c r="E158" s="1866">
        <v>0</v>
      </c>
      <c r="F158" s="769" t="s">
        <v>15795</v>
      </c>
      <c r="G158" s="1518" t="s">
        <v>22182</v>
      </c>
      <c r="H158" s="1611" t="s">
        <v>15795</v>
      </c>
      <c r="I158" s="1611" t="s">
        <v>15795</v>
      </c>
      <c r="J158" s="1612" t="s">
        <v>22170</v>
      </c>
    </row>
    <row r="159" spans="1:10" ht="56.25" customHeight="1">
      <c r="A159" s="1610" t="s">
        <v>22183</v>
      </c>
      <c r="B159" s="1518" t="s">
        <v>21878</v>
      </c>
      <c r="C159" s="1518" t="s">
        <v>22143</v>
      </c>
      <c r="D159" s="769" t="s">
        <v>22184</v>
      </c>
      <c r="E159" s="1864">
        <v>1042063.94</v>
      </c>
      <c r="F159" s="769" t="s">
        <v>22185</v>
      </c>
      <c r="G159" s="1518" t="s">
        <v>22149</v>
      </c>
      <c r="H159" s="1611"/>
      <c r="I159" s="1611" t="s">
        <v>15795</v>
      </c>
      <c r="J159" s="1612" t="s">
        <v>22170</v>
      </c>
    </row>
    <row r="160" spans="1:10" ht="42" customHeight="1">
      <c r="A160" s="1610" t="s">
        <v>22186</v>
      </c>
      <c r="B160" s="1518" t="s">
        <v>21878</v>
      </c>
      <c r="C160" s="1518" t="s">
        <v>22143</v>
      </c>
      <c r="D160" s="769" t="s">
        <v>22187</v>
      </c>
      <c r="E160" s="1864">
        <v>750427.7</v>
      </c>
      <c r="F160" s="769" t="s">
        <v>22188</v>
      </c>
      <c r="G160" s="1518" t="s">
        <v>22149</v>
      </c>
      <c r="H160" s="1611"/>
      <c r="I160" s="1611" t="s">
        <v>15795</v>
      </c>
      <c r="J160" s="1612" t="s">
        <v>22170</v>
      </c>
    </row>
    <row r="161" spans="1:10" ht="40.5" customHeight="1">
      <c r="A161" s="1610" t="s">
        <v>22189</v>
      </c>
      <c r="B161" s="1518" t="s">
        <v>21878</v>
      </c>
      <c r="C161" s="1518" t="s">
        <v>22143</v>
      </c>
      <c r="D161" s="769" t="s">
        <v>22190</v>
      </c>
      <c r="E161" s="1864">
        <v>841694</v>
      </c>
      <c r="F161" s="769" t="s">
        <v>22173</v>
      </c>
      <c r="G161" s="1518" t="s">
        <v>22149</v>
      </c>
      <c r="H161" s="1611">
        <v>43649</v>
      </c>
      <c r="I161" s="1611" t="s">
        <v>15795</v>
      </c>
      <c r="J161" s="1612" t="s">
        <v>22170</v>
      </c>
    </row>
    <row r="162" spans="1:10" ht="57" customHeight="1">
      <c r="A162" s="1610" t="s">
        <v>22191</v>
      </c>
      <c r="B162" s="1518" t="s">
        <v>21878</v>
      </c>
      <c r="C162" s="1518" t="s">
        <v>22143</v>
      </c>
      <c r="D162" s="769" t="s">
        <v>22192</v>
      </c>
      <c r="E162" s="1864">
        <v>418500</v>
      </c>
      <c r="F162" s="769" t="s">
        <v>22193</v>
      </c>
      <c r="G162" s="1518" t="s">
        <v>22149</v>
      </c>
      <c r="H162" s="1611">
        <v>43634</v>
      </c>
      <c r="I162" s="1611" t="s">
        <v>15795</v>
      </c>
      <c r="J162" s="1612" t="s">
        <v>22170</v>
      </c>
    </row>
    <row r="163" spans="1:10" ht="54" customHeight="1">
      <c r="A163" s="1610" t="s">
        <v>22194</v>
      </c>
      <c r="B163" s="1518" t="s">
        <v>21878</v>
      </c>
      <c r="C163" s="1518" t="s">
        <v>22143</v>
      </c>
      <c r="D163" s="769" t="s">
        <v>22195</v>
      </c>
      <c r="E163" s="1864">
        <v>1756539.17</v>
      </c>
      <c r="F163" s="769" t="s">
        <v>22179</v>
      </c>
      <c r="G163" s="1518" t="s">
        <v>22149</v>
      </c>
      <c r="H163" s="1611">
        <v>43637</v>
      </c>
      <c r="I163" s="1611" t="s">
        <v>15795</v>
      </c>
      <c r="J163" s="1612" t="s">
        <v>22170</v>
      </c>
    </row>
    <row r="164" spans="1:10" ht="41.25" customHeight="1">
      <c r="A164" s="1610" t="s">
        <v>22196</v>
      </c>
      <c r="B164" s="1518" t="s">
        <v>21878</v>
      </c>
      <c r="C164" s="1518" t="s">
        <v>22143</v>
      </c>
      <c r="D164" s="769" t="s">
        <v>22197</v>
      </c>
      <c r="E164" s="1864">
        <v>3480000</v>
      </c>
      <c r="F164" s="769" t="s">
        <v>22198</v>
      </c>
      <c r="G164" s="1518" t="s">
        <v>22149</v>
      </c>
      <c r="H164" s="1611">
        <v>43623</v>
      </c>
      <c r="I164" s="1611" t="s">
        <v>15795</v>
      </c>
      <c r="J164" s="1612" t="s">
        <v>22170</v>
      </c>
    </row>
    <row r="165" spans="1:10" ht="27" customHeight="1">
      <c r="A165" s="1610" t="s">
        <v>22199</v>
      </c>
      <c r="B165" s="1518" t="s">
        <v>21878</v>
      </c>
      <c r="C165" s="1518" t="s">
        <v>22143</v>
      </c>
      <c r="D165" s="769" t="s">
        <v>22200</v>
      </c>
      <c r="E165" s="1866">
        <v>0</v>
      </c>
      <c r="F165" s="769" t="s">
        <v>15795</v>
      </c>
      <c r="G165" s="1518" t="s">
        <v>22182</v>
      </c>
      <c r="H165" s="1611" t="s">
        <v>15795</v>
      </c>
      <c r="I165" s="1611" t="s">
        <v>15795</v>
      </c>
      <c r="J165" s="1612" t="s">
        <v>22170</v>
      </c>
    </row>
    <row r="166" spans="1:10" ht="48">
      <c r="A166" s="1610" t="s">
        <v>22201</v>
      </c>
      <c r="B166" s="1518" t="s">
        <v>21878</v>
      </c>
      <c r="C166" s="1518" t="s">
        <v>22143</v>
      </c>
      <c r="D166" s="769" t="s">
        <v>22202</v>
      </c>
      <c r="E166" s="1864">
        <v>659270</v>
      </c>
      <c r="F166" s="769" t="s">
        <v>22173</v>
      </c>
      <c r="G166" s="1518" t="s">
        <v>22149</v>
      </c>
      <c r="H166" s="1611">
        <v>43592</v>
      </c>
      <c r="I166" s="1611" t="s">
        <v>15795</v>
      </c>
      <c r="J166" s="1612" t="s">
        <v>22170</v>
      </c>
    </row>
    <row r="167" spans="1:10" ht="27" customHeight="1">
      <c r="A167" s="1610" t="s">
        <v>22203</v>
      </c>
      <c r="B167" s="1518" t="s">
        <v>21871</v>
      </c>
      <c r="C167" s="1518" t="s">
        <v>22204</v>
      </c>
      <c r="D167" s="769" t="s">
        <v>22205</v>
      </c>
      <c r="E167" s="1864">
        <v>232000</v>
      </c>
      <c r="F167" s="769" t="s">
        <v>22206</v>
      </c>
      <c r="G167" s="1518" t="s">
        <v>22138</v>
      </c>
      <c r="H167" s="1611">
        <v>43825</v>
      </c>
      <c r="I167" s="1611" t="s">
        <v>15795</v>
      </c>
      <c r="J167" s="1612" t="s">
        <v>22170</v>
      </c>
    </row>
    <row r="168" spans="1:10" ht="60">
      <c r="A168" s="1610" t="s">
        <v>22207</v>
      </c>
      <c r="B168" s="1518" t="s">
        <v>21871</v>
      </c>
      <c r="C168" s="1518" t="s">
        <v>22204</v>
      </c>
      <c r="D168" s="769" t="s">
        <v>22208</v>
      </c>
      <c r="E168" s="1864">
        <v>98825</v>
      </c>
      <c r="F168" s="769" t="s">
        <v>22209</v>
      </c>
      <c r="G168" s="1518" t="s">
        <v>22138</v>
      </c>
      <c r="H168" s="1611">
        <v>43822</v>
      </c>
      <c r="I168" s="1611" t="s">
        <v>15795</v>
      </c>
      <c r="J168" s="1612" t="s">
        <v>22170</v>
      </c>
    </row>
    <row r="169" spans="1:10" ht="66" customHeight="1">
      <c r="A169" s="1610" t="s">
        <v>22210</v>
      </c>
      <c r="B169" s="1518" t="s">
        <v>21871</v>
      </c>
      <c r="C169" s="1518" t="s">
        <v>22204</v>
      </c>
      <c r="D169" s="769" t="s">
        <v>22211</v>
      </c>
      <c r="E169" s="1864">
        <v>82033.600000000006</v>
      </c>
      <c r="F169" s="769" t="s">
        <v>22212</v>
      </c>
      <c r="G169" s="1518" t="s">
        <v>22149</v>
      </c>
      <c r="H169" s="1611"/>
      <c r="I169" s="1611" t="s">
        <v>15795</v>
      </c>
      <c r="J169" s="1612" t="s">
        <v>22170</v>
      </c>
    </row>
    <row r="170" spans="1:10" ht="86.25" customHeight="1">
      <c r="A170" s="1610" t="s">
        <v>22213</v>
      </c>
      <c r="B170" s="1518" t="s">
        <v>21871</v>
      </c>
      <c r="C170" s="1518" t="s">
        <v>22204</v>
      </c>
      <c r="D170" s="769" t="s">
        <v>22214</v>
      </c>
      <c r="E170" s="1864">
        <v>164067.20000000001</v>
      </c>
      <c r="F170" s="769" t="s">
        <v>22212</v>
      </c>
      <c r="G170" s="1518" t="s">
        <v>22149</v>
      </c>
      <c r="H170" s="1611"/>
      <c r="I170" s="1611" t="s">
        <v>15795</v>
      </c>
      <c r="J170" s="1612" t="s">
        <v>22170</v>
      </c>
    </row>
    <row r="171" spans="1:10" ht="88.5" customHeight="1">
      <c r="A171" s="1610" t="s">
        <v>22215</v>
      </c>
      <c r="B171" s="1518" t="s">
        <v>21871</v>
      </c>
      <c r="C171" s="1518" t="s">
        <v>22204</v>
      </c>
      <c r="D171" s="769" t="s">
        <v>22216</v>
      </c>
      <c r="E171" s="1864">
        <v>223728</v>
      </c>
      <c r="F171" s="769" t="s">
        <v>22212</v>
      </c>
      <c r="G171" s="1518" t="s">
        <v>22149</v>
      </c>
      <c r="H171" s="1611">
        <v>43602</v>
      </c>
      <c r="I171" s="1611" t="s">
        <v>15795</v>
      </c>
      <c r="J171" s="1612" t="s">
        <v>22170</v>
      </c>
    </row>
    <row r="172" spans="1:10" ht="60">
      <c r="A172" s="1610" t="s">
        <v>22217</v>
      </c>
      <c r="B172" s="1518" t="s">
        <v>21898</v>
      </c>
      <c r="C172" s="1518" t="s">
        <v>22143</v>
      </c>
      <c r="D172" s="769" t="s">
        <v>22218</v>
      </c>
      <c r="E172" s="1864">
        <v>99840</v>
      </c>
      <c r="F172" s="769" t="s">
        <v>22145</v>
      </c>
      <c r="G172" s="1518" t="s">
        <v>22138</v>
      </c>
      <c r="H172" s="1611">
        <v>43669</v>
      </c>
      <c r="I172" s="1611" t="s">
        <v>15795</v>
      </c>
      <c r="J172" s="1612" t="s">
        <v>22170</v>
      </c>
    </row>
    <row r="173" spans="1:10" ht="53.25" customHeight="1">
      <c r="A173" s="1610" t="s">
        <v>22219</v>
      </c>
      <c r="B173" s="1518" t="s">
        <v>21898</v>
      </c>
      <c r="C173" s="1518" t="s">
        <v>22143</v>
      </c>
      <c r="D173" s="769" t="s">
        <v>22220</v>
      </c>
      <c r="E173" s="1864">
        <v>186990</v>
      </c>
      <c r="F173" s="769" t="s">
        <v>22221</v>
      </c>
      <c r="G173" s="1518" t="s">
        <v>22138</v>
      </c>
      <c r="H173" s="1611">
        <v>43797</v>
      </c>
      <c r="I173" s="1611" t="s">
        <v>15795</v>
      </c>
      <c r="J173" s="1612" t="s">
        <v>22170</v>
      </c>
    </row>
    <row r="174" spans="1:10" ht="33.75" customHeight="1">
      <c r="A174" s="1610" t="s">
        <v>22222</v>
      </c>
      <c r="B174" s="1518" t="s">
        <v>21898</v>
      </c>
      <c r="C174" s="1518" t="s">
        <v>22143</v>
      </c>
      <c r="D174" s="769" t="s">
        <v>22223</v>
      </c>
      <c r="E174" s="1864">
        <v>131897</v>
      </c>
      <c r="F174" s="769" t="s">
        <v>22224</v>
      </c>
      <c r="G174" s="1518" t="s">
        <v>22149</v>
      </c>
      <c r="H174" s="1611"/>
      <c r="I174" s="1611"/>
      <c r="J174" s="1612"/>
    </row>
    <row r="175" spans="1:10" ht="53.25" customHeight="1">
      <c r="A175" s="1610" t="s">
        <v>22225</v>
      </c>
      <c r="B175" s="1518" t="s">
        <v>21898</v>
      </c>
      <c r="C175" s="1518" t="s">
        <v>22143</v>
      </c>
      <c r="D175" s="769" t="s">
        <v>22226</v>
      </c>
      <c r="E175" s="1864">
        <v>395587.35</v>
      </c>
      <c r="F175" s="769" t="s">
        <v>22173</v>
      </c>
      <c r="G175" s="1518" t="s">
        <v>22149</v>
      </c>
      <c r="H175" s="1611"/>
      <c r="I175" s="1611" t="s">
        <v>15795</v>
      </c>
      <c r="J175" s="1612" t="s">
        <v>22170</v>
      </c>
    </row>
    <row r="176" spans="1:10" ht="43.5" customHeight="1">
      <c r="A176" s="1610" t="s">
        <v>22227</v>
      </c>
      <c r="B176" s="1518" t="s">
        <v>21898</v>
      </c>
      <c r="C176" s="1518" t="s">
        <v>22143</v>
      </c>
      <c r="D176" s="769" t="s">
        <v>22228</v>
      </c>
      <c r="E176" s="1864">
        <v>79719</v>
      </c>
      <c r="F176" s="769" t="s">
        <v>22229</v>
      </c>
      <c r="G176" s="1518" t="s">
        <v>22149</v>
      </c>
      <c r="H176" s="1611"/>
      <c r="I176" s="1611" t="s">
        <v>15795</v>
      </c>
      <c r="J176" s="1612" t="s">
        <v>22170</v>
      </c>
    </row>
    <row r="177" spans="1:10" ht="94.5" customHeight="1">
      <c r="A177" s="1610" t="s">
        <v>22230</v>
      </c>
      <c r="B177" s="1518" t="s">
        <v>21898</v>
      </c>
      <c r="C177" s="1518" t="s">
        <v>22143</v>
      </c>
      <c r="D177" s="769" t="s">
        <v>22231</v>
      </c>
      <c r="E177" s="1864">
        <v>89500</v>
      </c>
      <c r="F177" s="769" t="s">
        <v>22232</v>
      </c>
      <c r="G177" s="1518" t="s">
        <v>22149</v>
      </c>
      <c r="H177" s="1611"/>
      <c r="I177" s="1611" t="s">
        <v>15795</v>
      </c>
      <c r="J177" s="1612" t="s">
        <v>22170</v>
      </c>
    </row>
    <row r="178" spans="1:10" ht="34.5" customHeight="1">
      <c r="A178" s="1610" t="s">
        <v>22233</v>
      </c>
      <c r="B178" s="1518" t="s">
        <v>21898</v>
      </c>
      <c r="C178" s="1518" t="s">
        <v>22143</v>
      </c>
      <c r="D178" s="769" t="s">
        <v>22234</v>
      </c>
      <c r="E178" s="1864">
        <v>97300</v>
      </c>
      <c r="F178" s="769" t="s">
        <v>22235</v>
      </c>
      <c r="G178" s="1518" t="s">
        <v>22138</v>
      </c>
      <c r="H178" s="1611"/>
      <c r="I178" s="1611" t="s">
        <v>15795</v>
      </c>
      <c r="J178" s="1612" t="s">
        <v>22170</v>
      </c>
    </row>
    <row r="179" spans="1:10" ht="89.25" customHeight="1">
      <c r="A179" s="1610" t="s">
        <v>22236</v>
      </c>
      <c r="B179" s="1518" t="s">
        <v>21898</v>
      </c>
      <c r="C179" s="1518" t="s">
        <v>22143</v>
      </c>
      <c r="D179" s="769" t="s">
        <v>22237</v>
      </c>
      <c r="E179" s="1864">
        <v>73458.36</v>
      </c>
      <c r="F179" s="769" t="s">
        <v>22238</v>
      </c>
      <c r="G179" s="1518" t="s">
        <v>22149</v>
      </c>
      <c r="H179" s="1611"/>
      <c r="I179" s="1611" t="s">
        <v>15795</v>
      </c>
      <c r="J179" s="1612" t="s">
        <v>22170</v>
      </c>
    </row>
    <row r="180" spans="1:10" ht="32.25" customHeight="1">
      <c r="A180" s="1610" t="s">
        <v>22239</v>
      </c>
      <c r="B180" s="1518" t="s">
        <v>21898</v>
      </c>
      <c r="C180" s="1518" t="s">
        <v>22143</v>
      </c>
      <c r="D180" s="769" t="s">
        <v>22240</v>
      </c>
      <c r="E180" s="1866">
        <v>0</v>
      </c>
      <c r="F180" s="769" t="s">
        <v>15795</v>
      </c>
      <c r="G180" s="1518" t="s">
        <v>22182</v>
      </c>
      <c r="H180" s="1611" t="s">
        <v>15795</v>
      </c>
      <c r="I180" s="1611" t="s">
        <v>15795</v>
      </c>
      <c r="J180" s="1612" t="s">
        <v>22170</v>
      </c>
    </row>
    <row r="181" spans="1:10" ht="60">
      <c r="A181" s="1610" t="s">
        <v>22241</v>
      </c>
      <c r="B181" s="1518" t="s">
        <v>21898</v>
      </c>
      <c r="C181" s="1518" t="s">
        <v>22143</v>
      </c>
      <c r="D181" s="769" t="s">
        <v>22242</v>
      </c>
      <c r="E181" s="1866">
        <v>0</v>
      </c>
      <c r="F181" s="769" t="s">
        <v>15795</v>
      </c>
      <c r="G181" s="1518" t="s">
        <v>22182</v>
      </c>
      <c r="H181" s="1611" t="s">
        <v>15795</v>
      </c>
      <c r="I181" s="1611" t="s">
        <v>15795</v>
      </c>
      <c r="J181" s="1612" t="s">
        <v>22170</v>
      </c>
    </row>
    <row r="182" spans="1:10" ht="39" customHeight="1">
      <c r="A182" s="1610" t="s">
        <v>22243</v>
      </c>
      <c r="B182" s="1518" t="s">
        <v>21898</v>
      </c>
      <c r="C182" s="1518" t="s">
        <v>22143</v>
      </c>
      <c r="D182" s="769" t="s">
        <v>22244</v>
      </c>
      <c r="E182" s="1864">
        <v>47147.49</v>
      </c>
      <c r="F182" s="769" t="s">
        <v>22245</v>
      </c>
      <c r="G182" s="1518" t="s">
        <v>22149</v>
      </c>
      <c r="H182" s="1611"/>
      <c r="I182" s="1611"/>
      <c r="J182" s="1612"/>
    </row>
    <row r="183" spans="1:10" ht="51" customHeight="1">
      <c r="A183" s="1610" t="s">
        <v>22246</v>
      </c>
      <c r="B183" s="1518" t="s">
        <v>21898</v>
      </c>
      <c r="C183" s="1518" t="s">
        <v>22143</v>
      </c>
      <c r="D183" s="769" t="s">
        <v>22247</v>
      </c>
      <c r="E183" s="1864">
        <v>82831.899999999994</v>
      </c>
      <c r="F183" s="769" t="s">
        <v>22248</v>
      </c>
      <c r="G183" s="1518" t="s">
        <v>22149</v>
      </c>
      <c r="H183" s="1611"/>
      <c r="I183" s="1611" t="s">
        <v>15795</v>
      </c>
      <c r="J183" s="1612" t="s">
        <v>22170</v>
      </c>
    </row>
    <row r="184" spans="1:10" ht="26.25" customHeight="1">
      <c r="A184" s="1610" t="s">
        <v>22249</v>
      </c>
      <c r="B184" s="1518" t="s">
        <v>21898</v>
      </c>
      <c r="C184" s="1518" t="s">
        <v>22143</v>
      </c>
      <c r="D184" s="769" t="s">
        <v>22250</v>
      </c>
      <c r="E184" s="1864">
        <v>40823.68</v>
      </c>
      <c r="F184" s="769" t="s">
        <v>22251</v>
      </c>
      <c r="G184" s="1518" t="s">
        <v>22138</v>
      </c>
      <c r="H184" s="1611">
        <v>43837</v>
      </c>
      <c r="I184" s="1611" t="s">
        <v>15795</v>
      </c>
      <c r="J184" s="1612" t="s">
        <v>22170</v>
      </c>
    </row>
    <row r="185" spans="1:10" ht="48">
      <c r="A185" s="1610" t="s">
        <v>22252</v>
      </c>
      <c r="B185" s="1518" t="s">
        <v>21898</v>
      </c>
      <c r="C185" s="1518" t="s">
        <v>22143</v>
      </c>
      <c r="D185" s="769" t="s">
        <v>22253</v>
      </c>
      <c r="E185" s="1864">
        <v>245000</v>
      </c>
      <c r="F185" s="769" t="s">
        <v>22254</v>
      </c>
      <c r="G185" s="1518" t="s">
        <v>22149</v>
      </c>
      <c r="H185" s="1611"/>
      <c r="I185" s="1611" t="s">
        <v>15795</v>
      </c>
      <c r="J185" s="1612" t="s">
        <v>22170</v>
      </c>
    </row>
    <row r="186" spans="1:10" ht="48">
      <c r="A186" s="1610" t="s">
        <v>22255</v>
      </c>
      <c r="B186" s="1518" t="s">
        <v>21898</v>
      </c>
      <c r="C186" s="1518" t="s">
        <v>22143</v>
      </c>
      <c r="D186" s="769" t="s">
        <v>22256</v>
      </c>
      <c r="E186" s="1864">
        <v>37456.400000000001</v>
      </c>
      <c r="F186" s="769" t="s">
        <v>22257</v>
      </c>
      <c r="G186" s="1518" t="s">
        <v>22149</v>
      </c>
      <c r="H186" s="1611"/>
      <c r="I186" s="1611"/>
      <c r="J186" s="1612"/>
    </row>
    <row r="187" spans="1:10" ht="48">
      <c r="A187" s="1610" t="s">
        <v>22258</v>
      </c>
      <c r="B187" s="1518" t="s">
        <v>21898</v>
      </c>
      <c r="C187" s="1518" t="s">
        <v>22143</v>
      </c>
      <c r="D187" s="769" t="s">
        <v>22259</v>
      </c>
      <c r="E187" s="1864">
        <v>121272</v>
      </c>
      <c r="F187" s="769" t="s">
        <v>22260</v>
      </c>
      <c r="G187" s="1518" t="s">
        <v>22149</v>
      </c>
      <c r="H187" s="1611"/>
      <c r="I187" s="1611" t="s">
        <v>15795</v>
      </c>
      <c r="J187" s="1612" t="s">
        <v>22170</v>
      </c>
    </row>
    <row r="188" spans="1:10" ht="36">
      <c r="A188" s="1610" t="s">
        <v>22261</v>
      </c>
      <c r="B188" s="1518" t="s">
        <v>21898</v>
      </c>
      <c r="C188" s="1518" t="s">
        <v>22143</v>
      </c>
      <c r="D188" s="769" t="s">
        <v>22262</v>
      </c>
      <c r="E188" s="1864">
        <v>204780.7</v>
      </c>
      <c r="F188" s="769" t="s">
        <v>22263</v>
      </c>
      <c r="G188" s="1518" t="s">
        <v>22149</v>
      </c>
      <c r="H188" s="1611">
        <v>43720</v>
      </c>
      <c r="I188" s="1611">
        <v>43760</v>
      </c>
      <c r="J188" s="1612"/>
    </row>
    <row r="189" spans="1:10" ht="40.5" customHeight="1">
      <c r="A189" s="1610" t="s">
        <v>22264</v>
      </c>
      <c r="B189" s="1518" t="s">
        <v>21898</v>
      </c>
      <c r="C189" s="1518" t="s">
        <v>22143</v>
      </c>
      <c r="D189" s="769" t="s">
        <v>22265</v>
      </c>
      <c r="E189" s="1866">
        <v>0</v>
      </c>
      <c r="F189" s="769" t="s">
        <v>15795</v>
      </c>
      <c r="G189" s="1518" t="s">
        <v>22182</v>
      </c>
      <c r="H189" s="1611" t="s">
        <v>15795</v>
      </c>
      <c r="I189" s="1611" t="s">
        <v>15795</v>
      </c>
      <c r="J189" s="1612"/>
    </row>
    <row r="190" spans="1:10" ht="53.25" customHeight="1">
      <c r="A190" s="1610" t="s">
        <v>22266</v>
      </c>
      <c r="B190" s="1518" t="s">
        <v>21898</v>
      </c>
      <c r="C190" s="1518" t="s">
        <v>22143</v>
      </c>
      <c r="D190" s="769" t="s">
        <v>22267</v>
      </c>
      <c r="E190" s="1864">
        <v>56146</v>
      </c>
      <c r="F190" s="769" t="s">
        <v>22268</v>
      </c>
      <c r="G190" s="1518" t="s">
        <v>22149</v>
      </c>
      <c r="H190" s="1611"/>
      <c r="I190" s="1611" t="s">
        <v>15795</v>
      </c>
      <c r="J190" s="1612" t="s">
        <v>22170</v>
      </c>
    </row>
    <row r="191" spans="1:10" ht="48">
      <c r="A191" s="1610" t="s">
        <v>22269</v>
      </c>
      <c r="B191" s="1518" t="s">
        <v>21898</v>
      </c>
      <c r="C191" s="1518" t="s">
        <v>22143</v>
      </c>
      <c r="D191" s="769" t="s">
        <v>22270</v>
      </c>
      <c r="E191" s="1864">
        <v>158279.25</v>
      </c>
      <c r="F191" s="769" t="s">
        <v>22271</v>
      </c>
      <c r="G191" s="1518" t="s">
        <v>22138</v>
      </c>
      <c r="H191" s="1611" t="s">
        <v>22272</v>
      </c>
      <c r="I191" s="1611" t="s">
        <v>22139</v>
      </c>
      <c r="J191" s="1612" t="s">
        <v>22273</v>
      </c>
    </row>
    <row r="192" spans="1:10" ht="91.5" customHeight="1">
      <c r="A192" s="1610" t="s">
        <v>22274</v>
      </c>
      <c r="B192" s="1518" t="s">
        <v>21898</v>
      </c>
      <c r="C192" s="1518" t="s">
        <v>22143</v>
      </c>
      <c r="D192" s="769" t="s">
        <v>22275</v>
      </c>
      <c r="E192" s="1864">
        <v>89976.42</v>
      </c>
      <c r="F192" s="769" t="s">
        <v>22229</v>
      </c>
      <c r="G192" s="1518" t="s">
        <v>22149</v>
      </c>
      <c r="H192" s="1611"/>
      <c r="I192" s="1611" t="s">
        <v>15795</v>
      </c>
      <c r="J192" s="1612" t="s">
        <v>22170</v>
      </c>
    </row>
    <row r="193" spans="1:10" ht="30.75" customHeight="1">
      <c r="A193" s="1610" t="s">
        <v>22276</v>
      </c>
      <c r="B193" s="1518" t="s">
        <v>21898</v>
      </c>
      <c r="C193" s="1518" t="s">
        <v>22143</v>
      </c>
      <c r="D193" s="769" t="s">
        <v>22277</v>
      </c>
      <c r="E193" s="1864">
        <v>46254.400000000001</v>
      </c>
      <c r="F193" s="769" t="s">
        <v>22278</v>
      </c>
      <c r="G193" s="1518" t="s">
        <v>22149</v>
      </c>
      <c r="H193" s="1611">
        <v>43704</v>
      </c>
      <c r="I193" s="1611">
        <v>43749</v>
      </c>
      <c r="J193" s="1612"/>
    </row>
    <row r="194" spans="1:10" ht="84">
      <c r="A194" s="1610" t="s">
        <v>22279</v>
      </c>
      <c r="B194" s="1518" t="s">
        <v>21898</v>
      </c>
      <c r="C194" s="1518" t="s">
        <v>22143</v>
      </c>
      <c r="D194" s="769" t="s">
        <v>22280</v>
      </c>
      <c r="E194" s="1864">
        <v>63765</v>
      </c>
      <c r="F194" s="769" t="s">
        <v>22281</v>
      </c>
      <c r="G194" s="1518" t="s">
        <v>22149</v>
      </c>
      <c r="H194" s="1611">
        <v>43697</v>
      </c>
      <c r="I194" s="1611">
        <v>43718</v>
      </c>
      <c r="J194" s="1612"/>
    </row>
    <row r="195" spans="1:10" ht="84">
      <c r="A195" s="1610" t="s">
        <v>22282</v>
      </c>
      <c r="B195" s="1518" t="s">
        <v>21898</v>
      </c>
      <c r="C195" s="1518" t="s">
        <v>22143</v>
      </c>
      <c r="D195" s="769" t="s">
        <v>22283</v>
      </c>
      <c r="E195" s="1864">
        <v>210000</v>
      </c>
      <c r="F195" s="769" t="s">
        <v>22284</v>
      </c>
      <c r="G195" s="1518" t="s">
        <v>22149</v>
      </c>
      <c r="H195" s="1611">
        <v>43675</v>
      </c>
      <c r="I195" s="1611" t="s">
        <v>15795</v>
      </c>
      <c r="J195" s="1612" t="s">
        <v>22170</v>
      </c>
    </row>
    <row r="196" spans="1:10" ht="48">
      <c r="A196" s="1610" t="s">
        <v>22285</v>
      </c>
      <c r="B196" s="1518" t="s">
        <v>21898</v>
      </c>
      <c r="C196" s="1518" t="s">
        <v>22143</v>
      </c>
      <c r="D196" s="769" t="s">
        <v>22286</v>
      </c>
      <c r="E196" s="1864">
        <v>27751.279999999999</v>
      </c>
      <c r="F196" s="769" t="s">
        <v>22287</v>
      </c>
      <c r="G196" s="1518" t="s">
        <v>22149</v>
      </c>
      <c r="H196" s="1611"/>
      <c r="I196" s="1611" t="s">
        <v>15795</v>
      </c>
      <c r="J196" s="1612" t="s">
        <v>22170</v>
      </c>
    </row>
    <row r="197" spans="1:10" ht="38.25" customHeight="1">
      <c r="A197" s="1610" t="s">
        <v>22288</v>
      </c>
      <c r="B197" s="1518" t="s">
        <v>21898</v>
      </c>
      <c r="C197" s="1518" t="s">
        <v>22143</v>
      </c>
      <c r="D197" s="769" t="s">
        <v>22289</v>
      </c>
      <c r="E197" s="1864">
        <v>80088</v>
      </c>
      <c r="F197" s="769" t="s">
        <v>22290</v>
      </c>
      <c r="G197" s="1518" t="s">
        <v>22149</v>
      </c>
      <c r="H197" s="1611"/>
      <c r="I197" s="1611"/>
      <c r="J197" s="1612"/>
    </row>
    <row r="198" spans="1:10" ht="51.75" customHeight="1">
      <c r="A198" s="1610" t="s">
        <v>22291</v>
      </c>
      <c r="B198" s="1518" t="s">
        <v>21898</v>
      </c>
      <c r="C198" s="1518" t="s">
        <v>22143</v>
      </c>
      <c r="D198" s="769" t="s">
        <v>22292</v>
      </c>
      <c r="E198" s="1866">
        <v>0</v>
      </c>
      <c r="F198" s="769" t="s">
        <v>15795</v>
      </c>
      <c r="G198" s="1518" t="s">
        <v>22182</v>
      </c>
      <c r="H198" s="1611" t="s">
        <v>15795</v>
      </c>
      <c r="I198" s="1611" t="s">
        <v>15795</v>
      </c>
      <c r="J198" s="1612" t="s">
        <v>22170</v>
      </c>
    </row>
    <row r="199" spans="1:10" ht="52.5" customHeight="1">
      <c r="A199" s="1610" t="s">
        <v>22293</v>
      </c>
      <c r="B199" s="1518" t="s">
        <v>21898</v>
      </c>
      <c r="C199" s="1518" t="s">
        <v>22143</v>
      </c>
      <c r="D199" s="769" t="s">
        <v>22294</v>
      </c>
      <c r="E199" s="1864">
        <v>45100</v>
      </c>
      <c r="F199" s="769" t="s">
        <v>22295</v>
      </c>
      <c r="G199" s="1518" t="s">
        <v>22149</v>
      </c>
      <c r="H199" s="1611"/>
      <c r="I199" s="1611" t="s">
        <v>15795</v>
      </c>
      <c r="J199" s="1612" t="s">
        <v>22170</v>
      </c>
    </row>
    <row r="200" spans="1:10" ht="50.25" customHeight="1">
      <c r="A200" s="1610" t="s">
        <v>22296</v>
      </c>
      <c r="B200" s="1518" t="s">
        <v>21898</v>
      </c>
      <c r="C200" s="1518" t="s">
        <v>22143</v>
      </c>
      <c r="D200" s="769" t="s">
        <v>22297</v>
      </c>
      <c r="E200" s="1864" t="s">
        <v>22298</v>
      </c>
      <c r="F200" s="769" t="s">
        <v>22299</v>
      </c>
      <c r="G200" s="1518" t="s">
        <v>22149</v>
      </c>
      <c r="H200" s="1611"/>
      <c r="I200" s="1611" t="s">
        <v>15795</v>
      </c>
      <c r="J200" s="1612" t="s">
        <v>22170</v>
      </c>
    </row>
    <row r="201" spans="1:10" ht="27" customHeight="1">
      <c r="A201" s="1610" t="s">
        <v>22300</v>
      </c>
      <c r="B201" s="1518" t="s">
        <v>21898</v>
      </c>
      <c r="C201" s="1518" t="s">
        <v>22143</v>
      </c>
      <c r="D201" s="769" t="s">
        <v>22301</v>
      </c>
      <c r="E201" s="1864">
        <v>38000</v>
      </c>
      <c r="F201" s="769" t="s">
        <v>22302</v>
      </c>
      <c r="G201" s="1518" t="s">
        <v>22149</v>
      </c>
      <c r="H201" s="1611"/>
      <c r="I201" s="1611"/>
      <c r="J201" s="1612"/>
    </row>
    <row r="202" spans="1:10" ht="38.25" customHeight="1">
      <c r="A202" s="1610" t="s">
        <v>22303</v>
      </c>
      <c r="B202" s="1518" t="s">
        <v>21898</v>
      </c>
      <c r="C202" s="1518" t="s">
        <v>22143</v>
      </c>
      <c r="D202" s="769" t="s">
        <v>22304</v>
      </c>
      <c r="E202" s="1864">
        <v>93733.3</v>
      </c>
      <c r="F202" s="769" t="s">
        <v>22173</v>
      </c>
      <c r="G202" s="1518" t="s">
        <v>22149</v>
      </c>
      <c r="H202" s="1611">
        <v>43662</v>
      </c>
      <c r="I202" s="1611" t="s">
        <v>15795</v>
      </c>
      <c r="J202" s="1612" t="s">
        <v>22170</v>
      </c>
    </row>
    <row r="203" spans="1:10" ht="40.5" customHeight="1">
      <c r="A203" s="1610" t="s">
        <v>22305</v>
      </c>
      <c r="B203" s="1518" t="s">
        <v>21898</v>
      </c>
      <c r="C203" s="1518" t="s">
        <v>22143</v>
      </c>
      <c r="D203" s="769" t="s">
        <v>22306</v>
      </c>
      <c r="E203" s="1864">
        <v>90260</v>
      </c>
      <c r="F203" s="769" t="s">
        <v>22307</v>
      </c>
      <c r="G203" s="1518" t="s">
        <v>22138</v>
      </c>
      <c r="H203" s="1611">
        <v>43777</v>
      </c>
      <c r="I203" s="1611" t="s">
        <v>15795</v>
      </c>
      <c r="J203" s="1612" t="s">
        <v>22170</v>
      </c>
    </row>
    <row r="204" spans="1:10" ht="123" customHeight="1">
      <c r="A204" s="1610" t="s">
        <v>22308</v>
      </c>
      <c r="B204" s="1518" t="s">
        <v>21898</v>
      </c>
      <c r="C204" s="1518" t="s">
        <v>22143</v>
      </c>
      <c r="D204" s="769" t="s">
        <v>22309</v>
      </c>
      <c r="E204" s="1864">
        <v>207885.4</v>
      </c>
      <c r="F204" s="769" t="s">
        <v>22310</v>
      </c>
      <c r="G204" s="1518" t="s">
        <v>22149</v>
      </c>
      <c r="H204" s="1611" t="s">
        <v>22311</v>
      </c>
      <c r="I204" s="1611" t="s">
        <v>22312</v>
      </c>
      <c r="J204" s="1612"/>
    </row>
    <row r="205" spans="1:10" ht="89.25" customHeight="1">
      <c r="A205" s="1610" t="s">
        <v>22313</v>
      </c>
      <c r="B205" s="1518" t="s">
        <v>21898</v>
      </c>
      <c r="C205" s="1518" t="s">
        <v>22143</v>
      </c>
      <c r="D205" s="769" t="s">
        <v>22314</v>
      </c>
      <c r="E205" s="1864">
        <v>35272.620000000003</v>
      </c>
      <c r="F205" s="769" t="s">
        <v>22315</v>
      </c>
      <c r="G205" s="1518" t="s">
        <v>22149</v>
      </c>
      <c r="H205" s="1611">
        <v>43642</v>
      </c>
      <c r="I205" s="1611" t="s">
        <v>15795</v>
      </c>
      <c r="J205" s="1612" t="s">
        <v>22170</v>
      </c>
    </row>
    <row r="206" spans="1:10" ht="53.25" customHeight="1">
      <c r="A206" s="1610" t="s">
        <v>22316</v>
      </c>
      <c r="B206" s="1518" t="s">
        <v>21898</v>
      </c>
      <c r="C206" s="1518" t="s">
        <v>22143</v>
      </c>
      <c r="D206" s="769" t="s">
        <v>22317</v>
      </c>
      <c r="E206" s="1864">
        <v>220931.4</v>
      </c>
      <c r="F206" s="769" t="s">
        <v>22318</v>
      </c>
      <c r="G206" s="1518" t="s">
        <v>22149</v>
      </c>
      <c r="H206" s="1611"/>
      <c r="I206" s="1611" t="s">
        <v>15795</v>
      </c>
      <c r="J206" s="1612" t="s">
        <v>22170</v>
      </c>
    </row>
    <row r="207" spans="1:10" ht="83.25" customHeight="1">
      <c r="A207" s="1610" t="s">
        <v>22319</v>
      </c>
      <c r="B207" s="1518" t="s">
        <v>21898</v>
      </c>
      <c r="C207" s="1518" t="s">
        <v>22143</v>
      </c>
      <c r="D207" s="769" t="s">
        <v>22320</v>
      </c>
      <c r="E207" s="1864">
        <v>66475.5</v>
      </c>
      <c r="F207" s="769" t="s">
        <v>22238</v>
      </c>
      <c r="G207" s="1518" t="s">
        <v>22149</v>
      </c>
      <c r="H207" s="1611">
        <v>43623</v>
      </c>
      <c r="I207" s="1611" t="s">
        <v>15795</v>
      </c>
      <c r="J207" s="1612" t="s">
        <v>22170</v>
      </c>
    </row>
    <row r="208" spans="1:10" ht="47.25" customHeight="1">
      <c r="A208" s="1610" t="s">
        <v>22321</v>
      </c>
      <c r="B208" s="1518" t="s">
        <v>21898</v>
      </c>
      <c r="C208" s="1518" t="s">
        <v>22143</v>
      </c>
      <c r="D208" s="769" t="s">
        <v>22322</v>
      </c>
      <c r="E208" s="1864">
        <v>0</v>
      </c>
      <c r="F208" s="769" t="s">
        <v>22139</v>
      </c>
      <c r="G208" s="1518" t="s">
        <v>22182</v>
      </c>
      <c r="H208" s="1611" t="s">
        <v>15795</v>
      </c>
      <c r="I208" s="1611" t="s">
        <v>15795</v>
      </c>
      <c r="J208" s="1612" t="s">
        <v>22170</v>
      </c>
    </row>
    <row r="209" spans="1:10" ht="32.25" customHeight="1">
      <c r="A209" s="1610" t="s">
        <v>22323</v>
      </c>
      <c r="B209" s="1518" t="s">
        <v>21898</v>
      </c>
      <c r="C209" s="1518" t="s">
        <v>22143</v>
      </c>
      <c r="D209" s="769" t="s">
        <v>22324</v>
      </c>
      <c r="E209" s="1864">
        <v>72250</v>
      </c>
      <c r="F209" s="769" t="s">
        <v>22325</v>
      </c>
      <c r="G209" s="1518" t="s">
        <v>22149</v>
      </c>
      <c r="H209" s="1611">
        <v>43988</v>
      </c>
      <c r="I209" s="1611"/>
      <c r="J209" s="1612"/>
    </row>
    <row r="210" spans="1:10" ht="32.25" customHeight="1">
      <c r="A210" s="1610" t="s">
        <v>22326</v>
      </c>
      <c r="B210" s="1518" t="s">
        <v>21898</v>
      </c>
      <c r="C210" s="1518" t="s">
        <v>22143</v>
      </c>
      <c r="D210" s="769" t="s">
        <v>22327</v>
      </c>
      <c r="E210" s="1864">
        <v>40479.74</v>
      </c>
      <c r="F210" s="769" t="s">
        <v>22176</v>
      </c>
      <c r="G210" s="1518" t="s">
        <v>22149</v>
      </c>
      <c r="H210" s="1611">
        <v>43612</v>
      </c>
      <c r="I210" s="1611" t="s">
        <v>15795</v>
      </c>
      <c r="J210" s="1612" t="s">
        <v>22170</v>
      </c>
    </row>
    <row r="211" spans="1:10" ht="88.5" customHeight="1">
      <c r="A211" s="1610" t="s">
        <v>22328</v>
      </c>
      <c r="B211" s="1518" t="s">
        <v>21898</v>
      </c>
      <c r="C211" s="1518" t="s">
        <v>22143</v>
      </c>
      <c r="D211" s="769" t="s">
        <v>22329</v>
      </c>
      <c r="E211" s="1864">
        <v>50200.57</v>
      </c>
      <c r="F211" s="769" t="s">
        <v>22330</v>
      </c>
      <c r="G211" s="1518" t="s">
        <v>22149</v>
      </c>
      <c r="H211" s="1611">
        <v>43619</v>
      </c>
      <c r="I211" s="1611" t="s">
        <v>15795</v>
      </c>
      <c r="J211" s="1612" t="s">
        <v>22170</v>
      </c>
    </row>
    <row r="212" spans="1:10" ht="52.5" customHeight="1">
      <c r="A212" s="1610" t="s">
        <v>22331</v>
      </c>
      <c r="B212" s="1518" t="s">
        <v>21898</v>
      </c>
      <c r="C212" s="1518" t="s">
        <v>22143</v>
      </c>
      <c r="D212" s="769" t="s">
        <v>22332</v>
      </c>
      <c r="E212" s="1864">
        <v>644677.19999999995</v>
      </c>
      <c r="F212" s="769" t="s">
        <v>22333</v>
      </c>
      <c r="G212" s="1518" t="s">
        <v>22149</v>
      </c>
      <c r="H212" s="1611">
        <v>43606</v>
      </c>
      <c r="I212" s="1611" t="s">
        <v>15795</v>
      </c>
      <c r="J212" s="1612" t="s">
        <v>22170</v>
      </c>
    </row>
    <row r="213" spans="1:10" ht="51" customHeight="1">
      <c r="A213" s="1610" t="s">
        <v>22334</v>
      </c>
      <c r="B213" s="1518" t="s">
        <v>21898</v>
      </c>
      <c r="C213" s="1518" t="s">
        <v>22143</v>
      </c>
      <c r="D213" s="769" t="s">
        <v>22335</v>
      </c>
      <c r="E213" s="1864">
        <v>220990</v>
      </c>
      <c r="F213" s="769" t="s">
        <v>22336</v>
      </c>
      <c r="G213" s="1518" t="s">
        <v>22149</v>
      </c>
      <c r="H213" s="1611">
        <v>43641</v>
      </c>
      <c r="I213" s="1611" t="s">
        <v>15795</v>
      </c>
      <c r="J213" s="1612" t="s">
        <v>22170</v>
      </c>
    </row>
    <row r="214" spans="1:10" ht="51" customHeight="1">
      <c r="A214" s="1610" t="s">
        <v>22337</v>
      </c>
      <c r="B214" s="1518" t="s">
        <v>21898</v>
      </c>
      <c r="C214" s="1518" t="s">
        <v>22143</v>
      </c>
      <c r="D214" s="769" t="s">
        <v>22338</v>
      </c>
      <c r="E214" s="1864">
        <v>162221</v>
      </c>
      <c r="F214" s="769" t="s">
        <v>22339</v>
      </c>
      <c r="G214" s="1518" t="s">
        <v>22149</v>
      </c>
      <c r="H214" s="1611" t="s">
        <v>22340</v>
      </c>
      <c r="I214" s="1611"/>
      <c r="J214" s="1612"/>
    </row>
    <row r="215" spans="1:10" ht="27" customHeight="1">
      <c r="A215" s="1610" t="s">
        <v>22341</v>
      </c>
      <c r="B215" s="1518" t="s">
        <v>21898</v>
      </c>
      <c r="C215" s="1518" t="s">
        <v>22143</v>
      </c>
      <c r="D215" s="769" t="s">
        <v>22342</v>
      </c>
      <c r="E215" s="1864">
        <v>365760.9</v>
      </c>
      <c r="F215" s="769" t="s">
        <v>22343</v>
      </c>
      <c r="G215" s="1518" t="s">
        <v>22138</v>
      </c>
      <c r="H215" s="1611">
        <v>43616</v>
      </c>
      <c r="I215" s="1611" t="s">
        <v>15795</v>
      </c>
      <c r="J215" s="1612" t="s">
        <v>22170</v>
      </c>
    </row>
    <row r="216" spans="1:10" ht="52.5" customHeight="1">
      <c r="A216" s="1610" t="s">
        <v>22344</v>
      </c>
      <c r="B216" s="1518" t="s">
        <v>21898</v>
      </c>
      <c r="C216" s="1518" t="s">
        <v>22143</v>
      </c>
      <c r="D216" s="769" t="s">
        <v>22345</v>
      </c>
      <c r="E216" s="1864">
        <v>239429</v>
      </c>
      <c r="F216" s="769" t="s">
        <v>22173</v>
      </c>
      <c r="G216" s="1518" t="s">
        <v>22149</v>
      </c>
      <c r="H216" s="1611">
        <v>43594</v>
      </c>
      <c r="I216" s="1611" t="s">
        <v>15795</v>
      </c>
      <c r="J216" s="1612" t="s">
        <v>22170</v>
      </c>
    </row>
    <row r="217" spans="1:10" ht="55.5" customHeight="1">
      <c r="A217" s="1610" t="s">
        <v>22346</v>
      </c>
      <c r="B217" s="1518" t="s">
        <v>21898</v>
      </c>
      <c r="C217" s="1518" t="s">
        <v>22143</v>
      </c>
      <c r="D217" s="769" t="s">
        <v>22347</v>
      </c>
      <c r="E217" s="1864">
        <v>224750</v>
      </c>
      <c r="F217" s="769" t="s">
        <v>22348</v>
      </c>
      <c r="G217" s="1518" t="s">
        <v>22149</v>
      </c>
      <c r="H217" s="1611">
        <v>43615</v>
      </c>
      <c r="I217" s="1611" t="s">
        <v>15795</v>
      </c>
      <c r="J217" s="1612" t="s">
        <v>22170</v>
      </c>
    </row>
    <row r="218" spans="1:10" ht="63" customHeight="1">
      <c r="A218" s="1610" t="s">
        <v>22349</v>
      </c>
      <c r="B218" s="1518" t="s">
        <v>21898</v>
      </c>
      <c r="C218" s="1518" t="s">
        <v>22143</v>
      </c>
      <c r="D218" s="769" t="s">
        <v>22350</v>
      </c>
      <c r="E218" s="1864">
        <v>40168.97</v>
      </c>
      <c r="F218" s="769" t="s">
        <v>22198</v>
      </c>
      <c r="G218" s="1518" t="s">
        <v>22149</v>
      </c>
      <c r="H218" s="1611">
        <v>43564</v>
      </c>
      <c r="I218" s="1611" t="s">
        <v>15795</v>
      </c>
      <c r="J218" s="1612" t="s">
        <v>22170</v>
      </c>
    </row>
    <row r="219" spans="1:10" ht="51.75" customHeight="1">
      <c r="A219" s="1610" t="s">
        <v>22351</v>
      </c>
      <c r="B219" s="1518" t="s">
        <v>21898</v>
      </c>
      <c r="C219" s="1518" t="s">
        <v>22143</v>
      </c>
      <c r="D219" s="769" t="s">
        <v>22352</v>
      </c>
      <c r="E219" s="1864">
        <v>299946.56</v>
      </c>
      <c r="F219" s="769" t="s">
        <v>22353</v>
      </c>
      <c r="G219" s="1518" t="s">
        <v>22149</v>
      </c>
      <c r="H219" s="1611">
        <v>43531</v>
      </c>
      <c r="I219" s="1611" t="s">
        <v>15795</v>
      </c>
      <c r="J219" s="1612" t="s">
        <v>22170</v>
      </c>
    </row>
    <row r="220" spans="1:10" ht="50.25" customHeight="1">
      <c r="A220" s="1610" t="s">
        <v>22354</v>
      </c>
      <c r="B220" s="1518" t="s">
        <v>21898</v>
      </c>
      <c r="C220" s="1518" t="s">
        <v>22143</v>
      </c>
      <c r="D220" s="769" t="s">
        <v>22355</v>
      </c>
      <c r="E220" s="1864">
        <v>370555.4</v>
      </c>
      <c r="F220" s="769" t="s">
        <v>22353</v>
      </c>
      <c r="G220" s="1518" t="s">
        <v>22149</v>
      </c>
      <c r="H220" s="1611">
        <v>43532</v>
      </c>
      <c r="I220" s="1611" t="s">
        <v>15795</v>
      </c>
      <c r="J220" s="1612" t="s">
        <v>22170</v>
      </c>
    </row>
    <row r="221" spans="1:10" ht="48">
      <c r="A221" s="1610" t="s">
        <v>22356</v>
      </c>
      <c r="B221" s="1518" t="s">
        <v>21898</v>
      </c>
      <c r="C221" s="1518" t="s">
        <v>22143</v>
      </c>
      <c r="D221" s="769" t="s">
        <v>22357</v>
      </c>
      <c r="E221" s="1864">
        <v>331190</v>
      </c>
      <c r="F221" s="769" t="s">
        <v>22348</v>
      </c>
      <c r="G221" s="1518" t="s">
        <v>22149</v>
      </c>
      <c r="H221" s="1611">
        <v>43546</v>
      </c>
      <c r="I221" s="1611" t="s">
        <v>15795</v>
      </c>
      <c r="J221" s="1612" t="s">
        <v>22170</v>
      </c>
    </row>
    <row r="222" spans="1:10">
      <c r="A222" s="2037" t="s">
        <v>22120</v>
      </c>
      <c r="B222" s="2038"/>
      <c r="C222" s="2038"/>
      <c r="D222" s="2038"/>
      <c r="E222" s="2038"/>
      <c r="F222" s="2038"/>
      <c r="G222" s="2038"/>
      <c r="H222" s="2038"/>
      <c r="I222" s="2038"/>
      <c r="J222" s="2039"/>
    </row>
    <row r="223" spans="1:10" ht="36">
      <c r="A223" s="1610" t="s">
        <v>22358</v>
      </c>
      <c r="B223" s="1518" t="s">
        <v>21878</v>
      </c>
      <c r="C223" s="1518" t="s">
        <v>22143</v>
      </c>
      <c r="D223" s="769" t="s">
        <v>22359</v>
      </c>
      <c r="E223" s="1864">
        <v>729019.31</v>
      </c>
      <c r="F223" s="769" t="s">
        <v>22139</v>
      </c>
      <c r="G223" s="1518" t="s">
        <v>22360</v>
      </c>
      <c r="H223" s="1611">
        <v>43672</v>
      </c>
      <c r="I223" s="1611" t="s">
        <v>22139</v>
      </c>
      <c r="J223" s="1612"/>
    </row>
    <row r="224" spans="1:10" ht="30.75" customHeight="1">
      <c r="A224" s="1610" t="s">
        <v>22361</v>
      </c>
      <c r="B224" s="1518" t="s">
        <v>21878</v>
      </c>
      <c r="C224" s="1518" t="s">
        <v>22143</v>
      </c>
      <c r="D224" s="769" t="s">
        <v>22362</v>
      </c>
      <c r="E224" s="1864">
        <v>3572064.73</v>
      </c>
      <c r="F224" s="769" t="s">
        <v>22363</v>
      </c>
      <c r="G224" s="1518" t="s">
        <v>116</v>
      </c>
      <c r="H224" s="1611">
        <v>44071</v>
      </c>
      <c r="I224" s="1611"/>
      <c r="J224" s="1612" t="s">
        <v>22170</v>
      </c>
    </row>
    <row r="225" spans="1:10" ht="39" customHeight="1">
      <c r="A225" s="1610" t="s">
        <v>22364</v>
      </c>
      <c r="B225" s="1518" t="s">
        <v>22135</v>
      </c>
      <c r="C225" s="1518" t="s">
        <v>21914</v>
      </c>
      <c r="D225" s="769" t="s">
        <v>22365</v>
      </c>
      <c r="E225" s="1864">
        <v>196863.84</v>
      </c>
      <c r="F225" s="769" t="s">
        <v>22366</v>
      </c>
      <c r="G225" s="1518" t="s">
        <v>22360</v>
      </c>
      <c r="H225" s="1611" t="s">
        <v>22139</v>
      </c>
      <c r="I225" s="1611" t="s">
        <v>22139</v>
      </c>
      <c r="J225" s="1612"/>
    </row>
    <row r="226" spans="1:10" ht="26.25" customHeight="1">
      <c r="A226" s="1610" t="s">
        <v>22367</v>
      </c>
      <c r="B226" s="1518" t="s">
        <v>21898</v>
      </c>
      <c r="C226" s="1518" t="s">
        <v>22143</v>
      </c>
      <c r="D226" s="769" t="s">
        <v>22368</v>
      </c>
      <c r="E226" s="1864">
        <v>42947</v>
      </c>
      <c r="F226" s="769" t="s">
        <v>22369</v>
      </c>
      <c r="G226" s="1518" t="s">
        <v>22149</v>
      </c>
      <c r="H226" s="1611">
        <v>44046</v>
      </c>
      <c r="I226" s="1611">
        <v>44071</v>
      </c>
      <c r="J226" s="1612"/>
    </row>
    <row r="227" spans="1:10" ht="26.25" customHeight="1">
      <c r="A227" s="1610" t="s">
        <v>22367</v>
      </c>
      <c r="B227" s="1518" t="s">
        <v>21898</v>
      </c>
      <c r="C227" s="1518" t="s">
        <v>22143</v>
      </c>
      <c r="D227" s="769" t="s">
        <v>22370</v>
      </c>
      <c r="E227" s="1864">
        <v>50436.12</v>
      </c>
      <c r="F227" s="769" t="s">
        <v>22371</v>
      </c>
      <c r="G227" s="1518" t="s">
        <v>22372</v>
      </c>
      <c r="H227" s="1611">
        <v>44068</v>
      </c>
      <c r="I227" s="1611" t="s">
        <v>22139</v>
      </c>
      <c r="J227" s="1612" t="s">
        <v>22373</v>
      </c>
    </row>
    <row r="228" spans="1:10" ht="39.75" customHeight="1">
      <c r="A228" s="1610" t="s">
        <v>22374</v>
      </c>
      <c r="B228" s="1518" t="s">
        <v>21898</v>
      </c>
      <c r="C228" s="1518" t="s">
        <v>22143</v>
      </c>
      <c r="D228" s="769" t="s">
        <v>22375</v>
      </c>
      <c r="E228" s="1867">
        <v>0</v>
      </c>
      <c r="F228" s="769" t="s">
        <v>15795</v>
      </c>
      <c r="G228" s="1518" t="s">
        <v>22182</v>
      </c>
      <c r="H228" s="1611" t="s">
        <v>22139</v>
      </c>
      <c r="I228" s="1611" t="s">
        <v>22139</v>
      </c>
      <c r="J228" s="1612" t="s">
        <v>22182</v>
      </c>
    </row>
    <row r="229" spans="1:10" ht="39" customHeight="1">
      <c r="A229" s="1610" t="s">
        <v>22376</v>
      </c>
      <c r="B229" s="1518" t="s">
        <v>21898</v>
      </c>
      <c r="C229" s="1518" t="s">
        <v>22143</v>
      </c>
      <c r="D229" s="769" t="s">
        <v>22377</v>
      </c>
      <c r="E229" s="1867">
        <v>0</v>
      </c>
      <c r="F229" s="769" t="s">
        <v>15795</v>
      </c>
      <c r="G229" s="1518" t="s">
        <v>22182</v>
      </c>
      <c r="H229" s="1611" t="s">
        <v>22139</v>
      </c>
      <c r="I229" s="1611" t="s">
        <v>22139</v>
      </c>
      <c r="J229" s="1612" t="s">
        <v>22182</v>
      </c>
    </row>
    <row r="230" spans="1:10" ht="54" customHeight="1">
      <c r="A230" s="1610" t="s">
        <v>22378</v>
      </c>
      <c r="B230" s="1518" t="s">
        <v>21898</v>
      </c>
      <c r="C230" s="1518" t="s">
        <v>22143</v>
      </c>
      <c r="D230" s="769" t="s">
        <v>22379</v>
      </c>
      <c r="E230" s="1867">
        <v>0</v>
      </c>
      <c r="F230" s="769" t="s">
        <v>15795</v>
      </c>
      <c r="G230" s="1518" t="s">
        <v>22182</v>
      </c>
      <c r="H230" s="1611" t="s">
        <v>22139</v>
      </c>
      <c r="I230" s="1611" t="s">
        <v>22139</v>
      </c>
      <c r="J230" s="1612" t="s">
        <v>22182</v>
      </c>
    </row>
    <row r="231" spans="1:10" ht="39.75" customHeight="1">
      <c r="A231" s="1610" t="s">
        <v>22380</v>
      </c>
      <c r="B231" s="1518" t="s">
        <v>21898</v>
      </c>
      <c r="C231" s="1518" t="s">
        <v>22143</v>
      </c>
      <c r="D231" s="769" t="s">
        <v>22381</v>
      </c>
      <c r="E231" s="1864">
        <v>334562.5</v>
      </c>
      <c r="F231" s="769" t="s">
        <v>22382</v>
      </c>
      <c r="G231" s="1518" t="s">
        <v>22383</v>
      </c>
      <c r="H231" s="1611" t="s">
        <v>22139</v>
      </c>
      <c r="I231" s="1611" t="s">
        <v>22139</v>
      </c>
      <c r="J231" s="1612" t="s">
        <v>22383</v>
      </c>
    </row>
    <row r="232" spans="1:10" ht="27" customHeight="1">
      <c r="A232" s="1610" t="s">
        <v>22384</v>
      </c>
      <c r="B232" s="1518" t="s">
        <v>21898</v>
      </c>
      <c r="C232" s="1518" t="s">
        <v>22143</v>
      </c>
      <c r="D232" s="769" t="s">
        <v>22385</v>
      </c>
      <c r="E232" s="1864">
        <v>59392</v>
      </c>
      <c r="F232" s="769" t="s">
        <v>22386</v>
      </c>
      <c r="G232" s="1518" t="s">
        <v>22149</v>
      </c>
      <c r="H232" s="1611">
        <v>44014</v>
      </c>
      <c r="I232" s="1611">
        <v>44062</v>
      </c>
      <c r="J232" s="1612" t="s">
        <v>22387</v>
      </c>
    </row>
    <row r="233" spans="1:10" ht="53.25" customHeight="1">
      <c r="A233" s="1610" t="s">
        <v>22388</v>
      </c>
      <c r="B233" s="1518" t="s">
        <v>21898</v>
      </c>
      <c r="C233" s="1518" t="s">
        <v>22143</v>
      </c>
      <c r="D233" s="769" t="s">
        <v>22389</v>
      </c>
      <c r="E233" s="1864">
        <v>149758</v>
      </c>
      <c r="F233" s="769" t="s">
        <v>22390</v>
      </c>
      <c r="G233" s="1518" t="s">
        <v>22383</v>
      </c>
      <c r="H233" s="1611" t="s">
        <v>22139</v>
      </c>
      <c r="I233" s="1611" t="s">
        <v>22139</v>
      </c>
      <c r="J233" s="1612" t="s">
        <v>22383</v>
      </c>
    </row>
    <row r="234" spans="1:10">
      <c r="A234" s="2037" t="s">
        <v>22131</v>
      </c>
      <c r="B234" s="2038"/>
      <c r="C234" s="2038"/>
      <c r="D234" s="2038"/>
      <c r="E234" s="2038"/>
      <c r="F234" s="2038"/>
      <c r="G234" s="2038"/>
      <c r="H234" s="2038"/>
      <c r="I234" s="2038"/>
      <c r="J234" s="2039"/>
    </row>
    <row r="235" spans="1:10" ht="28.5" customHeight="1">
      <c r="A235" s="1610" t="s">
        <v>22391</v>
      </c>
      <c r="B235" s="1518" t="s">
        <v>21878</v>
      </c>
      <c r="C235" s="1518" t="s">
        <v>22143</v>
      </c>
      <c r="D235" s="769"/>
      <c r="E235" s="1864">
        <v>1457642.9</v>
      </c>
      <c r="F235" s="769"/>
      <c r="G235" s="1518"/>
      <c r="H235" s="1611"/>
      <c r="I235" s="1611"/>
      <c r="J235" s="1612"/>
    </row>
    <row r="236" spans="1:10" ht="30" customHeight="1">
      <c r="A236" s="1610" t="s">
        <v>22392</v>
      </c>
      <c r="B236" s="1518" t="s">
        <v>21878</v>
      </c>
      <c r="C236" s="1518" t="s">
        <v>22143</v>
      </c>
      <c r="D236" s="769"/>
      <c r="E236" s="1864">
        <v>1132825</v>
      </c>
      <c r="F236" s="769"/>
      <c r="G236" s="1518"/>
      <c r="H236" s="1611"/>
      <c r="I236" s="1611"/>
      <c r="J236" s="1612"/>
    </row>
    <row r="237" spans="1:10" ht="28.5" customHeight="1">
      <c r="A237" s="1610" t="s">
        <v>22393</v>
      </c>
      <c r="B237" s="1518" t="s">
        <v>21898</v>
      </c>
      <c r="C237" s="1518" t="s">
        <v>22143</v>
      </c>
      <c r="D237" s="769"/>
      <c r="E237" s="1864">
        <v>100000</v>
      </c>
      <c r="F237" s="769"/>
      <c r="G237" s="1518"/>
      <c r="H237" s="1611"/>
      <c r="I237" s="1611"/>
      <c r="J237" s="1612"/>
    </row>
    <row r="238" spans="1:10" ht="39.75" customHeight="1">
      <c r="A238" s="1610" t="s">
        <v>22394</v>
      </c>
      <c r="B238" s="1518" t="s">
        <v>21878</v>
      </c>
      <c r="C238" s="1518" t="s">
        <v>22143</v>
      </c>
      <c r="D238" s="769"/>
      <c r="E238" s="1864">
        <v>540000</v>
      </c>
      <c r="F238" s="769"/>
      <c r="G238" s="1518"/>
      <c r="H238" s="1611"/>
      <c r="I238" s="1611"/>
      <c r="J238" s="1612"/>
    </row>
    <row r="239" spans="1:10" ht="30" customHeight="1">
      <c r="A239" s="1610" t="s">
        <v>22395</v>
      </c>
      <c r="B239" s="1518" t="s">
        <v>21878</v>
      </c>
      <c r="C239" s="1518" t="s">
        <v>22143</v>
      </c>
      <c r="D239" s="769"/>
      <c r="E239" s="1864">
        <v>2769923</v>
      </c>
      <c r="F239" s="769"/>
      <c r="G239" s="1518"/>
      <c r="H239" s="1611"/>
      <c r="I239" s="1611"/>
      <c r="J239" s="1612"/>
    </row>
    <row r="240" spans="1:10" ht="39.75" customHeight="1">
      <c r="A240" s="1610" t="s">
        <v>22396</v>
      </c>
      <c r="B240" s="1518" t="s">
        <v>22135</v>
      </c>
      <c r="C240" s="1518" t="s">
        <v>21914</v>
      </c>
      <c r="D240" s="769"/>
      <c r="E240" s="1864">
        <v>196863.84</v>
      </c>
      <c r="F240" s="769"/>
      <c r="G240" s="1518"/>
      <c r="H240" s="1611"/>
      <c r="I240" s="1611"/>
      <c r="J240" s="1612"/>
    </row>
    <row r="241" spans="1:10" ht="28.5" customHeight="1">
      <c r="A241" s="1610" t="s">
        <v>22397</v>
      </c>
      <c r="B241" s="1518" t="s">
        <v>21898</v>
      </c>
      <c r="C241" s="1518" t="s">
        <v>22143</v>
      </c>
      <c r="D241" s="769"/>
      <c r="E241" s="1864">
        <v>93383.12</v>
      </c>
      <c r="F241" s="769"/>
      <c r="G241" s="1518"/>
      <c r="H241" s="1611"/>
      <c r="I241" s="1611"/>
      <c r="J241" s="1612"/>
    </row>
    <row r="242" spans="1:10" ht="28.5" customHeight="1">
      <c r="A242" s="1610" t="s">
        <v>22398</v>
      </c>
      <c r="B242" s="1518" t="s">
        <v>21898</v>
      </c>
      <c r="C242" s="1518" t="s">
        <v>22143</v>
      </c>
      <c r="D242" s="769"/>
      <c r="E242" s="1864">
        <v>59392</v>
      </c>
      <c r="F242" s="769"/>
      <c r="G242" s="1518"/>
      <c r="H242" s="1611"/>
      <c r="I242" s="1611"/>
      <c r="J242" s="1612"/>
    </row>
    <row r="243" spans="1:10" ht="54" customHeight="1">
      <c r="A243" s="1610" t="s">
        <v>22399</v>
      </c>
      <c r="B243" s="1518" t="s">
        <v>22127</v>
      </c>
      <c r="C243" s="1518" t="s">
        <v>22400</v>
      </c>
      <c r="D243" s="769"/>
      <c r="E243" s="1864">
        <v>210000</v>
      </c>
      <c r="F243" s="769"/>
      <c r="G243" s="1518"/>
      <c r="H243" s="1611"/>
      <c r="I243" s="1611"/>
      <c r="J243" s="1612"/>
    </row>
    <row r="244" spans="1:10" ht="24">
      <c r="A244" s="1610" t="s">
        <v>22401</v>
      </c>
      <c r="B244" s="1518" t="s">
        <v>22127</v>
      </c>
      <c r="C244" s="1518" t="s">
        <v>22400</v>
      </c>
      <c r="D244" s="769"/>
      <c r="E244" s="1864">
        <v>602601.81999999995</v>
      </c>
      <c r="F244" s="769"/>
      <c r="G244" s="1518"/>
      <c r="H244" s="1611"/>
      <c r="I244" s="1611"/>
      <c r="J244" s="1612"/>
    </row>
    <row r="245" spans="1:10" ht="39" customHeight="1">
      <c r="A245" s="1610" t="s">
        <v>22402</v>
      </c>
      <c r="B245" s="1518" t="s">
        <v>22127</v>
      </c>
      <c r="C245" s="1518" t="s">
        <v>22400</v>
      </c>
      <c r="D245" s="769"/>
      <c r="E245" s="1864">
        <v>154510</v>
      </c>
      <c r="F245" s="769"/>
      <c r="G245" s="1518"/>
      <c r="H245" s="1611"/>
      <c r="I245" s="1611"/>
      <c r="J245" s="1612"/>
    </row>
    <row r="246" spans="1:10" ht="24">
      <c r="A246" s="1610" t="s">
        <v>22403</v>
      </c>
      <c r="B246" s="1518" t="s">
        <v>22127</v>
      </c>
      <c r="C246" s="1518" t="s">
        <v>22400</v>
      </c>
      <c r="D246" s="769"/>
      <c r="E246" s="1864">
        <v>2821738.38</v>
      </c>
      <c r="F246" s="769"/>
      <c r="G246" s="1518"/>
      <c r="H246" s="1611"/>
      <c r="I246" s="1611"/>
      <c r="J246" s="1612"/>
    </row>
    <row r="247" spans="1:10" ht="42" customHeight="1">
      <c r="A247" s="1610" t="s">
        <v>22404</v>
      </c>
      <c r="B247" s="1518" t="s">
        <v>22135</v>
      </c>
      <c r="C247" s="1518" t="s">
        <v>21914</v>
      </c>
      <c r="D247" s="769"/>
      <c r="E247" s="1864">
        <v>97696.55</v>
      </c>
      <c r="F247" s="769"/>
      <c r="G247" s="1518"/>
      <c r="H247" s="1611"/>
      <c r="I247" s="1611"/>
      <c r="J247" s="1612"/>
    </row>
    <row r="248" spans="1:10" ht="63.75" customHeight="1">
      <c r="A248" s="1610" t="s">
        <v>22405</v>
      </c>
      <c r="B248" s="1518" t="s">
        <v>22142</v>
      </c>
      <c r="C248" s="1518" t="s">
        <v>22143</v>
      </c>
      <c r="D248" s="769"/>
      <c r="E248" s="1864">
        <v>1262700</v>
      </c>
      <c r="F248" s="769"/>
      <c r="G248" s="1518"/>
      <c r="H248" s="1611"/>
      <c r="I248" s="1611"/>
      <c r="J248" s="1612"/>
    </row>
    <row r="249" spans="1:10" ht="29.25" customHeight="1">
      <c r="A249" s="1610" t="s">
        <v>22406</v>
      </c>
      <c r="B249" s="1518" t="s">
        <v>22156</v>
      </c>
      <c r="C249" s="1518" t="s">
        <v>22143</v>
      </c>
      <c r="D249" s="769"/>
      <c r="E249" s="1864">
        <v>61380</v>
      </c>
      <c r="F249" s="769"/>
      <c r="G249" s="1518"/>
      <c r="H249" s="1611"/>
      <c r="I249" s="1611"/>
      <c r="J249" s="1612"/>
    </row>
    <row r="250" spans="1:10" ht="52.5" customHeight="1">
      <c r="A250" s="1610" t="s">
        <v>22407</v>
      </c>
      <c r="B250" s="1518" t="s">
        <v>21878</v>
      </c>
      <c r="C250" s="1518" t="s">
        <v>22143</v>
      </c>
      <c r="D250" s="769"/>
      <c r="E250" s="1864">
        <v>504953.86</v>
      </c>
      <c r="F250" s="769"/>
      <c r="G250" s="1518"/>
      <c r="H250" s="1611"/>
      <c r="I250" s="1611"/>
      <c r="J250" s="1612" t="s">
        <v>22408</v>
      </c>
    </row>
    <row r="251" spans="1:10" ht="42.75" customHeight="1">
      <c r="A251" s="1610" t="s">
        <v>22189</v>
      </c>
      <c r="B251" s="1518" t="s">
        <v>21878</v>
      </c>
      <c r="C251" s="1518" t="s">
        <v>22143</v>
      </c>
      <c r="D251" s="769"/>
      <c r="E251" s="1864">
        <v>841694</v>
      </c>
      <c r="F251" s="769"/>
      <c r="G251" s="1518"/>
      <c r="H251" s="1611"/>
      <c r="I251" s="1611"/>
      <c r="J251" s="1612" t="s">
        <v>22408</v>
      </c>
    </row>
    <row r="252" spans="1:10" ht="52.5" customHeight="1">
      <c r="A252" s="1610" t="s">
        <v>22409</v>
      </c>
      <c r="B252" s="1518" t="s">
        <v>21878</v>
      </c>
      <c r="C252" s="1518" t="s">
        <v>22143</v>
      </c>
      <c r="D252" s="769"/>
      <c r="E252" s="1864">
        <v>659270</v>
      </c>
      <c r="F252" s="769"/>
      <c r="G252" s="1518"/>
      <c r="H252" s="1611"/>
      <c r="I252" s="1611"/>
      <c r="J252" s="1612" t="s">
        <v>22408</v>
      </c>
    </row>
    <row r="253" spans="1:10" ht="60">
      <c r="A253" s="1610" t="s">
        <v>22410</v>
      </c>
      <c r="B253" s="1518" t="s">
        <v>21871</v>
      </c>
      <c r="C253" s="1518" t="s">
        <v>22204</v>
      </c>
      <c r="D253" s="769"/>
      <c r="E253" s="1864">
        <v>82000</v>
      </c>
      <c r="F253" s="769"/>
      <c r="G253" s="1518"/>
      <c r="H253" s="1611"/>
      <c r="I253" s="1611"/>
      <c r="J253" s="1612"/>
    </row>
    <row r="254" spans="1:10" ht="60">
      <c r="A254" s="1610" t="s">
        <v>22411</v>
      </c>
      <c r="B254" s="1518" t="s">
        <v>21898</v>
      </c>
      <c r="C254" s="1518" t="s">
        <v>22143</v>
      </c>
      <c r="D254" s="769"/>
      <c r="E254" s="1864">
        <v>99840</v>
      </c>
      <c r="F254" s="769"/>
      <c r="G254" s="1518"/>
      <c r="H254" s="1611"/>
      <c r="I254" s="1611"/>
      <c r="J254" s="1612"/>
    </row>
    <row r="255" spans="1:10" ht="48">
      <c r="A255" s="1610" t="s">
        <v>22412</v>
      </c>
      <c r="B255" s="1518" t="s">
        <v>21898</v>
      </c>
      <c r="C255" s="1518" t="s">
        <v>22143</v>
      </c>
      <c r="D255" s="769"/>
      <c r="E255" s="1864">
        <v>186990</v>
      </c>
      <c r="F255" s="769"/>
      <c r="G255" s="1518"/>
      <c r="H255" s="1611"/>
      <c r="I255" s="1611"/>
      <c r="J255" s="1612"/>
    </row>
    <row r="256" spans="1:10" ht="24">
      <c r="A256" s="1610" t="s">
        <v>22413</v>
      </c>
      <c r="B256" s="1518" t="s">
        <v>21898</v>
      </c>
      <c r="C256" s="1518" t="s">
        <v>22143</v>
      </c>
      <c r="D256" s="769"/>
      <c r="E256" s="1864">
        <v>40823.68</v>
      </c>
      <c r="F256" s="769"/>
      <c r="G256" s="1518"/>
      <c r="H256" s="1611"/>
      <c r="I256" s="1611"/>
      <c r="J256" s="1612"/>
    </row>
    <row r="257" spans="1:10" ht="24">
      <c r="A257" s="1610" t="s">
        <v>22414</v>
      </c>
      <c r="B257" s="1518" t="s">
        <v>21898</v>
      </c>
      <c r="C257" s="1518" t="s">
        <v>22143</v>
      </c>
      <c r="D257" s="769"/>
      <c r="E257" s="1864">
        <v>204780.7</v>
      </c>
      <c r="F257" s="769"/>
      <c r="G257" s="1518"/>
      <c r="H257" s="1611"/>
      <c r="I257" s="1611"/>
      <c r="J257" s="1612"/>
    </row>
    <row r="258" spans="1:10" ht="24">
      <c r="A258" s="1610" t="s">
        <v>22415</v>
      </c>
      <c r="B258" s="1518" t="s">
        <v>21898</v>
      </c>
      <c r="C258" s="1518" t="s">
        <v>22143</v>
      </c>
      <c r="D258" s="769"/>
      <c r="E258" s="1864">
        <v>158279.25</v>
      </c>
      <c r="F258" s="769"/>
      <c r="G258" s="1518"/>
      <c r="H258" s="1611"/>
      <c r="I258" s="1611"/>
      <c r="J258" s="1612"/>
    </row>
    <row r="259" spans="1:10" ht="24">
      <c r="A259" s="1610" t="s">
        <v>22416</v>
      </c>
      <c r="B259" s="1518" t="s">
        <v>21898</v>
      </c>
      <c r="C259" s="1518" t="s">
        <v>22143</v>
      </c>
      <c r="D259" s="769"/>
      <c r="E259" s="1864">
        <v>46254.400000000001</v>
      </c>
      <c r="F259" s="769"/>
      <c r="G259" s="1518"/>
      <c r="H259" s="1611"/>
      <c r="I259" s="1611"/>
      <c r="J259" s="1612"/>
    </row>
    <row r="260" spans="1:10" ht="36">
      <c r="A260" s="1610" t="s">
        <v>22417</v>
      </c>
      <c r="B260" s="1518" t="s">
        <v>21898</v>
      </c>
      <c r="C260" s="1518" t="s">
        <v>22143</v>
      </c>
      <c r="D260" s="769"/>
      <c r="E260" s="1864">
        <v>63765</v>
      </c>
      <c r="F260" s="769"/>
      <c r="G260" s="1518"/>
      <c r="H260" s="1611"/>
      <c r="I260" s="1611"/>
      <c r="J260" s="1612"/>
    </row>
    <row r="261" spans="1:10" ht="48">
      <c r="A261" s="1610" t="s">
        <v>22418</v>
      </c>
      <c r="B261" s="1518" t="s">
        <v>21898</v>
      </c>
      <c r="C261" s="1518" t="s">
        <v>22143</v>
      </c>
      <c r="D261" s="769"/>
      <c r="E261" s="1864">
        <v>93733.3</v>
      </c>
      <c r="F261" s="769"/>
      <c r="G261" s="1518"/>
      <c r="H261" s="1611"/>
      <c r="I261" s="1611"/>
      <c r="J261" s="1612" t="s">
        <v>22408</v>
      </c>
    </row>
    <row r="262" spans="1:10" ht="36">
      <c r="A262" s="1610" t="s">
        <v>22419</v>
      </c>
      <c r="B262" s="1518" t="s">
        <v>21898</v>
      </c>
      <c r="C262" s="1518" t="s">
        <v>22143</v>
      </c>
      <c r="D262" s="769"/>
      <c r="E262" s="1864">
        <v>90260</v>
      </c>
      <c r="F262" s="769"/>
      <c r="G262" s="1518"/>
      <c r="H262" s="1611"/>
      <c r="I262" s="1611"/>
      <c r="J262" s="1612"/>
    </row>
    <row r="263" spans="1:10" ht="84">
      <c r="A263" s="1610" t="s">
        <v>22420</v>
      </c>
      <c r="B263" s="1518" t="s">
        <v>21898</v>
      </c>
      <c r="C263" s="1518" t="s">
        <v>22143</v>
      </c>
      <c r="D263" s="769"/>
      <c r="E263" s="1864">
        <v>207885.4</v>
      </c>
      <c r="F263" s="769"/>
      <c r="G263" s="1518"/>
      <c r="H263" s="1611"/>
      <c r="I263" s="1611"/>
      <c r="J263" s="1612"/>
    </row>
    <row r="264" spans="1:10" ht="48">
      <c r="A264" s="1610" t="s">
        <v>22421</v>
      </c>
      <c r="B264" s="1518" t="s">
        <v>21878</v>
      </c>
      <c r="C264" s="1518" t="s">
        <v>22143</v>
      </c>
      <c r="D264" s="769"/>
      <c r="E264" s="1864">
        <v>400950</v>
      </c>
      <c r="F264" s="769"/>
      <c r="G264" s="1518"/>
      <c r="H264" s="1611"/>
      <c r="I264" s="1611"/>
      <c r="J264" s="1612" t="s">
        <v>22408</v>
      </c>
    </row>
    <row r="265" spans="1:10" ht="24">
      <c r="A265" s="1610" t="s">
        <v>22422</v>
      </c>
      <c r="B265" s="1518" t="s">
        <v>21898</v>
      </c>
      <c r="C265" s="1518" t="s">
        <v>22143</v>
      </c>
      <c r="D265" s="769"/>
      <c r="E265" s="1864">
        <v>365760.9</v>
      </c>
      <c r="F265" s="769"/>
      <c r="G265" s="1518"/>
      <c r="H265" s="1611"/>
      <c r="I265" s="1611"/>
      <c r="J265" s="1612" t="s">
        <v>22408</v>
      </c>
    </row>
    <row r="266" spans="1:10" ht="67.5" customHeight="1">
      <c r="A266" s="1610" t="s">
        <v>22423</v>
      </c>
      <c r="B266" s="1518" t="s">
        <v>21898</v>
      </c>
      <c r="C266" s="1518" t="s">
        <v>22143</v>
      </c>
      <c r="D266" s="769"/>
      <c r="E266" s="1864">
        <v>40168.97</v>
      </c>
      <c r="F266" s="769"/>
      <c r="G266" s="1518"/>
      <c r="H266" s="1611"/>
      <c r="I266" s="1611"/>
      <c r="J266" s="1612"/>
    </row>
    <row r="267" spans="1:10" ht="52.5" customHeight="1">
      <c r="A267" s="1610" t="s">
        <v>22424</v>
      </c>
      <c r="B267" s="1518" t="s">
        <v>21898</v>
      </c>
      <c r="C267" s="1518" t="s">
        <v>22143</v>
      </c>
      <c r="D267" s="769"/>
      <c r="E267" s="1864">
        <v>299946.56</v>
      </c>
      <c r="F267" s="769"/>
      <c r="G267" s="1518"/>
      <c r="H267" s="1611"/>
      <c r="I267" s="1611"/>
      <c r="J267" s="1612" t="s">
        <v>22408</v>
      </c>
    </row>
    <row r="268" spans="1:10" ht="52.5" customHeight="1">
      <c r="A268" s="1610" t="s">
        <v>22425</v>
      </c>
      <c r="B268" s="1518" t="s">
        <v>21898</v>
      </c>
      <c r="C268" s="1518" t="s">
        <v>22143</v>
      </c>
      <c r="D268" s="769"/>
      <c r="E268" s="1864">
        <v>370555.4</v>
      </c>
      <c r="F268" s="769"/>
      <c r="G268" s="1518"/>
      <c r="H268" s="1611"/>
      <c r="I268" s="1611"/>
      <c r="J268" s="1612" t="s">
        <v>22408</v>
      </c>
    </row>
    <row r="269" spans="1:10" ht="52.5" customHeight="1" thickBot="1">
      <c r="A269" s="1615" t="s">
        <v>22426</v>
      </c>
      <c r="B269" s="1616" t="s">
        <v>21898</v>
      </c>
      <c r="C269" s="1616" t="s">
        <v>22143</v>
      </c>
      <c r="D269" s="1617"/>
      <c r="E269" s="1865">
        <v>39090</v>
      </c>
      <c r="F269" s="1617"/>
      <c r="G269" s="1616"/>
      <c r="H269" s="1619"/>
      <c r="I269" s="1619"/>
      <c r="J269" s="1620" t="s">
        <v>22408</v>
      </c>
    </row>
    <row r="270" spans="1:10" ht="12.75" hidden="1" thickTop="1"/>
    <row r="271" spans="1:10" hidden="1"/>
    <row r="272" spans="1:10" hidden="1"/>
    <row r="273" spans="1:10" ht="15" hidden="1">
      <c r="A273" s="337" t="s">
        <v>355</v>
      </c>
      <c r="B273" s="38"/>
      <c r="C273" s="1198"/>
      <c r="D273" s="38"/>
      <c r="E273" s="38"/>
      <c r="F273" s="38"/>
      <c r="G273" s="38"/>
      <c r="H273" s="1599"/>
      <c r="I273" s="1599"/>
      <c r="J273" s="1061"/>
    </row>
    <row r="274" spans="1:10" ht="15" hidden="1">
      <c r="A274" s="337" t="s">
        <v>22427</v>
      </c>
      <c r="B274" s="38"/>
      <c r="C274" s="1198"/>
      <c r="D274" s="38"/>
      <c r="E274" s="38"/>
      <c r="F274" s="38"/>
      <c r="G274" s="38"/>
      <c r="H274" s="1599"/>
      <c r="I274" s="1599"/>
      <c r="J274" s="1061"/>
    </row>
    <row r="275" spans="1:10" ht="19.899999999999999" customHeight="1" thickTop="1" thickBot="1">
      <c r="A275" s="2050" t="s">
        <v>19070</v>
      </c>
      <c r="B275" s="2050"/>
      <c r="C275" s="2050"/>
      <c r="D275" s="2050"/>
      <c r="E275" s="2050"/>
      <c r="F275" s="2050"/>
      <c r="G275" s="2050"/>
      <c r="H275" s="2050"/>
      <c r="I275" s="2050"/>
      <c r="J275" s="2050"/>
    </row>
    <row r="276" spans="1:10" ht="36.75" hidden="1" thickTop="1">
      <c r="A276" s="794" t="s">
        <v>66</v>
      </c>
      <c r="B276" s="1444" t="s">
        <v>65</v>
      </c>
      <c r="C276" s="1444" t="s">
        <v>161</v>
      </c>
      <c r="D276" s="1444" t="s">
        <v>162</v>
      </c>
      <c r="E276" s="1444" t="s">
        <v>1</v>
      </c>
      <c r="F276" s="1444" t="s">
        <v>160</v>
      </c>
      <c r="G276" s="1444" t="s">
        <v>68</v>
      </c>
      <c r="H276" s="1623" t="s">
        <v>137</v>
      </c>
      <c r="I276" s="1623" t="s">
        <v>138</v>
      </c>
      <c r="J276" s="1445" t="s">
        <v>67</v>
      </c>
    </row>
    <row r="277" spans="1:10" ht="12.75" thickTop="1">
      <c r="A277" s="2037" t="s">
        <v>22133</v>
      </c>
      <c r="B277" s="2038"/>
      <c r="C277" s="2038"/>
      <c r="D277" s="2038"/>
      <c r="E277" s="2038"/>
      <c r="F277" s="2038"/>
      <c r="G277" s="2038"/>
      <c r="H277" s="2038"/>
      <c r="I277" s="2038"/>
      <c r="J277" s="2039"/>
    </row>
    <row r="278" spans="1:10" ht="36">
      <c r="A278" s="1610" t="s">
        <v>22428</v>
      </c>
      <c r="B278" s="1518" t="s">
        <v>22429</v>
      </c>
      <c r="C278" s="1518" t="s">
        <v>22430</v>
      </c>
      <c r="D278" s="769" t="s">
        <v>22431</v>
      </c>
      <c r="E278" s="1864">
        <v>21982.18</v>
      </c>
      <c r="F278" s="769">
        <v>20100017491</v>
      </c>
      <c r="G278" s="1518" t="s">
        <v>22432</v>
      </c>
      <c r="H278" s="1611">
        <v>42900</v>
      </c>
      <c r="I278" s="1611">
        <v>43487</v>
      </c>
      <c r="J278" s="1612" t="s">
        <v>22433</v>
      </c>
    </row>
    <row r="279" spans="1:10" ht="36">
      <c r="A279" s="1610" t="s">
        <v>22428</v>
      </c>
      <c r="B279" s="1518" t="s">
        <v>22429</v>
      </c>
      <c r="C279" s="1518" t="s">
        <v>22430</v>
      </c>
      <c r="D279" s="769" t="s">
        <v>9582</v>
      </c>
      <c r="E279" s="1864">
        <v>116795.8</v>
      </c>
      <c r="F279" s="769">
        <v>20100017491</v>
      </c>
      <c r="G279" s="1518" t="s">
        <v>21875</v>
      </c>
      <c r="H279" s="1611">
        <v>43468</v>
      </c>
      <c r="I279" s="1611">
        <v>44218</v>
      </c>
      <c r="J279" s="1612" t="s">
        <v>22434</v>
      </c>
    </row>
    <row r="280" spans="1:10" ht="36">
      <c r="A280" s="1610" t="s">
        <v>22435</v>
      </c>
      <c r="B280" s="1518" t="s">
        <v>22436</v>
      </c>
      <c r="C280" s="1518" t="s">
        <v>22430</v>
      </c>
      <c r="D280" s="769" t="s">
        <v>22437</v>
      </c>
      <c r="E280" s="1864">
        <v>22432.639999999996</v>
      </c>
      <c r="F280" s="769">
        <v>20522173933</v>
      </c>
      <c r="G280" s="1518" t="s">
        <v>22432</v>
      </c>
      <c r="H280" s="1611">
        <v>43305</v>
      </c>
      <c r="I280" s="1611">
        <v>43647</v>
      </c>
      <c r="J280" s="1612" t="s">
        <v>22438</v>
      </c>
    </row>
    <row r="281" spans="1:10" ht="36">
      <c r="A281" s="1610" t="s">
        <v>22435</v>
      </c>
      <c r="B281" s="1518" t="s">
        <v>22436</v>
      </c>
      <c r="C281" s="1518" t="s">
        <v>22430</v>
      </c>
      <c r="D281" s="769" t="s">
        <v>9460</v>
      </c>
      <c r="E281" s="1864">
        <v>13138.94</v>
      </c>
      <c r="F281" s="769">
        <v>20522173933</v>
      </c>
      <c r="G281" s="1518" t="s">
        <v>21875</v>
      </c>
      <c r="H281" s="1611">
        <v>43735</v>
      </c>
      <c r="I281" s="1611">
        <v>44044</v>
      </c>
      <c r="J281" s="1612" t="s">
        <v>22439</v>
      </c>
    </row>
    <row r="282" spans="1:10" ht="36">
      <c r="A282" s="1610" t="s">
        <v>22440</v>
      </c>
      <c r="B282" s="1518" t="s">
        <v>22429</v>
      </c>
      <c r="C282" s="1518" t="s">
        <v>22430</v>
      </c>
      <c r="D282" s="769" t="s">
        <v>10358</v>
      </c>
      <c r="E282" s="1864">
        <v>12451.36</v>
      </c>
      <c r="F282" s="769">
        <v>20467534026</v>
      </c>
      <c r="G282" s="1518" t="s">
        <v>22432</v>
      </c>
      <c r="H282" s="1611">
        <v>42747</v>
      </c>
      <c r="I282" s="1611">
        <v>43496</v>
      </c>
      <c r="J282" s="1612" t="s">
        <v>22441</v>
      </c>
    </row>
    <row r="283" spans="1:10" ht="36">
      <c r="A283" s="1610" t="s">
        <v>22440</v>
      </c>
      <c r="B283" s="1518" t="s">
        <v>22429</v>
      </c>
      <c r="C283" s="1518" t="s">
        <v>22430</v>
      </c>
      <c r="D283" s="769" t="s">
        <v>9564</v>
      </c>
      <c r="E283" s="1864">
        <v>36941.040000000001</v>
      </c>
      <c r="F283" s="769">
        <v>20100017491</v>
      </c>
      <c r="G283" s="1518" t="s">
        <v>21875</v>
      </c>
      <c r="H283" s="1611">
        <v>43447</v>
      </c>
      <c r="I283" s="1611">
        <v>44228</v>
      </c>
      <c r="J283" s="1612" t="s">
        <v>22442</v>
      </c>
    </row>
    <row r="284" spans="1:10" ht="36">
      <c r="A284" s="1610" t="s">
        <v>22443</v>
      </c>
      <c r="B284" s="1518" t="s">
        <v>22429</v>
      </c>
      <c r="C284" s="1518" t="s">
        <v>22430</v>
      </c>
      <c r="D284" s="769" t="s">
        <v>9534</v>
      </c>
      <c r="E284" s="1864">
        <v>20644.990000000002</v>
      </c>
      <c r="F284" s="769">
        <v>20101054986</v>
      </c>
      <c r="G284" s="1518" t="s">
        <v>22432</v>
      </c>
      <c r="H284" s="1611">
        <v>43248</v>
      </c>
      <c r="I284" s="1611">
        <v>43678</v>
      </c>
      <c r="J284" s="1612" t="s">
        <v>22444</v>
      </c>
    </row>
    <row r="285" spans="1:10" ht="36">
      <c r="A285" s="1610" t="s">
        <v>22445</v>
      </c>
      <c r="B285" s="1518" t="s">
        <v>22429</v>
      </c>
      <c r="C285" s="1518" t="s">
        <v>22430</v>
      </c>
      <c r="D285" s="769" t="s">
        <v>13935</v>
      </c>
      <c r="E285" s="1864">
        <v>207605.39</v>
      </c>
      <c r="F285" s="769">
        <v>20100210909</v>
      </c>
      <c r="G285" s="1518" t="s">
        <v>22432</v>
      </c>
      <c r="H285" s="1611">
        <v>43487</v>
      </c>
      <c r="I285" s="1611">
        <v>43800</v>
      </c>
      <c r="J285" s="1612" t="s">
        <v>22446</v>
      </c>
    </row>
    <row r="286" spans="1:10" ht="36">
      <c r="A286" s="1610" t="s">
        <v>22447</v>
      </c>
      <c r="B286" s="1518" t="s">
        <v>22448</v>
      </c>
      <c r="C286" s="1518" t="s">
        <v>22430</v>
      </c>
      <c r="D286" s="769" t="s">
        <v>22449</v>
      </c>
      <c r="E286" s="1864">
        <v>44269.82</v>
      </c>
      <c r="F286" s="769">
        <v>20100017491</v>
      </c>
      <c r="G286" s="1518" t="s">
        <v>21875</v>
      </c>
      <c r="H286" s="1611">
        <v>42969</v>
      </c>
      <c r="I286" s="1611">
        <v>44228</v>
      </c>
      <c r="J286" s="1612" t="s">
        <v>22450</v>
      </c>
    </row>
    <row r="287" spans="1:10" ht="36">
      <c r="A287" s="1610" t="s">
        <v>22451</v>
      </c>
      <c r="B287" s="1518" t="s">
        <v>22452</v>
      </c>
      <c r="C287" s="1518" t="s">
        <v>22430</v>
      </c>
      <c r="D287" s="769" t="s">
        <v>22453</v>
      </c>
      <c r="E287" s="1864">
        <v>13713.04</v>
      </c>
      <c r="F287" s="769">
        <v>20552504641</v>
      </c>
      <c r="G287" s="1518" t="s">
        <v>22432</v>
      </c>
      <c r="H287" s="1611">
        <v>42348</v>
      </c>
      <c r="I287" s="1611">
        <v>43607</v>
      </c>
      <c r="J287" s="1612" t="s">
        <v>22454</v>
      </c>
    </row>
    <row r="288" spans="1:10" ht="48">
      <c r="A288" s="1610" t="s">
        <v>22455</v>
      </c>
      <c r="B288" s="1518" t="s">
        <v>22456</v>
      </c>
      <c r="C288" s="1518" t="s">
        <v>22430</v>
      </c>
      <c r="D288" s="769" t="s">
        <v>22437</v>
      </c>
      <c r="E288" s="1864">
        <v>686538.77</v>
      </c>
      <c r="F288" s="769">
        <v>20202380621</v>
      </c>
      <c r="G288" s="1518" t="s">
        <v>22432</v>
      </c>
      <c r="H288" s="1611">
        <v>43179</v>
      </c>
      <c r="I288" s="1611">
        <v>43647</v>
      </c>
      <c r="J288" s="1612" t="s">
        <v>22457</v>
      </c>
    </row>
    <row r="289" spans="1:10" ht="36">
      <c r="A289" s="1610" t="s">
        <v>22458</v>
      </c>
      <c r="B289" s="1518" t="s">
        <v>22429</v>
      </c>
      <c r="C289" s="1518" t="s">
        <v>22430</v>
      </c>
      <c r="D289" s="769" t="s">
        <v>10329</v>
      </c>
      <c r="E289" s="1864">
        <v>22237.49</v>
      </c>
      <c r="F289" s="769">
        <v>20100017491</v>
      </c>
      <c r="G289" s="1518" t="s">
        <v>21875</v>
      </c>
      <c r="H289" s="1611">
        <v>43417</v>
      </c>
      <c r="I289" s="1611">
        <v>44541</v>
      </c>
      <c r="J289" s="1612" t="s">
        <v>22459</v>
      </c>
    </row>
    <row r="290" spans="1:10" ht="36">
      <c r="A290" s="1610" t="s">
        <v>22460</v>
      </c>
      <c r="B290" s="1518" t="s">
        <v>22429</v>
      </c>
      <c r="C290" s="1518" t="s">
        <v>22430</v>
      </c>
      <c r="D290" s="769" t="s">
        <v>9460</v>
      </c>
      <c r="E290" s="1864">
        <v>172176.84</v>
      </c>
      <c r="F290" s="769">
        <v>20144341512</v>
      </c>
      <c r="G290" s="1518" t="s">
        <v>22432</v>
      </c>
      <c r="H290" s="1611">
        <v>43704</v>
      </c>
      <c r="I290" s="1611">
        <v>43709</v>
      </c>
      <c r="J290" s="1612" t="s">
        <v>22461</v>
      </c>
    </row>
    <row r="291" spans="1:10" ht="36">
      <c r="A291" s="1610" t="s">
        <v>22462</v>
      </c>
      <c r="B291" s="1518" t="s">
        <v>22429</v>
      </c>
      <c r="C291" s="1518" t="s">
        <v>22430</v>
      </c>
      <c r="D291" s="769" t="s">
        <v>10534</v>
      </c>
      <c r="E291" s="1864">
        <v>66326.399999999994</v>
      </c>
      <c r="F291" s="769">
        <v>20199144961</v>
      </c>
      <c r="G291" s="1518" t="s">
        <v>21875</v>
      </c>
      <c r="H291" s="1611">
        <v>43712</v>
      </c>
      <c r="I291" s="1611">
        <v>44835</v>
      </c>
      <c r="J291" s="1612" t="s">
        <v>22463</v>
      </c>
    </row>
    <row r="292" spans="1:10" ht="36">
      <c r="A292" s="1610" t="s">
        <v>22464</v>
      </c>
      <c r="B292" s="1518" t="s">
        <v>22429</v>
      </c>
      <c r="C292" s="1518" t="s">
        <v>22430</v>
      </c>
      <c r="D292" s="769" t="s">
        <v>9464</v>
      </c>
      <c r="E292" s="1864">
        <v>157500</v>
      </c>
      <c r="F292" s="769">
        <v>20199144961</v>
      </c>
      <c r="G292" s="1518" t="s">
        <v>22432</v>
      </c>
      <c r="H292" s="1611">
        <v>43633</v>
      </c>
      <c r="I292" s="1611">
        <v>43998</v>
      </c>
      <c r="J292" s="1612" t="s">
        <v>22465</v>
      </c>
    </row>
    <row r="293" spans="1:10" ht="36">
      <c r="A293" s="1610" t="s">
        <v>22455</v>
      </c>
      <c r="B293" s="1518" t="s">
        <v>22429</v>
      </c>
      <c r="C293" s="1518" t="s">
        <v>22430</v>
      </c>
      <c r="D293" s="769" t="s">
        <v>10529</v>
      </c>
      <c r="E293" s="1864">
        <v>604645.7300000001</v>
      </c>
      <c r="F293" s="769">
        <v>20202380621</v>
      </c>
      <c r="G293" s="1518" t="s">
        <v>22432</v>
      </c>
      <c r="H293" s="1611">
        <v>43664</v>
      </c>
      <c r="I293" s="1611">
        <v>44013</v>
      </c>
      <c r="J293" s="1612" t="s">
        <v>22466</v>
      </c>
    </row>
    <row r="294" spans="1:10" ht="36">
      <c r="A294" s="1610" t="s">
        <v>22451</v>
      </c>
      <c r="B294" s="1518" t="s">
        <v>22429</v>
      </c>
      <c r="C294" s="1518" t="s">
        <v>22430</v>
      </c>
      <c r="D294" s="769" t="s">
        <v>9471</v>
      </c>
      <c r="E294" s="1864">
        <v>23611.05</v>
      </c>
      <c r="F294" s="769">
        <v>20552504641</v>
      </c>
      <c r="G294" s="1518" t="s">
        <v>21875</v>
      </c>
      <c r="H294" s="1611">
        <v>43637</v>
      </c>
      <c r="I294" s="1611">
        <v>44713</v>
      </c>
      <c r="J294" s="1612" t="s">
        <v>22467</v>
      </c>
    </row>
    <row r="295" spans="1:10" ht="36">
      <c r="A295" s="1610" t="s">
        <v>22468</v>
      </c>
      <c r="B295" s="1518" t="s">
        <v>22448</v>
      </c>
      <c r="C295" s="1518" t="s">
        <v>22430</v>
      </c>
      <c r="D295" s="769" t="s">
        <v>10316</v>
      </c>
      <c r="E295" s="1864">
        <v>724415.09</v>
      </c>
      <c r="F295" s="769">
        <v>20516530686</v>
      </c>
      <c r="G295" s="1518" t="s">
        <v>21875</v>
      </c>
      <c r="H295" s="1611">
        <v>43686</v>
      </c>
      <c r="I295" s="1611">
        <v>44774</v>
      </c>
      <c r="J295" s="1612" t="s">
        <v>22469</v>
      </c>
    </row>
    <row r="296" spans="1:10" ht="36">
      <c r="A296" s="1610" t="s">
        <v>22470</v>
      </c>
      <c r="B296" s="1518" t="s">
        <v>22429</v>
      </c>
      <c r="C296" s="1518" t="s">
        <v>22430</v>
      </c>
      <c r="D296" s="769" t="s">
        <v>10367</v>
      </c>
      <c r="E296" s="1864">
        <v>2702106.6</v>
      </c>
      <c r="F296" s="769">
        <v>20516530686</v>
      </c>
      <c r="G296" s="1518" t="s">
        <v>21875</v>
      </c>
      <c r="H296" s="1611">
        <v>43687</v>
      </c>
      <c r="I296" s="1611">
        <v>44774</v>
      </c>
      <c r="J296" s="1612" t="s">
        <v>22471</v>
      </c>
    </row>
    <row r="297" spans="1:10" ht="48">
      <c r="A297" s="1610" t="s">
        <v>22472</v>
      </c>
      <c r="B297" s="1518" t="s">
        <v>22448</v>
      </c>
      <c r="C297" s="1518" t="s">
        <v>22430</v>
      </c>
      <c r="D297" s="769" t="s">
        <v>9460</v>
      </c>
      <c r="E297" s="1864">
        <v>554925</v>
      </c>
      <c r="F297" s="769">
        <v>20600050738</v>
      </c>
      <c r="G297" s="1518" t="s">
        <v>21875</v>
      </c>
      <c r="H297" s="1611">
        <v>43732</v>
      </c>
      <c r="I297" s="1611">
        <v>44440</v>
      </c>
      <c r="J297" s="1612" t="s">
        <v>22473</v>
      </c>
    </row>
    <row r="298" spans="1:10" ht="36">
      <c r="A298" s="1610" t="s">
        <v>22474</v>
      </c>
      <c r="B298" s="1518" t="s">
        <v>22429</v>
      </c>
      <c r="C298" s="1518" t="s">
        <v>22430</v>
      </c>
      <c r="D298" s="769" t="s">
        <v>10581</v>
      </c>
      <c r="E298" s="1864">
        <v>122580</v>
      </c>
      <c r="F298" s="769">
        <v>20552075341</v>
      </c>
      <c r="G298" s="1518" t="s">
        <v>21875</v>
      </c>
      <c r="H298" s="1611">
        <v>43672</v>
      </c>
      <c r="I298" s="1611">
        <v>44743</v>
      </c>
      <c r="J298" s="1612" t="s">
        <v>22475</v>
      </c>
    </row>
    <row r="299" spans="1:10" ht="36">
      <c r="A299" s="1610" t="s">
        <v>22476</v>
      </c>
      <c r="B299" s="1518" t="s">
        <v>22429</v>
      </c>
      <c r="C299" s="1518" t="s">
        <v>22430</v>
      </c>
      <c r="D299" s="769" t="s">
        <v>9475</v>
      </c>
      <c r="E299" s="1864">
        <v>246380</v>
      </c>
      <c r="F299" s="769">
        <v>20516530686</v>
      </c>
      <c r="G299" s="1518" t="s">
        <v>22432</v>
      </c>
      <c r="H299" s="1611">
        <v>43677</v>
      </c>
      <c r="I299" s="1611">
        <v>44013</v>
      </c>
      <c r="J299" s="1612" t="s">
        <v>22477</v>
      </c>
    </row>
    <row r="300" spans="1:10" ht="36">
      <c r="A300" s="1610" t="s">
        <v>22478</v>
      </c>
      <c r="B300" s="1518" t="s">
        <v>22429</v>
      </c>
      <c r="C300" s="1518" t="s">
        <v>22430</v>
      </c>
      <c r="D300" s="769" t="s">
        <v>9479</v>
      </c>
      <c r="E300" s="1864">
        <v>39195.78</v>
      </c>
      <c r="F300" s="769">
        <v>20516530686</v>
      </c>
      <c r="G300" s="1518" t="s">
        <v>22432</v>
      </c>
      <c r="H300" s="1611">
        <v>43668</v>
      </c>
      <c r="I300" s="1611">
        <v>44013</v>
      </c>
      <c r="J300" s="1612" t="s">
        <v>22479</v>
      </c>
    </row>
    <row r="301" spans="1:10" ht="36">
      <c r="A301" s="1610" t="s">
        <v>22480</v>
      </c>
      <c r="B301" s="1518" t="s">
        <v>22429</v>
      </c>
      <c r="C301" s="1518" t="s">
        <v>22430</v>
      </c>
      <c r="D301" s="769" t="s">
        <v>9457</v>
      </c>
      <c r="E301" s="1864">
        <v>63724.04</v>
      </c>
      <c r="F301" s="769">
        <v>20518257723</v>
      </c>
      <c r="G301" s="1518" t="s">
        <v>21875</v>
      </c>
      <c r="H301" s="1611">
        <v>43818</v>
      </c>
      <c r="I301" s="1611">
        <v>44166</v>
      </c>
      <c r="J301" s="1612" t="s">
        <v>22481</v>
      </c>
    </row>
    <row r="302" spans="1:10" ht="36">
      <c r="A302" s="1610" t="s">
        <v>22482</v>
      </c>
      <c r="B302" s="1518" t="s">
        <v>22429</v>
      </c>
      <c r="C302" s="1518" t="s">
        <v>22430</v>
      </c>
      <c r="D302" s="769" t="s">
        <v>9436</v>
      </c>
      <c r="E302" s="1864">
        <v>74902.710000000006</v>
      </c>
      <c r="F302" s="769" t="s">
        <v>22483</v>
      </c>
      <c r="G302" s="1518" t="s">
        <v>21875</v>
      </c>
      <c r="H302" s="1611" t="s">
        <v>22484</v>
      </c>
      <c r="I302" s="1611">
        <v>44166</v>
      </c>
      <c r="J302" s="1612" t="s">
        <v>22485</v>
      </c>
    </row>
    <row r="303" spans="1:10" ht="36">
      <c r="A303" s="1610" t="s">
        <v>22486</v>
      </c>
      <c r="B303" s="1518" t="s">
        <v>22429</v>
      </c>
      <c r="C303" s="1518" t="s">
        <v>22430</v>
      </c>
      <c r="D303" s="769" t="s">
        <v>9439</v>
      </c>
      <c r="E303" s="1864">
        <v>181898</v>
      </c>
      <c r="F303" s="769">
        <v>20552620047</v>
      </c>
      <c r="G303" s="1518" t="s">
        <v>21875</v>
      </c>
      <c r="H303" s="1611">
        <v>43808</v>
      </c>
      <c r="I303" s="1611">
        <v>44166</v>
      </c>
      <c r="J303" s="1612" t="s">
        <v>22487</v>
      </c>
    </row>
    <row r="304" spans="1:10" ht="36">
      <c r="A304" s="1610" t="s">
        <v>22488</v>
      </c>
      <c r="B304" s="1518" t="s">
        <v>22429</v>
      </c>
      <c r="C304" s="1518" t="s">
        <v>22430</v>
      </c>
      <c r="D304" s="769" t="s">
        <v>9442</v>
      </c>
      <c r="E304" s="1864">
        <v>320571</v>
      </c>
      <c r="F304" s="769">
        <v>20516530686</v>
      </c>
      <c r="G304" s="1518" t="s">
        <v>21875</v>
      </c>
      <c r="H304" s="1611">
        <v>43796</v>
      </c>
      <c r="I304" s="1611">
        <v>44866</v>
      </c>
      <c r="J304" s="1612" t="s">
        <v>22489</v>
      </c>
    </row>
    <row r="305" spans="1:10" ht="36">
      <c r="A305" s="1610" t="s">
        <v>22490</v>
      </c>
      <c r="B305" s="1518" t="s">
        <v>22429</v>
      </c>
      <c r="C305" s="1518" t="s">
        <v>22430</v>
      </c>
      <c r="D305" s="769" t="s">
        <v>9403</v>
      </c>
      <c r="E305" s="1864">
        <v>83663.179999999993</v>
      </c>
      <c r="F305" s="769">
        <v>20100863023</v>
      </c>
      <c r="G305" s="1518" t="s">
        <v>21875</v>
      </c>
      <c r="H305" s="1611">
        <v>43817</v>
      </c>
      <c r="I305" s="1611">
        <v>44166</v>
      </c>
      <c r="J305" s="1612" t="s">
        <v>22491</v>
      </c>
    </row>
    <row r="306" spans="1:10" ht="36">
      <c r="A306" s="1610" t="s">
        <v>22492</v>
      </c>
      <c r="B306" s="1518" t="s">
        <v>22448</v>
      </c>
      <c r="C306" s="1518" t="s">
        <v>22430</v>
      </c>
      <c r="D306" s="769" t="s">
        <v>10534</v>
      </c>
      <c r="E306" s="1864">
        <v>84964.47</v>
      </c>
      <c r="F306" s="769">
        <v>20516530686</v>
      </c>
      <c r="G306" s="1518" t="s">
        <v>21875</v>
      </c>
      <c r="H306" s="1611">
        <v>43748</v>
      </c>
      <c r="I306" s="1611">
        <v>44896</v>
      </c>
      <c r="J306" s="1612" t="s">
        <v>22493</v>
      </c>
    </row>
    <row r="307" spans="1:10" ht="36">
      <c r="A307" s="1610" t="s">
        <v>22492</v>
      </c>
      <c r="B307" s="1518" t="s">
        <v>22448</v>
      </c>
      <c r="C307" s="1518" t="s">
        <v>22430</v>
      </c>
      <c r="D307" s="769" t="s">
        <v>10534</v>
      </c>
      <c r="E307" s="1864">
        <v>84964.47</v>
      </c>
      <c r="F307" s="769">
        <v>20516530686</v>
      </c>
      <c r="G307" s="1518" t="s">
        <v>21875</v>
      </c>
      <c r="H307" s="1611">
        <v>43748</v>
      </c>
      <c r="I307" s="1611">
        <v>44896</v>
      </c>
      <c r="J307" s="1612" t="s">
        <v>22494</v>
      </c>
    </row>
    <row r="308" spans="1:10">
      <c r="A308" s="2037" t="s">
        <v>22120</v>
      </c>
      <c r="B308" s="2038"/>
      <c r="C308" s="2038"/>
      <c r="D308" s="2038"/>
      <c r="E308" s="2038"/>
      <c r="F308" s="2038"/>
      <c r="G308" s="2038"/>
      <c r="H308" s="2038"/>
      <c r="I308" s="2038"/>
      <c r="J308" s="2039"/>
    </row>
    <row r="309" spans="1:10" ht="36">
      <c r="A309" s="1610" t="s">
        <v>22435</v>
      </c>
      <c r="B309" s="1518" t="s">
        <v>22436</v>
      </c>
      <c r="C309" s="1518" t="s">
        <v>22430</v>
      </c>
      <c r="D309" s="769" t="s">
        <v>9460</v>
      </c>
      <c r="E309" s="1864">
        <v>22612.949999999997</v>
      </c>
      <c r="F309" s="769">
        <v>20522173933</v>
      </c>
      <c r="G309" s="1518" t="s">
        <v>22432</v>
      </c>
      <c r="H309" s="1611">
        <v>43735</v>
      </c>
      <c r="I309" s="1611">
        <v>44044</v>
      </c>
      <c r="J309" s="1612" t="s">
        <v>22495</v>
      </c>
    </row>
    <row r="310" spans="1:10" ht="36">
      <c r="A310" s="1610" t="s">
        <v>22435</v>
      </c>
      <c r="B310" s="1518" t="s">
        <v>22436</v>
      </c>
      <c r="C310" s="1518" t="s">
        <v>22430</v>
      </c>
      <c r="D310" s="769" t="s">
        <v>9494</v>
      </c>
      <c r="E310" s="1864">
        <v>13460</v>
      </c>
      <c r="F310" s="769">
        <v>20522173933</v>
      </c>
      <c r="G310" s="1518" t="s">
        <v>21875</v>
      </c>
      <c r="H310" s="1611">
        <v>44029</v>
      </c>
      <c r="I310" s="1611">
        <v>44044</v>
      </c>
      <c r="J310" s="1612" t="s">
        <v>22496</v>
      </c>
    </row>
    <row r="311" spans="1:10" ht="36">
      <c r="A311" s="1610" t="s">
        <v>22428</v>
      </c>
      <c r="B311" s="1518" t="s">
        <v>22429</v>
      </c>
      <c r="C311" s="1518" t="s">
        <v>22430</v>
      </c>
      <c r="D311" s="769" t="s">
        <v>9582</v>
      </c>
      <c r="E311" s="1864">
        <v>140154.96</v>
      </c>
      <c r="F311" s="769">
        <v>20100017491</v>
      </c>
      <c r="G311" s="1518" t="s">
        <v>21875</v>
      </c>
      <c r="H311" s="1611">
        <v>43468</v>
      </c>
      <c r="I311" s="1611">
        <v>44218</v>
      </c>
      <c r="J311" s="1612" t="s">
        <v>22497</v>
      </c>
    </row>
    <row r="312" spans="1:10" ht="36">
      <c r="A312" s="1610" t="s">
        <v>22440</v>
      </c>
      <c r="B312" s="1518" t="s">
        <v>22429</v>
      </c>
      <c r="C312" s="1518" t="s">
        <v>22430</v>
      </c>
      <c r="D312" s="769" t="s">
        <v>9564</v>
      </c>
      <c r="E312" s="1864">
        <v>45255.18</v>
      </c>
      <c r="F312" s="769">
        <v>20100017491</v>
      </c>
      <c r="G312" s="1518" t="s">
        <v>21875</v>
      </c>
      <c r="H312" s="1611">
        <v>43447</v>
      </c>
      <c r="I312" s="1611">
        <v>44228</v>
      </c>
      <c r="J312" s="1612" t="s">
        <v>22498</v>
      </c>
    </row>
    <row r="313" spans="1:10" ht="36">
      <c r="A313" s="1610" t="s">
        <v>22451</v>
      </c>
      <c r="B313" s="1518" t="s">
        <v>22429</v>
      </c>
      <c r="C313" s="1518" t="s">
        <v>22430</v>
      </c>
      <c r="D313" s="769" t="s">
        <v>9471</v>
      </c>
      <c r="E313" s="1864">
        <v>61666.52</v>
      </c>
      <c r="F313" s="769">
        <v>20552504641</v>
      </c>
      <c r="G313" s="1518" t="s">
        <v>21875</v>
      </c>
      <c r="H313" s="1611">
        <v>43637</v>
      </c>
      <c r="I313" s="1611">
        <v>44713</v>
      </c>
      <c r="J313" s="1612" t="s">
        <v>22499</v>
      </c>
    </row>
    <row r="314" spans="1:10" ht="36">
      <c r="A314" s="1610" t="s">
        <v>22480</v>
      </c>
      <c r="B314" s="1518" t="s">
        <v>22429</v>
      </c>
      <c r="C314" s="1518" t="s">
        <v>22430</v>
      </c>
      <c r="D314" s="769" t="s">
        <v>9457</v>
      </c>
      <c r="E314" s="1864">
        <v>10946.74</v>
      </c>
      <c r="F314" s="769">
        <v>20518257723</v>
      </c>
      <c r="G314" s="1518" t="s">
        <v>21875</v>
      </c>
      <c r="H314" s="1611">
        <v>43818</v>
      </c>
      <c r="I314" s="1611">
        <v>44166</v>
      </c>
      <c r="J314" s="1612" t="s">
        <v>22500</v>
      </c>
    </row>
    <row r="315" spans="1:10" ht="27.75" customHeight="1">
      <c r="A315" s="1610" t="s">
        <v>22501</v>
      </c>
      <c r="B315" s="1518" t="s">
        <v>22429</v>
      </c>
      <c r="C315" s="1518" t="s">
        <v>22430</v>
      </c>
      <c r="D315" s="769" t="s">
        <v>9506</v>
      </c>
      <c r="E315" s="1864">
        <v>51138</v>
      </c>
      <c r="F315" s="769"/>
      <c r="G315" s="1518" t="s">
        <v>22502</v>
      </c>
      <c r="H315" s="1611"/>
      <c r="I315" s="1611"/>
      <c r="J315" s="1612"/>
    </row>
    <row r="316" spans="1:10" ht="36">
      <c r="A316" s="1610" t="s">
        <v>22482</v>
      </c>
      <c r="B316" s="1518" t="s">
        <v>22429</v>
      </c>
      <c r="C316" s="1518" t="s">
        <v>22430</v>
      </c>
      <c r="D316" s="769" t="s">
        <v>9436</v>
      </c>
      <c r="E316" s="1864">
        <v>24477.29</v>
      </c>
      <c r="F316" s="769" t="s">
        <v>22503</v>
      </c>
      <c r="G316" s="1518" t="s">
        <v>21875</v>
      </c>
      <c r="H316" s="1611">
        <v>43805</v>
      </c>
      <c r="I316" s="1611">
        <v>44166</v>
      </c>
      <c r="J316" s="1612" t="s">
        <v>22504</v>
      </c>
    </row>
    <row r="317" spans="1:10" ht="18.75" customHeight="1">
      <c r="A317" s="1610" t="s">
        <v>22445</v>
      </c>
      <c r="B317" s="1518" t="s">
        <v>22429</v>
      </c>
      <c r="C317" s="1518" t="s">
        <v>22430</v>
      </c>
      <c r="D317" s="769" t="s">
        <v>9449</v>
      </c>
      <c r="E317" s="1864">
        <v>169758.5</v>
      </c>
      <c r="F317" s="769">
        <v>20100210909</v>
      </c>
      <c r="G317" s="1518" t="s">
        <v>21875</v>
      </c>
      <c r="H317" s="1611">
        <v>43859</v>
      </c>
      <c r="I317" s="1611">
        <v>44166</v>
      </c>
      <c r="J317" s="1612"/>
    </row>
    <row r="318" spans="1:10" ht="36">
      <c r="A318" s="1610" t="s">
        <v>22455</v>
      </c>
      <c r="B318" s="1518" t="s">
        <v>22456</v>
      </c>
      <c r="C318" s="1518" t="s">
        <v>22430</v>
      </c>
      <c r="D318" s="769" t="s">
        <v>9494</v>
      </c>
      <c r="E318" s="1864">
        <v>712087.619569893</v>
      </c>
      <c r="F318" s="769">
        <v>20202380621</v>
      </c>
      <c r="G318" s="1518" t="s">
        <v>21875</v>
      </c>
      <c r="H318" s="1611">
        <v>44029</v>
      </c>
      <c r="I318" s="1611">
        <v>44395</v>
      </c>
      <c r="J318" s="1612" t="s">
        <v>22505</v>
      </c>
    </row>
    <row r="319" spans="1:10" ht="36">
      <c r="A319" s="1610" t="s">
        <v>22455</v>
      </c>
      <c r="B319" s="1518" t="s">
        <v>22456</v>
      </c>
      <c r="C319" s="1518" t="s">
        <v>22430</v>
      </c>
      <c r="D319" s="769" t="s">
        <v>9460</v>
      </c>
      <c r="E319" s="1864">
        <v>738182</v>
      </c>
      <c r="F319" s="769">
        <v>20202380621</v>
      </c>
      <c r="G319" s="1518" t="s">
        <v>22432</v>
      </c>
      <c r="H319" s="1611">
        <v>43664</v>
      </c>
      <c r="I319" s="1611">
        <v>44013</v>
      </c>
      <c r="J319" s="1612" t="s">
        <v>22506</v>
      </c>
    </row>
    <row r="320" spans="1:10" ht="15.75" customHeight="1">
      <c r="A320" s="1610" t="s">
        <v>22507</v>
      </c>
      <c r="B320" s="1518" t="s">
        <v>22508</v>
      </c>
      <c r="C320" s="1518" t="s">
        <v>22509</v>
      </c>
      <c r="D320" s="769" t="s">
        <v>22510</v>
      </c>
      <c r="E320" s="1864">
        <v>80258.880000000005</v>
      </c>
      <c r="F320" s="769">
        <v>20605326944</v>
      </c>
      <c r="G320" s="1518" t="s">
        <v>22432</v>
      </c>
      <c r="H320" s="1611">
        <v>43978</v>
      </c>
      <c r="I320" s="1611">
        <v>43952</v>
      </c>
      <c r="J320" s="1612"/>
    </row>
    <row r="321" spans="1:10" ht="15.75" customHeight="1">
      <c r="A321" s="1610" t="s">
        <v>22511</v>
      </c>
      <c r="B321" s="1518" t="s">
        <v>22508</v>
      </c>
      <c r="C321" s="1518" t="s">
        <v>22509</v>
      </c>
      <c r="D321" s="769" t="s">
        <v>22510</v>
      </c>
      <c r="E321" s="1864">
        <v>636297.12</v>
      </c>
      <c r="F321" s="769">
        <v>20519865476</v>
      </c>
      <c r="G321" s="1518" t="s">
        <v>22432</v>
      </c>
      <c r="H321" s="1611">
        <v>43985</v>
      </c>
      <c r="I321" s="1611">
        <v>43983</v>
      </c>
      <c r="J321" s="1612"/>
    </row>
    <row r="322" spans="1:10" ht="28.5" customHeight="1">
      <c r="A322" s="1610" t="s">
        <v>22512</v>
      </c>
      <c r="B322" s="1518" t="s">
        <v>22429</v>
      </c>
      <c r="C322" s="1518" t="s">
        <v>22430</v>
      </c>
      <c r="D322" s="769"/>
      <c r="E322" s="1864">
        <v>75500</v>
      </c>
      <c r="F322" s="769"/>
      <c r="G322" s="1518"/>
      <c r="H322" s="1611"/>
      <c r="I322" s="1611"/>
      <c r="J322" s="1612"/>
    </row>
    <row r="323" spans="1:10" ht="36">
      <c r="A323" s="1610" t="s">
        <v>22513</v>
      </c>
      <c r="B323" s="1518" t="s">
        <v>22448</v>
      </c>
      <c r="C323" s="1518" t="s">
        <v>22430</v>
      </c>
      <c r="D323" s="769" t="s">
        <v>22449</v>
      </c>
      <c r="E323" s="1864">
        <v>44269.81</v>
      </c>
      <c r="F323" s="769">
        <v>20100017491</v>
      </c>
      <c r="G323" s="1518" t="s">
        <v>21875</v>
      </c>
      <c r="H323" s="1611">
        <v>42969</v>
      </c>
      <c r="I323" s="1611">
        <v>44255</v>
      </c>
      <c r="J323" s="1612" t="s">
        <v>22514</v>
      </c>
    </row>
    <row r="324" spans="1:10" ht="27.75" customHeight="1">
      <c r="A324" s="1610" t="s">
        <v>22515</v>
      </c>
      <c r="B324" s="1518" t="s">
        <v>22429</v>
      </c>
      <c r="C324" s="1518" t="s">
        <v>22430</v>
      </c>
      <c r="D324" s="769"/>
      <c r="E324" s="1864">
        <v>105000</v>
      </c>
      <c r="F324" s="769"/>
      <c r="G324" s="1518"/>
      <c r="H324" s="1611"/>
      <c r="I324" s="1611"/>
      <c r="J324" s="1612"/>
    </row>
    <row r="325" spans="1:10" ht="27.75" customHeight="1">
      <c r="A325" s="1610" t="s">
        <v>22516</v>
      </c>
      <c r="B325" s="1518" t="s">
        <v>22429</v>
      </c>
      <c r="C325" s="1518" t="s">
        <v>22430</v>
      </c>
      <c r="D325" s="769"/>
      <c r="E325" s="1864">
        <v>132810</v>
      </c>
      <c r="F325" s="769"/>
      <c r="G325" s="1518"/>
      <c r="H325" s="1611"/>
      <c r="I325" s="1611"/>
      <c r="J325" s="1612"/>
    </row>
    <row r="326" spans="1:10">
      <c r="A326" s="2037" t="s">
        <v>22131</v>
      </c>
      <c r="B326" s="2038"/>
      <c r="C326" s="2038"/>
      <c r="D326" s="2038"/>
      <c r="E326" s="2038"/>
      <c r="F326" s="2038"/>
      <c r="G326" s="2038"/>
      <c r="H326" s="2038"/>
      <c r="I326" s="2038"/>
      <c r="J326" s="2039"/>
    </row>
    <row r="327" spans="1:10" ht="14.25" customHeight="1">
      <c r="A327" s="1610" t="s">
        <v>22435</v>
      </c>
      <c r="B327" s="1518" t="s">
        <v>22429</v>
      </c>
      <c r="C327" s="1518" t="s">
        <v>22430</v>
      </c>
      <c r="D327" s="769"/>
      <c r="E327" s="1864">
        <v>40880</v>
      </c>
      <c r="F327" s="769"/>
      <c r="G327" s="1518"/>
      <c r="H327" s="1611"/>
      <c r="I327" s="1611"/>
      <c r="J327" s="1612"/>
    </row>
    <row r="328" spans="1:10" ht="14.25" customHeight="1">
      <c r="A328" s="1610" t="s">
        <v>22428</v>
      </c>
      <c r="B328" s="1518" t="s">
        <v>22429</v>
      </c>
      <c r="C328" s="1518" t="s">
        <v>22430</v>
      </c>
      <c r="D328" s="769"/>
      <c r="E328" s="1864">
        <v>241115</v>
      </c>
      <c r="F328" s="769"/>
      <c r="G328" s="1518"/>
      <c r="H328" s="1611"/>
      <c r="I328" s="1611"/>
      <c r="J328" s="1612"/>
    </row>
    <row r="329" spans="1:10" ht="14.25" customHeight="1">
      <c r="A329" s="1610" t="s">
        <v>22440</v>
      </c>
      <c r="B329" s="1518" t="s">
        <v>22429</v>
      </c>
      <c r="C329" s="1518" t="s">
        <v>22430</v>
      </c>
      <c r="D329" s="769"/>
      <c r="E329" s="1864">
        <v>45274</v>
      </c>
      <c r="F329" s="769"/>
      <c r="G329" s="1518"/>
      <c r="H329" s="1611"/>
      <c r="I329" s="1611"/>
      <c r="J329" s="1612"/>
    </row>
    <row r="330" spans="1:10" ht="14.25" customHeight="1">
      <c r="A330" s="1610" t="s">
        <v>22451</v>
      </c>
      <c r="B330" s="1518" t="s">
        <v>22429</v>
      </c>
      <c r="C330" s="1518" t="s">
        <v>22430</v>
      </c>
      <c r="D330" s="769"/>
      <c r="E330" s="1864">
        <v>61667</v>
      </c>
      <c r="F330" s="769"/>
      <c r="G330" s="1518"/>
      <c r="H330" s="1611"/>
      <c r="I330" s="1611"/>
      <c r="J330" s="1612"/>
    </row>
    <row r="331" spans="1:10" ht="36">
      <c r="A331" s="1610" t="s">
        <v>22517</v>
      </c>
      <c r="B331" s="1518" t="s">
        <v>22429</v>
      </c>
      <c r="C331" s="1518" t="s">
        <v>22430</v>
      </c>
      <c r="D331" s="769"/>
      <c r="E331" s="1864">
        <v>43000</v>
      </c>
      <c r="F331" s="769"/>
      <c r="G331" s="1518"/>
      <c r="H331" s="1611"/>
      <c r="I331" s="1611"/>
      <c r="J331" s="1612"/>
    </row>
    <row r="332" spans="1:10" ht="14.25" customHeight="1">
      <c r="A332" s="1610" t="s">
        <v>22518</v>
      </c>
      <c r="B332" s="1518" t="s">
        <v>22429</v>
      </c>
      <c r="C332" s="1518" t="s">
        <v>22430</v>
      </c>
      <c r="D332" s="769"/>
      <c r="E332" s="1864">
        <v>40000</v>
      </c>
      <c r="F332" s="769"/>
      <c r="G332" s="1518"/>
      <c r="H332" s="1611"/>
      <c r="I332" s="1611"/>
      <c r="J332" s="1612"/>
    </row>
    <row r="333" spans="1:10" ht="36">
      <c r="A333" s="1610" t="s">
        <v>22519</v>
      </c>
      <c r="B333" s="1518" t="s">
        <v>22429</v>
      </c>
      <c r="C333" s="1518" t="s">
        <v>22430</v>
      </c>
      <c r="D333" s="769"/>
      <c r="E333" s="1864">
        <v>144700</v>
      </c>
      <c r="F333" s="769"/>
      <c r="G333" s="1518"/>
      <c r="H333" s="1611"/>
      <c r="I333" s="1611"/>
      <c r="J333" s="1612"/>
    </row>
    <row r="334" spans="1:10" ht="24">
      <c r="A334" s="1610" t="s">
        <v>22520</v>
      </c>
      <c r="B334" s="1518" t="s">
        <v>22429</v>
      </c>
      <c r="C334" s="1518" t="s">
        <v>22430</v>
      </c>
      <c r="D334" s="769"/>
      <c r="E334" s="1864">
        <v>105000</v>
      </c>
      <c r="F334" s="769"/>
      <c r="G334" s="1518"/>
      <c r="H334" s="1611"/>
      <c r="I334" s="1611"/>
      <c r="J334" s="1612"/>
    </row>
    <row r="335" spans="1:10" ht="24">
      <c r="A335" s="1610" t="s">
        <v>22521</v>
      </c>
      <c r="B335" s="1518" t="s">
        <v>22429</v>
      </c>
      <c r="C335" s="1518" t="s">
        <v>22430</v>
      </c>
      <c r="D335" s="769"/>
      <c r="E335" s="1864">
        <v>140000</v>
      </c>
      <c r="F335" s="769"/>
      <c r="G335" s="1518"/>
      <c r="H335" s="1611"/>
      <c r="I335" s="1611"/>
      <c r="J335" s="1612"/>
    </row>
    <row r="336" spans="1:10" ht="15.75" customHeight="1">
      <c r="A336" s="1610" t="s">
        <v>22455</v>
      </c>
      <c r="B336" s="1518" t="s">
        <v>22456</v>
      </c>
      <c r="C336" s="1518" t="s">
        <v>22430</v>
      </c>
      <c r="D336" s="769"/>
      <c r="E336" s="1864">
        <v>1481856</v>
      </c>
      <c r="F336" s="769"/>
      <c r="G336" s="1518"/>
      <c r="H336" s="1611"/>
      <c r="I336" s="1611"/>
      <c r="J336" s="1612"/>
    </row>
    <row r="337" spans="1:12" ht="15.75" customHeight="1">
      <c r="A337" s="1610" t="s">
        <v>22445</v>
      </c>
      <c r="B337" s="1518" t="s">
        <v>22429</v>
      </c>
      <c r="C337" s="1518" t="s">
        <v>22430</v>
      </c>
      <c r="D337" s="769"/>
      <c r="E337" s="1864">
        <v>186476</v>
      </c>
      <c r="F337" s="769"/>
      <c r="G337" s="1518"/>
      <c r="H337" s="1611"/>
      <c r="I337" s="1611"/>
      <c r="J337" s="1612"/>
    </row>
    <row r="338" spans="1:12" ht="24">
      <c r="A338" s="1610" t="s">
        <v>22522</v>
      </c>
      <c r="B338" s="1518" t="s">
        <v>22429</v>
      </c>
      <c r="C338" s="1518" t="s">
        <v>22430</v>
      </c>
      <c r="D338" s="769"/>
      <c r="E338" s="1864">
        <v>70000</v>
      </c>
      <c r="F338" s="769"/>
      <c r="G338" s="1518"/>
      <c r="H338" s="1611"/>
      <c r="I338" s="1611"/>
      <c r="J338" s="1612"/>
    </row>
    <row r="339" spans="1:12" ht="24">
      <c r="A339" s="1610" t="s">
        <v>22523</v>
      </c>
      <c r="B339" s="1518" t="s">
        <v>22429</v>
      </c>
      <c r="C339" s="1518" t="s">
        <v>22430</v>
      </c>
      <c r="D339" s="769"/>
      <c r="E339" s="1864">
        <v>256330</v>
      </c>
      <c r="F339" s="769"/>
      <c r="G339" s="1518"/>
      <c r="H339" s="1611"/>
      <c r="I339" s="1611"/>
      <c r="J339" s="1612"/>
    </row>
    <row r="340" spans="1:12" ht="24">
      <c r="A340" s="1610" t="s">
        <v>22524</v>
      </c>
      <c r="B340" s="1518" t="s">
        <v>22429</v>
      </c>
      <c r="C340" s="1518" t="s">
        <v>22430</v>
      </c>
      <c r="D340" s="769"/>
      <c r="E340" s="1864">
        <v>90000</v>
      </c>
      <c r="F340" s="769"/>
      <c r="G340" s="1518"/>
      <c r="H340" s="1611"/>
      <c r="I340" s="1611"/>
      <c r="J340" s="1612"/>
    </row>
    <row r="341" spans="1:12" ht="15" customHeight="1">
      <c r="A341" s="1610" t="s">
        <v>22525</v>
      </c>
      <c r="B341" s="1518" t="s">
        <v>22429</v>
      </c>
      <c r="C341" s="1518" t="s">
        <v>22430</v>
      </c>
      <c r="D341" s="769"/>
      <c r="E341" s="1864">
        <v>175000</v>
      </c>
      <c r="F341" s="769"/>
      <c r="G341" s="1518"/>
      <c r="H341" s="1611"/>
      <c r="I341" s="1611"/>
      <c r="J341" s="1612"/>
    </row>
    <row r="342" spans="1:12" ht="15" customHeight="1">
      <c r="A342" s="1610" t="s">
        <v>22526</v>
      </c>
      <c r="B342" s="1518" t="s">
        <v>22429</v>
      </c>
      <c r="C342" s="1518" t="s">
        <v>22430</v>
      </c>
      <c r="D342" s="769"/>
      <c r="E342" s="1864">
        <v>48000</v>
      </c>
      <c r="F342" s="769"/>
      <c r="G342" s="1518"/>
      <c r="H342" s="1611"/>
      <c r="I342" s="1611"/>
      <c r="J342" s="1612"/>
    </row>
    <row r="343" spans="1:12" ht="24.75" thickBot="1">
      <c r="A343" s="1615" t="s">
        <v>22527</v>
      </c>
      <c r="B343" s="1616" t="s">
        <v>22429</v>
      </c>
      <c r="C343" s="1616" t="s">
        <v>22430</v>
      </c>
      <c r="D343" s="1617"/>
      <c r="E343" s="1865">
        <v>355831</v>
      </c>
      <c r="F343" s="1617"/>
      <c r="G343" s="1616"/>
      <c r="H343" s="1619"/>
      <c r="I343" s="1619"/>
      <c r="J343" s="1620"/>
    </row>
    <row r="344" spans="1:12" ht="12.75" hidden="1" thickTop="1"/>
    <row r="345" spans="1:12" ht="15" hidden="1">
      <c r="A345" s="337" t="s">
        <v>355</v>
      </c>
      <c r="B345" s="38"/>
      <c r="C345" s="38"/>
      <c r="D345" s="38"/>
      <c r="E345" s="38"/>
      <c r="F345" s="38"/>
      <c r="G345" s="38"/>
      <c r="H345" s="38"/>
      <c r="I345" s="38"/>
      <c r="J345" s="38"/>
      <c r="K345" s="38"/>
      <c r="L345" s="38"/>
    </row>
    <row r="346" spans="1:12" ht="15" hidden="1">
      <c r="A346" s="337" t="s">
        <v>19035</v>
      </c>
      <c r="B346" s="38"/>
      <c r="C346" s="38"/>
      <c r="D346" s="38"/>
      <c r="E346" s="38"/>
      <c r="F346" s="38"/>
      <c r="G346" s="38"/>
      <c r="H346" s="38"/>
      <c r="I346" s="38"/>
      <c r="J346" s="38"/>
      <c r="K346" s="38"/>
      <c r="L346" s="38"/>
    </row>
    <row r="347" spans="1:12" ht="21" customHeight="1" thickTop="1" thickBot="1">
      <c r="A347" s="2050" t="s">
        <v>19074</v>
      </c>
      <c r="B347" s="2050"/>
      <c r="C347" s="2050"/>
      <c r="D347" s="2050"/>
      <c r="E347" s="2050"/>
      <c r="F347" s="2050"/>
      <c r="G347" s="2050"/>
      <c r="H347" s="2050"/>
      <c r="I347" s="2050"/>
      <c r="J347" s="2050"/>
      <c r="K347" s="38"/>
      <c r="L347" s="38"/>
    </row>
    <row r="348" spans="1:12" ht="12.75" thickTop="1">
      <c r="A348" s="1624" t="s">
        <v>62</v>
      </c>
      <c r="B348" s="1625"/>
      <c r="C348" s="1625"/>
      <c r="D348" s="1625"/>
      <c r="E348" s="1625"/>
      <c r="F348" s="1625"/>
      <c r="G348" s="1625" t="s">
        <v>24</v>
      </c>
      <c r="H348" s="1625" t="s">
        <v>63</v>
      </c>
      <c r="I348" s="1625"/>
      <c r="J348" s="1626"/>
      <c r="K348" s="51"/>
      <c r="L348" s="51"/>
    </row>
    <row r="349" spans="1:12" ht="36" hidden="1">
      <c r="A349" s="1627" t="s">
        <v>66</v>
      </c>
      <c r="B349" s="1607" t="s">
        <v>65</v>
      </c>
      <c r="C349" s="1607" t="s">
        <v>161</v>
      </c>
      <c r="D349" s="1607" t="s">
        <v>162</v>
      </c>
      <c r="E349" s="1607" t="s">
        <v>1</v>
      </c>
      <c r="F349" s="1607" t="s">
        <v>160</v>
      </c>
      <c r="G349" s="1607" t="s">
        <v>68</v>
      </c>
      <c r="H349" s="1607" t="s">
        <v>137</v>
      </c>
      <c r="I349" s="1607" t="s">
        <v>138</v>
      </c>
      <c r="J349" s="1628" t="s">
        <v>67</v>
      </c>
      <c r="K349" s="51"/>
      <c r="L349" s="51"/>
    </row>
    <row r="350" spans="1:12">
      <c r="A350" s="2037" t="s">
        <v>21869</v>
      </c>
      <c r="B350" s="2038"/>
      <c r="C350" s="2038"/>
      <c r="D350" s="2038"/>
      <c r="E350" s="2038"/>
      <c r="F350" s="2038"/>
      <c r="G350" s="2038"/>
      <c r="H350" s="2038"/>
      <c r="I350" s="2038"/>
      <c r="J350" s="2039"/>
      <c r="K350" s="51"/>
      <c r="L350" s="51"/>
    </row>
    <row r="351" spans="1:12" ht="24">
      <c r="A351" s="1610" t="s">
        <v>22528</v>
      </c>
      <c r="B351" s="1518" t="s">
        <v>22529</v>
      </c>
      <c r="C351" s="1518" t="s">
        <v>22530</v>
      </c>
      <c r="D351" s="769" t="s">
        <v>22531</v>
      </c>
      <c r="E351" s="1864">
        <v>932296.73</v>
      </c>
      <c r="F351" s="769" t="s">
        <v>22532</v>
      </c>
      <c r="G351" s="1518" t="s">
        <v>22533</v>
      </c>
      <c r="H351" s="1611">
        <v>43523</v>
      </c>
      <c r="I351" s="1611">
        <v>43523</v>
      </c>
      <c r="J351" s="1612"/>
    </row>
    <row r="352" spans="1:12" ht="36">
      <c r="A352" s="1610" t="s">
        <v>22534</v>
      </c>
      <c r="B352" s="1518" t="s">
        <v>22535</v>
      </c>
      <c r="C352" s="1518"/>
      <c r="D352" s="769"/>
      <c r="E352" s="1864">
        <v>45010.869999999995</v>
      </c>
      <c r="F352" s="769" t="s">
        <v>22536</v>
      </c>
      <c r="G352" s="1518"/>
      <c r="H352" s="1611"/>
      <c r="I352" s="1611"/>
      <c r="J352" s="1612"/>
    </row>
    <row r="353" spans="1:10" ht="24">
      <c r="A353" s="1610" t="s">
        <v>22537</v>
      </c>
      <c r="B353" s="1518" t="s">
        <v>22529</v>
      </c>
      <c r="C353" s="1518" t="s">
        <v>22530</v>
      </c>
      <c r="D353" s="769" t="s">
        <v>22538</v>
      </c>
      <c r="E353" s="1864">
        <v>565018.07999999996</v>
      </c>
      <c r="F353" s="769" t="s">
        <v>22539</v>
      </c>
      <c r="G353" s="1518" t="s">
        <v>22540</v>
      </c>
      <c r="H353" s="1611">
        <v>43210</v>
      </c>
      <c r="I353" s="1611">
        <v>43941</v>
      </c>
      <c r="J353" s="1612" t="s">
        <v>22541</v>
      </c>
    </row>
    <row r="354" spans="1:10" ht="24">
      <c r="A354" s="1610" t="s">
        <v>22542</v>
      </c>
      <c r="B354" s="1518" t="s">
        <v>22529</v>
      </c>
      <c r="C354" s="1518" t="s">
        <v>22530</v>
      </c>
      <c r="D354" s="769" t="s">
        <v>22543</v>
      </c>
      <c r="E354" s="1864">
        <v>338482</v>
      </c>
      <c r="F354" s="769" t="s">
        <v>22544</v>
      </c>
      <c r="G354" s="1518" t="s">
        <v>22533</v>
      </c>
      <c r="H354" s="1611">
        <v>43159</v>
      </c>
      <c r="I354" s="1611">
        <v>43888</v>
      </c>
      <c r="J354" s="1612"/>
    </row>
    <row r="355" spans="1:10" ht="36">
      <c r="A355" s="1610" t="s">
        <v>22545</v>
      </c>
      <c r="B355" s="1518" t="s">
        <v>22546</v>
      </c>
      <c r="C355" s="1518" t="s">
        <v>22547</v>
      </c>
      <c r="D355" s="769" t="s">
        <v>22548</v>
      </c>
      <c r="E355" s="1864">
        <v>294750.55</v>
      </c>
      <c r="F355" s="769" t="s">
        <v>22549</v>
      </c>
      <c r="G355" s="1518" t="s">
        <v>22533</v>
      </c>
      <c r="H355" s="1611">
        <v>43453</v>
      </c>
      <c r="I355" s="1611">
        <v>43818</v>
      </c>
      <c r="J355" s="1612"/>
    </row>
    <row r="356" spans="1:10" ht="36">
      <c r="A356" s="1610" t="s">
        <v>22550</v>
      </c>
      <c r="B356" s="1518" t="s">
        <v>22529</v>
      </c>
      <c r="C356" s="1518" t="s">
        <v>22530</v>
      </c>
      <c r="D356" s="769" t="s">
        <v>22551</v>
      </c>
      <c r="E356" s="1864">
        <v>255205.05</v>
      </c>
      <c r="F356" s="769" t="s">
        <v>22552</v>
      </c>
      <c r="G356" s="1518" t="s">
        <v>22540</v>
      </c>
      <c r="H356" s="1611">
        <v>43684</v>
      </c>
      <c r="I356" s="1611">
        <v>44050</v>
      </c>
      <c r="J356" s="1612" t="s">
        <v>22541</v>
      </c>
    </row>
    <row r="357" spans="1:10" ht="24">
      <c r="A357" s="1610" t="s">
        <v>22553</v>
      </c>
      <c r="B357" s="1518" t="s">
        <v>22122</v>
      </c>
      <c r="C357" s="1518" t="s">
        <v>22547</v>
      </c>
      <c r="D357" s="769" t="s">
        <v>22554</v>
      </c>
      <c r="E357" s="1864">
        <v>273829.8</v>
      </c>
      <c r="F357" s="769" t="s">
        <v>22555</v>
      </c>
      <c r="G357" s="1518" t="s">
        <v>22540</v>
      </c>
      <c r="H357" s="1611">
        <v>43199</v>
      </c>
      <c r="I357" s="1611">
        <v>43929</v>
      </c>
      <c r="J357" s="1612" t="s">
        <v>22541</v>
      </c>
    </row>
    <row r="358" spans="1:10" ht="48">
      <c r="A358" s="1610" t="s">
        <v>22556</v>
      </c>
      <c r="B358" s="1518" t="s">
        <v>22557</v>
      </c>
      <c r="C358" s="1518" t="s">
        <v>22547</v>
      </c>
      <c r="D358" s="769" t="s">
        <v>22558</v>
      </c>
      <c r="E358" s="1864">
        <v>260606</v>
      </c>
      <c r="F358" s="769" t="s">
        <v>22559</v>
      </c>
      <c r="G358" s="1518" t="s">
        <v>22533</v>
      </c>
      <c r="H358" s="1611">
        <v>43506</v>
      </c>
      <c r="I358" s="1611">
        <v>44174</v>
      </c>
      <c r="J358" s="1612"/>
    </row>
    <row r="359" spans="1:10" ht="27" customHeight="1">
      <c r="A359" s="1610" t="s">
        <v>22560</v>
      </c>
      <c r="B359" s="1518" t="s">
        <v>22122</v>
      </c>
      <c r="C359" s="1518" t="s">
        <v>22547</v>
      </c>
      <c r="D359" s="769" t="s">
        <v>22561</v>
      </c>
      <c r="E359" s="1864">
        <v>215800</v>
      </c>
      <c r="F359" s="769" t="s">
        <v>22562</v>
      </c>
      <c r="G359" s="1518" t="s">
        <v>22533</v>
      </c>
      <c r="H359" s="1611">
        <v>43438</v>
      </c>
      <c r="I359" s="1611">
        <v>43478</v>
      </c>
      <c r="J359" s="1612"/>
    </row>
    <row r="360" spans="1:10" ht="28.5" customHeight="1">
      <c r="A360" s="1610" t="s">
        <v>22563</v>
      </c>
      <c r="B360" s="1518" t="s">
        <v>22564</v>
      </c>
      <c r="C360" s="1518"/>
      <c r="D360" s="769"/>
      <c r="E360" s="1864">
        <v>209797</v>
      </c>
      <c r="F360" s="769" t="s">
        <v>22565</v>
      </c>
      <c r="G360" s="1518" t="s">
        <v>22533</v>
      </c>
      <c r="H360" s="1611">
        <v>43466</v>
      </c>
      <c r="I360" s="1611">
        <v>43830</v>
      </c>
      <c r="J360" s="1612"/>
    </row>
    <row r="361" spans="1:10" ht="36">
      <c r="A361" s="1610" t="s">
        <v>22566</v>
      </c>
      <c r="B361" s="1518" t="s">
        <v>22529</v>
      </c>
      <c r="C361" s="1518" t="s">
        <v>22547</v>
      </c>
      <c r="D361" s="769" t="s">
        <v>22567</v>
      </c>
      <c r="E361" s="1864">
        <v>189365</v>
      </c>
      <c r="F361" s="769" t="s">
        <v>22568</v>
      </c>
      <c r="G361" s="1518" t="s">
        <v>22533</v>
      </c>
      <c r="H361" s="1611">
        <v>43256</v>
      </c>
      <c r="I361" s="1611">
        <v>43620</v>
      </c>
      <c r="J361" s="1612"/>
    </row>
    <row r="362" spans="1:10" ht="30.75" customHeight="1">
      <c r="A362" s="1610" t="s">
        <v>22569</v>
      </c>
      <c r="B362" s="1518" t="s">
        <v>22122</v>
      </c>
      <c r="C362" s="1518" t="s">
        <v>22547</v>
      </c>
      <c r="D362" s="769" t="s">
        <v>22570</v>
      </c>
      <c r="E362" s="1864">
        <v>169508.3</v>
      </c>
      <c r="F362" s="769" t="s">
        <v>22571</v>
      </c>
      <c r="G362" s="1518" t="s">
        <v>22533</v>
      </c>
      <c r="H362" s="1611">
        <v>43700</v>
      </c>
      <c r="I362" s="1611">
        <v>44065</v>
      </c>
      <c r="J362" s="1612"/>
    </row>
    <row r="363" spans="1:10" ht="28.5" customHeight="1">
      <c r="A363" s="1610" t="s">
        <v>22572</v>
      </c>
      <c r="B363" s="1518" t="s">
        <v>22122</v>
      </c>
      <c r="C363" s="1518" t="s">
        <v>22547</v>
      </c>
      <c r="D363" s="769" t="s">
        <v>22573</v>
      </c>
      <c r="E363" s="1864">
        <v>158330.64000000001</v>
      </c>
      <c r="F363" s="769" t="s">
        <v>22574</v>
      </c>
      <c r="G363" s="1518" t="s">
        <v>20814</v>
      </c>
      <c r="H363" s="1611">
        <v>43579</v>
      </c>
      <c r="I363" s="1611">
        <v>43944</v>
      </c>
      <c r="J363" s="1612"/>
    </row>
    <row r="364" spans="1:10" ht="29.25" customHeight="1">
      <c r="A364" s="1610" t="s">
        <v>22575</v>
      </c>
      <c r="B364" s="1518" t="s">
        <v>22122</v>
      </c>
      <c r="C364" s="1518" t="s">
        <v>22530</v>
      </c>
      <c r="D364" s="769" t="s">
        <v>22576</v>
      </c>
      <c r="E364" s="1864">
        <v>151233.71</v>
      </c>
      <c r="F364" s="769" t="s">
        <v>22577</v>
      </c>
      <c r="G364" s="1518" t="s">
        <v>22533</v>
      </c>
      <c r="H364" s="1611">
        <v>43486</v>
      </c>
      <c r="I364" s="1611">
        <v>43850</v>
      </c>
      <c r="J364" s="1612"/>
    </row>
    <row r="365" spans="1:10" ht="41.25" customHeight="1">
      <c r="A365" s="1610" t="s">
        <v>22578</v>
      </c>
      <c r="B365" s="1518" t="s">
        <v>22535</v>
      </c>
      <c r="C365" s="1518"/>
      <c r="D365" s="769"/>
      <c r="E365" s="1864">
        <v>133221.15</v>
      </c>
      <c r="F365" s="769"/>
      <c r="G365" s="1518" t="s">
        <v>22533</v>
      </c>
      <c r="H365" s="1611"/>
      <c r="I365" s="1611"/>
      <c r="J365" s="1612"/>
    </row>
    <row r="366" spans="1:10" ht="31.5" customHeight="1">
      <c r="A366" s="1610" t="s">
        <v>22579</v>
      </c>
      <c r="B366" s="1518" t="s">
        <v>22529</v>
      </c>
      <c r="C366" s="1518" t="s">
        <v>22530</v>
      </c>
      <c r="D366" s="769" t="s">
        <v>22580</v>
      </c>
      <c r="E366" s="1864">
        <v>387456</v>
      </c>
      <c r="F366" s="769" t="s">
        <v>22581</v>
      </c>
      <c r="G366" s="1518" t="s">
        <v>20814</v>
      </c>
      <c r="H366" s="1611" t="s">
        <v>22582</v>
      </c>
      <c r="I366" s="1611">
        <v>44543</v>
      </c>
      <c r="J366" s="1612"/>
    </row>
    <row r="367" spans="1:10" ht="39" customHeight="1">
      <c r="A367" s="1610" t="s">
        <v>22583</v>
      </c>
      <c r="B367" s="1518" t="s">
        <v>22546</v>
      </c>
      <c r="C367" s="1518" t="s">
        <v>22547</v>
      </c>
      <c r="D367" s="769" t="s">
        <v>22584</v>
      </c>
      <c r="E367" s="1864">
        <v>128443.5</v>
      </c>
      <c r="F367" s="769" t="s">
        <v>22585</v>
      </c>
      <c r="G367" s="1518" t="s">
        <v>20814</v>
      </c>
      <c r="H367" s="1611">
        <v>43704</v>
      </c>
      <c r="I367" s="1611">
        <v>44069</v>
      </c>
      <c r="J367" s="1612"/>
    </row>
    <row r="368" spans="1:10" ht="43.5" customHeight="1">
      <c r="A368" s="1610" t="s">
        <v>22586</v>
      </c>
      <c r="B368" s="1518" t="s">
        <v>22546</v>
      </c>
      <c r="C368" s="1518" t="s">
        <v>22547</v>
      </c>
      <c r="D368" s="769" t="s">
        <v>22587</v>
      </c>
      <c r="E368" s="1864">
        <v>156367.24</v>
      </c>
      <c r="F368" s="769" t="s">
        <v>22588</v>
      </c>
      <c r="G368" s="1518" t="s">
        <v>20814</v>
      </c>
      <c r="H368" s="1611">
        <v>43518</v>
      </c>
      <c r="I368" s="1611">
        <v>43882</v>
      </c>
      <c r="J368" s="1612"/>
    </row>
    <row r="369" spans="1:10" ht="26.25" customHeight="1">
      <c r="A369" s="1610" t="s">
        <v>22589</v>
      </c>
      <c r="B369" s="1518" t="s">
        <v>22122</v>
      </c>
      <c r="C369" s="1518" t="s">
        <v>22547</v>
      </c>
      <c r="D369" s="769" t="s">
        <v>22590</v>
      </c>
      <c r="E369" s="1864">
        <v>133730.79999999999</v>
      </c>
      <c r="F369" s="769" t="s">
        <v>22591</v>
      </c>
      <c r="G369" s="1518" t="s">
        <v>22533</v>
      </c>
      <c r="H369" s="1611">
        <v>43434</v>
      </c>
      <c r="I369" s="1611">
        <v>43799</v>
      </c>
      <c r="J369" s="1612"/>
    </row>
    <row r="370" spans="1:10" ht="27" customHeight="1">
      <c r="A370" s="1610" t="s">
        <v>22592</v>
      </c>
      <c r="B370" s="1518" t="s">
        <v>22122</v>
      </c>
      <c r="C370" s="1518" t="s">
        <v>22547</v>
      </c>
      <c r="D370" s="769" t="s">
        <v>22593</v>
      </c>
      <c r="E370" s="1864">
        <v>313741.5</v>
      </c>
      <c r="F370" s="769" t="s">
        <v>22594</v>
      </c>
      <c r="G370" s="1518" t="s">
        <v>22533</v>
      </c>
      <c r="H370" s="1611">
        <v>43578</v>
      </c>
      <c r="I370" s="1611">
        <v>43943</v>
      </c>
      <c r="J370" s="1612"/>
    </row>
    <row r="371" spans="1:10" ht="30.75" customHeight="1">
      <c r="A371" s="1610" t="s">
        <v>22595</v>
      </c>
      <c r="B371" s="1518" t="s">
        <v>22122</v>
      </c>
      <c r="C371" s="1518" t="s">
        <v>22547</v>
      </c>
      <c r="D371" s="769" t="s">
        <v>22596</v>
      </c>
      <c r="E371" s="1864">
        <v>97669.090000000011</v>
      </c>
      <c r="F371" s="769" t="s">
        <v>22597</v>
      </c>
      <c r="G371" s="1518" t="s">
        <v>20814</v>
      </c>
      <c r="H371" s="1611">
        <v>43594</v>
      </c>
      <c r="I371" s="1611">
        <v>43959</v>
      </c>
      <c r="J371" s="1612"/>
    </row>
    <row r="372" spans="1:10" ht="51" customHeight="1">
      <c r="A372" s="1610" t="s">
        <v>22598</v>
      </c>
      <c r="B372" s="1518" t="s">
        <v>22122</v>
      </c>
      <c r="C372" s="1518" t="s">
        <v>22547</v>
      </c>
      <c r="D372" s="769" t="s">
        <v>22599</v>
      </c>
      <c r="E372" s="1864">
        <v>80000</v>
      </c>
      <c r="F372" s="769" t="s">
        <v>22600</v>
      </c>
      <c r="G372" s="1518" t="s">
        <v>22533</v>
      </c>
      <c r="H372" s="1611">
        <v>43572</v>
      </c>
      <c r="I372" s="1611">
        <v>43937</v>
      </c>
      <c r="J372" s="1612"/>
    </row>
    <row r="373" spans="1:10" ht="29.25" customHeight="1">
      <c r="A373" s="1610" t="s">
        <v>22601</v>
      </c>
      <c r="B373" s="1518" t="s">
        <v>22122</v>
      </c>
      <c r="C373" s="1518" t="s">
        <v>22547</v>
      </c>
      <c r="D373" s="769" t="s">
        <v>22602</v>
      </c>
      <c r="E373" s="1864">
        <v>34641</v>
      </c>
      <c r="F373" s="769" t="s">
        <v>22603</v>
      </c>
      <c r="G373" s="1518" t="s">
        <v>22533</v>
      </c>
      <c r="H373" s="1611">
        <v>43383</v>
      </c>
      <c r="I373" s="1611">
        <v>43669</v>
      </c>
      <c r="J373" s="1612"/>
    </row>
    <row r="374" spans="1:10" ht="28.5" customHeight="1">
      <c r="A374" s="1610" t="s">
        <v>22604</v>
      </c>
      <c r="B374" s="1518" t="s">
        <v>22122</v>
      </c>
      <c r="C374" s="1518" t="s">
        <v>22547</v>
      </c>
      <c r="D374" s="769" t="s">
        <v>22605</v>
      </c>
      <c r="E374" s="1864">
        <v>64250</v>
      </c>
      <c r="F374" s="769" t="s">
        <v>22606</v>
      </c>
      <c r="G374" s="1518" t="s">
        <v>22533</v>
      </c>
      <c r="H374" s="1611"/>
      <c r="I374" s="1611"/>
      <c r="J374" s="1612"/>
    </row>
    <row r="375" spans="1:10" ht="48">
      <c r="A375" s="1610" t="s">
        <v>22607</v>
      </c>
      <c r="B375" s="1518" t="s">
        <v>22122</v>
      </c>
      <c r="C375" s="1518" t="s">
        <v>22547</v>
      </c>
      <c r="D375" s="769" t="s">
        <v>22608</v>
      </c>
      <c r="E375" s="1864">
        <v>260658</v>
      </c>
      <c r="F375" s="769" t="s">
        <v>22609</v>
      </c>
      <c r="G375" s="1518" t="s">
        <v>20814</v>
      </c>
      <c r="H375" s="1611"/>
      <c r="I375" s="1611"/>
      <c r="J375" s="1612"/>
    </row>
    <row r="376" spans="1:10" ht="28.5" customHeight="1">
      <c r="A376" s="1610" t="s">
        <v>22610</v>
      </c>
      <c r="B376" s="1518" t="s">
        <v>22529</v>
      </c>
      <c r="C376" s="1518" t="s">
        <v>22547</v>
      </c>
      <c r="D376" s="769" t="s">
        <v>22611</v>
      </c>
      <c r="E376" s="1864">
        <v>69656.2</v>
      </c>
      <c r="F376" s="769" t="s">
        <v>22612</v>
      </c>
      <c r="G376" s="1518" t="s">
        <v>20814</v>
      </c>
      <c r="H376" s="1611">
        <v>42170</v>
      </c>
      <c r="I376" s="1611">
        <v>44362</v>
      </c>
      <c r="J376" s="1612"/>
    </row>
    <row r="377" spans="1:10" ht="27" customHeight="1">
      <c r="A377" s="1610" t="s">
        <v>22613</v>
      </c>
      <c r="B377" s="1518" t="s">
        <v>22614</v>
      </c>
      <c r="C377" s="1518"/>
      <c r="D377" s="769"/>
      <c r="E377" s="1864">
        <v>50000</v>
      </c>
      <c r="F377" s="769" t="s">
        <v>22615</v>
      </c>
      <c r="G377" s="1518"/>
      <c r="H377" s="1611"/>
      <c r="I377" s="1611"/>
      <c r="J377" s="1612"/>
    </row>
    <row r="378" spans="1:10" ht="32.25" customHeight="1">
      <c r="A378" s="1610" t="s">
        <v>22616</v>
      </c>
      <c r="B378" s="1518" t="s">
        <v>22617</v>
      </c>
      <c r="C378" s="1518" t="s">
        <v>22530</v>
      </c>
      <c r="D378" s="769" t="s">
        <v>22618</v>
      </c>
      <c r="E378" s="1864">
        <v>48933.81</v>
      </c>
      <c r="F378" s="769" t="s">
        <v>22619</v>
      </c>
      <c r="G378" s="1518" t="s">
        <v>22533</v>
      </c>
      <c r="H378" s="1611" t="s">
        <v>22620</v>
      </c>
      <c r="I378" s="1611">
        <v>43735</v>
      </c>
      <c r="J378" s="1612"/>
    </row>
    <row r="379" spans="1:10" ht="31.5" customHeight="1">
      <c r="A379" s="1610" t="s">
        <v>22621</v>
      </c>
      <c r="B379" s="1518" t="s">
        <v>22122</v>
      </c>
      <c r="C379" s="1518" t="s">
        <v>22547</v>
      </c>
      <c r="D379" s="769" t="s">
        <v>22622</v>
      </c>
      <c r="E379" s="1864">
        <v>47738.67</v>
      </c>
      <c r="F379" s="769" t="s">
        <v>22623</v>
      </c>
      <c r="G379" s="1518" t="s">
        <v>22533</v>
      </c>
      <c r="H379" s="1611">
        <v>43686</v>
      </c>
      <c r="I379" s="1611">
        <v>43718</v>
      </c>
      <c r="J379" s="1612"/>
    </row>
    <row r="380" spans="1:10" ht="29.25" customHeight="1">
      <c r="A380" s="1610" t="s">
        <v>22624</v>
      </c>
      <c r="B380" s="1518" t="s">
        <v>22122</v>
      </c>
      <c r="C380" s="1518" t="s">
        <v>22547</v>
      </c>
      <c r="D380" s="769" t="s">
        <v>22625</v>
      </c>
      <c r="E380" s="1864">
        <v>42216.08</v>
      </c>
      <c r="F380" s="769" t="s">
        <v>22626</v>
      </c>
      <c r="G380" s="1518" t="s">
        <v>22533</v>
      </c>
      <c r="H380" s="1611">
        <v>43466</v>
      </c>
      <c r="I380" s="1611">
        <v>43830</v>
      </c>
      <c r="J380" s="1612"/>
    </row>
    <row r="381" spans="1:10" ht="48">
      <c r="A381" s="1610" t="s">
        <v>22627</v>
      </c>
      <c r="B381" s="1518" t="s">
        <v>22628</v>
      </c>
      <c r="C381" s="1518"/>
      <c r="D381" s="769" t="s">
        <v>22629</v>
      </c>
      <c r="E381" s="1864">
        <v>53804</v>
      </c>
      <c r="F381" s="769" t="s">
        <v>22609</v>
      </c>
      <c r="G381" s="1518" t="s">
        <v>22533</v>
      </c>
      <c r="H381" s="1611">
        <v>43364</v>
      </c>
      <c r="I381" s="1611">
        <v>43729</v>
      </c>
      <c r="J381" s="1612"/>
    </row>
    <row r="382" spans="1:10" ht="36">
      <c r="A382" s="1610" t="s">
        <v>22630</v>
      </c>
      <c r="B382" s="1518" t="s">
        <v>22535</v>
      </c>
      <c r="C382" s="1518"/>
      <c r="D382" s="769"/>
      <c r="E382" s="1864">
        <v>45010.869999999995</v>
      </c>
      <c r="F382" s="769" t="s">
        <v>22536</v>
      </c>
      <c r="G382" s="1518"/>
      <c r="H382" s="1611"/>
      <c r="I382" s="1611"/>
      <c r="J382" s="1612"/>
    </row>
    <row r="383" spans="1:10" ht="36">
      <c r="A383" s="1610" t="s">
        <v>22631</v>
      </c>
      <c r="B383" s="1518" t="s">
        <v>22122</v>
      </c>
      <c r="C383" s="1518" t="s">
        <v>22547</v>
      </c>
      <c r="D383" s="769" t="s">
        <v>22632</v>
      </c>
      <c r="E383" s="1864">
        <v>35000</v>
      </c>
      <c r="F383" s="769" t="s">
        <v>22633</v>
      </c>
      <c r="G383" s="1518" t="s">
        <v>22533</v>
      </c>
      <c r="H383" s="1611">
        <v>43665</v>
      </c>
      <c r="I383" s="1611">
        <v>44030</v>
      </c>
      <c r="J383" s="1612"/>
    </row>
    <row r="384" spans="1:10" ht="36">
      <c r="A384" s="1610" t="s">
        <v>22634</v>
      </c>
      <c r="B384" s="1518" t="s">
        <v>22635</v>
      </c>
      <c r="C384" s="1518" t="s">
        <v>22547</v>
      </c>
      <c r="D384" s="769"/>
      <c r="E384" s="1864">
        <v>37000</v>
      </c>
      <c r="F384" s="769"/>
      <c r="G384" s="1518" t="s">
        <v>22533</v>
      </c>
      <c r="H384" s="1611">
        <v>43641</v>
      </c>
      <c r="I384" s="1611">
        <v>43830</v>
      </c>
      <c r="J384" s="1612"/>
    </row>
    <row r="385" spans="1:12" ht="24">
      <c r="A385" s="1610" t="s">
        <v>22636</v>
      </c>
      <c r="B385" s="1518" t="s">
        <v>22122</v>
      </c>
      <c r="C385" s="1518" t="s">
        <v>22547</v>
      </c>
      <c r="D385" s="769" t="s">
        <v>22637</v>
      </c>
      <c r="E385" s="1864">
        <v>39693.599999999999</v>
      </c>
      <c r="F385" s="769" t="s">
        <v>22638</v>
      </c>
      <c r="G385" s="1518" t="s">
        <v>22533</v>
      </c>
      <c r="H385" s="1611">
        <v>43503</v>
      </c>
      <c r="I385" s="1611">
        <v>43867</v>
      </c>
      <c r="J385" s="1612"/>
    </row>
    <row r="386" spans="1:12" ht="36">
      <c r="A386" s="1610" t="s">
        <v>22639</v>
      </c>
      <c r="B386" s="1518" t="s">
        <v>22614</v>
      </c>
      <c r="C386" s="1518"/>
      <c r="D386" s="769"/>
      <c r="E386" s="1864">
        <v>36000</v>
      </c>
      <c r="F386" s="769"/>
      <c r="G386" s="1518" t="s">
        <v>22533</v>
      </c>
      <c r="H386" s="1611"/>
      <c r="I386" s="1611"/>
      <c r="J386" s="1612"/>
    </row>
    <row r="387" spans="1:12">
      <c r="A387" s="1610"/>
      <c r="B387" s="1518"/>
      <c r="C387" s="1518"/>
      <c r="D387" s="769"/>
      <c r="E387" s="1614"/>
      <c r="F387" s="769"/>
      <c r="G387" s="1518"/>
      <c r="H387" s="1611"/>
      <c r="I387" s="1611"/>
      <c r="J387" s="1612"/>
    </row>
    <row r="388" spans="1:12">
      <c r="A388" s="2037" t="s">
        <v>21941</v>
      </c>
      <c r="B388" s="2038"/>
      <c r="C388" s="2038"/>
      <c r="D388" s="2038"/>
      <c r="E388" s="2038"/>
      <c r="F388" s="2038"/>
      <c r="G388" s="2038"/>
      <c r="H388" s="2038"/>
      <c r="I388" s="2038"/>
      <c r="J388" s="2039"/>
      <c r="K388" s="51"/>
      <c r="L388" s="51"/>
    </row>
    <row r="389" spans="1:12" ht="29.25" customHeight="1">
      <c r="A389" s="1610" t="s">
        <v>22640</v>
      </c>
      <c r="B389" s="1518" t="s">
        <v>22641</v>
      </c>
      <c r="C389" s="1518" t="s">
        <v>22530</v>
      </c>
      <c r="D389" s="769" t="s">
        <v>22642</v>
      </c>
      <c r="E389" s="1864">
        <v>623384.17000000004</v>
      </c>
      <c r="F389" s="769" t="s">
        <v>22287</v>
      </c>
      <c r="G389" s="1518" t="s">
        <v>22533</v>
      </c>
      <c r="H389" s="1611">
        <v>43902</v>
      </c>
      <c r="I389" s="1611"/>
      <c r="J389" s="1612"/>
    </row>
    <row r="390" spans="1:12" ht="36">
      <c r="A390" s="1610" t="s">
        <v>22643</v>
      </c>
      <c r="B390" s="1518" t="s">
        <v>22535</v>
      </c>
      <c r="C390" s="1518"/>
      <c r="D390" s="769"/>
      <c r="E390" s="1864">
        <v>43934.42</v>
      </c>
      <c r="F390" s="769"/>
      <c r="G390" s="1518" t="s">
        <v>22533</v>
      </c>
      <c r="H390" s="1611"/>
      <c r="I390" s="1611"/>
      <c r="J390" s="1612"/>
    </row>
    <row r="391" spans="1:12" ht="48">
      <c r="A391" s="1610" t="s">
        <v>22644</v>
      </c>
      <c r="B391" s="1518" t="s">
        <v>22628</v>
      </c>
      <c r="C391" s="1518" t="s">
        <v>22547</v>
      </c>
      <c r="D391" s="769" t="s">
        <v>22645</v>
      </c>
      <c r="E391" s="1864">
        <v>242002</v>
      </c>
      <c r="F391" s="769" t="s">
        <v>22609</v>
      </c>
      <c r="G391" s="1518" t="s">
        <v>20814</v>
      </c>
      <c r="H391" s="1611">
        <v>43963</v>
      </c>
      <c r="I391" s="1611">
        <f t="shared" ref="I391:I401" si="0">+H391+365</f>
        <v>44328</v>
      </c>
      <c r="J391" s="1612"/>
    </row>
    <row r="392" spans="1:12" ht="48">
      <c r="A392" s="1610" t="s">
        <v>22646</v>
      </c>
      <c r="B392" s="1518" t="s">
        <v>22628</v>
      </c>
      <c r="C392" s="1518" t="s">
        <v>22547</v>
      </c>
      <c r="D392" s="769" t="s">
        <v>22647</v>
      </c>
      <c r="E392" s="1864">
        <v>216599.9</v>
      </c>
      <c r="F392" s="769" t="s">
        <v>22609</v>
      </c>
      <c r="G392" s="1518" t="s">
        <v>20814</v>
      </c>
      <c r="H392" s="1611">
        <v>43892</v>
      </c>
      <c r="I392" s="1611">
        <f t="shared" si="0"/>
        <v>44257</v>
      </c>
      <c r="J392" s="1612"/>
    </row>
    <row r="393" spans="1:12" ht="30.75" customHeight="1">
      <c r="A393" s="1610" t="s">
        <v>22648</v>
      </c>
      <c r="B393" s="1518" t="s">
        <v>22649</v>
      </c>
      <c r="C393" s="1518" t="s">
        <v>22547</v>
      </c>
      <c r="D393" s="769" t="s">
        <v>22650</v>
      </c>
      <c r="E393" s="1864">
        <v>184900</v>
      </c>
      <c r="F393" s="769" t="s">
        <v>22651</v>
      </c>
      <c r="G393" s="1518" t="s">
        <v>20814</v>
      </c>
      <c r="H393" s="1611">
        <v>43900</v>
      </c>
      <c r="I393" s="1611">
        <f t="shared" si="0"/>
        <v>44265</v>
      </c>
      <c r="J393" s="1612"/>
    </row>
    <row r="394" spans="1:12" ht="40.5" customHeight="1">
      <c r="A394" s="1610" t="s">
        <v>22652</v>
      </c>
      <c r="B394" s="1518" t="s">
        <v>22649</v>
      </c>
      <c r="C394" s="1518" t="s">
        <v>22547</v>
      </c>
      <c r="D394" s="769" t="s">
        <v>22653</v>
      </c>
      <c r="E394" s="1864">
        <v>187000</v>
      </c>
      <c r="F394" s="769" t="s">
        <v>22651</v>
      </c>
      <c r="G394" s="1518" t="s">
        <v>20814</v>
      </c>
      <c r="H394" s="1611">
        <v>43963</v>
      </c>
      <c r="I394" s="1611">
        <f t="shared" si="0"/>
        <v>44328</v>
      </c>
      <c r="J394" s="1612"/>
    </row>
    <row r="395" spans="1:12" ht="39" customHeight="1">
      <c r="A395" s="1610" t="s">
        <v>22654</v>
      </c>
      <c r="B395" s="1518" t="s">
        <v>22649</v>
      </c>
      <c r="C395" s="1518" t="s">
        <v>22547</v>
      </c>
      <c r="D395" s="769" t="s">
        <v>22655</v>
      </c>
      <c r="E395" s="1864">
        <v>133923.12</v>
      </c>
      <c r="F395" s="769" t="s">
        <v>22656</v>
      </c>
      <c r="G395" s="1518" t="s">
        <v>20814</v>
      </c>
      <c r="H395" s="1611">
        <v>43900</v>
      </c>
      <c r="I395" s="1611">
        <f t="shared" si="0"/>
        <v>44265</v>
      </c>
      <c r="J395" s="1612"/>
    </row>
    <row r="396" spans="1:12" ht="29.25" customHeight="1">
      <c r="A396" s="1610" t="s">
        <v>22657</v>
      </c>
      <c r="B396" s="1518" t="s">
        <v>22628</v>
      </c>
      <c r="C396" s="1518" t="s">
        <v>22547</v>
      </c>
      <c r="D396" s="769" t="s">
        <v>22658</v>
      </c>
      <c r="E396" s="1864">
        <v>51035.72</v>
      </c>
      <c r="F396" s="769" t="s">
        <v>22659</v>
      </c>
      <c r="G396" s="1518" t="s">
        <v>20814</v>
      </c>
      <c r="H396" s="1611">
        <v>43893</v>
      </c>
      <c r="I396" s="1611">
        <f t="shared" si="0"/>
        <v>44258</v>
      </c>
      <c r="J396" s="1612"/>
    </row>
    <row r="397" spans="1:12" ht="26.25" customHeight="1">
      <c r="A397" s="1610" t="s">
        <v>22660</v>
      </c>
      <c r="B397" s="1518" t="s">
        <v>22641</v>
      </c>
      <c r="C397" s="1518" t="s">
        <v>22530</v>
      </c>
      <c r="D397" s="769" t="s">
        <v>22658</v>
      </c>
      <c r="E397" s="1864">
        <v>1275127.78</v>
      </c>
      <c r="F397" s="769" t="s">
        <v>22661</v>
      </c>
      <c r="G397" s="1518" t="s">
        <v>20814</v>
      </c>
      <c r="H397" s="1611">
        <v>44047</v>
      </c>
      <c r="I397" s="1611">
        <f t="shared" si="0"/>
        <v>44412</v>
      </c>
      <c r="J397" s="1612"/>
    </row>
    <row r="398" spans="1:12" ht="55.5" customHeight="1">
      <c r="A398" s="1610" t="s">
        <v>22662</v>
      </c>
      <c r="B398" s="1518" t="s">
        <v>22628</v>
      </c>
      <c r="C398" s="1518" t="s">
        <v>22547</v>
      </c>
      <c r="D398" s="769" t="s">
        <v>22663</v>
      </c>
      <c r="E398" s="1864">
        <v>111380</v>
      </c>
      <c r="F398" s="769" t="s">
        <v>22664</v>
      </c>
      <c r="G398" s="1518" t="s">
        <v>20814</v>
      </c>
      <c r="H398" s="1611">
        <v>44047</v>
      </c>
      <c r="I398" s="1611">
        <f t="shared" si="0"/>
        <v>44412</v>
      </c>
      <c r="J398" s="1612"/>
    </row>
    <row r="399" spans="1:12" ht="48" customHeight="1">
      <c r="A399" s="1610" t="s">
        <v>22665</v>
      </c>
      <c r="B399" s="1518" t="s">
        <v>22628</v>
      </c>
      <c r="C399" s="1518" t="s">
        <v>22547</v>
      </c>
      <c r="D399" s="769" t="s">
        <v>22666</v>
      </c>
      <c r="E399" s="1864">
        <v>58806.48</v>
      </c>
      <c r="F399" s="769" t="s">
        <v>22667</v>
      </c>
      <c r="G399" s="1518" t="s">
        <v>20814</v>
      </c>
      <c r="H399" s="1611">
        <v>43936</v>
      </c>
      <c r="I399" s="1611">
        <f t="shared" si="0"/>
        <v>44301</v>
      </c>
      <c r="J399" s="1612"/>
    </row>
    <row r="400" spans="1:12" ht="52.5" customHeight="1">
      <c r="A400" s="1610" t="s">
        <v>22668</v>
      </c>
      <c r="B400" s="1518" t="s">
        <v>22628</v>
      </c>
      <c r="C400" s="1518" t="s">
        <v>22547</v>
      </c>
      <c r="D400" s="769" t="s">
        <v>22669</v>
      </c>
      <c r="E400" s="1864">
        <v>189506</v>
      </c>
      <c r="F400" s="769" t="s">
        <v>22670</v>
      </c>
      <c r="G400" s="1518" t="s">
        <v>20814</v>
      </c>
      <c r="H400" s="1611">
        <v>44047</v>
      </c>
      <c r="I400" s="1611">
        <f t="shared" si="0"/>
        <v>44412</v>
      </c>
      <c r="J400" s="1612"/>
    </row>
    <row r="401" spans="1:10" ht="30.75" customHeight="1">
      <c r="A401" s="1610" t="s">
        <v>22671</v>
      </c>
      <c r="B401" s="1518" t="s">
        <v>22641</v>
      </c>
      <c r="C401" s="1518" t="s">
        <v>22530</v>
      </c>
      <c r="D401" s="769" t="s">
        <v>22672</v>
      </c>
      <c r="E401" s="1864">
        <v>1950000</v>
      </c>
      <c r="F401" s="769" t="s">
        <v>22673</v>
      </c>
      <c r="G401" s="1518" t="s">
        <v>20814</v>
      </c>
      <c r="H401" s="1611">
        <v>44076</v>
      </c>
      <c r="I401" s="1611">
        <f t="shared" si="0"/>
        <v>44441</v>
      </c>
      <c r="J401" s="1612"/>
    </row>
    <row r="402" spans="1:10" ht="30.75" customHeight="1">
      <c r="A402" s="1610" t="s">
        <v>22674</v>
      </c>
      <c r="B402" s="1518" t="s">
        <v>22649</v>
      </c>
      <c r="C402" s="1518" t="s">
        <v>22547</v>
      </c>
      <c r="D402" s="769" t="s">
        <v>22675</v>
      </c>
      <c r="E402" s="1864">
        <v>58800</v>
      </c>
      <c r="F402" s="769"/>
      <c r="G402" s="1518" t="s">
        <v>22676</v>
      </c>
      <c r="H402" s="1611"/>
      <c r="I402" s="1611"/>
      <c r="J402" s="1612"/>
    </row>
    <row r="403" spans="1:10" ht="30.75" customHeight="1">
      <c r="A403" s="1610" t="s">
        <v>22677</v>
      </c>
      <c r="B403" s="1518" t="s">
        <v>22649</v>
      </c>
      <c r="C403" s="1518" t="s">
        <v>22547</v>
      </c>
      <c r="D403" s="769" t="s">
        <v>22678</v>
      </c>
      <c r="E403" s="1864">
        <v>89520</v>
      </c>
      <c r="F403" s="769" t="s">
        <v>22679</v>
      </c>
      <c r="G403" s="1518" t="s">
        <v>20814</v>
      </c>
      <c r="H403" s="1611">
        <v>44088</v>
      </c>
      <c r="I403" s="1611">
        <f>+H403+365</f>
        <v>44453</v>
      </c>
      <c r="J403" s="1612"/>
    </row>
    <row r="404" spans="1:10" ht="41.25" customHeight="1">
      <c r="A404" s="1610" t="s">
        <v>22680</v>
      </c>
      <c r="B404" s="1518" t="s">
        <v>22628</v>
      </c>
      <c r="C404" s="1518" t="s">
        <v>22547</v>
      </c>
      <c r="D404" s="769" t="s">
        <v>22681</v>
      </c>
      <c r="E404" s="1864">
        <v>96000</v>
      </c>
      <c r="F404" s="769" t="s">
        <v>22682</v>
      </c>
      <c r="G404" s="1518" t="s">
        <v>20814</v>
      </c>
      <c r="H404" s="1611">
        <v>44070</v>
      </c>
      <c r="I404" s="1611">
        <f>+H404+365</f>
        <v>44435</v>
      </c>
      <c r="J404" s="1612"/>
    </row>
    <row r="405" spans="1:10" ht="31.5" customHeight="1">
      <c r="A405" s="1610" t="s">
        <v>22683</v>
      </c>
      <c r="B405" s="1518" t="s">
        <v>22641</v>
      </c>
      <c r="C405" s="1518" t="s">
        <v>22530</v>
      </c>
      <c r="D405" s="769" t="s">
        <v>22684</v>
      </c>
      <c r="E405" s="1864">
        <v>645821.01</v>
      </c>
      <c r="F405" s="769"/>
      <c r="G405" s="1518" t="s">
        <v>22676</v>
      </c>
      <c r="H405" s="1611"/>
      <c r="I405" s="1611"/>
      <c r="J405" s="1612"/>
    </row>
    <row r="406" spans="1:10" ht="36">
      <c r="A406" s="1610" t="s">
        <v>22685</v>
      </c>
      <c r="B406" s="1518" t="s">
        <v>22628</v>
      </c>
      <c r="C406" s="1518" t="s">
        <v>22547</v>
      </c>
      <c r="D406" s="769" t="s">
        <v>22686</v>
      </c>
      <c r="E406" s="1864">
        <v>90428</v>
      </c>
      <c r="F406" s="769"/>
      <c r="G406" s="1518" t="s">
        <v>22687</v>
      </c>
      <c r="H406" s="1611"/>
      <c r="I406" s="1611"/>
      <c r="J406" s="1612" t="s">
        <v>22688</v>
      </c>
    </row>
    <row r="407" spans="1:10" ht="36">
      <c r="A407" s="1610" t="s">
        <v>22689</v>
      </c>
      <c r="B407" s="1518" t="s">
        <v>22641</v>
      </c>
      <c r="C407" s="1518" t="s">
        <v>22530</v>
      </c>
      <c r="D407" s="769" t="s">
        <v>22690</v>
      </c>
      <c r="E407" s="1864">
        <v>501140</v>
      </c>
      <c r="F407" s="769"/>
      <c r="G407" s="1518" t="s">
        <v>22687</v>
      </c>
      <c r="H407" s="1611"/>
      <c r="I407" s="1611"/>
      <c r="J407" s="1612" t="s">
        <v>22691</v>
      </c>
    </row>
    <row r="408" spans="1:10" ht="24">
      <c r="A408" s="1610" t="s">
        <v>22692</v>
      </c>
      <c r="B408" s="1518" t="s">
        <v>22628</v>
      </c>
      <c r="C408" s="1518" t="s">
        <v>22547</v>
      </c>
      <c r="D408" s="769"/>
      <c r="E408" s="1864">
        <v>172999.53</v>
      </c>
      <c r="F408" s="769"/>
      <c r="G408" s="1518" t="s">
        <v>22676</v>
      </c>
      <c r="H408" s="1611"/>
      <c r="I408" s="1611"/>
      <c r="J408" s="1612"/>
    </row>
    <row r="409" spans="1:10" ht="24">
      <c r="A409" s="1610" t="s">
        <v>22693</v>
      </c>
      <c r="B409" s="1518" t="s">
        <v>22628</v>
      </c>
      <c r="C409" s="1518" t="s">
        <v>22547</v>
      </c>
      <c r="D409" s="769"/>
      <c r="E409" s="1864">
        <v>89150</v>
      </c>
      <c r="F409" s="769"/>
      <c r="G409" s="1518" t="s">
        <v>22676</v>
      </c>
      <c r="H409" s="1611"/>
      <c r="I409" s="1611"/>
      <c r="J409" s="1612"/>
    </row>
    <row r="410" spans="1:10" ht="24">
      <c r="A410" s="1610" t="s">
        <v>22694</v>
      </c>
      <c r="B410" s="1518" t="s">
        <v>22628</v>
      </c>
      <c r="C410" s="1518" t="s">
        <v>22547</v>
      </c>
      <c r="D410" s="769"/>
      <c r="E410" s="1864">
        <v>63300</v>
      </c>
      <c r="F410" s="769"/>
      <c r="G410" s="1518" t="s">
        <v>22687</v>
      </c>
      <c r="H410" s="1611"/>
      <c r="I410" s="1611"/>
      <c r="J410" s="1612" t="s">
        <v>22695</v>
      </c>
    </row>
    <row r="411" spans="1:10" ht="24">
      <c r="A411" s="1610" t="s">
        <v>22696</v>
      </c>
      <c r="B411" s="1518" t="s">
        <v>22641</v>
      </c>
      <c r="C411" s="1518" t="s">
        <v>22530</v>
      </c>
      <c r="D411" s="769"/>
      <c r="E411" s="1864">
        <v>559896</v>
      </c>
      <c r="F411" s="769"/>
      <c r="G411" s="1518" t="s">
        <v>22676</v>
      </c>
      <c r="H411" s="1611"/>
      <c r="I411" s="1611"/>
      <c r="J411" s="1612"/>
    </row>
    <row r="412" spans="1:10" ht="24">
      <c r="A412" s="1610" t="s">
        <v>22697</v>
      </c>
      <c r="B412" s="1518" t="s">
        <v>22628</v>
      </c>
      <c r="C412" s="1518" t="s">
        <v>22547</v>
      </c>
      <c r="D412" s="769"/>
      <c r="E412" s="1864">
        <v>140000.17000000001</v>
      </c>
      <c r="F412" s="769"/>
      <c r="G412" s="1518" t="s">
        <v>22676</v>
      </c>
      <c r="H412" s="1611"/>
      <c r="I412" s="1611"/>
      <c r="J412" s="1612"/>
    </row>
    <row r="413" spans="1:10" ht="24">
      <c r="A413" s="1610" t="s">
        <v>22698</v>
      </c>
      <c r="B413" s="1518" t="s">
        <v>22628</v>
      </c>
      <c r="C413" s="1518" t="s">
        <v>22547</v>
      </c>
      <c r="D413" s="769"/>
      <c r="E413" s="1864">
        <v>45600</v>
      </c>
      <c r="F413" s="769"/>
      <c r="G413" s="1518" t="s">
        <v>22687</v>
      </c>
      <c r="H413" s="1611"/>
      <c r="I413" s="1611"/>
      <c r="J413" s="1612"/>
    </row>
    <row r="414" spans="1:10" ht="24">
      <c r="A414" s="1610" t="s">
        <v>22699</v>
      </c>
      <c r="B414" s="1518" t="s">
        <v>22628</v>
      </c>
      <c r="C414" s="1518" t="s">
        <v>22547</v>
      </c>
      <c r="D414" s="769"/>
      <c r="E414" s="1864">
        <v>240000.75</v>
      </c>
      <c r="F414" s="769"/>
      <c r="G414" s="1518" t="s">
        <v>22676</v>
      </c>
      <c r="H414" s="1611"/>
      <c r="I414" s="1611"/>
      <c r="J414" s="1612"/>
    </row>
    <row r="415" spans="1:10" ht="24">
      <c r="A415" s="1610" t="s">
        <v>22700</v>
      </c>
      <c r="B415" s="1518" t="s">
        <v>22649</v>
      </c>
      <c r="C415" s="1518" t="s">
        <v>22547</v>
      </c>
      <c r="D415" s="769"/>
      <c r="E415" s="1864">
        <v>359999.28</v>
      </c>
      <c r="F415" s="769"/>
      <c r="G415" s="1518" t="s">
        <v>22676</v>
      </c>
      <c r="H415" s="1611"/>
      <c r="I415" s="1611"/>
      <c r="J415" s="1612"/>
    </row>
    <row r="416" spans="1:10" ht="36">
      <c r="A416" s="1610" t="s">
        <v>22701</v>
      </c>
      <c r="B416" s="1518" t="s">
        <v>22628</v>
      </c>
      <c r="C416" s="1518" t="s">
        <v>22547</v>
      </c>
      <c r="D416" s="769"/>
      <c r="E416" s="1864">
        <v>348772.62</v>
      </c>
      <c r="F416" s="769"/>
      <c r="G416" s="1518" t="s">
        <v>22676</v>
      </c>
      <c r="H416" s="1611"/>
      <c r="I416" s="1611"/>
      <c r="J416" s="1612"/>
    </row>
    <row r="417" spans="1:12" ht="24">
      <c r="A417" s="1610" t="s">
        <v>22702</v>
      </c>
      <c r="B417" s="1518" t="s">
        <v>22628</v>
      </c>
      <c r="C417" s="1518" t="s">
        <v>22547</v>
      </c>
      <c r="D417" s="769"/>
      <c r="E417" s="1864">
        <v>126880</v>
      </c>
      <c r="F417" s="769"/>
      <c r="G417" s="1518" t="s">
        <v>22676</v>
      </c>
      <c r="H417" s="1611"/>
      <c r="I417" s="1611"/>
      <c r="J417" s="1612"/>
    </row>
    <row r="418" spans="1:12" ht="24">
      <c r="A418" s="1610" t="s">
        <v>22703</v>
      </c>
      <c r="B418" s="1518" t="s">
        <v>22628</v>
      </c>
      <c r="C418" s="1518" t="s">
        <v>22547</v>
      </c>
      <c r="D418" s="769"/>
      <c r="E418" s="1864">
        <v>136542.62</v>
      </c>
      <c r="F418" s="769"/>
      <c r="G418" s="1518" t="s">
        <v>22676</v>
      </c>
      <c r="H418" s="1611"/>
      <c r="I418" s="1611"/>
      <c r="J418" s="1612"/>
    </row>
    <row r="419" spans="1:12" ht="36">
      <c r="A419" s="1610" t="s">
        <v>22704</v>
      </c>
      <c r="B419" s="1518" t="s">
        <v>22628</v>
      </c>
      <c r="C419" s="1518" t="s">
        <v>22547</v>
      </c>
      <c r="D419" s="769"/>
      <c r="E419" s="1864">
        <v>84601.23</v>
      </c>
      <c r="F419" s="769"/>
      <c r="G419" s="1518" t="s">
        <v>22687</v>
      </c>
      <c r="H419" s="1611"/>
      <c r="I419" s="1611"/>
      <c r="J419" s="1612" t="s">
        <v>22705</v>
      </c>
    </row>
    <row r="420" spans="1:12">
      <c r="A420" s="2037" t="s">
        <v>21960</v>
      </c>
      <c r="B420" s="2038"/>
      <c r="C420" s="2038"/>
      <c r="D420" s="2038"/>
      <c r="E420" s="2038"/>
      <c r="F420" s="2038"/>
      <c r="G420" s="2038"/>
      <c r="H420" s="2038"/>
      <c r="I420" s="2038"/>
      <c r="J420" s="2039"/>
      <c r="K420" s="51"/>
      <c r="L420" s="51"/>
    </row>
    <row r="421" spans="1:12" ht="24">
      <c r="A421" s="1610" t="s">
        <v>22706</v>
      </c>
      <c r="B421" s="1518" t="s">
        <v>22529</v>
      </c>
      <c r="C421" s="1518" t="s">
        <v>22707</v>
      </c>
      <c r="D421" s="769"/>
      <c r="E421" s="1864">
        <v>1056000</v>
      </c>
      <c r="F421" s="769"/>
      <c r="G421" s="1518"/>
      <c r="H421" s="1611"/>
      <c r="I421" s="1611"/>
      <c r="J421" s="1612"/>
    </row>
    <row r="422" spans="1:12" ht="24">
      <c r="A422" s="1610" t="s">
        <v>22708</v>
      </c>
      <c r="B422" s="1518" t="s">
        <v>21914</v>
      </c>
      <c r="C422" s="1518" t="s">
        <v>22709</v>
      </c>
      <c r="D422" s="769"/>
      <c r="E422" s="1864">
        <v>70122.200000000012</v>
      </c>
      <c r="F422" s="769"/>
      <c r="G422" s="1518"/>
      <c r="H422" s="1611"/>
      <c r="I422" s="1611"/>
      <c r="J422" s="1612"/>
    </row>
    <row r="423" spans="1:12" ht="36">
      <c r="A423" s="1610" t="s">
        <v>22710</v>
      </c>
      <c r="B423" s="1518" t="s">
        <v>22529</v>
      </c>
      <c r="C423" s="1518" t="s">
        <v>22707</v>
      </c>
      <c r="D423" s="769"/>
      <c r="E423" s="1864">
        <v>653540</v>
      </c>
      <c r="F423" s="769"/>
      <c r="G423" s="1518"/>
      <c r="H423" s="1611"/>
      <c r="I423" s="1611"/>
      <c r="J423" s="1612"/>
    </row>
    <row r="424" spans="1:12" ht="24">
      <c r="A424" s="1610" t="s">
        <v>22711</v>
      </c>
      <c r="B424" s="1518" t="s">
        <v>22529</v>
      </c>
      <c r="C424" s="1518" t="s">
        <v>22707</v>
      </c>
      <c r="D424" s="769"/>
      <c r="E424" s="1864">
        <v>580018.08000000007</v>
      </c>
      <c r="F424" s="769"/>
      <c r="G424" s="1518"/>
      <c r="H424" s="1611"/>
      <c r="I424" s="1611"/>
      <c r="J424" s="1612"/>
    </row>
    <row r="425" spans="1:12" ht="24">
      <c r="A425" s="1610" t="s">
        <v>22712</v>
      </c>
      <c r="B425" s="1518" t="s">
        <v>22529</v>
      </c>
      <c r="C425" s="1518" t="s">
        <v>22707</v>
      </c>
      <c r="D425" s="769"/>
      <c r="E425" s="1864">
        <v>492690.37999999995</v>
      </c>
      <c r="F425" s="769"/>
      <c r="G425" s="1518"/>
      <c r="H425" s="1611"/>
      <c r="I425" s="1611"/>
      <c r="J425" s="1612"/>
    </row>
    <row r="426" spans="1:12" ht="24">
      <c r="A426" s="1610" t="s">
        <v>22713</v>
      </c>
      <c r="B426" s="1518" t="s">
        <v>21914</v>
      </c>
      <c r="C426" s="1518" t="s">
        <v>22709</v>
      </c>
      <c r="D426" s="769"/>
      <c r="E426" s="1864">
        <v>468656.05999999994</v>
      </c>
      <c r="F426" s="769"/>
      <c r="G426" s="1518"/>
      <c r="H426" s="1611"/>
      <c r="I426" s="1611"/>
      <c r="J426" s="1612"/>
    </row>
    <row r="427" spans="1:12" ht="24">
      <c r="A427" s="1610" t="s">
        <v>22714</v>
      </c>
      <c r="B427" s="1518" t="s">
        <v>22529</v>
      </c>
      <c r="C427" s="1518" t="s">
        <v>22707</v>
      </c>
      <c r="D427" s="769"/>
      <c r="E427" s="1864">
        <v>408000</v>
      </c>
      <c r="F427" s="769"/>
      <c r="G427" s="1518"/>
      <c r="H427" s="1611"/>
      <c r="I427" s="1611"/>
      <c r="J427" s="1612"/>
    </row>
    <row r="428" spans="1:12" ht="36">
      <c r="A428" s="1610" t="s">
        <v>22715</v>
      </c>
      <c r="B428" s="1518" t="s">
        <v>22122</v>
      </c>
      <c r="C428" s="1518" t="s">
        <v>22709</v>
      </c>
      <c r="D428" s="769"/>
      <c r="E428" s="1864">
        <v>395330.3</v>
      </c>
      <c r="F428" s="769"/>
      <c r="G428" s="1518"/>
      <c r="H428" s="1611"/>
      <c r="I428" s="1611"/>
      <c r="J428" s="1612"/>
    </row>
    <row r="429" spans="1:12" ht="24">
      <c r="A429" s="1610" t="s">
        <v>22716</v>
      </c>
      <c r="B429" s="1518" t="s">
        <v>22122</v>
      </c>
      <c r="C429" s="1518" t="s">
        <v>22709</v>
      </c>
      <c r="D429" s="769"/>
      <c r="E429" s="1864">
        <v>261658.00000000003</v>
      </c>
      <c r="F429" s="769"/>
      <c r="G429" s="1518"/>
      <c r="H429" s="1611"/>
      <c r="I429" s="1611"/>
      <c r="J429" s="1612"/>
    </row>
    <row r="430" spans="1:12" ht="28.5" customHeight="1">
      <c r="A430" s="1610" t="s">
        <v>22717</v>
      </c>
      <c r="B430" s="1518" t="s">
        <v>22122</v>
      </c>
      <c r="C430" s="1518" t="s">
        <v>22709</v>
      </c>
      <c r="D430" s="769"/>
      <c r="E430" s="1864">
        <v>237388.56000000003</v>
      </c>
      <c r="F430" s="769"/>
      <c r="G430" s="1518"/>
      <c r="H430" s="1611"/>
      <c r="I430" s="1611"/>
      <c r="J430" s="1612"/>
    </row>
    <row r="431" spans="1:12" ht="28.5" customHeight="1">
      <c r="A431" s="1610" t="s">
        <v>22718</v>
      </c>
      <c r="B431" s="1518" t="s">
        <v>21914</v>
      </c>
      <c r="C431" s="1518" t="s">
        <v>22709</v>
      </c>
      <c r="D431" s="769"/>
      <c r="E431" s="1864">
        <v>235688</v>
      </c>
      <c r="F431" s="769"/>
      <c r="G431" s="1518"/>
      <c r="H431" s="1611"/>
      <c r="I431" s="1611"/>
      <c r="J431" s="1612"/>
    </row>
    <row r="432" spans="1:12" ht="28.5" customHeight="1">
      <c r="A432" s="1610" t="s">
        <v>22719</v>
      </c>
      <c r="B432" s="1518" t="s">
        <v>21914</v>
      </c>
      <c r="C432" s="1518" t="s">
        <v>22709</v>
      </c>
      <c r="D432" s="769"/>
      <c r="E432" s="1864">
        <v>191415</v>
      </c>
      <c r="F432" s="769"/>
      <c r="G432" s="1518"/>
      <c r="H432" s="1611"/>
      <c r="I432" s="1611"/>
      <c r="J432" s="1612"/>
    </row>
    <row r="433" spans="1:10" ht="28.5" customHeight="1">
      <c r="A433" s="1610" t="s">
        <v>22720</v>
      </c>
      <c r="B433" s="1518" t="s">
        <v>22122</v>
      </c>
      <c r="C433" s="1518" t="s">
        <v>22709</v>
      </c>
      <c r="D433" s="769"/>
      <c r="E433" s="1864">
        <v>184368</v>
      </c>
      <c r="F433" s="769"/>
      <c r="G433" s="1518"/>
      <c r="H433" s="1611"/>
      <c r="I433" s="1611"/>
      <c r="J433" s="1612"/>
    </row>
    <row r="434" spans="1:10" ht="28.5" customHeight="1">
      <c r="A434" s="1610" t="s">
        <v>22721</v>
      </c>
      <c r="B434" s="1518" t="s">
        <v>22122</v>
      </c>
      <c r="C434" s="1518" t="s">
        <v>22709</v>
      </c>
      <c r="D434" s="769"/>
      <c r="E434" s="1864">
        <f>82351.38+6000</f>
        <v>88351.38</v>
      </c>
      <c r="F434" s="769"/>
      <c r="G434" s="1518"/>
      <c r="H434" s="1611"/>
      <c r="I434" s="1611"/>
      <c r="J434" s="1612"/>
    </row>
    <row r="435" spans="1:10" ht="28.5" customHeight="1">
      <c r="A435" s="1610" t="s">
        <v>22722</v>
      </c>
      <c r="B435" s="1518" t="s">
        <v>21914</v>
      </c>
      <c r="C435" s="1518" t="s">
        <v>22709</v>
      </c>
      <c r="D435" s="769"/>
      <c r="E435" s="1864">
        <v>177198</v>
      </c>
      <c r="F435" s="769"/>
      <c r="G435" s="1518"/>
      <c r="H435" s="1611"/>
      <c r="I435" s="1611"/>
      <c r="J435" s="1612"/>
    </row>
    <row r="436" spans="1:10" ht="28.5" customHeight="1">
      <c r="A436" s="1610" t="s">
        <v>22723</v>
      </c>
      <c r="B436" s="1518" t="s">
        <v>22122</v>
      </c>
      <c r="C436" s="1518" t="s">
        <v>22709</v>
      </c>
      <c r="D436" s="769"/>
      <c r="E436" s="1864">
        <v>167583.91</v>
      </c>
      <c r="F436" s="769"/>
      <c r="G436" s="1518"/>
      <c r="H436" s="1611"/>
      <c r="I436" s="1611"/>
      <c r="J436" s="1612"/>
    </row>
    <row r="437" spans="1:10" ht="28.5" customHeight="1">
      <c r="A437" s="1610" t="s">
        <v>22724</v>
      </c>
      <c r="B437" s="1518" t="s">
        <v>22122</v>
      </c>
      <c r="C437" s="1518" t="s">
        <v>22709</v>
      </c>
      <c r="D437" s="769"/>
      <c r="E437" s="1864">
        <v>156993.32</v>
      </c>
      <c r="F437" s="769"/>
      <c r="G437" s="1518"/>
      <c r="H437" s="1611"/>
      <c r="I437" s="1611"/>
      <c r="J437" s="1612"/>
    </row>
    <row r="438" spans="1:10" ht="28.5" customHeight="1">
      <c r="A438" s="1610" t="s">
        <v>22725</v>
      </c>
      <c r="B438" s="1518" t="s">
        <v>22122</v>
      </c>
      <c r="C438" s="1518" t="s">
        <v>22709</v>
      </c>
      <c r="D438" s="769"/>
      <c r="E438" s="1864">
        <v>134112.96999999997</v>
      </c>
      <c r="F438" s="769"/>
      <c r="G438" s="1518"/>
      <c r="H438" s="1611"/>
      <c r="I438" s="1611"/>
      <c r="J438" s="1612"/>
    </row>
    <row r="439" spans="1:10" ht="28.5" customHeight="1">
      <c r="A439" s="1610" t="s">
        <v>22726</v>
      </c>
      <c r="B439" s="1518" t="s">
        <v>22122</v>
      </c>
      <c r="C439" s="1518" t="s">
        <v>22709</v>
      </c>
      <c r="D439" s="769"/>
      <c r="E439" s="1864">
        <v>121708.14999999998</v>
      </c>
      <c r="F439" s="769"/>
      <c r="G439" s="1518"/>
      <c r="H439" s="1611"/>
      <c r="I439" s="1611"/>
      <c r="J439" s="1612"/>
    </row>
    <row r="440" spans="1:10" ht="28.5" customHeight="1">
      <c r="A440" s="1610" t="s">
        <v>22727</v>
      </c>
      <c r="B440" s="1518" t="s">
        <v>21914</v>
      </c>
      <c r="C440" s="1518" t="s">
        <v>22709</v>
      </c>
      <c r="D440" s="769"/>
      <c r="E440" s="1864">
        <v>117214</v>
      </c>
      <c r="F440" s="769"/>
      <c r="G440" s="1518"/>
      <c r="H440" s="1611"/>
      <c r="I440" s="1611"/>
      <c r="J440" s="1612"/>
    </row>
    <row r="441" spans="1:10" ht="28.5" customHeight="1">
      <c r="A441" s="1610" t="s">
        <v>22728</v>
      </c>
      <c r="B441" s="1518" t="s">
        <v>22122</v>
      </c>
      <c r="C441" s="1518" t="s">
        <v>22709</v>
      </c>
      <c r="D441" s="769"/>
      <c r="E441" s="1864">
        <v>99036</v>
      </c>
      <c r="F441" s="769"/>
      <c r="G441" s="1518"/>
      <c r="H441" s="1611"/>
      <c r="I441" s="1611"/>
      <c r="J441" s="1612"/>
    </row>
    <row r="442" spans="1:10" ht="36">
      <c r="A442" s="1610" t="s">
        <v>22729</v>
      </c>
      <c r="B442" s="1518" t="s">
        <v>22122</v>
      </c>
      <c r="C442" s="1518" t="s">
        <v>22709</v>
      </c>
      <c r="D442" s="769"/>
      <c r="E442" s="1864">
        <v>93845.9</v>
      </c>
      <c r="F442" s="769"/>
      <c r="G442" s="1518"/>
      <c r="H442" s="1611"/>
      <c r="I442" s="1611"/>
      <c r="J442" s="1612"/>
    </row>
    <row r="443" spans="1:10" ht="24">
      <c r="A443" s="1610" t="s">
        <v>22730</v>
      </c>
      <c r="B443" s="1518" t="s">
        <v>22122</v>
      </c>
      <c r="C443" s="1518" t="s">
        <v>22709</v>
      </c>
      <c r="D443" s="769"/>
      <c r="E443" s="1864">
        <v>92253</v>
      </c>
      <c r="F443" s="769"/>
      <c r="G443" s="1518"/>
      <c r="H443" s="1611"/>
      <c r="I443" s="1611"/>
      <c r="J443" s="1612"/>
    </row>
    <row r="444" spans="1:10" ht="28.5" customHeight="1">
      <c r="A444" s="1610" t="s">
        <v>22731</v>
      </c>
      <c r="B444" s="1518" t="s">
        <v>22122</v>
      </c>
      <c r="C444" s="1518" t="s">
        <v>22709</v>
      </c>
      <c r="D444" s="769"/>
      <c r="E444" s="1864">
        <v>47016</v>
      </c>
      <c r="F444" s="769"/>
      <c r="G444" s="1518"/>
      <c r="H444" s="1611"/>
      <c r="I444" s="1611"/>
      <c r="J444" s="1612"/>
    </row>
    <row r="445" spans="1:10" ht="28.5" customHeight="1">
      <c r="A445" s="1610" t="s">
        <v>22732</v>
      </c>
      <c r="B445" s="1518" t="s">
        <v>22122</v>
      </c>
      <c r="C445" s="1518" t="s">
        <v>22709</v>
      </c>
      <c r="D445" s="769"/>
      <c r="E445" s="1864">
        <v>80000</v>
      </c>
      <c r="F445" s="769"/>
      <c r="G445" s="1518"/>
      <c r="H445" s="1611"/>
      <c r="I445" s="1611"/>
      <c r="J445" s="1612"/>
    </row>
    <row r="446" spans="1:10" ht="28.5" customHeight="1">
      <c r="A446" s="1610" t="s">
        <v>22733</v>
      </c>
      <c r="B446" s="1518" t="s">
        <v>22122</v>
      </c>
      <c r="C446" s="1518" t="s">
        <v>22709</v>
      </c>
      <c r="D446" s="769"/>
      <c r="E446" s="1864">
        <v>77100</v>
      </c>
      <c r="F446" s="769"/>
      <c r="G446" s="1518"/>
      <c r="H446" s="1611"/>
      <c r="I446" s="1611"/>
      <c r="J446" s="1612"/>
    </row>
    <row r="447" spans="1:10" ht="36">
      <c r="A447" s="1610" t="s">
        <v>22734</v>
      </c>
      <c r="B447" s="1518" t="s">
        <v>22122</v>
      </c>
      <c r="C447" s="1518" t="s">
        <v>22709</v>
      </c>
      <c r="D447" s="769"/>
      <c r="E447" s="1864">
        <v>75000</v>
      </c>
      <c r="F447" s="769"/>
      <c r="G447" s="1518"/>
      <c r="H447" s="1611"/>
      <c r="I447" s="1611"/>
      <c r="J447" s="1612"/>
    </row>
    <row r="448" spans="1:10" ht="28.5" customHeight="1">
      <c r="A448" s="1610" t="s">
        <v>22735</v>
      </c>
      <c r="B448" s="1518" t="s">
        <v>22122</v>
      </c>
      <c r="C448" s="1518" t="s">
        <v>22709</v>
      </c>
      <c r="D448" s="769"/>
      <c r="E448" s="1864">
        <v>73175.769</v>
      </c>
      <c r="F448" s="769"/>
      <c r="G448" s="1518"/>
      <c r="H448" s="1611"/>
      <c r="I448" s="1611"/>
      <c r="J448" s="1612"/>
    </row>
    <row r="449" spans="1:10" ht="28.5" customHeight="1">
      <c r="A449" s="1610" t="s">
        <v>22736</v>
      </c>
      <c r="B449" s="1518" t="s">
        <v>22122</v>
      </c>
      <c r="C449" s="1518" t="s">
        <v>22709</v>
      </c>
      <c r="D449" s="769"/>
      <c r="E449" s="1864">
        <v>40631</v>
      </c>
      <c r="F449" s="769"/>
      <c r="G449" s="1518"/>
      <c r="H449" s="1611"/>
      <c r="I449" s="1611"/>
      <c r="J449" s="1612"/>
    </row>
    <row r="450" spans="1:10" ht="28.5" customHeight="1">
      <c r="A450" s="1610" t="s">
        <v>22737</v>
      </c>
      <c r="B450" s="1518" t="s">
        <v>21914</v>
      </c>
      <c r="C450" s="1518" t="s">
        <v>22709</v>
      </c>
      <c r="D450" s="769"/>
      <c r="E450" s="1864">
        <v>70122.200000000012</v>
      </c>
      <c r="F450" s="769"/>
      <c r="G450" s="1518"/>
      <c r="H450" s="1611"/>
      <c r="I450" s="1611"/>
      <c r="J450" s="1612"/>
    </row>
    <row r="451" spans="1:10" ht="28.5" customHeight="1">
      <c r="A451" s="1610" t="s">
        <v>22738</v>
      </c>
      <c r="B451" s="1518" t="s">
        <v>22122</v>
      </c>
      <c r="C451" s="1518" t="s">
        <v>22709</v>
      </c>
      <c r="D451" s="769"/>
      <c r="E451" s="1864">
        <v>65670</v>
      </c>
      <c r="F451" s="769"/>
      <c r="G451" s="1518"/>
      <c r="H451" s="1611"/>
      <c r="I451" s="1611"/>
      <c r="J451" s="1612"/>
    </row>
    <row r="452" spans="1:10" ht="36">
      <c r="A452" s="1610" t="s">
        <v>22739</v>
      </c>
      <c r="B452" s="1518" t="s">
        <v>22535</v>
      </c>
      <c r="C452" s="1518"/>
      <c r="D452" s="769"/>
      <c r="E452" s="1864">
        <v>61603.439999999988</v>
      </c>
      <c r="F452" s="769"/>
      <c r="G452" s="1518"/>
      <c r="H452" s="1611"/>
      <c r="I452" s="1611"/>
      <c r="J452" s="1612"/>
    </row>
    <row r="453" spans="1:10" ht="36">
      <c r="A453" s="1610" t="s">
        <v>22740</v>
      </c>
      <c r="B453" s="1518" t="s">
        <v>22535</v>
      </c>
      <c r="C453" s="1518"/>
      <c r="D453" s="769"/>
      <c r="E453" s="1864">
        <v>60414.3</v>
      </c>
      <c r="F453" s="769"/>
      <c r="G453" s="1518"/>
      <c r="H453" s="1611"/>
      <c r="I453" s="1611"/>
      <c r="J453" s="1612"/>
    </row>
    <row r="454" spans="1:10" ht="28.5" customHeight="1">
      <c r="A454" s="1610" t="s">
        <v>22741</v>
      </c>
      <c r="B454" s="1518" t="s">
        <v>22122</v>
      </c>
      <c r="C454" s="1518" t="s">
        <v>22709</v>
      </c>
      <c r="D454" s="769"/>
      <c r="E454" s="1864">
        <v>39757.899999999994</v>
      </c>
      <c r="F454" s="769"/>
      <c r="G454" s="1518"/>
      <c r="H454" s="1611"/>
      <c r="I454" s="1611"/>
      <c r="J454" s="1612"/>
    </row>
    <row r="455" spans="1:10" ht="28.5" customHeight="1">
      <c r="A455" s="1610" t="s">
        <v>22742</v>
      </c>
      <c r="B455" s="1518" t="s">
        <v>22122</v>
      </c>
      <c r="C455" s="1518" t="s">
        <v>22709</v>
      </c>
      <c r="D455" s="769"/>
      <c r="E455" s="1864">
        <v>59804</v>
      </c>
      <c r="F455" s="769"/>
      <c r="G455" s="1518"/>
      <c r="H455" s="1611"/>
      <c r="I455" s="1611"/>
      <c r="J455" s="1612"/>
    </row>
    <row r="456" spans="1:10" ht="36">
      <c r="A456" s="1610" t="s">
        <v>22743</v>
      </c>
      <c r="B456" s="1518" t="s">
        <v>22122</v>
      </c>
      <c r="C456" s="1518" t="s">
        <v>22709</v>
      </c>
      <c r="D456" s="769"/>
      <c r="E456" s="1864">
        <v>55866.61</v>
      </c>
      <c r="F456" s="769"/>
      <c r="G456" s="1518"/>
      <c r="H456" s="1611"/>
      <c r="I456" s="1611"/>
      <c r="J456" s="1612"/>
    </row>
    <row r="457" spans="1:10" ht="24">
      <c r="A457" s="1610" t="s">
        <v>22744</v>
      </c>
      <c r="B457" s="1518" t="s">
        <v>22122</v>
      </c>
      <c r="C457" s="1518" t="s">
        <v>22709</v>
      </c>
      <c r="D457" s="769"/>
      <c r="E457" s="1864">
        <v>47016</v>
      </c>
      <c r="F457" s="769"/>
      <c r="G457" s="1518"/>
      <c r="H457" s="1611"/>
      <c r="I457" s="1611"/>
      <c r="J457" s="1612"/>
    </row>
    <row r="458" spans="1:10" ht="12.75" thickBot="1">
      <c r="A458" s="1615"/>
      <c r="B458" s="1616"/>
      <c r="C458" s="1616"/>
      <c r="D458" s="1617"/>
      <c r="E458" s="1618"/>
      <c r="F458" s="1617"/>
      <c r="G458" s="1616"/>
      <c r="H458" s="1619"/>
      <c r="I458" s="1619"/>
      <c r="J458" s="1620"/>
    </row>
    <row r="459" spans="1:10" ht="12.75" hidden="1" thickTop="1"/>
    <row r="460" spans="1:10" ht="15" hidden="1">
      <c r="A460" s="337" t="s">
        <v>355</v>
      </c>
    </row>
    <row r="461" spans="1:10" ht="15" hidden="1">
      <c r="A461" s="337" t="s">
        <v>22427</v>
      </c>
    </row>
    <row r="462" spans="1:10" ht="22.9" customHeight="1" thickTop="1" thickBot="1">
      <c r="A462" s="2050" t="s">
        <v>22745</v>
      </c>
      <c r="B462" s="2050"/>
      <c r="C462" s="2050"/>
      <c r="D462" s="2050"/>
      <c r="E462" s="2050"/>
      <c r="F462" s="2050"/>
      <c r="G462" s="2050"/>
      <c r="H462" s="2050"/>
      <c r="I462" s="2050"/>
      <c r="J462" s="2050"/>
    </row>
    <row r="463" spans="1:10" ht="36.75" hidden="1" thickTop="1">
      <c r="A463" s="794" t="s">
        <v>66</v>
      </c>
      <c r="B463" s="1444" t="s">
        <v>65</v>
      </c>
      <c r="C463" s="1444" t="s">
        <v>161</v>
      </c>
      <c r="D463" s="1444" t="s">
        <v>162</v>
      </c>
      <c r="E463" s="1444" t="s">
        <v>1</v>
      </c>
      <c r="F463" s="1444" t="s">
        <v>160</v>
      </c>
      <c r="G463" s="1444" t="s">
        <v>68</v>
      </c>
      <c r="H463" s="1623" t="s">
        <v>137</v>
      </c>
      <c r="I463" s="1623" t="s">
        <v>22746</v>
      </c>
      <c r="J463" s="1445" t="s">
        <v>67</v>
      </c>
    </row>
    <row r="464" spans="1:10" ht="12.75" thickTop="1">
      <c r="A464" s="2037" t="s">
        <v>22133</v>
      </c>
      <c r="B464" s="2038"/>
      <c r="C464" s="2038"/>
      <c r="D464" s="2038"/>
      <c r="E464" s="2038"/>
      <c r="F464" s="2038"/>
      <c r="G464" s="2038"/>
      <c r="H464" s="2038"/>
      <c r="I464" s="2038"/>
      <c r="J464" s="2039"/>
    </row>
    <row r="465" spans="1:10" ht="48">
      <c r="A465" s="1610" t="s">
        <v>22747</v>
      </c>
      <c r="B465" s="1518" t="s">
        <v>21871</v>
      </c>
      <c r="C465" s="1518" t="s">
        <v>22143</v>
      </c>
      <c r="D465" s="769" t="s">
        <v>22748</v>
      </c>
      <c r="E465" s="1864">
        <v>72000</v>
      </c>
      <c r="F465" s="769" t="s">
        <v>22749</v>
      </c>
      <c r="G465" s="1518" t="s">
        <v>22138</v>
      </c>
      <c r="H465" s="1611">
        <v>43495</v>
      </c>
      <c r="I465" s="1611" t="s">
        <v>21300</v>
      </c>
      <c r="J465" s="1612"/>
    </row>
    <row r="466" spans="1:10" ht="48">
      <c r="A466" s="1610" t="s">
        <v>22750</v>
      </c>
      <c r="B466" s="1518" t="s">
        <v>21871</v>
      </c>
      <c r="C466" s="1518" t="s">
        <v>22143</v>
      </c>
      <c r="D466" s="769" t="s">
        <v>22751</v>
      </c>
      <c r="E466" s="1864">
        <v>84000</v>
      </c>
      <c r="F466" s="769" t="s">
        <v>22752</v>
      </c>
      <c r="G466" s="1518" t="s">
        <v>22753</v>
      </c>
      <c r="H466" s="1611">
        <v>43219</v>
      </c>
      <c r="I466" s="1611" t="s">
        <v>22754</v>
      </c>
      <c r="J466" s="1612"/>
    </row>
    <row r="467" spans="1:10" ht="48">
      <c r="A467" s="1610" t="s">
        <v>22755</v>
      </c>
      <c r="B467" s="1518" t="s">
        <v>21871</v>
      </c>
      <c r="C467" s="1518" t="s">
        <v>22143</v>
      </c>
      <c r="D467" s="769" t="s">
        <v>22756</v>
      </c>
      <c r="E467" s="1864">
        <v>198000</v>
      </c>
      <c r="F467" s="769" t="s">
        <v>22757</v>
      </c>
      <c r="G467" s="1518" t="s">
        <v>22753</v>
      </c>
      <c r="H467" s="1611">
        <v>43495</v>
      </c>
      <c r="I467" s="1611" t="s">
        <v>21300</v>
      </c>
      <c r="J467" s="1612"/>
    </row>
    <row r="468" spans="1:10" ht="36">
      <c r="A468" s="1610" t="s">
        <v>22758</v>
      </c>
      <c r="B468" s="1518" t="s">
        <v>21871</v>
      </c>
      <c r="C468" s="1518" t="s">
        <v>22143</v>
      </c>
      <c r="D468" s="769" t="s">
        <v>22759</v>
      </c>
      <c r="E468" s="1864">
        <v>151200</v>
      </c>
      <c r="F468" s="769" t="s">
        <v>22760</v>
      </c>
      <c r="G468" s="1518" t="s">
        <v>22753</v>
      </c>
      <c r="H468" s="1611">
        <v>43494</v>
      </c>
      <c r="I468" s="1611" t="s">
        <v>21300</v>
      </c>
      <c r="J468" s="1612"/>
    </row>
    <row r="469" spans="1:10" ht="48">
      <c r="A469" s="1610" t="s">
        <v>22761</v>
      </c>
      <c r="B469" s="1518" t="s">
        <v>21871</v>
      </c>
      <c r="C469" s="1518" t="s">
        <v>22143</v>
      </c>
      <c r="D469" s="769" t="s">
        <v>22762</v>
      </c>
      <c r="E469" s="1864">
        <v>2279126.96</v>
      </c>
      <c r="F469" s="769" t="s">
        <v>22763</v>
      </c>
      <c r="G469" s="1518" t="s">
        <v>22753</v>
      </c>
      <c r="H469" s="1611">
        <v>43194</v>
      </c>
      <c r="I469" s="1611" t="s">
        <v>22764</v>
      </c>
      <c r="J469" s="1612"/>
    </row>
    <row r="470" spans="1:10" ht="48">
      <c r="A470" s="1610" t="s">
        <v>22765</v>
      </c>
      <c r="B470" s="1518" t="s">
        <v>21871</v>
      </c>
      <c r="C470" s="1518" t="s">
        <v>22143</v>
      </c>
      <c r="D470" s="769" t="s">
        <v>22766</v>
      </c>
      <c r="E470" s="1864">
        <v>66000</v>
      </c>
      <c r="F470" s="769" t="s">
        <v>22767</v>
      </c>
      <c r="G470" s="1518" t="s">
        <v>22753</v>
      </c>
      <c r="H470" s="1611">
        <v>43830</v>
      </c>
      <c r="I470" s="1611" t="s">
        <v>21374</v>
      </c>
      <c r="J470" s="1612"/>
    </row>
    <row r="471" spans="1:10" ht="48">
      <c r="A471" s="1610" t="s">
        <v>22768</v>
      </c>
      <c r="B471" s="1518" t="s">
        <v>21871</v>
      </c>
      <c r="C471" s="1518" t="s">
        <v>22143</v>
      </c>
      <c r="D471" s="769" t="s">
        <v>22769</v>
      </c>
      <c r="E471" s="1864">
        <v>48000</v>
      </c>
      <c r="F471" s="769" t="s">
        <v>22770</v>
      </c>
      <c r="G471" s="1518" t="s">
        <v>22753</v>
      </c>
      <c r="H471" s="1611">
        <v>43798</v>
      </c>
      <c r="I471" s="1611" t="s">
        <v>21374</v>
      </c>
      <c r="J471" s="1612"/>
    </row>
    <row r="472" spans="1:10" ht="48">
      <c r="A472" s="1610" t="s">
        <v>22771</v>
      </c>
      <c r="B472" s="1518" t="s">
        <v>21871</v>
      </c>
      <c r="C472" s="1518" t="s">
        <v>22143</v>
      </c>
      <c r="D472" s="769" t="s">
        <v>22772</v>
      </c>
      <c r="E472" s="1864">
        <v>216000</v>
      </c>
      <c r="F472" s="769" t="s">
        <v>22773</v>
      </c>
      <c r="G472" s="1518" t="s">
        <v>22753</v>
      </c>
      <c r="H472" s="1611">
        <v>43153</v>
      </c>
      <c r="I472" s="1611" t="s">
        <v>21300</v>
      </c>
      <c r="J472" s="1612"/>
    </row>
    <row r="473" spans="1:10" ht="48">
      <c r="A473" s="1610" t="s">
        <v>22774</v>
      </c>
      <c r="B473" s="1518" t="s">
        <v>21871</v>
      </c>
      <c r="C473" s="1518" t="s">
        <v>22143</v>
      </c>
      <c r="D473" s="769" t="s">
        <v>22775</v>
      </c>
      <c r="E473" s="1864">
        <v>180000</v>
      </c>
      <c r="F473" s="769" t="s">
        <v>22776</v>
      </c>
      <c r="G473" s="1518" t="s">
        <v>22753</v>
      </c>
      <c r="H473" s="1611">
        <v>43592</v>
      </c>
      <c r="I473" s="1611" t="s">
        <v>21300</v>
      </c>
      <c r="J473" s="1612"/>
    </row>
    <row r="474" spans="1:10" ht="48">
      <c r="A474" s="1610" t="s">
        <v>22777</v>
      </c>
      <c r="B474" s="1518" t="s">
        <v>21878</v>
      </c>
      <c r="C474" s="1518" t="s">
        <v>22143</v>
      </c>
      <c r="D474" s="769" t="s">
        <v>22778</v>
      </c>
      <c r="E474" s="1864">
        <v>1195709.8700000001</v>
      </c>
      <c r="F474" s="769" t="s">
        <v>22779</v>
      </c>
      <c r="G474" s="1518" t="s">
        <v>22753</v>
      </c>
      <c r="H474" s="1611">
        <v>43684</v>
      </c>
      <c r="I474" s="1611" t="s">
        <v>22780</v>
      </c>
      <c r="J474" s="1612"/>
    </row>
    <row r="475" spans="1:10" ht="48">
      <c r="A475" s="1610" t="s">
        <v>22781</v>
      </c>
      <c r="B475" s="1518" t="s">
        <v>21898</v>
      </c>
      <c r="C475" s="1518" t="s">
        <v>22143</v>
      </c>
      <c r="D475" s="769" t="s">
        <v>22782</v>
      </c>
      <c r="E475" s="1864">
        <v>88900</v>
      </c>
      <c r="F475" s="769" t="s">
        <v>22783</v>
      </c>
      <c r="G475" s="1518" t="s">
        <v>22753</v>
      </c>
      <c r="H475" s="1611">
        <v>43776</v>
      </c>
      <c r="I475" s="1611" t="s">
        <v>21300</v>
      </c>
      <c r="J475" s="1612"/>
    </row>
    <row r="476" spans="1:10" ht="48">
      <c r="A476" s="1610" t="s">
        <v>22784</v>
      </c>
      <c r="B476" s="1518" t="s">
        <v>21878</v>
      </c>
      <c r="C476" s="1518" t="s">
        <v>22143</v>
      </c>
      <c r="D476" s="769" t="s">
        <v>22785</v>
      </c>
      <c r="E476" s="1864">
        <v>75000</v>
      </c>
      <c r="F476" s="769" t="s">
        <v>22786</v>
      </c>
      <c r="G476" s="1518" t="s">
        <v>22787</v>
      </c>
      <c r="H476" s="1611">
        <v>43705</v>
      </c>
      <c r="I476" s="1611" t="s">
        <v>22754</v>
      </c>
      <c r="J476" s="1612"/>
    </row>
    <row r="477" spans="1:10" ht="48">
      <c r="A477" s="1610" t="s">
        <v>22788</v>
      </c>
      <c r="B477" s="1518" t="s">
        <v>21898</v>
      </c>
      <c r="C477" s="1518" t="s">
        <v>22143</v>
      </c>
      <c r="D477" s="769" t="s">
        <v>22789</v>
      </c>
      <c r="E477" s="1864">
        <v>118534.2</v>
      </c>
      <c r="F477" s="769" t="s">
        <v>22790</v>
      </c>
      <c r="G477" s="1518" t="s">
        <v>22753</v>
      </c>
      <c r="H477" s="1611">
        <v>43783</v>
      </c>
      <c r="I477" s="1611" t="s">
        <v>22754</v>
      </c>
      <c r="J477" s="1612"/>
    </row>
    <row r="478" spans="1:10" ht="48">
      <c r="A478" s="1610" t="s">
        <v>22791</v>
      </c>
      <c r="B478" s="1518" t="s">
        <v>21898</v>
      </c>
      <c r="C478" s="1518" t="s">
        <v>22143</v>
      </c>
      <c r="D478" s="769" t="s">
        <v>22792</v>
      </c>
      <c r="E478" s="1864">
        <v>89390.399999999994</v>
      </c>
      <c r="F478" s="769" t="s">
        <v>22793</v>
      </c>
      <c r="G478" s="1518" t="s">
        <v>22753</v>
      </c>
      <c r="H478" s="1611">
        <v>43781</v>
      </c>
      <c r="I478" s="1611" t="s">
        <v>22794</v>
      </c>
      <c r="J478" s="1612"/>
    </row>
    <row r="479" spans="1:10" ht="48">
      <c r="A479" s="1610" t="s">
        <v>22795</v>
      </c>
      <c r="B479" s="1518" t="s">
        <v>21878</v>
      </c>
      <c r="C479" s="1518" t="s">
        <v>22143</v>
      </c>
      <c r="D479" s="769" t="s">
        <v>22796</v>
      </c>
      <c r="E479" s="1864">
        <v>77000</v>
      </c>
      <c r="F479" s="769" t="s">
        <v>22786</v>
      </c>
      <c r="G479" s="1518" t="s">
        <v>22753</v>
      </c>
      <c r="H479" s="1611">
        <v>43705</v>
      </c>
      <c r="I479" s="1611" t="s">
        <v>22754</v>
      </c>
      <c r="J479" s="1612"/>
    </row>
    <row r="480" spans="1:10" ht="48">
      <c r="A480" s="1610" t="s">
        <v>22797</v>
      </c>
      <c r="B480" s="1518" t="s">
        <v>21878</v>
      </c>
      <c r="C480" s="1518" t="s">
        <v>22143</v>
      </c>
      <c r="D480" s="769" t="s">
        <v>22798</v>
      </c>
      <c r="E480" s="1864">
        <v>60000</v>
      </c>
      <c r="F480" s="769" t="s">
        <v>22799</v>
      </c>
      <c r="G480" s="1518" t="s">
        <v>22753</v>
      </c>
      <c r="H480" s="1611">
        <v>43705</v>
      </c>
      <c r="I480" s="1611" t="s">
        <v>22754</v>
      </c>
      <c r="J480" s="1612"/>
    </row>
    <row r="481" spans="1:10" ht="48">
      <c r="A481" s="1610" t="s">
        <v>22800</v>
      </c>
      <c r="B481" s="1518" t="s">
        <v>21878</v>
      </c>
      <c r="C481" s="1518" t="s">
        <v>22143</v>
      </c>
      <c r="D481" s="769" t="s">
        <v>22801</v>
      </c>
      <c r="E481" s="1864">
        <v>80000</v>
      </c>
      <c r="F481" s="769" t="s">
        <v>22786</v>
      </c>
      <c r="G481" s="1518" t="s">
        <v>22753</v>
      </c>
      <c r="H481" s="1611">
        <v>43705</v>
      </c>
      <c r="I481" s="1611" t="s">
        <v>22754</v>
      </c>
      <c r="J481" s="1612"/>
    </row>
    <row r="482" spans="1:10" ht="48">
      <c r="A482" s="1610" t="s">
        <v>22802</v>
      </c>
      <c r="B482" s="1518" t="s">
        <v>21878</v>
      </c>
      <c r="C482" s="1518" t="s">
        <v>22143</v>
      </c>
      <c r="D482" s="769" t="s">
        <v>22803</v>
      </c>
      <c r="E482" s="1864">
        <v>104000</v>
      </c>
      <c r="F482" s="769" t="s">
        <v>22786</v>
      </c>
      <c r="G482" s="1518" t="s">
        <v>22753</v>
      </c>
      <c r="H482" s="1611">
        <v>43705</v>
      </c>
      <c r="I482" s="1611" t="s">
        <v>22754</v>
      </c>
      <c r="J482" s="1612"/>
    </row>
    <row r="483" spans="1:10" ht="48">
      <c r="A483" s="1610" t="s">
        <v>22804</v>
      </c>
      <c r="B483" s="1518" t="s">
        <v>21878</v>
      </c>
      <c r="C483" s="1518" t="s">
        <v>22143</v>
      </c>
      <c r="D483" s="769" t="s">
        <v>22805</v>
      </c>
      <c r="E483" s="1864">
        <v>60000</v>
      </c>
      <c r="F483" s="769" t="s">
        <v>22799</v>
      </c>
      <c r="G483" s="1518" t="s">
        <v>22753</v>
      </c>
      <c r="H483" s="1611">
        <v>43705</v>
      </c>
      <c r="I483" s="1611" t="s">
        <v>22754</v>
      </c>
      <c r="J483" s="1612"/>
    </row>
    <row r="484" spans="1:10" ht="48">
      <c r="A484" s="1610" t="s">
        <v>22806</v>
      </c>
      <c r="B484" s="1518" t="s">
        <v>21898</v>
      </c>
      <c r="C484" s="1518" t="s">
        <v>22143</v>
      </c>
      <c r="D484" s="769" t="s">
        <v>22807</v>
      </c>
      <c r="E484" s="1864">
        <v>85200</v>
      </c>
      <c r="F484" s="769" t="s">
        <v>22808</v>
      </c>
      <c r="G484" s="1518" t="s">
        <v>22753</v>
      </c>
      <c r="H484" s="1611">
        <v>43705</v>
      </c>
      <c r="I484" s="1611" t="s">
        <v>21374</v>
      </c>
      <c r="J484" s="1612"/>
    </row>
    <row r="485" spans="1:10" ht="48">
      <c r="A485" s="1610" t="s">
        <v>22809</v>
      </c>
      <c r="B485" s="1518" t="s">
        <v>21878</v>
      </c>
      <c r="C485" s="1518" t="s">
        <v>22143</v>
      </c>
      <c r="D485" s="769" t="s">
        <v>22810</v>
      </c>
      <c r="E485" s="1864">
        <v>319392</v>
      </c>
      <c r="F485" s="769" t="s">
        <v>22811</v>
      </c>
      <c r="G485" s="1518" t="s">
        <v>22753</v>
      </c>
      <c r="H485" s="1611">
        <v>43160</v>
      </c>
      <c r="I485" s="1611" t="s">
        <v>21300</v>
      </c>
      <c r="J485" s="1612"/>
    </row>
    <row r="486" spans="1:10" ht="48">
      <c r="A486" s="1610" t="s">
        <v>22812</v>
      </c>
      <c r="B486" s="1518" t="s">
        <v>21878</v>
      </c>
      <c r="C486" s="1518" t="s">
        <v>22143</v>
      </c>
      <c r="D486" s="769" t="s">
        <v>22813</v>
      </c>
      <c r="E486" s="1864">
        <v>688987.8</v>
      </c>
      <c r="F486" s="769" t="s">
        <v>22814</v>
      </c>
      <c r="G486" s="1518" t="s">
        <v>22753</v>
      </c>
      <c r="H486" s="1611">
        <v>43801</v>
      </c>
      <c r="I486" s="1611" t="s">
        <v>21300</v>
      </c>
      <c r="J486" s="1612"/>
    </row>
    <row r="487" spans="1:10" ht="48">
      <c r="A487" s="1610" t="s">
        <v>22815</v>
      </c>
      <c r="B487" s="1518" t="s">
        <v>21898</v>
      </c>
      <c r="C487" s="1518" t="s">
        <v>22143</v>
      </c>
      <c r="D487" s="769" t="s">
        <v>22816</v>
      </c>
      <c r="E487" s="1864">
        <v>240000</v>
      </c>
      <c r="F487" s="769" t="s">
        <v>22814</v>
      </c>
      <c r="G487" s="1518" t="s">
        <v>22753</v>
      </c>
      <c r="H487" s="1611">
        <v>43179</v>
      </c>
      <c r="I487" s="1611" t="s">
        <v>21300</v>
      </c>
      <c r="J487" s="1612"/>
    </row>
    <row r="488" spans="1:10" ht="48">
      <c r="A488" s="1610" t="s">
        <v>22817</v>
      </c>
      <c r="B488" s="1518" t="s">
        <v>22818</v>
      </c>
      <c r="C488" s="1518" t="s">
        <v>22143</v>
      </c>
      <c r="D488" s="769" t="s">
        <v>22819</v>
      </c>
      <c r="E488" s="1864">
        <v>186480</v>
      </c>
      <c r="F488" s="769" t="s">
        <v>22820</v>
      </c>
      <c r="G488" s="1518" t="s">
        <v>22753</v>
      </c>
      <c r="H488" s="1611">
        <v>43222</v>
      </c>
      <c r="I488" s="1611" t="s">
        <v>21300</v>
      </c>
      <c r="J488" s="1612"/>
    </row>
    <row r="489" spans="1:10" ht="48">
      <c r="A489" s="1610" t="s">
        <v>22821</v>
      </c>
      <c r="B489" s="1518" t="s">
        <v>21878</v>
      </c>
      <c r="C489" s="1518" t="s">
        <v>22143</v>
      </c>
      <c r="D489" s="769" t="s">
        <v>22822</v>
      </c>
      <c r="E489" s="1864">
        <v>395856</v>
      </c>
      <c r="F489" s="769" t="s">
        <v>22823</v>
      </c>
      <c r="G489" s="1518" t="s">
        <v>22753</v>
      </c>
      <c r="H489" s="1611">
        <v>43159</v>
      </c>
      <c r="I489" s="1611" t="s">
        <v>21300</v>
      </c>
      <c r="J489" s="1612"/>
    </row>
    <row r="490" spans="1:10" ht="48">
      <c r="A490" s="1610" t="s">
        <v>22824</v>
      </c>
      <c r="B490" s="1518" t="s">
        <v>21878</v>
      </c>
      <c r="C490" s="1518" t="s">
        <v>22143</v>
      </c>
      <c r="D490" s="769" t="s">
        <v>22825</v>
      </c>
      <c r="E490" s="1864">
        <v>2956974.14</v>
      </c>
      <c r="F490" s="769" t="s">
        <v>22826</v>
      </c>
      <c r="G490" s="1518" t="s">
        <v>22753</v>
      </c>
      <c r="H490" s="1611">
        <v>43273</v>
      </c>
      <c r="I490" s="1611" t="s">
        <v>21300</v>
      </c>
      <c r="J490" s="1612"/>
    </row>
    <row r="491" spans="1:10" ht="48">
      <c r="A491" s="1610" t="s">
        <v>22827</v>
      </c>
      <c r="B491" s="1518" t="s">
        <v>21871</v>
      </c>
      <c r="C491" s="1518" t="s">
        <v>22143</v>
      </c>
      <c r="D491" s="769" t="s">
        <v>22828</v>
      </c>
      <c r="E491" s="1864">
        <v>48000</v>
      </c>
      <c r="F491" s="769" t="s">
        <v>22829</v>
      </c>
      <c r="G491" s="1518" t="s">
        <v>22753</v>
      </c>
      <c r="H491" s="1611">
        <v>43822</v>
      </c>
      <c r="I491" s="1611" t="s">
        <v>21374</v>
      </c>
      <c r="J491" s="1612"/>
    </row>
    <row r="492" spans="1:10">
      <c r="A492" s="2037" t="s">
        <v>22120</v>
      </c>
      <c r="B492" s="2038"/>
      <c r="C492" s="2038"/>
      <c r="D492" s="2038"/>
      <c r="E492" s="2038"/>
      <c r="F492" s="2038"/>
      <c r="G492" s="2038"/>
      <c r="H492" s="2038"/>
      <c r="I492" s="2038"/>
      <c r="J492" s="2039"/>
    </row>
    <row r="493" spans="1:10" ht="60">
      <c r="A493" s="1610" t="s">
        <v>22830</v>
      </c>
      <c r="B493" s="1518" t="s">
        <v>21871</v>
      </c>
      <c r="C493" s="1518" t="s">
        <v>22143</v>
      </c>
      <c r="D493" s="769" t="s">
        <v>22831</v>
      </c>
      <c r="E493" s="1864">
        <v>60000</v>
      </c>
      <c r="F493" s="769" t="s">
        <v>22832</v>
      </c>
      <c r="G493" s="1518" t="s">
        <v>22138</v>
      </c>
      <c r="H493" s="1611">
        <v>43983</v>
      </c>
      <c r="I493" s="1611" t="s">
        <v>22833</v>
      </c>
      <c r="J493" s="1612"/>
    </row>
    <row r="494" spans="1:10" ht="48">
      <c r="A494" s="1610" t="s">
        <v>22834</v>
      </c>
      <c r="B494" s="1518" t="s">
        <v>21871</v>
      </c>
      <c r="C494" s="1518" t="s">
        <v>22143</v>
      </c>
      <c r="D494" s="769" t="s">
        <v>22835</v>
      </c>
      <c r="E494" s="1864">
        <v>35640</v>
      </c>
      <c r="F494" s="769" t="s">
        <v>22836</v>
      </c>
      <c r="G494" s="1518" t="s">
        <v>22138</v>
      </c>
      <c r="H494" s="1611">
        <v>44083</v>
      </c>
      <c r="I494" s="1611" t="s">
        <v>21300</v>
      </c>
      <c r="J494" s="1612"/>
    </row>
    <row r="495" spans="1:10" ht="60">
      <c r="A495" s="1610" t="s">
        <v>22837</v>
      </c>
      <c r="B495" s="1518" t="s">
        <v>21871</v>
      </c>
      <c r="C495" s="1518" t="s">
        <v>22143</v>
      </c>
      <c r="D495" s="769" t="s">
        <v>22838</v>
      </c>
      <c r="E495" s="1864">
        <v>30000</v>
      </c>
      <c r="F495" s="769" t="s">
        <v>22839</v>
      </c>
      <c r="G495" s="1518" t="s">
        <v>22138</v>
      </c>
      <c r="H495" s="1611">
        <v>43973</v>
      </c>
      <c r="I495" s="1611" t="s">
        <v>22840</v>
      </c>
      <c r="J495" s="1612"/>
    </row>
    <row r="496" spans="1:10" ht="60">
      <c r="A496" s="1610" t="s">
        <v>22841</v>
      </c>
      <c r="B496" s="1518" t="s">
        <v>22842</v>
      </c>
      <c r="C496" s="1518" t="s">
        <v>22143</v>
      </c>
      <c r="D496" s="769" t="s">
        <v>22843</v>
      </c>
      <c r="E496" s="1864">
        <v>30000</v>
      </c>
      <c r="F496" s="769" t="s">
        <v>22844</v>
      </c>
      <c r="G496" s="1518" t="s">
        <v>22753</v>
      </c>
      <c r="H496" s="1611">
        <v>44012</v>
      </c>
      <c r="I496" s="1611" t="s">
        <v>22845</v>
      </c>
      <c r="J496" s="1612"/>
    </row>
    <row r="497" spans="1:10" ht="48">
      <c r="A497" s="1610" t="s">
        <v>22846</v>
      </c>
      <c r="B497" s="1518" t="s">
        <v>21871</v>
      </c>
      <c r="C497" s="1518" t="s">
        <v>22143</v>
      </c>
      <c r="D497" s="769" t="s">
        <v>22847</v>
      </c>
      <c r="E497" s="1864">
        <v>1678004.64</v>
      </c>
      <c r="F497" s="769" t="s">
        <v>22763</v>
      </c>
      <c r="G497" s="1518" t="s">
        <v>22753</v>
      </c>
      <c r="H497" s="1611">
        <v>44071</v>
      </c>
      <c r="I497" s="1611" t="s">
        <v>21300</v>
      </c>
      <c r="J497" s="1612"/>
    </row>
    <row r="498" spans="1:10" ht="36">
      <c r="A498" s="1610" t="s">
        <v>22848</v>
      </c>
      <c r="B498" s="1518" t="s">
        <v>21898</v>
      </c>
      <c r="C498" s="1518" t="s">
        <v>22143</v>
      </c>
      <c r="D498" s="769" t="s">
        <v>22849</v>
      </c>
      <c r="E498" s="1864">
        <v>134376</v>
      </c>
      <c r="F498" s="769" t="s">
        <v>22850</v>
      </c>
      <c r="G498" s="1518" t="s">
        <v>22753</v>
      </c>
      <c r="H498" s="1611">
        <v>44049</v>
      </c>
      <c r="I498" s="1611" t="s">
        <v>22754</v>
      </c>
      <c r="J498" s="1612" t="s">
        <v>758</v>
      </c>
    </row>
    <row r="499" spans="1:10" ht="48">
      <c r="A499" s="1610" t="s">
        <v>22851</v>
      </c>
      <c r="B499" s="1518" t="s">
        <v>21898</v>
      </c>
      <c r="C499" s="1518" t="s">
        <v>22143</v>
      </c>
      <c r="D499" s="769" t="s">
        <v>22852</v>
      </c>
      <c r="E499" s="1864">
        <v>88399.23</v>
      </c>
      <c r="F499" s="769" t="s">
        <v>22853</v>
      </c>
      <c r="G499" s="1518" t="s">
        <v>22787</v>
      </c>
      <c r="H499" s="1611">
        <v>44076</v>
      </c>
      <c r="I499" s="1611" t="s">
        <v>22854</v>
      </c>
      <c r="J499" s="1612"/>
    </row>
    <row r="500" spans="1:10" ht="84">
      <c r="A500" s="1610" t="s">
        <v>22855</v>
      </c>
      <c r="B500" s="1518" t="s">
        <v>21878</v>
      </c>
      <c r="C500" s="1518" t="s">
        <v>22143</v>
      </c>
      <c r="D500" s="769" t="s">
        <v>22856</v>
      </c>
      <c r="E500" s="1864">
        <v>1762003.76</v>
      </c>
      <c r="F500" s="769" t="s">
        <v>22857</v>
      </c>
      <c r="G500" s="1518" t="s">
        <v>22753</v>
      </c>
      <c r="H500" s="1611">
        <v>44062</v>
      </c>
      <c r="I500" s="1611" t="s">
        <v>21300</v>
      </c>
      <c r="J500" s="1612"/>
    </row>
    <row r="501" spans="1:10" ht="48">
      <c r="A501" s="1610" t="s">
        <v>22858</v>
      </c>
      <c r="B501" s="1518" t="s">
        <v>21878</v>
      </c>
      <c r="C501" s="1518" t="s">
        <v>22143</v>
      </c>
      <c r="D501" s="769" t="s">
        <v>22859</v>
      </c>
      <c r="E501" s="1864">
        <v>304992</v>
      </c>
      <c r="F501" s="769" t="s">
        <v>22860</v>
      </c>
      <c r="G501" s="1518" t="s">
        <v>22753</v>
      </c>
      <c r="H501" s="1611">
        <v>44103</v>
      </c>
      <c r="I501" s="1611" t="s">
        <v>21300</v>
      </c>
      <c r="J501" s="1612"/>
    </row>
    <row r="502" spans="1:10" ht="24">
      <c r="A502" s="1610" t="s">
        <v>22861</v>
      </c>
      <c r="B502" s="1518" t="s">
        <v>21898</v>
      </c>
      <c r="C502" s="1518" t="s">
        <v>22143</v>
      </c>
      <c r="D502" s="769" t="s">
        <v>22862</v>
      </c>
      <c r="E502" s="1864">
        <v>225600</v>
      </c>
      <c r="F502" s="769" t="s">
        <v>22863</v>
      </c>
      <c r="G502" s="1518" t="s">
        <v>22864</v>
      </c>
      <c r="H502" s="1611"/>
      <c r="I502" s="1611" t="s">
        <v>21374</v>
      </c>
      <c r="J502" s="1612"/>
    </row>
    <row r="503" spans="1:10" ht="48">
      <c r="A503" s="1610" t="s">
        <v>22865</v>
      </c>
      <c r="B503" s="1518" t="s">
        <v>21898</v>
      </c>
      <c r="C503" s="1518" t="s">
        <v>22143</v>
      </c>
      <c r="D503" s="769" t="s">
        <v>22866</v>
      </c>
      <c r="E503" s="1864">
        <v>98400</v>
      </c>
      <c r="F503" s="769" t="s">
        <v>22867</v>
      </c>
      <c r="G503" s="1518" t="s">
        <v>22753</v>
      </c>
      <c r="H503" s="1611">
        <v>44068</v>
      </c>
      <c r="I503" s="1611" t="s">
        <v>21374</v>
      </c>
      <c r="J503" s="1612"/>
    </row>
    <row r="504" spans="1:10" ht="48">
      <c r="A504" s="1610" t="s">
        <v>22868</v>
      </c>
      <c r="B504" s="1518" t="s">
        <v>21898</v>
      </c>
      <c r="C504" s="1518" t="s">
        <v>22143</v>
      </c>
      <c r="D504" s="769" t="s">
        <v>22869</v>
      </c>
      <c r="E504" s="1864">
        <v>238320</v>
      </c>
      <c r="F504" s="769" t="s">
        <v>22870</v>
      </c>
      <c r="G504" s="1518" t="s">
        <v>22753</v>
      </c>
      <c r="H504" s="1611">
        <v>44083</v>
      </c>
      <c r="I504" s="1611" t="s">
        <v>21300</v>
      </c>
      <c r="J504" s="1612"/>
    </row>
    <row r="505" spans="1:10" ht="48">
      <c r="A505" s="1610" t="s">
        <v>22871</v>
      </c>
      <c r="B505" s="1518" t="s">
        <v>21898</v>
      </c>
      <c r="C505" s="1518" t="s">
        <v>22143</v>
      </c>
      <c r="D505" s="769" t="s">
        <v>22872</v>
      </c>
      <c r="E505" s="1864">
        <v>234000</v>
      </c>
      <c r="F505" s="769" t="s">
        <v>22870</v>
      </c>
      <c r="G505" s="1518" t="s">
        <v>22753</v>
      </c>
      <c r="H505" s="1611">
        <v>44088</v>
      </c>
      <c r="I505" s="1611" t="s">
        <v>21300</v>
      </c>
      <c r="J505" s="1612"/>
    </row>
    <row r="506" spans="1:10" ht="48">
      <c r="A506" s="1610" t="s">
        <v>22873</v>
      </c>
      <c r="B506" s="1518" t="s">
        <v>21898</v>
      </c>
      <c r="C506" s="1518" t="s">
        <v>22143</v>
      </c>
      <c r="D506" s="769" t="s">
        <v>22874</v>
      </c>
      <c r="E506" s="1864">
        <v>68400</v>
      </c>
      <c r="F506" s="769" t="s">
        <v>22875</v>
      </c>
      <c r="G506" s="1518" t="s">
        <v>22753</v>
      </c>
      <c r="H506" s="1611">
        <v>44022</v>
      </c>
      <c r="I506" s="1611" t="s">
        <v>21374</v>
      </c>
      <c r="J506" s="1612"/>
    </row>
    <row r="507" spans="1:10" ht="48">
      <c r="A507" s="1610" t="s">
        <v>22876</v>
      </c>
      <c r="B507" s="1518" t="s">
        <v>21898</v>
      </c>
      <c r="C507" s="1518" t="s">
        <v>22143</v>
      </c>
      <c r="D507" s="769" t="s">
        <v>22877</v>
      </c>
      <c r="E507" s="1864">
        <v>109900</v>
      </c>
      <c r="F507" s="769" t="s">
        <v>22673</v>
      </c>
      <c r="G507" s="1518" t="s">
        <v>22753</v>
      </c>
      <c r="H507" s="1611">
        <v>44094</v>
      </c>
      <c r="I507" s="1611" t="s">
        <v>21300</v>
      </c>
      <c r="J507" s="1612"/>
    </row>
    <row r="508" spans="1:10" ht="31.5" customHeight="1">
      <c r="A508" s="1610" t="s">
        <v>22106</v>
      </c>
      <c r="B508" s="1518" t="s">
        <v>21878</v>
      </c>
      <c r="C508" s="1518" t="s">
        <v>22143</v>
      </c>
      <c r="D508" s="769" t="s">
        <v>22878</v>
      </c>
      <c r="E508" s="1864">
        <v>401619.6</v>
      </c>
      <c r="F508" s="769"/>
      <c r="G508" s="1518" t="s">
        <v>22879</v>
      </c>
      <c r="H508" s="1611"/>
      <c r="I508" s="1611" t="s">
        <v>22880</v>
      </c>
      <c r="J508" s="1612" t="s">
        <v>22881</v>
      </c>
    </row>
    <row r="509" spans="1:10" ht="31.5" customHeight="1">
      <c r="A509" s="1610" t="s">
        <v>22882</v>
      </c>
      <c r="B509" s="1518" t="s">
        <v>21898</v>
      </c>
      <c r="C509" s="1518" t="s">
        <v>22143</v>
      </c>
      <c r="D509" s="769" t="s">
        <v>22883</v>
      </c>
      <c r="E509" s="1864">
        <v>4213</v>
      </c>
      <c r="F509" s="769" t="s">
        <v>22884</v>
      </c>
      <c r="G509" s="1518" t="s">
        <v>22138</v>
      </c>
      <c r="H509" s="1611">
        <v>43858</v>
      </c>
      <c r="I509" s="1611" t="s">
        <v>22885</v>
      </c>
      <c r="J509" s="1612"/>
    </row>
    <row r="510" spans="1:10" ht="31.5" customHeight="1">
      <c r="A510" s="1610" t="s">
        <v>22886</v>
      </c>
      <c r="B510" s="1518" t="s">
        <v>21878</v>
      </c>
      <c r="C510" s="1518" t="s">
        <v>22143</v>
      </c>
      <c r="D510" s="769" t="s">
        <v>22887</v>
      </c>
      <c r="E510" s="1864">
        <v>1529179.18</v>
      </c>
      <c r="F510" s="769" t="s">
        <v>22330</v>
      </c>
      <c r="G510" s="1518" t="s">
        <v>22888</v>
      </c>
      <c r="H510" s="1611"/>
      <c r="I510" s="1611"/>
      <c r="J510" s="1612"/>
    </row>
    <row r="511" spans="1:10" ht="48">
      <c r="A511" s="1610" t="s">
        <v>22889</v>
      </c>
      <c r="B511" s="1518" t="s">
        <v>22135</v>
      </c>
      <c r="C511" s="1518" t="s">
        <v>22143</v>
      </c>
      <c r="D511" s="769" t="s">
        <v>22890</v>
      </c>
      <c r="E511" s="1864">
        <v>105550</v>
      </c>
      <c r="F511" s="769" t="s">
        <v>22891</v>
      </c>
      <c r="G511" s="1518" t="s">
        <v>22753</v>
      </c>
      <c r="H511" s="1611">
        <v>44064</v>
      </c>
      <c r="I511" s="1611" t="s">
        <v>22892</v>
      </c>
      <c r="J511" s="1612"/>
    </row>
    <row r="512" spans="1:10" ht="32.25" customHeight="1">
      <c r="A512" s="1610" t="s">
        <v>22893</v>
      </c>
      <c r="B512" s="1518" t="s">
        <v>22127</v>
      </c>
      <c r="C512" s="1518" t="s">
        <v>22143</v>
      </c>
      <c r="D512" s="769" t="s">
        <v>389</v>
      </c>
      <c r="E512" s="1864">
        <v>170000</v>
      </c>
      <c r="F512" s="769"/>
      <c r="G512" s="1518"/>
      <c r="H512" s="1611"/>
      <c r="I512" s="1611"/>
      <c r="J512" s="1612" t="s">
        <v>22894</v>
      </c>
    </row>
    <row r="513" spans="1:10" ht="36">
      <c r="A513" s="1610" t="s">
        <v>22895</v>
      </c>
      <c r="B513" s="1518" t="s">
        <v>22127</v>
      </c>
      <c r="C513" s="1518" t="s">
        <v>22143</v>
      </c>
      <c r="D513" s="769" t="s">
        <v>389</v>
      </c>
      <c r="E513" s="1864">
        <v>240000</v>
      </c>
      <c r="F513" s="769"/>
      <c r="G513" s="1518"/>
      <c r="H513" s="1611"/>
      <c r="I513" s="1611"/>
      <c r="J513" s="1612" t="s">
        <v>22894</v>
      </c>
    </row>
    <row r="514" spans="1:10" ht="31.5" customHeight="1">
      <c r="A514" s="1610" t="s">
        <v>22896</v>
      </c>
      <c r="B514" s="1518" t="s">
        <v>22127</v>
      </c>
      <c r="C514" s="1518" t="s">
        <v>22143</v>
      </c>
      <c r="D514" s="769" t="s">
        <v>389</v>
      </c>
      <c r="E514" s="1864">
        <v>350000</v>
      </c>
      <c r="F514" s="769"/>
      <c r="G514" s="1518"/>
      <c r="H514" s="1611"/>
      <c r="I514" s="1611"/>
      <c r="J514" s="1612" t="s">
        <v>22894</v>
      </c>
    </row>
    <row r="515" spans="1:10" ht="48">
      <c r="A515" s="1610" t="s">
        <v>22897</v>
      </c>
      <c r="B515" s="1518" t="s">
        <v>22135</v>
      </c>
      <c r="C515" s="1518" t="s">
        <v>22143</v>
      </c>
      <c r="D515" s="769" t="s">
        <v>22898</v>
      </c>
      <c r="E515" s="1864">
        <v>74048.399999999994</v>
      </c>
      <c r="F515" s="769" t="s">
        <v>22899</v>
      </c>
      <c r="G515" s="1518" t="s">
        <v>22753</v>
      </c>
      <c r="H515" s="1611">
        <v>44021</v>
      </c>
      <c r="I515" s="1611" t="s">
        <v>22892</v>
      </c>
      <c r="J515" s="1612"/>
    </row>
    <row r="516" spans="1:10" ht="29.25" customHeight="1">
      <c r="A516" s="1610" t="s">
        <v>22900</v>
      </c>
      <c r="B516" s="1518" t="s">
        <v>22142</v>
      </c>
      <c r="C516" s="1518" t="s">
        <v>22143</v>
      </c>
      <c r="D516" s="769" t="s">
        <v>22901</v>
      </c>
      <c r="E516" s="1864">
        <v>575218.62</v>
      </c>
      <c r="F516" s="769" t="s">
        <v>22902</v>
      </c>
      <c r="G516" s="1518" t="s">
        <v>22753</v>
      </c>
      <c r="H516" s="1611">
        <v>44053</v>
      </c>
      <c r="I516" s="1611" t="s">
        <v>22903</v>
      </c>
      <c r="J516" s="1612" t="s">
        <v>22904</v>
      </c>
    </row>
    <row r="517" spans="1:10" ht="29.25" customHeight="1">
      <c r="A517" s="1610" t="s">
        <v>22905</v>
      </c>
      <c r="B517" s="1518" t="s">
        <v>22142</v>
      </c>
      <c r="C517" s="1518" t="s">
        <v>22143</v>
      </c>
      <c r="D517" s="769" t="s">
        <v>22901</v>
      </c>
      <c r="E517" s="1864">
        <v>156900</v>
      </c>
      <c r="F517" s="769" t="s">
        <v>22906</v>
      </c>
      <c r="G517" s="1518" t="s">
        <v>22753</v>
      </c>
      <c r="H517" s="1611">
        <v>44056</v>
      </c>
      <c r="I517" s="1611" t="s">
        <v>22907</v>
      </c>
      <c r="J517" s="1612" t="s">
        <v>22908</v>
      </c>
    </row>
    <row r="518" spans="1:10" ht="29.25" customHeight="1">
      <c r="A518" s="1610" t="s">
        <v>22909</v>
      </c>
      <c r="B518" s="1518" t="s">
        <v>22910</v>
      </c>
      <c r="C518" s="1518" t="s">
        <v>22143</v>
      </c>
      <c r="D518" s="769" t="s">
        <v>22911</v>
      </c>
      <c r="E518" s="1864">
        <v>34400</v>
      </c>
      <c r="F518" s="769" t="s">
        <v>22912</v>
      </c>
      <c r="G518" s="1518" t="s">
        <v>22753</v>
      </c>
      <c r="H518" s="1611">
        <v>43900</v>
      </c>
      <c r="I518" s="1611" t="s">
        <v>22754</v>
      </c>
      <c r="J518" s="1612"/>
    </row>
    <row r="519" spans="1:10" ht="48">
      <c r="A519" s="1610" t="s">
        <v>22913</v>
      </c>
      <c r="B519" s="1518" t="s">
        <v>21898</v>
      </c>
      <c r="C519" s="1518" t="s">
        <v>22143</v>
      </c>
      <c r="D519" s="769" t="s">
        <v>22914</v>
      </c>
      <c r="E519" s="1864">
        <v>199920</v>
      </c>
      <c r="F519" s="769" t="s">
        <v>22915</v>
      </c>
      <c r="G519" s="1518" t="s">
        <v>22753</v>
      </c>
      <c r="H519" s="1611">
        <v>44056</v>
      </c>
      <c r="I519" s="1611" t="s">
        <v>22754</v>
      </c>
      <c r="J519" s="1612"/>
    </row>
    <row r="520" spans="1:10" ht="48">
      <c r="A520" s="1610" t="s">
        <v>22916</v>
      </c>
      <c r="B520" s="1518" t="s">
        <v>21898</v>
      </c>
      <c r="C520" s="1518" t="s">
        <v>22143</v>
      </c>
      <c r="D520" s="769" t="s">
        <v>22917</v>
      </c>
      <c r="E520" s="1864">
        <v>85500</v>
      </c>
      <c r="F520" s="769" t="s">
        <v>22918</v>
      </c>
      <c r="G520" s="1518" t="s">
        <v>22753</v>
      </c>
      <c r="H520" s="1611">
        <v>44091</v>
      </c>
      <c r="I520" s="1611" t="s">
        <v>22919</v>
      </c>
      <c r="J520" s="1612"/>
    </row>
    <row r="521" spans="1:10" ht="48">
      <c r="A521" s="1610" t="s">
        <v>22920</v>
      </c>
      <c r="B521" s="1518" t="s">
        <v>21871</v>
      </c>
      <c r="C521" s="1518" t="s">
        <v>22143</v>
      </c>
      <c r="D521" s="769" t="s">
        <v>22921</v>
      </c>
      <c r="E521" s="1864">
        <v>199920</v>
      </c>
      <c r="F521" s="769" t="s">
        <v>22922</v>
      </c>
      <c r="G521" s="1518" t="s">
        <v>22753</v>
      </c>
      <c r="H521" s="1611">
        <v>43992</v>
      </c>
      <c r="I521" s="1611" t="s">
        <v>22754</v>
      </c>
      <c r="J521" s="1612"/>
    </row>
    <row r="522" spans="1:10">
      <c r="A522" s="2037" t="s">
        <v>22131</v>
      </c>
      <c r="B522" s="2038"/>
      <c r="C522" s="2038"/>
      <c r="D522" s="2038"/>
      <c r="E522" s="2038"/>
      <c r="F522" s="2038"/>
      <c r="G522" s="2038"/>
      <c r="H522" s="2038"/>
      <c r="I522" s="2038"/>
      <c r="J522" s="2039"/>
    </row>
    <row r="523" spans="1:10" ht="36">
      <c r="A523" s="1610" t="s">
        <v>22841</v>
      </c>
      <c r="B523" s="1518" t="s">
        <v>22842</v>
      </c>
      <c r="C523" s="1518" t="s">
        <v>22143</v>
      </c>
      <c r="D523" s="769"/>
      <c r="E523" s="1864">
        <v>60000</v>
      </c>
      <c r="F523" s="769"/>
      <c r="G523" s="1518"/>
      <c r="H523" s="1611"/>
      <c r="I523" s="1611" t="s">
        <v>21374</v>
      </c>
      <c r="J523" s="1612"/>
    </row>
    <row r="524" spans="1:10" ht="24">
      <c r="A524" s="1610" t="s">
        <v>22827</v>
      </c>
      <c r="B524" s="1518" t="s">
        <v>21871</v>
      </c>
      <c r="C524" s="1518" t="s">
        <v>22143</v>
      </c>
      <c r="D524" s="769"/>
      <c r="E524" s="1864">
        <v>48000</v>
      </c>
      <c r="F524" s="769"/>
      <c r="G524" s="1518"/>
      <c r="H524" s="1611"/>
      <c r="I524" s="1611" t="s">
        <v>21374</v>
      </c>
      <c r="J524" s="1612"/>
    </row>
    <row r="525" spans="1:10" ht="24">
      <c r="A525" s="1610" t="s">
        <v>22795</v>
      </c>
      <c r="B525" s="1518" t="s">
        <v>21878</v>
      </c>
      <c r="C525" s="1518" t="s">
        <v>22143</v>
      </c>
      <c r="D525" s="769"/>
      <c r="E525" s="1864">
        <v>77000</v>
      </c>
      <c r="F525" s="769"/>
      <c r="G525" s="1518"/>
      <c r="H525" s="1611"/>
      <c r="I525" s="1611" t="s">
        <v>22754</v>
      </c>
      <c r="J525" s="1612"/>
    </row>
    <row r="526" spans="1:10" ht="24">
      <c r="A526" s="1610" t="s">
        <v>22765</v>
      </c>
      <c r="B526" s="1518" t="s">
        <v>21871</v>
      </c>
      <c r="C526" s="1518" t="s">
        <v>22143</v>
      </c>
      <c r="D526" s="769"/>
      <c r="E526" s="1864">
        <v>66000</v>
      </c>
      <c r="F526" s="769"/>
      <c r="G526" s="1518"/>
      <c r="H526" s="1611"/>
      <c r="I526" s="1611" t="s">
        <v>21374</v>
      </c>
      <c r="J526" s="1612"/>
    </row>
    <row r="527" spans="1:10" ht="24">
      <c r="A527" s="1610" t="s">
        <v>22768</v>
      </c>
      <c r="B527" s="1518" t="s">
        <v>21871</v>
      </c>
      <c r="C527" s="1518" t="s">
        <v>22143</v>
      </c>
      <c r="D527" s="769"/>
      <c r="E527" s="1864">
        <v>48000</v>
      </c>
      <c r="F527" s="769"/>
      <c r="G527" s="1518"/>
      <c r="H527" s="1611"/>
      <c r="I527" s="1611" t="s">
        <v>21374</v>
      </c>
      <c r="J527" s="1612"/>
    </row>
    <row r="528" spans="1:10" ht="24">
      <c r="A528" s="1610" t="s">
        <v>22777</v>
      </c>
      <c r="B528" s="1518" t="s">
        <v>21878</v>
      </c>
      <c r="C528" s="1518" t="s">
        <v>22143</v>
      </c>
      <c r="D528" s="769"/>
      <c r="E528" s="1864">
        <v>1195709.8700000001</v>
      </c>
      <c r="F528" s="769"/>
      <c r="G528" s="1518"/>
      <c r="H528" s="1611"/>
      <c r="I528" s="1611" t="s">
        <v>22780</v>
      </c>
      <c r="J528" s="1612"/>
    </row>
    <row r="529" spans="1:10" ht="24">
      <c r="A529" s="1610" t="s">
        <v>22784</v>
      </c>
      <c r="B529" s="1518" t="s">
        <v>21898</v>
      </c>
      <c r="C529" s="1518" t="s">
        <v>22143</v>
      </c>
      <c r="D529" s="769"/>
      <c r="E529" s="1864">
        <v>75000</v>
      </c>
      <c r="F529" s="769"/>
      <c r="G529" s="1518"/>
      <c r="H529" s="1611"/>
      <c r="I529" s="1611" t="s">
        <v>22754</v>
      </c>
      <c r="J529" s="1612"/>
    </row>
    <row r="530" spans="1:10" ht="24">
      <c r="A530" s="1610" t="s">
        <v>22788</v>
      </c>
      <c r="B530" s="1518" t="s">
        <v>21898</v>
      </c>
      <c r="C530" s="1518" t="s">
        <v>22143</v>
      </c>
      <c r="D530" s="769"/>
      <c r="E530" s="1864">
        <v>118534.2</v>
      </c>
      <c r="F530" s="769"/>
      <c r="G530" s="1518"/>
      <c r="H530" s="1611"/>
      <c r="I530" s="1611" t="s">
        <v>22754</v>
      </c>
      <c r="J530" s="1612"/>
    </row>
    <row r="531" spans="1:10" ht="24">
      <c r="A531" s="1610" t="s">
        <v>22797</v>
      </c>
      <c r="B531" s="1518" t="s">
        <v>21898</v>
      </c>
      <c r="C531" s="1518" t="s">
        <v>22143</v>
      </c>
      <c r="D531" s="769"/>
      <c r="E531" s="1864">
        <v>60000</v>
      </c>
      <c r="F531" s="769"/>
      <c r="G531" s="1518"/>
      <c r="H531" s="1611"/>
      <c r="I531" s="1611" t="s">
        <v>22754</v>
      </c>
      <c r="J531" s="1612"/>
    </row>
    <row r="532" spans="1:10" ht="24">
      <c r="A532" s="1610" t="s">
        <v>22800</v>
      </c>
      <c r="B532" s="1518" t="s">
        <v>21898</v>
      </c>
      <c r="C532" s="1518" t="s">
        <v>22143</v>
      </c>
      <c r="D532" s="769"/>
      <c r="E532" s="1864">
        <v>80000</v>
      </c>
      <c r="F532" s="769"/>
      <c r="G532" s="1518"/>
      <c r="H532" s="1611"/>
      <c r="I532" s="1611" t="s">
        <v>22754</v>
      </c>
      <c r="J532" s="1612"/>
    </row>
    <row r="533" spans="1:10" ht="24">
      <c r="A533" s="1610" t="s">
        <v>22802</v>
      </c>
      <c r="B533" s="1518" t="s">
        <v>21898</v>
      </c>
      <c r="C533" s="1518" t="s">
        <v>22143</v>
      </c>
      <c r="D533" s="769"/>
      <c r="E533" s="1864">
        <v>104000</v>
      </c>
      <c r="F533" s="769"/>
      <c r="G533" s="1518"/>
      <c r="H533" s="1611"/>
      <c r="I533" s="1611" t="s">
        <v>22754</v>
      </c>
      <c r="J533" s="1612"/>
    </row>
    <row r="534" spans="1:10" ht="24">
      <c r="A534" s="1610" t="s">
        <v>22804</v>
      </c>
      <c r="B534" s="1518" t="s">
        <v>21898</v>
      </c>
      <c r="C534" s="1518" t="s">
        <v>22143</v>
      </c>
      <c r="D534" s="769"/>
      <c r="E534" s="1864">
        <v>60000</v>
      </c>
      <c r="F534" s="769"/>
      <c r="G534" s="1518"/>
      <c r="H534" s="1611"/>
      <c r="I534" s="1611" t="s">
        <v>22754</v>
      </c>
      <c r="J534" s="1612"/>
    </row>
    <row r="535" spans="1:10" ht="12.75" thickBot="1">
      <c r="A535" s="1629"/>
      <c r="B535" s="1630"/>
      <c r="C535" s="1630"/>
      <c r="D535" s="1630"/>
      <c r="E535" s="1631"/>
      <c r="F535" s="1632"/>
      <c r="G535" s="1632"/>
      <c r="H535" s="1633"/>
      <c r="I535" s="1634"/>
      <c r="J535" s="1635"/>
    </row>
    <row r="536" spans="1:10" ht="12.75" hidden="1" thickTop="1"/>
    <row r="537" spans="1:10" hidden="1"/>
    <row r="538" spans="1:10" ht="15" hidden="1">
      <c r="A538" s="1609" t="s">
        <v>355</v>
      </c>
      <c r="B538" s="1285"/>
      <c r="C538" s="1604"/>
      <c r="D538" s="1285"/>
      <c r="E538" s="1285"/>
      <c r="F538" s="1285"/>
      <c r="G538" s="1285"/>
      <c r="H538" s="1605"/>
      <c r="I538" s="1605"/>
      <c r="J538" s="1282"/>
    </row>
    <row r="539" spans="1:10" ht="15" hidden="1">
      <c r="A539" s="1609" t="s">
        <v>19097</v>
      </c>
      <c r="B539" s="1285"/>
      <c r="C539" s="1604"/>
      <c r="D539" s="1285"/>
      <c r="E539" s="1285"/>
      <c r="F539" s="1285"/>
      <c r="G539" s="1285"/>
      <c r="H539" s="1605"/>
      <c r="I539" s="1605"/>
      <c r="J539" s="1282"/>
    </row>
    <row r="540" spans="1:10" ht="23.45" customHeight="1" thickTop="1" thickBot="1">
      <c r="A540" s="2056" t="s">
        <v>538</v>
      </c>
      <c r="B540" s="2056"/>
      <c r="C540" s="2056"/>
      <c r="D540" s="2056"/>
      <c r="E540" s="2056"/>
      <c r="F540" s="2056"/>
      <c r="G540" s="2056"/>
      <c r="H540" s="2056"/>
      <c r="I540" s="2056"/>
      <c r="J540" s="2056"/>
    </row>
    <row r="541" spans="1:10" ht="36.75" hidden="1" thickTop="1">
      <c r="A541" s="794" t="s">
        <v>66</v>
      </c>
      <c r="B541" s="1444" t="s">
        <v>65</v>
      </c>
      <c r="C541" s="1444" t="s">
        <v>161</v>
      </c>
      <c r="D541" s="1444" t="s">
        <v>162</v>
      </c>
      <c r="E541" s="1444" t="s">
        <v>1</v>
      </c>
      <c r="F541" s="1444" t="s">
        <v>160</v>
      </c>
      <c r="G541" s="1444" t="s">
        <v>68</v>
      </c>
      <c r="H541" s="1623" t="s">
        <v>137</v>
      </c>
      <c r="I541" s="1623" t="s">
        <v>22746</v>
      </c>
      <c r="J541" s="1445" t="s">
        <v>67</v>
      </c>
    </row>
    <row r="542" spans="1:10" ht="12.75" thickTop="1">
      <c r="A542" s="2037" t="s">
        <v>22133</v>
      </c>
      <c r="B542" s="2038"/>
      <c r="C542" s="2038"/>
      <c r="D542" s="2038"/>
      <c r="E542" s="2038"/>
      <c r="F542" s="2038"/>
      <c r="G542" s="2038"/>
      <c r="H542" s="2038"/>
      <c r="I542" s="2038"/>
      <c r="J542" s="2039"/>
    </row>
    <row r="543" spans="1:10" ht="24">
      <c r="A543" s="1450" t="s">
        <v>22923</v>
      </c>
      <c r="B543" s="685" t="s">
        <v>21898</v>
      </c>
      <c r="C543" s="1451" t="s">
        <v>22924</v>
      </c>
      <c r="D543" s="1636" t="s">
        <v>22925</v>
      </c>
      <c r="E543" s="1862">
        <v>79129</v>
      </c>
      <c r="F543" s="685" t="s">
        <v>22926</v>
      </c>
      <c r="G543" s="1637" t="s">
        <v>21904</v>
      </c>
      <c r="H543" s="1638">
        <v>43585</v>
      </c>
      <c r="I543" s="1638"/>
      <c r="J543" s="1489"/>
    </row>
    <row r="544" spans="1:10" ht="24">
      <c r="A544" s="1450" t="s">
        <v>22927</v>
      </c>
      <c r="B544" s="685" t="s">
        <v>21898</v>
      </c>
      <c r="C544" s="1451" t="s">
        <v>22924</v>
      </c>
      <c r="D544" s="1636" t="s">
        <v>22928</v>
      </c>
      <c r="E544" s="1862">
        <v>91992</v>
      </c>
      <c r="F544" s="685" t="s">
        <v>22929</v>
      </c>
      <c r="G544" s="1637" t="s">
        <v>21904</v>
      </c>
      <c r="H544" s="1638">
        <v>43727</v>
      </c>
      <c r="I544" s="1638"/>
      <c r="J544" s="1489"/>
    </row>
    <row r="545" spans="1:10" ht="60">
      <c r="A545" s="1450" t="s">
        <v>22930</v>
      </c>
      <c r="B545" s="685" t="s">
        <v>22127</v>
      </c>
      <c r="C545" s="1451"/>
      <c r="D545" s="1636"/>
      <c r="E545" s="1862">
        <v>60565.17</v>
      </c>
      <c r="F545" s="685" t="s">
        <v>22931</v>
      </c>
      <c r="G545" s="1637" t="s">
        <v>21904</v>
      </c>
      <c r="H545" s="1638"/>
      <c r="I545" s="1638"/>
      <c r="J545" s="1489"/>
    </row>
    <row r="546" spans="1:10">
      <c r="A546" s="2037" t="s">
        <v>22120</v>
      </c>
      <c r="B546" s="2038"/>
      <c r="C546" s="2038"/>
      <c r="D546" s="2038"/>
      <c r="E546" s="2038"/>
      <c r="F546" s="2038"/>
      <c r="G546" s="2038"/>
      <c r="H546" s="2038"/>
      <c r="I546" s="2038"/>
      <c r="J546" s="2039"/>
    </row>
    <row r="547" spans="1:10" ht="24">
      <c r="A547" s="1450" t="s">
        <v>22932</v>
      </c>
      <c r="B547" s="685" t="s">
        <v>21898</v>
      </c>
      <c r="C547" s="1451" t="s">
        <v>22924</v>
      </c>
      <c r="D547" s="685" t="s">
        <v>22933</v>
      </c>
      <c r="E547" s="1862">
        <v>150000</v>
      </c>
      <c r="F547" s="685" t="s">
        <v>22934</v>
      </c>
      <c r="G547" s="1637" t="s">
        <v>22935</v>
      </c>
      <c r="H547" s="1638">
        <v>43991</v>
      </c>
      <c r="I547" s="1638"/>
      <c r="J547" s="1489" t="s">
        <v>22936</v>
      </c>
    </row>
    <row r="548" spans="1:10" ht="24">
      <c r="A548" s="1450" t="s">
        <v>22937</v>
      </c>
      <c r="B548" s="685" t="s">
        <v>21898</v>
      </c>
      <c r="C548" s="1451" t="s">
        <v>22924</v>
      </c>
      <c r="D548" s="685" t="s">
        <v>22938</v>
      </c>
      <c r="E548" s="1862">
        <v>89192.52</v>
      </c>
      <c r="F548" s="685" t="s">
        <v>22939</v>
      </c>
      <c r="G548" s="1637" t="s">
        <v>22935</v>
      </c>
      <c r="H548" s="1638">
        <v>44041</v>
      </c>
      <c r="I548" s="1638"/>
      <c r="J548" s="1489" t="s">
        <v>22940</v>
      </c>
    </row>
    <row r="549" spans="1:10" ht="24">
      <c r="A549" s="1450" t="s">
        <v>22941</v>
      </c>
      <c r="B549" s="685" t="s">
        <v>21898</v>
      </c>
      <c r="C549" s="1451" t="s">
        <v>22924</v>
      </c>
      <c r="D549" s="685"/>
      <c r="E549" s="1862">
        <v>93395.839999999997</v>
      </c>
      <c r="F549" s="685"/>
      <c r="G549" s="1637" t="s">
        <v>22123</v>
      </c>
      <c r="H549" s="1638"/>
      <c r="I549" s="1638"/>
      <c r="J549" s="1489"/>
    </row>
    <row r="550" spans="1:10" ht="24">
      <c r="A550" s="1450" t="s">
        <v>22942</v>
      </c>
      <c r="B550" s="685" t="s">
        <v>22617</v>
      </c>
      <c r="C550" s="1451" t="s">
        <v>22924</v>
      </c>
      <c r="D550" s="685"/>
      <c r="E550" s="1862">
        <v>2069345.53</v>
      </c>
      <c r="F550" s="685"/>
      <c r="G550" s="1637"/>
      <c r="H550" s="1638"/>
      <c r="I550" s="1638"/>
      <c r="J550" s="1489"/>
    </row>
    <row r="551" spans="1:10" ht="36">
      <c r="A551" s="1450" t="s">
        <v>22943</v>
      </c>
      <c r="B551" s="685" t="s">
        <v>22127</v>
      </c>
      <c r="C551" s="1451"/>
      <c r="D551" s="685"/>
      <c r="E551" s="1862">
        <v>124000</v>
      </c>
      <c r="F551" s="685" t="s">
        <v>22944</v>
      </c>
      <c r="G551" s="1637" t="s">
        <v>22540</v>
      </c>
      <c r="H551" s="1638"/>
      <c r="I551" s="1638"/>
      <c r="J551" s="1489" t="s">
        <v>22945</v>
      </c>
    </row>
    <row r="552" spans="1:10">
      <c r="A552" s="2037" t="s">
        <v>22131</v>
      </c>
      <c r="B552" s="2038"/>
      <c r="C552" s="2038"/>
      <c r="D552" s="2038"/>
      <c r="E552" s="2038"/>
      <c r="F552" s="2038"/>
      <c r="G552" s="2038"/>
      <c r="H552" s="2038"/>
      <c r="I552" s="2038"/>
      <c r="J552" s="2039"/>
    </row>
    <row r="553" spans="1:10" ht="24">
      <c r="A553" s="1450" t="s">
        <v>22946</v>
      </c>
      <c r="B553" s="685" t="s">
        <v>21898</v>
      </c>
      <c r="C553" s="1451" t="s">
        <v>22924</v>
      </c>
      <c r="D553" s="685"/>
      <c r="E553" s="1862">
        <v>94000</v>
      </c>
      <c r="F553" s="685"/>
      <c r="G553" s="1637"/>
      <c r="H553" s="1638"/>
      <c r="I553" s="1638"/>
      <c r="J553" s="1489"/>
    </row>
    <row r="554" spans="1:10" ht="24">
      <c r="A554" s="1450" t="s">
        <v>22937</v>
      </c>
      <c r="B554" s="685" t="s">
        <v>21898</v>
      </c>
      <c r="C554" s="1451" t="s">
        <v>22924</v>
      </c>
      <c r="D554" s="685"/>
      <c r="E554" s="1862">
        <v>90000</v>
      </c>
      <c r="F554" s="685"/>
      <c r="G554" s="1637"/>
      <c r="H554" s="1638"/>
      <c r="I554" s="1638"/>
      <c r="J554" s="1489"/>
    </row>
    <row r="555" spans="1:10" ht="24.75" thickBot="1">
      <c r="A555" s="1629" t="s">
        <v>22947</v>
      </c>
      <c r="B555" s="1632" t="s">
        <v>22127</v>
      </c>
      <c r="C555" s="1630"/>
      <c r="D555" s="1632"/>
      <c r="E555" s="1863">
        <v>50000</v>
      </c>
      <c r="F555" s="1632"/>
      <c r="G555" s="1639"/>
      <c r="H555" s="1640"/>
      <c r="I555" s="1640"/>
      <c r="J555" s="1635"/>
    </row>
    <row r="556" spans="1:10" ht="12.75" hidden="1" thickTop="1"/>
    <row r="557" spans="1:10" hidden="1"/>
    <row r="558" spans="1:10" hidden="1"/>
    <row r="559" spans="1:10" hidden="1"/>
    <row r="560" spans="1:10" ht="15" hidden="1">
      <c r="A560" s="1609" t="s">
        <v>355</v>
      </c>
      <c r="B560" s="38"/>
      <c r="C560" s="1198"/>
      <c r="D560" s="38"/>
      <c r="E560" s="38"/>
      <c r="F560" s="38"/>
      <c r="G560" s="38"/>
      <c r="H560" s="1599"/>
      <c r="I560" s="1599"/>
      <c r="J560" s="1061"/>
    </row>
    <row r="561" spans="1:10" ht="15" hidden="1">
      <c r="A561" s="1609" t="s">
        <v>19097</v>
      </c>
      <c r="B561" s="38"/>
      <c r="C561" s="1198"/>
      <c r="D561" s="38"/>
      <c r="E561" s="38"/>
      <c r="F561" s="38"/>
      <c r="G561" s="38"/>
      <c r="H561" s="1599"/>
      <c r="I561" s="1599"/>
      <c r="J561" s="1061"/>
    </row>
    <row r="562" spans="1:10" ht="24.6" customHeight="1" thickTop="1" thickBot="1">
      <c r="A562" s="2056" t="s">
        <v>19433</v>
      </c>
      <c r="B562" s="2056"/>
      <c r="C562" s="2056"/>
      <c r="D562" s="2056"/>
      <c r="E562" s="2056"/>
      <c r="F562" s="2056"/>
      <c r="G562" s="2056"/>
      <c r="H562" s="2056"/>
      <c r="I562" s="2056"/>
      <c r="J562" s="2056"/>
    </row>
    <row r="563" spans="1:10" ht="36.75" hidden="1" thickTop="1">
      <c r="A563" s="794" t="s">
        <v>66</v>
      </c>
      <c r="B563" s="1444" t="s">
        <v>65</v>
      </c>
      <c r="C563" s="1444" t="s">
        <v>161</v>
      </c>
      <c r="D563" s="1444" t="s">
        <v>162</v>
      </c>
      <c r="E563" s="1444" t="s">
        <v>1</v>
      </c>
      <c r="F563" s="1444" t="s">
        <v>160</v>
      </c>
      <c r="G563" s="1444" t="s">
        <v>68</v>
      </c>
      <c r="H563" s="1623" t="s">
        <v>137</v>
      </c>
      <c r="I563" s="1623" t="s">
        <v>22746</v>
      </c>
      <c r="J563" s="1445" t="s">
        <v>67</v>
      </c>
    </row>
    <row r="564" spans="1:10" ht="12.75" thickTop="1">
      <c r="A564" s="2037" t="s">
        <v>22133</v>
      </c>
      <c r="B564" s="2038"/>
      <c r="C564" s="2038"/>
      <c r="D564" s="2038"/>
      <c r="E564" s="2038"/>
      <c r="F564" s="2038"/>
      <c r="G564" s="2038"/>
      <c r="H564" s="2038"/>
      <c r="I564" s="2038"/>
      <c r="J564" s="2039"/>
    </row>
    <row r="565" spans="1:10" ht="60">
      <c r="A565" s="1450" t="s">
        <v>22948</v>
      </c>
      <c r="B565" s="685" t="s">
        <v>22949</v>
      </c>
      <c r="C565" s="1451" t="s">
        <v>22950</v>
      </c>
      <c r="D565" s="685" t="s">
        <v>9460</v>
      </c>
      <c r="E565" s="1862">
        <v>739000</v>
      </c>
      <c r="F565" s="685" t="s">
        <v>22951</v>
      </c>
      <c r="G565" s="1637" t="s">
        <v>22952</v>
      </c>
      <c r="H565" s="1638">
        <v>43802</v>
      </c>
      <c r="I565" s="1638">
        <v>43840</v>
      </c>
      <c r="J565" s="1489"/>
    </row>
    <row r="566" spans="1:10" ht="36">
      <c r="A566" s="1450" t="s">
        <v>22953</v>
      </c>
      <c r="B566" s="685" t="s">
        <v>22641</v>
      </c>
      <c r="C566" s="1451" t="s">
        <v>22950</v>
      </c>
      <c r="D566" s="685" t="s">
        <v>9460</v>
      </c>
      <c r="E566" s="1862">
        <v>1444512</v>
      </c>
      <c r="F566" s="685" t="s">
        <v>22954</v>
      </c>
      <c r="G566" s="1637" t="s">
        <v>22955</v>
      </c>
      <c r="H566" s="1638">
        <v>43726</v>
      </c>
      <c r="I566" s="1638">
        <v>44470</v>
      </c>
      <c r="J566" s="1489"/>
    </row>
    <row r="567" spans="1:10" ht="39" customHeight="1">
      <c r="A567" s="1450" t="s">
        <v>22956</v>
      </c>
      <c r="B567" s="685" t="s">
        <v>22641</v>
      </c>
      <c r="C567" s="1451" t="s">
        <v>22950</v>
      </c>
      <c r="D567" s="685" t="s">
        <v>10316</v>
      </c>
      <c r="E567" s="1862">
        <v>1200000</v>
      </c>
      <c r="F567" s="685" t="s">
        <v>22957</v>
      </c>
      <c r="G567" s="1637" t="s">
        <v>22958</v>
      </c>
      <c r="H567" s="1638">
        <v>43755</v>
      </c>
      <c r="I567" s="1638">
        <v>44025</v>
      </c>
      <c r="J567" s="1489"/>
    </row>
    <row r="568" spans="1:10" ht="26.25" customHeight="1">
      <c r="A568" s="1450" t="s">
        <v>22959</v>
      </c>
      <c r="B568" s="685" t="s">
        <v>22641</v>
      </c>
      <c r="C568" s="1451" t="s">
        <v>22950</v>
      </c>
      <c r="D568" s="685" t="s">
        <v>22960</v>
      </c>
      <c r="E568" s="1862">
        <v>39670.660000000003</v>
      </c>
      <c r="F568" s="685" t="s">
        <v>22961</v>
      </c>
      <c r="G568" s="1637" t="s">
        <v>22955</v>
      </c>
      <c r="H568" s="1638">
        <v>43791</v>
      </c>
      <c r="I568" s="1638" t="s">
        <v>22962</v>
      </c>
      <c r="J568" s="1489"/>
    </row>
    <row r="569" spans="1:10" ht="26.25" customHeight="1">
      <c r="A569" s="1450"/>
      <c r="B569" s="685"/>
      <c r="C569" s="1451"/>
      <c r="D569" s="685" t="s">
        <v>22963</v>
      </c>
      <c r="E569" s="1862">
        <v>84943.46</v>
      </c>
      <c r="F569" s="685" t="s">
        <v>22961</v>
      </c>
      <c r="G569" s="1637"/>
      <c r="H569" s="1638">
        <v>43794</v>
      </c>
      <c r="I569" s="1638" t="s">
        <v>22962</v>
      </c>
      <c r="J569" s="1489"/>
    </row>
    <row r="570" spans="1:10" ht="26.25" customHeight="1">
      <c r="A570" s="1450"/>
      <c r="B570" s="685"/>
      <c r="C570" s="1451"/>
      <c r="D570" s="685" t="s">
        <v>22964</v>
      </c>
      <c r="E570" s="1862">
        <v>321594.84000000003</v>
      </c>
      <c r="F570" s="685" t="s">
        <v>22965</v>
      </c>
      <c r="G570" s="1637"/>
      <c r="H570" s="1638">
        <v>43782</v>
      </c>
      <c r="I570" s="1638" t="s">
        <v>22962</v>
      </c>
      <c r="J570" s="1489"/>
    </row>
    <row r="571" spans="1:10" ht="24">
      <c r="A571" s="1450" t="s">
        <v>22966</v>
      </c>
      <c r="B571" s="685" t="s">
        <v>22641</v>
      </c>
      <c r="C571" s="1451" t="s">
        <v>22950</v>
      </c>
      <c r="D571" s="685" t="s">
        <v>9467</v>
      </c>
      <c r="E571" s="1862">
        <v>440000</v>
      </c>
      <c r="F571" s="685" t="s">
        <v>22967</v>
      </c>
      <c r="G571" s="1637" t="s">
        <v>22955</v>
      </c>
      <c r="H571" s="1638">
        <v>43873</v>
      </c>
      <c r="I571" s="1638">
        <v>44998</v>
      </c>
      <c r="J571" s="1489"/>
    </row>
    <row r="572" spans="1:10" ht="24">
      <c r="A572" s="1450" t="s">
        <v>22968</v>
      </c>
      <c r="B572" s="685" t="s">
        <v>22969</v>
      </c>
      <c r="C572" s="1451" t="s">
        <v>22950</v>
      </c>
      <c r="D572" s="685" t="s">
        <v>9467</v>
      </c>
      <c r="E572" s="1862">
        <v>359002.98</v>
      </c>
      <c r="F572" s="685" t="s">
        <v>22970</v>
      </c>
      <c r="G572" s="1637" t="s">
        <v>22955</v>
      </c>
      <c r="H572" s="1638">
        <v>43671</v>
      </c>
      <c r="I572" s="1638">
        <v>44812</v>
      </c>
      <c r="J572" s="1489" t="s">
        <v>22971</v>
      </c>
    </row>
    <row r="573" spans="1:10" ht="29.25" customHeight="1">
      <c r="A573" s="1450" t="s">
        <v>22972</v>
      </c>
      <c r="B573" s="685" t="s">
        <v>22969</v>
      </c>
      <c r="C573" s="1451" t="s">
        <v>22950</v>
      </c>
      <c r="D573" s="685" t="s">
        <v>9479</v>
      </c>
      <c r="E573" s="1862">
        <v>308121.59999999998</v>
      </c>
      <c r="F573" s="685" t="s">
        <v>22973</v>
      </c>
      <c r="G573" s="1637" t="s">
        <v>22958</v>
      </c>
      <c r="H573" s="1638">
        <v>43829</v>
      </c>
      <c r="I573" s="1638">
        <v>43832</v>
      </c>
      <c r="J573" s="1489"/>
    </row>
    <row r="574" spans="1:10" ht="29.25" customHeight="1">
      <c r="A574" s="1450" t="s">
        <v>22974</v>
      </c>
      <c r="B574" s="685" t="s">
        <v>22975</v>
      </c>
      <c r="C574" s="1451" t="s">
        <v>22950</v>
      </c>
      <c r="D574" s="685" t="s">
        <v>9464</v>
      </c>
      <c r="E574" s="1862">
        <v>399250.92</v>
      </c>
      <c r="F574" s="685" t="s">
        <v>22976</v>
      </c>
      <c r="G574" s="1637" t="s">
        <v>22955</v>
      </c>
      <c r="H574" s="1638">
        <v>43633</v>
      </c>
      <c r="I574" s="1638" t="s">
        <v>22977</v>
      </c>
      <c r="J574" s="1489"/>
    </row>
    <row r="575" spans="1:10" ht="29.25" customHeight="1">
      <c r="A575" s="1450" t="s">
        <v>22978</v>
      </c>
      <c r="B575" s="685" t="s">
        <v>22975</v>
      </c>
      <c r="C575" s="1451" t="s">
        <v>22950</v>
      </c>
      <c r="D575" s="685" t="s">
        <v>9411</v>
      </c>
      <c r="E575" s="1862">
        <v>389376.4</v>
      </c>
      <c r="F575" s="685" t="s">
        <v>22979</v>
      </c>
      <c r="G575" s="1637" t="s">
        <v>22955</v>
      </c>
      <c r="H575" s="1638">
        <v>43867</v>
      </c>
      <c r="I575" s="1638">
        <v>44234</v>
      </c>
      <c r="J575" s="1489"/>
    </row>
    <row r="576" spans="1:10">
      <c r="A576" s="2037" t="s">
        <v>22120</v>
      </c>
      <c r="B576" s="2038"/>
      <c r="C576" s="2038"/>
      <c r="D576" s="2038"/>
      <c r="E576" s="2038"/>
      <c r="F576" s="2038"/>
      <c r="G576" s="2038"/>
      <c r="H576" s="2038"/>
      <c r="I576" s="2038"/>
      <c r="J576" s="2039"/>
    </row>
    <row r="577" spans="1:10" ht="48">
      <c r="A577" s="1450" t="s">
        <v>22980</v>
      </c>
      <c r="B577" s="685" t="s">
        <v>22949</v>
      </c>
      <c r="C577" s="1451" t="s">
        <v>22981</v>
      </c>
      <c r="D577" s="685" t="s">
        <v>9494</v>
      </c>
      <c r="E577" s="1862">
        <v>614319.80000000005</v>
      </c>
      <c r="F577" s="685" t="s">
        <v>22982</v>
      </c>
      <c r="G577" s="1637" t="s">
        <v>22955</v>
      </c>
      <c r="H577" s="1638">
        <v>44071</v>
      </c>
      <c r="I577" s="1638" t="s">
        <v>22983</v>
      </c>
      <c r="J577" s="1489"/>
    </row>
    <row r="578" spans="1:10" ht="60">
      <c r="A578" s="1450" t="s">
        <v>22984</v>
      </c>
      <c r="B578" s="685" t="s">
        <v>22641</v>
      </c>
      <c r="C578" s="1451" t="s">
        <v>22950</v>
      </c>
      <c r="D578" s="685" t="s">
        <v>9522</v>
      </c>
      <c r="E578" s="1862">
        <v>1702062.72</v>
      </c>
      <c r="F578" s="685" t="s">
        <v>22985</v>
      </c>
      <c r="G578" s="1637" t="s">
        <v>22986</v>
      </c>
      <c r="H578" s="1638"/>
      <c r="I578" s="1638"/>
      <c r="J578" s="1489"/>
    </row>
    <row r="579" spans="1:10" ht="48">
      <c r="A579" s="1450" t="s">
        <v>22987</v>
      </c>
      <c r="B579" s="685" t="s">
        <v>22975</v>
      </c>
      <c r="C579" s="1451" t="s">
        <v>22950</v>
      </c>
      <c r="D579" s="685" t="s">
        <v>22988</v>
      </c>
      <c r="E579" s="1862">
        <v>998953.29</v>
      </c>
      <c r="F579" s="685"/>
      <c r="G579" s="1637" t="s">
        <v>22989</v>
      </c>
      <c r="H579" s="1638"/>
      <c r="I579" s="1638"/>
      <c r="J579" s="1489" t="s">
        <v>22990</v>
      </c>
    </row>
    <row r="580" spans="1:10" ht="27.75" customHeight="1">
      <c r="A580" s="1450" t="s">
        <v>22991</v>
      </c>
      <c r="B580" s="685" t="s">
        <v>22641</v>
      </c>
      <c r="C580" s="1451" t="s">
        <v>22950</v>
      </c>
      <c r="D580" s="685" t="s">
        <v>9538</v>
      </c>
      <c r="E580" s="1862">
        <v>2599999.9900000002</v>
      </c>
      <c r="F580" s="685"/>
      <c r="G580" s="1637" t="s">
        <v>22992</v>
      </c>
      <c r="H580" s="1638"/>
      <c r="I580" s="1638"/>
      <c r="J580" s="1489"/>
    </row>
    <row r="581" spans="1:10" ht="48">
      <c r="A581" s="1450" t="s">
        <v>22993</v>
      </c>
      <c r="B581" s="685" t="s">
        <v>22641</v>
      </c>
      <c r="C581" s="1451" t="s">
        <v>22950</v>
      </c>
      <c r="D581" s="685" t="s">
        <v>22994</v>
      </c>
      <c r="E581" s="1862">
        <v>641000</v>
      </c>
      <c r="F581" s="685"/>
      <c r="G581" s="1637" t="s">
        <v>22992</v>
      </c>
      <c r="H581" s="1638"/>
      <c r="I581" s="1638"/>
      <c r="J581" s="1489"/>
    </row>
    <row r="582" spans="1:10" ht="27.75" customHeight="1">
      <c r="A582" s="1450" t="s">
        <v>22995</v>
      </c>
      <c r="B582" s="685" t="s">
        <v>22641</v>
      </c>
      <c r="C582" s="1451" t="s">
        <v>22950</v>
      </c>
      <c r="D582" s="685" t="s">
        <v>22988</v>
      </c>
      <c r="E582" s="1862">
        <v>760000</v>
      </c>
      <c r="F582" s="685"/>
      <c r="G582" s="1637" t="s">
        <v>22992</v>
      </c>
      <c r="H582" s="1638"/>
      <c r="I582" s="1638"/>
      <c r="J582" s="1489"/>
    </row>
    <row r="583" spans="1:10" ht="27.75" customHeight="1">
      <c r="A583" s="1450" t="s">
        <v>22996</v>
      </c>
      <c r="B583" s="685" t="s">
        <v>22641</v>
      </c>
      <c r="C583" s="1451" t="s">
        <v>22950</v>
      </c>
      <c r="D583" s="685"/>
      <c r="E583" s="1862">
        <v>398604.12</v>
      </c>
      <c r="F583" s="685"/>
      <c r="G583" s="1637" t="s">
        <v>22997</v>
      </c>
      <c r="H583" s="1638"/>
      <c r="I583" s="1638"/>
      <c r="J583" s="1489"/>
    </row>
    <row r="584" spans="1:10" ht="27.75" customHeight="1">
      <c r="A584" s="1450" t="s">
        <v>22998</v>
      </c>
      <c r="B584" s="685" t="s">
        <v>22969</v>
      </c>
      <c r="C584" s="1451" t="s">
        <v>22950</v>
      </c>
      <c r="D584" s="685" t="s">
        <v>9494</v>
      </c>
      <c r="E584" s="1862">
        <v>437772.75</v>
      </c>
      <c r="F584" s="685" t="s">
        <v>22999</v>
      </c>
      <c r="G584" s="1637" t="s">
        <v>22955</v>
      </c>
      <c r="H584" s="1638">
        <v>43973</v>
      </c>
      <c r="I584" s="1638"/>
      <c r="J584" s="1489"/>
    </row>
    <row r="585" spans="1:10" ht="27.75" customHeight="1">
      <c r="A585" s="1450" t="s">
        <v>23000</v>
      </c>
      <c r="B585" s="685" t="s">
        <v>22969</v>
      </c>
      <c r="C585" s="1451" t="s">
        <v>22950</v>
      </c>
      <c r="D585" s="685" t="s">
        <v>22994</v>
      </c>
      <c r="E585" s="1862">
        <v>383415.03</v>
      </c>
      <c r="F585" s="685" t="s">
        <v>23001</v>
      </c>
      <c r="G585" s="1637" t="s">
        <v>22955</v>
      </c>
      <c r="H585" s="1638">
        <v>44057</v>
      </c>
      <c r="I585" s="1638"/>
      <c r="J585" s="1489"/>
    </row>
    <row r="586" spans="1:10" ht="26.25" customHeight="1">
      <c r="A586" s="1450" t="s">
        <v>23002</v>
      </c>
      <c r="B586" s="685" t="s">
        <v>22641</v>
      </c>
      <c r="C586" s="1451" t="s">
        <v>22950</v>
      </c>
      <c r="D586" s="685"/>
      <c r="E586" s="1862">
        <v>1200000</v>
      </c>
      <c r="F586" s="685"/>
      <c r="G586" s="1637" t="s">
        <v>23003</v>
      </c>
      <c r="H586" s="1638"/>
      <c r="I586" s="1638"/>
      <c r="J586" s="1489"/>
    </row>
    <row r="587" spans="1:10" ht="26.25" customHeight="1">
      <c r="A587" s="1450" t="s">
        <v>23004</v>
      </c>
      <c r="B587" s="685" t="s">
        <v>22641</v>
      </c>
      <c r="C587" s="1451" t="s">
        <v>22950</v>
      </c>
      <c r="D587" s="685"/>
      <c r="E587" s="1862">
        <v>821850.995</v>
      </c>
      <c r="F587" s="685"/>
      <c r="G587" s="1637" t="s">
        <v>23003</v>
      </c>
      <c r="H587" s="1638"/>
      <c r="I587" s="1638"/>
      <c r="J587" s="1489" t="s">
        <v>23005</v>
      </c>
    </row>
    <row r="588" spans="1:10" ht="26.25" customHeight="1">
      <c r="A588" s="1450" t="s">
        <v>23006</v>
      </c>
      <c r="B588" s="685" t="s">
        <v>22641</v>
      </c>
      <c r="C588" s="1451" t="s">
        <v>22950</v>
      </c>
      <c r="D588" s="685"/>
      <c r="E588" s="1862">
        <v>4840680</v>
      </c>
      <c r="F588" s="685"/>
      <c r="G588" s="1637" t="s">
        <v>23003</v>
      </c>
      <c r="H588" s="1638"/>
      <c r="I588" s="1638"/>
      <c r="J588" s="1489"/>
    </row>
    <row r="589" spans="1:10" ht="48">
      <c r="A589" s="1450" t="s">
        <v>23007</v>
      </c>
      <c r="B589" s="685" t="s">
        <v>23008</v>
      </c>
      <c r="C589" s="1451" t="s">
        <v>22950</v>
      </c>
      <c r="D589" s="685"/>
      <c r="E589" s="1862">
        <v>1011428.52</v>
      </c>
      <c r="F589" s="685"/>
      <c r="G589" s="1637" t="s">
        <v>23003</v>
      </c>
      <c r="H589" s="1638"/>
      <c r="I589" s="1638"/>
      <c r="J589" s="1489" t="s">
        <v>23009</v>
      </c>
    </row>
    <row r="590" spans="1:10" ht="29.25" customHeight="1">
      <c r="A590" s="1450" t="s">
        <v>23010</v>
      </c>
      <c r="B590" s="685" t="s">
        <v>22975</v>
      </c>
      <c r="C590" s="1451" t="s">
        <v>22950</v>
      </c>
      <c r="D590" s="685"/>
      <c r="E590" s="1862">
        <v>389102</v>
      </c>
      <c r="F590" s="685"/>
      <c r="G590" s="1637" t="s">
        <v>23011</v>
      </c>
      <c r="H590" s="1638"/>
      <c r="I590" s="1638"/>
      <c r="J590" s="1489"/>
    </row>
    <row r="591" spans="1:10">
      <c r="A591" s="2037" t="s">
        <v>22131</v>
      </c>
      <c r="B591" s="2038"/>
      <c r="C591" s="2038"/>
      <c r="D591" s="2038"/>
      <c r="E591" s="2038"/>
      <c r="F591" s="2038"/>
      <c r="G591" s="2038"/>
      <c r="H591" s="2038"/>
      <c r="I591" s="2038"/>
      <c r="J591" s="2039"/>
    </row>
    <row r="592" spans="1:10" ht="27.75" customHeight="1">
      <c r="A592" s="1450" t="s">
        <v>23012</v>
      </c>
      <c r="B592" s="685" t="s">
        <v>22641</v>
      </c>
      <c r="C592" s="1451" t="s">
        <v>22950</v>
      </c>
      <c r="D592" s="685"/>
      <c r="E592" s="1862">
        <v>1200000</v>
      </c>
      <c r="F592" s="685"/>
      <c r="G592" s="1637" t="s">
        <v>334</v>
      </c>
      <c r="H592" s="1638"/>
      <c r="I592" s="1638"/>
      <c r="J592" s="1489"/>
    </row>
    <row r="593" spans="1:10" ht="48">
      <c r="A593" s="1450" t="s">
        <v>23013</v>
      </c>
      <c r="B593" s="685" t="s">
        <v>22641</v>
      </c>
      <c r="C593" s="1451" t="s">
        <v>22950</v>
      </c>
      <c r="D593" s="685"/>
      <c r="E593" s="1862">
        <v>396000</v>
      </c>
      <c r="F593" s="685"/>
      <c r="G593" s="1637" t="s">
        <v>334</v>
      </c>
      <c r="H593" s="1638"/>
      <c r="I593" s="1638"/>
      <c r="J593" s="1489"/>
    </row>
    <row r="594" spans="1:10" ht="15" customHeight="1">
      <c r="A594" s="1450" t="s">
        <v>23014</v>
      </c>
      <c r="B594" s="685" t="s">
        <v>22641</v>
      </c>
      <c r="C594" s="1451" t="s">
        <v>22950</v>
      </c>
      <c r="D594" s="685"/>
      <c r="E594" s="1862">
        <v>500000</v>
      </c>
      <c r="F594" s="685"/>
      <c r="G594" s="1637" t="s">
        <v>334</v>
      </c>
      <c r="H594" s="1638"/>
      <c r="I594" s="1638"/>
      <c r="J594" s="1489"/>
    </row>
    <row r="595" spans="1:10" ht="15" customHeight="1">
      <c r="A595" s="1450" t="s">
        <v>23015</v>
      </c>
      <c r="B595" s="685" t="s">
        <v>22949</v>
      </c>
      <c r="C595" s="1451" t="s">
        <v>22950</v>
      </c>
      <c r="D595" s="685"/>
      <c r="E595" s="1862">
        <v>887552</v>
      </c>
      <c r="F595" s="685"/>
      <c r="G595" s="1637" t="s">
        <v>334</v>
      </c>
      <c r="H595" s="1638"/>
      <c r="I595" s="1638"/>
      <c r="J595" s="1489"/>
    </row>
    <row r="596" spans="1:10" ht="15" customHeight="1">
      <c r="A596" s="1450" t="s">
        <v>23016</v>
      </c>
      <c r="B596" s="685" t="s">
        <v>22641</v>
      </c>
      <c r="C596" s="1451" t="s">
        <v>22950</v>
      </c>
      <c r="D596" s="685"/>
      <c r="E596" s="1862">
        <v>750000</v>
      </c>
      <c r="F596" s="685"/>
      <c r="G596" s="1637" t="s">
        <v>334</v>
      </c>
      <c r="H596" s="1638"/>
      <c r="I596" s="1638"/>
      <c r="J596" s="1489"/>
    </row>
    <row r="597" spans="1:10" ht="15" customHeight="1">
      <c r="A597" s="1450" t="s">
        <v>23017</v>
      </c>
      <c r="B597" s="685" t="s">
        <v>22641</v>
      </c>
      <c r="C597" s="1451" t="s">
        <v>22950</v>
      </c>
      <c r="D597" s="685"/>
      <c r="E597" s="1862">
        <v>1800000</v>
      </c>
      <c r="F597" s="685"/>
      <c r="G597" s="1637" t="s">
        <v>334</v>
      </c>
      <c r="H597" s="1638"/>
      <c r="I597" s="1638"/>
      <c r="J597" s="1489"/>
    </row>
    <row r="598" spans="1:10" ht="15" customHeight="1">
      <c r="A598" s="1450" t="s">
        <v>23018</v>
      </c>
      <c r="B598" s="685" t="s">
        <v>22641</v>
      </c>
      <c r="C598" s="1451" t="s">
        <v>22950</v>
      </c>
      <c r="D598" s="685"/>
      <c r="E598" s="1862">
        <v>1000000</v>
      </c>
      <c r="F598" s="685"/>
      <c r="G598" s="1637" t="s">
        <v>334</v>
      </c>
      <c r="H598" s="1638"/>
      <c r="I598" s="1638"/>
      <c r="J598" s="1489"/>
    </row>
    <row r="599" spans="1:10" ht="24">
      <c r="A599" s="1450" t="s">
        <v>23019</v>
      </c>
      <c r="B599" s="685" t="s">
        <v>22641</v>
      </c>
      <c r="C599" s="1451" t="s">
        <v>22950</v>
      </c>
      <c r="D599" s="685"/>
      <c r="E599" s="1862">
        <v>500000</v>
      </c>
      <c r="F599" s="685"/>
      <c r="G599" s="1637" t="s">
        <v>334</v>
      </c>
      <c r="H599" s="1638"/>
      <c r="I599" s="1638"/>
      <c r="J599" s="1489"/>
    </row>
    <row r="600" spans="1:10" ht="13.5" customHeight="1">
      <c r="A600" s="1450" t="s">
        <v>23020</v>
      </c>
      <c r="B600" s="685" t="s">
        <v>22641</v>
      </c>
      <c r="C600" s="1451" t="s">
        <v>22950</v>
      </c>
      <c r="D600" s="685"/>
      <c r="E600" s="1862">
        <v>500000</v>
      </c>
      <c r="F600" s="685"/>
      <c r="G600" s="1637" t="s">
        <v>334</v>
      </c>
      <c r="H600" s="1638"/>
      <c r="I600" s="1638"/>
      <c r="J600" s="1489"/>
    </row>
    <row r="601" spans="1:10" ht="13.5" customHeight="1">
      <c r="A601" s="1450" t="s">
        <v>23021</v>
      </c>
      <c r="B601" s="685" t="s">
        <v>22641</v>
      </c>
      <c r="C601" s="1451" t="s">
        <v>22950</v>
      </c>
      <c r="D601" s="685"/>
      <c r="E601" s="1862">
        <v>1956153.6</v>
      </c>
      <c r="F601" s="685"/>
      <c r="G601" s="1637" t="s">
        <v>334</v>
      </c>
      <c r="H601" s="1638"/>
      <c r="I601" s="1638"/>
      <c r="J601" s="1489"/>
    </row>
    <row r="602" spans="1:10" ht="13.5" customHeight="1">
      <c r="A602" s="1450" t="s">
        <v>23022</v>
      </c>
      <c r="B602" s="685" t="s">
        <v>22641</v>
      </c>
      <c r="C602" s="1451" t="s">
        <v>22950</v>
      </c>
      <c r="D602" s="685"/>
      <c r="E602" s="1862">
        <v>903903.84</v>
      </c>
      <c r="F602" s="685"/>
      <c r="G602" s="1637" t="s">
        <v>334</v>
      </c>
      <c r="H602" s="1638"/>
      <c r="I602" s="1638"/>
      <c r="J602" s="1489"/>
    </row>
    <row r="603" spans="1:10" ht="13.5" customHeight="1" thickBot="1">
      <c r="A603" s="1629" t="s">
        <v>23023</v>
      </c>
      <c r="B603" s="1632" t="s">
        <v>22641</v>
      </c>
      <c r="C603" s="1630" t="s">
        <v>22950</v>
      </c>
      <c r="D603" s="1632"/>
      <c r="E603" s="1863">
        <v>1444512</v>
      </c>
      <c r="F603" s="1632"/>
      <c r="G603" s="1639" t="s">
        <v>334</v>
      </c>
      <c r="H603" s="1640"/>
      <c r="I603" s="1640"/>
      <c r="J603" s="1635"/>
    </row>
    <row r="604" spans="1:10" ht="12.75" hidden="1" thickTop="1"/>
    <row r="605" spans="1:10" hidden="1"/>
    <row r="606" spans="1:10" ht="15" hidden="1">
      <c r="A606" s="1609" t="s">
        <v>355</v>
      </c>
      <c r="B606" s="1198"/>
      <c r="C606" s="1283"/>
      <c r="D606" s="1198"/>
      <c r="E606" s="38"/>
      <c r="F606" s="38"/>
      <c r="G606" s="38"/>
      <c r="H606" s="1599"/>
      <c r="I606" s="1599"/>
      <c r="J606" s="1061"/>
    </row>
    <row r="607" spans="1:10" ht="15" hidden="1">
      <c r="A607" s="1609" t="s">
        <v>19097</v>
      </c>
      <c r="B607" s="1198"/>
      <c r="C607" s="1283"/>
      <c r="D607" s="1198"/>
      <c r="E607" s="38"/>
      <c r="F607" s="38"/>
      <c r="G607" s="38"/>
      <c r="H607" s="1599"/>
      <c r="I607" s="1599"/>
      <c r="J607" s="1061"/>
    </row>
    <row r="608" spans="1:10" ht="26.45" customHeight="1" thickTop="1" thickBot="1">
      <c r="A608" s="2056" t="s">
        <v>19131</v>
      </c>
      <c r="B608" s="2056"/>
      <c r="C608" s="2056"/>
      <c r="D608" s="2056"/>
      <c r="E608" s="2056"/>
      <c r="F608" s="2056"/>
      <c r="G608" s="2056"/>
      <c r="H608" s="2056"/>
      <c r="I608" s="2056"/>
      <c r="J608" s="2056"/>
    </row>
    <row r="609" spans="1:10" ht="36.75" hidden="1" thickTop="1">
      <c r="A609" s="794" t="s">
        <v>66</v>
      </c>
      <c r="B609" s="1444" t="s">
        <v>65</v>
      </c>
      <c r="C609" s="1444" t="s">
        <v>161</v>
      </c>
      <c r="D609" s="1444" t="s">
        <v>162</v>
      </c>
      <c r="E609" s="1444" t="s">
        <v>1</v>
      </c>
      <c r="F609" s="1444" t="s">
        <v>160</v>
      </c>
      <c r="G609" s="1444" t="s">
        <v>68</v>
      </c>
      <c r="H609" s="1623" t="s">
        <v>137</v>
      </c>
      <c r="I609" s="1623" t="s">
        <v>138</v>
      </c>
      <c r="J609" s="1445" t="s">
        <v>67</v>
      </c>
    </row>
    <row r="610" spans="1:10" ht="12.75" thickTop="1">
      <c r="A610" s="2037" t="s">
        <v>21869</v>
      </c>
      <c r="B610" s="2038"/>
      <c r="C610" s="2038"/>
      <c r="D610" s="2038"/>
      <c r="E610" s="2038"/>
      <c r="F610" s="2038"/>
      <c r="G610" s="2038"/>
      <c r="H610" s="2038"/>
      <c r="I610" s="2038"/>
      <c r="J610" s="2039"/>
    </row>
    <row r="611" spans="1:10">
      <c r="A611" s="1450" t="s">
        <v>23024</v>
      </c>
      <c r="B611" s="685"/>
      <c r="C611" s="1451" t="s">
        <v>23025</v>
      </c>
      <c r="D611" s="685"/>
      <c r="E611" s="1862">
        <v>982354.73</v>
      </c>
      <c r="F611" s="685"/>
      <c r="G611" s="1637"/>
      <c r="H611" s="1638"/>
      <c r="I611" s="1638"/>
      <c r="J611" s="1489"/>
    </row>
    <row r="612" spans="1:10">
      <c r="A612" s="1450" t="s">
        <v>23026</v>
      </c>
      <c r="B612" s="685"/>
      <c r="C612" s="1451" t="s">
        <v>23025</v>
      </c>
      <c r="D612" s="685"/>
      <c r="E612" s="1862">
        <v>192032.4</v>
      </c>
      <c r="F612" s="685"/>
      <c r="G612" s="1637"/>
      <c r="H612" s="1638"/>
      <c r="I612" s="1638"/>
      <c r="J612" s="1489"/>
    </row>
    <row r="613" spans="1:10">
      <c r="A613" s="1450" t="s">
        <v>23027</v>
      </c>
      <c r="B613" s="685"/>
      <c r="C613" s="1451" t="s">
        <v>23025</v>
      </c>
      <c r="D613" s="685"/>
      <c r="E613" s="1862">
        <v>80000</v>
      </c>
      <c r="F613" s="685"/>
      <c r="G613" s="1637"/>
      <c r="H613" s="1638"/>
      <c r="I613" s="1638"/>
      <c r="J613" s="1489"/>
    </row>
    <row r="614" spans="1:10" ht="24">
      <c r="A614" s="1450" t="s">
        <v>23028</v>
      </c>
      <c r="B614" s="685" t="s">
        <v>21878</v>
      </c>
      <c r="C614" s="1451" t="s">
        <v>21872</v>
      </c>
      <c r="D614" s="685"/>
      <c r="E614" s="1862">
        <v>739263.62</v>
      </c>
      <c r="F614" s="685"/>
      <c r="G614" s="1637"/>
      <c r="H614" s="1638"/>
      <c r="I614" s="1638"/>
      <c r="J614" s="1489"/>
    </row>
    <row r="615" spans="1:10" ht="24">
      <c r="A615" s="1450" t="s">
        <v>23029</v>
      </c>
      <c r="B615" s="685"/>
      <c r="C615" s="1451"/>
      <c r="D615" s="685"/>
      <c r="E615" s="1862">
        <v>55342.98000000001</v>
      </c>
      <c r="F615" s="685"/>
      <c r="G615" s="1637"/>
      <c r="H615" s="1638"/>
      <c r="I615" s="1638"/>
      <c r="J615" s="1489"/>
    </row>
    <row r="616" spans="1:10">
      <c r="A616" s="1450" t="s">
        <v>23030</v>
      </c>
      <c r="B616" s="685"/>
      <c r="C616" s="1451"/>
      <c r="D616" s="685"/>
      <c r="E616" s="1862">
        <v>32283.405000000002</v>
      </c>
      <c r="F616" s="685"/>
      <c r="G616" s="1637"/>
      <c r="H616" s="1638"/>
      <c r="I616" s="1638"/>
      <c r="J616" s="1489"/>
    </row>
    <row r="617" spans="1:10" ht="36">
      <c r="A617" s="1450" t="s">
        <v>23031</v>
      </c>
      <c r="B617" s="685" t="s">
        <v>21898</v>
      </c>
      <c r="C617" s="1451" t="s">
        <v>21872</v>
      </c>
      <c r="D617" s="685" t="s">
        <v>23032</v>
      </c>
      <c r="E617" s="1862">
        <v>188669.25000000003</v>
      </c>
      <c r="F617" s="685" t="s">
        <v>23033</v>
      </c>
      <c r="G617" s="1637" t="s">
        <v>23034</v>
      </c>
      <c r="H617" s="1638"/>
      <c r="I617" s="1638"/>
      <c r="J617" s="1489"/>
    </row>
    <row r="618" spans="1:10" ht="24">
      <c r="A618" s="1450" t="s">
        <v>23035</v>
      </c>
      <c r="B618" s="685" t="s">
        <v>21878</v>
      </c>
      <c r="C618" s="1451" t="s">
        <v>21872</v>
      </c>
      <c r="D618" s="685" t="s">
        <v>23036</v>
      </c>
      <c r="E618" s="1862">
        <v>544473</v>
      </c>
      <c r="F618" s="685" t="s">
        <v>23037</v>
      </c>
      <c r="G618" s="1637" t="s">
        <v>22753</v>
      </c>
      <c r="H618" s="1638"/>
      <c r="I618" s="1638"/>
      <c r="J618" s="1489"/>
    </row>
    <row r="619" spans="1:10">
      <c r="A619" s="1450" t="s">
        <v>23038</v>
      </c>
      <c r="B619" s="685"/>
      <c r="C619" s="1451" t="s">
        <v>23039</v>
      </c>
      <c r="D619" s="685"/>
      <c r="E619" s="1862">
        <v>1085000</v>
      </c>
      <c r="F619" s="685"/>
      <c r="G619" s="1637"/>
      <c r="H619" s="1638"/>
      <c r="I619" s="1638"/>
      <c r="J619" s="1489"/>
    </row>
    <row r="620" spans="1:10" ht="36">
      <c r="A620" s="1450" t="s">
        <v>23040</v>
      </c>
      <c r="B620" s="685" t="s">
        <v>21878</v>
      </c>
      <c r="C620" s="1451" t="s">
        <v>21872</v>
      </c>
      <c r="D620" s="685" t="s">
        <v>23041</v>
      </c>
      <c r="E620" s="1862">
        <v>1803866.63</v>
      </c>
      <c r="F620" s="685" t="s">
        <v>23042</v>
      </c>
      <c r="G620" s="1637" t="s">
        <v>22753</v>
      </c>
      <c r="H620" s="1638">
        <v>43005</v>
      </c>
      <c r="I620" s="1638"/>
      <c r="J620" s="1489"/>
    </row>
    <row r="621" spans="1:10" ht="24">
      <c r="A621" s="1450" t="s">
        <v>23043</v>
      </c>
      <c r="B621" s="685" t="s">
        <v>22127</v>
      </c>
      <c r="C621" s="1451" t="s">
        <v>21872</v>
      </c>
      <c r="D621" s="685"/>
      <c r="E621" s="1862">
        <v>1500000</v>
      </c>
      <c r="F621" s="685"/>
      <c r="G621" s="1637"/>
      <c r="H621" s="1638"/>
      <c r="I621" s="1638"/>
      <c r="J621" s="1489"/>
    </row>
    <row r="622" spans="1:10" ht="108">
      <c r="A622" s="1450" t="s">
        <v>23044</v>
      </c>
      <c r="B622" s="685" t="s">
        <v>21898</v>
      </c>
      <c r="C622" s="1451" t="s">
        <v>21872</v>
      </c>
      <c r="D622" s="685" t="s">
        <v>23045</v>
      </c>
      <c r="E622" s="1862">
        <v>318750</v>
      </c>
      <c r="F622" s="685" t="s">
        <v>23046</v>
      </c>
      <c r="G622" s="1637" t="s">
        <v>22753</v>
      </c>
      <c r="H622" s="1638">
        <v>43523</v>
      </c>
      <c r="I622" s="1638" t="s">
        <v>389</v>
      </c>
      <c r="J622" s="1489" t="s">
        <v>23047</v>
      </c>
    </row>
    <row r="623" spans="1:10" ht="36">
      <c r="A623" s="1450" t="s">
        <v>23048</v>
      </c>
      <c r="B623" s="1451" t="s">
        <v>21898</v>
      </c>
      <c r="C623" s="1451" t="s">
        <v>21872</v>
      </c>
      <c r="D623" s="1451" t="s">
        <v>23049</v>
      </c>
      <c r="E623" s="1860">
        <v>357691.6</v>
      </c>
      <c r="F623" s="1641" t="s">
        <v>23050</v>
      </c>
      <c r="G623" s="1642" t="s">
        <v>22753</v>
      </c>
      <c r="H623" s="1643">
        <v>43490</v>
      </c>
      <c r="I623" s="1638" t="s">
        <v>389</v>
      </c>
      <c r="J623" s="1644" t="s">
        <v>23047</v>
      </c>
    </row>
    <row r="624" spans="1:10" ht="36">
      <c r="A624" s="1450" t="s">
        <v>23051</v>
      </c>
      <c r="B624" s="1451" t="s">
        <v>21898</v>
      </c>
      <c r="C624" s="1451" t="s">
        <v>21872</v>
      </c>
      <c r="D624" s="1451" t="s">
        <v>23052</v>
      </c>
      <c r="E624" s="1860">
        <v>230040.69</v>
      </c>
      <c r="F624" s="1641" t="s">
        <v>23053</v>
      </c>
      <c r="G624" s="1642" t="s">
        <v>22753</v>
      </c>
      <c r="H624" s="1643">
        <v>43518</v>
      </c>
      <c r="I624" s="1638" t="s">
        <v>389</v>
      </c>
      <c r="J624" s="1644" t="s">
        <v>23047</v>
      </c>
    </row>
    <row r="625" spans="1:10" ht="24">
      <c r="A625" s="1450" t="s">
        <v>23054</v>
      </c>
      <c r="B625" s="1451" t="s">
        <v>21878</v>
      </c>
      <c r="C625" s="1451" t="s">
        <v>21872</v>
      </c>
      <c r="D625" s="1451" t="s">
        <v>23055</v>
      </c>
      <c r="E625" s="1860">
        <v>1537800</v>
      </c>
      <c r="F625" s="1641" t="s">
        <v>23056</v>
      </c>
      <c r="G625" s="1642" t="s">
        <v>22753</v>
      </c>
      <c r="H625" s="1643">
        <v>43410</v>
      </c>
      <c r="I625" s="1638" t="s">
        <v>389</v>
      </c>
      <c r="J625" s="1644" t="s">
        <v>23047</v>
      </c>
    </row>
    <row r="626" spans="1:10" ht="24">
      <c r="A626" s="1450" t="s">
        <v>23057</v>
      </c>
      <c r="B626" s="1451" t="s">
        <v>21878</v>
      </c>
      <c r="C626" s="1451" t="s">
        <v>21872</v>
      </c>
      <c r="D626" s="1451" t="s">
        <v>23058</v>
      </c>
      <c r="E626" s="1860">
        <v>85924.63</v>
      </c>
      <c r="F626" s="1641" t="s">
        <v>23059</v>
      </c>
      <c r="G626" s="1642" t="s">
        <v>22753</v>
      </c>
      <c r="H626" s="1643">
        <v>43511</v>
      </c>
      <c r="I626" s="1638" t="s">
        <v>389</v>
      </c>
      <c r="J626" s="1644" t="s">
        <v>23047</v>
      </c>
    </row>
    <row r="627" spans="1:10" ht="24">
      <c r="A627" s="1450" t="s">
        <v>23060</v>
      </c>
      <c r="B627" s="1451" t="s">
        <v>21878</v>
      </c>
      <c r="C627" s="1451" t="s">
        <v>21872</v>
      </c>
      <c r="D627" s="1451" t="s">
        <v>23061</v>
      </c>
      <c r="E627" s="1860">
        <v>280520.90999999997</v>
      </c>
      <c r="F627" s="1641" t="s">
        <v>23062</v>
      </c>
      <c r="G627" s="1642" t="s">
        <v>22753</v>
      </c>
      <c r="H627" s="1643">
        <v>43510</v>
      </c>
      <c r="I627" s="1638" t="s">
        <v>389</v>
      </c>
      <c r="J627" s="1644" t="s">
        <v>23047</v>
      </c>
    </row>
    <row r="628" spans="1:10" ht="24">
      <c r="A628" s="1450" t="s">
        <v>23063</v>
      </c>
      <c r="B628" s="1451" t="s">
        <v>21878</v>
      </c>
      <c r="C628" s="1451" t="s">
        <v>21872</v>
      </c>
      <c r="D628" s="1451" t="s">
        <v>23064</v>
      </c>
      <c r="E628" s="1860">
        <v>363046.58</v>
      </c>
      <c r="F628" s="1641" t="s">
        <v>23065</v>
      </c>
      <c r="G628" s="1642" t="s">
        <v>22753</v>
      </c>
      <c r="H628" s="1643">
        <v>43530</v>
      </c>
      <c r="I628" s="1638" t="s">
        <v>389</v>
      </c>
      <c r="J628" s="1644" t="s">
        <v>23047</v>
      </c>
    </row>
    <row r="629" spans="1:10" ht="24">
      <c r="A629" s="1645" t="s">
        <v>23066</v>
      </c>
      <c r="B629" s="1646" t="s">
        <v>21878</v>
      </c>
      <c r="C629" s="1451" t="s">
        <v>21872</v>
      </c>
      <c r="D629" s="1646" t="s">
        <v>23067</v>
      </c>
      <c r="E629" s="1860">
        <v>2436352.36</v>
      </c>
      <c r="F629" s="1637" t="s">
        <v>23068</v>
      </c>
      <c r="G629" s="1451" t="s">
        <v>22753</v>
      </c>
      <c r="H629" s="1643">
        <v>43171</v>
      </c>
      <c r="I629" s="1638" t="s">
        <v>389</v>
      </c>
      <c r="J629" s="1644" t="s">
        <v>23047</v>
      </c>
    </row>
    <row r="630" spans="1:10" ht="48">
      <c r="A630" s="1450" t="s">
        <v>23069</v>
      </c>
      <c r="B630" s="1451" t="s">
        <v>21898</v>
      </c>
      <c r="C630" s="1451" t="s">
        <v>21872</v>
      </c>
      <c r="D630" s="1451" t="s">
        <v>23070</v>
      </c>
      <c r="E630" s="1860">
        <v>193949.3</v>
      </c>
      <c r="F630" s="1641" t="s">
        <v>23071</v>
      </c>
      <c r="G630" s="1642" t="s">
        <v>22753</v>
      </c>
      <c r="H630" s="1643">
        <v>43752</v>
      </c>
      <c r="I630" s="1638" t="s">
        <v>389</v>
      </c>
      <c r="J630" s="1644" t="s">
        <v>23047</v>
      </c>
    </row>
    <row r="631" spans="1:10" ht="36">
      <c r="A631" s="1450" t="s">
        <v>23072</v>
      </c>
      <c r="B631" s="1451" t="s">
        <v>21878</v>
      </c>
      <c r="C631" s="1451" t="s">
        <v>21872</v>
      </c>
      <c r="D631" s="1451" t="s">
        <v>23073</v>
      </c>
      <c r="E631" s="1860">
        <v>1179600</v>
      </c>
      <c r="F631" s="1641" t="s">
        <v>23074</v>
      </c>
      <c r="G631" s="1642" t="s">
        <v>22753</v>
      </c>
      <c r="H631" s="1643">
        <v>43633</v>
      </c>
      <c r="I631" s="1638" t="s">
        <v>389</v>
      </c>
      <c r="J631" s="1644" t="s">
        <v>23047</v>
      </c>
    </row>
    <row r="632" spans="1:10" ht="84">
      <c r="A632" s="1450" t="s">
        <v>23075</v>
      </c>
      <c r="B632" s="1451" t="s">
        <v>21878</v>
      </c>
      <c r="C632" s="1451" t="s">
        <v>21872</v>
      </c>
      <c r="D632" s="1451" t="s">
        <v>23076</v>
      </c>
      <c r="E632" s="1860">
        <v>138313.87</v>
      </c>
      <c r="F632" s="1641" t="s">
        <v>23077</v>
      </c>
      <c r="G632" s="1642" t="s">
        <v>22753</v>
      </c>
      <c r="H632" s="1643">
        <v>43641</v>
      </c>
      <c r="I632" s="1638" t="s">
        <v>389</v>
      </c>
      <c r="J632" s="1644" t="s">
        <v>23047</v>
      </c>
    </row>
    <row r="633" spans="1:10" ht="24">
      <c r="A633" s="2047" t="s">
        <v>23078</v>
      </c>
      <c r="B633" s="2048" t="s">
        <v>21878</v>
      </c>
      <c r="C633" s="2048" t="s">
        <v>21872</v>
      </c>
      <c r="D633" s="2048" t="s">
        <v>23079</v>
      </c>
      <c r="E633" s="2049">
        <v>181168.28</v>
      </c>
      <c r="F633" s="1641" t="s">
        <v>23080</v>
      </c>
      <c r="G633" s="1642" t="s">
        <v>22753</v>
      </c>
      <c r="H633" s="1643">
        <v>43705</v>
      </c>
      <c r="I633" s="1638" t="s">
        <v>389</v>
      </c>
      <c r="J633" s="1644" t="s">
        <v>23047</v>
      </c>
    </row>
    <row r="634" spans="1:10" ht="24">
      <c r="A634" s="2047"/>
      <c r="B634" s="2048"/>
      <c r="C634" s="2048"/>
      <c r="D634" s="2048"/>
      <c r="E634" s="2049"/>
      <c r="F634" s="1641" t="s">
        <v>23080</v>
      </c>
      <c r="G634" s="1642" t="s">
        <v>22753</v>
      </c>
      <c r="H634" s="1643">
        <v>43705</v>
      </c>
      <c r="I634" s="1638" t="s">
        <v>389</v>
      </c>
      <c r="J634" s="1644" t="s">
        <v>23047</v>
      </c>
    </row>
    <row r="635" spans="1:10" ht="24">
      <c r="A635" s="2047"/>
      <c r="B635" s="2048"/>
      <c r="C635" s="2048"/>
      <c r="D635" s="2048"/>
      <c r="E635" s="2049"/>
      <c r="F635" s="1641" t="s">
        <v>23080</v>
      </c>
      <c r="G635" s="1642" t="s">
        <v>22753</v>
      </c>
      <c r="H635" s="1643">
        <v>43711</v>
      </c>
      <c r="I635" s="1638" t="s">
        <v>389</v>
      </c>
      <c r="J635" s="1644" t="s">
        <v>23047</v>
      </c>
    </row>
    <row r="636" spans="1:10" ht="24">
      <c r="A636" s="2047"/>
      <c r="B636" s="2048"/>
      <c r="C636" s="2048"/>
      <c r="D636" s="2048"/>
      <c r="E636" s="2049"/>
      <c r="F636" s="1641" t="s">
        <v>23080</v>
      </c>
      <c r="G636" s="1642" t="s">
        <v>22753</v>
      </c>
      <c r="H636" s="1643">
        <v>43705</v>
      </c>
      <c r="I636" s="1638" t="s">
        <v>389</v>
      </c>
      <c r="J636" s="1644" t="s">
        <v>23047</v>
      </c>
    </row>
    <row r="637" spans="1:10" ht="24">
      <c r="A637" s="1450" t="s">
        <v>23081</v>
      </c>
      <c r="B637" s="1451" t="s">
        <v>21878</v>
      </c>
      <c r="C637" s="1451" t="s">
        <v>21872</v>
      </c>
      <c r="D637" s="1451" t="s">
        <v>23082</v>
      </c>
      <c r="E637" s="1860">
        <v>50817.3</v>
      </c>
      <c r="F637" s="1641" t="s">
        <v>23083</v>
      </c>
      <c r="G637" s="1642" t="s">
        <v>22753</v>
      </c>
      <c r="H637" s="1643">
        <v>43683</v>
      </c>
      <c r="I637" s="1638" t="s">
        <v>389</v>
      </c>
      <c r="J637" s="1644" t="s">
        <v>23047</v>
      </c>
    </row>
    <row r="638" spans="1:10" ht="60">
      <c r="A638" s="1450" t="s">
        <v>23084</v>
      </c>
      <c r="B638" s="1451" t="s">
        <v>21878</v>
      </c>
      <c r="C638" s="1451" t="s">
        <v>21872</v>
      </c>
      <c r="D638" s="1451" t="s">
        <v>23085</v>
      </c>
      <c r="E638" s="1860">
        <v>460000</v>
      </c>
      <c r="F638" s="1641" t="s">
        <v>23086</v>
      </c>
      <c r="G638" s="1642" t="s">
        <v>22753</v>
      </c>
      <c r="H638" s="1643">
        <v>43748</v>
      </c>
      <c r="I638" s="1638" t="s">
        <v>389</v>
      </c>
      <c r="J638" s="1644" t="s">
        <v>23047</v>
      </c>
    </row>
    <row r="639" spans="1:10" ht="48">
      <c r="A639" s="1450" t="s">
        <v>23087</v>
      </c>
      <c r="B639" s="1451" t="s">
        <v>21878</v>
      </c>
      <c r="C639" s="1451" t="s">
        <v>21872</v>
      </c>
      <c r="D639" s="1451" t="s">
        <v>23088</v>
      </c>
      <c r="E639" s="1860">
        <v>736000</v>
      </c>
      <c r="F639" s="1641" t="s">
        <v>23089</v>
      </c>
      <c r="G639" s="1642" t="s">
        <v>22753</v>
      </c>
      <c r="H639" s="1643">
        <v>43789</v>
      </c>
      <c r="I639" s="1638" t="s">
        <v>389</v>
      </c>
      <c r="J639" s="1644" t="s">
        <v>23047</v>
      </c>
    </row>
    <row r="640" spans="1:10" ht="24">
      <c r="A640" s="1450" t="s">
        <v>23090</v>
      </c>
      <c r="B640" s="1451" t="s">
        <v>21878</v>
      </c>
      <c r="C640" s="1451" t="s">
        <v>21872</v>
      </c>
      <c r="D640" s="1451" t="s">
        <v>23091</v>
      </c>
      <c r="E640" s="1860">
        <v>122100</v>
      </c>
      <c r="F640" s="1641" t="s">
        <v>23092</v>
      </c>
      <c r="G640" s="1642" t="s">
        <v>22753</v>
      </c>
      <c r="H640" s="1643">
        <v>43627</v>
      </c>
      <c r="I640" s="1638" t="s">
        <v>389</v>
      </c>
      <c r="J640" s="1644" t="s">
        <v>23047</v>
      </c>
    </row>
    <row r="641" spans="1:10" ht="24">
      <c r="A641" s="1450" t="s">
        <v>23093</v>
      </c>
      <c r="B641" s="1451" t="s">
        <v>21871</v>
      </c>
      <c r="C641" s="1451" t="s">
        <v>21872</v>
      </c>
      <c r="D641" s="1451" t="s">
        <v>23094</v>
      </c>
      <c r="E641" s="1860">
        <v>1271066.7</v>
      </c>
      <c r="F641" s="1641" t="s">
        <v>23095</v>
      </c>
      <c r="G641" s="1642" t="s">
        <v>22753</v>
      </c>
      <c r="H641" s="1643">
        <v>43508</v>
      </c>
      <c r="I641" s="1638" t="s">
        <v>389</v>
      </c>
      <c r="J641" s="1644" t="s">
        <v>23047</v>
      </c>
    </row>
    <row r="642" spans="1:10">
      <c r="A642" s="2037" t="s">
        <v>21941</v>
      </c>
      <c r="B642" s="2038"/>
      <c r="C642" s="2038"/>
      <c r="D642" s="2038"/>
      <c r="E642" s="2038"/>
      <c r="F642" s="2038"/>
      <c r="G642" s="2038"/>
      <c r="H642" s="2038"/>
      <c r="I642" s="2038"/>
      <c r="J642" s="2039"/>
    </row>
    <row r="643" spans="1:10">
      <c r="A643" s="1532" t="s">
        <v>23024</v>
      </c>
      <c r="B643" s="1451"/>
      <c r="C643" s="1518" t="s">
        <v>23025</v>
      </c>
      <c r="D643" s="1451"/>
      <c r="E643" s="1860">
        <v>150000</v>
      </c>
      <c r="F643" s="685"/>
      <c r="G643" s="685"/>
      <c r="H643" s="1643"/>
      <c r="I643" s="1638"/>
      <c r="J643" s="1647"/>
    </row>
    <row r="644" spans="1:10">
      <c r="A644" s="1532" t="s">
        <v>23026</v>
      </c>
      <c r="B644" s="1451"/>
      <c r="C644" s="1518" t="s">
        <v>23025</v>
      </c>
      <c r="D644" s="1451"/>
      <c r="E644" s="1860">
        <v>20000</v>
      </c>
      <c r="F644" s="685"/>
      <c r="G644" s="685"/>
      <c r="H644" s="1643"/>
      <c r="I644" s="1638"/>
      <c r="J644" s="1647"/>
    </row>
    <row r="645" spans="1:10">
      <c r="A645" s="1532" t="s">
        <v>23027</v>
      </c>
      <c r="B645" s="1451"/>
      <c r="C645" s="1518" t="s">
        <v>23025</v>
      </c>
      <c r="D645" s="1451"/>
      <c r="E645" s="1860">
        <v>10000</v>
      </c>
      <c r="F645" s="685"/>
      <c r="G645" s="685"/>
      <c r="H645" s="1643"/>
      <c r="I645" s="1638"/>
      <c r="J645" s="1647"/>
    </row>
    <row r="646" spans="1:10" ht="24">
      <c r="A646" s="1450" t="s">
        <v>23028</v>
      </c>
      <c r="B646" s="1451" t="s">
        <v>21878</v>
      </c>
      <c r="C646" s="1451" t="s">
        <v>21872</v>
      </c>
      <c r="D646" s="1451" t="s">
        <v>23096</v>
      </c>
      <c r="E646" s="1860">
        <v>100000</v>
      </c>
      <c r="F646" s="1641" t="s">
        <v>23097</v>
      </c>
      <c r="G646" s="1642" t="s">
        <v>22753</v>
      </c>
      <c r="H646" s="1643"/>
      <c r="I646" s="1638"/>
      <c r="J646" s="1644"/>
    </row>
    <row r="647" spans="1:10" ht="36">
      <c r="A647" s="1450" t="s">
        <v>23031</v>
      </c>
      <c r="B647" s="1451"/>
      <c r="C647" s="1451"/>
      <c r="D647" s="1451" t="s">
        <v>23098</v>
      </c>
      <c r="E647" s="1860">
        <v>180000</v>
      </c>
      <c r="F647" s="1641"/>
      <c r="G647" s="1642"/>
      <c r="H647" s="1643"/>
      <c r="I647" s="1638"/>
      <c r="J647" s="1644"/>
    </row>
    <row r="648" spans="1:10" ht="24">
      <c r="A648" s="1450" t="s">
        <v>23035</v>
      </c>
      <c r="B648" s="1451" t="s">
        <v>21878</v>
      </c>
      <c r="C648" s="1451" t="s">
        <v>21872</v>
      </c>
      <c r="D648" s="1451" t="s">
        <v>23036</v>
      </c>
      <c r="E648" s="1860">
        <v>1088946</v>
      </c>
      <c r="F648" s="1641" t="s">
        <v>23037</v>
      </c>
      <c r="G648" s="1642" t="s">
        <v>22753</v>
      </c>
      <c r="H648" s="1643"/>
      <c r="I648" s="1638"/>
      <c r="J648" s="1644"/>
    </row>
    <row r="649" spans="1:10">
      <c r="A649" s="1450" t="s">
        <v>23038</v>
      </c>
      <c r="B649" s="1451" t="s">
        <v>23039</v>
      </c>
      <c r="C649" s="1451"/>
      <c r="D649" s="1451"/>
      <c r="E649" s="1860">
        <v>900000</v>
      </c>
      <c r="F649" s="1641"/>
      <c r="G649" s="1642"/>
      <c r="H649" s="1643"/>
      <c r="I649" s="1638"/>
      <c r="J649" s="1644"/>
    </row>
    <row r="650" spans="1:10" ht="36">
      <c r="A650" s="1450" t="s">
        <v>23040</v>
      </c>
      <c r="B650" s="1451" t="s">
        <v>21878</v>
      </c>
      <c r="C650" s="1451" t="s">
        <v>21872</v>
      </c>
      <c r="D650" s="1451" t="s">
        <v>23041</v>
      </c>
      <c r="E650" s="1860">
        <v>1803866.63</v>
      </c>
      <c r="F650" s="1641" t="s">
        <v>23042</v>
      </c>
      <c r="G650" s="1642" t="s">
        <v>22753</v>
      </c>
      <c r="H650" s="1643">
        <v>43005</v>
      </c>
      <c r="I650" s="1638"/>
      <c r="J650" s="1644"/>
    </row>
    <row r="651" spans="1:10" ht="24">
      <c r="A651" s="1648" t="s">
        <v>23043</v>
      </c>
      <c r="B651" s="1451" t="s">
        <v>22127</v>
      </c>
      <c r="C651" s="1451"/>
      <c r="D651" s="1451"/>
      <c r="E651" s="1860">
        <v>250000</v>
      </c>
      <c r="F651" s="685"/>
      <c r="G651" s="685"/>
      <c r="H651" s="1643"/>
      <c r="I651" s="1638"/>
      <c r="J651" s="1647"/>
    </row>
    <row r="652" spans="1:10" ht="108">
      <c r="A652" s="1450" t="s">
        <v>23044</v>
      </c>
      <c r="B652" s="1451" t="s">
        <v>21898</v>
      </c>
      <c r="C652" s="1451" t="s">
        <v>21872</v>
      </c>
      <c r="D652" s="1451" t="s">
        <v>23045</v>
      </c>
      <c r="E652" s="1860">
        <v>425000.04</v>
      </c>
      <c r="F652" s="1641" t="s">
        <v>23046</v>
      </c>
      <c r="G652" s="1642" t="s">
        <v>22753</v>
      </c>
      <c r="H652" s="1643">
        <v>43523</v>
      </c>
      <c r="I652" s="1638" t="s">
        <v>389</v>
      </c>
      <c r="J652" s="1644" t="s">
        <v>23047</v>
      </c>
    </row>
    <row r="653" spans="1:10" ht="36">
      <c r="A653" s="1450" t="s">
        <v>23048</v>
      </c>
      <c r="B653" s="1451" t="s">
        <v>21898</v>
      </c>
      <c r="C653" s="1451" t="s">
        <v>21872</v>
      </c>
      <c r="D653" s="1451" t="s">
        <v>23049</v>
      </c>
      <c r="E653" s="1860">
        <v>429229.92000000004</v>
      </c>
      <c r="F653" s="1641" t="s">
        <v>23050</v>
      </c>
      <c r="G653" s="1642" t="s">
        <v>22753</v>
      </c>
      <c r="H653" s="1643">
        <v>43490</v>
      </c>
      <c r="I653" s="1638" t="s">
        <v>389</v>
      </c>
      <c r="J653" s="1644" t="s">
        <v>23047</v>
      </c>
    </row>
    <row r="654" spans="1:10" ht="36">
      <c r="A654" s="1450" t="s">
        <v>23051</v>
      </c>
      <c r="B654" s="1451" t="s">
        <v>21898</v>
      </c>
      <c r="C654" s="1451" t="s">
        <v>21872</v>
      </c>
      <c r="D654" s="1451" t="s">
        <v>23052</v>
      </c>
      <c r="E654" s="1860">
        <v>307333.33333333331</v>
      </c>
      <c r="F654" s="1641" t="s">
        <v>23053</v>
      </c>
      <c r="G654" s="1642" t="s">
        <v>22753</v>
      </c>
      <c r="H654" s="1643">
        <v>43518</v>
      </c>
      <c r="I654" s="1638" t="s">
        <v>389</v>
      </c>
      <c r="J654" s="1644" t="s">
        <v>23047</v>
      </c>
    </row>
    <row r="655" spans="1:10" ht="24">
      <c r="A655" s="1450" t="s">
        <v>23054</v>
      </c>
      <c r="B655" s="1451" t="s">
        <v>21878</v>
      </c>
      <c r="C655" s="1451" t="s">
        <v>21872</v>
      </c>
      <c r="D655" s="1451" t="s">
        <v>23055</v>
      </c>
      <c r="E655" s="1860">
        <v>1537800</v>
      </c>
      <c r="F655" s="1641" t="s">
        <v>23056</v>
      </c>
      <c r="G655" s="1642" t="s">
        <v>22753</v>
      </c>
      <c r="H655" s="1643">
        <v>43410</v>
      </c>
      <c r="I655" s="1638" t="s">
        <v>389</v>
      </c>
      <c r="J655" s="1644" t="s">
        <v>23047</v>
      </c>
    </row>
    <row r="656" spans="1:10" ht="24">
      <c r="A656" s="1450" t="s">
        <v>23057</v>
      </c>
      <c r="B656" s="1451" t="s">
        <v>21878</v>
      </c>
      <c r="C656" s="1451" t="s">
        <v>21872</v>
      </c>
      <c r="D656" s="1451" t="s">
        <v>23058</v>
      </c>
      <c r="E656" s="1860">
        <v>704327.29</v>
      </c>
      <c r="F656" s="1641" t="s">
        <v>23059</v>
      </c>
      <c r="G656" s="1642" t="s">
        <v>22753</v>
      </c>
      <c r="H656" s="1643">
        <v>43511</v>
      </c>
      <c r="I656" s="1638" t="s">
        <v>389</v>
      </c>
      <c r="J656" s="1644" t="s">
        <v>23047</v>
      </c>
    </row>
    <row r="657" spans="1:10" ht="24">
      <c r="A657" s="1450" t="s">
        <v>23060</v>
      </c>
      <c r="B657" s="1451" t="s">
        <v>21878</v>
      </c>
      <c r="C657" s="1451" t="s">
        <v>21872</v>
      </c>
      <c r="D657" s="1451" t="s">
        <v>23061</v>
      </c>
      <c r="E657" s="1860">
        <v>374027.88</v>
      </c>
      <c r="F657" s="1641" t="s">
        <v>23062</v>
      </c>
      <c r="G657" s="1642" t="s">
        <v>22753</v>
      </c>
      <c r="H657" s="1643">
        <v>43510</v>
      </c>
      <c r="I657" s="1638" t="s">
        <v>389</v>
      </c>
      <c r="J657" s="1644" t="s">
        <v>23047</v>
      </c>
    </row>
    <row r="658" spans="1:10" ht="24">
      <c r="A658" s="1450" t="s">
        <v>23063</v>
      </c>
      <c r="B658" s="1451" t="s">
        <v>21878</v>
      </c>
      <c r="C658" s="1451" t="s">
        <v>21872</v>
      </c>
      <c r="D658" s="1451" t="s">
        <v>23064</v>
      </c>
      <c r="E658" s="1860">
        <v>655636.79</v>
      </c>
      <c r="F658" s="1641" t="s">
        <v>23065</v>
      </c>
      <c r="G658" s="1642" t="s">
        <v>22753</v>
      </c>
      <c r="H658" s="1643">
        <v>43530</v>
      </c>
      <c r="I658" s="1638" t="s">
        <v>389</v>
      </c>
      <c r="J658" s="1644" t="s">
        <v>23047</v>
      </c>
    </row>
    <row r="659" spans="1:10" ht="24">
      <c r="A659" s="1645" t="s">
        <v>23066</v>
      </c>
      <c r="B659" s="1646" t="s">
        <v>21878</v>
      </c>
      <c r="C659" s="1451" t="s">
        <v>21872</v>
      </c>
      <c r="D659" s="1646" t="s">
        <v>23067</v>
      </c>
      <c r="E659" s="1860">
        <v>2248940.64</v>
      </c>
      <c r="F659" s="1637" t="s">
        <v>23068</v>
      </c>
      <c r="G659" s="1451" t="s">
        <v>22753</v>
      </c>
      <c r="H659" s="1643">
        <v>43171</v>
      </c>
      <c r="I659" s="1638" t="s">
        <v>389</v>
      </c>
      <c r="J659" s="1649" t="s">
        <v>23047</v>
      </c>
    </row>
    <row r="660" spans="1:10" ht="48">
      <c r="A660" s="1450" t="s">
        <v>23069</v>
      </c>
      <c r="B660" s="1451" t="s">
        <v>21898</v>
      </c>
      <c r="C660" s="1451" t="s">
        <v>21872</v>
      </c>
      <c r="D660" s="1451" t="s">
        <v>23070</v>
      </c>
      <c r="E660" s="1860">
        <v>961771.6</v>
      </c>
      <c r="F660" s="1641" t="s">
        <v>23071</v>
      </c>
      <c r="G660" s="1642" t="s">
        <v>22753</v>
      </c>
      <c r="H660" s="1643">
        <v>43752</v>
      </c>
      <c r="I660" s="1638" t="s">
        <v>389</v>
      </c>
      <c r="J660" s="1644" t="s">
        <v>23047</v>
      </c>
    </row>
    <row r="661" spans="1:10" ht="36">
      <c r="A661" s="1450" t="s">
        <v>23072</v>
      </c>
      <c r="B661" s="1451" t="s">
        <v>21878</v>
      </c>
      <c r="C661" s="1451" t="s">
        <v>21872</v>
      </c>
      <c r="D661" s="1451" t="s">
        <v>23073</v>
      </c>
      <c r="E661" s="1860">
        <v>884700</v>
      </c>
      <c r="F661" s="1641" t="s">
        <v>23074</v>
      </c>
      <c r="G661" s="1642" t="s">
        <v>22753</v>
      </c>
      <c r="H661" s="1643">
        <v>43633</v>
      </c>
      <c r="I661" s="1638" t="s">
        <v>389</v>
      </c>
      <c r="J661" s="1644" t="s">
        <v>23047</v>
      </c>
    </row>
    <row r="662" spans="1:10" ht="84">
      <c r="A662" s="1450" t="s">
        <v>23075</v>
      </c>
      <c r="B662" s="1451" t="s">
        <v>21878</v>
      </c>
      <c r="C662" s="1451" t="s">
        <v>21872</v>
      </c>
      <c r="D662" s="1451" t="s">
        <v>23076</v>
      </c>
      <c r="E662" s="1860">
        <v>367200</v>
      </c>
      <c r="F662" s="1641" t="s">
        <v>23077</v>
      </c>
      <c r="G662" s="1642" t="s">
        <v>22753</v>
      </c>
      <c r="H662" s="1643">
        <v>43641</v>
      </c>
      <c r="I662" s="1638" t="s">
        <v>389</v>
      </c>
      <c r="J662" s="1644" t="s">
        <v>23047</v>
      </c>
    </row>
    <row r="663" spans="1:10" ht="24">
      <c r="A663" s="2047" t="s">
        <v>23078</v>
      </c>
      <c r="B663" s="2048" t="s">
        <v>21878</v>
      </c>
      <c r="C663" s="2048" t="s">
        <v>21872</v>
      </c>
      <c r="D663" s="2048" t="s">
        <v>23079</v>
      </c>
      <c r="E663" s="2049">
        <v>1250848.22</v>
      </c>
      <c r="F663" s="1641" t="s">
        <v>23080</v>
      </c>
      <c r="G663" s="1642" t="s">
        <v>22753</v>
      </c>
      <c r="H663" s="1643">
        <v>43705</v>
      </c>
      <c r="I663" s="1638" t="s">
        <v>389</v>
      </c>
      <c r="J663" s="1644" t="s">
        <v>23047</v>
      </c>
    </row>
    <row r="664" spans="1:10" ht="24">
      <c r="A664" s="2047"/>
      <c r="B664" s="2048"/>
      <c r="C664" s="2048"/>
      <c r="D664" s="2048"/>
      <c r="E664" s="2049"/>
      <c r="F664" s="1641" t="s">
        <v>23080</v>
      </c>
      <c r="G664" s="1642" t="s">
        <v>22753</v>
      </c>
      <c r="H664" s="1643">
        <v>43705</v>
      </c>
      <c r="I664" s="1638" t="s">
        <v>389</v>
      </c>
      <c r="J664" s="1644" t="s">
        <v>23047</v>
      </c>
    </row>
    <row r="665" spans="1:10" ht="24">
      <c r="A665" s="2047"/>
      <c r="B665" s="2048"/>
      <c r="C665" s="2048"/>
      <c r="D665" s="2048"/>
      <c r="E665" s="2049"/>
      <c r="F665" s="1641" t="s">
        <v>23080</v>
      </c>
      <c r="G665" s="1642" t="s">
        <v>22753</v>
      </c>
      <c r="H665" s="1643">
        <v>43711</v>
      </c>
      <c r="I665" s="1638" t="s">
        <v>389</v>
      </c>
      <c r="J665" s="1644" t="s">
        <v>23047</v>
      </c>
    </row>
    <row r="666" spans="1:10" ht="24">
      <c r="A666" s="2047"/>
      <c r="B666" s="2048"/>
      <c r="C666" s="2048"/>
      <c r="D666" s="2048"/>
      <c r="E666" s="2049"/>
      <c r="F666" s="1641" t="s">
        <v>23080</v>
      </c>
      <c r="G666" s="1642" t="s">
        <v>22753</v>
      </c>
      <c r="H666" s="1643">
        <v>43705</v>
      </c>
      <c r="I666" s="1638" t="s">
        <v>389</v>
      </c>
      <c r="J666" s="1644" t="s">
        <v>23047</v>
      </c>
    </row>
    <row r="667" spans="1:10" ht="24">
      <c r="A667" s="1450" t="s">
        <v>23081</v>
      </c>
      <c r="B667" s="1451" t="s">
        <v>21878</v>
      </c>
      <c r="C667" s="1451" t="s">
        <v>21872</v>
      </c>
      <c r="D667" s="1451" t="s">
        <v>23082</v>
      </c>
      <c r="E667" s="1860">
        <v>165075</v>
      </c>
      <c r="F667" s="1641" t="s">
        <v>23083</v>
      </c>
      <c r="G667" s="1642" t="s">
        <v>22753</v>
      </c>
      <c r="H667" s="1643">
        <v>43683</v>
      </c>
      <c r="I667" s="1638" t="s">
        <v>389</v>
      </c>
      <c r="J667" s="1644" t="s">
        <v>23047</v>
      </c>
    </row>
    <row r="668" spans="1:10" ht="72">
      <c r="A668" s="1450" t="s">
        <v>23084</v>
      </c>
      <c r="B668" s="1451" t="s">
        <v>21878</v>
      </c>
      <c r="C668" s="1451" t="s">
        <v>21872</v>
      </c>
      <c r="D668" s="1451" t="s">
        <v>23085</v>
      </c>
      <c r="E668" s="1860">
        <v>690000</v>
      </c>
      <c r="F668" s="1641" t="s">
        <v>23099</v>
      </c>
      <c r="G668" s="1642" t="s">
        <v>22753</v>
      </c>
      <c r="H668" s="1643">
        <v>43748</v>
      </c>
      <c r="I668" s="1638" t="s">
        <v>389</v>
      </c>
      <c r="J668" s="1644" t="s">
        <v>23047</v>
      </c>
    </row>
    <row r="669" spans="1:10" ht="48">
      <c r="A669" s="1450" t="s">
        <v>23087</v>
      </c>
      <c r="B669" s="1451" t="s">
        <v>21878</v>
      </c>
      <c r="C669" s="1451" t="s">
        <v>21872</v>
      </c>
      <c r="D669" s="1451" t="s">
        <v>23088</v>
      </c>
      <c r="E669" s="1860">
        <v>2212800</v>
      </c>
      <c r="F669" s="1641" t="s">
        <v>23089</v>
      </c>
      <c r="G669" s="1642" t="s">
        <v>22753</v>
      </c>
      <c r="H669" s="1643">
        <v>43789</v>
      </c>
      <c r="I669" s="1638" t="s">
        <v>389</v>
      </c>
      <c r="J669" s="1644" t="s">
        <v>23047</v>
      </c>
    </row>
    <row r="670" spans="1:10" ht="29.25" customHeight="1">
      <c r="A670" s="1450" t="s">
        <v>23090</v>
      </c>
      <c r="B670" s="1451" t="s">
        <v>21878</v>
      </c>
      <c r="C670" s="1451" t="s">
        <v>21872</v>
      </c>
      <c r="D670" s="1451" t="s">
        <v>23091</v>
      </c>
      <c r="E670" s="1860">
        <v>3916131.96</v>
      </c>
      <c r="F670" s="1641" t="s">
        <v>23092</v>
      </c>
      <c r="G670" s="1642" t="s">
        <v>22753</v>
      </c>
      <c r="H670" s="1643">
        <v>43627</v>
      </c>
      <c r="I670" s="1638" t="s">
        <v>389</v>
      </c>
      <c r="J670" s="1644" t="s">
        <v>23047</v>
      </c>
    </row>
    <row r="671" spans="1:10" ht="29.25" customHeight="1">
      <c r="A671" s="1450" t="s">
        <v>23093</v>
      </c>
      <c r="B671" s="1451" t="s">
        <v>21871</v>
      </c>
      <c r="C671" s="1451" t="s">
        <v>21872</v>
      </c>
      <c r="D671" s="1451" t="s">
        <v>23094</v>
      </c>
      <c r="E671" s="1860">
        <v>953300.03</v>
      </c>
      <c r="F671" s="1641" t="s">
        <v>23095</v>
      </c>
      <c r="G671" s="1642" t="s">
        <v>22753</v>
      </c>
      <c r="H671" s="1643">
        <v>43508</v>
      </c>
      <c r="I671" s="1638" t="s">
        <v>389</v>
      </c>
      <c r="J671" s="1644" t="s">
        <v>23047</v>
      </c>
    </row>
    <row r="672" spans="1:10" ht="44.25" customHeight="1">
      <c r="A672" s="1450" t="s">
        <v>23100</v>
      </c>
      <c r="B672" s="1451" t="s">
        <v>21898</v>
      </c>
      <c r="C672" s="1451" t="s">
        <v>21872</v>
      </c>
      <c r="D672" s="1451" t="s">
        <v>23101</v>
      </c>
      <c r="E672" s="1860">
        <v>837210</v>
      </c>
      <c r="F672" s="1641" t="s">
        <v>23102</v>
      </c>
      <c r="G672" s="1642" t="s">
        <v>22753</v>
      </c>
      <c r="H672" s="1643">
        <v>43871</v>
      </c>
      <c r="I672" s="1638" t="s">
        <v>389</v>
      </c>
      <c r="J672" s="1644" t="s">
        <v>23047</v>
      </c>
    </row>
    <row r="673" spans="1:10" ht="29.25" customHeight="1">
      <c r="A673" s="1450" t="s">
        <v>23103</v>
      </c>
      <c r="B673" s="1451" t="s">
        <v>21878</v>
      </c>
      <c r="C673" s="1451" t="s">
        <v>21872</v>
      </c>
      <c r="D673" s="1451" t="s">
        <v>23104</v>
      </c>
      <c r="E673" s="1860">
        <v>1065995</v>
      </c>
      <c r="F673" s="1641" t="s">
        <v>23105</v>
      </c>
      <c r="G673" s="1642" t="s">
        <v>22753</v>
      </c>
      <c r="H673" s="1643">
        <v>44056</v>
      </c>
      <c r="I673" s="1638" t="s">
        <v>389</v>
      </c>
      <c r="J673" s="1644" t="s">
        <v>23047</v>
      </c>
    </row>
    <row r="674" spans="1:10" ht="48">
      <c r="A674" s="1450" t="s">
        <v>23106</v>
      </c>
      <c r="B674" s="1451" t="s">
        <v>21898</v>
      </c>
      <c r="C674" s="1451" t="s">
        <v>21872</v>
      </c>
      <c r="D674" s="1451" t="s">
        <v>23107</v>
      </c>
      <c r="E674" s="1860">
        <v>2604156.4733333332</v>
      </c>
      <c r="F674" s="1641" t="s">
        <v>23108</v>
      </c>
      <c r="G674" s="1642" t="s">
        <v>22753</v>
      </c>
      <c r="H674" s="1643">
        <v>44062</v>
      </c>
      <c r="I674" s="1638" t="s">
        <v>389</v>
      </c>
      <c r="J674" s="1644" t="s">
        <v>23047</v>
      </c>
    </row>
    <row r="675" spans="1:10" ht="36">
      <c r="A675" s="1450" t="s">
        <v>23109</v>
      </c>
      <c r="B675" s="1451" t="s">
        <v>21898</v>
      </c>
      <c r="C675" s="1451" t="s">
        <v>21872</v>
      </c>
      <c r="D675" s="1451" t="s">
        <v>23110</v>
      </c>
      <c r="E675" s="1860">
        <v>72500</v>
      </c>
      <c r="F675" s="1641" t="s">
        <v>23111</v>
      </c>
      <c r="G675" s="1642" t="s">
        <v>22753</v>
      </c>
      <c r="H675" s="1643">
        <v>44061</v>
      </c>
      <c r="I675" s="1638" t="s">
        <v>389</v>
      </c>
      <c r="J675" s="1644" t="s">
        <v>23047</v>
      </c>
    </row>
    <row r="676" spans="1:10" ht="36">
      <c r="A676" s="1450" t="s">
        <v>23112</v>
      </c>
      <c r="B676" s="1451" t="s">
        <v>21871</v>
      </c>
      <c r="C676" s="1451" t="s">
        <v>21872</v>
      </c>
      <c r="D676" s="1451" t="s">
        <v>23113</v>
      </c>
      <c r="E676" s="1860">
        <v>833333.33333333337</v>
      </c>
      <c r="F676" s="1641" t="s">
        <v>23114</v>
      </c>
      <c r="G676" s="1642" t="s">
        <v>22753</v>
      </c>
      <c r="H676" s="1643">
        <v>43885</v>
      </c>
      <c r="I676" s="1638"/>
      <c r="J676" s="1644"/>
    </row>
    <row r="677" spans="1:10" ht="36">
      <c r="A677" s="1450" t="s">
        <v>23115</v>
      </c>
      <c r="B677" s="1451" t="s">
        <v>21878</v>
      </c>
      <c r="C677" s="1451" t="s">
        <v>21872</v>
      </c>
      <c r="D677" s="1451" t="s">
        <v>23116</v>
      </c>
      <c r="E677" s="1860">
        <v>2122268.3199999998</v>
      </c>
      <c r="F677" s="1641" t="s">
        <v>23117</v>
      </c>
      <c r="G677" s="1642" t="s">
        <v>21904</v>
      </c>
      <c r="H677" s="1643">
        <v>43993</v>
      </c>
      <c r="I677" s="1638"/>
      <c r="J677" s="1644"/>
    </row>
    <row r="678" spans="1:10" ht="24">
      <c r="A678" s="1450" t="s">
        <v>23118</v>
      </c>
      <c r="B678" s="1451" t="s">
        <v>21878</v>
      </c>
      <c r="C678" s="1451" t="s">
        <v>21872</v>
      </c>
      <c r="D678" s="1451" t="s">
        <v>23119</v>
      </c>
      <c r="E678" s="1860">
        <v>1065995</v>
      </c>
      <c r="F678" s="1641" t="s">
        <v>23120</v>
      </c>
      <c r="G678" s="1642" t="s">
        <v>21904</v>
      </c>
      <c r="H678" s="1643">
        <v>44056</v>
      </c>
      <c r="I678" s="1638"/>
      <c r="J678" s="1644"/>
    </row>
    <row r="679" spans="1:10" ht="48">
      <c r="A679" s="1450" t="s">
        <v>23106</v>
      </c>
      <c r="B679" s="1451" t="s">
        <v>21898</v>
      </c>
      <c r="C679" s="1451" t="s">
        <v>21872</v>
      </c>
      <c r="D679" s="1451" t="s">
        <v>23121</v>
      </c>
      <c r="E679" s="1860">
        <v>1302078.2366666666</v>
      </c>
      <c r="F679" s="1641" t="s">
        <v>23122</v>
      </c>
      <c r="G679" s="1642" t="s">
        <v>22753</v>
      </c>
      <c r="H679" s="1643">
        <v>44062</v>
      </c>
      <c r="I679" s="1638"/>
      <c r="J679" s="1644"/>
    </row>
    <row r="680" spans="1:10" ht="36">
      <c r="A680" s="1450" t="s">
        <v>23112</v>
      </c>
      <c r="B680" s="1451" t="s">
        <v>21871</v>
      </c>
      <c r="C680" s="1451" t="s">
        <v>21872</v>
      </c>
      <c r="D680" s="1451" t="s">
        <v>23113</v>
      </c>
      <c r="E680" s="1860">
        <v>833333.33333333337</v>
      </c>
      <c r="F680" s="1641" t="s">
        <v>23114</v>
      </c>
      <c r="G680" s="1642" t="s">
        <v>22753</v>
      </c>
      <c r="H680" s="1643">
        <v>43885</v>
      </c>
      <c r="I680" s="1638"/>
      <c r="J680" s="1644"/>
    </row>
    <row r="681" spans="1:10">
      <c r="A681" s="2037" t="s">
        <v>21960</v>
      </c>
      <c r="B681" s="2038"/>
      <c r="C681" s="2038"/>
      <c r="D681" s="2038"/>
      <c r="E681" s="2038"/>
      <c r="F681" s="2038"/>
      <c r="G681" s="2038"/>
      <c r="H681" s="2038"/>
      <c r="I681" s="2038"/>
      <c r="J681" s="2039"/>
    </row>
    <row r="682" spans="1:10" ht="24">
      <c r="A682" s="1450" t="s">
        <v>23123</v>
      </c>
      <c r="B682" s="1451" t="s">
        <v>21878</v>
      </c>
      <c r="C682" s="1451" t="s">
        <v>21872</v>
      </c>
      <c r="D682" s="1451" t="s">
        <v>23098</v>
      </c>
      <c r="E682" s="1860">
        <v>2373057.5</v>
      </c>
      <c r="F682" s="685"/>
      <c r="G682" s="685"/>
      <c r="H682" s="1643"/>
      <c r="I682" s="1650"/>
      <c r="J682" s="1489"/>
    </row>
    <row r="683" spans="1:10" ht="24">
      <c r="A683" s="1450" t="s">
        <v>23124</v>
      </c>
      <c r="B683" s="1451" t="s">
        <v>21878</v>
      </c>
      <c r="C683" s="1451" t="s">
        <v>21872</v>
      </c>
      <c r="D683" s="1451" t="s">
        <v>23098</v>
      </c>
      <c r="E683" s="1860">
        <v>4083868.8</v>
      </c>
      <c r="F683" s="685"/>
      <c r="G683" s="685"/>
      <c r="H683" s="1643"/>
      <c r="I683" s="1650"/>
      <c r="J683" s="1489"/>
    </row>
    <row r="684" spans="1:10" ht="24">
      <c r="A684" s="1450" t="s">
        <v>23125</v>
      </c>
      <c r="B684" s="1451" t="s">
        <v>21878</v>
      </c>
      <c r="C684" s="1451" t="s">
        <v>21872</v>
      </c>
      <c r="D684" s="1451" t="s">
        <v>23098</v>
      </c>
      <c r="E684" s="1860">
        <v>4420359.9000000004</v>
      </c>
      <c r="F684" s="1641"/>
      <c r="G684" s="1642"/>
      <c r="H684" s="1643"/>
      <c r="I684" s="1650"/>
      <c r="J684" s="1489"/>
    </row>
    <row r="685" spans="1:10" ht="24">
      <c r="A685" s="1651" t="s">
        <v>23126</v>
      </c>
      <c r="B685" s="1451" t="s">
        <v>21878</v>
      </c>
      <c r="C685" s="1451" t="s">
        <v>21872</v>
      </c>
      <c r="D685" s="1451" t="s">
        <v>23098</v>
      </c>
      <c r="E685" s="1860">
        <v>5609753.5999999996</v>
      </c>
      <c r="F685" s="1641"/>
      <c r="G685" s="1642"/>
      <c r="H685" s="1643"/>
      <c r="I685" s="1650"/>
      <c r="J685" s="1489"/>
    </row>
    <row r="686" spans="1:10" ht="36">
      <c r="A686" s="1652" t="s">
        <v>23127</v>
      </c>
      <c r="B686" s="1451" t="s">
        <v>21878</v>
      </c>
      <c r="C686" s="1451" t="s">
        <v>21872</v>
      </c>
      <c r="D686" s="1451" t="s">
        <v>23098</v>
      </c>
      <c r="E686" s="1860">
        <v>585977.15</v>
      </c>
      <c r="F686" s="1641"/>
      <c r="G686" s="1653"/>
      <c r="H686" s="1643"/>
      <c r="I686" s="1650"/>
      <c r="J686" s="1489"/>
    </row>
    <row r="687" spans="1:10" ht="24">
      <c r="A687" s="1652" t="s">
        <v>23128</v>
      </c>
      <c r="B687" s="1451" t="s">
        <v>21878</v>
      </c>
      <c r="C687" s="1451" t="s">
        <v>21872</v>
      </c>
      <c r="D687" s="1451" t="s">
        <v>23098</v>
      </c>
      <c r="E687" s="1860">
        <v>410591.25</v>
      </c>
      <c r="F687" s="1641"/>
      <c r="G687" s="1642"/>
      <c r="H687" s="1643"/>
      <c r="I687" s="1650"/>
      <c r="J687" s="1489"/>
    </row>
    <row r="688" spans="1:10" ht="24">
      <c r="A688" s="1450" t="s">
        <v>23129</v>
      </c>
      <c r="B688" s="1451" t="s">
        <v>21878</v>
      </c>
      <c r="C688" s="1451" t="s">
        <v>21872</v>
      </c>
      <c r="D688" s="1451" t="s">
        <v>23098</v>
      </c>
      <c r="E688" s="1860">
        <v>1224496.1630000002</v>
      </c>
      <c r="F688" s="1641"/>
      <c r="G688" s="1642"/>
      <c r="H688" s="1643"/>
      <c r="I688" s="1650"/>
      <c r="J688" s="1489"/>
    </row>
    <row r="689" spans="1:10" ht="24">
      <c r="A689" s="1450" t="s">
        <v>23066</v>
      </c>
      <c r="B689" s="1451" t="s">
        <v>21878</v>
      </c>
      <c r="C689" s="1451" t="s">
        <v>21872</v>
      </c>
      <c r="D689" s="1451" t="s">
        <v>23098</v>
      </c>
      <c r="E689" s="1860">
        <v>9564937.8000000007</v>
      </c>
      <c r="F689" s="685"/>
      <c r="G689" s="685"/>
      <c r="H689" s="1643"/>
      <c r="I689" s="1650"/>
      <c r="J689" s="1489"/>
    </row>
    <row r="690" spans="1:10" ht="24">
      <c r="A690" s="1450" t="s">
        <v>23130</v>
      </c>
      <c r="B690" s="1451" t="s">
        <v>21878</v>
      </c>
      <c r="C690" s="1451" t="s">
        <v>21872</v>
      </c>
      <c r="D690" s="1451" t="s">
        <v>23098</v>
      </c>
      <c r="E690" s="1860">
        <v>887040</v>
      </c>
      <c r="F690" s="1641"/>
      <c r="G690" s="1642"/>
      <c r="H690" s="1643"/>
      <c r="I690" s="1638" t="s">
        <v>389</v>
      </c>
      <c r="J690" s="1644" t="s">
        <v>23047</v>
      </c>
    </row>
    <row r="691" spans="1:10" ht="24">
      <c r="A691" s="1450" t="s">
        <v>23063</v>
      </c>
      <c r="B691" s="1451" t="s">
        <v>21878</v>
      </c>
      <c r="C691" s="1451" t="s">
        <v>21872</v>
      </c>
      <c r="D691" s="1451" t="s">
        <v>23098</v>
      </c>
      <c r="E691" s="1860">
        <v>4883862.5999999996</v>
      </c>
      <c r="F691" s="1641"/>
      <c r="G691" s="1642"/>
      <c r="H691" s="1643"/>
      <c r="I691" s="1638"/>
      <c r="J691" s="1644"/>
    </row>
    <row r="692" spans="1:10" ht="36.75" thickBot="1">
      <c r="A692" s="1629" t="s">
        <v>23131</v>
      </c>
      <c r="B692" s="1630" t="s">
        <v>21878</v>
      </c>
      <c r="C692" s="1630" t="s">
        <v>21872</v>
      </c>
      <c r="D692" s="1630" t="s">
        <v>23098</v>
      </c>
      <c r="E692" s="1861">
        <v>6738163.2000000002</v>
      </c>
      <c r="F692" s="1654"/>
      <c r="G692" s="1655"/>
      <c r="H692" s="1633"/>
      <c r="I692" s="1640"/>
      <c r="J692" s="1656" t="s">
        <v>23047</v>
      </c>
    </row>
    <row r="693" spans="1:10" ht="12.75" hidden="1" thickTop="1"/>
    <row r="694" spans="1:10" hidden="1"/>
    <row r="695" spans="1:10" ht="15" hidden="1">
      <c r="A695" s="337" t="s">
        <v>355</v>
      </c>
      <c r="B695" s="38"/>
      <c r="C695" s="1198"/>
      <c r="D695" s="38"/>
      <c r="E695" s="38"/>
      <c r="F695" s="38"/>
      <c r="G695" s="38"/>
      <c r="H695" s="1599"/>
      <c r="I695" s="1599"/>
      <c r="J695" s="1061"/>
    </row>
    <row r="696" spans="1:10" ht="15" hidden="1">
      <c r="A696" s="337" t="s">
        <v>19097</v>
      </c>
      <c r="B696" s="38"/>
      <c r="C696" s="1198"/>
      <c r="D696" s="38"/>
      <c r="E696" s="38"/>
      <c r="F696" s="38"/>
      <c r="G696" s="38"/>
      <c r="H696" s="1599"/>
      <c r="I696" s="1599"/>
      <c r="J696" s="1061"/>
    </row>
    <row r="697" spans="1:10" ht="26.45" customHeight="1" thickTop="1" thickBot="1">
      <c r="A697" s="2050" t="s">
        <v>569</v>
      </c>
      <c r="B697" s="2050"/>
      <c r="C697" s="2050"/>
      <c r="D697" s="2050"/>
      <c r="E697" s="2050"/>
      <c r="F697" s="2050"/>
      <c r="G697" s="2050"/>
      <c r="H697" s="2050"/>
      <c r="I697" s="2050"/>
      <c r="J697" s="2050"/>
    </row>
    <row r="698" spans="1:10" ht="36.75" hidden="1" thickTop="1">
      <c r="A698" s="794" t="s">
        <v>66</v>
      </c>
      <c r="B698" s="1444" t="s">
        <v>65</v>
      </c>
      <c r="C698" s="1444" t="s">
        <v>161</v>
      </c>
      <c r="D698" s="1444" t="s">
        <v>162</v>
      </c>
      <c r="E698" s="1444" t="s">
        <v>1</v>
      </c>
      <c r="F698" s="1444" t="s">
        <v>160</v>
      </c>
      <c r="G698" s="1444" t="s">
        <v>68</v>
      </c>
      <c r="H698" s="1623" t="s">
        <v>137</v>
      </c>
      <c r="I698" s="1623" t="s">
        <v>138</v>
      </c>
      <c r="J698" s="1445" t="s">
        <v>67</v>
      </c>
    </row>
    <row r="699" spans="1:10" ht="12.75" thickTop="1">
      <c r="A699" s="2037" t="s">
        <v>21869</v>
      </c>
      <c r="B699" s="2038"/>
      <c r="C699" s="2038"/>
      <c r="D699" s="2038"/>
      <c r="E699" s="2038"/>
      <c r="F699" s="2038"/>
      <c r="G699" s="2038"/>
      <c r="H699" s="2038"/>
      <c r="I699" s="2038"/>
      <c r="J699" s="2039"/>
    </row>
    <row r="700" spans="1:10" ht="38.25" customHeight="1">
      <c r="A700" s="1450" t="s">
        <v>23132</v>
      </c>
      <c r="B700" s="1451" t="s">
        <v>22204</v>
      </c>
      <c r="C700" s="1451" t="s">
        <v>21872</v>
      </c>
      <c r="D700" s="1451" t="s">
        <v>23133</v>
      </c>
      <c r="E700" s="1860">
        <v>36000</v>
      </c>
      <c r="F700" s="685" t="s">
        <v>23134</v>
      </c>
      <c r="G700" s="685" t="s">
        <v>23135</v>
      </c>
      <c r="H700" s="1643">
        <v>43833</v>
      </c>
      <c r="I700" s="1650">
        <v>43836</v>
      </c>
      <c r="J700" s="1489" t="s">
        <v>23136</v>
      </c>
    </row>
    <row r="701" spans="1:10" ht="38.25" customHeight="1">
      <c r="A701" s="1450" t="s">
        <v>23137</v>
      </c>
      <c r="B701" s="1451" t="s">
        <v>22204</v>
      </c>
      <c r="C701" s="1451" t="s">
        <v>21872</v>
      </c>
      <c r="D701" s="1451" t="s">
        <v>23138</v>
      </c>
      <c r="E701" s="1860">
        <v>102060.09</v>
      </c>
      <c r="F701" s="685" t="s">
        <v>23139</v>
      </c>
      <c r="G701" s="685" t="s">
        <v>23135</v>
      </c>
      <c r="H701" s="1643">
        <v>43867</v>
      </c>
      <c r="I701" s="1650">
        <v>43868</v>
      </c>
      <c r="J701" s="1489" t="s">
        <v>23140</v>
      </c>
    </row>
    <row r="702" spans="1:10" ht="27" customHeight="1">
      <c r="A702" s="1450" t="s">
        <v>23141</v>
      </c>
      <c r="B702" s="1451" t="s">
        <v>22204</v>
      </c>
      <c r="C702" s="1451" t="s">
        <v>21872</v>
      </c>
      <c r="D702" s="1451" t="s">
        <v>23142</v>
      </c>
      <c r="E702" s="1860">
        <v>90000</v>
      </c>
      <c r="F702" s="685" t="s">
        <v>23143</v>
      </c>
      <c r="G702" s="685" t="s">
        <v>23135</v>
      </c>
      <c r="H702" s="1643">
        <v>43817</v>
      </c>
      <c r="I702" s="1650">
        <v>43819</v>
      </c>
      <c r="J702" s="1489" t="s">
        <v>23144</v>
      </c>
    </row>
    <row r="703" spans="1:10" ht="72">
      <c r="A703" s="1450" t="s">
        <v>23145</v>
      </c>
      <c r="B703" s="1451" t="s">
        <v>23146</v>
      </c>
      <c r="C703" s="1451"/>
      <c r="D703" s="1451" t="s">
        <v>23147</v>
      </c>
      <c r="E703" s="1860">
        <v>28000</v>
      </c>
      <c r="F703" s="685" t="s">
        <v>23148</v>
      </c>
      <c r="G703" s="685" t="s">
        <v>23135</v>
      </c>
      <c r="H703" s="1643">
        <v>43798</v>
      </c>
      <c r="I703" s="1650"/>
      <c r="J703" s="1489" t="s">
        <v>23149</v>
      </c>
    </row>
    <row r="704" spans="1:10" ht="27" customHeight="1">
      <c r="A704" s="1450" t="s">
        <v>23150</v>
      </c>
      <c r="B704" s="1451" t="s">
        <v>23151</v>
      </c>
      <c r="C704" s="1451" t="s">
        <v>21872</v>
      </c>
      <c r="D704" s="1451" t="s">
        <v>23152</v>
      </c>
      <c r="E704" s="1860">
        <v>139674.23999999999</v>
      </c>
      <c r="F704" s="685" t="s">
        <v>23153</v>
      </c>
      <c r="G704" s="685" t="s">
        <v>23135</v>
      </c>
      <c r="H704" s="1643">
        <v>44055</v>
      </c>
      <c r="I704" s="1650" t="s">
        <v>23154</v>
      </c>
      <c r="J704" s="1489" t="s">
        <v>23155</v>
      </c>
    </row>
    <row r="705" spans="1:10" ht="27" customHeight="1">
      <c r="A705" s="1450" t="s">
        <v>23156</v>
      </c>
      <c r="B705" s="1451" t="s">
        <v>23146</v>
      </c>
      <c r="C705" s="1451"/>
      <c r="D705" s="1451" t="s">
        <v>23157</v>
      </c>
      <c r="E705" s="1860">
        <v>374319.61</v>
      </c>
      <c r="F705" s="685" t="s">
        <v>23158</v>
      </c>
      <c r="G705" s="685" t="s">
        <v>23135</v>
      </c>
      <c r="H705" s="1643">
        <v>43776</v>
      </c>
      <c r="I705" s="1650">
        <v>43862</v>
      </c>
      <c r="J705" s="1489" t="s">
        <v>23159</v>
      </c>
    </row>
    <row r="706" spans="1:10" ht="27" customHeight="1">
      <c r="A706" s="1450" t="s">
        <v>23160</v>
      </c>
      <c r="B706" s="1451" t="s">
        <v>23151</v>
      </c>
      <c r="C706" s="1451" t="s">
        <v>21872</v>
      </c>
      <c r="D706" s="1451" t="s">
        <v>23161</v>
      </c>
      <c r="E706" s="1860">
        <v>168904.02</v>
      </c>
      <c r="F706" s="685" t="s">
        <v>23162</v>
      </c>
      <c r="G706" s="685" t="s">
        <v>23135</v>
      </c>
      <c r="H706" s="1643">
        <v>43803</v>
      </c>
      <c r="I706" s="1650">
        <v>43818</v>
      </c>
      <c r="J706" s="1489" t="s">
        <v>23163</v>
      </c>
    </row>
    <row r="707" spans="1:10" ht="27" customHeight="1">
      <c r="A707" s="1450" t="s">
        <v>23164</v>
      </c>
      <c r="B707" s="1451" t="s">
        <v>23151</v>
      </c>
      <c r="C707" s="1451" t="s">
        <v>21872</v>
      </c>
      <c r="D707" s="1451" t="s">
        <v>23165</v>
      </c>
      <c r="E707" s="1860">
        <v>240600</v>
      </c>
      <c r="F707" s="685" t="s">
        <v>23166</v>
      </c>
      <c r="G707" s="685" t="s">
        <v>23135</v>
      </c>
      <c r="H707" s="1643">
        <v>43801</v>
      </c>
      <c r="I707" s="1650">
        <v>43816</v>
      </c>
      <c r="J707" s="1489"/>
    </row>
    <row r="708" spans="1:10" ht="27" customHeight="1">
      <c r="A708" s="1450" t="s">
        <v>23167</v>
      </c>
      <c r="B708" s="1451" t="s">
        <v>23168</v>
      </c>
      <c r="C708" s="1451" t="s">
        <v>21872</v>
      </c>
      <c r="D708" s="1451" t="s">
        <v>23169</v>
      </c>
      <c r="E708" s="1860">
        <v>1073880</v>
      </c>
      <c r="F708" s="685" t="s">
        <v>23170</v>
      </c>
      <c r="G708" s="685" t="s">
        <v>23135</v>
      </c>
      <c r="H708" s="1643">
        <v>43825</v>
      </c>
      <c r="I708" s="1650">
        <v>43840</v>
      </c>
      <c r="J708" s="1489" t="s">
        <v>23171</v>
      </c>
    </row>
    <row r="709" spans="1:10" ht="27" customHeight="1">
      <c r="A709" s="1450" t="s">
        <v>23172</v>
      </c>
      <c r="B709" s="1451" t="s">
        <v>23151</v>
      </c>
      <c r="C709" s="1451" t="s">
        <v>21872</v>
      </c>
      <c r="D709" s="1451" t="s">
        <v>23173</v>
      </c>
      <c r="E709" s="1860">
        <v>217500</v>
      </c>
      <c r="F709" s="685" t="s">
        <v>23174</v>
      </c>
      <c r="G709" s="685" t="s">
        <v>23135</v>
      </c>
      <c r="H709" s="1643">
        <v>43791</v>
      </c>
      <c r="I709" s="1650">
        <v>43821</v>
      </c>
      <c r="J709" s="1489" t="s">
        <v>23175</v>
      </c>
    </row>
    <row r="710" spans="1:10" ht="31.5" customHeight="1">
      <c r="A710" s="1450" t="s">
        <v>23176</v>
      </c>
      <c r="B710" s="1451" t="s">
        <v>22204</v>
      </c>
      <c r="C710" s="1451" t="s">
        <v>21872</v>
      </c>
      <c r="D710" s="1451" t="s">
        <v>23177</v>
      </c>
      <c r="E710" s="1860">
        <v>134836.95000000001</v>
      </c>
      <c r="F710" s="685" t="s">
        <v>23178</v>
      </c>
      <c r="G710" s="685" t="s">
        <v>23135</v>
      </c>
      <c r="H710" s="1643">
        <v>43775</v>
      </c>
      <c r="I710" s="1650">
        <v>43780</v>
      </c>
      <c r="J710" s="1489" t="s">
        <v>23163</v>
      </c>
    </row>
    <row r="711" spans="1:10" ht="44.25" customHeight="1">
      <c r="A711" s="1450" t="s">
        <v>23179</v>
      </c>
      <c r="B711" s="1451" t="s">
        <v>22204</v>
      </c>
      <c r="C711" s="1451" t="s">
        <v>21872</v>
      </c>
      <c r="D711" s="1451" t="s">
        <v>23180</v>
      </c>
      <c r="E711" s="1860">
        <v>117013.99</v>
      </c>
      <c r="F711" s="685" t="s">
        <v>22209</v>
      </c>
      <c r="G711" s="685" t="s">
        <v>23135</v>
      </c>
      <c r="H711" s="1643">
        <v>43766</v>
      </c>
      <c r="I711" s="1650">
        <v>43771</v>
      </c>
      <c r="J711" s="1489" t="s">
        <v>23181</v>
      </c>
    </row>
    <row r="712" spans="1:10" ht="31.5" customHeight="1">
      <c r="A712" s="1450" t="s">
        <v>23182</v>
      </c>
      <c r="B712" s="1451" t="s">
        <v>23183</v>
      </c>
      <c r="C712" s="1451" t="s">
        <v>21872</v>
      </c>
      <c r="D712" s="1451" t="s">
        <v>23184</v>
      </c>
      <c r="E712" s="1860">
        <v>398400</v>
      </c>
      <c r="F712" s="685" t="s">
        <v>23185</v>
      </c>
      <c r="G712" s="685" t="s">
        <v>23135</v>
      </c>
      <c r="H712" s="1643">
        <v>43818</v>
      </c>
      <c r="I712" s="1650">
        <v>43819</v>
      </c>
      <c r="J712" s="1489" t="s">
        <v>23140</v>
      </c>
    </row>
    <row r="713" spans="1:10" ht="27" customHeight="1">
      <c r="A713" s="1450" t="s">
        <v>23186</v>
      </c>
      <c r="B713" s="1451" t="s">
        <v>23151</v>
      </c>
      <c r="C713" s="1451" t="s">
        <v>21872</v>
      </c>
      <c r="D713" s="1451" t="s">
        <v>23187</v>
      </c>
      <c r="E713" s="1860">
        <v>277410.42</v>
      </c>
      <c r="F713" s="685" t="s">
        <v>23188</v>
      </c>
      <c r="G713" s="685" t="s">
        <v>23135</v>
      </c>
      <c r="H713" s="1643">
        <v>43781</v>
      </c>
      <c r="I713" s="1650">
        <v>43811</v>
      </c>
      <c r="J713" s="1489" t="s">
        <v>23189</v>
      </c>
    </row>
    <row r="714" spans="1:10" ht="39.75" customHeight="1">
      <c r="A714" s="1450" t="s">
        <v>23190</v>
      </c>
      <c r="B714" s="1451" t="s">
        <v>22204</v>
      </c>
      <c r="C714" s="1451" t="s">
        <v>21872</v>
      </c>
      <c r="D714" s="1451" t="s">
        <v>23191</v>
      </c>
      <c r="E714" s="1860">
        <v>177810.66</v>
      </c>
      <c r="F714" s="685" t="s">
        <v>23192</v>
      </c>
      <c r="G714" s="685" t="s">
        <v>23135</v>
      </c>
      <c r="H714" s="1643">
        <v>43766</v>
      </c>
      <c r="I714" s="1650">
        <v>43771</v>
      </c>
      <c r="J714" s="1489" t="s">
        <v>23163</v>
      </c>
    </row>
    <row r="715" spans="1:10" ht="27" customHeight="1">
      <c r="A715" s="1450" t="s">
        <v>23193</v>
      </c>
      <c r="B715" s="1451" t="s">
        <v>23151</v>
      </c>
      <c r="C715" s="1451" t="s">
        <v>21872</v>
      </c>
      <c r="D715" s="1451" t="s">
        <v>23194</v>
      </c>
      <c r="E715" s="1860">
        <v>167181.85</v>
      </c>
      <c r="F715" s="685" t="s">
        <v>23195</v>
      </c>
      <c r="G715" s="685" t="s">
        <v>23135</v>
      </c>
      <c r="H715" s="1643">
        <v>43781</v>
      </c>
      <c r="I715" s="1650">
        <v>43796</v>
      </c>
      <c r="J715" s="1489" t="s">
        <v>23163</v>
      </c>
    </row>
    <row r="716" spans="1:10" ht="27" customHeight="1">
      <c r="A716" s="1450" t="s">
        <v>23196</v>
      </c>
      <c r="B716" s="1451" t="s">
        <v>23151</v>
      </c>
      <c r="C716" s="1451" t="s">
        <v>21872</v>
      </c>
      <c r="D716" s="1451" t="s">
        <v>23197</v>
      </c>
      <c r="E716" s="1860">
        <v>399799</v>
      </c>
      <c r="F716" s="685" t="s">
        <v>23198</v>
      </c>
      <c r="G716" s="685" t="s">
        <v>23135</v>
      </c>
      <c r="H716" s="1643">
        <v>43759</v>
      </c>
      <c r="I716" s="1650">
        <v>43774</v>
      </c>
      <c r="J716" s="1489" t="s">
        <v>23199</v>
      </c>
    </row>
    <row r="717" spans="1:10" ht="27" customHeight="1">
      <c r="A717" s="1450" t="s">
        <v>23200</v>
      </c>
      <c r="B717" s="1451" t="s">
        <v>23168</v>
      </c>
      <c r="C717" s="1451" t="s">
        <v>21872</v>
      </c>
      <c r="D717" s="1451" t="s">
        <v>23201</v>
      </c>
      <c r="E717" s="1860">
        <v>499799</v>
      </c>
      <c r="F717" s="685" t="s">
        <v>23198</v>
      </c>
      <c r="G717" s="685" t="s">
        <v>23135</v>
      </c>
      <c r="H717" s="1643">
        <v>43738</v>
      </c>
      <c r="I717" s="1650">
        <v>43808</v>
      </c>
      <c r="J717" s="1489" t="s">
        <v>23163</v>
      </c>
    </row>
    <row r="718" spans="1:10" ht="46.5" customHeight="1">
      <c r="A718" s="1450" t="s">
        <v>23202</v>
      </c>
      <c r="B718" s="1451" t="s">
        <v>23151</v>
      </c>
      <c r="C718" s="1451" t="s">
        <v>21872</v>
      </c>
      <c r="D718" s="1451" t="s">
        <v>23203</v>
      </c>
      <c r="E718" s="1860">
        <v>91304.86</v>
      </c>
      <c r="F718" s="685" t="s">
        <v>23204</v>
      </c>
      <c r="G718" s="685" t="s">
        <v>23135</v>
      </c>
      <c r="H718" s="1643">
        <v>43739</v>
      </c>
      <c r="I718" s="1650">
        <v>43794</v>
      </c>
      <c r="J718" s="1489" t="s">
        <v>23205</v>
      </c>
    </row>
    <row r="719" spans="1:10" ht="27" customHeight="1">
      <c r="A719" s="1450" t="s">
        <v>23206</v>
      </c>
      <c r="B719" s="1451" t="s">
        <v>22204</v>
      </c>
      <c r="C719" s="1451" t="s">
        <v>21872</v>
      </c>
      <c r="D719" s="1451" t="s">
        <v>23207</v>
      </c>
      <c r="E719" s="1860">
        <v>154649.04</v>
      </c>
      <c r="F719" s="685" t="s">
        <v>22206</v>
      </c>
      <c r="G719" s="685" t="s">
        <v>23135</v>
      </c>
      <c r="H719" s="1643">
        <v>43733</v>
      </c>
      <c r="I719" s="1650">
        <v>43763</v>
      </c>
      <c r="J719" s="1489" t="s">
        <v>23189</v>
      </c>
    </row>
    <row r="720" spans="1:10">
      <c r="A720" s="2037" t="s">
        <v>21941</v>
      </c>
      <c r="B720" s="2038"/>
      <c r="C720" s="2038"/>
      <c r="D720" s="2038"/>
      <c r="E720" s="2038"/>
      <c r="F720" s="2038"/>
      <c r="G720" s="2038"/>
      <c r="H720" s="2038"/>
      <c r="I720" s="2038"/>
      <c r="J720" s="2039"/>
    </row>
    <row r="721" spans="1:10" ht="39.75" customHeight="1">
      <c r="A721" s="1450" t="s">
        <v>23208</v>
      </c>
      <c r="B721" s="1451" t="s">
        <v>23151</v>
      </c>
      <c r="C721" s="1451" t="s">
        <v>23151</v>
      </c>
      <c r="D721" s="1451" t="s">
        <v>23209</v>
      </c>
      <c r="E721" s="1860">
        <v>124903</v>
      </c>
      <c r="F721" s="685" t="s">
        <v>23204</v>
      </c>
      <c r="G721" s="685" t="s">
        <v>23135</v>
      </c>
      <c r="H721" s="1643">
        <v>44062</v>
      </c>
      <c r="I721" s="1650">
        <v>44092</v>
      </c>
      <c r="J721" s="1489" t="s">
        <v>23210</v>
      </c>
    </row>
    <row r="722" spans="1:10" ht="39.75" customHeight="1">
      <c r="A722" s="1450" t="s">
        <v>23211</v>
      </c>
      <c r="B722" s="1451" t="s">
        <v>23151</v>
      </c>
      <c r="C722" s="1451" t="s">
        <v>23151</v>
      </c>
      <c r="D722" s="1451" t="s">
        <v>23212</v>
      </c>
      <c r="E722" s="1860">
        <v>99320.6</v>
      </c>
      <c r="F722" s="685" t="s">
        <v>23204</v>
      </c>
      <c r="G722" s="685" t="s">
        <v>23135</v>
      </c>
      <c r="H722" s="1643">
        <v>44028</v>
      </c>
      <c r="I722" s="1650">
        <v>44113</v>
      </c>
      <c r="J722" s="1489" t="s">
        <v>23213</v>
      </c>
    </row>
    <row r="723" spans="1:10" ht="32.25" customHeight="1">
      <c r="A723" s="1450" t="s">
        <v>23214</v>
      </c>
      <c r="B723" s="1451" t="s">
        <v>23183</v>
      </c>
      <c r="C723" s="1451" t="s">
        <v>23183</v>
      </c>
      <c r="D723" s="1451" t="s">
        <v>23215</v>
      </c>
      <c r="E723" s="1860">
        <v>745200</v>
      </c>
      <c r="F723" s="685" t="s">
        <v>23216</v>
      </c>
      <c r="G723" s="685" t="s">
        <v>23135</v>
      </c>
      <c r="H723" s="1643">
        <v>44054</v>
      </c>
      <c r="I723" s="1650"/>
      <c r="J723" s="1489" t="s">
        <v>23217</v>
      </c>
    </row>
    <row r="724" spans="1:10" ht="32.25" customHeight="1">
      <c r="A724" s="1450" t="s">
        <v>23218</v>
      </c>
      <c r="B724" s="1451" t="s">
        <v>23151</v>
      </c>
      <c r="C724" s="1451" t="s">
        <v>23151</v>
      </c>
      <c r="D724" s="1451" t="s">
        <v>23219</v>
      </c>
      <c r="E724" s="1860">
        <v>293122.59000000003</v>
      </c>
      <c r="F724" s="685" t="s">
        <v>23220</v>
      </c>
      <c r="G724" s="685" t="s">
        <v>23135</v>
      </c>
      <c r="H724" s="1643">
        <v>44077</v>
      </c>
      <c r="I724" s="1650">
        <v>44137</v>
      </c>
      <c r="J724" s="1489" t="s">
        <v>23163</v>
      </c>
    </row>
    <row r="725" spans="1:10" ht="32.25" customHeight="1">
      <c r="A725" s="1450" t="s">
        <v>23221</v>
      </c>
      <c r="B725" s="1451" t="s">
        <v>22204</v>
      </c>
      <c r="C725" s="1451" t="s">
        <v>22204</v>
      </c>
      <c r="D725" s="1451" t="s">
        <v>23222</v>
      </c>
      <c r="E725" s="1860">
        <v>58800</v>
      </c>
      <c r="F725" s="685" t="s">
        <v>23223</v>
      </c>
      <c r="G725" s="685" t="s">
        <v>23135</v>
      </c>
      <c r="H725" s="1643">
        <v>44041</v>
      </c>
      <c r="I725" s="1650"/>
      <c r="J725" s="1489" t="s">
        <v>23224</v>
      </c>
    </row>
    <row r="726" spans="1:10">
      <c r="A726" s="2037" t="s">
        <v>21941</v>
      </c>
      <c r="B726" s="2038"/>
      <c r="C726" s="2038"/>
      <c r="D726" s="2038"/>
      <c r="E726" s="2038"/>
      <c r="F726" s="2038"/>
      <c r="G726" s="2038"/>
      <c r="H726" s="2038"/>
      <c r="I726" s="2038"/>
      <c r="J726" s="2039"/>
    </row>
    <row r="727" spans="1:10" ht="39.75" customHeight="1">
      <c r="A727" s="1450" t="s">
        <v>23225</v>
      </c>
      <c r="B727" s="1451" t="s">
        <v>22204</v>
      </c>
      <c r="C727" s="1451" t="s">
        <v>22204</v>
      </c>
      <c r="D727" s="1451">
        <v>2021</v>
      </c>
      <c r="E727" s="1860">
        <v>102060.09</v>
      </c>
      <c r="F727" s="685"/>
      <c r="G727" s="685"/>
      <c r="H727" s="1643"/>
      <c r="I727" s="1650"/>
      <c r="J727" s="1489"/>
    </row>
    <row r="728" spans="1:10" ht="30" customHeight="1">
      <c r="A728" s="1450" t="s">
        <v>23226</v>
      </c>
      <c r="B728" s="1451" t="s">
        <v>22204</v>
      </c>
      <c r="C728" s="1451" t="s">
        <v>22204</v>
      </c>
      <c r="D728" s="1451">
        <v>2021</v>
      </c>
      <c r="E728" s="1860">
        <v>154649.04</v>
      </c>
      <c r="F728" s="685"/>
      <c r="G728" s="685"/>
      <c r="H728" s="1643"/>
      <c r="I728" s="1650"/>
      <c r="J728" s="1489"/>
    </row>
    <row r="729" spans="1:10" ht="16.5" customHeight="1">
      <c r="A729" s="1450" t="s">
        <v>23227</v>
      </c>
      <c r="B729" s="1451" t="s">
        <v>23151</v>
      </c>
      <c r="C729" s="1451" t="s">
        <v>23151</v>
      </c>
      <c r="D729" s="1451">
        <v>2021</v>
      </c>
      <c r="E729" s="1860">
        <v>138492</v>
      </c>
      <c r="F729" s="685"/>
      <c r="G729" s="685"/>
      <c r="H729" s="1643"/>
      <c r="I729" s="1650"/>
      <c r="J729" s="1489"/>
    </row>
    <row r="730" spans="1:10" ht="27.75" customHeight="1">
      <c r="A730" s="1450" t="s">
        <v>23228</v>
      </c>
      <c r="B730" s="1451" t="s">
        <v>23183</v>
      </c>
      <c r="C730" s="1451" t="s">
        <v>23183</v>
      </c>
      <c r="D730" s="1451">
        <v>2021</v>
      </c>
      <c r="E730" s="1860">
        <v>398400</v>
      </c>
      <c r="F730" s="685"/>
      <c r="G730" s="685"/>
      <c r="H730" s="1643"/>
      <c r="I730" s="1650"/>
      <c r="J730" s="1489"/>
    </row>
    <row r="731" spans="1:10" ht="27.75" customHeight="1" thickBot="1">
      <c r="A731" s="1629" t="s">
        <v>23229</v>
      </c>
      <c r="B731" s="1630" t="s">
        <v>23183</v>
      </c>
      <c r="C731" s="1630" t="s">
        <v>23183</v>
      </c>
      <c r="D731" s="1630">
        <v>2021</v>
      </c>
      <c r="E731" s="1861">
        <v>6190729.6799999997</v>
      </c>
      <c r="F731" s="1632"/>
      <c r="G731" s="1632"/>
      <c r="H731" s="1633"/>
      <c r="I731" s="1634"/>
      <c r="J731" s="1635"/>
    </row>
    <row r="732" spans="1:10" ht="12.75" hidden="1" thickTop="1"/>
    <row r="733" spans="1:10" hidden="1"/>
    <row r="734" spans="1:10" ht="15" hidden="1">
      <c r="A734" s="337" t="s">
        <v>355</v>
      </c>
      <c r="B734" s="38"/>
      <c r="C734" s="1198"/>
      <c r="D734" s="38"/>
      <c r="E734" s="38"/>
      <c r="F734" s="38"/>
      <c r="G734" s="38"/>
      <c r="H734" s="1599"/>
      <c r="I734" s="1599"/>
      <c r="J734" s="1061"/>
    </row>
    <row r="735" spans="1:10" ht="15" hidden="1">
      <c r="A735" s="337" t="s">
        <v>19097</v>
      </c>
      <c r="B735" s="38"/>
      <c r="C735" s="1198"/>
      <c r="D735" s="38"/>
      <c r="E735" s="38"/>
      <c r="F735" s="38"/>
      <c r="G735" s="38"/>
      <c r="H735" s="1599"/>
      <c r="I735" s="1599"/>
      <c r="J735" s="1061"/>
    </row>
    <row r="736" spans="1:10" ht="25.9" customHeight="1" thickTop="1" thickBot="1">
      <c r="A736" s="2050" t="s">
        <v>20552</v>
      </c>
      <c r="B736" s="2050"/>
      <c r="C736" s="2050"/>
      <c r="D736" s="2050"/>
      <c r="E736" s="2050"/>
      <c r="F736" s="2050"/>
      <c r="G736" s="2050"/>
      <c r="H736" s="2050"/>
      <c r="I736" s="2050"/>
      <c r="J736" s="2050"/>
    </row>
    <row r="737" spans="1:10" ht="36.75" hidden="1" thickTop="1">
      <c r="A737" s="794" t="s">
        <v>66</v>
      </c>
      <c r="B737" s="1444" t="s">
        <v>65</v>
      </c>
      <c r="C737" s="1444" t="s">
        <v>161</v>
      </c>
      <c r="D737" s="1444" t="s">
        <v>162</v>
      </c>
      <c r="E737" s="1444" t="s">
        <v>1</v>
      </c>
      <c r="F737" s="1444" t="s">
        <v>160</v>
      </c>
      <c r="G737" s="1444" t="s">
        <v>68</v>
      </c>
      <c r="H737" s="1623" t="s">
        <v>137</v>
      </c>
      <c r="I737" s="1623" t="s">
        <v>138</v>
      </c>
      <c r="J737" s="1445" t="s">
        <v>67</v>
      </c>
    </row>
    <row r="738" spans="1:10" ht="12.75" thickTop="1">
      <c r="A738" s="2037" t="s">
        <v>21869</v>
      </c>
      <c r="B738" s="2038"/>
      <c r="C738" s="2038"/>
      <c r="D738" s="2038"/>
      <c r="E738" s="2038"/>
      <c r="F738" s="2038"/>
      <c r="G738" s="2038"/>
      <c r="H738" s="2038"/>
      <c r="I738" s="2038"/>
      <c r="J738" s="2039"/>
    </row>
    <row r="739" spans="1:10" ht="39.75" customHeight="1">
      <c r="A739" s="1450" t="s">
        <v>23230</v>
      </c>
      <c r="B739" s="1451" t="s">
        <v>23231</v>
      </c>
      <c r="C739" s="1451" t="s">
        <v>23232</v>
      </c>
      <c r="D739" s="1451" t="s">
        <v>22437</v>
      </c>
      <c r="E739" s="1860">
        <v>367174.05</v>
      </c>
      <c r="F739" s="685" t="s">
        <v>23233</v>
      </c>
      <c r="G739" s="685" t="s">
        <v>23234</v>
      </c>
      <c r="H739" s="1643" t="s">
        <v>23235</v>
      </c>
      <c r="I739" s="1650">
        <v>2019</v>
      </c>
      <c r="J739" s="1489"/>
    </row>
    <row r="740" spans="1:10" ht="27" customHeight="1">
      <c r="A740" s="1450" t="s">
        <v>23236</v>
      </c>
      <c r="B740" s="1451" t="s">
        <v>22949</v>
      </c>
      <c r="C740" s="1451" t="s">
        <v>23232</v>
      </c>
      <c r="D740" s="1451" t="s">
        <v>9460</v>
      </c>
      <c r="E740" s="1860">
        <v>617560.6</v>
      </c>
      <c r="F740" s="685" t="s">
        <v>23237</v>
      </c>
      <c r="G740" s="685" t="s">
        <v>23234</v>
      </c>
      <c r="H740" s="1643" t="s">
        <v>23238</v>
      </c>
      <c r="I740" s="1650">
        <v>2019</v>
      </c>
      <c r="J740" s="1489"/>
    </row>
    <row r="741" spans="1:10" ht="27" customHeight="1">
      <c r="A741" s="1450" t="s">
        <v>23239</v>
      </c>
      <c r="B741" s="1451" t="s">
        <v>22975</v>
      </c>
      <c r="C741" s="1451" t="s">
        <v>23232</v>
      </c>
      <c r="D741" s="1451" t="s">
        <v>23240</v>
      </c>
      <c r="E741" s="1860">
        <v>41668.43</v>
      </c>
      <c r="F741" s="685" t="s">
        <v>23241</v>
      </c>
      <c r="G741" s="685" t="s">
        <v>23234</v>
      </c>
      <c r="H741" s="1643" t="s">
        <v>23242</v>
      </c>
      <c r="I741" s="1650">
        <v>2019</v>
      </c>
      <c r="J741" s="1489"/>
    </row>
    <row r="742" spans="1:10" ht="27" customHeight="1">
      <c r="A742" s="1450" t="s">
        <v>23243</v>
      </c>
      <c r="B742" s="1451" t="s">
        <v>22975</v>
      </c>
      <c r="C742" s="1451" t="s">
        <v>23232</v>
      </c>
      <c r="D742" s="1451" t="s">
        <v>23244</v>
      </c>
      <c r="E742" s="1860">
        <v>155544.67000000001</v>
      </c>
      <c r="F742" s="685" t="s">
        <v>23245</v>
      </c>
      <c r="G742" s="685" t="s">
        <v>23234</v>
      </c>
      <c r="H742" s="1643" t="s">
        <v>23246</v>
      </c>
      <c r="I742" s="1650">
        <v>2019</v>
      </c>
      <c r="J742" s="1489"/>
    </row>
    <row r="743" spans="1:10" ht="27" customHeight="1">
      <c r="A743" s="1450" t="s">
        <v>23247</v>
      </c>
      <c r="B743" s="1451" t="s">
        <v>22975</v>
      </c>
      <c r="C743" s="1451" t="s">
        <v>23232</v>
      </c>
      <c r="D743" s="1451" t="s">
        <v>23248</v>
      </c>
      <c r="E743" s="1860">
        <v>73935.360000000001</v>
      </c>
      <c r="F743" s="685" t="s">
        <v>23249</v>
      </c>
      <c r="G743" s="685" t="s">
        <v>23234</v>
      </c>
      <c r="H743" s="1643" t="s">
        <v>23250</v>
      </c>
      <c r="I743" s="1650">
        <v>2019</v>
      </c>
      <c r="J743" s="1489"/>
    </row>
    <row r="744" spans="1:10" ht="37.5" customHeight="1">
      <c r="A744" s="1450" t="s">
        <v>23251</v>
      </c>
      <c r="B744" s="1451" t="s">
        <v>22975</v>
      </c>
      <c r="C744" s="1451" t="s">
        <v>23232</v>
      </c>
      <c r="D744" s="1451" t="s">
        <v>9460</v>
      </c>
      <c r="E744" s="1860">
        <v>375523</v>
      </c>
      <c r="F744" s="685" t="s">
        <v>23252</v>
      </c>
      <c r="G744" s="685" t="s">
        <v>23234</v>
      </c>
      <c r="H744" s="1643" t="s">
        <v>23253</v>
      </c>
      <c r="I744" s="1650">
        <v>2019</v>
      </c>
      <c r="J744" s="1489"/>
    </row>
    <row r="745" spans="1:10" ht="39.75" customHeight="1">
      <c r="A745" s="1450" t="s">
        <v>23254</v>
      </c>
      <c r="B745" s="1451" t="s">
        <v>23255</v>
      </c>
      <c r="C745" s="1451" t="s">
        <v>23232</v>
      </c>
      <c r="D745" s="1451" t="s">
        <v>23256</v>
      </c>
      <c r="E745" s="1860">
        <v>1971525.43</v>
      </c>
      <c r="F745" s="685" t="s">
        <v>23257</v>
      </c>
      <c r="G745" s="685" t="s">
        <v>23234</v>
      </c>
      <c r="H745" s="1643" t="s">
        <v>23258</v>
      </c>
      <c r="I745" s="1650">
        <v>2019</v>
      </c>
      <c r="J745" s="1489"/>
    </row>
    <row r="746" spans="1:10" ht="39.75" customHeight="1">
      <c r="A746" s="1450" t="s">
        <v>23259</v>
      </c>
      <c r="B746" s="1451" t="s">
        <v>22975</v>
      </c>
      <c r="C746" s="1451" t="s">
        <v>23232</v>
      </c>
      <c r="D746" s="1451" t="s">
        <v>23260</v>
      </c>
      <c r="E746" s="1860">
        <v>285000</v>
      </c>
      <c r="F746" s="685" t="s">
        <v>23261</v>
      </c>
      <c r="G746" s="685" t="s">
        <v>23234</v>
      </c>
      <c r="H746" s="1643" t="s">
        <v>23262</v>
      </c>
      <c r="I746" s="1650">
        <v>2019</v>
      </c>
      <c r="J746" s="1489"/>
    </row>
    <row r="747" spans="1:10" ht="26.25" customHeight="1">
      <c r="A747" s="1450" t="s">
        <v>23263</v>
      </c>
      <c r="B747" s="1451" t="s">
        <v>23255</v>
      </c>
      <c r="C747" s="1451" t="s">
        <v>23232</v>
      </c>
      <c r="D747" s="1451" t="s">
        <v>23264</v>
      </c>
      <c r="E747" s="1860">
        <v>6425626.8700000001</v>
      </c>
      <c r="F747" s="685" t="s">
        <v>23265</v>
      </c>
      <c r="G747" s="685" t="s">
        <v>23234</v>
      </c>
      <c r="H747" s="1643" t="s">
        <v>23266</v>
      </c>
      <c r="I747" s="1650">
        <v>2019</v>
      </c>
      <c r="J747" s="1489"/>
    </row>
    <row r="748" spans="1:10" ht="64.5" customHeight="1">
      <c r="A748" s="1450" t="s">
        <v>23267</v>
      </c>
      <c r="B748" s="1451" t="s">
        <v>23255</v>
      </c>
      <c r="C748" s="1451" t="s">
        <v>23232</v>
      </c>
      <c r="D748" s="1451" t="s">
        <v>23268</v>
      </c>
      <c r="E748" s="1860">
        <v>682072.8</v>
      </c>
      <c r="F748" s="685" t="s">
        <v>23269</v>
      </c>
      <c r="G748" s="685" t="s">
        <v>23234</v>
      </c>
      <c r="H748" s="1643" t="s">
        <v>23270</v>
      </c>
      <c r="I748" s="1650">
        <v>2019</v>
      </c>
      <c r="J748" s="1489"/>
    </row>
    <row r="749" spans="1:10" ht="40.5" customHeight="1">
      <c r="A749" s="1450" t="s">
        <v>23271</v>
      </c>
      <c r="B749" s="1451" t="s">
        <v>22975</v>
      </c>
      <c r="C749" s="1451" t="s">
        <v>23232</v>
      </c>
      <c r="D749" s="1451" t="s">
        <v>10534</v>
      </c>
      <c r="E749" s="1860">
        <v>1899850</v>
      </c>
      <c r="F749" s="685" t="s">
        <v>23272</v>
      </c>
      <c r="G749" s="685" t="s">
        <v>23234</v>
      </c>
      <c r="H749" s="1643" t="s">
        <v>23273</v>
      </c>
      <c r="I749" s="1650">
        <v>2019</v>
      </c>
      <c r="J749" s="1489"/>
    </row>
    <row r="750" spans="1:10" ht="27.75" customHeight="1">
      <c r="A750" s="1450" t="s">
        <v>23274</v>
      </c>
      <c r="B750" s="1451" t="s">
        <v>22969</v>
      </c>
      <c r="C750" s="1451" t="s">
        <v>23232</v>
      </c>
      <c r="D750" s="1451" t="s">
        <v>10316</v>
      </c>
      <c r="E750" s="1860">
        <v>40000</v>
      </c>
      <c r="F750" s="685" t="s">
        <v>23275</v>
      </c>
      <c r="G750" s="685" t="s">
        <v>23234</v>
      </c>
      <c r="H750" s="1643" t="s">
        <v>23276</v>
      </c>
      <c r="I750" s="1650">
        <v>2019</v>
      </c>
      <c r="J750" s="1489"/>
    </row>
    <row r="751" spans="1:10" ht="27.75" customHeight="1">
      <c r="A751" s="1450" t="s">
        <v>23277</v>
      </c>
      <c r="B751" s="1451" t="s">
        <v>22975</v>
      </c>
      <c r="C751" s="1451" t="s">
        <v>23232</v>
      </c>
      <c r="D751" s="1451" t="s">
        <v>9464</v>
      </c>
      <c r="E751" s="1860">
        <v>374966.95</v>
      </c>
      <c r="F751" s="685" t="s">
        <v>23245</v>
      </c>
      <c r="G751" s="685" t="s">
        <v>23234</v>
      </c>
      <c r="H751" s="1643" t="s">
        <v>23278</v>
      </c>
      <c r="I751" s="1650">
        <v>2019</v>
      </c>
      <c r="J751" s="1489"/>
    </row>
    <row r="752" spans="1:10" ht="51" customHeight="1">
      <c r="A752" s="1450" t="s">
        <v>23279</v>
      </c>
      <c r="B752" s="1451" t="s">
        <v>23255</v>
      </c>
      <c r="C752" s="1451" t="s">
        <v>23232</v>
      </c>
      <c r="D752" s="1451" t="s">
        <v>23280</v>
      </c>
      <c r="E752" s="1860">
        <v>1768000</v>
      </c>
      <c r="F752" s="685" t="s">
        <v>23281</v>
      </c>
      <c r="G752" s="685" t="s">
        <v>23234</v>
      </c>
      <c r="H752" s="1643" t="s">
        <v>23282</v>
      </c>
      <c r="I752" s="1650">
        <v>2019</v>
      </c>
      <c r="J752" s="1489"/>
    </row>
    <row r="753" spans="1:10" ht="51" customHeight="1">
      <c r="A753" s="1450" t="s">
        <v>23283</v>
      </c>
      <c r="B753" s="1451" t="s">
        <v>23255</v>
      </c>
      <c r="C753" s="1451" t="s">
        <v>23232</v>
      </c>
      <c r="D753" s="1451" t="s">
        <v>23284</v>
      </c>
      <c r="E753" s="1860">
        <v>1880566</v>
      </c>
      <c r="F753" s="685" t="s">
        <v>23285</v>
      </c>
      <c r="G753" s="685" t="s">
        <v>23234</v>
      </c>
      <c r="H753" s="1643" t="s">
        <v>23286</v>
      </c>
      <c r="I753" s="1650">
        <v>2019</v>
      </c>
      <c r="J753" s="1489"/>
    </row>
    <row r="754" spans="1:10" ht="27" customHeight="1">
      <c r="A754" s="1450" t="s">
        <v>23287</v>
      </c>
      <c r="B754" s="1451" t="s">
        <v>22969</v>
      </c>
      <c r="C754" s="1451" t="s">
        <v>23232</v>
      </c>
      <c r="D754" s="1451" t="s">
        <v>10534</v>
      </c>
      <c r="E754" s="1860">
        <v>135000</v>
      </c>
      <c r="F754" s="685" t="s">
        <v>23288</v>
      </c>
      <c r="G754" s="685" t="s">
        <v>23234</v>
      </c>
      <c r="H754" s="1643" t="s">
        <v>23289</v>
      </c>
      <c r="I754" s="1650">
        <v>2019</v>
      </c>
      <c r="J754" s="1489"/>
    </row>
    <row r="755" spans="1:10" ht="27" customHeight="1">
      <c r="A755" s="1450" t="s">
        <v>23290</v>
      </c>
      <c r="B755" s="1451" t="s">
        <v>22975</v>
      </c>
      <c r="C755" s="1451" t="s">
        <v>23232</v>
      </c>
      <c r="D755" s="1451" t="s">
        <v>9467</v>
      </c>
      <c r="E755" s="1860">
        <v>100450</v>
      </c>
      <c r="F755" s="685" t="s">
        <v>23291</v>
      </c>
      <c r="G755" s="685" t="s">
        <v>23234</v>
      </c>
      <c r="H755" s="1643" t="s">
        <v>23292</v>
      </c>
      <c r="I755" s="1650">
        <v>2019</v>
      </c>
      <c r="J755" s="1489"/>
    </row>
    <row r="756" spans="1:10" ht="27" customHeight="1">
      <c r="A756" s="1450" t="s">
        <v>23293</v>
      </c>
      <c r="B756" s="1451" t="s">
        <v>22975</v>
      </c>
      <c r="C756" s="1451" t="s">
        <v>23232</v>
      </c>
      <c r="D756" s="1451" t="s">
        <v>10316</v>
      </c>
      <c r="E756" s="1860">
        <v>237000</v>
      </c>
      <c r="F756" s="685" t="s">
        <v>23294</v>
      </c>
      <c r="G756" s="685" t="s">
        <v>23234</v>
      </c>
      <c r="H756" s="1643" t="s">
        <v>23295</v>
      </c>
      <c r="I756" s="1650">
        <v>2019</v>
      </c>
      <c r="J756" s="1489"/>
    </row>
    <row r="757" spans="1:10" ht="27" customHeight="1">
      <c r="A757" s="1450" t="s">
        <v>23296</v>
      </c>
      <c r="B757" s="1451" t="s">
        <v>22975</v>
      </c>
      <c r="C757" s="1451" t="s">
        <v>23232</v>
      </c>
      <c r="D757" s="1451" t="s">
        <v>9484</v>
      </c>
      <c r="E757" s="1860">
        <v>93492</v>
      </c>
      <c r="F757" s="685" t="s">
        <v>23297</v>
      </c>
      <c r="G757" s="685" t="s">
        <v>23234</v>
      </c>
      <c r="H757" s="1643" t="s">
        <v>23298</v>
      </c>
      <c r="I757" s="1650">
        <v>2019</v>
      </c>
      <c r="J757" s="1489"/>
    </row>
    <row r="758" spans="1:10" ht="27" customHeight="1">
      <c r="A758" s="1450" t="s">
        <v>23299</v>
      </c>
      <c r="B758" s="1451" t="s">
        <v>22969</v>
      </c>
      <c r="C758" s="1451" t="s">
        <v>23232</v>
      </c>
      <c r="D758" s="1451" t="s">
        <v>9464</v>
      </c>
      <c r="E758" s="1860">
        <v>40000</v>
      </c>
      <c r="F758" s="685" t="s">
        <v>23275</v>
      </c>
      <c r="G758" s="685" t="s">
        <v>23234</v>
      </c>
      <c r="H758" s="1643" t="s">
        <v>23300</v>
      </c>
      <c r="I758" s="1650">
        <v>2019</v>
      </c>
      <c r="J758" s="1489"/>
    </row>
    <row r="759" spans="1:10" ht="27" customHeight="1">
      <c r="A759" s="1450" t="s">
        <v>23301</v>
      </c>
      <c r="B759" s="1451" t="s">
        <v>22975</v>
      </c>
      <c r="C759" s="1451" t="s">
        <v>23232</v>
      </c>
      <c r="D759" s="1451" t="s">
        <v>9475</v>
      </c>
      <c r="E759" s="1860">
        <v>76799.649999999994</v>
      </c>
      <c r="F759" s="685" t="s">
        <v>23302</v>
      </c>
      <c r="G759" s="685" t="s">
        <v>23234</v>
      </c>
      <c r="H759" s="1643" t="s">
        <v>23303</v>
      </c>
      <c r="I759" s="1650">
        <v>2019</v>
      </c>
      <c r="J759" s="1489"/>
    </row>
    <row r="760" spans="1:10" ht="27" customHeight="1">
      <c r="A760" s="1450" t="s">
        <v>23304</v>
      </c>
      <c r="B760" s="1451" t="s">
        <v>22975</v>
      </c>
      <c r="C760" s="1451" t="s">
        <v>23232</v>
      </c>
      <c r="D760" s="1451" t="s">
        <v>9457</v>
      </c>
      <c r="E760" s="1860">
        <v>114457.41</v>
      </c>
      <c r="F760" s="685" t="s">
        <v>23305</v>
      </c>
      <c r="G760" s="685" t="s">
        <v>23234</v>
      </c>
      <c r="H760" s="1643" t="s">
        <v>23306</v>
      </c>
      <c r="I760" s="1650">
        <v>2019</v>
      </c>
      <c r="J760" s="1489"/>
    </row>
    <row r="761" spans="1:10" ht="53.25" customHeight="1">
      <c r="A761" s="1450" t="s">
        <v>23307</v>
      </c>
      <c r="B761" s="1451" t="s">
        <v>22975</v>
      </c>
      <c r="C761" s="1451" t="s">
        <v>23232</v>
      </c>
      <c r="D761" s="1451" t="s">
        <v>9471</v>
      </c>
      <c r="E761" s="1860">
        <v>194700</v>
      </c>
      <c r="F761" s="685" t="s">
        <v>23308</v>
      </c>
      <c r="G761" s="685" t="s">
        <v>23234</v>
      </c>
      <c r="H761" s="1643" t="s">
        <v>23309</v>
      </c>
      <c r="I761" s="1650">
        <v>2019</v>
      </c>
      <c r="J761" s="1489"/>
    </row>
    <row r="762" spans="1:10" ht="24">
      <c r="A762" s="1450" t="s">
        <v>23310</v>
      </c>
      <c r="B762" s="1451" t="s">
        <v>22975</v>
      </c>
      <c r="C762" s="1451" t="s">
        <v>23232</v>
      </c>
      <c r="D762" s="1451" t="s">
        <v>9442</v>
      </c>
      <c r="E762" s="1860">
        <v>395064.2</v>
      </c>
      <c r="F762" s="685" t="s">
        <v>23311</v>
      </c>
      <c r="G762" s="685" t="s">
        <v>23234</v>
      </c>
      <c r="H762" s="1643" t="s">
        <v>23312</v>
      </c>
      <c r="I762" s="1650">
        <v>2019</v>
      </c>
      <c r="J762" s="1489"/>
    </row>
    <row r="763" spans="1:10" ht="36">
      <c r="A763" s="1450" t="s">
        <v>23313</v>
      </c>
      <c r="B763" s="1451" t="s">
        <v>22975</v>
      </c>
      <c r="C763" s="1451" t="s">
        <v>23232</v>
      </c>
      <c r="D763" s="1451" t="s">
        <v>10529</v>
      </c>
      <c r="E763" s="1860">
        <v>146000</v>
      </c>
      <c r="F763" s="685" t="s">
        <v>23314</v>
      </c>
      <c r="G763" s="685" t="s">
        <v>23234</v>
      </c>
      <c r="H763" s="1643" t="s">
        <v>23315</v>
      </c>
      <c r="I763" s="1650">
        <v>2019</v>
      </c>
      <c r="J763" s="1489"/>
    </row>
    <row r="764" spans="1:10" ht="24">
      <c r="A764" s="1450" t="s">
        <v>23316</v>
      </c>
      <c r="B764" s="1451" t="s">
        <v>22975</v>
      </c>
      <c r="C764" s="1451" t="s">
        <v>23232</v>
      </c>
      <c r="D764" s="1451" t="s">
        <v>10367</v>
      </c>
      <c r="E764" s="1860">
        <v>55235</v>
      </c>
      <c r="F764" s="685" t="s">
        <v>23317</v>
      </c>
      <c r="G764" s="685" t="s">
        <v>23234</v>
      </c>
      <c r="H764" s="1643" t="s">
        <v>23318</v>
      </c>
      <c r="I764" s="1650">
        <v>2019</v>
      </c>
      <c r="J764" s="1489"/>
    </row>
    <row r="765" spans="1:10" ht="24">
      <c r="A765" s="1450" t="s">
        <v>23319</v>
      </c>
      <c r="B765" s="1451" t="s">
        <v>22975</v>
      </c>
      <c r="C765" s="1451" t="s">
        <v>23232</v>
      </c>
      <c r="D765" s="1451" t="s">
        <v>9439</v>
      </c>
      <c r="E765" s="1860">
        <v>63890</v>
      </c>
      <c r="F765" s="685" t="s">
        <v>23320</v>
      </c>
      <c r="G765" s="685" t="s">
        <v>23234</v>
      </c>
      <c r="H765" s="1643" t="s">
        <v>23321</v>
      </c>
      <c r="I765" s="1650">
        <v>2019</v>
      </c>
      <c r="J765" s="1489"/>
    </row>
    <row r="766" spans="1:10" ht="36">
      <c r="A766" s="1450" t="s">
        <v>23322</v>
      </c>
      <c r="B766" s="1451" t="s">
        <v>22975</v>
      </c>
      <c r="C766" s="1451" t="s">
        <v>23232</v>
      </c>
      <c r="D766" s="1451" t="s">
        <v>9436</v>
      </c>
      <c r="E766" s="1860">
        <v>62900</v>
      </c>
      <c r="F766" s="685" t="s">
        <v>23323</v>
      </c>
      <c r="G766" s="685" t="s">
        <v>23234</v>
      </c>
      <c r="H766" s="1643" t="s">
        <v>23324</v>
      </c>
      <c r="I766" s="1650">
        <v>2019</v>
      </c>
      <c r="J766" s="1489"/>
    </row>
    <row r="767" spans="1:10" ht="60">
      <c r="A767" s="1450" t="s">
        <v>23325</v>
      </c>
      <c r="B767" s="1451" t="s">
        <v>22969</v>
      </c>
      <c r="C767" s="1451" t="s">
        <v>23232</v>
      </c>
      <c r="D767" s="1451" t="s">
        <v>9467</v>
      </c>
      <c r="E767" s="1860">
        <v>40000</v>
      </c>
      <c r="F767" s="685" t="s">
        <v>23326</v>
      </c>
      <c r="G767" s="685" t="s">
        <v>23234</v>
      </c>
      <c r="H767" s="1643" t="s">
        <v>23327</v>
      </c>
      <c r="I767" s="1650">
        <v>2019</v>
      </c>
      <c r="J767" s="1489"/>
    </row>
    <row r="768" spans="1:10" ht="36">
      <c r="A768" s="1450" t="s">
        <v>23328</v>
      </c>
      <c r="B768" s="1451" t="s">
        <v>22975</v>
      </c>
      <c r="C768" s="1451" t="s">
        <v>23232</v>
      </c>
      <c r="D768" s="1451" t="s">
        <v>9403</v>
      </c>
      <c r="E768" s="1860">
        <v>52500</v>
      </c>
      <c r="F768" s="685" t="s">
        <v>23329</v>
      </c>
      <c r="G768" s="685" t="s">
        <v>23234</v>
      </c>
      <c r="H768" s="1643" t="s">
        <v>23330</v>
      </c>
      <c r="I768" s="1650">
        <v>2019</v>
      </c>
      <c r="J768" s="1489"/>
    </row>
    <row r="769" spans="1:10" ht="24">
      <c r="A769" s="1450" t="s">
        <v>23331</v>
      </c>
      <c r="B769" s="1451" t="s">
        <v>22975</v>
      </c>
      <c r="C769" s="1451" t="s">
        <v>23232</v>
      </c>
      <c r="D769" s="1451" t="s">
        <v>9445</v>
      </c>
      <c r="E769" s="1860">
        <v>399478.59</v>
      </c>
      <c r="F769" s="685" t="s">
        <v>23332</v>
      </c>
      <c r="G769" s="685" t="s">
        <v>23234</v>
      </c>
      <c r="H769" s="1643" t="s">
        <v>23333</v>
      </c>
      <c r="I769" s="1650">
        <v>2019</v>
      </c>
      <c r="J769" s="1489"/>
    </row>
    <row r="770" spans="1:10" ht="72">
      <c r="A770" s="1450" t="s">
        <v>23334</v>
      </c>
      <c r="B770" s="1451" t="s">
        <v>23255</v>
      </c>
      <c r="C770" s="1451" t="s">
        <v>23232</v>
      </c>
      <c r="D770" s="1451" t="s">
        <v>23335</v>
      </c>
      <c r="E770" s="1860">
        <v>305460</v>
      </c>
      <c r="F770" s="685" t="s">
        <v>23336</v>
      </c>
      <c r="G770" s="685" t="s">
        <v>23234</v>
      </c>
      <c r="H770" s="1643" t="s">
        <v>23337</v>
      </c>
      <c r="I770" s="1650">
        <v>2019</v>
      </c>
      <c r="J770" s="1489"/>
    </row>
    <row r="771" spans="1:10" ht="24">
      <c r="A771" s="1450" t="s">
        <v>23338</v>
      </c>
      <c r="B771" s="1451" t="s">
        <v>22975</v>
      </c>
      <c r="C771" s="1451" t="s">
        <v>23232</v>
      </c>
      <c r="D771" s="1451" t="s">
        <v>9479</v>
      </c>
      <c r="E771" s="1860">
        <v>96750</v>
      </c>
      <c r="F771" s="685" t="s">
        <v>23339</v>
      </c>
      <c r="G771" s="685" t="s">
        <v>23234</v>
      </c>
      <c r="H771" s="1643" t="s">
        <v>23340</v>
      </c>
      <c r="I771" s="1650">
        <v>2019</v>
      </c>
      <c r="J771" s="1489"/>
    </row>
    <row r="772" spans="1:10" ht="36">
      <c r="A772" s="1450" t="s">
        <v>23341</v>
      </c>
      <c r="B772" s="1451" t="s">
        <v>23255</v>
      </c>
      <c r="C772" s="1451" t="s">
        <v>23232</v>
      </c>
      <c r="D772" s="1451" t="s">
        <v>23342</v>
      </c>
      <c r="E772" s="1860">
        <v>107000</v>
      </c>
      <c r="F772" s="685" t="s">
        <v>23343</v>
      </c>
      <c r="G772" s="685" t="s">
        <v>23234</v>
      </c>
      <c r="H772" s="1643" t="s">
        <v>23344</v>
      </c>
      <c r="I772" s="1650">
        <v>2019</v>
      </c>
      <c r="J772" s="1489"/>
    </row>
    <row r="773" spans="1:10" ht="24">
      <c r="A773" s="1450" t="s">
        <v>23345</v>
      </c>
      <c r="B773" s="1451" t="s">
        <v>23255</v>
      </c>
      <c r="C773" s="1451" t="s">
        <v>23232</v>
      </c>
      <c r="D773" s="1451" t="s">
        <v>23346</v>
      </c>
      <c r="E773" s="1860">
        <v>15680512.6</v>
      </c>
      <c r="F773" s="685" t="s">
        <v>23347</v>
      </c>
      <c r="G773" s="685" t="s">
        <v>23234</v>
      </c>
      <c r="H773" s="1643" t="s">
        <v>23348</v>
      </c>
      <c r="I773" s="1650">
        <v>2019</v>
      </c>
      <c r="J773" s="1489"/>
    </row>
    <row r="774" spans="1:10" ht="24">
      <c r="A774" s="1450" t="s">
        <v>23349</v>
      </c>
      <c r="B774" s="1451" t="s">
        <v>22969</v>
      </c>
      <c r="C774" s="1451" t="s">
        <v>23232</v>
      </c>
      <c r="D774" s="1451" t="s">
        <v>9484</v>
      </c>
      <c r="E774" s="1860">
        <v>45000</v>
      </c>
      <c r="F774" s="685" t="s">
        <v>23288</v>
      </c>
      <c r="G774" s="685" t="s">
        <v>23234</v>
      </c>
      <c r="H774" s="1643" t="s">
        <v>23238</v>
      </c>
      <c r="I774" s="1650">
        <v>2019</v>
      </c>
      <c r="J774" s="1489"/>
    </row>
    <row r="775" spans="1:10" ht="36">
      <c r="A775" s="1450" t="s">
        <v>23350</v>
      </c>
      <c r="B775" s="1451" t="s">
        <v>22969</v>
      </c>
      <c r="C775" s="1451" t="s">
        <v>23232</v>
      </c>
      <c r="D775" s="1451" t="s">
        <v>9471</v>
      </c>
      <c r="E775" s="1860">
        <v>45000</v>
      </c>
      <c r="F775" s="685" t="s">
        <v>23288</v>
      </c>
      <c r="G775" s="685" t="s">
        <v>23234</v>
      </c>
      <c r="H775" s="1643" t="s">
        <v>23238</v>
      </c>
      <c r="I775" s="1650">
        <v>2019</v>
      </c>
      <c r="J775" s="1489"/>
    </row>
    <row r="776" spans="1:10" ht="24">
      <c r="A776" s="1450" t="s">
        <v>23351</v>
      </c>
      <c r="B776" s="1451" t="s">
        <v>22975</v>
      </c>
      <c r="C776" s="1451" t="s">
        <v>23232</v>
      </c>
      <c r="D776" s="1451" t="s">
        <v>9453</v>
      </c>
      <c r="E776" s="1860">
        <v>30198.080000000002</v>
      </c>
      <c r="F776" s="685" t="s">
        <v>23352</v>
      </c>
      <c r="G776" s="685" t="s">
        <v>23234</v>
      </c>
      <c r="H776" s="1643" t="s">
        <v>23353</v>
      </c>
      <c r="I776" s="1650">
        <v>2019</v>
      </c>
      <c r="J776" s="1489"/>
    </row>
    <row r="777" spans="1:10" ht="36">
      <c r="A777" s="1450" t="s">
        <v>23354</v>
      </c>
      <c r="B777" s="1451" t="s">
        <v>22975</v>
      </c>
      <c r="C777" s="1451" t="s">
        <v>23232</v>
      </c>
      <c r="D777" s="1451" t="s">
        <v>9411</v>
      </c>
      <c r="E777" s="1860">
        <v>98398.8</v>
      </c>
      <c r="F777" s="685" t="s">
        <v>23355</v>
      </c>
      <c r="G777" s="685" t="s">
        <v>23234</v>
      </c>
      <c r="H777" s="1643" t="s">
        <v>23356</v>
      </c>
      <c r="I777" s="1650">
        <v>2020</v>
      </c>
      <c r="J777" s="1489"/>
    </row>
    <row r="778" spans="1:10" ht="24">
      <c r="A778" s="1450" t="s">
        <v>23357</v>
      </c>
      <c r="B778" s="1451" t="s">
        <v>22975</v>
      </c>
      <c r="C778" s="1451" t="s">
        <v>23232</v>
      </c>
      <c r="D778" s="1451" t="s">
        <v>9407</v>
      </c>
      <c r="E778" s="1860">
        <v>30000</v>
      </c>
      <c r="F778" s="685" t="s">
        <v>23358</v>
      </c>
      <c r="G778" s="685" t="s">
        <v>23234</v>
      </c>
      <c r="H778" s="1643" t="s">
        <v>23356</v>
      </c>
      <c r="I778" s="1650">
        <v>2020</v>
      </c>
      <c r="J778" s="1489"/>
    </row>
    <row r="779" spans="1:10" ht="24">
      <c r="A779" s="1450" t="s">
        <v>23359</v>
      </c>
      <c r="B779" s="1451" t="s">
        <v>22975</v>
      </c>
      <c r="C779" s="1451" t="s">
        <v>23232</v>
      </c>
      <c r="D779" s="1451" t="s">
        <v>9449</v>
      </c>
      <c r="E779" s="1860">
        <v>30201.119999999999</v>
      </c>
      <c r="F779" s="685" t="s">
        <v>23360</v>
      </c>
      <c r="G779" s="685" t="s">
        <v>23234</v>
      </c>
      <c r="H779" s="1643" t="s">
        <v>23361</v>
      </c>
      <c r="I779" s="1650">
        <v>2020</v>
      </c>
      <c r="J779" s="1489"/>
    </row>
    <row r="780" spans="1:10">
      <c r="A780" s="2037" t="s">
        <v>21941</v>
      </c>
      <c r="B780" s="2038"/>
      <c r="C780" s="2038"/>
      <c r="D780" s="2038"/>
      <c r="E780" s="2038"/>
      <c r="F780" s="2038"/>
      <c r="G780" s="2038"/>
      <c r="H780" s="2038"/>
      <c r="I780" s="2038"/>
      <c r="J780" s="2039"/>
    </row>
    <row r="781" spans="1:10" ht="27.75" customHeight="1">
      <c r="A781" s="1450" t="s">
        <v>23362</v>
      </c>
      <c r="B781" s="1451" t="s">
        <v>22975</v>
      </c>
      <c r="C781" s="1451" t="s">
        <v>23232</v>
      </c>
      <c r="D781" s="1451" t="s">
        <v>9423</v>
      </c>
      <c r="E781" s="1860">
        <v>160509</v>
      </c>
      <c r="F781" s="685" t="s">
        <v>23363</v>
      </c>
      <c r="G781" s="685" t="s">
        <v>23234</v>
      </c>
      <c r="H781" s="1643" t="s">
        <v>23364</v>
      </c>
      <c r="I781" s="1650">
        <v>2020</v>
      </c>
      <c r="J781" s="1489"/>
    </row>
    <row r="782" spans="1:10" ht="27.75" customHeight="1">
      <c r="A782" s="1450" t="s">
        <v>23365</v>
      </c>
      <c r="B782" s="1451" t="s">
        <v>22975</v>
      </c>
      <c r="C782" s="1451" t="s">
        <v>23232</v>
      </c>
      <c r="D782" s="1451" t="s">
        <v>9414</v>
      </c>
      <c r="E782" s="1860">
        <v>66580</v>
      </c>
      <c r="F782" s="685" t="s">
        <v>23366</v>
      </c>
      <c r="G782" s="685" t="s">
        <v>23234</v>
      </c>
      <c r="H782" s="1643" t="s">
        <v>23367</v>
      </c>
      <c r="I782" s="1650">
        <v>2020</v>
      </c>
      <c r="J782" s="1489"/>
    </row>
    <row r="783" spans="1:10" ht="27.75" customHeight="1">
      <c r="A783" s="1450" t="s">
        <v>23368</v>
      </c>
      <c r="B783" s="1451" t="s">
        <v>22969</v>
      </c>
      <c r="C783" s="1451" t="s">
        <v>23232</v>
      </c>
      <c r="D783" s="1451" t="s">
        <v>9479</v>
      </c>
      <c r="E783" s="1860">
        <v>61119.43</v>
      </c>
      <c r="F783" s="685" t="s">
        <v>23369</v>
      </c>
      <c r="G783" s="685" t="s">
        <v>23234</v>
      </c>
      <c r="H783" s="1643" t="s">
        <v>23370</v>
      </c>
      <c r="I783" s="1650">
        <v>2020</v>
      </c>
      <c r="J783" s="1489"/>
    </row>
    <row r="784" spans="1:10" ht="27" customHeight="1">
      <c r="A784" s="1450" t="s">
        <v>23371</v>
      </c>
      <c r="B784" s="1451" t="s">
        <v>23231</v>
      </c>
      <c r="C784" s="1451" t="s">
        <v>23232</v>
      </c>
      <c r="D784" s="1451" t="s">
        <v>10534</v>
      </c>
      <c r="E784" s="1860">
        <v>49560</v>
      </c>
      <c r="F784" s="685" t="s">
        <v>23372</v>
      </c>
      <c r="G784" s="685" t="s">
        <v>23234</v>
      </c>
      <c r="H784" s="1643" t="s">
        <v>23373</v>
      </c>
      <c r="I784" s="1650">
        <v>2020</v>
      </c>
      <c r="J784" s="1489"/>
    </row>
    <row r="785" spans="1:10" ht="52.5" customHeight="1">
      <c r="A785" s="1450" t="s">
        <v>23374</v>
      </c>
      <c r="B785" s="1451" t="s">
        <v>23255</v>
      </c>
      <c r="C785" s="1451" t="s">
        <v>23232</v>
      </c>
      <c r="D785" s="1451" t="s">
        <v>23375</v>
      </c>
      <c r="E785" s="1860">
        <v>213000</v>
      </c>
      <c r="F785" s="685" t="s">
        <v>23376</v>
      </c>
      <c r="G785" s="685" t="s">
        <v>23234</v>
      </c>
      <c r="H785" s="1643" t="s">
        <v>23377</v>
      </c>
      <c r="I785" s="1650">
        <v>2020</v>
      </c>
      <c r="J785" s="1489"/>
    </row>
    <row r="786" spans="1:10" ht="27.75" customHeight="1">
      <c r="A786" s="1450" t="s">
        <v>23378</v>
      </c>
      <c r="B786" s="1451" t="s">
        <v>22975</v>
      </c>
      <c r="C786" s="1451" t="s">
        <v>23232</v>
      </c>
      <c r="D786" s="1451" t="s">
        <v>9427</v>
      </c>
      <c r="E786" s="1860">
        <v>181570.85</v>
      </c>
      <c r="F786" s="685" t="s">
        <v>23379</v>
      </c>
      <c r="G786" s="685" t="s">
        <v>23234</v>
      </c>
      <c r="H786" s="1643" t="s">
        <v>23377</v>
      </c>
      <c r="I786" s="1650">
        <v>2020</v>
      </c>
      <c r="J786" s="1489"/>
    </row>
    <row r="787" spans="1:10" ht="27.75" customHeight="1">
      <c r="A787" s="1450" t="s">
        <v>23380</v>
      </c>
      <c r="B787" s="1451" t="s">
        <v>22975</v>
      </c>
      <c r="C787" s="1451" t="s">
        <v>23232</v>
      </c>
      <c r="D787" s="1451" t="s">
        <v>9564</v>
      </c>
      <c r="E787" s="1860">
        <v>81826.5</v>
      </c>
      <c r="F787" s="685" t="s">
        <v>23381</v>
      </c>
      <c r="G787" s="685" t="s">
        <v>23234</v>
      </c>
      <c r="H787" s="1643" t="s">
        <v>23382</v>
      </c>
      <c r="I787" s="1650">
        <v>2020</v>
      </c>
      <c r="J787" s="1489"/>
    </row>
    <row r="788" spans="1:10" ht="27.75" customHeight="1">
      <c r="A788" s="1450" t="s">
        <v>23383</v>
      </c>
      <c r="B788" s="1451" t="s">
        <v>23231</v>
      </c>
      <c r="C788" s="1451" t="s">
        <v>23232</v>
      </c>
      <c r="D788" s="1451" t="s">
        <v>10534</v>
      </c>
      <c r="E788" s="1860">
        <v>154800</v>
      </c>
      <c r="F788" s="685" t="s">
        <v>23237</v>
      </c>
      <c r="G788" s="685" t="s">
        <v>23234</v>
      </c>
      <c r="H788" s="1643" t="s">
        <v>23384</v>
      </c>
      <c r="I788" s="1650">
        <v>2020</v>
      </c>
      <c r="J788" s="1489"/>
    </row>
    <row r="789" spans="1:10" ht="27.75" customHeight="1">
      <c r="A789" s="1450" t="s">
        <v>23385</v>
      </c>
      <c r="B789" s="1451" t="s">
        <v>23231</v>
      </c>
      <c r="C789" s="1451" t="s">
        <v>23232</v>
      </c>
      <c r="D789" s="1451" t="s">
        <v>10534</v>
      </c>
      <c r="E789" s="1860">
        <v>231837.6</v>
      </c>
      <c r="F789" s="685" t="s">
        <v>23386</v>
      </c>
      <c r="G789" s="685" t="s">
        <v>23234</v>
      </c>
      <c r="H789" s="1643" t="s">
        <v>23387</v>
      </c>
      <c r="I789" s="1650">
        <v>2020</v>
      </c>
      <c r="J789" s="1489"/>
    </row>
    <row r="790" spans="1:10" ht="36">
      <c r="A790" s="1450" t="s">
        <v>23388</v>
      </c>
      <c r="B790" s="1451" t="s">
        <v>23231</v>
      </c>
      <c r="C790" s="1451" t="s">
        <v>23232</v>
      </c>
      <c r="D790" s="1451" t="s">
        <v>9494</v>
      </c>
      <c r="E790" s="1860">
        <v>1383045.57</v>
      </c>
      <c r="F790" s="685" t="s">
        <v>23389</v>
      </c>
      <c r="G790" s="685" t="s">
        <v>23234</v>
      </c>
      <c r="H790" s="1643" t="s">
        <v>23390</v>
      </c>
      <c r="I790" s="1650">
        <v>2020</v>
      </c>
      <c r="J790" s="1489"/>
    </row>
    <row r="791" spans="1:10" ht="27" customHeight="1">
      <c r="A791" s="1450" t="s">
        <v>23391</v>
      </c>
      <c r="B791" s="1451" t="s">
        <v>23231</v>
      </c>
      <c r="C791" s="1451" t="s">
        <v>23232</v>
      </c>
      <c r="D791" s="1451" t="s">
        <v>10316</v>
      </c>
      <c r="E791" s="1860">
        <v>216000</v>
      </c>
      <c r="F791" s="685" t="s">
        <v>23392</v>
      </c>
      <c r="G791" s="685" t="s">
        <v>23234</v>
      </c>
      <c r="H791" s="1643" t="s">
        <v>23393</v>
      </c>
      <c r="I791" s="1650">
        <v>2020</v>
      </c>
      <c r="J791" s="1489"/>
    </row>
    <row r="792" spans="1:10" ht="27" customHeight="1">
      <c r="A792" s="1450" t="s">
        <v>23394</v>
      </c>
      <c r="B792" s="1451" t="s">
        <v>22975</v>
      </c>
      <c r="C792" s="1451" t="s">
        <v>23232</v>
      </c>
      <c r="D792" s="1451" t="s">
        <v>9494</v>
      </c>
      <c r="E792" s="1860">
        <v>172516</v>
      </c>
      <c r="F792" s="685" t="s">
        <v>23395</v>
      </c>
      <c r="G792" s="685" t="s">
        <v>23234</v>
      </c>
      <c r="H792" s="1643" t="s">
        <v>23396</v>
      </c>
      <c r="I792" s="1650">
        <v>2020</v>
      </c>
      <c r="J792" s="1489"/>
    </row>
    <row r="793" spans="1:10" ht="27" customHeight="1">
      <c r="A793" s="1450" t="s">
        <v>23397</v>
      </c>
      <c r="B793" s="1451" t="s">
        <v>23231</v>
      </c>
      <c r="C793" s="1451" t="s">
        <v>23232</v>
      </c>
      <c r="D793" s="1451" t="s">
        <v>10316</v>
      </c>
      <c r="E793" s="1860">
        <v>1277280</v>
      </c>
      <c r="F793" s="685" t="s">
        <v>23398</v>
      </c>
      <c r="G793" s="685" t="s">
        <v>23234</v>
      </c>
      <c r="H793" s="1643" t="s">
        <v>23399</v>
      </c>
      <c r="I793" s="1650">
        <v>2020</v>
      </c>
      <c r="J793" s="1489"/>
    </row>
    <row r="794" spans="1:10">
      <c r="A794" s="2037" t="s">
        <v>21960</v>
      </c>
      <c r="B794" s="2038"/>
      <c r="C794" s="2038"/>
      <c r="D794" s="2038"/>
      <c r="E794" s="2038"/>
      <c r="F794" s="2038"/>
      <c r="G794" s="2038"/>
      <c r="H794" s="2038"/>
      <c r="I794" s="2038"/>
      <c r="J794" s="2039"/>
    </row>
    <row r="795" spans="1:10" ht="36">
      <c r="A795" s="1450" t="s">
        <v>23400</v>
      </c>
      <c r="B795" s="1451" t="s">
        <v>22975</v>
      </c>
      <c r="C795" s="1451" t="s">
        <v>23232</v>
      </c>
      <c r="D795" s="1451"/>
      <c r="E795" s="1860">
        <v>393716</v>
      </c>
      <c r="F795" s="685" t="s">
        <v>23401</v>
      </c>
      <c r="G795" s="685"/>
      <c r="H795" s="1643"/>
      <c r="I795" s="1650">
        <v>2021</v>
      </c>
      <c r="J795" s="1489"/>
    </row>
    <row r="796" spans="1:10" ht="36">
      <c r="A796" s="1450" t="s">
        <v>23402</v>
      </c>
      <c r="B796" s="1451" t="s">
        <v>22975</v>
      </c>
      <c r="C796" s="1451" t="s">
        <v>23232</v>
      </c>
      <c r="D796" s="1451"/>
      <c r="E796" s="1860">
        <v>90000</v>
      </c>
      <c r="F796" s="685" t="s">
        <v>23401</v>
      </c>
      <c r="G796" s="685"/>
      <c r="H796" s="1643"/>
      <c r="I796" s="1650">
        <v>2021</v>
      </c>
      <c r="J796" s="1489"/>
    </row>
    <row r="797" spans="1:10" ht="36">
      <c r="A797" s="1450" t="s">
        <v>23403</v>
      </c>
      <c r="B797" s="1451" t="s">
        <v>22975</v>
      </c>
      <c r="C797" s="1451" t="s">
        <v>23232</v>
      </c>
      <c r="D797" s="1451"/>
      <c r="E797" s="1860">
        <v>121637.57</v>
      </c>
      <c r="F797" s="685" t="s">
        <v>23401</v>
      </c>
      <c r="G797" s="685"/>
      <c r="H797" s="1643"/>
      <c r="I797" s="1650"/>
      <c r="J797" s="1489"/>
    </row>
    <row r="798" spans="1:10" ht="36">
      <c r="A798" s="1450" t="s">
        <v>23404</v>
      </c>
      <c r="B798" s="1451" t="s">
        <v>22975</v>
      </c>
      <c r="C798" s="1451" t="s">
        <v>23232</v>
      </c>
      <c r="D798" s="1451"/>
      <c r="E798" s="1860">
        <v>42000</v>
      </c>
      <c r="F798" s="685" t="s">
        <v>23401</v>
      </c>
      <c r="G798" s="685"/>
      <c r="H798" s="1643"/>
      <c r="I798" s="1650">
        <v>2021</v>
      </c>
      <c r="J798" s="1489"/>
    </row>
    <row r="799" spans="1:10" ht="36">
      <c r="A799" s="1450" t="s">
        <v>23405</v>
      </c>
      <c r="B799" s="1451" t="s">
        <v>22975</v>
      </c>
      <c r="C799" s="1451" t="s">
        <v>23232</v>
      </c>
      <c r="D799" s="1451"/>
      <c r="E799" s="1860">
        <v>35674.480000000003</v>
      </c>
      <c r="F799" s="685" t="s">
        <v>23401</v>
      </c>
      <c r="G799" s="685"/>
      <c r="H799" s="1643"/>
      <c r="I799" s="1650">
        <v>2021</v>
      </c>
      <c r="J799" s="1489"/>
    </row>
    <row r="800" spans="1:10" ht="36">
      <c r="A800" s="1450" t="s">
        <v>23406</v>
      </c>
      <c r="B800" s="1451" t="s">
        <v>23231</v>
      </c>
      <c r="C800" s="1451" t="s">
        <v>23232</v>
      </c>
      <c r="D800" s="1451"/>
      <c r="E800" s="1860">
        <v>580509.71</v>
      </c>
      <c r="F800" s="685" t="s">
        <v>23401</v>
      </c>
      <c r="G800" s="685"/>
      <c r="H800" s="1643"/>
      <c r="I800" s="1650">
        <v>2021</v>
      </c>
      <c r="J800" s="1489"/>
    </row>
    <row r="801" spans="1:10" ht="36">
      <c r="A801" s="1450" t="s">
        <v>23407</v>
      </c>
      <c r="B801" s="1451" t="s">
        <v>22975</v>
      </c>
      <c r="C801" s="1451" t="s">
        <v>23232</v>
      </c>
      <c r="D801" s="1451"/>
      <c r="E801" s="1860">
        <v>216000</v>
      </c>
      <c r="F801" s="685" t="s">
        <v>23401</v>
      </c>
      <c r="G801" s="685"/>
      <c r="H801" s="1643"/>
      <c r="I801" s="1650">
        <v>2021</v>
      </c>
      <c r="J801" s="1489"/>
    </row>
    <row r="802" spans="1:10" ht="36">
      <c r="A802" s="1450" t="s">
        <v>23408</v>
      </c>
      <c r="B802" s="1451" t="s">
        <v>22975</v>
      </c>
      <c r="C802" s="1451" t="s">
        <v>23232</v>
      </c>
      <c r="D802" s="1451"/>
      <c r="E802" s="1860">
        <v>65000</v>
      </c>
      <c r="F802" s="685" t="s">
        <v>23401</v>
      </c>
      <c r="G802" s="685"/>
      <c r="H802" s="1643"/>
      <c r="I802" s="1650">
        <v>2021</v>
      </c>
      <c r="J802" s="1489"/>
    </row>
    <row r="803" spans="1:10" ht="36">
      <c r="A803" s="1450" t="s">
        <v>23409</v>
      </c>
      <c r="B803" s="1451" t="s">
        <v>22975</v>
      </c>
      <c r="C803" s="1451" t="s">
        <v>23232</v>
      </c>
      <c r="D803" s="1451"/>
      <c r="E803" s="1860">
        <v>155000</v>
      </c>
      <c r="F803" s="685" t="s">
        <v>23401</v>
      </c>
      <c r="G803" s="685"/>
      <c r="H803" s="1643"/>
      <c r="I803" s="1650">
        <v>2021</v>
      </c>
      <c r="J803" s="1489"/>
    </row>
    <row r="804" spans="1:10" ht="36">
      <c r="A804" s="1450" t="s">
        <v>23410</v>
      </c>
      <c r="B804" s="1451" t="s">
        <v>22975</v>
      </c>
      <c r="C804" s="1451" t="s">
        <v>23232</v>
      </c>
      <c r="D804" s="1451"/>
      <c r="E804" s="1860">
        <v>115918.79999999997</v>
      </c>
      <c r="F804" s="685" t="s">
        <v>23401</v>
      </c>
      <c r="G804" s="685"/>
      <c r="H804" s="1643"/>
      <c r="I804" s="1650">
        <v>2021</v>
      </c>
      <c r="J804" s="1489"/>
    </row>
    <row r="805" spans="1:10" ht="36">
      <c r="A805" s="1450" t="s">
        <v>23411</v>
      </c>
      <c r="B805" s="1451" t="s">
        <v>22975</v>
      </c>
      <c r="C805" s="1451" t="s">
        <v>23232</v>
      </c>
      <c r="D805" s="1451"/>
      <c r="E805" s="1860">
        <v>50330</v>
      </c>
      <c r="F805" s="685" t="s">
        <v>23401</v>
      </c>
      <c r="G805" s="685"/>
      <c r="H805" s="1643"/>
      <c r="I805" s="1650">
        <v>2021</v>
      </c>
      <c r="J805" s="1489"/>
    </row>
    <row r="806" spans="1:10" ht="36">
      <c r="A806" s="1450" t="s">
        <v>23412</v>
      </c>
      <c r="B806" s="1451" t="s">
        <v>22975</v>
      </c>
      <c r="C806" s="1451" t="s">
        <v>23232</v>
      </c>
      <c r="D806" s="1451"/>
      <c r="E806" s="1860">
        <v>110000</v>
      </c>
      <c r="F806" s="685" t="s">
        <v>23401</v>
      </c>
      <c r="G806" s="685"/>
      <c r="H806" s="1643"/>
      <c r="I806" s="1650">
        <v>2021</v>
      </c>
      <c r="J806" s="1489"/>
    </row>
    <row r="807" spans="1:10" ht="36">
      <c r="A807" s="1450" t="s">
        <v>23413</v>
      </c>
      <c r="B807" s="1451" t="s">
        <v>23231</v>
      </c>
      <c r="C807" s="1451" t="s">
        <v>23232</v>
      </c>
      <c r="D807" s="1451"/>
      <c r="E807" s="1860">
        <v>435000</v>
      </c>
      <c r="F807" s="685" t="s">
        <v>23401</v>
      </c>
      <c r="G807" s="685"/>
      <c r="H807" s="1643"/>
      <c r="I807" s="1650">
        <v>2021</v>
      </c>
      <c r="J807" s="1489"/>
    </row>
    <row r="808" spans="1:10" ht="36">
      <c r="A808" s="1450" t="s">
        <v>23414</v>
      </c>
      <c r="B808" s="1451" t="s">
        <v>22975</v>
      </c>
      <c r="C808" s="1451" t="s">
        <v>23232</v>
      </c>
      <c r="D808" s="1451"/>
      <c r="E808" s="1860">
        <v>45000</v>
      </c>
      <c r="F808" s="685" t="s">
        <v>23401</v>
      </c>
      <c r="G808" s="685"/>
      <c r="H808" s="1643"/>
      <c r="I808" s="1650">
        <v>2021</v>
      </c>
      <c r="J808" s="1489"/>
    </row>
    <row r="809" spans="1:10" ht="36">
      <c r="A809" s="1450" t="s">
        <v>23415</v>
      </c>
      <c r="B809" s="1451" t="s">
        <v>22975</v>
      </c>
      <c r="C809" s="1451" t="s">
        <v>23232</v>
      </c>
      <c r="D809" s="1451"/>
      <c r="E809" s="1860">
        <v>95000.000000000015</v>
      </c>
      <c r="F809" s="685" t="s">
        <v>23401</v>
      </c>
      <c r="G809" s="685"/>
      <c r="H809" s="1643"/>
      <c r="I809" s="1650">
        <v>2021</v>
      </c>
      <c r="J809" s="1489"/>
    </row>
    <row r="810" spans="1:10" ht="36.75" thickBot="1">
      <c r="A810" s="1629" t="s">
        <v>23416</v>
      </c>
      <c r="B810" s="1630" t="s">
        <v>22975</v>
      </c>
      <c r="C810" s="1630" t="s">
        <v>23232</v>
      </c>
      <c r="D810" s="1630"/>
      <c r="E810" s="1861">
        <v>163759.0700000003</v>
      </c>
      <c r="F810" s="1632" t="s">
        <v>23401</v>
      </c>
      <c r="G810" s="1632"/>
      <c r="H810" s="1633"/>
      <c r="I810" s="1634">
        <v>2021</v>
      </c>
      <c r="J810" s="1635"/>
    </row>
    <row r="811" spans="1:10" ht="12.75" hidden="1" thickTop="1"/>
    <row r="812" spans="1:10" hidden="1"/>
    <row r="813" spans="1:10" ht="15" hidden="1">
      <c r="A813" s="337" t="s">
        <v>355</v>
      </c>
      <c r="B813" s="1606"/>
      <c r="C813" s="1198"/>
      <c r="D813" s="38"/>
      <c r="E813" s="38"/>
      <c r="F813" s="38"/>
      <c r="G813" s="38"/>
      <c r="H813" s="1599"/>
      <c r="I813" s="1599"/>
      <c r="J813" s="1061"/>
    </row>
    <row r="814" spans="1:10" ht="15" hidden="1">
      <c r="A814" s="337" t="s">
        <v>19097</v>
      </c>
      <c r="B814" s="1606"/>
      <c r="C814" s="1198"/>
      <c r="D814" s="38"/>
      <c r="E814" s="38"/>
      <c r="F814" s="38"/>
      <c r="G814" s="38"/>
      <c r="H814" s="1599"/>
      <c r="I814" s="1599"/>
      <c r="J814" s="1061"/>
    </row>
    <row r="815" spans="1:10" ht="29.45" customHeight="1" thickTop="1" thickBot="1">
      <c r="A815" s="2050" t="s">
        <v>593</v>
      </c>
      <c r="B815" s="2050"/>
      <c r="C815" s="2050"/>
      <c r="D815" s="2050"/>
      <c r="E815" s="2050"/>
      <c r="F815" s="2050"/>
      <c r="G815" s="2050"/>
      <c r="H815" s="2050"/>
      <c r="I815" s="2050"/>
      <c r="J815" s="2050"/>
    </row>
    <row r="816" spans="1:10" ht="36.75" hidden="1" thickTop="1">
      <c r="A816" s="794" t="s">
        <v>66</v>
      </c>
      <c r="B816" s="1444" t="s">
        <v>65</v>
      </c>
      <c r="C816" s="1444" t="s">
        <v>161</v>
      </c>
      <c r="D816" s="1444" t="s">
        <v>162</v>
      </c>
      <c r="E816" s="1444" t="s">
        <v>1</v>
      </c>
      <c r="F816" s="1444" t="s">
        <v>160</v>
      </c>
      <c r="G816" s="1444" t="s">
        <v>68</v>
      </c>
      <c r="H816" s="1623" t="s">
        <v>137</v>
      </c>
      <c r="I816" s="1623" t="s">
        <v>138</v>
      </c>
      <c r="J816" s="1445" t="s">
        <v>67</v>
      </c>
    </row>
    <row r="817" spans="1:10" ht="12.75" thickTop="1">
      <c r="A817" s="2051" t="s">
        <v>21869</v>
      </c>
      <c r="B817" s="2052"/>
      <c r="C817" s="2052"/>
      <c r="D817" s="2052"/>
      <c r="E817" s="2052"/>
      <c r="F817" s="2052"/>
      <c r="G817" s="2052"/>
      <c r="H817" s="2052"/>
      <c r="I817" s="2052"/>
      <c r="J817" s="2053"/>
    </row>
    <row r="818" spans="1:10" ht="36">
      <c r="A818" s="1450" t="s">
        <v>23417</v>
      </c>
      <c r="B818" s="1451" t="s">
        <v>22122</v>
      </c>
      <c r="C818" s="1451" t="s">
        <v>19304</v>
      </c>
      <c r="D818" s="1451" t="s">
        <v>23418</v>
      </c>
      <c r="E818" s="1860">
        <v>393000</v>
      </c>
      <c r="F818" s="685" t="s">
        <v>23419</v>
      </c>
      <c r="G818" s="685" t="s">
        <v>22372</v>
      </c>
      <c r="H818" s="1643">
        <v>43528</v>
      </c>
      <c r="I818" s="1650">
        <v>43620</v>
      </c>
      <c r="J818" s="1489"/>
    </row>
    <row r="819" spans="1:10" ht="31.5" customHeight="1">
      <c r="A819" s="1450" t="s">
        <v>23420</v>
      </c>
      <c r="B819" s="1451" t="s">
        <v>22122</v>
      </c>
      <c r="C819" s="1451" t="s">
        <v>19304</v>
      </c>
      <c r="D819" s="1451" t="s">
        <v>23421</v>
      </c>
      <c r="E819" s="1860">
        <v>327000</v>
      </c>
      <c r="F819" s="685" t="s">
        <v>23422</v>
      </c>
      <c r="G819" s="685" t="s">
        <v>22372</v>
      </c>
      <c r="H819" s="1643">
        <v>43608</v>
      </c>
      <c r="I819" s="1650">
        <v>44031</v>
      </c>
      <c r="J819" s="1489" t="s">
        <v>23423</v>
      </c>
    </row>
    <row r="820" spans="1:10" ht="29.25" customHeight="1">
      <c r="A820" s="1450" t="s">
        <v>23424</v>
      </c>
      <c r="B820" s="1451" t="s">
        <v>21878</v>
      </c>
      <c r="C820" s="1451" t="s">
        <v>19304</v>
      </c>
      <c r="D820" s="1451" t="s">
        <v>23425</v>
      </c>
      <c r="E820" s="1860">
        <v>5407168</v>
      </c>
      <c r="F820" s="685" t="s">
        <v>23426</v>
      </c>
      <c r="G820" s="685" t="s">
        <v>22372</v>
      </c>
      <c r="H820" s="1643">
        <v>43655</v>
      </c>
      <c r="I820" s="1650">
        <v>44386</v>
      </c>
      <c r="J820" s="1489"/>
    </row>
    <row r="821" spans="1:10" ht="41.25" customHeight="1">
      <c r="A821" s="1450" t="s">
        <v>23427</v>
      </c>
      <c r="B821" s="1451" t="s">
        <v>21898</v>
      </c>
      <c r="C821" s="1451" t="s">
        <v>19304</v>
      </c>
      <c r="D821" s="1451" t="s">
        <v>23428</v>
      </c>
      <c r="E821" s="1860">
        <v>898466</v>
      </c>
      <c r="F821" s="685" t="s">
        <v>23429</v>
      </c>
      <c r="G821" s="685" t="s">
        <v>22372</v>
      </c>
      <c r="H821" s="1643">
        <v>43697</v>
      </c>
      <c r="I821" s="1650">
        <v>44428</v>
      </c>
      <c r="J821" s="1489" t="s">
        <v>23423</v>
      </c>
    </row>
    <row r="822" spans="1:10" ht="65.25" customHeight="1">
      <c r="A822" s="1450" t="s">
        <v>23430</v>
      </c>
      <c r="B822" s="1451" t="s">
        <v>21898</v>
      </c>
      <c r="C822" s="1451" t="s">
        <v>23431</v>
      </c>
      <c r="D822" s="1451" t="s">
        <v>23432</v>
      </c>
      <c r="E822" s="1860">
        <v>156600</v>
      </c>
      <c r="F822" s="685" t="s">
        <v>23433</v>
      </c>
      <c r="G822" s="685" t="s">
        <v>22372</v>
      </c>
      <c r="H822" s="1643">
        <v>43592</v>
      </c>
      <c r="I822" s="1650">
        <v>44550</v>
      </c>
      <c r="J822" s="1489"/>
    </row>
    <row r="823" spans="1:10" ht="51.75" customHeight="1">
      <c r="A823" s="1450" t="s">
        <v>23434</v>
      </c>
      <c r="B823" s="1451" t="s">
        <v>21898</v>
      </c>
      <c r="C823" s="1451" t="s">
        <v>23431</v>
      </c>
      <c r="D823" s="1451" t="s">
        <v>23435</v>
      </c>
      <c r="E823" s="1860">
        <v>160749.6</v>
      </c>
      <c r="F823" s="685" t="s">
        <v>23436</v>
      </c>
      <c r="G823" s="685" t="s">
        <v>22372</v>
      </c>
      <c r="H823" s="1643">
        <v>43605</v>
      </c>
      <c r="I823" s="1650">
        <v>43970</v>
      </c>
      <c r="J823" s="1489"/>
    </row>
    <row r="824" spans="1:10" ht="63.75" customHeight="1">
      <c r="A824" s="1450" t="s">
        <v>23437</v>
      </c>
      <c r="B824" s="1451" t="s">
        <v>21898</v>
      </c>
      <c r="C824" s="1451" t="s">
        <v>19304</v>
      </c>
      <c r="D824" s="1451" t="s">
        <v>23438</v>
      </c>
      <c r="E824" s="1860">
        <v>174495.2</v>
      </c>
      <c r="F824" s="685" t="s">
        <v>23439</v>
      </c>
      <c r="G824" s="685" t="s">
        <v>22372</v>
      </c>
      <c r="H824" s="1643">
        <v>43606</v>
      </c>
      <c r="I824" s="1650">
        <v>43727</v>
      </c>
      <c r="J824" s="1489"/>
    </row>
    <row r="825" spans="1:10" ht="54" customHeight="1">
      <c r="A825" s="1450" t="s">
        <v>23440</v>
      </c>
      <c r="B825" s="1451" t="s">
        <v>21898</v>
      </c>
      <c r="C825" s="1451" t="s">
        <v>19304</v>
      </c>
      <c r="D825" s="1451" t="s">
        <v>23441</v>
      </c>
      <c r="E825" s="1860">
        <v>149000</v>
      </c>
      <c r="F825" s="685" t="s">
        <v>23442</v>
      </c>
      <c r="G825" s="685" t="s">
        <v>22372</v>
      </c>
      <c r="H825" s="1643">
        <v>43635</v>
      </c>
      <c r="I825" s="1650">
        <v>43656</v>
      </c>
      <c r="J825" s="1489"/>
    </row>
    <row r="826" spans="1:10" ht="27" customHeight="1">
      <c r="A826" s="1450" t="s">
        <v>23443</v>
      </c>
      <c r="B826" s="1451" t="s">
        <v>21898</v>
      </c>
      <c r="C826" s="1451" t="s">
        <v>19304</v>
      </c>
      <c r="D826" s="1451" t="s">
        <v>23444</v>
      </c>
      <c r="E826" s="1860">
        <v>140896.25</v>
      </c>
      <c r="F826" s="685" t="s">
        <v>23445</v>
      </c>
      <c r="G826" s="685" t="s">
        <v>22372</v>
      </c>
      <c r="H826" s="1643">
        <v>43663</v>
      </c>
      <c r="I826" s="1650">
        <v>44089</v>
      </c>
      <c r="J826" s="1489"/>
    </row>
    <row r="827" spans="1:10" ht="39" customHeight="1">
      <c r="A827" s="1450" t="s">
        <v>23446</v>
      </c>
      <c r="B827" s="1451" t="s">
        <v>21898</v>
      </c>
      <c r="C827" s="1451" t="s">
        <v>23431</v>
      </c>
      <c r="D827" s="1451" t="s">
        <v>23447</v>
      </c>
      <c r="E827" s="1860">
        <v>62117.5</v>
      </c>
      <c r="F827" s="685" t="s">
        <v>23448</v>
      </c>
      <c r="G827" s="685" t="s">
        <v>22372</v>
      </c>
      <c r="H827" s="1643">
        <v>43601</v>
      </c>
      <c r="I827" s="1650">
        <v>43840</v>
      </c>
      <c r="J827" s="1489"/>
    </row>
    <row r="828" spans="1:10" ht="77.25" customHeight="1">
      <c r="A828" s="1450" t="s">
        <v>23449</v>
      </c>
      <c r="B828" s="1451" t="s">
        <v>21898</v>
      </c>
      <c r="C828" s="1451" t="s">
        <v>23431</v>
      </c>
      <c r="D828" s="1451" t="s">
        <v>23450</v>
      </c>
      <c r="E828" s="1860">
        <v>169200</v>
      </c>
      <c r="F828" s="685" t="s">
        <v>23451</v>
      </c>
      <c r="G828" s="685" t="s">
        <v>22372</v>
      </c>
      <c r="H828" s="1643">
        <v>43630</v>
      </c>
      <c r="I828" s="1650">
        <v>43996</v>
      </c>
      <c r="J828" s="1489"/>
    </row>
    <row r="829" spans="1:10" ht="39.75" customHeight="1">
      <c r="A829" s="1450" t="s">
        <v>23452</v>
      </c>
      <c r="B829" s="1451" t="s">
        <v>23453</v>
      </c>
      <c r="C829" s="1451" t="s">
        <v>19304</v>
      </c>
      <c r="D829" s="1451" t="s">
        <v>23454</v>
      </c>
      <c r="E829" s="1860">
        <v>2268000</v>
      </c>
      <c r="F829" s="685" t="s">
        <v>23455</v>
      </c>
      <c r="G829" s="685" t="s">
        <v>23456</v>
      </c>
      <c r="H829" s="1643">
        <v>43650</v>
      </c>
      <c r="I829" s="1650">
        <v>44746</v>
      </c>
      <c r="J829" s="1489"/>
    </row>
    <row r="830" spans="1:10" ht="51" customHeight="1">
      <c r="A830" s="1450" t="s">
        <v>23457</v>
      </c>
      <c r="B830" s="1451" t="s">
        <v>21898</v>
      </c>
      <c r="C830" s="1451" t="s">
        <v>19304</v>
      </c>
      <c r="D830" s="1451" t="s">
        <v>23458</v>
      </c>
      <c r="E830" s="1860">
        <v>298664.33</v>
      </c>
      <c r="F830" s="685" t="s">
        <v>23459</v>
      </c>
      <c r="G830" s="685" t="s">
        <v>23456</v>
      </c>
      <c r="H830" s="1643">
        <v>43732</v>
      </c>
      <c r="I830" s="1650">
        <v>44490</v>
      </c>
      <c r="J830" s="1489"/>
    </row>
    <row r="831" spans="1:10" ht="53.25" customHeight="1">
      <c r="A831" s="1450" t="s">
        <v>23460</v>
      </c>
      <c r="B831" s="1451" t="s">
        <v>21878</v>
      </c>
      <c r="C831" s="1451" t="s">
        <v>19304</v>
      </c>
      <c r="D831" s="1451" t="s">
        <v>23461</v>
      </c>
      <c r="E831" s="1860">
        <v>576590</v>
      </c>
      <c r="F831" s="685" t="s">
        <v>23462</v>
      </c>
      <c r="G831" s="685" t="s">
        <v>23456</v>
      </c>
      <c r="H831" s="1643">
        <v>43780</v>
      </c>
      <c r="I831" s="1650">
        <v>44926</v>
      </c>
      <c r="J831" s="1489"/>
    </row>
    <row r="832" spans="1:10" ht="51" customHeight="1">
      <c r="A832" s="1450" t="s">
        <v>23463</v>
      </c>
      <c r="B832" s="1451" t="s">
        <v>23453</v>
      </c>
      <c r="C832" s="1451" t="s">
        <v>19304</v>
      </c>
      <c r="D832" s="1451" t="s">
        <v>23464</v>
      </c>
      <c r="E832" s="1860">
        <v>1200000</v>
      </c>
      <c r="F832" s="685" t="s">
        <v>23465</v>
      </c>
      <c r="G832" s="685" t="s">
        <v>23456</v>
      </c>
      <c r="H832" s="1643">
        <v>43830</v>
      </c>
      <c r="I832" s="1650">
        <v>44202</v>
      </c>
      <c r="J832" s="1489"/>
    </row>
    <row r="833" spans="1:10">
      <c r="A833" s="2051" t="s">
        <v>21941</v>
      </c>
      <c r="B833" s="2052"/>
      <c r="C833" s="2052"/>
      <c r="D833" s="2052"/>
      <c r="E833" s="2052"/>
      <c r="F833" s="2052"/>
      <c r="G833" s="2052"/>
      <c r="H833" s="2052"/>
      <c r="I833" s="2052"/>
      <c r="J833" s="2053"/>
    </row>
    <row r="834" spans="1:10" ht="28.5" customHeight="1">
      <c r="A834" s="1450" t="s">
        <v>23466</v>
      </c>
      <c r="B834" s="1451" t="s">
        <v>21898</v>
      </c>
      <c r="C834" s="1451" t="s">
        <v>19304</v>
      </c>
      <c r="D834" s="1451" t="s">
        <v>23467</v>
      </c>
      <c r="E834" s="1860">
        <v>389966.4</v>
      </c>
      <c r="F834" s="685" t="s">
        <v>23468</v>
      </c>
      <c r="G834" s="685" t="s">
        <v>23456</v>
      </c>
      <c r="H834" s="1643">
        <v>44006</v>
      </c>
      <c r="I834" s="1650">
        <v>45170</v>
      </c>
      <c r="J834" s="1489"/>
    </row>
    <row r="835" spans="1:10" ht="39" customHeight="1">
      <c r="A835" s="1450" t="s">
        <v>23469</v>
      </c>
      <c r="B835" s="1451" t="s">
        <v>21898</v>
      </c>
      <c r="C835" s="1451" t="s">
        <v>19304</v>
      </c>
      <c r="D835" s="1451" t="s">
        <v>23470</v>
      </c>
      <c r="E835" s="1860">
        <v>355000</v>
      </c>
      <c r="F835" s="685" t="s">
        <v>23471</v>
      </c>
      <c r="G835" s="685" t="s">
        <v>23456</v>
      </c>
      <c r="H835" s="1643">
        <v>44034</v>
      </c>
      <c r="I835" s="1650">
        <v>45175</v>
      </c>
      <c r="J835" s="1489"/>
    </row>
    <row r="836" spans="1:10" ht="27" customHeight="1">
      <c r="A836" s="1450" t="s">
        <v>23472</v>
      </c>
      <c r="B836" s="1451" t="s">
        <v>21878</v>
      </c>
      <c r="C836" s="1451" t="s">
        <v>19304</v>
      </c>
      <c r="D836" s="1451" t="s">
        <v>23473</v>
      </c>
      <c r="E836" s="1860">
        <v>2259831.12</v>
      </c>
      <c r="F836" s="685" t="s">
        <v>23474</v>
      </c>
      <c r="G836" s="685" t="s">
        <v>23456</v>
      </c>
      <c r="H836" s="1643">
        <v>44089</v>
      </c>
      <c r="I836" s="1650">
        <v>44819</v>
      </c>
      <c r="J836" s="1489"/>
    </row>
    <row r="837" spans="1:10" ht="27" customHeight="1">
      <c r="A837" s="1450" t="s">
        <v>23475</v>
      </c>
      <c r="B837" s="1451" t="s">
        <v>22122</v>
      </c>
      <c r="C837" s="1451" t="s">
        <v>19304</v>
      </c>
      <c r="D837" s="1451" t="s">
        <v>23421</v>
      </c>
      <c r="E837" s="1860">
        <v>327000</v>
      </c>
      <c r="F837" s="685" t="s">
        <v>23422</v>
      </c>
      <c r="G837" s="685" t="s">
        <v>22372</v>
      </c>
      <c r="H837" s="1643">
        <v>43608</v>
      </c>
      <c r="I837" s="1650">
        <v>44031</v>
      </c>
      <c r="J837" s="1489" t="s">
        <v>23423</v>
      </c>
    </row>
    <row r="838" spans="1:10" ht="28.5" customHeight="1">
      <c r="A838" s="1450" t="s">
        <v>23476</v>
      </c>
      <c r="B838" s="1451" t="s">
        <v>21878</v>
      </c>
      <c r="C838" s="1451" t="s">
        <v>19304</v>
      </c>
      <c r="D838" s="1451" t="s">
        <v>23425</v>
      </c>
      <c r="E838" s="1860">
        <v>5407168</v>
      </c>
      <c r="F838" s="685" t="s">
        <v>23426</v>
      </c>
      <c r="G838" s="685" t="s">
        <v>22372</v>
      </c>
      <c r="H838" s="1643">
        <v>43655</v>
      </c>
      <c r="I838" s="1650">
        <v>44386</v>
      </c>
      <c r="J838" s="1489"/>
    </row>
    <row r="839" spans="1:10" ht="63" customHeight="1">
      <c r="A839" s="1450" t="s">
        <v>23477</v>
      </c>
      <c r="B839" s="1451" t="s">
        <v>21898</v>
      </c>
      <c r="C839" s="1451" t="s">
        <v>23431</v>
      </c>
      <c r="D839" s="1451" t="s">
        <v>23432</v>
      </c>
      <c r="E839" s="1860">
        <v>156600</v>
      </c>
      <c r="F839" s="685" t="s">
        <v>23433</v>
      </c>
      <c r="G839" s="685" t="s">
        <v>22372</v>
      </c>
      <c r="H839" s="1643">
        <v>43592</v>
      </c>
      <c r="I839" s="1650">
        <v>44550</v>
      </c>
      <c r="J839" s="1489"/>
    </row>
    <row r="840" spans="1:10" ht="52.5" customHeight="1">
      <c r="A840" s="1450" t="s">
        <v>23478</v>
      </c>
      <c r="B840" s="1451" t="s">
        <v>21898</v>
      </c>
      <c r="C840" s="1451" t="s">
        <v>23431</v>
      </c>
      <c r="D840" s="1451" t="s">
        <v>23435</v>
      </c>
      <c r="E840" s="1860">
        <v>160749.6</v>
      </c>
      <c r="F840" s="685" t="s">
        <v>23436</v>
      </c>
      <c r="G840" s="685" t="s">
        <v>22372</v>
      </c>
      <c r="H840" s="1643">
        <v>43605</v>
      </c>
      <c r="I840" s="1650">
        <v>43970</v>
      </c>
      <c r="J840" s="1489"/>
    </row>
    <row r="841" spans="1:10" ht="28.5" customHeight="1">
      <c r="A841" s="1450" t="s">
        <v>23479</v>
      </c>
      <c r="B841" s="1451" t="s">
        <v>21898</v>
      </c>
      <c r="C841" s="1451" t="s">
        <v>19304</v>
      </c>
      <c r="D841" s="1451" t="s">
        <v>23444</v>
      </c>
      <c r="E841" s="1860">
        <v>140896.25</v>
      </c>
      <c r="F841" s="685" t="s">
        <v>23445</v>
      </c>
      <c r="G841" s="685" t="s">
        <v>22372</v>
      </c>
      <c r="H841" s="1643">
        <v>43663</v>
      </c>
      <c r="I841" s="1650">
        <v>44089</v>
      </c>
      <c r="J841" s="1489"/>
    </row>
    <row r="842" spans="1:10" ht="76.5" customHeight="1">
      <c r="A842" s="1450" t="s">
        <v>23480</v>
      </c>
      <c r="B842" s="1451" t="s">
        <v>21898</v>
      </c>
      <c r="C842" s="1451" t="s">
        <v>23431</v>
      </c>
      <c r="D842" s="1451" t="s">
        <v>23450</v>
      </c>
      <c r="E842" s="1860">
        <v>169200</v>
      </c>
      <c r="F842" s="685" t="s">
        <v>23451</v>
      </c>
      <c r="G842" s="685" t="s">
        <v>22372</v>
      </c>
      <c r="H842" s="1643">
        <v>43630</v>
      </c>
      <c r="I842" s="1650">
        <v>43996</v>
      </c>
      <c r="J842" s="1489"/>
    </row>
    <row r="843" spans="1:10" ht="41.25" customHeight="1">
      <c r="A843" s="1450" t="s">
        <v>23481</v>
      </c>
      <c r="B843" s="1451" t="s">
        <v>23453</v>
      </c>
      <c r="C843" s="1451" t="s">
        <v>19304</v>
      </c>
      <c r="D843" s="1451" t="s">
        <v>23454</v>
      </c>
      <c r="E843" s="1860">
        <v>2268000</v>
      </c>
      <c r="F843" s="685" t="s">
        <v>23455</v>
      </c>
      <c r="G843" s="685" t="s">
        <v>23456</v>
      </c>
      <c r="H843" s="1643">
        <v>43650</v>
      </c>
      <c r="I843" s="1650">
        <v>44746</v>
      </c>
      <c r="J843" s="1489"/>
    </row>
    <row r="844" spans="1:10" ht="53.25" customHeight="1">
      <c r="A844" s="1450" t="s">
        <v>23482</v>
      </c>
      <c r="B844" s="1451" t="s">
        <v>21898</v>
      </c>
      <c r="C844" s="1451" t="s">
        <v>19304</v>
      </c>
      <c r="D844" s="1451" t="s">
        <v>23458</v>
      </c>
      <c r="E844" s="1860">
        <v>298664.33</v>
      </c>
      <c r="F844" s="685" t="s">
        <v>23459</v>
      </c>
      <c r="G844" s="685" t="s">
        <v>23456</v>
      </c>
      <c r="H844" s="1643">
        <v>43732</v>
      </c>
      <c r="I844" s="1650">
        <v>44490</v>
      </c>
      <c r="J844" s="1489"/>
    </row>
    <row r="845" spans="1:10" ht="51" customHeight="1">
      <c r="A845" s="1450" t="s">
        <v>23483</v>
      </c>
      <c r="B845" s="1451" t="s">
        <v>21878</v>
      </c>
      <c r="C845" s="1451" t="s">
        <v>19304</v>
      </c>
      <c r="D845" s="1451" t="s">
        <v>23461</v>
      </c>
      <c r="E845" s="1860">
        <v>576590</v>
      </c>
      <c r="F845" s="685" t="s">
        <v>23462</v>
      </c>
      <c r="G845" s="685" t="s">
        <v>23456</v>
      </c>
      <c r="H845" s="1643">
        <v>43780</v>
      </c>
      <c r="I845" s="1650">
        <v>44926</v>
      </c>
      <c r="J845" s="1489"/>
    </row>
    <row r="846" spans="1:10" ht="52.5" customHeight="1">
      <c r="A846" s="1450" t="s">
        <v>23484</v>
      </c>
      <c r="B846" s="1451" t="s">
        <v>23453</v>
      </c>
      <c r="C846" s="1451" t="s">
        <v>19304</v>
      </c>
      <c r="D846" s="1451" t="s">
        <v>23464</v>
      </c>
      <c r="E846" s="1860">
        <v>1200000</v>
      </c>
      <c r="F846" s="685" t="s">
        <v>23465</v>
      </c>
      <c r="G846" s="685" t="s">
        <v>23456</v>
      </c>
      <c r="H846" s="1643">
        <v>43830</v>
      </c>
      <c r="I846" s="1650">
        <v>44202</v>
      </c>
      <c r="J846" s="1489"/>
    </row>
    <row r="847" spans="1:10">
      <c r="A847" s="2051" t="s">
        <v>21960</v>
      </c>
      <c r="B847" s="2052"/>
      <c r="C847" s="2052"/>
      <c r="D847" s="2052"/>
      <c r="E847" s="2052"/>
      <c r="F847" s="2052"/>
      <c r="G847" s="2052"/>
      <c r="H847" s="2052"/>
      <c r="I847" s="2052"/>
      <c r="J847" s="2053"/>
    </row>
    <row r="848" spans="1:10" ht="36">
      <c r="A848" s="1450" t="s">
        <v>23485</v>
      </c>
      <c r="B848" s="1451" t="s">
        <v>21878</v>
      </c>
      <c r="C848" s="1451" t="s">
        <v>23431</v>
      </c>
      <c r="D848" s="1451"/>
      <c r="E848" s="1860">
        <v>531580.4</v>
      </c>
      <c r="F848" s="685"/>
      <c r="G848" s="685"/>
      <c r="H848" s="1643"/>
      <c r="I848" s="1650"/>
      <c r="J848" s="1489"/>
    </row>
    <row r="849" spans="1:10" ht="36">
      <c r="A849" s="1450" t="s">
        <v>23486</v>
      </c>
      <c r="B849" s="1451" t="s">
        <v>21878</v>
      </c>
      <c r="C849" s="1451" t="s">
        <v>19304</v>
      </c>
      <c r="D849" s="1451"/>
      <c r="E849" s="1860">
        <v>3336841.68</v>
      </c>
      <c r="F849" s="685"/>
      <c r="G849" s="685"/>
      <c r="H849" s="1643"/>
      <c r="I849" s="1650"/>
      <c r="J849" s="1489"/>
    </row>
    <row r="850" spans="1:10" ht="60">
      <c r="A850" s="1450" t="s">
        <v>23487</v>
      </c>
      <c r="B850" s="1451" t="s">
        <v>21878</v>
      </c>
      <c r="C850" s="1451" t="s">
        <v>19304</v>
      </c>
      <c r="D850" s="1451"/>
      <c r="E850" s="1860">
        <v>676000</v>
      </c>
      <c r="F850" s="685"/>
      <c r="G850" s="685"/>
      <c r="H850" s="1643"/>
      <c r="I850" s="1650"/>
      <c r="J850" s="1489"/>
    </row>
    <row r="851" spans="1:10" ht="24">
      <c r="A851" s="1450" t="s">
        <v>23488</v>
      </c>
      <c r="B851" s="1451" t="s">
        <v>21878</v>
      </c>
      <c r="C851" s="1451" t="s">
        <v>19304</v>
      </c>
      <c r="D851" s="1451"/>
      <c r="E851" s="1860">
        <v>731600</v>
      </c>
      <c r="F851" s="685"/>
      <c r="G851" s="685"/>
      <c r="H851" s="1643"/>
      <c r="I851" s="1650"/>
      <c r="J851" s="1489"/>
    </row>
    <row r="852" spans="1:10" ht="53.25" customHeight="1">
      <c r="A852" s="1450" t="s">
        <v>23489</v>
      </c>
      <c r="B852" s="1451" t="s">
        <v>21898</v>
      </c>
      <c r="C852" s="1451" t="s">
        <v>19304</v>
      </c>
      <c r="D852" s="1451"/>
      <c r="E852" s="1860">
        <v>395000</v>
      </c>
      <c r="F852" s="685"/>
      <c r="G852" s="685"/>
      <c r="H852" s="1643"/>
      <c r="I852" s="1650"/>
      <c r="J852" s="1489"/>
    </row>
    <row r="853" spans="1:10" ht="39.75" customHeight="1">
      <c r="A853" s="1450" t="s">
        <v>23490</v>
      </c>
      <c r="B853" s="1451" t="s">
        <v>23453</v>
      </c>
      <c r="C853" s="1451" t="s">
        <v>19304</v>
      </c>
      <c r="D853" s="1451"/>
      <c r="E853" s="1860">
        <v>1200000</v>
      </c>
      <c r="F853" s="685"/>
      <c r="G853" s="685"/>
      <c r="H853" s="1643"/>
      <c r="I853" s="1650"/>
      <c r="J853" s="1489"/>
    </row>
    <row r="854" spans="1:10" ht="27" customHeight="1">
      <c r="A854" s="1450" t="s">
        <v>23491</v>
      </c>
      <c r="B854" s="1451" t="s">
        <v>21878</v>
      </c>
      <c r="C854" s="1451" t="s">
        <v>19304</v>
      </c>
      <c r="D854" s="1451"/>
      <c r="E854" s="1860">
        <v>5407168</v>
      </c>
      <c r="F854" s="685"/>
      <c r="G854" s="685"/>
      <c r="H854" s="1643"/>
      <c r="I854" s="1650"/>
      <c r="J854" s="1489"/>
    </row>
    <row r="855" spans="1:10" ht="27" customHeight="1" thickBot="1">
      <c r="A855" s="1629" t="s">
        <v>23479</v>
      </c>
      <c r="B855" s="1630" t="s">
        <v>21898</v>
      </c>
      <c r="C855" s="1630" t="s">
        <v>19304</v>
      </c>
      <c r="D855" s="1630"/>
      <c r="E855" s="1861">
        <v>140896.25</v>
      </c>
      <c r="F855" s="1632"/>
      <c r="G855" s="1632"/>
      <c r="H855" s="1633"/>
      <c r="I855" s="1634"/>
      <c r="J855" s="1635"/>
    </row>
    <row r="856" spans="1:10" ht="12.75" hidden="1" thickTop="1"/>
    <row r="857" spans="1:10" ht="15" hidden="1">
      <c r="A857" s="337" t="s">
        <v>355</v>
      </c>
      <c r="B857" s="38"/>
      <c r="C857" s="38"/>
      <c r="D857" s="38"/>
      <c r="E857" s="38"/>
      <c r="F857" s="38"/>
      <c r="G857" s="38"/>
      <c r="H857" s="38"/>
      <c r="I857" s="38"/>
      <c r="J857" s="38"/>
    </row>
    <row r="858" spans="1:10" ht="15" hidden="1">
      <c r="A858" s="337" t="s">
        <v>19210</v>
      </c>
      <c r="B858" s="38"/>
      <c r="C858" s="38"/>
      <c r="D858" s="38"/>
      <c r="E858" s="38"/>
      <c r="F858" s="38"/>
      <c r="G858" s="38"/>
      <c r="H858" s="38"/>
      <c r="I858" s="38"/>
      <c r="J858" s="38"/>
    </row>
    <row r="859" spans="1:10" ht="24.6" customHeight="1" thickTop="1" thickBot="1">
      <c r="A859" s="2050" t="s">
        <v>595</v>
      </c>
      <c r="B859" s="2050"/>
      <c r="C859" s="2050"/>
      <c r="D859" s="2050"/>
      <c r="E859" s="2050"/>
      <c r="F859" s="2050"/>
      <c r="G859" s="2050"/>
      <c r="H859" s="2050"/>
      <c r="I859" s="2050"/>
      <c r="J859" s="2050"/>
    </row>
    <row r="860" spans="1:10" ht="36.75" hidden="1" thickTop="1">
      <c r="A860" s="794" t="s">
        <v>66</v>
      </c>
      <c r="B860" s="1444" t="s">
        <v>65</v>
      </c>
      <c r="C860" s="1444" t="s">
        <v>161</v>
      </c>
      <c r="D860" s="1444" t="s">
        <v>162</v>
      </c>
      <c r="E860" s="1444" t="s">
        <v>1</v>
      </c>
      <c r="F860" s="1444" t="s">
        <v>160</v>
      </c>
      <c r="G860" s="1444" t="s">
        <v>68</v>
      </c>
      <c r="H860" s="1444" t="s">
        <v>137</v>
      </c>
      <c r="I860" s="1444" t="s">
        <v>138</v>
      </c>
      <c r="J860" s="1445" t="s">
        <v>67</v>
      </c>
    </row>
    <row r="861" spans="1:10" ht="12.75" thickTop="1">
      <c r="A861" s="2037" t="s">
        <v>21869</v>
      </c>
      <c r="B861" s="2038"/>
      <c r="C861" s="2038"/>
      <c r="D861" s="2038"/>
      <c r="E861" s="2038"/>
      <c r="F861" s="2038"/>
      <c r="G861" s="2038"/>
      <c r="H861" s="2038"/>
      <c r="I861" s="2038"/>
      <c r="J861" s="2039"/>
    </row>
    <row r="862" spans="1:10" ht="42.75" customHeight="1">
      <c r="A862" s="1450" t="s">
        <v>23492</v>
      </c>
      <c r="B862" s="1451" t="s">
        <v>21878</v>
      </c>
      <c r="C862" s="1451" t="s">
        <v>23493</v>
      </c>
      <c r="D862" s="1451" t="s">
        <v>23494</v>
      </c>
      <c r="E862" s="1860">
        <v>72000</v>
      </c>
      <c r="F862" s="685" t="s">
        <v>23495</v>
      </c>
      <c r="G862" s="685" t="s">
        <v>116</v>
      </c>
      <c r="H862" s="1643">
        <v>43909</v>
      </c>
      <c r="I862" s="1650" t="s">
        <v>15795</v>
      </c>
      <c r="J862" s="1489"/>
    </row>
    <row r="863" spans="1:10" ht="39" customHeight="1">
      <c r="A863" s="1450" t="s">
        <v>23496</v>
      </c>
      <c r="B863" s="1451" t="s">
        <v>21878</v>
      </c>
      <c r="C863" s="1451" t="s">
        <v>23493</v>
      </c>
      <c r="D863" s="1451" t="s">
        <v>23494</v>
      </c>
      <c r="E863" s="1860">
        <v>83408.399999999994</v>
      </c>
      <c r="F863" s="685" t="s">
        <v>23302</v>
      </c>
      <c r="G863" s="685" t="s">
        <v>116</v>
      </c>
      <c r="H863" s="1643">
        <v>44007</v>
      </c>
      <c r="I863" s="1650" t="s">
        <v>15795</v>
      </c>
      <c r="J863" s="1489"/>
    </row>
    <row r="864" spans="1:10" ht="41.25" customHeight="1">
      <c r="A864" s="1450" t="s">
        <v>23497</v>
      </c>
      <c r="B864" s="1451" t="s">
        <v>21878</v>
      </c>
      <c r="C864" s="1451" t="s">
        <v>23493</v>
      </c>
      <c r="D864" s="1451" t="s">
        <v>23494</v>
      </c>
      <c r="E864" s="1860">
        <v>232496.19</v>
      </c>
      <c r="F864" s="685" t="s">
        <v>23498</v>
      </c>
      <c r="G864" s="685" t="s">
        <v>116</v>
      </c>
      <c r="H864" s="1643">
        <v>43907</v>
      </c>
      <c r="I864" s="1650" t="s">
        <v>15795</v>
      </c>
      <c r="J864" s="1489"/>
    </row>
    <row r="865" spans="1:10" ht="40.5" customHeight="1">
      <c r="A865" s="1450" t="s">
        <v>23499</v>
      </c>
      <c r="B865" s="1451" t="s">
        <v>21878</v>
      </c>
      <c r="C865" s="1451" t="s">
        <v>23493</v>
      </c>
      <c r="D865" s="1451" t="s">
        <v>23494</v>
      </c>
      <c r="E865" s="1860">
        <v>83408.399999999994</v>
      </c>
      <c r="F865" s="685" t="s">
        <v>23302</v>
      </c>
      <c r="G865" s="685" t="s">
        <v>116</v>
      </c>
      <c r="H865" s="1643">
        <v>44007</v>
      </c>
      <c r="I865" s="1650" t="s">
        <v>15795</v>
      </c>
      <c r="J865" s="1489"/>
    </row>
    <row r="866" spans="1:10" ht="40.5" customHeight="1">
      <c r="A866" s="1450" t="s">
        <v>23500</v>
      </c>
      <c r="B866" s="1451" t="s">
        <v>21878</v>
      </c>
      <c r="C866" s="1451" t="s">
        <v>23493</v>
      </c>
      <c r="D866" s="1451" t="s">
        <v>23494</v>
      </c>
      <c r="E866" s="1860">
        <v>69480</v>
      </c>
      <c r="F866" s="685" t="s">
        <v>23501</v>
      </c>
      <c r="G866" s="685" t="s">
        <v>116</v>
      </c>
      <c r="H866" s="1643">
        <v>44007</v>
      </c>
      <c r="I866" s="1650" t="s">
        <v>15795</v>
      </c>
      <c r="J866" s="1489"/>
    </row>
    <row r="867" spans="1:10" ht="40.5" customHeight="1">
      <c r="A867" s="1450" t="s">
        <v>23502</v>
      </c>
      <c r="B867" s="1451" t="s">
        <v>21878</v>
      </c>
      <c r="C867" s="1451" t="s">
        <v>23493</v>
      </c>
      <c r="D867" s="1451" t="s">
        <v>23494</v>
      </c>
      <c r="E867" s="1860">
        <v>94362.36</v>
      </c>
      <c r="F867" s="685" t="s">
        <v>23302</v>
      </c>
      <c r="G867" s="685" t="s">
        <v>116</v>
      </c>
      <c r="H867" s="1643">
        <v>44007</v>
      </c>
      <c r="I867" s="1650" t="s">
        <v>15795</v>
      </c>
      <c r="J867" s="1489"/>
    </row>
    <row r="868" spans="1:10" ht="52.5" customHeight="1">
      <c r="A868" s="1450" t="s">
        <v>23503</v>
      </c>
      <c r="B868" s="1451" t="s">
        <v>21878</v>
      </c>
      <c r="C868" s="1451" t="s">
        <v>23493</v>
      </c>
      <c r="D868" s="1451" t="s">
        <v>23494</v>
      </c>
      <c r="E868" s="1860">
        <v>67398.5</v>
      </c>
      <c r="F868" s="685" t="s">
        <v>23504</v>
      </c>
      <c r="G868" s="685" t="s">
        <v>116</v>
      </c>
      <c r="H868" s="1643">
        <v>44007</v>
      </c>
      <c r="I868" s="1650" t="s">
        <v>15795</v>
      </c>
      <c r="J868" s="1489"/>
    </row>
    <row r="869" spans="1:10" ht="41.25" customHeight="1">
      <c r="A869" s="1450" t="s">
        <v>23505</v>
      </c>
      <c r="B869" s="1451" t="s">
        <v>21878</v>
      </c>
      <c r="C869" s="1451" t="s">
        <v>23493</v>
      </c>
      <c r="D869" s="1451" t="s">
        <v>23494</v>
      </c>
      <c r="E869" s="1860">
        <v>84494.88</v>
      </c>
      <c r="F869" s="685" t="s">
        <v>23506</v>
      </c>
      <c r="G869" s="685" t="s">
        <v>116</v>
      </c>
      <c r="H869" s="1643">
        <v>44007</v>
      </c>
      <c r="I869" s="1650" t="s">
        <v>15795</v>
      </c>
      <c r="J869" s="1489"/>
    </row>
    <row r="870" spans="1:10" ht="41.25" customHeight="1">
      <c r="A870" s="1450" t="s">
        <v>23507</v>
      </c>
      <c r="B870" s="1451" t="s">
        <v>21871</v>
      </c>
      <c r="C870" s="1451" t="s">
        <v>23493</v>
      </c>
      <c r="D870" s="1451" t="s">
        <v>23508</v>
      </c>
      <c r="E870" s="1860">
        <v>149013</v>
      </c>
      <c r="F870" s="685" t="s">
        <v>22206</v>
      </c>
      <c r="G870" s="685" t="s">
        <v>116</v>
      </c>
      <c r="H870" s="1643">
        <v>43829</v>
      </c>
      <c r="I870" s="1650">
        <v>43844</v>
      </c>
      <c r="J870" s="1489"/>
    </row>
    <row r="871" spans="1:10" ht="33.75" customHeight="1">
      <c r="A871" s="1450" t="s">
        <v>23509</v>
      </c>
      <c r="B871" s="1451" t="s">
        <v>21871</v>
      </c>
      <c r="C871" s="1451" t="s">
        <v>23493</v>
      </c>
      <c r="D871" s="1451" t="s">
        <v>23510</v>
      </c>
      <c r="E871" s="1860">
        <v>2472713.58</v>
      </c>
      <c r="F871" s="685" t="s">
        <v>23511</v>
      </c>
      <c r="G871" s="685" t="s">
        <v>116</v>
      </c>
      <c r="H871" s="1643">
        <v>43826</v>
      </c>
      <c r="I871" s="1650" t="s">
        <v>15795</v>
      </c>
      <c r="J871" s="1489"/>
    </row>
    <row r="872" spans="1:10" ht="96">
      <c r="A872" s="1450" t="s">
        <v>23512</v>
      </c>
      <c r="B872" s="1451" t="s">
        <v>21898</v>
      </c>
      <c r="C872" s="1451" t="s">
        <v>23493</v>
      </c>
      <c r="D872" s="1451" t="s">
        <v>23513</v>
      </c>
      <c r="E872" s="1860">
        <v>67932</v>
      </c>
      <c r="F872" s="685" t="s">
        <v>23514</v>
      </c>
      <c r="G872" s="685" t="s">
        <v>116</v>
      </c>
      <c r="H872" s="1643">
        <v>43797</v>
      </c>
      <c r="I872" s="1650">
        <v>43817</v>
      </c>
      <c r="J872" s="1489"/>
    </row>
    <row r="873" spans="1:10" ht="24">
      <c r="A873" s="1450" t="s">
        <v>23515</v>
      </c>
      <c r="B873" s="1451" t="s">
        <v>21898</v>
      </c>
      <c r="C873" s="1451" t="s">
        <v>23493</v>
      </c>
      <c r="D873" s="1451" t="s">
        <v>23516</v>
      </c>
      <c r="E873" s="1860">
        <v>58447.63</v>
      </c>
      <c r="F873" s="685" t="s">
        <v>23517</v>
      </c>
      <c r="G873" s="685" t="s">
        <v>116</v>
      </c>
      <c r="H873" s="1643">
        <v>43804</v>
      </c>
      <c r="I873" s="1650">
        <v>43834</v>
      </c>
      <c r="J873" s="1489"/>
    </row>
    <row r="874" spans="1:10" ht="24">
      <c r="A874" s="1450" t="s">
        <v>23518</v>
      </c>
      <c r="B874" s="1451" t="s">
        <v>21898</v>
      </c>
      <c r="C874" s="1451" t="s">
        <v>23493</v>
      </c>
      <c r="D874" s="1451" t="s">
        <v>23519</v>
      </c>
      <c r="E874" s="1860">
        <v>117474</v>
      </c>
      <c r="F874" s="685" t="s">
        <v>23520</v>
      </c>
      <c r="G874" s="685" t="s">
        <v>116</v>
      </c>
      <c r="H874" s="1643">
        <v>43804</v>
      </c>
      <c r="I874" s="1650">
        <v>43819</v>
      </c>
      <c r="J874" s="1489"/>
    </row>
    <row r="875" spans="1:10" ht="48">
      <c r="A875" s="1450" t="s">
        <v>23521</v>
      </c>
      <c r="B875" s="1451" t="s">
        <v>21898</v>
      </c>
      <c r="C875" s="1451" t="s">
        <v>23493</v>
      </c>
      <c r="D875" s="1451" t="s">
        <v>23522</v>
      </c>
      <c r="E875" s="1860">
        <v>46649.2</v>
      </c>
      <c r="F875" s="685" t="s">
        <v>23523</v>
      </c>
      <c r="G875" s="685" t="s">
        <v>116</v>
      </c>
      <c r="H875" s="1643">
        <v>43768</v>
      </c>
      <c r="I875" s="1650">
        <v>43798</v>
      </c>
      <c r="J875" s="1489"/>
    </row>
    <row r="876" spans="1:10" ht="36">
      <c r="A876" s="1450" t="s">
        <v>23524</v>
      </c>
      <c r="B876" s="1451" t="s">
        <v>21898</v>
      </c>
      <c r="C876" s="1451" t="s">
        <v>23493</v>
      </c>
      <c r="D876" s="1451" t="s">
        <v>23525</v>
      </c>
      <c r="E876" s="1860">
        <v>59600</v>
      </c>
      <c r="F876" s="685" t="s">
        <v>23526</v>
      </c>
      <c r="G876" s="685" t="s">
        <v>116</v>
      </c>
      <c r="H876" s="1643">
        <v>43768</v>
      </c>
      <c r="I876" s="1650">
        <v>43813</v>
      </c>
      <c r="J876" s="1489"/>
    </row>
    <row r="877" spans="1:10" ht="36">
      <c r="A877" s="1450" t="s">
        <v>23527</v>
      </c>
      <c r="B877" s="1451" t="s">
        <v>21898</v>
      </c>
      <c r="C877" s="1451" t="s">
        <v>23493</v>
      </c>
      <c r="D877" s="1451" t="s">
        <v>23528</v>
      </c>
      <c r="E877" s="1860">
        <v>55622.55</v>
      </c>
      <c r="F877" s="685" t="s">
        <v>23529</v>
      </c>
      <c r="G877" s="685" t="s">
        <v>116</v>
      </c>
      <c r="H877" s="1643">
        <v>43752</v>
      </c>
      <c r="I877" s="1650">
        <v>43772</v>
      </c>
      <c r="J877" s="1489"/>
    </row>
    <row r="878" spans="1:10" ht="36">
      <c r="A878" s="1450" t="s">
        <v>23530</v>
      </c>
      <c r="B878" s="1451" t="s">
        <v>21898</v>
      </c>
      <c r="C878" s="1451" t="s">
        <v>23493</v>
      </c>
      <c r="D878" s="1451" t="s">
        <v>23531</v>
      </c>
      <c r="E878" s="1860">
        <v>100000</v>
      </c>
      <c r="F878" s="685" t="s">
        <v>23532</v>
      </c>
      <c r="G878" s="685" t="s">
        <v>116</v>
      </c>
      <c r="H878" s="1643">
        <v>43749</v>
      </c>
      <c r="I878" s="1650">
        <v>43809</v>
      </c>
      <c r="J878" s="1489"/>
    </row>
    <row r="879" spans="1:10" ht="36">
      <c r="A879" s="1450" t="s">
        <v>23533</v>
      </c>
      <c r="B879" s="1451" t="s">
        <v>21898</v>
      </c>
      <c r="C879" s="1451" t="s">
        <v>23493</v>
      </c>
      <c r="D879" s="1451" t="s">
        <v>23534</v>
      </c>
      <c r="E879" s="1860">
        <v>47071</v>
      </c>
      <c r="F879" s="685" t="s">
        <v>23535</v>
      </c>
      <c r="G879" s="685" t="s">
        <v>116</v>
      </c>
      <c r="H879" s="1643">
        <v>43705</v>
      </c>
      <c r="I879" s="1650">
        <v>44070</v>
      </c>
      <c r="J879" s="1489"/>
    </row>
    <row r="880" spans="1:10" ht="24">
      <c r="A880" s="1450" t="s">
        <v>23536</v>
      </c>
      <c r="B880" s="1451" t="s">
        <v>21871</v>
      </c>
      <c r="C880" s="1451"/>
      <c r="D880" s="1451" t="s">
        <v>23537</v>
      </c>
      <c r="E880" s="1860">
        <v>81900</v>
      </c>
      <c r="F880" s="685" t="s">
        <v>23538</v>
      </c>
      <c r="G880" s="685" t="s">
        <v>116</v>
      </c>
      <c r="H880" s="1643">
        <v>43669</v>
      </c>
      <c r="I880" s="1650" t="s">
        <v>15795</v>
      </c>
      <c r="J880" s="1489"/>
    </row>
    <row r="881" spans="1:10" ht="60">
      <c r="A881" s="1450" t="s">
        <v>23539</v>
      </c>
      <c r="B881" s="1451" t="s">
        <v>21898</v>
      </c>
      <c r="C881" s="1451"/>
      <c r="D881" s="1451" t="s">
        <v>23540</v>
      </c>
      <c r="E881" s="1860">
        <v>81000</v>
      </c>
      <c r="F881" s="685" t="s">
        <v>23541</v>
      </c>
      <c r="G881" s="685" t="s">
        <v>116</v>
      </c>
      <c r="H881" s="1643">
        <v>43657</v>
      </c>
      <c r="I881" s="1650" t="s">
        <v>15795</v>
      </c>
      <c r="J881" s="1489"/>
    </row>
    <row r="882" spans="1:10" ht="36">
      <c r="A882" s="1450" t="s">
        <v>23542</v>
      </c>
      <c r="B882" s="1451" t="s">
        <v>21898</v>
      </c>
      <c r="C882" s="1451"/>
      <c r="D882" s="1451" t="s">
        <v>23543</v>
      </c>
      <c r="E882" s="1860">
        <v>67715.600000000006</v>
      </c>
      <c r="F882" s="685" t="s">
        <v>23544</v>
      </c>
      <c r="G882" s="685" t="s">
        <v>116</v>
      </c>
      <c r="H882" s="1643">
        <v>43637</v>
      </c>
      <c r="I882" s="1650">
        <v>44367</v>
      </c>
      <c r="J882" s="1489"/>
    </row>
    <row r="883" spans="1:10" ht="36">
      <c r="A883" s="1450" t="s">
        <v>23545</v>
      </c>
      <c r="B883" s="1451" t="s">
        <v>21898</v>
      </c>
      <c r="C883" s="1451"/>
      <c r="D883" s="1451" t="s">
        <v>23546</v>
      </c>
      <c r="E883" s="1860">
        <v>101044.31</v>
      </c>
      <c r="F883" s="685" t="s">
        <v>22287</v>
      </c>
      <c r="G883" s="685" t="s">
        <v>116</v>
      </c>
      <c r="H883" s="1643">
        <v>44015</v>
      </c>
      <c r="I883" s="1650" t="s">
        <v>15795</v>
      </c>
      <c r="J883" s="1489"/>
    </row>
    <row r="884" spans="1:10" ht="72">
      <c r="A884" s="1450" t="s">
        <v>23547</v>
      </c>
      <c r="B884" s="1451" t="s">
        <v>21898</v>
      </c>
      <c r="C884" s="1451"/>
      <c r="D884" s="1451" t="s">
        <v>23548</v>
      </c>
      <c r="E884" s="1860">
        <v>190000</v>
      </c>
      <c r="F884" s="685" t="s">
        <v>23549</v>
      </c>
      <c r="G884" s="685" t="s">
        <v>116</v>
      </c>
      <c r="H884" s="1643">
        <v>43623</v>
      </c>
      <c r="I884" s="1650" t="s">
        <v>15795</v>
      </c>
      <c r="J884" s="1489"/>
    </row>
    <row r="885" spans="1:10" ht="24">
      <c r="A885" s="1450" t="s">
        <v>23550</v>
      </c>
      <c r="B885" s="1451" t="s">
        <v>21898</v>
      </c>
      <c r="C885" s="1451"/>
      <c r="D885" s="1451" t="s">
        <v>23551</v>
      </c>
      <c r="E885" s="1860">
        <v>97562.4</v>
      </c>
      <c r="F885" s="685" t="s">
        <v>23552</v>
      </c>
      <c r="G885" s="685" t="s">
        <v>116</v>
      </c>
      <c r="H885" s="1643">
        <v>43598</v>
      </c>
      <c r="I885" s="1650" t="s">
        <v>15795</v>
      </c>
      <c r="J885" s="1489"/>
    </row>
    <row r="886" spans="1:10" ht="24">
      <c r="A886" s="1450" t="s">
        <v>23553</v>
      </c>
      <c r="B886" s="1451" t="s">
        <v>21871</v>
      </c>
      <c r="C886" s="1451"/>
      <c r="D886" s="1451" t="s">
        <v>23554</v>
      </c>
      <c r="E886" s="1860">
        <v>1306902</v>
      </c>
      <c r="F886" s="685" t="s">
        <v>23555</v>
      </c>
      <c r="G886" s="685" t="s">
        <v>116</v>
      </c>
      <c r="H886" s="1643">
        <v>43551</v>
      </c>
      <c r="I886" s="1650" t="s">
        <v>15795</v>
      </c>
      <c r="J886" s="1489"/>
    </row>
    <row r="887" spans="1:10" ht="72">
      <c r="A887" s="1450" t="s">
        <v>23556</v>
      </c>
      <c r="B887" s="1451" t="s">
        <v>22142</v>
      </c>
      <c r="C887" s="1451"/>
      <c r="D887" s="1451" t="s">
        <v>19313</v>
      </c>
      <c r="E887" s="1860">
        <v>2378739.67</v>
      </c>
      <c r="F887" s="685" t="s">
        <v>23557</v>
      </c>
      <c r="G887" s="685" t="s">
        <v>116</v>
      </c>
      <c r="H887" s="1643">
        <v>43641</v>
      </c>
      <c r="I887" s="1650" t="s">
        <v>15795</v>
      </c>
      <c r="J887" s="1489"/>
    </row>
    <row r="888" spans="1:10" ht="24">
      <c r="A888" s="1450" t="s">
        <v>23558</v>
      </c>
      <c r="B888" s="1451" t="s">
        <v>21898</v>
      </c>
      <c r="C888" s="1451"/>
      <c r="D888" s="1451" t="s">
        <v>23559</v>
      </c>
      <c r="E888" s="1860">
        <v>243171.72</v>
      </c>
      <c r="F888" s="685" t="s">
        <v>23560</v>
      </c>
      <c r="G888" s="685" t="s">
        <v>116</v>
      </c>
      <c r="H888" s="1643">
        <v>43577</v>
      </c>
      <c r="I888" s="1650">
        <v>43617</v>
      </c>
      <c r="J888" s="1489"/>
    </row>
    <row r="889" spans="1:10" ht="32.25" customHeight="1">
      <c r="A889" s="1450" t="s">
        <v>23561</v>
      </c>
      <c r="B889" s="1451" t="s">
        <v>21871</v>
      </c>
      <c r="C889" s="1451"/>
      <c r="D889" s="1451" t="s">
        <v>23562</v>
      </c>
      <c r="E889" s="1860">
        <v>151200</v>
      </c>
      <c r="F889" s="685" t="s">
        <v>23563</v>
      </c>
      <c r="G889" s="685" t="s">
        <v>116</v>
      </c>
      <c r="H889" s="1643">
        <v>43525</v>
      </c>
      <c r="I889" s="1650" t="s">
        <v>15795</v>
      </c>
      <c r="J889" s="1489"/>
    </row>
    <row r="890" spans="1:10" ht="29.25" customHeight="1">
      <c r="A890" s="1450" t="s">
        <v>23564</v>
      </c>
      <c r="B890" s="1451" t="s">
        <v>21898</v>
      </c>
      <c r="C890" s="1451"/>
      <c r="D890" s="1451" t="s">
        <v>23565</v>
      </c>
      <c r="E890" s="1860">
        <v>60000</v>
      </c>
      <c r="F890" s="685" t="s">
        <v>23566</v>
      </c>
      <c r="G890" s="685" t="s">
        <v>116</v>
      </c>
      <c r="H890" s="1643">
        <v>43522</v>
      </c>
      <c r="I890" s="1650" t="s">
        <v>15795</v>
      </c>
      <c r="J890" s="1489"/>
    </row>
    <row r="891" spans="1:10">
      <c r="A891" s="2037" t="s">
        <v>21941</v>
      </c>
      <c r="B891" s="2038"/>
      <c r="C891" s="2038"/>
      <c r="D891" s="2038"/>
      <c r="E891" s="2038"/>
      <c r="F891" s="2038"/>
      <c r="G891" s="2038"/>
      <c r="H891" s="2038"/>
      <c r="I891" s="2038"/>
      <c r="J891" s="2039"/>
    </row>
    <row r="892" spans="1:10" ht="48">
      <c r="A892" s="1450" t="s">
        <v>23567</v>
      </c>
      <c r="B892" s="1451" t="s">
        <v>21898</v>
      </c>
      <c r="C892" s="1451"/>
      <c r="D892" s="1451" t="s">
        <v>23568</v>
      </c>
      <c r="E892" s="1860">
        <v>90000</v>
      </c>
      <c r="F892" s="685" t="s">
        <v>23569</v>
      </c>
      <c r="G892" s="685" t="s">
        <v>116</v>
      </c>
      <c r="H892" s="1643">
        <v>43945</v>
      </c>
      <c r="I892" s="1650">
        <v>44225</v>
      </c>
      <c r="J892" s="1489"/>
    </row>
    <row r="893" spans="1:10" ht="39" customHeight="1">
      <c r="A893" s="1450" t="s">
        <v>23570</v>
      </c>
      <c r="B893" s="1451" t="s">
        <v>21898</v>
      </c>
      <c r="C893" s="1451" t="s">
        <v>23571</v>
      </c>
      <c r="D893" s="1451" t="s">
        <v>23572</v>
      </c>
      <c r="E893" s="1860"/>
      <c r="F893" s="685"/>
      <c r="G893" s="685" t="s">
        <v>19306</v>
      </c>
      <c r="H893" s="1643" t="s">
        <v>23573</v>
      </c>
      <c r="I893" s="1650" t="s">
        <v>23573</v>
      </c>
      <c r="J893" s="1489"/>
    </row>
    <row r="894" spans="1:10" ht="28.5" customHeight="1">
      <c r="A894" s="1450" t="s">
        <v>23574</v>
      </c>
      <c r="B894" s="1451" t="s">
        <v>21898</v>
      </c>
      <c r="C894" s="1451"/>
      <c r="D894" s="1451"/>
      <c r="E894" s="1860">
        <v>95000</v>
      </c>
      <c r="F894" s="685"/>
      <c r="G894" s="685" t="s">
        <v>23575</v>
      </c>
      <c r="H894" s="1643" t="s">
        <v>23573</v>
      </c>
      <c r="I894" s="1650" t="s">
        <v>23573</v>
      </c>
      <c r="J894" s="1489"/>
    </row>
    <row r="895" spans="1:10" ht="31.5" customHeight="1">
      <c r="A895" s="1450" t="s">
        <v>23576</v>
      </c>
      <c r="B895" s="1451" t="s">
        <v>21898</v>
      </c>
      <c r="C895" s="1451"/>
      <c r="D895" s="1451"/>
      <c r="E895" s="1860">
        <v>130000</v>
      </c>
      <c r="F895" s="685"/>
      <c r="G895" s="685" t="s">
        <v>23575</v>
      </c>
      <c r="H895" s="1643" t="s">
        <v>23573</v>
      </c>
      <c r="I895" s="1650" t="s">
        <v>23573</v>
      </c>
      <c r="J895" s="1489"/>
    </row>
    <row r="896" spans="1:10" ht="36">
      <c r="A896" s="1450" t="s">
        <v>23577</v>
      </c>
      <c r="B896" s="1451" t="s">
        <v>21878</v>
      </c>
      <c r="C896" s="1451"/>
      <c r="D896" s="1451"/>
      <c r="E896" s="1860">
        <v>1500000</v>
      </c>
      <c r="F896" s="685"/>
      <c r="G896" s="685" t="s">
        <v>23575</v>
      </c>
      <c r="H896" s="1643" t="s">
        <v>23573</v>
      </c>
      <c r="I896" s="1650" t="s">
        <v>23573</v>
      </c>
      <c r="J896" s="1489"/>
    </row>
    <row r="897" spans="1:10" ht="36">
      <c r="A897" s="1450" t="s">
        <v>23578</v>
      </c>
      <c r="B897" s="1451" t="s">
        <v>21898</v>
      </c>
      <c r="C897" s="1451" t="s">
        <v>23571</v>
      </c>
      <c r="D897" s="1451"/>
      <c r="E897" s="1860">
        <v>144000</v>
      </c>
      <c r="F897" s="685"/>
      <c r="G897" s="685" t="s">
        <v>23575</v>
      </c>
      <c r="H897" s="1643" t="s">
        <v>23573</v>
      </c>
      <c r="I897" s="1650" t="s">
        <v>23573</v>
      </c>
      <c r="J897" s="1489"/>
    </row>
    <row r="898" spans="1:10" ht="28.5" customHeight="1">
      <c r="A898" s="1450" t="s">
        <v>23579</v>
      </c>
      <c r="B898" s="1451" t="s">
        <v>21898</v>
      </c>
      <c r="C898" s="1451"/>
      <c r="D898" s="1451"/>
      <c r="E898" s="1860">
        <v>120000</v>
      </c>
      <c r="F898" s="685"/>
      <c r="G898" s="685" t="s">
        <v>23575</v>
      </c>
      <c r="H898" s="1643" t="s">
        <v>23573</v>
      </c>
      <c r="I898" s="1650" t="s">
        <v>23573</v>
      </c>
      <c r="J898" s="1489"/>
    </row>
    <row r="899" spans="1:10">
      <c r="A899" s="2037" t="s">
        <v>21960</v>
      </c>
      <c r="B899" s="2038"/>
      <c r="C899" s="2038"/>
      <c r="D899" s="2038"/>
      <c r="E899" s="2038"/>
      <c r="F899" s="2038"/>
      <c r="G899" s="2038"/>
      <c r="H899" s="2038"/>
      <c r="I899" s="2038"/>
      <c r="J899" s="2039"/>
    </row>
    <row r="900" spans="1:10" ht="24">
      <c r="A900" s="1450" t="s">
        <v>23580</v>
      </c>
      <c r="B900" s="1451" t="s">
        <v>21898</v>
      </c>
      <c r="C900" s="1451"/>
      <c r="D900" s="1451"/>
      <c r="E900" s="1860">
        <v>50000</v>
      </c>
      <c r="F900" s="685"/>
      <c r="G900" s="685" t="s">
        <v>23581</v>
      </c>
      <c r="H900" s="1643" t="s">
        <v>23573</v>
      </c>
      <c r="I900" s="1650" t="s">
        <v>23573</v>
      </c>
      <c r="J900" s="1489"/>
    </row>
    <row r="901" spans="1:10" ht="24">
      <c r="A901" s="1450" t="s">
        <v>23561</v>
      </c>
      <c r="B901" s="1451" t="s">
        <v>21871</v>
      </c>
      <c r="C901" s="1451"/>
      <c r="D901" s="1451"/>
      <c r="E901" s="1860">
        <v>165000</v>
      </c>
      <c r="F901" s="685"/>
      <c r="G901" s="685" t="s">
        <v>23581</v>
      </c>
      <c r="H901" s="1643" t="s">
        <v>23573</v>
      </c>
      <c r="I901" s="1650" t="s">
        <v>23573</v>
      </c>
      <c r="J901" s="1489"/>
    </row>
    <row r="902" spans="1:10" ht="24">
      <c r="A902" s="1450" t="s">
        <v>23582</v>
      </c>
      <c r="B902" s="1451" t="s">
        <v>22122</v>
      </c>
      <c r="C902" s="1451" t="s">
        <v>23493</v>
      </c>
      <c r="D902" s="1451"/>
      <c r="E902" s="1860">
        <v>50000</v>
      </c>
      <c r="F902" s="685"/>
      <c r="G902" s="685" t="s">
        <v>23581</v>
      </c>
      <c r="H902" s="1643" t="s">
        <v>23573</v>
      </c>
      <c r="I902" s="1650" t="s">
        <v>23573</v>
      </c>
      <c r="J902" s="1489"/>
    </row>
    <row r="903" spans="1:10" ht="36">
      <c r="A903" s="1450" t="s">
        <v>23583</v>
      </c>
      <c r="B903" s="1451" t="s">
        <v>22122</v>
      </c>
      <c r="C903" s="1451" t="s">
        <v>23493</v>
      </c>
      <c r="D903" s="1451"/>
      <c r="E903" s="1860">
        <v>55000</v>
      </c>
      <c r="F903" s="685"/>
      <c r="G903" s="685" t="s">
        <v>23581</v>
      </c>
      <c r="H903" s="1643" t="s">
        <v>23573</v>
      </c>
      <c r="I903" s="1650" t="s">
        <v>23573</v>
      </c>
      <c r="J903" s="1489"/>
    </row>
    <row r="904" spans="1:10" ht="36">
      <c r="A904" s="1450" t="s">
        <v>23584</v>
      </c>
      <c r="B904" s="1451" t="s">
        <v>22122</v>
      </c>
      <c r="C904" s="1451" t="s">
        <v>23493</v>
      </c>
      <c r="D904" s="1451"/>
      <c r="E904" s="1860">
        <v>45000</v>
      </c>
      <c r="F904" s="685"/>
      <c r="G904" s="685" t="s">
        <v>23581</v>
      </c>
      <c r="H904" s="1643" t="s">
        <v>23573</v>
      </c>
      <c r="I904" s="1650" t="s">
        <v>23573</v>
      </c>
      <c r="J904" s="1489"/>
    </row>
    <row r="905" spans="1:10" ht="36">
      <c r="A905" s="1450" t="s">
        <v>23585</v>
      </c>
      <c r="B905" s="1451" t="s">
        <v>22122</v>
      </c>
      <c r="C905" s="1451" t="s">
        <v>23493</v>
      </c>
      <c r="D905" s="1451"/>
      <c r="E905" s="1860">
        <v>48000</v>
      </c>
      <c r="F905" s="685"/>
      <c r="G905" s="685" t="s">
        <v>23581</v>
      </c>
      <c r="H905" s="1643" t="s">
        <v>23573</v>
      </c>
      <c r="I905" s="1650" t="s">
        <v>23573</v>
      </c>
      <c r="J905" s="1489"/>
    </row>
    <row r="906" spans="1:10" ht="36">
      <c r="A906" s="1450" t="s">
        <v>23586</v>
      </c>
      <c r="B906" s="1451" t="s">
        <v>22122</v>
      </c>
      <c r="C906" s="1451" t="s">
        <v>23493</v>
      </c>
      <c r="D906" s="1451"/>
      <c r="E906" s="1860">
        <v>54000</v>
      </c>
      <c r="F906" s="685"/>
      <c r="G906" s="685" t="s">
        <v>23581</v>
      </c>
      <c r="H906" s="1643" t="s">
        <v>23573</v>
      </c>
      <c r="I906" s="1650" t="s">
        <v>23573</v>
      </c>
      <c r="J906" s="1489"/>
    </row>
    <row r="907" spans="1:10" ht="36">
      <c r="A907" s="1450" t="s">
        <v>23587</v>
      </c>
      <c r="B907" s="1451" t="s">
        <v>22122</v>
      </c>
      <c r="C907" s="1451" t="s">
        <v>23493</v>
      </c>
      <c r="D907" s="1451"/>
      <c r="E907" s="1860">
        <v>225000</v>
      </c>
      <c r="F907" s="685"/>
      <c r="G907" s="685" t="s">
        <v>23581</v>
      </c>
      <c r="H907" s="1643" t="s">
        <v>23573</v>
      </c>
      <c r="I907" s="1650" t="s">
        <v>23573</v>
      </c>
      <c r="J907" s="1489"/>
    </row>
    <row r="908" spans="1:10" ht="36.75" thickBot="1">
      <c r="A908" s="1629" t="s">
        <v>23588</v>
      </c>
      <c r="B908" s="1630" t="s">
        <v>23589</v>
      </c>
      <c r="C908" s="1630"/>
      <c r="D908" s="1630"/>
      <c r="E908" s="1861">
        <v>230000</v>
      </c>
      <c r="F908" s="1632"/>
      <c r="G908" s="1632" t="s">
        <v>23581</v>
      </c>
      <c r="H908" s="1633" t="s">
        <v>23573</v>
      </c>
      <c r="I908" s="1634" t="s">
        <v>23573</v>
      </c>
      <c r="J908" s="1635"/>
    </row>
    <row r="909" spans="1:10" ht="12.75" hidden="1" thickTop="1"/>
    <row r="910" spans="1:10" hidden="1"/>
    <row r="911" spans="1:10" hidden="1"/>
    <row r="912" spans="1:10" ht="15" hidden="1">
      <c r="A912" s="337" t="s">
        <v>355</v>
      </c>
    </row>
    <row r="913" spans="1:10" ht="15" hidden="1">
      <c r="A913" s="337" t="s">
        <v>23590</v>
      </c>
      <c r="B913" s="38"/>
      <c r="C913" s="38"/>
      <c r="D913" s="38"/>
      <c r="E913" s="38"/>
      <c r="F913" s="38"/>
      <c r="G913" s="38"/>
      <c r="H913" s="38"/>
      <c r="I913" s="38"/>
      <c r="J913" s="38"/>
    </row>
    <row r="914" spans="1:10" ht="21.6" customHeight="1" thickTop="1" thickBot="1">
      <c r="A914" s="2050" t="s">
        <v>19316</v>
      </c>
      <c r="B914" s="2050"/>
      <c r="C914" s="2050"/>
      <c r="D914" s="2050"/>
      <c r="E914" s="2050"/>
      <c r="F914" s="2050"/>
      <c r="G914" s="2050"/>
      <c r="H914" s="2050"/>
      <c r="I914" s="2050"/>
      <c r="J914" s="2050"/>
    </row>
    <row r="915" spans="1:10" ht="36.75" hidden="1" thickTop="1">
      <c r="A915" s="794" t="s">
        <v>66</v>
      </c>
      <c r="B915" s="1444" t="s">
        <v>65</v>
      </c>
      <c r="C915" s="1444" t="s">
        <v>161</v>
      </c>
      <c r="D915" s="1444" t="s">
        <v>162</v>
      </c>
      <c r="E915" s="1444" t="s">
        <v>1</v>
      </c>
      <c r="F915" s="1444" t="s">
        <v>160</v>
      </c>
      <c r="G915" s="1444" t="s">
        <v>68</v>
      </c>
      <c r="H915" s="1444" t="s">
        <v>137</v>
      </c>
      <c r="I915" s="1444" t="s">
        <v>138</v>
      </c>
      <c r="J915" s="1445" t="s">
        <v>67</v>
      </c>
    </row>
    <row r="916" spans="1:10" ht="12.75" thickTop="1">
      <c r="A916" s="2037" t="s">
        <v>21869</v>
      </c>
      <c r="B916" s="2038"/>
      <c r="C916" s="2038"/>
      <c r="D916" s="2038"/>
      <c r="E916" s="2038"/>
      <c r="F916" s="2038"/>
      <c r="G916" s="2038"/>
      <c r="H916" s="2038"/>
      <c r="I916" s="2038"/>
      <c r="J916" s="2039"/>
    </row>
    <row r="917" spans="1:10" ht="54.75" customHeight="1">
      <c r="A917" s="1450" t="s">
        <v>23591</v>
      </c>
      <c r="B917" s="1451" t="s">
        <v>22122</v>
      </c>
      <c r="C917" s="1451"/>
      <c r="D917" s="1451" t="s">
        <v>23592</v>
      </c>
      <c r="E917" s="159">
        <v>147576</v>
      </c>
      <c r="F917" s="685" t="s">
        <v>23593</v>
      </c>
      <c r="G917" s="1646" t="s">
        <v>21904</v>
      </c>
      <c r="H917" s="1650">
        <v>43388</v>
      </c>
      <c r="I917" s="1451" t="s">
        <v>23594</v>
      </c>
      <c r="J917" s="1657" t="s">
        <v>23595</v>
      </c>
    </row>
    <row r="918" spans="1:10" ht="54.75" customHeight="1">
      <c r="A918" s="1450" t="s">
        <v>23596</v>
      </c>
      <c r="B918" s="1451" t="s">
        <v>22122</v>
      </c>
      <c r="C918" s="1451"/>
      <c r="D918" s="1451" t="s">
        <v>23592</v>
      </c>
      <c r="E918" s="159">
        <v>58344</v>
      </c>
      <c r="F918" s="685" t="s">
        <v>23597</v>
      </c>
      <c r="G918" s="1646" t="s">
        <v>21904</v>
      </c>
      <c r="H918" s="1650">
        <v>43388</v>
      </c>
      <c r="I918" s="1451" t="s">
        <v>23594</v>
      </c>
      <c r="J918" s="1657" t="s">
        <v>23598</v>
      </c>
    </row>
    <row r="919" spans="1:10" ht="42.75" customHeight="1">
      <c r="A919" s="1450" t="s">
        <v>23599</v>
      </c>
      <c r="B919" s="1451" t="s">
        <v>22122</v>
      </c>
      <c r="C919" s="1451"/>
      <c r="D919" s="1451" t="s">
        <v>23600</v>
      </c>
      <c r="E919" s="159">
        <v>234691.4</v>
      </c>
      <c r="F919" s="685" t="s">
        <v>23601</v>
      </c>
      <c r="G919" s="1646" t="s">
        <v>21904</v>
      </c>
      <c r="H919" s="1650">
        <v>43132</v>
      </c>
      <c r="I919" s="1451" t="s">
        <v>23602</v>
      </c>
      <c r="J919" s="1657" t="s">
        <v>23595</v>
      </c>
    </row>
    <row r="920" spans="1:10" ht="42.75" customHeight="1">
      <c r="A920" s="1450" t="s">
        <v>23603</v>
      </c>
      <c r="B920" s="1451" t="s">
        <v>22122</v>
      </c>
      <c r="C920" s="1451"/>
      <c r="D920" s="1451" t="s">
        <v>23604</v>
      </c>
      <c r="E920" s="159">
        <v>129900</v>
      </c>
      <c r="F920" s="685" t="s">
        <v>23605</v>
      </c>
      <c r="G920" s="1646" t="s">
        <v>21904</v>
      </c>
      <c r="H920" s="1658">
        <v>43171</v>
      </c>
      <c r="I920" s="1451" t="s">
        <v>23606</v>
      </c>
      <c r="J920" s="1657" t="s">
        <v>23595</v>
      </c>
    </row>
    <row r="921" spans="1:10" ht="42.75" customHeight="1">
      <c r="A921" s="1450" t="s">
        <v>23607</v>
      </c>
      <c r="B921" s="1451" t="s">
        <v>22122</v>
      </c>
      <c r="C921" s="1451"/>
      <c r="D921" s="1451" t="s">
        <v>23608</v>
      </c>
      <c r="E921" s="159">
        <v>151512</v>
      </c>
      <c r="F921" s="685" t="s">
        <v>23609</v>
      </c>
      <c r="G921" s="1646" t="s">
        <v>21904</v>
      </c>
      <c r="H921" s="1650">
        <v>43294</v>
      </c>
      <c r="I921" s="1451" t="s">
        <v>23610</v>
      </c>
      <c r="J921" s="1657" t="s">
        <v>23595</v>
      </c>
    </row>
    <row r="922" spans="1:10" ht="42.75" customHeight="1">
      <c r="A922" s="1450" t="s">
        <v>23611</v>
      </c>
      <c r="B922" s="1451" t="s">
        <v>22122</v>
      </c>
      <c r="C922" s="1451"/>
      <c r="D922" s="1451" t="s">
        <v>23612</v>
      </c>
      <c r="E922" s="159">
        <v>529584</v>
      </c>
      <c r="F922" s="685" t="s">
        <v>23613</v>
      </c>
      <c r="G922" s="1646" t="s">
        <v>21904</v>
      </c>
      <c r="H922" s="1650">
        <v>43287</v>
      </c>
      <c r="I922" s="1451" t="s">
        <v>23614</v>
      </c>
      <c r="J922" s="1657" t="s">
        <v>23595</v>
      </c>
    </row>
    <row r="923" spans="1:10" ht="48">
      <c r="A923" s="1450" t="s">
        <v>23615</v>
      </c>
      <c r="B923" s="1451" t="s">
        <v>22122</v>
      </c>
      <c r="C923" s="1451"/>
      <c r="D923" s="1451" t="s">
        <v>23616</v>
      </c>
      <c r="E923" s="159">
        <v>58000</v>
      </c>
      <c r="F923" s="1637" t="s">
        <v>23605</v>
      </c>
      <c r="G923" s="1646" t="s">
        <v>21904</v>
      </c>
      <c r="H923" s="1650">
        <v>43711</v>
      </c>
      <c r="I923" s="1451" t="s">
        <v>23617</v>
      </c>
      <c r="J923" s="1657" t="s">
        <v>23598</v>
      </c>
    </row>
    <row r="924" spans="1:10" ht="36">
      <c r="A924" s="1450" t="s">
        <v>23618</v>
      </c>
      <c r="B924" s="1451" t="s">
        <v>21878</v>
      </c>
      <c r="C924" s="1451"/>
      <c r="D924" s="1451" t="s">
        <v>23619</v>
      </c>
      <c r="E924" s="159">
        <v>627252.49</v>
      </c>
      <c r="F924" s="685" t="s">
        <v>23620</v>
      </c>
      <c r="G924" s="1646" t="s">
        <v>21904</v>
      </c>
      <c r="H924" s="1650">
        <v>43398</v>
      </c>
      <c r="I924" s="1451" t="s">
        <v>23621</v>
      </c>
      <c r="J924" s="1657" t="s">
        <v>23595</v>
      </c>
    </row>
    <row r="925" spans="1:10" ht="36">
      <c r="A925" s="1450" t="s">
        <v>23622</v>
      </c>
      <c r="B925" s="1451" t="s">
        <v>21878</v>
      </c>
      <c r="C925" s="1451"/>
      <c r="D925" s="1451" t="s">
        <v>23619</v>
      </c>
      <c r="E925" s="159">
        <v>125332.82</v>
      </c>
      <c r="F925" s="685" t="s">
        <v>23620</v>
      </c>
      <c r="G925" s="1646" t="s">
        <v>21904</v>
      </c>
      <c r="H925" s="1650">
        <v>43388</v>
      </c>
      <c r="I925" s="1451" t="s">
        <v>23623</v>
      </c>
      <c r="J925" s="1657" t="s">
        <v>23598</v>
      </c>
    </row>
    <row r="926" spans="1:10" ht="65.25" customHeight="1">
      <c r="A926" s="1450" t="s">
        <v>23624</v>
      </c>
      <c r="B926" s="1451" t="s">
        <v>22122</v>
      </c>
      <c r="C926" s="1451"/>
      <c r="D926" s="1451" t="s">
        <v>23625</v>
      </c>
      <c r="E926" s="159">
        <v>66000</v>
      </c>
      <c r="F926" s="685" t="s">
        <v>23626</v>
      </c>
      <c r="G926" s="1646" t="s">
        <v>21904</v>
      </c>
      <c r="H926" s="1650">
        <v>43486</v>
      </c>
      <c r="I926" s="1451" t="s">
        <v>23627</v>
      </c>
      <c r="J926" s="1657" t="s">
        <v>23595</v>
      </c>
    </row>
    <row r="927" spans="1:10" ht="52.5" customHeight="1">
      <c r="A927" s="1450" t="s">
        <v>23628</v>
      </c>
      <c r="B927" s="1451" t="s">
        <v>22122</v>
      </c>
      <c r="C927" s="1451"/>
      <c r="D927" s="1451" t="s">
        <v>23629</v>
      </c>
      <c r="E927" s="159">
        <v>294500</v>
      </c>
      <c r="F927" s="685" t="s">
        <v>23630</v>
      </c>
      <c r="G927" s="1646" t="s">
        <v>21904</v>
      </c>
      <c r="H927" s="1650">
        <v>43648</v>
      </c>
      <c r="I927" s="1638">
        <v>43799</v>
      </c>
      <c r="J927" s="1657" t="s">
        <v>23595</v>
      </c>
    </row>
    <row r="928" spans="1:10" ht="72.75" customHeight="1">
      <c r="A928" s="1450" t="s">
        <v>23631</v>
      </c>
      <c r="B928" s="1451" t="s">
        <v>22122</v>
      </c>
      <c r="C928" s="1451"/>
      <c r="D928" s="1451" t="s">
        <v>23632</v>
      </c>
      <c r="E928" s="159">
        <v>200000</v>
      </c>
      <c r="F928" s="685" t="s">
        <v>23633</v>
      </c>
      <c r="G928" s="1646" t="s">
        <v>21904</v>
      </c>
      <c r="H928" s="1650">
        <v>43776</v>
      </c>
      <c r="I928" s="1638">
        <v>43780</v>
      </c>
      <c r="J928" s="1657" t="s">
        <v>23595</v>
      </c>
    </row>
    <row r="929" spans="1:10" ht="42.75" customHeight="1">
      <c r="A929" s="1450" t="s">
        <v>23634</v>
      </c>
      <c r="B929" s="1451" t="s">
        <v>22122</v>
      </c>
      <c r="C929" s="1451"/>
      <c r="D929" s="1451" t="s">
        <v>23635</v>
      </c>
      <c r="E929" s="159">
        <v>92348.44</v>
      </c>
      <c r="F929" s="685" t="s">
        <v>23636</v>
      </c>
      <c r="G929" s="1646" t="s">
        <v>21904</v>
      </c>
      <c r="H929" s="1650">
        <v>43818</v>
      </c>
      <c r="I929" s="1451" t="s">
        <v>23637</v>
      </c>
      <c r="J929" s="1657" t="s">
        <v>23595</v>
      </c>
    </row>
    <row r="930" spans="1:10" ht="41.25" customHeight="1">
      <c r="A930" s="1450" t="s">
        <v>23638</v>
      </c>
      <c r="B930" s="1451" t="s">
        <v>22122</v>
      </c>
      <c r="C930" s="1451"/>
      <c r="D930" s="1451" t="s">
        <v>23635</v>
      </c>
      <c r="E930" s="159">
        <v>200509.1</v>
      </c>
      <c r="F930" s="685" t="s">
        <v>23636</v>
      </c>
      <c r="G930" s="1646" t="s">
        <v>21904</v>
      </c>
      <c r="H930" s="1650">
        <v>43818</v>
      </c>
      <c r="I930" s="1451" t="s">
        <v>23637</v>
      </c>
      <c r="J930" s="1657" t="s">
        <v>23598</v>
      </c>
    </row>
    <row r="931" spans="1:10" ht="53.25" customHeight="1">
      <c r="A931" s="1450" t="s">
        <v>23639</v>
      </c>
      <c r="B931" s="1451" t="s">
        <v>23640</v>
      </c>
      <c r="C931" s="1451"/>
      <c r="D931" s="1451" t="s">
        <v>23641</v>
      </c>
      <c r="E931" s="159">
        <v>149670</v>
      </c>
      <c r="F931" s="685" t="s">
        <v>23642</v>
      </c>
      <c r="G931" s="1646" t="s">
        <v>21904</v>
      </c>
      <c r="H931" s="1650">
        <v>43829</v>
      </c>
      <c r="I931" s="1451" t="s">
        <v>23643</v>
      </c>
      <c r="J931" s="1657" t="s">
        <v>23595</v>
      </c>
    </row>
    <row r="932" spans="1:10" ht="36">
      <c r="A932" s="1450" t="s">
        <v>23644</v>
      </c>
      <c r="B932" s="1451" t="s">
        <v>23640</v>
      </c>
      <c r="C932" s="1451"/>
      <c r="D932" s="1451" t="s">
        <v>23645</v>
      </c>
      <c r="E932" s="159">
        <v>365716</v>
      </c>
      <c r="F932" s="685" t="s">
        <v>23646</v>
      </c>
      <c r="G932" s="1646" t="s">
        <v>21904</v>
      </c>
      <c r="H932" s="1650">
        <v>43829</v>
      </c>
      <c r="I932" s="1451" t="s">
        <v>23647</v>
      </c>
      <c r="J932" s="1657" t="s">
        <v>23595</v>
      </c>
    </row>
    <row r="933" spans="1:10" ht="36">
      <c r="A933" s="1450" t="s">
        <v>23648</v>
      </c>
      <c r="B933" s="1451" t="s">
        <v>23640</v>
      </c>
      <c r="C933" s="1451"/>
      <c r="D933" s="1451" t="s">
        <v>23649</v>
      </c>
      <c r="E933" s="159">
        <v>217749.96</v>
      </c>
      <c r="F933" s="685" t="s">
        <v>23650</v>
      </c>
      <c r="G933" s="1646" t="s">
        <v>21904</v>
      </c>
      <c r="H933" s="1650">
        <v>43826</v>
      </c>
      <c r="I933" s="1451" t="s">
        <v>23647</v>
      </c>
      <c r="J933" s="1657" t="s">
        <v>23595</v>
      </c>
    </row>
    <row r="934" spans="1:10" ht="40.5" customHeight="1">
      <c r="A934" s="1450" t="s">
        <v>23651</v>
      </c>
      <c r="B934" s="1451" t="s">
        <v>22122</v>
      </c>
      <c r="C934" s="1451"/>
      <c r="D934" s="1451" t="s">
        <v>23652</v>
      </c>
      <c r="E934" s="159">
        <v>39000</v>
      </c>
      <c r="F934" s="685" t="s">
        <v>23653</v>
      </c>
      <c r="G934" s="1646" t="s">
        <v>21904</v>
      </c>
      <c r="H934" s="1650">
        <v>43494</v>
      </c>
      <c r="I934" s="1638">
        <v>43614</v>
      </c>
      <c r="J934" s="1657" t="s">
        <v>23595</v>
      </c>
    </row>
    <row r="935" spans="1:10" ht="43.5" customHeight="1">
      <c r="A935" s="1450" t="s">
        <v>23654</v>
      </c>
      <c r="B935" s="1451" t="s">
        <v>21878</v>
      </c>
      <c r="C935" s="1451"/>
      <c r="D935" s="1451" t="s">
        <v>23655</v>
      </c>
      <c r="E935" s="159">
        <v>574800</v>
      </c>
      <c r="F935" s="685" t="s">
        <v>23656</v>
      </c>
      <c r="G935" s="1646" t="s">
        <v>21904</v>
      </c>
      <c r="H935" s="1650">
        <v>43335</v>
      </c>
      <c r="I935" s="1451" t="s">
        <v>23657</v>
      </c>
      <c r="J935" s="1657" t="s">
        <v>23595</v>
      </c>
    </row>
    <row r="936" spans="1:10" ht="24">
      <c r="A936" s="1450" t="s">
        <v>23658</v>
      </c>
      <c r="B936" s="1451" t="s">
        <v>22127</v>
      </c>
      <c r="C936" s="1451"/>
      <c r="D936" s="1451"/>
      <c r="E936" s="159">
        <v>105233.60000000001</v>
      </c>
      <c r="F936" s="685" t="s">
        <v>23659</v>
      </c>
      <c r="G936" s="1646" t="s">
        <v>21904</v>
      </c>
      <c r="H936" s="1646">
        <v>2019</v>
      </c>
      <c r="I936" s="1451">
        <v>2019</v>
      </c>
      <c r="J936" s="1657" t="s">
        <v>23595</v>
      </c>
    </row>
    <row r="937" spans="1:10" ht="24">
      <c r="A937" s="1532" t="s">
        <v>23660</v>
      </c>
      <c r="B937" s="1518" t="s">
        <v>22127</v>
      </c>
      <c r="C937" s="1518"/>
      <c r="D937" s="1518"/>
      <c r="E937" s="1859">
        <v>117609.27</v>
      </c>
      <c r="F937" s="769" t="s">
        <v>23661</v>
      </c>
      <c r="G937" s="1452" t="s">
        <v>21904</v>
      </c>
      <c r="H937" s="1452">
        <v>2019</v>
      </c>
      <c r="I937" s="1518">
        <v>2019</v>
      </c>
      <c r="J937" s="1659" t="s">
        <v>23595</v>
      </c>
    </row>
    <row r="938" spans="1:10">
      <c r="A938" s="2037" t="s">
        <v>21941</v>
      </c>
      <c r="B938" s="2038"/>
      <c r="C938" s="2038"/>
      <c r="D938" s="2038"/>
      <c r="E938" s="2038"/>
      <c r="F938" s="2038"/>
      <c r="G938" s="2038"/>
      <c r="H938" s="2038"/>
      <c r="I938" s="2038"/>
      <c r="J938" s="2039"/>
    </row>
    <row r="939" spans="1:10" ht="36">
      <c r="A939" s="1450" t="s">
        <v>23662</v>
      </c>
      <c r="B939" s="1451" t="s">
        <v>22122</v>
      </c>
      <c r="C939" s="1451"/>
      <c r="D939" s="1451" t="s">
        <v>23663</v>
      </c>
      <c r="E939" s="159">
        <v>224110.32</v>
      </c>
      <c r="F939" s="685" t="s">
        <v>23664</v>
      </c>
      <c r="G939" s="1451" t="s">
        <v>21904</v>
      </c>
      <c r="H939" s="1650">
        <v>43899</v>
      </c>
      <c r="I939" s="1451" t="s">
        <v>23665</v>
      </c>
      <c r="J939" s="1657" t="s">
        <v>23595</v>
      </c>
    </row>
    <row r="940" spans="1:10" ht="36">
      <c r="A940" s="1450" t="s">
        <v>23666</v>
      </c>
      <c r="B940" s="1451" t="s">
        <v>22122</v>
      </c>
      <c r="C940" s="1451"/>
      <c r="D940" s="1451" t="s">
        <v>23667</v>
      </c>
      <c r="E940" s="159">
        <v>78900</v>
      </c>
      <c r="F940" s="685" t="s">
        <v>23605</v>
      </c>
      <c r="G940" s="1451" t="s">
        <v>21904</v>
      </c>
      <c r="H940" s="1650">
        <v>43990</v>
      </c>
      <c r="I940" s="1451" t="s">
        <v>23668</v>
      </c>
      <c r="J940" s="1657" t="s">
        <v>23595</v>
      </c>
    </row>
    <row r="941" spans="1:10" ht="36">
      <c r="A941" s="1450" t="s">
        <v>23669</v>
      </c>
      <c r="B941" s="1451" t="s">
        <v>22122</v>
      </c>
      <c r="C941" s="1451"/>
      <c r="D941" s="1451" t="s">
        <v>23670</v>
      </c>
      <c r="E941" s="159">
        <v>271831.2</v>
      </c>
      <c r="F941" s="685" t="s">
        <v>23609</v>
      </c>
      <c r="G941" s="1451" t="s">
        <v>21904</v>
      </c>
      <c r="H941" s="1650">
        <v>44083</v>
      </c>
      <c r="I941" s="1451" t="s">
        <v>23671</v>
      </c>
      <c r="J941" s="1657" t="s">
        <v>23595</v>
      </c>
    </row>
    <row r="942" spans="1:10" ht="41.25" customHeight="1">
      <c r="A942" s="1450" t="s">
        <v>23672</v>
      </c>
      <c r="B942" s="1451" t="s">
        <v>22122</v>
      </c>
      <c r="C942" s="1451"/>
      <c r="D942" s="1451" t="s">
        <v>23673</v>
      </c>
      <c r="E942" s="159">
        <v>334080</v>
      </c>
      <c r="F942" s="685" t="s">
        <v>23674</v>
      </c>
      <c r="G942" s="1451" t="s">
        <v>21904</v>
      </c>
      <c r="H942" s="1658">
        <v>44092</v>
      </c>
      <c r="I942" s="1451" t="s">
        <v>23675</v>
      </c>
      <c r="J942" s="1657" t="s">
        <v>23595</v>
      </c>
    </row>
    <row r="943" spans="1:10" ht="38.25" customHeight="1">
      <c r="A943" s="1450" t="s">
        <v>23676</v>
      </c>
      <c r="B943" s="1451" t="s">
        <v>21878</v>
      </c>
      <c r="C943" s="1451"/>
      <c r="D943" s="1451" t="s">
        <v>23677</v>
      </c>
      <c r="E943" s="159">
        <v>500000.16</v>
      </c>
      <c r="F943" s="685" t="s">
        <v>23678</v>
      </c>
      <c r="G943" s="1451" t="s">
        <v>23679</v>
      </c>
      <c r="H943" s="1650">
        <v>44105</v>
      </c>
      <c r="I943" s="1451" t="s">
        <v>23680</v>
      </c>
      <c r="J943" s="1657" t="s">
        <v>23595</v>
      </c>
    </row>
    <row r="944" spans="1:10" ht="53.25" customHeight="1">
      <c r="A944" s="1450" t="s">
        <v>23681</v>
      </c>
      <c r="B944" s="1451" t="s">
        <v>22122</v>
      </c>
      <c r="C944" s="1451"/>
      <c r="D944" s="1451" t="s">
        <v>23682</v>
      </c>
      <c r="E944" s="159">
        <v>118000</v>
      </c>
      <c r="F944" s="685" t="s">
        <v>23683</v>
      </c>
      <c r="G944" s="1451" t="s">
        <v>23679</v>
      </c>
      <c r="H944" s="1650">
        <v>44105</v>
      </c>
      <c r="I944" s="1638">
        <v>44176</v>
      </c>
      <c r="J944" s="1657" t="s">
        <v>23595</v>
      </c>
    </row>
    <row r="945" spans="1:10" ht="53.25" customHeight="1">
      <c r="A945" s="1450" t="s">
        <v>23684</v>
      </c>
      <c r="B945" s="1451" t="s">
        <v>22122</v>
      </c>
      <c r="C945" s="1451"/>
      <c r="D945" s="1451" t="s">
        <v>23685</v>
      </c>
      <c r="E945" s="159">
        <v>110000</v>
      </c>
      <c r="F945" s="1637"/>
      <c r="G945" s="1646" t="s">
        <v>22879</v>
      </c>
      <c r="H945" s="1650"/>
      <c r="I945" s="1451"/>
      <c r="J945" s="1657" t="s">
        <v>23595</v>
      </c>
    </row>
    <row r="946" spans="1:10" ht="41.25" customHeight="1">
      <c r="A946" s="1450" t="s">
        <v>23686</v>
      </c>
      <c r="B946" s="1451" t="s">
        <v>21878</v>
      </c>
      <c r="C946" s="1451"/>
      <c r="D946" s="1451"/>
      <c r="E946" s="159">
        <v>670257.22</v>
      </c>
      <c r="F946" s="685"/>
      <c r="G946" s="1451" t="s">
        <v>23575</v>
      </c>
      <c r="H946" s="1650"/>
      <c r="I946" s="1451"/>
      <c r="J946" s="1657" t="s">
        <v>23595</v>
      </c>
    </row>
    <row r="947" spans="1:10" ht="29.25" customHeight="1">
      <c r="A947" s="1450" t="s">
        <v>23687</v>
      </c>
      <c r="B947" s="1451" t="s">
        <v>23640</v>
      </c>
      <c r="C947" s="1451"/>
      <c r="D947" s="1451"/>
      <c r="E947" s="159">
        <v>365716</v>
      </c>
      <c r="F947" s="685"/>
      <c r="G947" s="1451" t="s">
        <v>23688</v>
      </c>
      <c r="H947" s="1650"/>
      <c r="I947" s="1451"/>
      <c r="J947" s="1657" t="s">
        <v>23595</v>
      </c>
    </row>
    <row r="948" spans="1:10" ht="29.25" customHeight="1">
      <c r="A948" s="1450" t="s">
        <v>23689</v>
      </c>
      <c r="B948" s="1451" t="s">
        <v>23640</v>
      </c>
      <c r="C948" s="1451"/>
      <c r="D948" s="1451"/>
      <c r="E948" s="159">
        <v>217749.96</v>
      </c>
      <c r="F948" s="685"/>
      <c r="G948" s="1451" t="s">
        <v>23688</v>
      </c>
      <c r="H948" s="1650"/>
      <c r="I948" s="1451"/>
      <c r="J948" s="1657" t="s">
        <v>23595</v>
      </c>
    </row>
    <row r="949" spans="1:10" ht="29.25" customHeight="1">
      <c r="A949" s="1450" t="s">
        <v>23690</v>
      </c>
      <c r="B949" s="1451" t="s">
        <v>22122</v>
      </c>
      <c r="C949" s="1451"/>
      <c r="D949" s="1451"/>
      <c r="E949" s="159">
        <v>132000</v>
      </c>
      <c r="F949" s="685"/>
      <c r="G949" s="1451" t="s">
        <v>23575</v>
      </c>
      <c r="H949" s="1650"/>
      <c r="I949" s="1638"/>
      <c r="J949" s="1657" t="s">
        <v>23595</v>
      </c>
    </row>
    <row r="950" spans="1:10" ht="29.25" customHeight="1">
      <c r="A950" s="1450" t="s">
        <v>23691</v>
      </c>
      <c r="B950" s="1451" t="s">
        <v>22122</v>
      </c>
      <c r="C950" s="1451"/>
      <c r="D950" s="1451"/>
      <c r="E950" s="159">
        <v>45000</v>
      </c>
      <c r="F950" s="685"/>
      <c r="G950" s="1451" t="s">
        <v>23575</v>
      </c>
      <c r="H950" s="1650"/>
      <c r="I950" s="1638"/>
      <c r="J950" s="1657" t="s">
        <v>23598</v>
      </c>
    </row>
    <row r="951" spans="1:10" ht="36">
      <c r="A951" s="1450" t="s">
        <v>23692</v>
      </c>
      <c r="B951" s="1451" t="s">
        <v>21878</v>
      </c>
      <c r="C951" s="1451"/>
      <c r="D951" s="1451"/>
      <c r="E951" s="159">
        <v>670257.22</v>
      </c>
      <c r="F951" s="685"/>
      <c r="G951" s="1451" t="s">
        <v>23575</v>
      </c>
      <c r="H951" s="1650"/>
      <c r="I951" s="1451"/>
      <c r="J951" s="1657" t="s">
        <v>23595</v>
      </c>
    </row>
    <row r="952" spans="1:10" ht="48">
      <c r="A952" s="1450" t="s">
        <v>23693</v>
      </c>
      <c r="B952" s="1451" t="s">
        <v>22122</v>
      </c>
      <c r="C952" s="1451"/>
      <c r="D952" s="1451"/>
      <c r="E952" s="159">
        <v>96375</v>
      </c>
      <c r="F952" s="685"/>
      <c r="G952" s="1451" t="s">
        <v>23575</v>
      </c>
      <c r="H952" s="1650"/>
      <c r="I952" s="1451"/>
      <c r="J952" s="1657" t="s">
        <v>23595</v>
      </c>
    </row>
    <row r="953" spans="1:10">
      <c r="A953" s="2037" t="s">
        <v>21960</v>
      </c>
      <c r="B953" s="2038"/>
      <c r="C953" s="2038"/>
      <c r="D953" s="2038"/>
      <c r="E953" s="2038"/>
      <c r="F953" s="2038"/>
      <c r="G953" s="2038"/>
      <c r="H953" s="2038"/>
      <c r="I953" s="2038"/>
      <c r="J953" s="2039"/>
    </row>
    <row r="954" spans="1:10" ht="29.25" customHeight="1">
      <c r="A954" s="1450" t="s">
        <v>23694</v>
      </c>
      <c r="B954" s="1451" t="s">
        <v>22122</v>
      </c>
      <c r="C954" s="1451"/>
      <c r="D954" s="1451"/>
      <c r="E954" s="159">
        <v>150000</v>
      </c>
      <c r="F954" s="685"/>
      <c r="G954" s="1451"/>
      <c r="H954" s="1650"/>
      <c r="I954" s="1451"/>
      <c r="J954" s="1657" t="s">
        <v>23595</v>
      </c>
    </row>
    <row r="955" spans="1:10" ht="29.25" customHeight="1">
      <c r="A955" s="1450" t="s">
        <v>23695</v>
      </c>
      <c r="B955" s="1451" t="s">
        <v>22122</v>
      </c>
      <c r="C955" s="1451"/>
      <c r="D955" s="1451"/>
      <c r="E955" s="159">
        <v>60000</v>
      </c>
      <c r="F955" s="685"/>
      <c r="G955" s="1451"/>
      <c r="H955" s="1650"/>
      <c r="I955" s="1451"/>
      <c r="J955" s="1657" t="s">
        <v>23598</v>
      </c>
    </row>
    <row r="956" spans="1:10" ht="29.25" customHeight="1">
      <c r="A956" s="1450" t="s">
        <v>23696</v>
      </c>
      <c r="B956" s="1451" t="s">
        <v>21878</v>
      </c>
      <c r="C956" s="1451"/>
      <c r="D956" s="1451"/>
      <c r="E956" s="159">
        <v>950000</v>
      </c>
      <c r="F956" s="685"/>
      <c r="G956" s="1451"/>
      <c r="H956" s="1650"/>
      <c r="I956" s="1451"/>
      <c r="J956" s="1657" t="s">
        <v>23595</v>
      </c>
    </row>
    <row r="957" spans="1:10" ht="29.25" customHeight="1">
      <c r="A957" s="1450" t="s">
        <v>23697</v>
      </c>
      <c r="B957" s="1451" t="s">
        <v>21878</v>
      </c>
      <c r="C957" s="1451"/>
      <c r="D957" s="1451"/>
      <c r="E957" s="159">
        <v>270000</v>
      </c>
      <c r="F957" s="685"/>
      <c r="G957" s="1451"/>
      <c r="H957" s="1650"/>
      <c r="I957" s="1451"/>
      <c r="J957" s="1657" t="s">
        <v>23598</v>
      </c>
    </row>
    <row r="958" spans="1:10" ht="65.25" customHeight="1">
      <c r="A958" s="1450" t="s">
        <v>23698</v>
      </c>
      <c r="B958" s="1451" t="s">
        <v>22122</v>
      </c>
      <c r="C958" s="1451"/>
      <c r="D958" s="1451"/>
      <c r="E958" s="159">
        <v>70000</v>
      </c>
      <c r="F958" s="685"/>
      <c r="G958" s="1451"/>
      <c r="H958" s="1658"/>
      <c r="I958" s="1451"/>
      <c r="J958" s="1657" t="s">
        <v>23595</v>
      </c>
    </row>
    <row r="959" spans="1:10" ht="41.25" customHeight="1">
      <c r="A959" s="1450" t="s">
        <v>23699</v>
      </c>
      <c r="B959" s="1451" t="s">
        <v>22122</v>
      </c>
      <c r="C959" s="1451"/>
      <c r="D959" s="1451"/>
      <c r="E959" s="159">
        <v>294500</v>
      </c>
      <c r="F959" s="685"/>
      <c r="G959" s="1451"/>
      <c r="H959" s="1650"/>
      <c r="I959" s="1451"/>
      <c r="J959" s="1657" t="s">
        <v>23595</v>
      </c>
    </row>
    <row r="960" spans="1:10" ht="54.75" customHeight="1">
      <c r="A960" s="1450" t="s">
        <v>23700</v>
      </c>
      <c r="B960" s="1451" t="s">
        <v>22122</v>
      </c>
      <c r="C960" s="1451"/>
      <c r="D960" s="1451"/>
      <c r="E960" s="159">
        <v>200000</v>
      </c>
      <c r="F960" s="685"/>
      <c r="G960" s="1451"/>
      <c r="H960" s="1650"/>
      <c r="I960" s="1638"/>
      <c r="J960" s="1657" t="s">
        <v>23595</v>
      </c>
    </row>
    <row r="961" spans="1:10" ht="39.75" customHeight="1" thickBot="1">
      <c r="A961" s="1629" t="s">
        <v>23701</v>
      </c>
      <c r="B961" s="1630" t="s">
        <v>21878</v>
      </c>
      <c r="C961" s="1630"/>
      <c r="D961" s="1630"/>
      <c r="E961" s="1858">
        <v>700000</v>
      </c>
      <c r="F961" s="1639"/>
      <c r="G961" s="1660"/>
      <c r="H961" s="1634"/>
      <c r="I961" s="1630"/>
      <c r="J961" s="1661" t="s">
        <v>23595</v>
      </c>
    </row>
    <row r="962" spans="1:10" ht="12.75" hidden="1" thickTop="1"/>
    <row r="963" spans="1:10" hidden="1"/>
    <row r="964" spans="1:10" hidden="1"/>
    <row r="965" spans="1:10" ht="15" hidden="1">
      <c r="A965" s="337" t="s">
        <v>355</v>
      </c>
    </row>
    <row r="966" spans="1:10" ht="15" hidden="1">
      <c r="A966" s="337" t="s">
        <v>19210</v>
      </c>
    </row>
    <row r="967" spans="1:10" ht="28.9" customHeight="1" thickTop="1" thickBot="1">
      <c r="A967" s="2050" t="s">
        <v>20732</v>
      </c>
      <c r="B967" s="2050"/>
      <c r="C967" s="2050"/>
      <c r="D967" s="2050"/>
      <c r="E967" s="2050"/>
      <c r="F967" s="2050"/>
      <c r="G967" s="2050"/>
      <c r="H967" s="2050"/>
      <c r="I967" s="2050"/>
      <c r="J967" s="2050"/>
    </row>
    <row r="968" spans="1:10" ht="36.75" hidden="1" thickTop="1">
      <c r="A968" s="794" t="s">
        <v>66</v>
      </c>
      <c r="B968" s="1444" t="s">
        <v>65</v>
      </c>
      <c r="C968" s="1444" t="s">
        <v>161</v>
      </c>
      <c r="D968" s="1444" t="s">
        <v>162</v>
      </c>
      <c r="E968" s="1444" t="s">
        <v>1</v>
      </c>
      <c r="F968" s="1444" t="s">
        <v>160</v>
      </c>
      <c r="G968" s="1444" t="s">
        <v>68</v>
      </c>
      <c r="H968" s="1444" t="s">
        <v>137</v>
      </c>
      <c r="I968" s="1444" t="s">
        <v>138</v>
      </c>
      <c r="J968" s="1445" t="s">
        <v>67</v>
      </c>
    </row>
    <row r="969" spans="1:10" ht="12.75" thickTop="1">
      <c r="A969" s="2037" t="s">
        <v>23702</v>
      </c>
      <c r="B969" s="2038"/>
      <c r="C969" s="2038"/>
      <c r="D969" s="2038"/>
      <c r="E969" s="2038"/>
      <c r="F969" s="2038"/>
      <c r="G969" s="2038"/>
      <c r="H969" s="2038"/>
      <c r="I969" s="2038"/>
      <c r="J969" s="2039"/>
    </row>
    <row r="970" spans="1:10" ht="24">
      <c r="A970" s="1450" t="s">
        <v>23703</v>
      </c>
      <c r="B970" s="1451" t="s">
        <v>22122</v>
      </c>
      <c r="C970" s="1451" t="s">
        <v>22924</v>
      </c>
      <c r="D970" s="1451" t="s">
        <v>23704</v>
      </c>
      <c r="E970" s="159">
        <v>2966251.2</v>
      </c>
      <c r="F970" s="685" t="s">
        <v>23705</v>
      </c>
      <c r="G970" s="1451" t="s">
        <v>116</v>
      </c>
      <c r="H970" s="1650">
        <v>43473</v>
      </c>
      <c r="I970" s="1451" t="s">
        <v>23706</v>
      </c>
      <c r="J970" s="1657" t="s">
        <v>22540</v>
      </c>
    </row>
    <row r="971" spans="1:10" ht="36">
      <c r="A971" s="1450" t="s">
        <v>23707</v>
      </c>
      <c r="B971" s="1451" t="s">
        <v>22122</v>
      </c>
      <c r="C971" s="1451" t="s">
        <v>22924</v>
      </c>
      <c r="D971" s="1451" t="s">
        <v>23708</v>
      </c>
      <c r="E971" s="159">
        <v>923864.4</v>
      </c>
      <c r="F971" s="685" t="s">
        <v>23709</v>
      </c>
      <c r="G971" s="1451" t="s">
        <v>116</v>
      </c>
      <c r="H971" s="1650">
        <v>43479</v>
      </c>
      <c r="I971" s="1451" t="s">
        <v>23706</v>
      </c>
      <c r="J971" s="1657" t="s">
        <v>22540</v>
      </c>
    </row>
    <row r="972" spans="1:10" ht="36">
      <c r="A972" s="1450" t="s">
        <v>23710</v>
      </c>
      <c r="B972" s="1451" t="s">
        <v>23711</v>
      </c>
      <c r="C972" s="1451" t="s">
        <v>22924</v>
      </c>
      <c r="D972" s="1451" t="s">
        <v>23712</v>
      </c>
      <c r="E972" s="159">
        <v>1199900.7</v>
      </c>
      <c r="F972" s="685" t="s">
        <v>23713</v>
      </c>
      <c r="G972" s="1451" t="s">
        <v>116</v>
      </c>
      <c r="H972" s="1650">
        <v>43489</v>
      </c>
      <c r="I972" s="1451" t="s">
        <v>23714</v>
      </c>
      <c r="J972" s="1657" t="s">
        <v>22540</v>
      </c>
    </row>
    <row r="973" spans="1:10" ht="48">
      <c r="A973" s="1450" t="s">
        <v>23715</v>
      </c>
      <c r="B973" s="1451" t="s">
        <v>22122</v>
      </c>
      <c r="C973" s="1451" t="s">
        <v>22924</v>
      </c>
      <c r="D973" s="1451" t="s">
        <v>23716</v>
      </c>
      <c r="E973" s="159">
        <v>255327.58</v>
      </c>
      <c r="F973" s="685" t="s">
        <v>23717</v>
      </c>
      <c r="G973" s="1451" t="s">
        <v>116</v>
      </c>
      <c r="H973" s="1650">
        <v>43490</v>
      </c>
      <c r="I973" s="1451" t="s">
        <v>23718</v>
      </c>
      <c r="J973" s="1657" t="s">
        <v>22533</v>
      </c>
    </row>
    <row r="974" spans="1:10" ht="24">
      <c r="A974" s="1450" t="s">
        <v>23719</v>
      </c>
      <c r="B974" s="1451" t="s">
        <v>23720</v>
      </c>
      <c r="C974" s="1451" t="s">
        <v>22924</v>
      </c>
      <c r="D974" s="1451" t="s">
        <v>23721</v>
      </c>
      <c r="E974" s="159">
        <v>528288.96</v>
      </c>
      <c r="F974" s="685" t="s">
        <v>23722</v>
      </c>
      <c r="G974" s="1451" t="s">
        <v>116</v>
      </c>
      <c r="H974" s="1650">
        <v>43507</v>
      </c>
      <c r="I974" s="1451" t="s">
        <v>23723</v>
      </c>
      <c r="J974" s="1657" t="s">
        <v>22533</v>
      </c>
    </row>
    <row r="975" spans="1:10" ht="24">
      <c r="A975" s="1450" t="s">
        <v>23724</v>
      </c>
      <c r="B975" s="1451" t="s">
        <v>23720</v>
      </c>
      <c r="C975" s="1451" t="s">
        <v>22924</v>
      </c>
      <c r="D975" s="1451" t="s">
        <v>23725</v>
      </c>
      <c r="E975" s="159">
        <v>425680.63</v>
      </c>
      <c r="F975" s="685" t="s">
        <v>23726</v>
      </c>
      <c r="G975" s="1451" t="s">
        <v>116</v>
      </c>
      <c r="H975" s="1650">
        <v>43524</v>
      </c>
      <c r="I975" s="1451" t="s">
        <v>23706</v>
      </c>
      <c r="J975" s="1657" t="s">
        <v>22540</v>
      </c>
    </row>
    <row r="976" spans="1:10" ht="36">
      <c r="A976" s="1450" t="s">
        <v>23727</v>
      </c>
      <c r="B976" s="1451" t="s">
        <v>22122</v>
      </c>
      <c r="C976" s="1451" t="s">
        <v>22924</v>
      </c>
      <c r="D976" s="1451" t="s">
        <v>23728</v>
      </c>
      <c r="E976" s="159">
        <v>199000</v>
      </c>
      <c r="F976" s="685" t="s">
        <v>23729</v>
      </c>
      <c r="G976" s="1451" t="s">
        <v>116</v>
      </c>
      <c r="H976" s="1650">
        <v>43559</v>
      </c>
      <c r="I976" s="1451" t="s">
        <v>23718</v>
      </c>
      <c r="J976" s="1657" t="s">
        <v>22533</v>
      </c>
    </row>
    <row r="977" spans="1:10" ht="24">
      <c r="A977" s="1450" t="s">
        <v>23730</v>
      </c>
      <c r="B977" s="1451" t="s">
        <v>23711</v>
      </c>
      <c r="C977" s="1451" t="s">
        <v>22924</v>
      </c>
      <c r="D977" s="1451" t="s">
        <v>23731</v>
      </c>
      <c r="E977" s="159">
        <v>138600</v>
      </c>
      <c r="F977" s="685" t="s">
        <v>23732</v>
      </c>
      <c r="G977" s="1451" t="s">
        <v>116</v>
      </c>
      <c r="H977" s="1650">
        <v>43511</v>
      </c>
      <c r="I977" s="1451" t="s">
        <v>23706</v>
      </c>
      <c r="J977" s="1657" t="s">
        <v>22540</v>
      </c>
    </row>
    <row r="978" spans="1:10" ht="36">
      <c r="A978" s="1450" t="s">
        <v>23733</v>
      </c>
      <c r="B978" s="1451" t="s">
        <v>23734</v>
      </c>
      <c r="C978" s="1451" t="s">
        <v>22924</v>
      </c>
      <c r="D978" s="1451" t="s">
        <v>23735</v>
      </c>
      <c r="E978" s="159">
        <v>17100</v>
      </c>
      <c r="F978" s="685" t="s">
        <v>23736</v>
      </c>
      <c r="G978" s="1451" t="s">
        <v>116</v>
      </c>
      <c r="H978" s="1650">
        <v>43570</v>
      </c>
      <c r="I978" s="1451" t="s">
        <v>23737</v>
      </c>
      <c r="J978" s="1657" t="s">
        <v>22533</v>
      </c>
    </row>
    <row r="979" spans="1:10" ht="36">
      <c r="A979" s="1450" t="s">
        <v>23738</v>
      </c>
      <c r="B979" s="1451" t="s">
        <v>23734</v>
      </c>
      <c r="C979" s="1451" t="s">
        <v>22924</v>
      </c>
      <c r="D979" s="1451" t="s">
        <v>23735</v>
      </c>
      <c r="E979" s="159">
        <v>11990</v>
      </c>
      <c r="F979" s="685" t="s">
        <v>23739</v>
      </c>
      <c r="G979" s="1451" t="s">
        <v>116</v>
      </c>
      <c r="H979" s="1650">
        <v>43570</v>
      </c>
      <c r="I979" s="1451" t="s">
        <v>23737</v>
      </c>
      <c r="J979" s="1657" t="s">
        <v>22533</v>
      </c>
    </row>
    <row r="980" spans="1:10" ht="36">
      <c r="A980" s="1450" t="s">
        <v>23740</v>
      </c>
      <c r="B980" s="1451" t="s">
        <v>23734</v>
      </c>
      <c r="C980" s="1451" t="s">
        <v>22924</v>
      </c>
      <c r="D980" s="1451" t="s">
        <v>23735</v>
      </c>
      <c r="E980" s="159">
        <v>15000</v>
      </c>
      <c r="F980" s="685" t="s">
        <v>23741</v>
      </c>
      <c r="G980" s="1451" t="s">
        <v>116</v>
      </c>
      <c r="H980" s="1650">
        <v>43579</v>
      </c>
      <c r="I980" s="1451" t="s">
        <v>23737</v>
      </c>
      <c r="J980" s="1657" t="s">
        <v>22533</v>
      </c>
    </row>
    <row r="981" spans="1:10" ht="36">
      <c r="A981" s="1450" t="s">
        <v>23742</v>
      </c>
      <c r="B981" s="1451" t="s">
        <v>23734</v>
      </c>
      <c r="C981" s="1451" t="s">
        <v>22924</v>
      </c>
      <c r="D981" s="1451" t="s">
        <v>23735</v>
      </c>
      <c r="E981" s="159">
        <v>16500</v>
      </c>
      <c r="F981" s="685" t="s">
        <v>23743</v>
      </c>
      <c r="G981" s="1451" t="s">
        <v>116</v>
      </c>
      <c r="H981" s="1650">
        <v>43579</v>
      </c>
      <c r="I981" s="1451" t="s">
        <v>23737</v>
      </c>
      <c r="J981" s="1657" t="s">
        <v>22533</v>
      </c>
    </row>
    <row r="982" spans="1:10" ht="36">
      <c r="A982" s="1450" t="s">
        <v>23744</v>
      </c>
      <c r="B982" s="1451" t="s">
        <v>23734</v>
      </c>
      <c r="C982" s="1451" t="s">
        <v>22924</v>
      </c>
      <c r="D982" s="1451" t="s">
        <v>23735</v>
      </c>
      <c r="E982" s="159">
        <v>12000</v>
      </c>
      <c r="F982" s="685" t="s">
        <v>23745</v>
      </c>
      <c r="G982" s="1451" t="s">
        <v>116</v>
      </c>
      <c r="H982" s="1650">
        <v>43579</v>
      </c>
      <c r="I982" s="1451" t="s">
        <v>23737</v>
      </c>
      <c r="J982" s="1657" t="s">
        <v>22533</v>
      </c>
    </row>
    <row r="983" spans="1:10" ht="36">
      <c r="A983" s="1450" t="s">
        <v>23746</v>
      </c>
      <c r="B983" s="1451" t="s">
        <v>23734</v>
      </c>
      <c r="C983" s="1451" t="s">
        <v>22924</v>
      </c>
      <c r="D983" s="1451" t="s">
        <v>23735</v>
      </c>
      <c r="E983" s="159">
        <v>11699</v>
      </c>
      <c r="F983" s="685" t="s">
        <v>23747</v>
      </c>
      <c r="G983" s="1451" t="s">
        <v>116</v>
      </c>
      <c r="H983" s="1650">
        <v>43579</v>
      </c>
      <c r="I983" s="1451" t="s">
        <v>23737</v>
      </c>
      <c r="J983" s="1657" t="s">
        <v>22533</v>
      </c>
    </row>
    <row r="984" spans="1:10" ht="36">
      <c r="A984" s="1450" t="s">
        <v>23748</v>
      </c>
      <c r="B984" s="1451" t="s">
        <v>23734</v>
      </c>
      <c r="C984" s="1451" t="s">
        <v>22924</v>
      </c>
      <c r="D984" s="1451" t="s">
        <v>23735</v>
      </c>
      <c r="E984" s="159">
        <v>15000</v>
      </c>
      <c r="F984" s="685" t="s">
        <v>23749</v>
      </c>
      <c r="G984" s="1451" t="s">
        <v>116</v>
      </c>
      <c r="H984" s="1650">
        <v>43579</v>
      </c>
      <c r="I984" s="1451" t="s">
        <v>23737</v>
      </c>
      <c r="J984" s="1657" t="s">
        <v>22533</v>
      </c>
    </row>
    <row r="985" spans="1:10" ht="24">
      <c r="A985" s="1450" t="s">
        <v>23750</v>
      </c>
      <c r="B985" s="1451" t="s">
        <v>22122</v>
      </c>
      <c r="C985" s="1451" t="s">
        <v>22924</v>
      </c>
      <c r="D985" s="1451" t="s">
        <v>23751</v>
      </c>
      <c r="E985" s="159">
        <v>96600</v>
      </c>
      <c r="F985" s="685" t="s">
        <v>23752</v>
      </c>
      <c r="G985" s="1451" t="s">
        <v>116</v>
      </c>
      <c r="H985" s="1650">
        <v>43595</v>
      </c>
      <c r="I985" s="1451" t="s">
        <v>23718</v>
      </c>
      <c r="J985" s="1657" t="s">
        <v>22533</v>
      </c>
    </row>
    <row r="986" spans="1:10" ht="36">
      <c r="A986" s="1450" t="s">
        <v>23753</v>
      </c>
      <c r="B986" s="1451" t="s">
        <v>23734</v>
      </c>
      <c r="C986" s="1451" t="s">
        <v>22924</v>
      </c>
      <c r="D986" s="1451" t="s">
        <v>23735</v>
      </c>
      <c r="E986" s="159">
        <v>11900</v>
      </c>
      <c r="F986" s="685" t="s">
        <v>23754</v>
      </c>
      <c r="G986" s="1451" t="s">
        <v>116</v>
      </c>
      <c r="H986" s="1650">
        <v>43577</v>
      </c>
      <c r="I986" s="1451" t="s">
        <v>23737</v>
      </c>
      <c r="J986" s="1657" t="s">
        <v>22533</v>
      </c>
    </row>
    <row r="987" spans="1:10" ht="36">
      <c r="A987" s="1450" t="s">
        <v>23755</v>
      </c>
      <c r="B987" s="1451" t="s">
        <v>23734</v>
      </c>
      <c r="C987" s="1451" t="s">
        <v>22924</v>
      </c>
      <c r="D987" s="1451" t="s">
        <v>23735</v>
      </c>
      <c r="E987" s="159">
        <v>11950</v>
      </c>
      <c r="F987" s="685" t="s">
        <v>23756</v>
      </c>
      <c r="G987" s="1451" t="s">
        <v>116</v>
      </c>
      <c r="H987" s="1650">
        <v>43577</v>
      </c>
      <c r="I987" s="1451" t="s">
        <v>23737</v>
      </c>
      <c r="J987" s="1657" t="s">
        <v>22533</v>
      </c>
    </row>
    <row r="988" spans="1:10" ht="36">
      <c r="A988" s="1450" t="s">
        <v>23757</v>
      </c>
      <c r="B988" s="1451" t="s">
        <v>23734</v>
      </c>
      <c r="C988" s="1451" t="s">
        <v>22924</v>
      </c>
      <c r="D988" s="1451" t="s">
        <v>23735</v>
      </c>
      <c r="E988" s="159">
        <v>14899</v>
      </c>
      <c r="F988" s="685" t="s">
        <v>23758</v>
      </c>
      <c r="G988" s="1451" t="s">
        <v>116</v>
      </c>
      <c r="H988" s="1650">
        <v>43578</v>
      </c>
      <c r="I988" s="1451" t="s">
        <v>23737</v>
      </c>
      <c r="J988" s="1657" t="s">
        <v>22533</v>
      </c>
    </row>
    <row r="989" spans="1:10" ht="36">
      <c r="A989" s="1450" t="s">
        <v>23759</v>
      </c>
      <c r="B989" s="1451" t="s">
        <v>23734</v>
      </c>
      <c r="C989" s="1451" t="s">
        <v>22924</v>
      </c>
      <c r="D989" s="1451" t="s">
        <v>23735</v>
      </c>
      <c r="E989" s="159">
        <v>12000</v>
      </c>
      <c r="F989" s="685" t="s">
        <v>23760</v>
      </c>
      <c r="G989" s="1451" t="s">
        <v>116</v>
      </c>
      <c r="H989" s="1650">
        <v>43579</v>
      </c>
      <c r="I989" s="1451" t="s">
        <v>23737</v>
      </c>
      <c r="J989" s="1657" t="s">
        <v>22533</v>
      </c>
    </row>
    <row r="990" spans="1:10" ht="36">
      <c r="A990" s="1450" t="s">
        <v>23761</v>
      </c>
      <c r="B990" s="1451" t="s">
        <v>23734</v>
      </c>
      <c r="C990" s="1451" t="s">
        <v>22924</v>
      </c>
      <c r="D990" s="1451" t="s">
        <v>23735</v>
      </c>
      <c r="E990" s="159">
        <v>12000</v>
      </c>
      <c r="F990" s="685" t="s">
        <v>23762</v>
      </c>
      <c r="G990" s="1451" t="s">
        <v>116</v>
      </c>
      <c r="H990" s="1650">
        <v>43579</v>
      </c>
      <c r="I990" s="1451" t="s">
        <v>23737</v>
      </c>
      <c r="J990" s="1657" t="s">
        <v>22533</v>
      </c>
    </row>
    <row r="991" spans="1:10" ht="36">
      <c r="A991" s="1450" t="s">
        <v>23763</v>
      </c>
      <c r="B991" s="1451" t="s">
        <v>23734</v>
      </c>
      <c r="C991" s="1451" t="s">
        <v>22924</v>
      </c>
      <c r="D991" s="1451" t="s">
        <v>23735</v>
      </c>
      <c r="E991" s="159">
        <v>12000</v>
      </c>
      <c r="F991" s="685" t="s">
        <v>23764</v>
      </c>
      <c r="G991" s="1451" t="s">
        <v>116</v>
      </c>
      <c r="H991" s="1650">
        <v>43580</v>
      </c>
      <c r="I991" s="1451" t="s">
        <v>23737</v>
      </c>
      <c r="J991" s="1657" t="s">
        <v>22533</v>
      </c>
    </row>
    <row r="992" spans="1:10" ht="41.25" customHeight="1">
      <c r="A992" s="1450" t="s">
        <v>23765</v>
      </c>
      <c r="B992" s="1451" t="s">
        <v>23734</v>
      </c>
      <c r="C992" s="1451" t="s">
        <v>22924</v>
      </c>
      <c r="D992" s="1451" t="s">
        <v>23735</v>
      </c>
      <c r="E992" s="159">
        <v>12000</v>
      </c>
      <c r="F992" s="685" t="s">
        <v>23766</v>
      </c>
      <c r="G992" s="1451" t="s">
        <v>116</v>
      </c>
      <c r="H992" s="1650">
        <v>43581</v>
      </c>
      <c r="I992" s="1451" t="s">
        <v>23737</v>
      </c>
      <c r="J992" s="1657" t="s">
        <v>22533</v>
      </c>
    </row>
    <row r="993" spans="1:10" ht="28.5" customHeight="1">
      <c r="A993" s="1450" t="s">
        <v>23767</v>
      </c>
      <c r="B993" s="1451" t="s">
        <v>22617</v>
      </c>
      <c r="C993" s="1451" t="s">
        <v>22924</v>
      </c>
      <c r="D993" s="1451" t="s">
        <v>23768</v>
      </c>
      <c r="E993" s="159">
        <v>97200</v>
      </c>
      <c r="F993" s="685" t="s">
        <v>23769</v>
      </c>
      <c r="G993" s="1451" t="s">
        <v>116</v>
      </c>
      <c r="H993" s="1650">
        <v>43508</v>
      </c>
      <c r="I993" s="1451" t="s">
        <v>23706</v>
      </c>
      <c r="J993" s="1657" t="s">
        <v>22540</v>
      </c>
    </row>
    <row r="994" spans="1:10" ht="48.75" customHeight="1">
      <c r="A994" s="1450" t="s">
        <v>23770</v>
      </c>
      <c r="B994" s="1451" t="s">
        <v>22122</v>
      </c>
      <c r="C994" s="1451" t="s">
        <v>22924</v>
      </c>
      <c r="D994" s="1451" t="s">
        <v>23771</v>
      </c>
      <c r="E994" s="159">
        <v>185900</v>
      </c>
      <c r="F994" s="685" t="s">
        <v>23772</v>
      </c>
      <c r="G994" s="1451" t="s">
        <v>116</v>
      </c>
      <c r="H994" s="1650">
        <v>43634</v>
      </c>
      <c r="I994" s="1451" t="s">
        <v>23737</v>
      </c>
      <c r="J994" s="1657" t="s">
        <v>22533</v>
      </c>
    </row>
    <row r="995" spans="1:10" ht="52.5" customHeight="1">
      <c r="A995" s="1450" t="s">
        <v>23773</v>
      </c>
      <c r="B995" s="1451" t="s">
        <v>22122</v>
      </c>
      <c r="C995" s="1451" t="s">
        <v>22924</v>
      </c>
      <c r="D995" s="1451" t="s">
        <v>23774</v>
      </c>
      <c r="E995" s="159">
        <v>249384.74</v>
      </c>
      <c r="F995" s="685" t="s">
        <v>23775</v>
      </c>
      <c r="G995" s="1451" t="s">
        <v>116</v>
      </c>
      <c r="H995" s="1650">
        <v>43634</v>
      </c>
      <c r="I995" s="1451" t="s">
        <v>23718</v>
      </c>
      <c r="J995" s="1657" t="s">
        <v>22533</v>
      </c>
    </row>
    <row r="996" spans="1:10" ht="28.5" customHeight="1">
      <c r="A996" s="1450" t="s">
        <v>23776</v>
      </c>
      <c r="B996" s="1451" t="s">
        <v>22122</v>
      </c>
      <c r="C996" s="1451" t="s">
        <v>22924</v>
      </c>
      <c r="D996" s="1451" t="s">
        <v>23777</v>
      </c>
      <c r="E996" s="159">
        <v>187553.8</v>
      </c>
      <c r="F996" s="685" t="s">
        <v>23778</v>
      </c>
      <c r="G996" s="1451" t="s">
        <v>116</v>
      </c>
      <c r="H996" s="1650">
        <v>43650</v>
      </c>
      <c r="I996" s="1451" t="s">
        <v>23779</v>
      </c>
      <c r="J996" s="1657" t="s">
        <v>22540</v>
      </c>
    </row>
    <row r="997" spans="1:10" ht="28.5" customHeight="1">
      <c r="A997" s="1450" t="s">
        <v>23780</v>
      </c>
      <c r="B997" s="1451" t="s">
        <v>22617</v>
      </c>
      <c r="C997" s="1451" t="s">
        <v>22924</v>
      </c>
      <c r="D997" s="1451" t="s">
        <v>23781</v>
      </c>
      <c r="E997" s="159">
        <v>162000</v>
      </c>
      <c r="F997" s="685" t="s">
        <v>23782</v>
      </c>
      <c r="G997" s="1451" t="s">
        <v>116</v>
      </c>
      <c r="H997" s="1650">
        <v>43587</v>
      </c>
      <c r="I997" s="1451" t="s">
        <v>23714</v>
      </c>
      <c r="J997" s="1657" t="s">
        <v>22540</v>
      </c>
    </row>
    <row r="998" spans="1:10" ht="28.5" customHeight="1">
      <c r="A998" s="1450" t="s">
        <v>23783</v>
      </c>
      <c r="B998" s="1451" t="s">
        <v>22617</v>
      </c>
      <c r="C998" s="1451" t="s">
        <v>22924</v>
      </c>
      <c r="D998" s="1451" t="s">
        <v>23784</v>
      </c>
      <c r="E998" s="159">
        <v>144000</v>
      </c>
      <c r="F998" s="685" t="s">
        <v>23785</v>
      </c>
      <c r="G998" s="1451" t="s">
        <v>116</v>
      </c>
      <c r="H998" s="1650">
        <v>43587</v>
      </c>
      <c r="I998" s="1451" t="s">
        <v>23714</v>
      </c>
      <c r="J998" s="1657" t="s">
        <v>22540</v>
      </c>
    </row>
    <row r="999" spans="1:10" ht="28.5" customHeight="1">
      <c r="A999" s="1450" t="s">
        <v>23786</v>
      </c>
      <c r="B999" s="1451" t="s">
        <v>22617</v>
      </c>
      <c r="C999" s="1451" t="s">
        <v>22924</v>
      </c>
      <c r="D999" s="1451" t="s">
        <v>23787</v>
      </c>
      <c r="E999" s="159">
        <v>136800</v>
      </c>
      <c r="F999" s="685" t="s">
        <v>23788</v>
      </c>
      <c r="G999" s="1451" t="s">
        <v>116</v>
      </c>
      <c r="H999" s="1650">
        <v>43623</v>
      </c>
      <c r="I999" s="1451" t="s">
        <v>23714</v>
      </c>
      <c r="J999" s="1657" t="s">
        <v>22540</v>
      </c>
    </row>
    <row r="1000" spans="1:10" ht="53.25" customHeight="1">
      <c r="A1000" s="1450" t="s">
        <v>23789</v>
      </c>
      <c r="B1000" s="1451" t="s">
        <v>23734</v>
      </c>
      <c r="C1000" s="1451" t="s">
        <v>22924</v>
      </c>
      <c r="D1000" s="1451" t="s">
        <v>23790</v>
      </c>
      <c r="E1000" s="159">
        <v>16500</v>
      </c>
      <c r="F1000" s="685" t="s">
        <v>23791</v>
      </c>
      <c r="G1000" s="1451" t="s">
        <v>116</v>
      </c>
      <c r="H1000" s="1650">
        <v>43781</v>
      </c>
      <c r="I1000" s="1451" t="s">
        <v>23737</v>
      </c>
      <c r="J1000" s="1657" t="s">
        <v>22533</v>
      </c>
    </row>
    <row r="1001" spans="1:10" ht="53.25" customHeight="1">
      <c r="A1001" s="1450" t="s">
        <v>23792</v>
      </c>
      <c r="B1001" s="1451" t="s">
        <v>23734</v>
      </c>
      <c r="C1001" s="1451" t="s">
        <v>22924</v>
      </c>
      <c r="D1001" s="1451" t="s">
        <v>23790</v>
      </c>
      <c r="E1001" s="159">
        <v>10899</v>
      </c>
      <c r="F1001" s="685" t="s">
        <v>23793</v>
      </c>
      <c r="G1001" s="1451" t="s">
        <v>116</v>
      </c>
      <c r="H1001" s="1650">
        <v>43698</v>
      </c>
      <c r="I1001" s="1451" t="s">
        <v>23737</v>
      </c>
      <c r="J1001" s="1657" t="s">
        <v>22533</v>
      </c>
    </row>
    <row r="1002" spans="1:10" ht="53.25" customHeight="1">
      <c r="A1002" s="1450" t="s">
        <v>23794</v>
      </c>
      <c r="B1002" s="1451" t="s">
        <v>23734</v>
      </c>
      <c r="C1002" s="1451" t="s">
        <v>22924</v>
      </c>
      <c r="D1002" s="1451" t="s">
        <v>23790</v>
      </c>
      <c r="E1002" s="159">
        <v>8500</v>
      </c>
      <c r="F1002" s="685" t="s">
        <v>23795</v>
      </c>
      <c r="G1002" s="1451" t="s">
        <v>116</v>
      </c>
      <c r="H1002" s="1650">
        <v>43686</v>
      </c>
      <c r="I1002" s="1451" t="s">
        <v>23737</v>
      </c>
      <c r="J1002" s="1657" t="s">
        <v>22533</v>
      </c>
    </row>
    <row r="1003" spans="1:10" ht="53.25" customHeight="1">
      <c r="A1003" s="1450" t="s">
        <v>23796</v>
      </c>
      <c r="B1003" s="1451" t="s">
        <v>23734</v>
      </c>
      <c r="C1003" s="1451" t="s">
        <v>22924</v>
      </c>
      <c r="D1003" s="1451" t="s">
        <v>23790</v>
      </c>
      <c r="E1003" s="159">
        <v>16000</v>
      </c>
      <c r="F1003" s="685" t="s">
        <v>23797</v>
      </c>
      <c r="G1003" s="1451" t="s">
        <v>116</v>
      </c>
      <c r="H1003" s="1650">
        <v>43689</v>
      </c>
      <c r="I1003" s="1451" t="s">
        <v>23737</v>
      </c>
      <c r="J1003" s="1657" t="s">
        <v>22533</v>
      </c>
    </row>
    <row r="1004" spans="1:10" ht="53.25" customHeight="1">
      <c r="A1004" s="1450" t="s">
        <v>23798</v>
      </c>
      <c r="B1004" s="1451" t="s">
        <v>23734</v>
      </c>
      <c r="C1004" s="1451" t="s">
        <v>22924</v>
      </c>
      <c r="D1004" s="1451" t="s">
        <v>23790</v>
      </c>
      <c r="E1004" s="159">
        <v>15000</v>
      </c>
      <c r="F1004" s="685" t="s">
        <v>23799</v>
      </c>
      <c r="G1004" s="1451" t="s">
        <v>116</v>
      </c>
      <c r="H1004" s="1650">
        <v>43692</v>
      </c>
      <c r="I1004" s="1451" t="s">
        <v>23737</v>
      </c>
      <c r="J1004" s="1657" t="s">
        <v>22533</v>
      </c>
    </row>
    <row r="1005" spans="1:10" ht="53.25" customHeight="1">
      <c r="A1005" s="1450" t="s">
        <v>23800</v>
      </c>
      <c r="B1005" s="1451" t="s">
        <v>23734</v>
      </c>
      <c r="C1005" s="1451" t="s">
        <v>22924</v>
      </c>
      <c r="D1005" s="1451" t="s">
        <v>23790</v>
      </c>
      <c r="E1005" s="159">
        <v>18000</v>
      </c>
      <c r="F1005" s="685" t="s">
        <v>23801</v>
      </c>
      <c r="G1005" s="1451" t="s">
        <v>116</v>
      </c>
      <c r="H1005" s="1650">
        <v>43692</v>
      </c>
      <c r="I1005" s="1451" t="s">
        <v>23737</v>
      </c>
      <c r="J1005" s="1657" t="s">
        <v>22533</v>
      </c>
    </row>
    <row r="1006" spans="1:10" ht="27" customHeight="1">
      <c r="A1006" s="1450" t="s">
        <v>23802</v>
      </c>
      <c r="B1006" s="1451" t="s">
        <v>22617</v>
      </c>
      <c r="C1006" s="1451" t="s">
        <v>22924</v>
      </c>
      <c r="D1006" s="1451" t="s">
        <v>23803</v>
      </c>
      <c r="E1006" s="159">
        <v>332492.3</v>
      </c>
      <c r="F1006" s="685" t="s">
        <v>23804</v>
      </c>
      <c r="G1006" s="1451" t="s">
        <v>116</v>
      </c>
      <c r="H1006" s="1650">
        <v>43672</v>
      </c>
      <c r="I1006" s="1451" t="s">
        <v>23737</v>
      </c>
      <c r="J1006" s="1657" t="s">
        <v>22533</v>
      </c>
    </row>
    <row r="1007" spans="1:10" ht="27" customHeight="1">
      <c r="A1007" s="1450" t="s">
        <v>23805</v>
      </c>
      <c r="B1007" s="1451" t="s">
        <v>23720</v>
      </c>
      <c r="C1007" s="1451" t="s">
        <v>22924</v>
      </c>
      <c r="D1007" s="1451" t="s">
        <v>23806</v>
      </c>
      <c r="E1007" s="159">
        <v>975448.56</v>
      </c>
      <c r="F1007" s="685" t="s">
        <v>23722</v>
      </c>
      <c r="G1007" s="1451" t="s">
        <v>116</v>
      </c>
      <c r="H1007" s="1650">
        <v>43719</v>
      </c>
      <c r="I1007" s="1451" t="s">
        <v>23718</v>
      </c>
      <c r="J1007" s="1657" t="s">
        <v>22540</v>
      </c>
    </row>
    <row r="1008" spans="1:10" ht="60">
      <c r="A1008" s="1450" t="s">
        <v>23807</v>
      </c>
      <c r="B1008" s="1451" t="s">
        <v>22122</v>
      </c>
      <c r="C1008" s="1451" t="s">
        <v>22924</v>
      </c>
      <c r="D1008" s="1451" t="s">
        <v>23808</v>
      </c>
      <c r="E1008" s="159">
        <v>160000</v>
      </c>
      <c r="F1008" s="685" t="s">
        <v>23809</v>
      </c>
      <c r="G1008" s="1451" t="s">
        <v>116</v>
      </c>
      <c r="H1008" s="1650">
        <v>43692</v>
      </c>
      <c r="I1008" s="1451" t="s">
        <v>23718</v>
      </c>
      <c r="J1008" s="1657" t="s">
        <v>22540</v>
      </c>
    </row>
    <row r="1009" spans="1:10" ht="84">
      <c r="A1009" s="1450" t="s">
        <v>23810</v>
      </c>
      <c r="B1009" s="1451" t="s">
        <v>23720</v>
      </c>
      <c r="C1009" s="1451" t="s">
        <v>22924</v>
      </c>
      <c r="D1009" s="1451" t="s">
        <v>23811</v>
      </c>
      <c r="E1009" s="159">
        <v>469650.81</v>
      </c>
      <c r="F1009" s="685" t="s">
        <v>23812</v>
      </c>
      <c r="G1009" s="1451" t="s">
        <v>116</v>
      </c>
      <c r="H1009" s="1650">
        <v>43656</v>
      </c>
      <c r="I1009" s="1451" t="s">
        <v>23718</v>
      </c>
      <c r="J1009" s="1657" t="s">
        <v>22540</v>
      </c>
    </row>
    <row r="1010" spans="1:10" ht="28.5" customHeight="1">
      <c r="A1010" s="1450" t="s">
        <v>23813</v>
      </c>
      <c r="B1010" s="1451" t="s">
        <v>22122</v>
      </c>
      <c r="C1010" s="1451" t="s">
        <v>22924</v>
      </c>
      <c r="D1010" s="1451" t="s">
        <v>23814</v>
      </c>
      <c r="E1010" s="159">
        <v>153980</v>
      </c>
      <c r="F1010" s="685" t="s">
        <v>23815</v>
      </c>
      <c r="G1010" s="1451" t="s">
        <v>116</v>
      </c>
      <c r="H1010" s="1650">
        <v>43670</v>
      </c>
      <c r="I1010" s="1451" t="s">
        <v>23706</v>
      </c>
      <c r="J1010" s="1657" t="s">
        <v>22540</v>
      </c>
    </row>
    <row r="1011" spans="1:10" ht="28.5" customHeight="1">
      <c r="A1011" s="1450" t="s">
        <v>23816</v>
      </c>
      <c r="B1011" s="1451" t="s">
        <v>22557</v>
      </c>
      <c r="C1011" s="1451" t="s">
        <v>22924</v>
      </c>
      <c r="D1011" s="1451" t="s">
        <v>23817</v>
      </c>
      <c r="E1011" s="159">
        <v>522222.9</v>
      </c>
      <c r="F1011" s="685" t="s">
        <v>23818</v>
      </c>
      <c r="G1011" s="1451" t="s">
        <v>116</v>
      </c>
      <c r="H1011" s="1650">
        <v>43684</v>
      </c>
      <c r="I1011" s="1451" t="s">
        <v>23819</v>
      </c>
      <c r="J1011" s="1657" t="s">
        <v>22533</v>
      </c>
    </row>
    <row r="1012" spans="1:10" ht="54.75" customHeight="1">
      <c r="A1012" s="1450" t="s">
        <v>23820</v>
      </c>
      <c r="B1012" s="1451" t="s">
        <v>23720</v>
      </c>
      <c r="C1012" s="1451" t="s">
        <v>22924</v>
      </c>
      <c r="D1012" s="1451" t="s">
        <v>23821</v>
      </c>
      <c r="E1012" s="159">
        <v>268800</v>
      </c>
      <c r="F1012" s="685" t="s">
        <v>23822</v>
      </c>
      <c r="G1012" s="1451" t="s">
        <v>116</v>
      </c>
      <c r="H1012" s="1650">
        <v>43698</v>
      </c>
      <c r="I1012" s="1451" t="s">
        <v>23718</v>
      </c>
      <c r="J1012" s="1657" t="s">
        <v>22540</v>
      </c>
    </row>
    <row r="1013" spans="1:10" ht="41.25" customHeight="1">
      <c r="A1013" s="1450" t="s">
        <v>23823</v>
      </c>
      <c r="B1013" s="1451" t="s">
        <v>23720</v>
      </c>
      <c r="C1013" s="1451" t="s">
        <v>22924</v>
      </c>
      <c r="D1013" s="1451" t="s">
        <v>23821</v>
      </c>
      <c r="E1013" s="159">
        <v>89706.85</v>
      </c>
      <c r="F1013" s="685" t="s">
        <v>23824</v>
      </c>
      <c r="G1013" s="1451" t="s">
        <v>116</v>
      </c>
      <c r="H1013" s="1650">
        <v>43712</v>
      </c>
      <c r="I1013" s="1451" t="s">
        <v>23718</v>
      </c>
      <c r="J1013" s="1657" t="s">
        <v>22540</v>
      </c>
    </row>
    <row r="1014" spans="1:10" ht="38.25" customHeight="1">
      <c r="A1014" s="1450" t="s">
        <v>23825</v>
      </c>
      <c r="B1014" s="1451" t="s">
        <v>22122</v>
      </c>
      <c r="C1014" s="1451" t="s">
        <v>22924</v>
      </c>
      <c r="D1014" s="1451" t="s">
        <v>23826</v>
      </c>
      <c r="E1014" s="159">
        <v>69843.3</v>
      </c>
      <c r="F1014" s="685" t="s">
        <v>23827</v>
      </c>
      <c r="G1014" s="1451" t="s">
        <v>116</v>
      </c>
      <c r="H1014" s="1650">
        <v>43734</v>
      </c>
      <c r="I1014" s="1451" t="s">
        <v>23828</v>
      </c>
      <c r="J1014" s="1657" t="s">
        <v>22533</v>
      </c>
    </row>
    <row r="1015" spans="1:10" ht="51" customHeight="1">
      <c r="A1015" s="1450" t="s">
        <v>23829</v>
      </c>
      <c r="B1015" s="1451" t="s">
        <v>22122</v>
      </c>
      <c r="C1015" s="1451" t="s">
        <v>22924</v>
      </c>
      <c r="D1015" s="1451" t="s">
        <v>23830</v>
      </c>
      <c r="E1015" s="159">
        <v>54800</v>
      </c>
      <c r="F1015" s="685" t="s">
        <v>23831</v>
      </c>
      <c r="G1015" s="1451" t="s">
        <v>116</v>
      </c>
      <c r="H1015" s="1650">
        <v>43731</v>
      </c>
      <c r="I1015" s="1451" t="s">
        <v>23718</v>
      </c>
      <c r="J1015" s="1657" t="s">
        <v>22540</v>
      </c>
    </row>
    <row r="1016" spans="1:10" ht="54.75" customHeight="1">
      <c r="A1016" s="1450" t="s">
        <v>23832</v>
      </c>
      <c r="B1016" s="1451" t="s">
        <v>22122</v>
      </c>
      <c r="C1016" s="1451" t="s">
        <v>22924</v>
      </c>
      <c r="D1016" s="1451" t="s">
        <v>23833</v>
      </c>
      <c r="E1016" s="159">
        <v>4368102.04</v>
      </c>
      <c r="F1016" s="685" t="s">
        <v>23834</v>
      </c>
      <c r="G1016" s="1451" t="s">
        <v>116</v>
      </c>
      <c r="H1016" s="1650">
        <v>43728</v>
      </c>
      <c r="I1016" s="1451" t="s">
        <v>23706</v>
      </c>
      <c r="J1016" s="1657" t="s">
        <v>22540</v>
      </c>
    </row>
    <row r="1017" spans="1:10" ht="72">
      <c r="A1017" s="1450" t="s">
        <v>23835</v>
      </c>
      <c r="B1017" s="1451" t="s">
        <v>22122</v>
      </c>
      <c r="C1017" s="1451" t="s">
        <v>22924</v>
      </c>
      <c r="D1017" s="1451" t="s">
        <v>23836</v>
      </c>
      <c r="E1017" s="159">
        <v>56640</v>
      </c>
      <c r="F1017" s="685" t="s">
        <v>23837</v>
      </c>
      <c r="G1017" s="1451" t="s">
        <v>116</v>
      </c>
      <c r="H1017" s="1650">
        <v>43738</v>
      </c>
      <c r="I1017" s="1451" t="s">
        <v>23718</v>
      </c>
      <c r="J1017" s="1657" t="s">
        <v>22540</v>
      </c>
    </row>
    <row r="1018" spans="1:10" ht="48">
      <c r="A1018" s="1450" t="s">
        <v>23838</v>
      </c>
      <c r="B1018" s="1451" t="s">
        <v>22122</v>
      </c>
      <c r="C1018" s="1451" t="s">
        <v>22924</v>
      </c>
      <c r="D1018" s="1451" t="s">
        <v>23839</v>
      </c>
      <c r="E1018" s="159">
        <v>45500</v>
      </c>
      <c r="F1018" s="685" t="s">
        <v>23840</v>
      </c>
      <c r="G1018" s="1451" t="s">
        <v>116</v>
      </c>
      <c r="H1018" s="1650">
        <v>43740</v>
      </c>
      <c r="I1018" s="1451" t="s">
        <v>23718</v>
      </c>
      <c r="J1018" s="1657" t="s">
        <v>22540</v>
      </c>
    </row>
    <row r="1019" spans="1:10" ht="48">
      <c r="A1019" s="1450" t="s">
        <v>23841</v>
      </c>
      <c r="B1019" s="1451" t="s">
        <v>22617</v>
      </c>
      <c r="C1019" s="1451" t="s">
        <v>22924</v>
      </c>
      <c r="D1019" s="1451" t="s">
        <v>23842</v>
      </c>
      <c r="E1019" s="159">
        <v>116041.2</v>
      </c>
      <c r="F1019" s="685" t="s">
        <v>23843</v>
      </c>
      <c r="G1019" s="1451" t="s">
        <v>116</v>
      </c>
      <c r="H1019" s="1650">
        <v>43740</v>
      </c>
      <c r="I1019" s="1451" t="s">
        <v>23844</v>
      </c>
      <c r="J1019" s="1657" t="s">
        <v>22533</v>
      </c>
    </row>
    <row r="1020" spans="1:10" ht="36">
      <c r="A1020" s="1450" t="s">
        <v>23845</v>
      </c>
      <c r="B1020" s="1451" t="s">
        <v>23720</v>
      </c>
      <c r="C1020" s="1451" t="s">
        <v>22924</v>
      </c>
      <c r="D1020" s="1451" t="s">
        <v>23846</v>
      </c>
      <c r="E1020" s="159">
        <v>7679578.7599999998</v>
      </c>
      <c r="F1020" s="685" t="s">
        <v>23847</v>
      </c>
      <c r="G1020" s="1451" t="s">
        <v>116</v>
      </c>
      <c r="H1020" s="1650">
        <v>43776</v>
      </c>
      <c r="I1020" s="1451" t="s">
        <v>21300</v>
      </c>
      <c r="J1020" s="1657" t="s">
        <v>22540</v>
      </c>
    </row>
    <row r="1021" spans="1:10" ht="36">
      <c r="A1021" s="1450" t="s">
        <v>23848</v>
      </c>
      <c r="B1021" s="1451" t="s">
        <v>22617</v>
      </c>
      <c r="C1021" s="1451" t="s">
        <v>22924</v>
      </c>
      <c r="D1021" s="1451" t="s">
        <v>23849</v>
      </c>
      <c r="E1021" s="159">
        <v>483139.91</v>
      </c>
      <c r="F1021" s="685" t="s">
        <v>23850</v>
      </c>
      <c r="G1021" s="1451" t="s">
        <v>116</v>
      </c>
      <c r="H1021" s="1650">
        <v>43766</v>
      </c>
      <c r="I1021" s="1451" t="s">
        <v>23851</v>
      </c>
      <c r="J1021" s="1657" t="s">
        <v>22540</v>
      </c>
    </row>
    <row r="1022" spans="1:10" ht="36">
      <c r="A1022" s="1450" t="s">
        <v>23852</v>
      </c>
      <c r="B1022" s="1451" t="s">
        <v>22617</v>
      </c>
      <c r="C1022" s="1451" t="s">
        <v>22924</v>
      </c>
      <c r="D1022" s="1451" t="s">
        <v>23853</v>
      </c>
      <c r="E1022" s="159">
        <v>72000</v>
      </c>
      <c r="F1022" s="685" t="s">
        <v>23854</v>
      </c>
      <c r="G1022" s="1451" t="s">
        <v>116</v>
      </c>
      <c r="H1022" s="1650">
        <v>43791</v>
      </c>
      <c r="I1022" s="1451" t="s">
        <v>23714</v>
      </c>
      <c r="J1022" s="1657" t="s">
        <v>22540</v>
      </c>
    </row>
    <row r="1023" spans="1:10" ht="45.75" customHeight="1">
      <c r="A1023" s="1450" t="s">
        <v>23855</v>
      </c>
      <c r="B1023" s="1451" t="s">
        <v>22122</v>
      </c>
      <c r="C1023" s="1451" t="s">
        <v>22924</v>
      </c>
      <c r="D1023" s="1451" t="s">
        <v>23856</v>
      </c>
      <c r="E1023" s="159">
        <v>248910</v>
      </c>
      <c r="F1023" s="685" t="s">
        <v>23857</v>
      </c>
      <c r="G1023" s="1451" t="s">
        <v>116</v>
      </c>
      <c r="H1023" s="1650">
        <v>43810</v>
      </c>
      <c r="I1023" s="1451" t="s">
        <v>20829</v>
      </c>
      <c r="J1023" s="1657" t="s">
        <v>22533</v>
      </c>
    </row>
    <row r="1024" spans="1:10" ht="29.25" customHeight="1">
      <c r="A1024" s="1450" t="s">
        <v>23858</v>
      </c>
      <c r="B1024" s="1451" t="s">
        <v>23720</v>
      </c>
      <c r="C1024" s="1451" t="s">
        <v>22924</v>
      </c>
      <c r="D1024" s="1451" t="s">
        <v>23859</v>
      </c>
      <c r="E1024" s="159">
        <v>5086358.7300000004</v>
      </c>
      <c r="F1024" s="685" t="s">
        <v>23860</v>
      </c>
      <c r="G1024" s="1451" t="s">
        <v>116</v>
      </c>
      <c r="H1024" s="1650">
        <v>43818</v>
      </c>
      <c r="I1024" s="1451" t="s">
        <v>23861</v>
      </c>
      <c r="J1024" s="1657" t="s">
        <v>22540</v>
      </c>
    </row>
    <row r="1025" spans="1:10" ht="28.5" customHeight="1">
      <c r="A1025" s="1450" t="s">
        <v>23862</v>
      </c>
      <c r="B1025" s="1451" t="s">
        <v>22122</v>
      </c>
      <c r="C1025" s="1451" t="s">
        <v>22924</v>
      </c>
      <c r="D1025" s="1451" t="s">
        <v>23863</v>
      </c>
      <c r="E1025" s="159">
        <v>187470</v>
      </c>
      <c r="F1025" s="685" t="s">
        <v>23864</v>
      </c>
      <c r="G1025" s="1451" t="s">
        <v>116</v>
      </c>
      <c r="H1025" s="1650">
        <v>43810</v>
      </c>
      <c r="I1025" s="1451" t="s">
        <v>23865</v>
      </c>
      <c r="J1025" s="1657" t="s">
        <v>22533</v>
      </c>
    </row>
    <row r="1026" spans="1:10">
      <c r="A1026" s="2037" t="s">
        <v>21941</v>
      </c>
      <c r="B1026" s="2038"/>
      <c r="C1026" s="2038"/>
      <c r="D1026" s="2038"/>
      <c r="E1026" s="2038"/>
      <c r="F1026" s="2038"/>
      <c r="G1026" s="2038"/>
      <c r="H1026" s="2038"/>
      <c r="I1026" s="2038"/>
      <c r="J1026" s="2039"/>
    </row>
    <row r="1027" spans="1:10" ht="42.75" customHeight="1">
      <c r="A1027" s="1450" t="s">
        <v>23866</v>
      </c>
      <c r="B1027" s="1451" t="s">
        <v>23720</v>
      </c>
      <c r="C1027" s="1451" t="s">
        <v>22924</v>
      </c>
      <c r="D1027" s="1451" t="s">
        <v>23867</v>
      </c>
      <c r="E1027" s="159">
        <v>6760673.2400000002</v>
      </c>
      <c r="F1027" s="685" t="s">
        <v>23868</v>
      </c>
      <c r="G1027" s="1451" t="s">
        <v>116</v>
      </c>
      <c r="H1027" s="1650">
        <v>43833</v>
      </c>
      <c r="I1027" s="1451" t="s">
        <v>23869</v>
      </c>
      <c r="J1027" s="1657" t="s">
        <v>22540</v>
      </c>
    </row>
    <row r="1028" spans="1:10" ht="31.5" customHeight="1">
      <c r="A1028" s="1450" t="s">
        <v>23870</v>
      </c>
      <c r="B1028" s="1451" t="s">
        <v>22122</v>
      </c>
      <c r="C1028" s="1451" t="s">
        <v>22924</v>
      </c>
      <c r="D1028" s="1451" t="s">
        <v>23871</v>
      </c>
      <c r="E1028" s="159">
        <v>212174.66</v>
      </c>
      <c r="F1028" s="685" t="s">
        <v>23872</v>
      </c>
      <c r="G1028" s="1451" t="s">
        <v>116</v>
      </c>
      <c r="H1028" s="1650">
        <v>43837</v>
      </c>
      <c r="I1028" s="1451" t="s">
        <v>23718</v>
      </c>
      <c r="J1028" s="1657" t="s">
        <v>22540</v>
      </c>
    </row>
    <row r="1029" spans="1:10" ht="43.5" customHeight="1">
      <c r="A1029" s="1450" t="s">
        <v>23873</v>
      </c>
      <c r="B1029" s="1451" t="s">
        <v>23720</v>
      </c>
      <c r="C1029" s="1451" t="s">
        <v>22924</v>
      </c>
      <c r="D1029" s="1451" t="s">
        <v>23874</v>
      </c>
      <c r="E1029" s="159" t="s">
        <v>23875</v>
      </c>
      <c r="F1029" s="685" t="s">
        <v>23876</v>
      </c>
      <c r="G1029" s="1451" t="s">
        <v>116</v>
      </c>
      <c r="H1029" s="1650">
        <v>43940</v>
      </c>
      <c r="I1029" s="1451"/>
      <c r="J1029" s="1657" t="s">
        <v>22540</v>
      </c>
    </row>
    <row r="1030" spans="1:10" ht="72">
      <c r="A1030" s="1450" t="s">
        <v>23877</v>
      </c>
      <c r="B1030" s="1451" t="s">
        <v>22122</v>
      </c>
      <c r="C1030" s="1451" t="s">
        <v>22924</v>
      </c>
      <c r="D1030" s="1451" t="s">
        <v>23878</v>
      </c>
      <c r="E1030" s="159" t="s">
        <v>23879</v>
      </c>
      <c r="F1030" s="685" t="s">
        <v>23880</v>
      </c>
      <c r="G1030" s="1451" t="s">
        <v>116</v>
      </c>
      <c r="H1030" s="1650">
        <v>43843</v>
      </c>
      <c r="I1030" s="1451" t="s">
        <v>23718</v>
      </c>
      <c r="J1030" s="1657" t="s">
        <v>22540</v>
      </c>
    </row>
    <row r="1031" spans="1:10" ht="60">
      <c r="A1031" s="1450" t="s">
        <v>23881</v>
      </c>
      <c r="B1031" s="1451" t="s">
        <v>22122</v>
      </c>
      <c r="C1031" s="1451" t="s">
        <v>22924</v>
      </c>
      <c r="D1031" s="1451" t="s">
        <v>23882</v>
      </c>
      <c r="E1031" s="159" t="s">
        <v>23883</v>
      </c>
      <c r="F1031" s="685" t="s">
        <v>23884</v>
      </c>
      <c r="G1031" s="1451" t="s">
        <v>116</v>
      </c>
      <c r="H1031" s="1650">
        <v>43859</v>
      </c>
      <c r="I1031" s="1451" t="s">
        <v>23718</v>
      </c>
      <c r="J1031" s="1657" t="s">
        <v>22540</v>
      </c>
    </row>
    <row r="1032" spans="1:10" ht="96">
      <c r="A1032" s="1450" t="s">
        <v>23885</v>
      </c>
      <c r="B1032" s="1451" t="s">
        <v>22122</v>
      </c>
      <c r="C1032" s="1451" t="s">
        <v>22924</v>
      </c>
      <c r="D1032" s="1451" t="s">
        <v>23886</v>
      </c>
      <c r="E1032" s="159" t="s">
        <v>23887</v>
      </c>
      <c r="F1032" s="685" t="s">
        <v>23888</v>
      </c>
      <c r="G1032" s="1451" t="s">
        <v>116</v>
      </c>
      <c r="H1032" s="1650">
        <v>43885</v>
      </c>
      <c r="I1032" s="1451" t="s">
        <v>23718</v>
      </c>
      <c r="J1032" s="1657" t="s">
        <v>22540</v>
      </c>
    </row>
    <row r="1033" spans="1:10" ht="36">
      <c r="A1033" s="1450" t="s">
        <v>23889</v>
      </c>
      <c r="B1033" s="1451" t="s">
        <v>22617</v>
      </c>
      <c r="C1033" s="1451" t="s">
        <v>22924</v>
      </c>
      <c r="D1033" s="1451" t="s">
        <v>23890</v>
      </c>
      <c r="E1033" s="159">
        <v>291600</v>
      </c>
      <c r="F1033" s="685" t="s">
        <v>23891</v>
      </c>
      <c r="G1033" s="1451" t="s">
        <v>116</v>
      </c>
      <c r="H1033" s="1650">
        <v>43944</v>
      </c>
      <c r="I1033" s="1451" t="s">
        <v>23706</v>
      </c>
      <c r="J1033" s="1657" t="s">
        <v>22540</v>
      </c>
    </row>
    <row r="1034" spans="1:10" ht="36">
      <c r="A1034" s="1450" t="s">
        <v>23892</v>
      </c>
      <c r="B1034" s="1451" t="s">
        <v>22617</v>
      </c>
      <c r="C1034" s="1451" t="s">
        <v>22924</v>
      </c>
      <c r="D1034" s="1451" t="s">
        <v>23893</v>
      </c>
      <c r="E1034" s="159">
        <v>140400</v>
      </c>
      <c r="F1034" s="685" t="s">
        <v>23894</v>
      </c>
      <c r="G1034" s="1451" t="s">
        <v>116</v>
      </c>
      <c r="H1034" s="1650">
        <v>44043</v>
      </c>
      <c r="I1034" s="1451" t="s">
        <v>23706</v>
      </c>
      <c r="J1034" s="1657" t="s">
        <v>22540</v>
      </c>
    </row>
    <row r="1035" spans="1:10" ht="48">
      <c r="A1035" s="1450" t="s">
        <v>23895</v>
      </c>
      <c r="B1035" s="1451" t="s">
        <v>22122</v>
      </c>
      <c r="C1035" s="1451" t="s">
        <v>22924</v>
      </c>
      <c r="D1035" s="1451" t="s">
        <v>23896</v>
      </c>
      <c r="E1035" s="159">
        <v>231000</v>
      </c>
      <c r="F1035" s="685" t="s">
        <v>23864</v>
      </c>
      <c r="G1035" s="1451" t="s">
        <v>116</v>
      </c>
      <c r="H1035" s="1650">
        <v>43902</v>
      </c>
      <c r="I1035" s="1451" t="s">
        <v>23897</v>
      </c>
      <c r="J1035" s="1657" t="s">
        <v>22540</v>
      </c>
    </row>
    <row r="1036" spans="1:10" ht="36">
      <c r="A1036" s="1450" t="s">
        <v>23898</v>
      </c>
      <c r="B1036" s="1451" t="s">
        <v>22122</v>
      </c>
      <c r="C1036" s="1451" t="s">
        <v>22924</v>
      </c>
      <c r="D1036" s="1451" t="s">
        <v>23899</v>
      </c>
      <c r="E1036" s="159">
        <v>307997.65999999997</v>
      </c>
      <c r="F1036" s="685" t="s">
        <v>21930</v>
      </c>
      <c r="G1036" s="1451" t="s">
        <v>116</v>
      </c>
      <c r="H1036" s="1650">
        <v>43888</v>
      </c>
      <c r="I1036" s="1451" t="s">
        <v>23900</v>
      </c>
      <c r="J1036" s="1657" t="s">
        <v>22540</v>
      </c>
    </row>
    <row r="1037" spans="1:10" ht="84">
      <c r="A1037" s="1450" t="s">
        <v>23901</v>
      </c>
      <c r="B1037" s="1451" t="s">
        <v>22122</v>
      </c>
      <c r="C1037" s="1451" t="s">
        <v>22924</v>
      </c>
      <c r="D1037" s="1451" t="s">
        <v>23902</v>
      </c>
      <c r="E1037" s="159" t="s">
        <v>23903</v>
      </c>
      <c r="F1037" s="685" t="s">
        <v>23904</v>
      </c>
      <c r="G1037" s="1451" t="s">
        <v>116</v>
      </c>
      <c r="H1037" s="1650">
        <v>43990</v>
      </c>
      <c r="I1037" s="1451" t="s">
        <v>23718</v>
      </c>
      <c r="J1037" s="1657" t="s">
        <v>22540</v>
      </c>
    </row>
    <row r="1038" spans="1:10" ht="36">
      <c r="A1038" s="1450" t="s">
        <v>23905</v>
      </c>
      <c r="B1038" s="1451" t="s">
        <v>22122</v>
      </c>
      <c r="C1038" s="1451" t="s">
        <v>22924</v>
      </c>
      <c r="D1038" s="1451" t="s">
        <v>23906</v>
      </c>
      <c r="E1038" s="159" t="s">
        <v>23907</v>
      </c>
      <c r="F1038" s="685" t="s">
        <v>23908</v>
      </c>
      <c r="G1038" s="1451" t="s">
        <v>116</v>
      </c>
      <c r="H1038" s="1650">
        <v>44010</v>
      </c>
      <c r="I1038" s="1451" t="s">
        <v>23706</v>
      </c>
      <c r="J1038" s="1657" t="s">
        <v>22540</v>
      </c>
    </row>
    <row r="1039" spans="1:10" ht="36">
      <c r="A1039" s="1450" t="s">
        <v>23909</v>
      </c>
      <c r="B1039" s="1451" t="s">
        <v>22122</v>
      </c>
      <c r="C1039" s="1451" t="s">
        <v>22924</v>
      </c>
      <c r="D1039" s="1451" t="s">
        <v>23910</v>
      </c>
      <c r="E1039" s="159">
        <v>195023.91</v>
      </c>
      <c r="F1039" s="685" t="s">
        <v>23775</v>
      </c>
      <c r="G1039" s="1451" t="s">
        <v>116</v>
      </c>
      <c r="H1039" s="1650">
        <v>44042</v>
      </c>
      <c r="I1039" s="1451" t="s">
        <v>23718</v>
      </c>
      <c r="J1039" s="1657" t="s">
        <v>22540</v>
      </c>
    </row>
    <row r="1040" spans="1:10" ht="24">
      <c r="A1040" s="1450" t="s">
        <v>23911</v>
      </c>
      <c r="B1040" s="1451" t="s">
        <v>22122</v>
      </c>
      <c r="C1040" s="1451" t="s">
        <v>22924</v>
      </c>
      <c r="D1040" s="1451" t="s">
        <v>23912</v>
      </c>
      <c r="E1040" s="159">
        <v>64784.54</v>
      </c>
      <c r="F1040" s="685" t="s">
        <v>23913</v>
      </c>
      <c r="G1040" s="1451" t="s">
        <v>116</v>
      </c>
      <c r="H1040" s="1650">
        <v>44026</v>
      </c>
      <c r="I1040" s="1451" t="s">
        <v>23861</v>
      </c>
      <c r="J1040" s="1657" t="s">
        <v>22540</v>
      </c>
    </row>
    <row r="1041" spans="1:10" ht="24">
      <c r="A1041" s="1450" t="s">
        <v>23914</v>
      </c>
      <c r="B1041" s="1451" t="s">
        <v>22122</v>
      </c>
      <c r="C1041" s="1451" t="s">
        <v>22924</v>
      </c>
      <c r="D1041" s="1451" t="s">
        <v>23915</v>
      </c>
      <c r="E1041" s="159">
        <v>96600</v>
      </c>
      <c r="F1041" s="685" t="s">
        <v>23916</v>
      </c>
      <c r="G1041" s="1451" t="s">
        <v>116</v>
      </c>
      <c r="H1041" s="1650">
        <v>44081</v>
      </c>
      <c r="I1041" s="1451" t="s">
        <v>23718</v>
      </c>
      <c r="J1041" s="1657" t="s">
        <v>22540</v>
      </c>
    </row>
    <row r="1042" spans="1:10" ht="48">
      <c r="A1042" s="1450" t="s">
        <v>23917</v>
      </c>
      <c r="B1042" s="1451" t="s">
        <v>22122</v>
      </c>
      <c r="C1042" s="1451" t="s">
        <v>22924</v>
      </c>
      <c r="D1042" s="1451" t="s">
        <v>23918</v>
      </c>
      <c r="E1042" s="159">
        <v>230000</v>
      </c>
      <c r="F1042" s="685" t="s">
        <v>23919</v>
      </c>
      <c r="G1042" s="1451" t="s">
        <v>116</v>
      </c>
      <c r="H1042" s="1650">
        <v>44092</v>
      </c>
      <c r="I1042" s="1451" t="s">
        <v>23861</v>
      </c>
      <c r="J1042" s="1657" t="s">
        <v>22540</v>
      </c>
    </row>
    <row r="1043" spans="1:10" ht="36">
      <c r="A1043" s="1450" t="s">
        <v>23920</v>
      </c>
      <c r="B1043" s="1451" t="s">
        <v>22122</v>
      </c>
      <c r="C1043" s="1451" t="s">
        <v>22924</v>
      </c>
      <c r="D1043" s="1451" t="s">
        <v>23921</v>
      </c>
      <c r="E1043" s="159">
        <v>59459</v>
      </c>
      <c r="F1043" s="685" t="s">
        <v>23919</v>
      </c>
      <c r="G1043" s="1451" t="s">
        <v>116</v>
      </c>
      <c r="H1043" s="1650">
        <v>44095</v>
      </c>
      <c r="I1043" s="1451" t="s">
        <v>23718</v>
      </c>
      <c r="J1043" s="1657" t="s">
        <v>22540</v>
      </c>
    </row>
    <row r="1044" spans="1:10">
      <c r="A1044" s="2037" t="s">
        <v>23922</v>
      </c>
      <c r="B1044" s="2038"/>
      <c r="C1044" s="2038"/>
      <c r="D1044" s="2038"/>
      <c r="E1044" s="2038"/>
      <c r="F1044" s="2038"/>
      <c r="G1044" s="2038"/>
      <c r="H1044" s="2038"/>
      <c r="I1044" s="2038"/>
      <c r="J1044" s="2039"/>
    </row>
    <row r="1045" spans="1:10" ht="36">
      <c r="A1045" s="1450" t="s">
        <v>23923</v>
      </c>
      <c r="B1045" s="1451" t="s">
        <v>21871</v>
      </c>
      <c r="C1045" s="1451" t="s">
        <v>22924</v>
      </c>
      <c r="D1045" s="1451" t="s">
        <v>389</v>
      </c>
      <c r="E1045" s="159">
        <v>144000</v>
      </c>
      <c r="F1045" s="685"/>
      <c r="G1045" s="1451"/>
      <c r="H1045" s="1650"/>
      <c r="I1045" s="1451"/>
      <c r="J1045" s="1657" t="s">
        <v>23924</v>
      </c>
    </row>
    <row r="1046" spans="1:10" ht="36">
      <c r="A1046" s="1450" t="s">
        <v>23925</v>
      </c>
      <c r="B1046" s="1451" t="s">
        <v>21871</v>
      </c>
      <c r="C1046" s="1451" t="s">
        <v>22924</v>
      </c>
      <c r="D1046" s="1451" t="s">
        <v>389</v>
      </c>
      <c r="E1046" s="159">
        <v>774000</v>
      </c>
      <c r="F1046" s="685"/>
      <c r="G1046" s="1451"/>
      <c r="H1046" s="1650"/>
      <c r="I1046" s="1451"/>
      <c r="J1046" s="1657" t="s">
        <v>23924</v>
      </c>
    </row>
    <row r="1047" spans="1:10" ht="24">
      <c r="A1047" s="1450" t="s">
        <v>23926</v>
      </c>
      <c r="B1047" s="1451" t="s">
        <v>21871</v>
      </c>
      <c r="C1047" s="1451" t="s">
        <v>22924</v>
      </c>
      <c r="D1047" s="1451" t="s">
        <v>389</v>
      </c>
      <c r="E1047" s="159">
        <v>198000</v>
      </c>
      <c r="F1047" s="685"/>
      <c r="G1047" s="1451"/>
      <c r="H1047" s="1650"/>
      <c r="I1047" s="1451"/>
      <c r="J1047" s="1657" t="s">
        <v>23924</v>
      </c>
    </row>
    <row r="1048" spans="1:10" ht="24">
      <c r="A1048" s="1450" t="s">
        <v>23927</v>
      </c>
      <c r="B1048" s="1451" t="s">
        <v>21871</v>
      </c>
      <c r="C1048" s="1451" t="s">
        <v>22924</v>
      </c>
      <c r="D1048" s="1451" t="s">
        <v>389</v>
      </c>
      <c r="E1048" s="159">
        <v>198000</v>
      </c>
      <c r="F1048" s="685"/>
      <c r="G1048" s="1451"/>
      <c r="H1048" s="1650"/>
      <c r="I1048" s="1451"/>
      <c r="J1048" s="1657" t="s">
        <v>23924</v>
      </c>
    </row>
    <row r="1049" spans="1:10" ht="36">
      <c r="A1049" s="1450" t="s">
        <v>23928</v>
      </c>
      <c r="B1049" s="1451" t="s">
        <v>21871</v>
      </c>
      <c r="C1049" s="1451" t="s">
        <v>22924</v>
      </c>
      <c r="D1049" s="1451" t="s">
        <v>389</v>
      </c>
      <c r="E1049" s="159">
        <v>320400</v>
      </c>
      <c r="F1049" s="685"/>
      <c r="G1049" s="1451"/>
      <c r="H1049" s="1650"/>
      <c r="I1049" s="1451"/>
      <c r="J1049" s="1657" t="s">
        <v>23924</v>
      </c>
    </row>
    <row r="1050" spans="1:10" ht="24">
      <c r="A1050" s="1450" t="s">
        <v>23929</v>
      </c>
      <c r="B1050" s="1451" t="s">
        <v>21871</v>
      </c>
      <c r="C1050" s="1451" t="s">
        <v>22924</v>
      </c>
      <c r="D1050" s="1451" t="s">
        <v>389</v>
      </c>
      <c r="E1050" s="159">
        <v>162000</v>
      </c>
      <c r="F1050" s="685"/>
      <c r="G1050" s="1451"/>
      <c r="H1050" s="1650"/>
      <c r="I1050" s="1451"/>
      <c r="J1050" s="1657" t="s">
        <v>23924</v>
      </c>
    </row>
    <row r="1051" spans="1:10" ht="24">
      <c r="A1051" s="1450" t="s">
        <v>23930</v>
      </c>
      <c r="B1051" s="1451" t="s">
        <v>21898</v>
      </c>
      <c r="C1051" s="1451" t="s">
        <v>22924</v>
      </c>
      <c r="D1051" s="1451"/>
      <c r="E1051" s="159">
        <v>118800</v>
      </c>
      <c r="F1051" s="685"/>
      <c r="G1051" s="1451"/>
      <c r="H1051" s="1650"/>
      <c r="I1051" s="1451"/>
      <c r="J1051" s="1657" t="s">
        <v>23924</v>
      </c>
    </row>
    <row r="1052" spans="1:10" ht="36">
      <c r="A1052" s="1450" t="s">
        <v>23931</v>
      </c>
      <c r="B1052" s="1451" t="s">
        <v>21878</v>
      </c>
      <c r="C1052" s="1451" t="s">
        <v>22924</v>
      </c>
      <c r="D1052" s="1451" t="s">
        <v>389</v>
      </c>
      <c r="E1052" s="159">
        <v>2623841.71</v>
      </c>
      <c r="F1052" s="685"/>
      <c r="G1052" s="1451"/>
      <c r="H1052" s="1650"/>
      <c r="I1052" s="1451"/>
      <c r="J1052" s="1657" t="s">
        <v>23924</v>
      </c>
    </row>
    <row r="1053" spans="1:10" ht="36">
      <c r="A1053" s="1450" t="s">
        <v>23932</v>
      </c>
      <c r="B1053" s="1451" t="s">
        <v>21871</v>
      </c>
      <c r="C1053" s="1451" t="s">
        <v>22924</v>
      </c>
      <c r="D1053" s="1451" t="s">
        <v>389</v>
      </c>
      <c r="E1053" s="159">
        <v>486000</v>
      </c>
      <c r="F1053" s="685"/>
      <c r="G1053" s="1451"/>
      <c r="H1053" s="1650"/>
      <c r="I1053" s="1451"/>
      <c r="J1053" s="1657" t="s">
        <v>23924</v>
      </c>
    </row>
    <row r="1054" spans="1:10" ht="36">
      <c r="A1054" s="1450" t="s">
        <v>23933</v>
      </c>
      <c r="B1054" s="1451" t="s">
        <v>21871</v>
      </c>
      <c r="C1054" s="1451" t="s">
        <v>22924</v>
      </c>
      <c r="D1054" s="1451" t="s">
        <v>389</v>
      </c>
      <c r="E1054" s="159">
        <v>504000</v>
      </c>
      <c r="F1054" s="685"/>
      <c r="G1054" s="1451"/>
      <c r="H1054" s="1650"/>
      <c r="I1054" s="1451"/>
      <c r="J1054" s="1657" t="s">
        <v>23924</v>
      </c>
    </row>
    <row r="1055" spans="1:10" ht="36">
      <c r="A1055" s="1450" t="s">
        <v>23934</v>
      </c>
      <c r="B1055" s="1451" t="s">
        <v>21871</v>
      </c>
      <c r="C1055" s="1451" t="s">
        <v>22924</v>
      </c>
      <c r="D1055" s="1451" t="s">
        <v>389</v>
      </c>
      <c r="E1055" s="159">
        <v>360000</v>
      </c>
      <c r="F1055" s="685"/>
      <c r="G1055" s="1451"/>
      <c r="H1055" s="1650"/>
      <c r="I1055" s="1451"/>
      <c r="J1055" s="1657" t="s">
        <v>23924</v>
      </c>
    </row>
    <row r="1056" spans="1:10" ht="48">
      <c r="A1056" s="1450" t="s">
        <v>23935</v>
      </c>
      <c r="B1056" s="1451" t="s">
        <v>21878</v>
      </c>
      <c r="C1056" s="1451" t="s">
        <v>22924</v>
      </c>
      <c r="D1056" s="1451" t="s">
        <v>389</v>
      </c>
      <c r="E1056" s="159">
        <v>3515585.33</v>
      </c>
      <c r="F1056" s="685"/>
      <c r="G1056" s="1451"/>
      <c r="H1056" s="1650"/>
      <c r="I1056" s="1451"/>
      <c r="J1056" s="1657" t="s">
        <v>23924</v>
      </c>
    </row>
    <row r="1057" spans="1:10" ht="36">
      <c r="A1057" s="1450" t="s">
        <v>23936</v>
      </c>
      <c r="B1057" s="1451" t="s">
        <v>21878</v>
      </c>
      <c r="C1057" s="1451" t="s">
        <v>22924</v>
      </c>
      <c r="D1057" s="1451" t="s">
        <v>389</v>
      </c>
      <c r="E1057" s="159">
        <v>47630.7</v>
      </c>
      <c r="F1057" s="685"/>
      <c r="G1057" s="1451"/>
      <c r="H1057" s="1650"/>
      <c r="I1057" s="1451"/>
      <c r="J1057" s="1657" t="s">
        <v>23924</v>
      </c>
    </row>
    <row r="1058" spans="1:10" ht="60">
      <c r="A1058" s="1450" t="s">
        <v>23937</v>
      </c>
      <c r="B1058" s="1451" t="s">
        <v>21878</v>
      </c>
      <c r="C1058" s="1451" t="s">
        <v>22924</v>
      </c>
      <c r="D1058" s="1451"/>
      <c r="E1058" s="159">
        <v>469650.81</v>
      </c>
      <c r="F1058" s="685"/>
      <c r="G1058" s="1451"/>
      <c r="H1058" s="1650"/>
      <c r="I1058" s="1451"/>
      <c r="J1058" s="1657" t="s">
        <v>23924</v>
      </c>
    </row>
    <row r="1059" spans="1:10" ht="36">
      <c r="A1059" s="1450" t="s">
        <v>23938</v>
      </c>
      <c r="B1059" s="1451" t="s">
        <v>21871</v>
      </c>
      <c r="C1059" s="1451" t="s">
        <v>22924</v>
      </c>
      <c r="D1059" s="1451" t="s">
        <v>389</v>
      </c>
      <c r="E1059" s="159">
        <v>108000</v>
      </c>
      <c r="F1059" s="685"/>
      <c r="G1059" s="1451"/>
      <c r="H1059" s="1650"/>
      <c r="I1059" s="1451"/>
      <c r="J1059" s="1657" t="s">
        <v>23924</v>
      </c>
    </row>
    <row r="1060" spans="1:10" ht="36">
      <c r="A1060" s="1450" t="s">
        <v>23939</v>
      </c>
      <c r="B1060" s="1451" t="s">
        <v>21871</v>
      </c>
      <c r="C1060" s="1451" t="s">
        <v>22924</v>
      </c>
      <c r="D1060" s="1451" t="s">
        <v>389</v>
      </c>
      <c r="E1060" s="159">
        <v>143640</v>
      </c>
      <c r="F1060" s="685"/>
      <c r="G1060" s="1451"/>
      <c r="H1060" s="1650"/>
      <c r="I1060" s="1451"/>
      <c r="J1060" s="1657" t="s">
        <v>23924</v>
      </c>
    </row>
    <row r="1061" spans="1:10" ht="36">
      <c r="A1061" s="1450" t="s">
        <v>23940</v>
      </c>
      <c r="B1061" s="1451" t="s">
        <v>21871</v>
      </c>
      <c r="C1061" s="1451" t="s">
        <v>22924</v>
      </c>
      <c r="D1061" s="1451" t="s">
        <v>389</v>
      </c>
      <c r="E1061" s="159">
        <v>396000</v>
      </c>
      <c r="F1061" s="685"/>
      <c r="G1061" s="1451"/>
      <c r="H1061" s="1650"/>
      <c r="I1061" s="1451"/>
      <c r="J1061" s="1657" t="s">
        <v>23924</v>
      </c>
    </row>
    <row r="1062" spans="1:10" ht="36">
      <c r="A1062" s="1450" t="s">
        <v>23941</v>
      </c>
      <c r="B1062" s="1451" t="s">
        <v>21878</v>
      </c>
      <c r="C1062" s="1451" t="s">
        <v>22924</v>
      </c>
      <c r="D1062" s="1451" t="s">
        <v>389</v>
      </c>
      <c r="E1062" s="159">
        <v>1839116.16</v>
      </c>
      <c r="F1062" s="685"/>
      <c r="G1062" s="1451"/>
      <c r="H1062" s="1650"/>
      <c r="I1062" s="1451"/>
      <c r="J1062" s="1657" t="s">
        <v>23924</v>
      </c>
    </row>
    <row r="1063" spans="1:10" ht="36">
      <c r="A1063" s="1450" t="s">
        <v>23942</v>
      </c>
      <c r="B1063" s="1451" t="s">
        <v>21871</v>
      </c>
      <c r="C1063" s="1451" t="s">
        <v>22924</v>
      </c>
      <c r="D1063" s="1451" t="s">
        <v>389</v>
      </c>
      <c r="E1063" s="159">
        <v>306000</v>
      </c>
      <c r="F1063" s="685"/>
      <c r="G1063" s="1451"/>
      <c r="H1063" s="1650"/>
      <c r="I1063" s="1451"/>
      <c r="J1063" s="1657" t="s">
        <v>23924</v>
      </c>
    </row>
    <row r="1064" spans="1:10" ht="36">
      <c r="A1064" s="1450" t="s">
        <v>23943</v>
      </c>
      <c r="B1064" s="1451" t="s">
        <v>21878</v>
      </c>
      <c r="C1064" s="1451" t="s">
        <v>22924</v>
      </c>
      <c r="D1064" s="1451" t="s">
        <v>389</v>
      </c>
      <c r="E1064" s="159">
        <v>567802</v>
      </c>
      <c r="F1064" s="685"/>
      <c r="G1064" s="1451"/>
      <c r="H1064" s="1650"/>
      <c r="I1064" s="1451"/>
      <c r="J1064" s="1657" t="s">
        <v>23924</v>
      </c>
    </row>
    <row r="1065" spans="1:10" ht="36">
      <c r="A1065" s="1450" t="s">
        <v>23944</v>
      </c>
      <c r="B1065" s="1451" t="s">
        <v>21871</v>
      </c>
      <c r="C1065" s="1451" t="s">
        <v>22924</v>
      </c>
      <c r="D1065" s="1451" t="s">
        <v>389</v>
      </c>
      <c r="E1065" s="159">
        <v>50400</v>
      </c>
      <c r="F1065" s="685"/>
      <c r="G1065" s="1451"/>
      <c r="H1065" s="1650"/>
      <c r="I1065" s="1451"/>
      <c r="J1065" s="1657" t="s">
        <v>23924</v>
      </c>
    </row>
    <row r="1066" spans="1:10" ht="24">
      <c r="A1066" s="1450" t="s">
        <v>23945</v>
      </c>
      <c r="B1066" s="1451" t="s">
        <v>21898</v>
      </c>
      <c r="C1066" s="1451" t="s">
        <v>22924</v>
      </c>
      <c r="D1066" s="1451" t="s">
        <v>389</v>
      </c>
      <c r="E1066" s="159">
        <v>187553.8</v>
      </c>
      <c r="F1066" s="685"/>
      <c r="G1066" s="1451"/>
      <c r="H1066" s="1650"/>
      <c r="I1066" s="1451"/>
      <c r="J1066" s="1657" t="s">
        <v>23924</v>
      </c>
    </row>
    <row r="1067" spans="1:10" ht="24">
      <c r="A1067" s="1450" t="s">
        <v>23946</v>
      </c>
      <c r="B1067" s="1451" t="s">
        <v>21878</v>
      </c>
      <c r="C1067" s="1451" t="s">
        <v>22924</v>
      </c>
      <c r="D1067" s="1451"/>
      <c r="E1067" s="159">
        <v>424349.32</v>
      </c>
      <c r="F1067" s="685"/>
      <c r="G1067" s="1451"/>
      <c r="H1067" s="1650"/>
      <c r="I1067" s="1451"/>
      <c r="J1067" s="1657" t="s">
        <v>23924</v>
      </c>
    </row>
    <row r="1068" spans="1:10" ht="36">
      <c r="A1068" s="1450" t="s">
        <v>23947</v>
      </c>
      <c r="B1068" s="1451" t="s">
        <v>21878</v>
      </c>
      <c r="C1068" s="1451" t="s">
        <v>22924</v>
      </c>
      <c r="D1068" s="1451" t="s">
        <v>389</v>
      </c>
      <c r="E1068" s="159">
        <v>5086358.7300000004</v>
      </c>
      <c r="F1068" s="685"/>
      <c r="G1068" s="1451"/>
      <c r="H1068" s="1650"/>
      <c r="I1068" s="1451"/>
      <c r="J1068" s="1657" t="s">
        <v>23948</v>
      </c>
    </row>
    <row r="1069" spans="1:10" ht="24">
      <c r="A1069" s="1450" t="s">
        <v>23949</v>
      </c>
      <c r="B1069" s="1451" t="s">
        <v>21898</v>
      </c>
      <c r="C1069" s="1451" t="s">
        <v>22924</v>
      </c>
      <c r="D1069" s="1451"/>
      <c r="E1069" s="159">
        <v>280000</v>
      </c>
      <c r="F1069" s="685"/>
      <c r="G1069" s="1451"/>
      <c r="H1069" s="1650"/>
      <c r="I1069" s="1451"/>
      <c r="J1069" s="1657" t="s">
        <v>23924</v>
      </c>
    </row>
    <row r="1070" spans="1:10" ht="96">
      <c r="A1070" s="1450" t="s">
        <v>23950</v>
      </c>
      <c r="B1070" s="1451" t="s">
        <v>21898</v>
      </c>
      <c r="C1070" s="1451" t="s">
        <v>22924</v>
      </c>
      <c r="D1070" s="1451" t="s">
        <v>389</v>
      </c>
      <c r="E1070" s="159">
        <v>111920</v>
      </c>
      <c r="F1070" s="685"/>
      <c r="G1070" s="1451"/>
      <c r="H1070" s="1650"/>
      <c r="I1070" s="1451"/>
      <c r="J1070" s="1657" t="s">
        <v>23924</v>
      </c>
    </row>
    <row r="1071" spans="1:10" ht="36">
      <c r="A1071" s="1450" t="s">
        <v>23951</v>
      </c>
      <c r="B1071" s="1451" t="s">
        <v>21898</v>
      </c>
      <c r="C1071" s="1451" t="s">
        <v>22924</v>
      </c>
      <c r="D1071" s="1451" t="s">
        <v>389</v>
      </c>
      <c r="E1071" s="159">
        <v>195023.91</v>
      </c>
      <c r="F1071" s="685"/>
      <c r="G1071" s="1451"/>
      <c r="H1071" s="1650"/>
      <c r="I1071" s="1451"/>
      <c r="J1071" s="1657" t="s">
        <v>23924</v>
      </c>
    </row>
    <row r="1072" spans="1:10" ht="24">
      <c r="A1072" s="1450" t="s">
        <v>23952</v>
      </c>
      <c r="B1072" s="1451" t="s">
        <v>21898</v>
      </c>
      <c r="C1072" s="1451" t="s">
        <v>22924</v>
      </c>
      <c r="D1072" s="1451" t="s">
        <v>389</v>
      </c>
      <c r="E1072" s="159">
        <v>96600</v>
      </c>
      <c r="F1072" s="685"/>
      <c r="G1072" s="1451"/>
      <c r="H1072" s="1650"/>
      <c r="I1072" s="1451"/>
      <c r="J1072" s="1657" t="s">
        <v>23924</v>
      </c>
    </row>
    <row r="1073" spans="1:10" ht="48.75" thickBot="1">
      <c r="A1073" s="1629" t="s">
        <v>23953</v>
      </c>
      <c r="B1073" s="1630" t="s">
        <v>23954</v>
      </c>
      <c r="C1073" s="1630" t="s">
        <v>22127</v>
      </c>
      <c r="D1073" s="1630" t="s">
        <v>389</v>
      </c>
      <c r="E1073" s="1858">
        <v>177378.16</v>
      </c>
      <c r="F1073" s="1632"/>
      <c r="G1073" s="1630"/>
      <c r="H1073" s="1634"/>
      <c r="I1073" s="1630"/>
      <c r="J1073" s="1661" t="s">
        <v>23924</v>
      </c>
    </row>
    <row r="1074" spans="1:10" ht="12.75" thickTop="1"/>
  </sheetData>
  <mergeCells count="76">
    <mergeCell ref="A1044:J1044"/>
    <mergeCell ref="A5:J5"/>
    <mergeCell ref="A142:J142"/>
    <mergeCell ref="A275:J275"/>
    <mergeCell ref="A347:J347"/>
    <mergeCell ref="A462:J462"/>
    <mergeCell ref="A540:J540"/>
    <mergeCell ref="A562:J562"/>
    <mergeCell ref="A608:J608"/>
    <mergeCell ref="A697:J697"/>
    <mergeCell ref="A899:J899"/>
    <mergeCell ref="A916:J916"/>
    <mergeCell ref="A938:J938"/>
    <mergeCell ref="A953:J953"/>
    <mergeCell ref="A969:J969"/>
    <mergeCell ref="A1026:J1026"/>
    <mergeCell ref="A914:J914"/>
    <mergeCell ref="A967:J967"/>
    <mergeCell ref="A794:J794"/>
    <mergeCell ref="A817:J817"/>
    <mergeCell ref="A833:J833"/>
    <mergeCell ref="A847:J847"/>
    <mergeCell ref="A861:J861"/>
    <mergeCell ref="A891:J891"/>
    <mergeCell ref="A815:J815"/>
    <mergeCell ref="A859:J859"/>
    <mergeCell ref="A780:J780"/>
    <mergeCell ref="A736:J736"/>
    <mergeCell ref="A642:J642"/>
    <mergeCell ref="A663:A666"/>
    <mergeCell ref="B663:B666"/>
    <mergeCell ref="C663:C666"/>
    <mergeCell ref="D663:D666"/>
    <mergeCell ref="E663:E666"/>
    <mergeCell ref="A681:J681"/>
    <mergeCell ref="A699:J699"/>
    <mergeCell ref="A720:J720"/>
    <mergeCell ref="A726:J726"/>
    <mergeCell ref="A738:J738"/>
    <mergeCell ref="A591:J591"/>
    <mergeCell ref="A610:J610"/>
    <mergeCell ref="A633:A636"/>
    <mergeCell ref="B633:B636"/>
    <mergeCell ref="C633:C636"/>
    <mergeCell ref="D633:D636"/>
    <mergeCell ref="E633:E636"/>
    <mergeCell ref="A576:J576"/>
    <mergeCell ref="A326:J326"/>
    <mergeCell ref="A350:J350"/>
    <mergeCell ref="A388:J388"/>
    <mergeCell ref="A420:J420"/>
    <mergeCell ref="A464:J464"/>
    <mergeCell ref="A492:J492"/>
    <mergeCell ref="A522:J522"/>
    <mergeCell ref="A542:J542"/>
    <mergeCell ref="A546:J546"/>
    <mergeCell ref="A552:J552"/>
    <mergeCell ref="A564:J564"/>
    <mergeCell ref="A308:J308"/>
    <mergeCell ref="A66:J66"/>
    <mergeCell ref="F69:H69"/>
    <mergeCell ref="F71:H71"/>
    <mergeCell ref="A111:J111"/>
    <mergeCell ref="A127:J127"/>
    <mergeCell ref="A128:J128"/>
    <mergeCell ref="A135:J135"/>
    <mergeCell ref="A144:J144"/>
    <mergeCell ref="A222:J222"/>
    <mergeCell ref="A234:J234"/>
    <mergeCell ref="A277:J277"/>
    <mergeCell ref="A59:J59"/>
    <mergeCell ref="A6:J6"/>
    <mergeCell ref="A7:J7"/>
    <mergeCell ref="A29:J29"/>
    <mergeCell ref="A37:J37"/>
    <mergeCell ref="A58:J58"/>
  </mergeCells>
  <phoneticPr fontId="11" type="noConversion"/>
  <printOptions horizontalCentered="1"/>
  <pageMargins left="0.23622047244094491" right="0.23622047244094491" top="0.74803149606299213" bottom="0.55118110236220474" header="0.31496062992125984" footer="0.31496062992125984"/>
  <pageSetup paperSize="9" scale="63"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5" manualBreakCount="5">
    <brk id="65" max="9" man="1"/>
    <brk id="137" max="16383" man="1"/>
    <brk id="814" max="16383" man="1"/>
    <brk id="913" max="16383" man="1"/>
    <brk id="1025"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1">
    <tabColor theme="7" tint="0.59999389629810485"/>
    <pageSetUpPr fitToPage="1"/>
  </sheetPr>
  <dimension ref="A1:I739"/>
  <sheetViews>
    <sheetView view="pageBreakPreview" topLeftCell="A718" zoomScale="70" zoomScaleNormal="70" zoomScaleSheetLayoutView="70" zoomScalePageLayoutView="85" workbookViewId="0">
      <selection activeCell="A725" sqref="A725"/>
    </sheetView>
  </sheetViews>
  <sheetFormatPr baseColWidth="10" defaultColWidth="11.42578125" defaultRowHeight="12"/>
  <cols>
    <col min="1" max="1" width="50.7109375" style="770" customWidth="1"/>
    <col min="2" max="3" width="23.85546875" style="1480" customWidth="1"/>
    <col min="4" max="6" width="17.140625" style="1486" customWidth="1"/>
    <col min="7" max="7" width="69.5703125" style="1473" customWidth="1"/>
    <col min="8" max="8" width="17.7109375" style="1121" customWidth="1"/>
    <col min="9" max="16384" width="11.42578125" style="37"/>
  </cols>
  <sheetData>
    <row r="1" spans="1:8" s="3" customFormat="1" ht="15.75">
      <c r="A1" s="40" t="s">
        <v>356</v>
      </c>
      <c r="B1" s="1283"/>
      <c r="C1" s="1283"/>
      <c r="D1" s="1481"/>
      <c r="E1" s="1481"/>
      <c r="F1" s="1481"/>
      <c r="G1" s="1462"/>
      <c r="H1" s="1463"/>
    </row>
    <row r="2" spans="1:8" s="3" customFormat="1" ht="16.5" thickBot="1">
      <c r="A2" s="40" t="s">
        <v>23962</v>
      </c>
      <c r="B2" s="1283"/>
      <c r="C2" s="1283"/>
      <c r="D2" s="1481"/>
      <c r="E2" s="1481"/>
      <c r="F2" s="1481"/>
      <c r="G2" s="1462"/>
      <c r="H2" s="1061"/>
    </row>
    <row r="3" spans="1:8" ht="36.75" thickTop="1">
      <c r="A3" s="2061" t="s">
        <v>25</v>
      </c>
      <c r="B3" s="2057" t="s">
        <v>297</v>
      </c>
      <c r="C3" s="2057" t="s">
        <v>298</v>
      </c>
      <c r="D3" s="1456" t="s">
        <v>19335</v>
      </c>
      <c r="E3" s="1456" t="s">
        <v>19336</v>
      </c>
      <c r="F3" s="1456" t="s">
        <v>19337</v>
      </c>
      <c r="G3" s="2057" t="s">
        <v>37</v>
      </c>
      <c r="H3" s="2059" t="s">
        <v>97</v>
      </c>
    </row>
    <row r="4" spans="1:8" ht="12.75" customHeight="1" thickBot="1">
      <c r="A4" s="2062"/>
      <c r="B4" s="2058"/>
      <c r="C4" s="2058"/>
      <c r="D4" s="1868" t="s">
        <v>295</v>
      </c>
      <c r="E4" s="1868" t="s">
        <v>295</v>
      </c>
      <c r="F4" s="1868" t="s">
        <v>295</v>
      </c>
      <c r="G4" s="2058"/>
      <c r="H4" s="2060"/>
    </row>
    <row r="5" spans="1:8" ht="20.45" customHeight="1" thickTop="1">
      <c r="A5" s="2075" t="s">
        <v>18786</v>
      </c>
      <c r="B5" s="2075"/>
      <c r="C5" s="2075"/>
      <c r="D5" s="2075"/>
      <c r="E5" s="2075"/>
      <c r="F5" s="2075"/>
      <c r="G5" s="2075"/>
      <c r="H5" s="2076"/>
    </row>
    <row r="6" spans="1:8">
      <c r="A6" s="2063" t="s">
        <v>19338</v>
      </c>
      <c r="B6" s="2064"/>
      <c r="C6" s="2064"/>
      <c r="D6" s="2064"/>
      <c r="E6" s="2064"/>
      <c r="F6" s="2064"/>
      <c r="G6" s="2064"/>
      <c r="H6" s="2065"/>
    </row>
    <row r="7" spans="1:8" ht="48">
      <c r="A7" s="1450" t="s">
        <v>19339</v>
      </c>
      <c r="B7" s="1451"/>
      <c r="C7" s="1451" t="s">
        <v>19340</v>
      </c>
      <c r="D7" s="1487">
        <v>10000</v>
      </c>
      <c r="E7" s="1487"/>
      <c r="F7" s="1488"/>
      <c r="G7" s="685" t="s">
        <v>19341</v>
      </c>
      <c r="H7" s="1489" t="s">
        <v>19342</v>
      </c>
    </row>
    <row r="8" spans="1:8" ht="72">
      <c r="A8" s="1450" t="s">
        <v>19343</v>
      </c>
      <c r="B8" s="1451"/>
      <c r="C8" s="1451" t="s">
        <v>17435</v>
      </c>
      <c r="D8" s="1487">
        <v>15000</v>
      </c>
      <c r="E8" s="1487"/>
      <c r="F8" s="1488"/>
      <c r="G8" s="685" t="s">
        <v>19343</v>
      </c>
      <c r="H8" s="1489" t="s">
        <v>19342</v>
      </c>
    </row>
    <row r="9" spans="1:8" ht="48">
      <c r="A9" s="1450" t="s">
        <v>19344</v>
      </c>
      <c r="B9" s="1451"/>
      <c r="C9" s="1451" t="s">
        <v>19345</v>
      </c>
      <c r="D9" s="1487">
        <v>15000</v>
      </c>
      <c r="E9" s="1487"/>
      <c r="F9" s="1488"/>
      <c r="G9" s="685" t="s">
        <v>19344</v>
      </c>
      <c r="H9" s="1489" t="s">
        <v>19342</v>
      </c>
    </row>
    <row r="10" spans="1:8" ht="48">
      <c r="A10" s="1450" t="s">
        <v>19346</v>
      </c>
      <c r="B10" s="1451"/>
      <c r="C10" s="1451" t="s">
        <v>19347</v>
      </c>
      <c r="D10" s="1487">
        <v>28000</v>
      </c>
      <c r="E10" s="1487"/>
      <c r="F10" s="1488"/>
      <c r="G10" s="685" t="s">
        <v>19348</v>
      </c>
      <c r="H10" s="1489" t="s">
        <v>19342</v>
      </c>
    </row>
    <row r="11" spans="1:8" ht="48">
      <c r="A11" s="1450" t="s">
        <v>19349</v>
      </c>
      <c r="B11" s="1451"/>
      <c r="C11" s="1451" t="s">
        <v>19350</v>
      </c>
      <c r="D11" s="1487">
        <v>30000</v>
      </c>
      <c r="E11" s="1487"/>
      <c r="F11" s="1488"/>
      <c r="G11" s="685" t="s">
        <v>19349</v>
      </c>
      <c r="H11" s="1489" t="s">
        <v>19342</v>
      </c>
    </row>
    <row r="12" spans="1:8" ht="52.5" customHeight="1">
      <c r="A12" s="1450" t="s">
        <v>19351</v>
      </c>
      <c r="B12" s="1451"/>
      <c r="C12" s="1451" t="s">
        <v>19345</v>
      </c>
      <c r="D12" s="1487">
        <v>10000</v>
      </c>
      <c r="E12" s="1487"/>
      <c r="F12" s="1488"/>
      <c r="G12" s="685" t="s">
        <v>19351</v>
      </c>
      <c r="H12" s="1489" t="s">
        <v>19342</v>
      </c>
    </row>
    <row r="13" spans="1:8" ht="55.5" customHeight="1">
      <c r="A13" s="1450" t="s">
        <v>19352</v>
      </c>
      <c r="B13" s="1451"/>
      <c r="C13" s="1451" t="s">
        <v>19353</v>
      </c>
      <c r="D13" s="1487">
        <v>31200</v>
      </c>
      <c r="E13" s="1487"/>
      <c r="F13" s="1488"/>
      <c r="G13" s="685" t="s">
        <v>19352</v>
      </c>
      <c r="H13" s="1489" t="s">
        <v>19342</v>
      </c>
    </row>
    <row r="14" spans="1:8" ht="72">
      <c r="A14" s="1450" t="s">
        <v>19354</v>
      </c>
      <c r="B14" s="1451"/>
      <c r="C14" s="1451" t="s">
        <v>19355</v>
      </c>
      <c r="D14" s="1487">
        <v>10800</v>
      </c>
      <c r="E14" s="1487"/>
      <c r="F14" s="1488"/>
      <c r="G14" s="685" t="s">
        <v>19354</v>
      </c>
      <c r="H14" s="1489" t="s">
        <v>19342</v>
      </c>
    </row>
    <row r="15" spans="1:8" ht="52.5" customHeight="1">
      <c r="A15" s="1450" t="s">
        <v>19356</v>
      </c>
      <c r="B15" s="1451"/>
      <c r="C15" s="1451" t="s">
        <v>19357</v>
      </c>
      <c r="D15" s="1487">
        <v>23000</v>
      </c>
      <c r="E15" s="1487"/>
      <c r="F15" s="1488"/>
      <c r="G15" s="685" t="s">
        <v>19356</v>
      </c>
      <c r="H15" s="1489" t="s">
        <v>19342</v>
      </c>
    </row>
    <row r="16" spans="1:8" ht="48.75" customHeight="1">
      <c r="A16" s="1450" t="s">
        <v>19358</v>
      </c>
      <c r="B16" s="1451"/>
      <c r="C16" s="1451" t="s">
        <v>16005</v>
      </c>
      <c r="D16" s="1487">
        <v>22500</v>
      </c>
      <c r="E16" s="1487"/>
      <c r="F16" s="1488"/>
      <c r="G16" s="685" t="s">
        <v>19358</v>
      </c>
      <c r="H16" s="1489" t="s">
        <v>19342</v>
      </c>
    </row>
    <row r="17" spans="1:8" ht="52.5" customHeight="1">
      <c r="A17" s="1450" t="s">
        <v>19359</v>
      </c>
      <c r="B17" s="1451"/>
      <c r="C17" s="1451" t="s">
        <v>19360</v>
      </c>
      <c r="D17" s="1487">
        <v>30000</v>
      </c>
      <c r="E17" s="1487"/>
      <c r="F17" s="1488"/>
      <c r="G17" s="685" t="s">
        <v>19359</v>
      </c>
      <c r="H17" s="1489" t="s">
        <v>19342</v>
      </c>
    </row>
    <row r="18" spans="1:8" ht="53.25" customHeight="1">
      <c r="A18" s="1450" t="s">
        <v>19361</v>
      </c>
      <c r="B18" s="1451"/>
      <c r="C18" s="1451" t="s">
        <v>19362</v>
      </c>
      <c r="D18" s="1487">
        <v>31200</v>
      </c>
      <c r="E18" s="1487"/>
      <c r="F18" s="1488"/>
      <c r="G18" s="685" t="s">
        <v>19361</v>
      </c>
      <c r="H18" s="1489" t="s">
        <v>19342</v>
      </c>
    </row>
    <row r="19" spans="1:8" ht="48">
      <c r="A19" s="1450" t="s">
        <v>19363</v>
      </c>
      <c r="B19" s="1451"/>
      <c r="C19" s="1451" t="s">
        <v>19364</v>
      </c>
      <c r="D19" s="1487">
        <v>31000</v>
      </c>
      <c r="E19" s="1487"/>
      <c r="F19" s="1488"/>
      <c r="G19" s="685" t="s">
        <v>19363</v>
      </c>
      <c r="H19" s="1489" t="s">
        <v>19342</v>
      </c>
    </row>
    <row r="20" spans="1:8" ht="72">
      <c r="A20" s="1450" t="s">
        <v>19365</v>
      </c>
      <c r="B20" s="1451"/>
      <c r="C20" s="1451" t="s">
        <v>19366</v>
      </c>
      <c r="D20" s="1487">
        <v>21000</v>
      </c>
      <c r="E20" s="1487"/>
      <c r="F20" s="1488"/>
      <c r="G20" s="685" t="s">
        <v>19365</v>
      </c>
      <c r="H20" s="1489" t="s">
        <v>19342</v>
      </c>
    </row>
    <row r="21" spans="1:8" ht="53.25" customHeight="1">
      <c r="A21" s="1450" t="s">
        <v>19367</v>
      </c>
      <c r="B21" s="1451"/>
      <c r="C21" s="1451" t="s">
        <v>19368</v>
      </c>
      <c r="D21" s="1487">
        <v>23000</v>
      </c>
      <c r="E21" s="1487"/>
      <c r="F21" s="1488"/>
      <c r="G21" s="685" t="s">
        <v>19369</v>
      </c>
      <c r="H21" s="1489" t="s">
        <v>19342</v>
      </c>
    </row>
    <row r="22" spans="1:8" ht="52.5" customHeight="1">
      <c r="A22" s="1450" t="s">
        <v>19370</v>
      </c>
      <c r="B22" s="1451"/>
      <c r="C22" s="1451" t="s">
        <v>19357</v>
      </c>
      <c r="D22" s="1487">
        <v>23000</v>
      </c>
      <c r="E22" s="1487"/>
      <c r="F22" s="1488"/>
      <c r="G22" s="685" t="s">
        <v>19371</v>
      </c>
      <c r="H22" s="1489" t="s">
        <v>19342</v>
      </c>
    </row>
    <row r="23" spans="1:8" ht="50.25" customHeight="1">
      <c r="A23" s="1450" t="s">
        <v>19372</v>
      </c>
      <c r="B23" s="1451"/>
      <c r="C23" s="1451" t="s">
        <v>19373</v>
      </c>
      <c r="D23" s="1487">
        <v>13500</v>
      </c>
      <c r="E23" s="1487"/>
      <c r="F23" s="1488"/>
      <c r="G23" s="685" t="s">
        <v>19372</v>
      </c>
      <c r="H23" s="1489" t="s">
        <v>19342</v>
      </c>
    </row>
    <row r="24" spans="1:8" ht="120">
      <c r="A24" s="1450" t="s">
        <v>19374</v>
      </c>
      <c r="B24" s="1451"/>
      <c r="C24" s="1451" t="s">
        <v>19375</v>
      </c>
      <c r="D24" s="1487">
        <v>15000</v>
      </c>
      <c r="E24" s="1487"/>
      <c r="F24" s="1488"/>
      <c r="G24" s="685" t="s">
        <v>19374</v>
      </c>
      <c r="H24" s="1489" t="s">
        <v>19342</v>
      </c>
    </row>
    <row r="25" spans="1:8" ht="53.25" customHeight="1">
      <c r="A25" s="1450" t="s">
        <v>19376</v>
      </c>
      <c r="B25" s="1451"/>
      <c r="C25" s="1451" t="s">
        <v>19377</v>
      </c>
      <c r="D25" s="1487">
        <v>5007</v>
      </c>
      <c r="E25" s="1487"/>
      <c r="F25" s="1488"/>
      <c r="G25" s="685" t="s">
        <v>19376</v>
      </c>
      <c r="H25" s="1489" t="s">
        <v>19342</v>
      </c>
    </row>
    <row r="26" spans="1:8" ht="52.5" customHeight="1">
      <c r="A26" s="1450" t="s">
        <v>19378</v>
      </c>
      <c r="B26" s="1451"/>
      <c r="C26" s="1451" t="s">
        <v>19377</v>
      </c>
      <c r="D26" s="1487">
        <v>4978.5</v>
      </c>
      <c r="E26" s="1487"/>
      <c r="F26" s="1488"/>
      <c r="G26" s="685" t="s">
        <v>19378</v>
      </c>
      <c r="H26" s="1489" t="s">
        <v>19342</v>
      </c>
    </row>
    <row r="27" spans="1:8" ht="52.5" customHeight="1">
      <c r="A27" s="1450" t="s">
        <v>19379</v>
      </c>
      <c r="B27" s="1451" t="s">
        <v>19380</v>
      </c>
      <c r="C27" s="1451"/>
      <c r="D27" s="1487">
        <v>131250</v>
      </c>
      <c r="E27" s="1487"/>
      <c r="F27" s="1488"/>
      <c r="G27" s="685" t="s">
        <v>19379</v>
      </c>
      <c r="H27" s="1489" t="s">
        <v>19342</v>
      </c>
    </row>
    <row r="28" spans="1:8" ht="52.5" customHeight="1">
      <c r="A28" s="1450" t="s">
        <v>19381</v>
      </c>
      <c r="B28" s="1451" t="s">
        <v>19382</v>
      </c>
      <c r="C28" s="1451"/>
      <c r="D28" s="1487">
        <v>23600</v>
      </c>
      <c r="E28" s="1487"/>
      <c r="F28" s="1488"/>
      <c r="G28" s="685" t="s">
        <v>19383</v>
      </c>
      <c r="H28" s="1489" t="s">
        <v>19342</v>
      </c>
    </row>
    <row r="29" spans="1:8" ht="52.5" customHeight="1">
      <c r="A29" s="1450" t="s">
        <v>19384</v>
      </c>
      <c r="B29" s="1451"/>
      <c r="C29" s="1490" t="s">
        <v>19360</v>
      </c>
      <c r="D29" s="1487"/>
      <c r="E29" s="1487">
        <v>10000</v>
      </c>
      <c r="F29" s="1488">
        <v>10000</v>
      </c>
      <c r="G29" s="685" t="s">
        <v>19384</v>
      </c>
      <c r="H29" s="1489" t="s">
        <v>19342</v>
      </c>
    </row>
    <row r="30" spans="1:8" ht="53.25" customHeight="1">
      <c r="A30" s="1450" t="s">
        <v>19385</v>
      </c>
      <c r="B30" s="1451" t="s">
        <v>19380</v>
      </c>
      <c r="C30" s="1451"/>
      <c r="D30" s="1487"/>
      <c r="E30" s="1487">
        <v>187500</v>
      </c>
      <c r="F30" s="1488">
        <v>187500</v>
      </c>
      <c r="G30" s="685" t="s">
        <v>19385</v>
      </c>
      <c r="H30" s="1489" t="s">
        <v>19342</v>
      </c>
    </row>
    <row r="31" spans="1:8" ht="52.5" customHeight="1">
      <c r="A31" s="1450" t="s">
        <v>19386</v>
      </c>
      <c r="B31" s="1451"/>
      <c r="C31" s="1490" t="s">
        <v>19375</v>
      </c>
      <c r="D31" s="1487"/>
      <c r="E31" s="1487">
        <v>7000</v>
      </c>
      <c r="F31" s="1488">
        <v>7000</v>
      </c>
      <c r="G31" s="685" t="s">
        <v>19386</v>
      </c>
      <c r="H31" s="1489" t="s">
        <v>19342</v>
      </c>
    </row>
    <row r="32" spans="1:8" ht="62.25" customHeight="1">
      <c r="A32" s="1450" t="s">
        <v>19387</v>
      </c>
      <c r="B32" s="1451"/>
      <c r="C32" s="1490">
        <v>60553658</v>
      </c>
      <c r="D32" s="1487"/>
      <c r="E32" s="1487">
        <v>60480</v>
      </c>
      <c r="F32" s="1488">
        <v>60480</v>
      </c>
      <c r="G32" s="685" t="s">
        <v>19387</v>
      </c>
      <c r="H32" s="1489" t="s">
        <v>19342</v>
      </c>
    </row>
    <row r="33" spans="1:8" ht="20.25" customHeight="1">
      <c r="A33" s="2066" t="s">
        <v>19388</v>
      </c>
      <c r="B33" s="2067"/>
      <c r="C33" s="2067"/>
      <c r="D33" s="2067"/>
      <c r="E33" s="2067"/>
      <c r="F33" s="2067"/>
      <c r="G33" s="2067"/>
      <c r="H33" s="2068"/>
    </row>
    <row r="34" spans="1:8" ht="48">
      <c r="A34" s="1450" t="s">
        <v>19389</v>
      </c>
      <c r="B34" s="1451" t="s">
        <v>74</v>
      </c>
      <c r="C34" s="1490">
        <v>23974636</v>
      </c>
      <c r="D34" s="1487">
        <v>20000</v>
      </c>
      <c r="E34" s="1487"/>
      <c r="F34" s="1488"/>
      <c r="G34" s="685" t="s">
        <v>19390</v>
      </c>
      <c r="H34" s="1489" t="s">
        <v>19342</v>
      </c>
    </row>
    <row r="35" spans="1:8" ht="60">
      <c r="A35" s="1450" t="s">
        <v>19391</v>
      </c>
      <c r="B35" s="1451" t="s">
        <v>74</v>
      </c>
      <c r="C35" s="1490">
        <v>23974636</v>
      </c>
      <c r="D35" s="1487">
        <v>20000</v>
      </c>
      <c r="E35" s="1487"/>
      <c r="F35" s="1488"/>
      <c r="G35" s="685" t="s">
        <v>19392</v>
      </c>
      <c r="H35" s="1489" t="s">
        <v>19342</v>
      </c>
    </row>
    <row r="36" spans="1:8" ht="48">
      <c r="A36" s="1450" t="s">
        <v>19393</v>
      </c>
      <c r="B36" s="1451" t="s">
        <v>74</v>
      </c>
      <c r="C36" s="1490">
        <v>23974636</v>
      </c>
      <c r="D36" s="1487"/>
      <c r="E36" s="1487">
        <v>20000</v>
      </c>
      <c r="F36" s="1488"/>
      <c r="G36" s="685" t="s">
        <v>19394</v>
      </c>
      <c r="H36" s="1489" t="s">
        <v>19342</v>
      </c>
    </row>
    <row r="37" spans="1:8" ht="48">
      <c r="A37" s="1450" t="s">
        <v>19395</v>
      </c>
      <c r="B37" s="1451" t="s">
        <v>19396</v>
      </c>
      <c r="C37" s="1490"/>
      <c r="D37" s="1487"/>
      <c r="E37" s="1487">
        <v>2870</v>
      </c>
      <c r="F37" s="1488">
        <v>3756</v>
      </c>
      <c r="G37" s="685" t="s">
        <v>19397</v>
      </c>
      <c r="H37" s="1489" t="s">
        <v>19342</v>
      </c>
    </row>
    <row r="38" spans="1:8" ht="60">
      <c r="A38" s="1450" t="s">
        <v>19398</v>
      </c>
      <c r="B38" s="1451" t="s">
        <v>74</v>
      </c>
      <c r="C38" s="1490">
        <v>23974636</v>
      </c>
      <c r="D38" s="1487"/>
      <c r="E38" s="1487">
        <v>30000</v>
      </c>
      <c r="F38" s="1488"/>
      <c r="G38" s="685" t="s">
        <v>19399</v>
      </c>
      <c r="H38" s="1489" t="s">
        <v>19342</v>
      </c>
    </row>
    <row r="39" spans="1:8" ht="60">
      <c r="A39" s="1450" t="s">
        <v>19400</v>
      </c>
      <c r="B39" s="1451" t="s">
        <v>19401</v>
      </c>
      <c r="C39" s="1490"/>
      <c r="D39" s="1487"/>
      <c r="E39" s="1487">
        <v>34400</v>
      </c>
      <c r="F39" s="1488"/>
      <c r="G39" s="685" t="s">
        <v>19402</v>
      </c>
      <c r="H39" s="1489" t="s">
        <v>19342</v>
      </c>
    </row>
    <row r="40" spans="1:8" ht="72">
      <c r="A40" s="1450" t="s">
        <v>19403</v>
      </c>
      <c r="B40" s="1451" t="s">
        <v>19404</v>
      </c>
      <c r="C40" s="1490"/>
      <c r="D40" s="1487"/>
      <c r="E40" s="1487">
        <v>34400</v>
      </c>
      <c r="F40" s="1488"/>
      <c r="G40" s="685" t="s">
        <v>19405</v>
      </c>
      <c r="H40" s="1489" t="s">
        <v>19342</v>
      </c>
    </row>
    <row r="41" spans="1:8" ht="48">
      <c r="A41" s="1450" t="s">
        <v>19406</v>
      </c>
      <c r="B41" s="1451" t="s">
        <v>19407</v>
      </c>
      <c r="C41" s="1490"/>
      <c r="D41" s="1487"/>
      <c r="E41" s="1487"/>
      <c r="F41" s="1488">
        <v>34000</v>
      </c>
      <c r="G41" s="685" t="s">
        <v>19408</v>
      </c>
      <c r="H41" s="1489" t="s">
        <v>19342</v>
      </c>
    </row>
    <row r="42" spans="1:8" ht="121.15" customHeight="1">
      <c r="A42" s="1450" t="s">
        <v>19409</v>
      </c>
      <c r="B42" s="1451" t="s">
        <v>19404</v>
      </c>
      <c r="C42" s="1490"/>
      <c r="D42" s="1487"/>
      <c r="E42" s="1487"/>
      <c r="F42" s="1488">
        <v>34400</v>
      </c>
      <c r="G42" s="685" t="s">
        <v>19410</v>
      </c>
      <c r="H42" s="1489" t="s">
        <v>19342</v>
      </c>
    </row>
    <row r="43" spans="1:8" ht="73.150000000000006" customHeight="1">
      <c r="A43" s="1450" t="s">
        <v>19411</v>
      </c>
      <c r="B43" s="1451" t="s">
        <v>19412</v>
      </c>
      <c r="C43" s="1490"/>
      <c r="D43" s="1487"/>
      <c r="E43" s="1487"/>
      <c r="F43" s="1488">
        <v>31480</v>
      </c>
      <c r="G43" s="685" t="s">
        <v>19413</v>
      </c>
      <c r="H43" s="1489" t="s">
        <v>19342</v>
      </c>
    </row>
    <row r="44" spans="1:8" ht="84">
      <c r="A44" s="1450" t="s">
        <v>19414</v>
      </c>
      <c r="B44" s="1451" t="s">
        <v>19401</v>
      </c>
      <c r="C44" s="1490"/>
      <c r="D44" s="1487"/>
      <c r="E44" s="1487"/>
      <c r="F44" s="1488">
        <v>34000</v>
      </c>
      <c r="G44" s="685" t="s">
        <v>19415</v>
      </c>
      <c r="H44" s="1489" t="s">
        <v>19342</v>
      </c>
    </row>
    <row r="45" spans="1:8" ht="48">
      <c r="A45" s="1450" t="s">
        <v>19416</v>
      </c>
      <c r="B45" s="1451" t="s">
        <v>19396</v>
      </c>
      <c r="C45" s="1490"/>
      <c r="D45" s="1487">
        <v>26503.32</v>
      </c>
      <c r="E45" s="1487"/>
      <c r="F45" s="1488"/>
      <c r="G45" s="685" t="s">
        <v>19417</v>
      </c>
      <c r="H45" s="1489" t="s">
        <v>19342</v>
      </c>
    </row>
    <row r="46" spans="1:8">
      <c r="A46" s="1450"/>
      <c r="B46" s="1451"/>
      <c r="C46" s="1490"/>
      <c r="D46" s="1487"/>
      <c r="E46" s="1487"/>
      <c r="F46" s="1488"/>
      <c r="G46" s="685"/>
      <c r="H46" s="1489"/>
    </row>
    <row r="47" spans="1:8" ht="12.75" thickBot="1">
      <c r="A47" s="796" t="s">
        <v>26</v>
      </c>
      <c r="B47" s="2058"/>
      <c r="C47" s="2058"/>
      <c r="D47" s="1491">
        <f>SUM(D7:D45)</f>
        <v>614538.81999999995</v>
      </c>
      <c r="E47" s="1491">
        <f>SUM(E7:E45)</f>
        <v>386650</v>
      </c>
      <c r="F47" s="1491">
        <f>SUM(F7:F45)</f>
        <v>402616</v>
      </c>
      <c r="G47" s="2058"/>
      <c r="H47" s="2069"/>
    </row>
    <row r="48" spans="1:8" ht="12.75" hidden="1" thickTop="1">
      <c r="A48" s="9" t="s">
        <v>38</v>
      </c>
      <c r="B48" s="1464"/>
      <c r="C48" s="1464"/>
      <c r="D48" s="1475"/>
      <c r="E48" s="1475"/>
      <c r="F48" s="1475"/>
      <c r="G48" s="1466"/>
      <c r="H48" s="1465"/>
    </row>
    <row r="49" spans="1:8" ht="12.75" hidden="1" thickTop="1">
      <c r="A49" s="1" t="s">
        <v>98</v>
      </c>
      <c r="B49" s="1464"/>
      <c r="C49" s="1464"/>
      <c r="D49" s="1475"/>
      <c r="E49" s="1475"/>
      <c r="F49" s="1475"/>
      <c r="G49" s="1466"/>
      <c r="H49" s="1465"/>
    </row>
    <row r="50" spans="1:8" ht="12.75" hidden="1" thickTop="1"/>
    <row r="51" spans="1:8" ht="12.75" hidden="1" thickTop="1"/>
    <row r="52" spans="1:8" ht="12.75" hidden="1" thickTop="1"/>
    <row r="53" spans="1:8" ht="22.9" customHeight="1" thickTop="1" thickBot="1">
      <c r="A53" s="2050" t="s">
        <v>19058</v>
      </c>
      <c r="B53" s="2050"/>
      <c r="C53" s="2050"/>
      <c r="D53" s="2050"/>
      <c r="E53" s="2050"/>
      <c r="F53" s="2050"/>
      <c r="G53" s="2050"/>
      <c r="H53" s="2050"/>
    </row>
    <row r="54" spans="1:8" ht="36.75" hidden="1" thickTop="1">
      <c r="A54" s="2061" t="s">
        <v>25</v>
      </c>
      <c r="B54" s="2057" t="s">
        <v>297</v>
      </c>
      <c r="C54" s="2057" t="s">
        <v>298</v>
      </c>
      <c r="D54" s="1456" t="s">
        <v>19335</v>
      </c>
      <c r="E54" s="1456" t="s">
        <v>19336</v>
      </c>
      <c r="F54" s="1456" t="s">
        <v>19337</v>
      </c>
      <c r="G54" s="2057" t="s">
        <v>37</v>
      </c>
      <c r="H54" s="2059" t="s">
        <v>97</v>
      </c>
    </row>
    <row r="55" spans="1:8" ht="12.75" hidden="1" customHeight="1">
      <c r="A55" s="2043"/>
      <c r="B55" s="2044"/>
      <c r="C55" s="2044"/>
      <c r="D55" s="795" t="s">
        <v>295</v>
      </c>
      <c r="E55" s="795" t="s">
        <v>295</v>
      </c>
      <c r="F55" s="795" t="s">
        <v>295</v>
      </c>
      <c r="G55" s="2044"/>
      <c r="H55" s="2070"/>
    </row>
    <row r="56" spans="1:8" ht="12.75" thickTop="1">
      <c r="A56" s="1450">
        <v>1</v>
      </c>
      <c r="B56" s="1451"/>
      <c r="C56" s="1490"/>
      <c r="D56" s="1487"/>
      <c r="E56" s="1487"/>
      <c r="F56" s="1488"/>
      <c r="G56" s="685"/>
      <c r="H56" s="1489"/>
    </row>
    <row r="57" spans="1:8">
      <c r="A57" s="1450">
        <v>2</v>
      </c>
      <c r="B57" s="1451"/>
      <c r="C57" s="1490"/>
      <c r="D57" s="1487"/>
      <c r="E57" s="1487"/>
      <c r="F57" s="1488"/>
      <c r="G57" s="685"/>
      <c r="H57" s="1489"/>
    </row>
    <row r="58" spans="1:8">
      <c r="A58" s="1450">
        <v>3</v>
      </c>
      <c r="B58" s="1451"/>
      <c r="C58" s="1490"/>
      <c r="D58" s="1487"/>
      <c r="E58" s="1487"/>
      <c r="F58" s="1488"/>
      <c r="G58" s="685"/>
      <c r="H58" s="1489"/>
    </row>
    <row r="59" spans="1:8" ht="12.75" thickBot="1">
      <c r="A59" s="796" t="s">
        <v>26</v>
      </c>
      <c r="B59" s="2058"/>
      <c r="C59" s="2058"/>
      <c r="D59" s="1491">
        <f>SUM(D56:D58)</f>
        <v>0</v>
      </c>
      <c r="E59" s="1491">
        <f>SUM(E56:E58)</f>
        <v>0</v>
      </c>
      <c r="F59" s="1491">
        <f>SUM(F56:F58)</f>
        <v>0</v>
      </c>
      <c r="G59" s="2058"/>
      <c r="H59" s="2069"/>
    </row>
    <row r="60" spans="1:8" ht="12.75" hidden="1" thickTop="1">
      <c r="A60" s="9" t="s">
        <v>38</v>
      </c>
      <c r="B60" s="1464"/>
      <c r="C60" s="1464"/>
      <c r="D60" s="1475"/>
      <c r="E60" s="1475"/>
      <c r="F60" s="1475"/>
      <c r="G60" s="1466"/>
      <c r="H60" s="1465"/>
    </row>
    <row r="61" spans="1:8" ht="12.75" hidden="1" thickTop="1">
      <c r="A61" s="1" t="s">
        <v>98</v>
      </c>
      <c r="B61" s="1464"/>
      <c r="C61" s="1464"/>
      <c r="D61" s="1475"/>
      <c r="E61" s="1475"/>
      <c r="F61" s="1475"/>
      <c r="G61" s="1466"/>
      <c r="H61" s="1465"/>
    </row>
    <row r="62" spans="1:8" ht="12.75" hidden="1" thickTop="1"/>
    <row r="63" spans="1:8" ht="20.45" customHeight="1" thickTop="1" thickBot="1">
      <c r="A63" s="2050" t="s">
        <v>19070</v>
      </c>
      <c r="B63" s="2050"/>
      <c r="C63" s="2050"/>
      <c r="D63" s="2050"/>
      <c r="E63" s="2050"/>
      <c r="F63" s="2050"/>
      <c r="G63" s="2050"/>
      <c r="H63" s="2050"/>
    </row>
    <row r="64" spans="1:8" ht="36.75" hidden="1" thickTop="1">
      <c r="A64" s="2061" t="s">
        <v>25</v>
      </c>
      <c r="B64" s="2057" t="s">
        <v>297</v>
      </c>
      <c r="C64" s="2057" t="s">
        <v>298</v>
      </c>
      <c r="D64" s="1456" t="s">
        <v>19335</v>
      </c>
      <c r="E64" s="1456" t="s">
        <v>19336</v>
      </c>
      <c r="F64" s="1456" t="s">
        <v>19337</v>
      </c>
      <c r="G64" s="2057" t="s">
        <v>37</v>
      </c>
      <c r="H64" s="2059" t="s">
        <v>97</v>
      </c>
    </row>
    <row r="65" spans="1:8" ht="12.75" hidden="1" customHeight="1">
      <c r="A65" s="2043"/>
      <c r="B65" s="2044"/>
      <c r="C65" s="2044"/>
      <c r="D65" s="795" t="s">
        <v>295</v>
      </c>
      <c r="E65" s="795" t="s">
        <v>295</v>
      </c>
      <c r="F65" s="795" t="s">
        <v>295</v>
      </c>
      <c r="G65" s="2044"/>
      <c r="H65" s="2070"/>
    </row>
    <row r="66" spans="1:8" ht="12.75" thickTop="1">
      <c r="A66" s="1450">
        <v>1</v>
      </c>
      <c r="B66" s="1451"/>
      <c r="C66" s="1490"/>
      <c r="D66" s="1487"/>
      <c r="E66" s="1487"/>
      <c r="F66" s="1488"/>
      <c r="G66" s="685"/>
      <c r="H66" s="1489"/>
    </row>
    <row r="67" spans="1:8">
      <c r="A67" s="1450">
        <v>2</v>
      </c>
      <c r="B67" s="1451"/>
      <c r="C67" s="1490"/>
      <c r="D67" s="1487"/>
      <c r="E67" s="1487"/>
      <c r="F67" s="1488"/>
      <c r="G67" s="685"/>
      <c r="H67" s="1489"/>
    </row>
    <row r="68" spans="1:8">
      <c r="A68" s="1450">
        <v>3</v>
      </c>
      <c r="B68" s="1451"/>
      <c r="C68" s="1490"/>
      <c r="D68" s="1487"/>
      <c r="E68" s="1487"/>
      <c r="F68" s="1488"/>
      <c r="G68" s="685"/>
      <c r="H68" s="1489"/>
    </row>
    <row r="69" spans="1:8" ht="12.75" thickBot="1">
      <c r="A69" s="796" t="s">
        <v>26</v>
      </c>
      <c r="B69" s="2058"/>
      <c r="C69" s="2058"/>
      <c r="D69" s="1491">
        <f>SUM(D66:D68)</f>
        <v>0</v>
      </c>
      <c r="E69" s="1491">
        <f>SUM(E66:E68)</f>
        <v>0</v>
      </c>
      <c r="F69" s="1491">
        <f>SUM(F66:F68)</f>
        <v>0</v>
      </c>
      <c r="G69" s="2058"/>
      <c r="H69" s="2069"/>
    </row>
    <row r="70" spans="1:8" ht="12.75" hidden="1" thickTop="1">
      <c r="A70" s="9" t="s">
        <v>38</v>
      </c>
      <c r="B70" s="1464"/>
      <c r="C70" s="1464"/>
      <c r="D70" s="1475"/>
      <c r="E70" s="1475"/>
      <c r="F70" s="1475"/>
      <c r="G70" s="1466"/>
      <c r="H70" s="1465"/>
    </row>
    <row r="71" spans="1:8" ht="12.75" hidden="1" thickTop="1">
      <c r="A71" s="1" t="s">
        <v>98</v>
      </c>
      <c r="B71" s="1464"/>
      <c r="C71" s="1464"/>
      <c r="D71" s="1475"/>
      <c r="E71" s="1475"/>
      <c r="F71" s="1475"/>
      <c r="G71" s="1466"/>
      <c r="H71" s="1465"/>
    </row>
    <row r="72" spans="1:8" ht="12.75" hidden="1" thickTop="1"/>
    <row r="73" spans="1:8" ht="12.75" hidden="1" thickTop="1"/>
    <row r="74" spans="1:8" ht="25.9" customHeight="1" thickTop="1" thickBot="1">
      <c r="A74" s="2071" t="s">
        <v>19074</v>
      </c>
      <c r="B74" s="2071"/>
      <c r="C74" s="2071"/>
      <c r="D74" s="2071"/>
      <c r="E74" s="2071"/>
      <c r="F74" s="2071"/>
      <c r="G74" s="2071"/>
      <c r="H74" s="2071"/>
    </row>
    <row r="75" spans="1:8" ht="36.75" hidden="1" thickTop="1">
      <c r="A75" s="2061" t="s">
        <v>25</v>
      </c>
      <c r="B75" s="2057" t="s">
        <v>297</v>
      </c>
      <c r="C75" s="2057" t="s">
        <v>298</v>
      </c>
      <c r="D75" s="1456" t="s">
        <v>19335</v>
      </c>
      <c r="E75" s="1456" t="s">
        <v>19336</v>
      </c>
      <c r="F75" s="1456" t="s">
        <v>19337</v>
      </c>
      <c r="G75" s="2057" t="s">
        <v>37</v>
      </c>
      <c r="H75" s="2059" t="s">
        <v>97</v>
      </c>
    </row>
    <row r="76" spans="1:8" ht="12.75" hidden="1" customHeight="1">
      <c r="A76" s="2043"/>
      <c r="B76" s="2044"/>
      <c r="C76" s="2044"/>
      <c r="D76" s="795" t="s">
        <v>295</v>
      </c>
      <c r="E76" s="795" t="s">
        <v>295</v>
      </c>
      <c r="F76" s="795" t="s">
        <v>295</v>
      </c>
      <c r="G76" s="2044"/>
      <c r="H76" s="2070"/>
    </row>
    <row r="77" spans="1:8" ht="61.15" customHeight="1" thickTop="1">
      <c r="A77" s="1450" t="s">
        <v>19418</v>
      </c>
      <c r="B77" s="1451" t="s">
        <v>19419</v>
      </c>
      <c r="C77" s="1490"/>
      <c r="D77" s="1487">
        <v>30000</v>
      </c>
      <c r="E77" s="1487"/>
      <c r="F77" s="1488"/>
      <c r="G77" s="685" t="s">
        <v>19420</v>
      </c>
      <c r="H77" s="1489" t="s">
        <v>19342</v>
      </c>
    </row>
    <row r="78" spans="1:8" ht="12.75" thickBot="1">
      <c r="A78" s="796" t="s">
        <v>26</v>
      </c>
      <c r="B78" s="2058"/>
      <c r="C78" s="2058"/>
      <c r="D78" s="1491">
        <f>SUM(D73:D77)</f>
        <v>30000</v>
      </c>
      <c r="E78" s="1491">
        <f>SUM(E73:E77)</f>
        <v>0</v>
      </c>
      <c r="F78" s="1491">
        <f>SUM(F73:F77)</f>
        <v>0</v>
      </c>
      <c r="G78" s="2058"/>
      <c r="H78" s="2069"/>
    </row>
    <row r="79" spans="1:8" ht="12.75" hidden="1" thickTop="1">
      <c r="A79" s="9" t="s">
        <v>38</v>
      </c>
      <c r="B79" s="1464"/>
      <c r="C79" s="1464"/>
      <c r="D79" s="1475"/>
      <c r="E79" s="1475"/>
      <c r="F79" s="1475"/>
      <c r="G79" s="1466"/>
      <c r="H79" s="1465"/>
    </row>
    <row r="80" spans="1:8" ht="12.75" hidden="1" thickTop="1">
      <c r="A80" s="1" t="s">
        <v>98</v>
      </c>
      <c r="B80" s="1468"/>
      <c r="C80" s="1468"/>
      <c r="D80" s="1474"/>
      <c r="E80" s="1474"/>
      <c r="F80" s="1474"/>
      <c r="G80" s="1466"/>
      <c r="H80" s="1465"/>
    </row>
    <row r="81" spans="1:8" ht="12.75" hidden="1" thickTop="1"/>
    <row r="82" spans="1:8" ht="23.45" customHeight="1" thickTop="1" thickBot="1">
      <c r="A82" s="2050" t="s">
        <v>19421</v>
      </c>
      <c r="B82" s="2050"/>
      <c r="C82" s="2050"/>
      <c r="D82" s="2050"/>
      <c r="E82" s="2050"/>
      <c r="F82" s="2050"/>
      <c r="G82" s="2050"/>
      <c r="H82" s="2050"/>
    </row>
    <row r="83" spans="1:8" ht="36.75" hidden="1" thickTop="1">
      <c r="A83" s="2061" t="s">
        <v>25</v>
      </c>
      <c r="B83" s="2057" t="s">
        <v>297</v>
      </c>
      <c r="C83" s="2057" t="s">
        <v>298</v>
      </c>
      <c r="D83" s="1456" t="s">
        <v>19335</v>
      </c>
      <c r="E83" s="1456" t="s">
        <v>19336</v>
      </c>
      <c r="F83" s="1456" t="s">
        <v>19337</v>
      </c>
      <c r="G83" s="2057" t="s">
        <v>37</v>
      </c>
      <c r="H83" s="2059" t="s">
        <v>97</v>
      </c>
    </row>
    <row r="84" spans="1:8" ht="12.75" hidden="1" customHeight="1">
      <c r="A84" s="2043"/>
      <c r="B84" s="2044"/>
      <c r="C84" s="2044"/>
      <c r="D84" s="795" t="s">
        <v>295</v>
      </c>
      <c r="E84" s="795" t="s">
        <v>295</v>
      </c>
      <c r="F84" s="795" t="s">
        <v>295</v>
      </c>
      <c r="G84" s="2044"/>
      <c r="H84" s="2070"/>
    </row>
    <row r="85" spans="1:8" ht="72.75" thickTop="1">
      <c r="A85" s="1450" t="s">
        <v>19422</v>
      </c>
      <c r="B85" s="1451" t="s">
        <v>19423</v>
      </c>
      <c r="C85" s="1451" t="s">
        <v>74</v>
      </c>
      <c r="D85" s="1482">
        <v>41765</v>
      </c>
      <c r="E85" s="1482">
        <v>0</v>
      </c>
      <c r="F85" s="1482">
        <f>256475</f>
        <v>256475</v>
      </c>
      <c r="G85" s="685" t="s">
        <v>19424</v>
      </c>
      <c r="H85" s="1489" t="s">
        <v>19425</v>
      </c>
    </row>
    <row r="86" spans="1:8" ht="72">
      <c r="A86" s="1450" t="s">
        <v>19426</v>
      </c>
      <c r="B86" s="1451" t="s">
        <v>74</v>
      </c>
      <c r="C86" s="1451" t="s">
        <v>74</v>
      </c>
      <c r="D86" s="1482"/>
      <c r="E86" s="1482"/>
      <c r="F86" s="1482">
        <v>253500</v>
      </c>
      <c r="G86" s="685" t="s">
        <v>19426</v>
      </c>
      <c r="H86" s="1489" t="s">
        <v>19427</v>
      </c>
    </row>
    <row r="87" spans="1:8" ht="36">
      <c r="A87" s="1450" t="s">
        <v>19428</v>
      </c>
      <c r="B87" s="1451" t="s">
        <v>74</v>
      </c>
      <c r="C87" s="1451" t="s">
        <v>74</v>
      </c>
      <c r="D87" s="1482"/>
      <c r="E87" s="1482"/>
      <c r="F87" s="1482">
        <v>304200</v>
      </c>
      <c r="G87" s="685" t="s">
        <v>19428</v>
      </c>
      <c r="H87" s="1489" t="s">
        <v>19427</v>
      </c>
    </row>
    <row r="88" spans="1:8" ht="36">
      <c r="A88" s="1450" t="s">
        <v>19429</v>
      </c>
      <c r="B88" s="1451" t="s">
        <v>74</v>
      </c>
      <c r="C88" s="1451" t="s">
        <v>74</v>
      </c>
      <c r="D88" s="1482"/>
      <c r="E88" s="1482"/>
      <c r="F88" s="1482">
        <v>40000</v>
      </c>
      <c r="G88" s="685" t="s">
        <v>19430</v>
      </c>
      <c r="H88" s="1489" t="s">
        <v>19427</v>
      </c>
    </row>
    <row r="89" spans="1:8" ht="36">
      <c r="A89" s="1450" t="s">
        <v>19431</v>
      </c>
      <c r="B89" s="1451" t="s">
        <v>74</v>
      </c>
      <c r="C89" s="1451" t="s">
        <v>74</v>
      </c>
      <c r="D89" s="1482"/>
      <c r="E89" s="1482"/>
      <c r="F89" s="1482">
        <v>75000</v>
      </c>
      <c r="G89" s="685" t="s">
        <v>19432</v>
      </c>
      <c r="H89" s="1489" t="s">
        <v>19427</v>
      </c>
    </row>
    <row r="90" spans="1:8" ht="12.75" thickBot="1">
      <c r="A90" s="796" t="s">
        <v>26</v>
      </c>
      <c r="B90" s="1495"/>
      <c r="C90" s="1495"/>
      <c r="D90" s="1491">
        <v>41765</v>
      </c>
      <c r="E90" s="1495"/>
      <c r="F90" s="1491">
        <v>929175</v>
      </c>
      <c r="G90" s="1496"/>
      <c r="H90" s="1497"/>
    </row>
    <row r="91" spans="1:8" ht="12.75" hidden="1" thickTop="1">
      <c r="A91" s="9" t="s">
        <v>38</v>
      </c>
      <c r="B91" s="1467"/>
      <c r="C91" s="1467"/>
      <c r="D91" s="1474"/>
      <c r="E91" s="1474"/>
      <c r="F91" s="1474"/>
      <c r="G91" s="1466"/>
      <c r="H91" s="1465"/>
    </row>
    <row r="92" spans="1:8" ht="12.75" hidden="1" thickTop="1">
      <c r="A92" s="1" t="s">
        <v>98</v>
      </c>
      <c r="B92" s="1468"/>
      <c r="C92" s="1468"/>
      <c r="D92" s="1474"/>
      <c r="E92" s="1474"/>
      <c r="F92" s="1474"/>
      <c r="G92" s="1466"/>
      <c r="H92" s="1465"/>
    </row>
    <row r="93" spans="1:8" ht="12.75" hidden="1" thickTop="1"/>
    <row r="94" spans="1:8" ht="18" customHeight="1" thickTop="1" thickBot="1">
      <c r="A94" s="2050" t="s">
        <v>538</v>
      </c>
      <c r="B94" s="2050"/>
      <c r="C94" s="2050"/>
      <c r="D94" s="2050"/>
      <c r="E94" s="2050"/>
      <c r="F94" s="2050"/>
      <c r="G94" s="2050"/>
      <c r="H94" s="2050"/>
    </row>
    <row r="95" spans="1:8" ht="36.75" hidden="1" thickTop="1">
      <c r="A95" s="2061" t="s">
        <v>25</v>
      </c>
      <c r="B95" s="2057" t="s">
        <v>297</v>
      </c>
      <c r="C95" s="2057" t="s">
        <v>298</v>
      </c>
      <c r="D95" s="1456" t="s">
        <v>19335</v>
      </c>
      <c r="E95" s="1456" t="s">
        <v>19336</v>
      </c>
      <c r="F95" s="1456" t="s">
        <v>19337</v>
      </c>
      <c r="G95" s="2057" t="s">
        <v>37</v>
      </c>
      <c r="H95" s="2059" t="s">
        <v>97</v>
      </c>
    </row>
    <row r="96" spans="1:8" ht="12.75" hidden="1" customHeight="1">
      <c r="A96" s="2043"/>
      <c r="B96" s="2044"/>
      <c r="C96" s="2044"/>
      <c r="D96" s="795" t="s">
        <v>295</v>
      </c>
      <c r="E96" s="795" t="s">
        <v>295</v>
      </c>
      <c r="F96" s="795" t="s">
        <v>295</v>
      </c>
      <c r="G96" s="2044"/>
      <c r="H96" s="2070"/>
    </row>
    <row r="97" spans="1:8" ht="12.75" thickTop="1">
      <c r="A97" s="1450">
        <v>1</v>
      </c>
      <c r="B97" s="1451"/>
      <c r="C97" s="1490"/>
      <c r="D97" s="1487"/>
      <c r="E97" s="1487"/>
      <c r="F97" s="1488"/>
      <c r="G97" s="685"/>
      <c r="H97" s="1489"/>
    </row>
    <row r="98" spans="1:8">
      <c r="A98" s="1450">
        <v>2</v>
      </c>
      <c r="B98" s="1451"/>
      <c r="C98" s="1490"/>
      <c r="D98" s="1487"/>
      <c r="E98" s="1487"/>
      <c r="F98" s="1488"/>
      <c r="G98" s="685"/>
      <c r="H98" s="1489"/>
    </row>
    <row r="99" spans="1:8">
      <c r="A99" s="1450">
        <v>3</v>
      </c>
      <c r="B99" s="1451"/>
      <c r="C99" s="1490"/>
      <c r="D99" s="1487"/>
      <c r="E99" s="1487"/>
      <c r="F99" s="1488"/>
      <c r="G99" s="685"/>
      <c r="H99" s="1489"/>
    </row>
    <row r="100" spans="1:8" ht="12.75" thickBot="1">
      <c r="A100" s="796" t="s">
        <v>26</v>
      </c>
      <c r="B100" s="2058"/>
      <c r="C100" s="2058"/>
      <c r="D100" s="1491">
        <f>SUM(D97:D99)</f>
        <v>0</v>
      </c>
      <c r="E100" s="1491">
        <f>SUM(E97:E99)</f>
        <v>0</v>
      </c>
      <c r="F100" s="1491">
        <f>SUM(F97:F99)</f>
        <v>0</v>
      </c>
      <c r="G100" s="2058"/>
      <c r="H100" s="2069"/>
    </row>
    <row r="101" spans="1:8" ht="12.75" hidden="1" thickTop="1">
      <c r="A101" s="9" t="s">
        <v>38</v>
      </c>
      <c r="B101" s="1464"/>
      <c r="C101" s="1464"/>
      <c r="D101" s="1475"/>
      <c r="E101" s="1475"/>
      <c r="F101" s="1475"/>
      <c r="G101" s="1466"/>
      <c r="H101" s="1465"/>
    </row>
    <row r="102" spans="1:8" ht="12.75" hidden="1" thickTop="1">
      <c r="A102" s="1" t="s">
        <v>98</v>
      </c>
      <c r="B102" s="1464"/>
      <c r="C102" s="1464"/>
      <c r="D102" s="1475"/>
      <c r="E102" s="1475"/>
      <c r="F102" s="1475"/>
      <c r="G102" s="1466"/>
      <c r="H102" s="1465"/>
    </row>
    <row r="103" spans="1:8" ht="12.75" hidden="1" thickTop="1"/>
    <row r="104" spans="1:8" ht="22.15" customHeight="1" thickTop="1" thickBot="1">
      <c r="A104" s="2056" t="s">
        <v>19433</v>
      </c>
      <c r="B104" s="2056"/>
      <c r="C104" s="2056"/>
      <c r="D104" s="2056"/>
      <c r="E104" s="2056"/>
      <c r="F104" s="2056"/>
      <c r="G104" s="2056"/>
      <c r="H104" s="2056"/>
    </row>
    <row r="105" spans="1:8" ht="36.75" hidden="1" thickTop="1">
      <c r="A105" s="2061" t="s">
        <v>25</v>
      </c>
      <c r="B105" s="2057" t="s">
        <v>297</v>
      </c>
      <c r="C105" s="2057" t="s">
        <v>298</v>
      </c>
      <c r="D105" s="1456" t="s">
        <v>19335</v>
      </c>
      <c r="E105" s="1456" t="s">
        <v>19336</v>
      </c>
      <c r="F105" s="1456" t="s">
        <v>19337</v>
      </c>
      <c r="G105" s="2057" t="s">
        <v>37</v>
      </c>
      <c r="H105" s="2059" t="s">
        <v>97</v>
      </c>
    </row>
    <row r="106" spans="1:8" ht="12.75" hidden="1" customHeight="1">
      <c r="A106" s="2043"/>
      <c r="B106" s="2044"/>
      <c r="C106" s="2044"/>
      <c r="D106" s="795" t="s">
        <v>295</v>
      </c>
      <c r="E106" s="795" t="s">
        <v>295</v>
      </c>
      <c r="F106" s="795" t="s">
        <v>295</v>
      </c>
      <c r="G106" s="2044"/>
      <c r="H106" s="2070"/>
    </row>
    <row r="107" spans="1:8" ht="24.75" thickTop="1">
      <c r="A107" s="1498" t="s">
        <v>19434</v>
      </c>
      <c r="B107" s="1469">
        <v>20156178889</v>
      </c>
      <c r="C107" s="1470"/>
      <c r="D107" s="745">
        <v>600000</v>
      </c>
      <c r="E107" s="745">
        <v>240000</v>
      </c>
      <c r="F107" s="745">
        <v>360000</v>
      </c>
      <c r="G107" s="685" t="s">
        <v>15690</v>
      </c>
      <c r="H107" s="1499" t="s">
        <v>19435</v>
      </c>
    </row>
    <row r="108" spans="1:8" ht="24">
      <c r="A108" s="1498" t="s">
        <v>19436</v>
      </c>
      <c r="B108" s="1469">
        <v>20600950798</v>
      </c>
      <c r="C108" s="1470"/>
      <c r="D108" s="1492">
        <v>22163.56</v>
      </c>
      <c r="E108" s="1493"/>
      <c r="F108" s="1493"/>
      <c r="G108" s="685" t="s">
        <v>15690</v>
      </c>
      <c r="H108" s="1499" t="s">
        <v>19435</v>
      </c>
    </row>
    <row r="109" spans="1:8" ht="36">
      <c r="A109" s="1500" t="s">
        <v>19437</v>
      </c>
      <c r="B109" s="1469">
        <v>20600950798</v>
      </c>
      <c r="C109" s="1470"/>
      <c r="D109" s="745">
        <v>203953.73</v>
      </c>
      <c r="E109" s="1493"/>
      <c r="F109" s="1493"/>
      <c r="G109" s="685" t="s">
        <v>15690</v>
      </c>
      <c r="H109" s="1499" t="s">
        <v>19435</v>
      </c>
    </row>
    <row r="110" spans="1:8" ht="36">
      <c r="A110" s="1498" t="s">
        <v>19438</v>
      </c>
      <c r="B110" s="1469">
        <v>20260497414</v>
      </c>
      <c r="C110" s="1470"/>
      <c r="D110" s="1492">
        <v>5400</v>
      </c>
      <c r="E110" s="1493"/>
      <c r="F110" s="1493"/>
      <c r="G110" s="685" t="s">
        <v>15690</v>
      </c>
      <c r="H110" s="1499" t="s">
        <v>19435</v>
      </c>
    </row>
    <row r="111" spans="1:8" ht="24">
      <c r="A111" s="1498" t="s">
        <v>19439</v>
      </c>
      <c r="B111" s="1469">
        <v>20349248132</v>
      </c>
      <c r="C111" s="1470"/>
      <c r="D111" s="1492">
        <v>26400</v>
      </c>
      <c r="E111" s="1493"/>
      <c r="F111" s="1493"/>
      <c r="G111" s="685" t="s">
        <v>15690</v>
      </c>
      <c r="H111" s="1499" t="s">
        <v>19435</v>
      </c>
    </row>
    <row r="112" spans="1:8" ht="36">
      <c r="A112" s="1498" t="s">
        <v>19440</v>
      </c>
      <c r="B112" s="684">
        <v>20381041957</v>
      </c>
      <c r="C112" s="1470"/>
      <c r="D112" s="745">
        <v>30986.799999999999</v>
      </c>
      <c r="E112" s="1493"/>
      <c r="F112" s="1493"/>
      <c r="G112" s="685" t="s">
        <v>15690</v>
      </c>
      <c r="H112" s="1499" t="s">
        <v>19435</v>
      </c>
    </row>
    <row r="113" spans="1:8" ht="48">
      <c r="A113" s="1498" t="s">
        <v>19441</v>
      </c>
      <c r="B113" s="1469">
        <v>20293093297</v>
      </c>
      <c r="C113" s="1470"/>
      <c r="D113" s="745">
        <v>144253.85999999999</v>
      </c>
      <c r="E113" s="1493"/>
      <c r="F113" s="1493"/>
      <c r="G113" s="685" t="s">
        <v>15690</v>
      </c>
      <c r="H113" s="1499" t="s">
        <v>19435</v>
      </c>
    </row>
    <row r="114" spans="1:8" ht="26.25" customHeight="1">
      <c r="A114" s="1498" t="s">
        <v>19442</v>
      </c>
      <c r="B114" s="684">
        <v>20525043844</v>
      </c>
      <c r="C114" s="1470"/>
      <c r="D114" s="745">
        <v>14885</v>
      </c>
      <c r="E114" s="745"/>
      <c r="F114" s="745">
        <v>8015</v>
      </c>
      <c r="G114" s="685" t="s">
        <v>15690</v>
      </c>
      <c r="H114" s="1499" t="s">
        <v>19435</v>
      </c>
    </row>
    <row r="115" spans="1:8" ht="29.25" customHeight="1">
      <c r="A115" s="1498" t="s">
        <v>19443</v>
      </c>
      <c r="B115" s="1471">
        <v>20518440501</v>
      </c>
      <c r="C115" s="1470"/>
      <c r="D115" s="745">
        <v>562500</v>
      </c>
      <c r="E115" s="1493"/>
      <c r="F115" s="1493"/>
      <c r="G115" s="685" t="s">
        <v>15690</v>
      </c>
      <c r="H115" s="1499" t="s">
        <v>19435</v>
      </c>
    </row>
    <row r="116" spans="1:8" ht="66.75" customHeight="1">
      <c r="A116" s="1498" t="s">
        <v>19444</v>
      </c>
      <c r="B116" s="1471">
        <v>20504629199</v>
      </c>
      <c r="C116" s="1470"/>
      <c r="D116" s="1492">
        <v>19642.86</v>
      </c>
      <c r="E116" s="1493"/>
      <c r="F116" s="1493"/>
      <c r="G116" s="685" t="s">
        <v>15690</v>
      </c>
      <c r="H116" s="1499" t="s">
        <v>19435</v>
      </c>
    </row>
    <row r="117" spans="1:8" ht="28.5" customHeight="1">
      <c r="A117" s="1498" t="s">
        <v>19445</v>
      </c>
      <c r="B117" s="684">
        <v>10406484811</v>
      </c>
      <c r="C117" s="1470"/>
      <c r="D117" s="1492">
        <v>33296</v>
      </c>
      <c r="E117" s="1493"/>
      <c r="F117" s="1493"/>
      <c r="G117" s="685" t="s">
        <v>15690</v>
      </c>
      <c r="H117" s="1499" t="s">
        <v>19435</v>
      </c>
    </row>
    <row r="118" spans="1:8" ht="31.5" customHeight="1">
      <c r="A118" s="1501" t="s">
        <v>19446</v>
      </c>
      <c r="B118" s="1472"/>
      <c r="C118" s="1471" t="s">
        <v>19447</v>
      </c>
      <c r="D118" s="1494">
        <v>22000</v>
      </c>
      <c r="E118" s="1493"/>
      <c r="F118" s="1493"/>
      <c r="G118" s="685" t="s">
        <v>15690</v>
      </c>
      <c r="H118" s="1499" t="s">
        <v>19435</v>
      </c>
    </row>
    <row r="119" spans="1:8" ht="51" customHeight="1">
      <c r="A119" s="1501" t="s">
        <v>19448</v>
      </c>
      <c r="B119" s="1472"/>
      <c r="C119" s="1471" t="s">
        <v>19449</v>
      </c>
      <c r="D119" s="1494">
        <v>33600</v>
      </c>
      <c r="E119" s="1493"/>
      <c r="F119" s="1493"/>
      <c r="G119" s="685" t="s">
        <v>15690</v>
      </c>
      <c r="H119" s="1499" t="s">
        <v>19435</v>
      </c>
    </row>
    <row r="120" spans="1:8" ht="24">
      <c r="A120" s="1501" t="s">
        <v>19450</v>
      </c>
      <c r="B120" s="1472"/>
      <c r="C120" s="1471" t="s">
        <v>19449</v>
      </c>
      <c r="D120" s="1494">
        <v>23519.4</v>
      </c>
      <c r="E120" s="1494">
        <v>10080</v>
      </c>
      <c r="F120" s="1493"/>
      <c r="G120" s="685" t="s">
        <v>15690</v>
      </c>
      <c r="H120" s="1499" t="s">
        <v>19435</v>
      </c>
    </row>
    <row r="121" spans="1:8" ht="51" customHeight="1">
      <c r="A121" s="1501" t="s">
        <v>19451</v>
      </c>
      <c r="B121" s="1472"/>
      <c r="C121" s="1471" t="s">
        <v>19452</v>
      </c>
      <c r="D121" s="1494">
        <v>3000</v>
      </c>
      <c r="E121" s="1493"/>
      <c r="F121" s="1493"/>
      <c r="G121" s="685" t="s">
        <v>19453</v>
      </c>
      <c r="H121" s="1499" t="s">
        <v>19435</v>
      </c>
    </row>
    <row r="122" spans="1:8" ht="43.5" customHeight="1">
      <c r="A122" s="1501" t="s">
        <v>19454</v>
      </c>
      <c r="B122" s="1472"/>
      <c r="C122" s="1471" t="s">
        <v>19455</v>
      </c>
      <c r="D122" s="1494">
        <v>3000</v>
      </c>
      <c r="E122" s="1493"/>
      <c r="F122" s="1493"/>
      <c r="G122" s="685" t="s">
        <v>19453</v>
      </c>
      <c r="H122" s="1499" t="s">
        <v>19435</v>
      </c>
    </row>
    <row r="123" spans="1:8" ht="27" customHeight="1">
      <c r="A123" s="1501" t="s">
        <v>19456</v>
      </c>
      <c r="B123" s="1472"/>
      <c r="C123" s="1471" t="s">
        <v>19457</v>
      </c>
      <c r="D123" s="1494">
        <v>33500</v>
      </c>
      <c r="E123" s="1493"/>
      <c r="F123" s="1493"/>
      <c r="G123" s="685" t="s">
        <v>15690</v>
      </c>
      <c r="H123" s="1499" t="s">
        <v>19435</v>
      </c>
    </row>
    <row r="124" spans="1:8" ht="43.5" customHeight="1">
      <c r="A124" s="1501" t="s">
        <v>19458</v>
      </c>
      <c r="B124" s="1472"/>
      <c r="C124" s="1471">
        <v>43045009</v>
      </c>
      <c r="D124" s="1494">
        <v>3000</v>
      </c>
      <c r="E124" s="1493"/>
      <c r="F124" s="1493"/>
      <c r="G124" s="685" t="s">
        <v>19453</v>
      </c>
      <c r="H124" s="1499" t="s">
        <v>19435</v>
      </c>
    </row>
    <row r="125" spans="1:8" ht="28.5" customHeight="1">
      <c r="A125" s="1501" t="s">
        <v>19459</v>
      </c>
      <c r="B125" s="1472"/>
      <c r="C125" s="1471" t="s">
        <v>19460</v>
      </c>
      <c r="D125" s="1494">
        <v>15000</v>
      </c>
      <c r="E125" s="1493"/>
      <c r="F125" s="1493"/>
      <c r="G125" s="685" t="s">
        <v>15690</v>
      </c>
      <c r="H125" s="1499" t="s">
        <v>19435</v>
      </c>
    </row>
    <row r="126" spans="1:8" ht="30.75" customHeight="1">
      <c r="A126" s="1502" t="s">
        <v>19461</v>
      </c>
      <c r="B126" s="1472"/>
      <c r="C126" s="1471"/>
      <c r="D126" s="1494"/>
      <c r="E126" s="1493"/>
      <c r="F126" s="1494">
        <v>32000</v>
      </c>
      <c r="G126" s="685"/>
      <c r="H126" s="1499" t="s">
        <v>19435</v>
      </c>
    </row>
    <row r="127" spans="1:8" ht="12.75" thickBot="1">
      <c r="A127" s="1503" t="s">
        <v>19462</v>
      </c>
      <c r="B127" s="1496"/>
      <c r="C127" s="1496"/>
      <c r="D127" s="1504">
        <f>SUM(D107:D126)</f>
        <v>1800101.2100000002</v>
      </c>
      <c r="E127" s="1504">
        <f>SUM(E107:E126)</f>
        <v>250080</v>
      </c>
      <c r="F127" s="1504">
        <f>SUM(F107:F126)</f>
        <v>400015</v>
      </c>
      <c r="G127" s="1496"/>
      <c r="H127" s="1497"/>
    </row>
    <row r="128" spans="1:8" ht="12.75" hidden="1" thickTop="1">
      <c r="A128" s="9" t="s">
        <v>38</v>
      </c>
      <c r="B128" s="1467"/>
      <c r="C128" s="1467"/>
      <c r="D128" s="1474"/>
      <c r="E128" s="1474"/>
      <c r="F128" s="1474"/>
    </row>
    <row r="129" spans="1:9" ht="12.75" hidden="1" thickTop="1">
      <c r="A129" s="1" t="s">
        <v>98</v>
      </c>
      <c r="B129" s="1468"/>
      <c r="C129" s="1468"/>
      <c r="D129" s="1474"/>
      <c r="E129" s="1474"/>
      <c r="F129" s="1474"/>
    </row>
    <row r="130" spans="1:9" ht="12.75" hidden="1" thickTop="1"/>
    <row r="131" spans="1:9" ht="12.75" hidden="1" thickTop="1"/>
    <row r="132" spans="1:9" ht="28.9" customHeight="1" thickTop="1" thickBot="1">
      <c r="A132" s="2050" t="s">
        <v>19131</v>
      </c>
      <c r="B132" s="2050"/>
      <c r="C132" s="2050"/>
      <c r="D132" s="2050"/>
      <c r="E132" s="2050"/>
      <c r="F132" s="2050"/>
      <c r="G132" s="2050"/>
      <c r="H132" s="2050"/>
    </row>
    <row r="133" spans="1:9" ht="36.75" hidden="1" thickTop="1">
      <c r="A133" s="2061" t="s">
        <v>25</v>
      </c>
      <c r="B133" s="2057" t="s">
        <v>297</v>
      </c>
      <c r="C133" s="2057" t="s">
        <v>298</v>
      </c>
      <c r="D133" s="1456" t="s">
        <v>19335</v>
      </c>
      <c r="E133" s="1456" t="s">
        <v>19336</v>
      </c>
      <c r="F133" s="1456" t="s">
        <v>19337</v>
      </c>
      <c r="G133" s="2057" t="s">
        <v>37</v>
      </c>
      <c r="H133" s="2059" t="s">
        <v>97</v>
      </c>
    </row>
    <row r="134" spans="1:9" ht="12.75" hidden="1" customHeight="1">
      <c r="A134" s="2043"/>
      <c r="B134" s="2044"/>
      <c r="C134" s="2044"/>
      <c r="D134" s="795" t="s">
        <v>295</v>
      </c>
      <c r="E134" s="795" t="s">
        <v>295</v>
      </c>
      <c r="F134" s="795" t="s">
        <v>295</v>
      </c>
      <c r="G134" s="2044"/>
      <c r="H134" s="2070"/>
    </row>
    <row r="135" spans="1:9" ht="36.75" thickTop="1">
      <c r="A135" s="1505" t="s">
        <v>19463</v>
      </c>
      <c r="B135" s="685" t="s">
        <v>19464</v>
      </c>
      <c r="C135" s="685" t="s">
        <v>19465</v>
      </c>
      <c r="D135" s="1488">
        <v>74400</v>
      </c>
      <c r="E135" s="1488"/>
      <c r="F135" s="1488"/>
      <c r="G135" s="693" t="s">
        <v>19466</v>
      </c>
      <c r="H135" s="1489" t="s">
        <v>19467</v>
      </c>
      <c r="I135" s="37">
        <v>1</v>
      </c>
    </row>
    <row r="136" spans="1:9" ht="40.5" customHeight="1">
      <c r="A136" s="1505" t="s">
        <v>19468</v>
      </c>
      <c r="B136" s="685" t="s">
        <v>19469</v>
      </c>
      <c r="C136" s="685" t="s">
        <v>19465</v>
      </c>
      <c r="D136" s="1488">
        <v>30000</v>
      </c>
      <c r="E136" s="1488"/>
      <c r="F136" s="1488"/>
      <c r="G136" s="693" t="s">
        <v>19470</v>
      </c>
      <c r="H136" s="1489" t="s">
        <v>19467</v>
      </c>
      <c r="I136" s="37">
        <v>2</v>
      </c>
    </row>
    <row r="137" spans="1:9" ht="53.25" customHeight="1">
      <c r="A137" s="1505" t="s">
        <v>19471</v>
      </c>
      <c r="B137" s="685" t="s">
        <v>19472</v>
      </c>
      <c r="C137" s="685" t="s">
        <v>19465</v>
      </c>
      <c r="D137" s="1488">
        <v>33133.1</v>
      </c>
      <c r="E137" s="1488"/>
      <c r="F137" s="1488"/>
      <c r="G137" s="693" t="s">
        <v>19473</v>
      </c>
      <c r="H137" s="1489" t="s">
        <v>19467</v>
      </c>
      <c r="I137" s="37">
        <v>3</v>
      </c>
    </row>
    <row r="138" spans="1:9" ht="54.75" customHeight="1">
      <c r="A138" s="1505" t="s">
        <v>19474</v>
      </c>
      <c r="B138" s="685" t="s">
        <v>19475</v>
      </c>
      <c r="C138" s="685" t="s">
        <v>19465</v>
      </c>
      <c r="D138" s="1488">
        <v>10030</v>
      </c>
      <c r="E138" s="1488"/>
      <c r="F138" s="1488"/>
      <c r="G138" s="693" t="s">
        <v>19476</v>
      </c>
      <c r="H138" s="1489" t="s">
        <v>19467</v>
      </c>
      <c r="I138" s="37">
        <v>4</v>
      </c>
    </row>
    <row r="139" spans="1:9" ht="60">
      <c r="A139" s="1505" t="s">
        <v>19477</v>
      </c>
      <c r="B139" s="685" t="s">
        <v>19478</v>
      </c>
      <c r="C139" s="685" t="s">
        <v>19465</v>
      </c>
      <c r="D139" s="1488">
        <v>23643.07</v>
      </c>
      <c r="E139" s="1488"/>
      <c r="F139" s="1488"/>
      <c r="G139" s="693" t="s">
        <v>19479</v>
      </c>
      <c r="H139" s="1489" t="s">
        <v>19467</v>
      </c>
      <c r="I139" s="37">
        <v>5</v>
      </c>
    </row>
    <row r="140" spans="1:9" ht="60">
      <c r="A140" s="1505" t="s">
        <v>19480</v>
      </c>
      <c r="B140" s="685" t="s">
        <v>19481</v>
      </c>
      <c r="C140" s="685" t="s">
        <v>19465</v>
      </c>
      <c r="D140" s="1488">
        <v>18700</v>
      </c>
      <c r="E140" s="1488"/>
      <c r="F140" s="1488"/>
      <c r="G140" s="693" t="s">
        <v>19482</v>
      </c>
      <c r="H140" s="1489" t="s">
        <v>19467</v>
      </c>
      <c r="I140" s="37">
        <v>6</v>
      </c>
    </row>
    <row r="141" spans="1:9" ht="36">
      <c r="A141" s="1505" t="s">
        <v>19483</v>
      </c>
      <c r="B141" s="685" t="s">
        <v>19484</v>
      </c>
      <c r="C141" s="685" t="s">
        <v>19465</v>
      </c>
      <c r="D141" s="1488">
        <v>26550</v>
      </c>
      <c r="E141" s="1488"/>
      <c r="F141" s="1488"/>
      <c r="G141" s="693" t="s">
        <v>19485</v>
      </c>
      <c r="H141" s="1489" t="s">
        <v>19467</v>
      </c>
      <c r="I141" s="37">
        <v>7</v>
      </c>
    </row>
    <row r="142" spans="1:9" ht="120">
      <c r="A142" s="1505" t="s">
        <v>19486</v>
      </c>
      <c r="B142" s="685" t="s">
        <v>19487</v>
      </c>
      <c r="C142" s="685" t="s">
        <v>19465</v>
      </c>
      <c r="D142" s="1488">
        <v>33063.9</v>
      </c>
      <c r="E142" s="1488"/>
      <c r="F142" s="1488"/>
      <c r="G142" s="693" t="s">
        <v>19488</v>
      </c>
      <c r="H142" s="1489" t="s">
        <v>19467</v>
      </c>
      <c r="I142" s="37">
        <v>8</v>
      </c>
    </row>
    <row r="143" spans="1:9" ht="48">
      <c r="A143" s="1505" t="s">
        <v>19489</v>
      </c>
      <c r="B143" s="685" t="s">
        <v>19490</v>
      </c>
      <c r="C143" s="685" t="s">
        <v>19465</v>
      </c>
      <c r="D143" s="1488">
        <v>16660</v>
      </c>
      <c r="E143" s="1488"/>
      <c r="F143" s="1488"/>
      <c r="G143" s="693" t="s">
        <v>19491</v>
      </c>
      <c r="H143" s="1489" t="s">
        <v>19467</v>
      </c>
      <c r="I143" s="37">
        <v>9</v>
      </c>
    </row>
    <row r="144" spans="1:9" ht="72">
      <c r="A144" s="1505" t="s">
        <v>19492</v>
      </c>
      <c r="B144" s="685" t="s">
        <v>19493</v>
      </c>
      <c r="C144" s="685" t="s">
        <v>19465</v>
      </c>
      <c r="D144" s="1488">
        <v>16549.5</v>
      </c>
      <c r="E144" s="1488"/>
      <c r="F144" s="1488"/>
      <c r="G144" s="693" t="s">
        <v>19494</v>
      </c>
      <c r="H144" s="1489" t="s">
        <v>19467</v>
      </c>
      <c r="I144" s="37">
        <v>10</v>
      </c>
    </row>
    <row r="145" spans="1:9" ht="120">
      <c r="A145" s="1505" t="s">
        <v>19495</v>
      </c>
      <c r="B145" s="685" t="s">
        <v>19496</v>
      </c>
      <c r="C145" s="685" t="s">
        <v>19465</v>
      </c>
      <c r="D145" s="1488">
        <v>460000</v>
      </c>
      <c r="E145" s="1488"/>
      <c r="F145" s="1488"/>
      <c r="G145" s="693" t="s">
        <v>19497</v>
      </c>
      <c r="H145" s="1489" t="s">
        <v>19467</v>
      </c>
      <c r="I145" s="37">
        <v>11</v>
      </c>
    </row>
    <row r="146" spans="1:9" ht="66.75" customHeight="1">
      <c r="A146" s="1505" t="s">
        <v>19498</v>
      </c>
      <c r="B146" s="685" t="s">
        <v>19499</v>
      </c>
      <c r="C146" s="685" t="s">
        <v>19465</v>
      </c>
      <c r="D146" s="1488">
        <v>29000</v>
      </c>
      <c r="E146" s="1488"/>
      <c r="F146" s="1488"/>
      <c r="G146" s="693" t="s">
        <v>19500</v>
      </c>
      <c r="H146" s="1489" t="s">
        <v>19467</v>
      </c>
      <c r="I146" s="37">
        <v>12</v>
      </c>
    </row>
    <row r="147" spans="1:9" ht="41.25" customHeight="1">
      <c r="A147" s="1505" t="s">
        <v>19501</v>
      </c>
      <c r="B147" s="685" t="s">
        <v>19502</v>
      </c>
      <c r="C147" s="685" t="s">
        <v>19465</v>
      </c>
      <c r="D147" s="1488">
        <v>28000</v>
      </c>
      <c r="E147" s="1488"/>
      <c r="F147" s="1488"/>
      <c r="G147" s="693" t="s">
        <v>19503</v>
      </c>
      <c r="H147" s="1489" t="s">
        <v>19467</v>
      </c>
      <c r="I147" s="37">
        <v>13</v>
      </c>
    </row>
    <row r="148" spans="1:9" ht="65.25" customHeight="1">
      <c r="A148" s="1505" t="s">
        <v>19504</v>
      </c>
      <c r="B148" s="685" t="s">
        <v>19505</v>
      </c>
      <c r="C148" s="685" t="s">
        <v>19465</v>
      </c>
      <c r="D148" s="1488">
        <v>32000</v>
      </c>
      <c r="E148" s="1488"/>
      <c r="F148" s="1488"/>
      <c r="G148" s="693" t="s">
        <v>19506</v>
      </c>
      <c r="H148" s="1489" t="s">
        <v>19467</v>
      </c>
      <c r="I148" s="37">
        <v>14</v>
      </c>
    </row>
    <row r="149" spans="1:9" ht="41.25" customHeight="1">
      <c r="A149" s="1505" t="s">
        <v>19507</v>
      </c>
      <c r="B149" s="685" t="s">
        <v>19508</v>
      </c>
      <c r="C149" s="685" t="s">
        <v>19465</v>
      </c>
      <c r="D149" s="1488">
        <v>17995</v>
      </c>
      <c r="E149" s="1488"/>
      <c r="F149" s="1488"/>
      <c r="G149" s="693" t="s">
        <v>19509</v>
      </c>
      <c r="H149" s="1489" t="s">
        <v>19467</v>
      </c>
      <c r="I149" s="37">
        <v>15</v>
      </c>
    </row>
    <row r="150" spans="1:9" ht="87" customHeight="1">
      <c r="A150" s="1505" t="s">
        <v>19510</v>
      </c>
      <c r="B150" s="685" t="s">
        <v>19508</v>
      </c>
      <c r="C150" s="685" t="s">
        <v>19465</v>
      </c>
      <c r="D150" s="1488">
        <v>25134</v>
      </c>
      <c r="E150" s="1488"/>
      <c r="F150" s="1488"/>
      <c r="G150" s="693" t="s">
        <v>19511</v>
      </c>
      <c r="H150" s="1489" t="s">
        <v>19467</v>
      </c>
      <c r="I150" s="37">
        <v>16</v>
      </c>
    </row>
    <row r="151" spans="1:9" ht="48">
      <c r="A151" s="1505" t="s">
        <v>19512</v>
      </c>
      <c r="B151" s="685" t="s">
        <v>19513</v>
      </c>
      <c r="C151" s="685" t="s">
        <v>19465</v>
      </c>
      <c r="D151" s="1488">
        <v>12800</v>
      </c>
      <c r="E151" s="1488"/>
      <c r="F151" s="1488"/>
      <c r="G151" s="693" t="s">
        <v>19514</v>
      </c>
      <c r="H151" s="1489" t="s">
        <v>19467</v>
      </c>
      <c r="I151" s="37">
        <v>17</v>
      </c>
    </row>
    <row r="152" spans="1:9" ht="53.25" customHeight="1">
      <c r="A152" s="1505" t="s">
        <v>19515</v>
      </c>
      <c r="B152" s="685" t="s">
        <v>19516</v>
      </c>
      <c r="C152" s="685" t="s">
        <v>19465</v>
      </c>
      <c r="D152" s="1488">
        <v>33400</v>
      </c>
      <c r="E152" s="1488"/>
      <c r="F152" s="1488"/>
      <c r="G152" s="693" t="s">
        <v>19517</v>
      </c>
      <c r="H152" s="1489" t="s">
        <v>19467</v>
      </c>
      <c r="I152" s="37">
        <v>18</v>
      </c>
    </row>
    <row r="153" spans="1:9" ht="84">
      <c r="A153" s="1505" t="s">
        <v>19518</v>
      </c>
      <c r="B153" s="685" t="s">
        <v>19519</v>
      </c>
      <c r="C153" s="685" t="s">
        <v>19465</v>
      </c>
      <c r="D153" s="1488">
        <v>32500</v>
      </c>
      <c r="E153" s="1488"/>
      <c r="F153" s="1488"/>
      <c r="G153" s="693" t="s">
        <v>19520</v>
      </c>
      <c r="H153" s="1489" t="s">
        <v>19467</v>
      </c>
      <c r="I153" s="37">
        <v>19</v>
      </c>
    </row>
    <row r="154" spans="1:9" ht="62.25" customHeight="1">
      <c r="A154" s="1505" t="s">
        <v>19521</v>
      </c>
      <c r="B154" s="685" t="s">
        <v>19522</v>
      </c>
      <c r="C154" s="685" t="s">
        <v>19465</v>
      </c>
      <c r="D154" s="1488">
        <v>24600</v>
      </c>
      <c r="E154" s="1488"/>
      <c r="F154" s="1488"/>
      <c r="G154" s="693" t="s">
        <v>19523</v>
      </c>
      <c r="H154" s="1489" t="s">
        <v>19467</v>
      </c>
      <c r="I154" s="37">
        <v>20</v>
      </c>
    </row>
    <row r="155" spans="1:9" ht="43.5" customHeight="1">
      <c r="A155" s="1505" t="s">
        <v>19524</v>
      </c>
      <c r="B155" s="685" t="s">
        <v>19525</v>
      </c>
      <c r="C155" s="685" t="s">
        <v>19465</v>
      </c>
      <c r="D155" s="1488">
        <v>33300</v>
      </c>
      <c r="E155" s="1488"/>
      <c r="F155" s="1488"/>
      <c r="G155" s="693" t="s">
        <v>19526</v>
      </c>
      <c r="H155" s="1489" t="s">
        <v>19467</v>
      </c>
      <c r="I155" s="37">
        <v>21</v>
      </c>
    </row>
    <row r="156" spans="1:9" ht="48">
      <c r="A156" s="1505" t="s">
        <v>19527</v>
      </c>
      <c r="B156" s="685" t="s">
        <v>19528</v>
      </c>
      <c r="C156" s="685" t="s">
        <v>19465</v>
      </c>
      <c r="D156" s="1488">
        <v>20636</v>
      </c>
      <c r="E156" s="1488"/>
      <c r="F156" s="1488"/>
      <c r="G156" s="693" t="s">
        <v>19529</v>
      </c>
      <c r="H156" s="1489" t="s">
        <v>19467</v>
      </c>
      <c r="I156" s="37">
        <v>22</v>
      </c>
    </row>
    <row r="157" spans="1:9" ht="64.5" customHeight="1">
      <c r="A157" s="1505" t="s">
        <v>19530</v>
      </c>
      <c r="B157" s="685" t="s">
        <v>19531</v>
      </c>
      <c r="C157" s="685" t="s">
        <v>19465</v>
      </c>
      <c r="D157" s="1488">
        <v>0</v>
      </c>
      <c r="E157" s="1488"/>
      <c r="F157" s="1488"/>
      <c r="G157" s="693" t="s">
        <v>19532</v>
      </c>
      <c r="H157" s="1489" t="s">
        <v>19467</v>
      </c>
      <c r="I157" s="37">
        <v>23</v>
      </c>
    </row>
    <row r="158" spans="1:9" ht="41.25" customHeight="1">
      <c r="A158" s="1505" t="s">
        <v>19533</v>
      </c>
      <c r="B158" s="685" t="s">
        <v>19499</v>
      </c>
      <c r="C158" s="685" t="s">
        <v>19465</v>
      </c>
      <c r="D158" s="1488">
        <v>33150</v>
      </c>
      <c r="E158" s="1488"/>
      <c r="F158" s="1488"/>
      <c r="G158" s="693" t="s">
        <v>19534</v>
      </c>
      <c r="H158" s="1489" t="s">
        <v>19467</v>
      </c>
      <c r="I158" s="37">
        <v>24</v>
      </c>
    </row>
    <row r="159" spans="1:9" ht="39" customHeight="1">
      <c r="A159" s="1505" t="s">
        <v>19535</v>
      </c>
      <c r="B159" s="685" t="s">
        <v>19536</v>
      </c>
      <c r="C159" s="685" t="s">
        <v>19465</v>
      </c>
      <c r="D159" s="1488">
        <v>12950.5</v>
      </c>
      <c r="E159" s="1488"/>
      <c r="F159" s="1488"/>
      <c r="G159" s="693" t="s">
        <v>19537</v>
      </c>
      <c r="H159" s="1489" t="s">
        <v>19467</v>
      </c>
      <c r="I159" s="37">
        <v>25</v>
      </c>
    </row>
    <row r="160" spans="1:9" ht="42.75" customHeight="1">
      <c r="A160" s="1505" t="s">
        <v>19538</v>
      </c>
      <c r="B160" s="685" t="s">
        <v>19536</v>
      </c>
      <c r="C160" s="685" t="s">
        <v>19465</v>
      </c>
      <c r="D160" s="1488">
        <v>19425.75</v>
      </c>
      <c r="E160" s="1488"/>
      <c r="F160" s="1488"/>
      <c r="G160" s="693" t="s">
        <v>19537</v>
      </c>
      <c r="H160" s="1489" t="s">
        <v>19467</v>
      </c>
      <c r="I160" s="37">
        <v>26</v>
      </c>
    </row>
    <row r="161" spans="1:9" ht="77.25" customHeight="1">
      <c r="A161" s="1505" t="s">
        <v>19539</v>
      </c>
      <c r="B161" s="685" t="s">
        <v>19540</v>
      </c>
      <c r="C161" s="685" t="s">
        <v>19465</v>
      </c>
      <c r="D161" s="1488">
        <v>29000</v>
      </c>
      <c r="E161" s="1488"/>
      <c r="F161" s="1488"/>
      <c r="G161" s="693" t="s">
        <v>19541</v>
      </c>
      <c r="H161" s="1489" t="s">
        <v>19467</v>
      </c>
      <c r="I161" s="37">
        <v>27</v>
      </c>
    </row>
    <row r="162" spans="1:9" ht="60">
      <c r="A162" s="1505" t="s">
        <v>19542</v>
      </c>
      <c r="B162" s="685" t="s">
        <v>19543</v>
      </c>
      <c r="C162" s="685" t="s">
        <v>19465</v>
      </c>
      <c r="D162" s="1488">
        <v>33200</v>
      </c>
      <c r="E162" s="1488"/>
      <c r="F162" s="1488"/>
      <c r="G162" s="693" t="s">
        <v>19544</v>
      </c>
      <c r="H162" s="1489" t="s">
        <v>19467</v>
      </c>
      <c r="I162" s="37">
        <v>28</v>
      </c>
    </row>
    <row r="163" spans="1:9" ht="60">
      <c r="A163" s="1505" t="s">
        <v>19545</v>
      </c>
      <c r="B163" s="685" t="s">
        <v>19546</v>
      </c>
      <c r="C163" s="685" t="s">
        <v>19465</v>
      </c>
      <c r="D163" s="1488">
        <v>33200</v>
      </c>
      <c r="E163" s="1488"/>
      <c r="F163" s="1488"/>
      <c r="G163" s="693" t="s">
        <v>19547</v>
      </c>
      <c r="H163" s="1489" t="s">
        <v>19467</v>
      </c>
      <c r="I163" s="37">
        <v>29</v>
      </c>
    </row>
    <row r="164" spans="1:9" ht="72">
      <c r="A164" s="1505" t="s">
        <v>19548</v>
      </c>
      <c r="B164" s="685" t="s">
        <v>19549</v>
      </c>
      <c r="C164" s="685" t="s">
        <v>19465</v>
      </c>
      <c r="D164" s="1488">
        <v>16600</v>
      </c>
      <c r="E164" s="1488"/>
      <c r="F164" s="1488"/>
      <c r="G164" s="693" t="s">
        <v>19550</v>
      </c>
      <c r="H164" s="1489" t="s">
        <v>19467</v>
      </c>
      <c r="I164" s="37">
        <v>30</v>
      </c>
    </row>
    <row r="165" spans="1:9" ht="36">
      <c r="A165" s="1505" t="s">
        <v>19551</v>
      </c>
      <c r="B165" s="685" t="s">
        <v>19552</v>
      </c>
      <c r="C165" s="685" t="s">
        <v>19465</v>
      </c>
      <c r="D165" s="1488">
        <v>32500</v>
      </c>
      <c r="E165" s="1488"/>
      <c r="F165" s="1488"/>
      <c r="G165" s="693" t="s">
        <v>19553</v>
      </c>
      <c r="H165" s="1489" t="s">
        <v>19467</v>
      </c>
      <c r="I165" s="37">
        <v>31</v>
      </c>
    </row>
    <row r="166" spans="1:9" ht="84">
      <c r="A166" s="1505" t="s">
        <v>19554</v>
      </c>
      <c r="B166" s="685" t="s">
        <v>19555</v>
      </c>
      <c r="C166" s="685" t="s">
        <v>19465</v>
      </c>
      <c r="D166" s="1488">
        <v>5334.4</v>
      </c>
      <c r="E166" s="1488"/>
      <c r="F166" s="1488"/>
      <c r="G166" s="693" t="s">
        <v>19556</v>
      </c>
      <c r="H166" s="1489" t="s">
        <v>19467</v>
      </c>
      <c r="I166" s="37">
        <v>32</v>
      </c>
    </row>
    <row r="167" spans="1:9" ht="60">
      <c r="A167" s="1505" t="s">
        <v>19557</v>
      </c>
      <c r="B167" s="685" t="s">
        <v>19558</v>
      </c>
      <c r="C167" s="685" t="s">
        <v>19465</v>
      </c>
      <c r="D167" s="1488">
        <v>33200</v>
      </c>
      <c r="E167" s="1488"/>
      <c r="F167" s="1488"/>
      <c r="G167" s="693" t="s">
        <v>19559</v>
      </c>
      <c r="H167" s="1489" t="s">
        <v>19467</v>
      </c>
      <c r="I167" s="37">
        <v>33</v>
      </c>
    </row>
    <row r="168" spans="1:9" ht="36">
      <c r="A168" s="1505" t="s">
        <v>19560</v>
      </c>
      <c r="B168" s="685" t="s">
        <v>19561</v>
      </c>
      <c r="C168" s="685" t="s">
        <v>19465</v>
      </c>
      <c r="D168" s="1488">
        <v>32900</v>
      </c>
      <c r="E168" s="1488"/>
      <c r="F168" s="1488"/>
      <c r="G168" s="693" t="s">
        <v>19562</v>
      </c>
      <c r="H168" s="1489" t="s">
        <v>19467</v>
      </c>
      <c r="I168" s="37">
        <v>34</v>
      </c>
    </row>
    <row r="169" spans="1:9" ht="48">
      <c r="A169" s="1505" t="s">
        <v>19563</v>
      </c>
      <c r="B169" s="685" t="s">
        <v>19564</v>
      </c>
      <c r="C169" s="685" t="s">
        <v>19465</v>
      </c>
      <c r="D169" s="1488">
        <v>241192</v>
      </c>
      <c r="E169" s="1488"/>
      <c r="F169" s="1488"/>
      <c r="G169" s="693" t="s">
        <v>19565</v>
      </c>
      <c r="H169" s="1489" t="s">
        <v>19467</v>
      </c>
      <c r="I169" s="37">
        <v>35</v>
      </c>
    </row>
    <row r="170" spans="1:9" ht="36">
      <c r="A170" s="1505" t="s">
        <v>19566</v>
      </c>
      <c r="B170" s="685" t="s">
        <v>19564</v>
      </c>
      <c r="C170" s="685" t="s">
        <v>19465</v>
      </c>
      <c r="D170" s="1488">
        <v>341600</v>
      </c>
      <c r="E170" s="1488"/>
      <c r="F170" s="1488"/>
      <c r="G170" s="693" t="s">
        <v>19567</v>
      </c>
      <c r="H170" s="1489" t="s">
        <v>19467</v>
      </c>
      <c r="I170" s="37">
        <v>36</v>
      </c>
    </row>
    <row r="171" spans="1:9" ht="36">
      <c r="A171" s="1505" t="s">
        <v>19568</v>
      </c>
      <c r="B171" s="685" t="s">
        <v>19564</v>
      </c>
      <c r="C171" s="685" t="s">
        <v>19465</v>
      </c>
      <c r="D171" s="1488">
        <v>470880</v>
      </c>
      <c r="E171" s="1488"/>
      <c r="F171" s="1488"/>
      <c r="G171" s="693" t="s">
        <v>19569</v>
      </c>
      <c r="H171" s="1489" t="s">
        <v>19467</v>
      </c>
      <c r="I171" s="37">
        <v>37</v>
      </c>
    </row>
    <row r="172" spans="1:9" ht="36">
      <c r="A172" s="1505" t="s">
        <v>19570</v>
      </c>
      <c r="B172" s="685" t="s">
        <v>19564</v>
      </c>
      <c r="C172" s="685" t="s">
        <v>19465</v>
      </c>
      <c r="D172" s="1488">
        <v>233490</v>
      </c>
      <c r="E172" s="1488"/>
      <c r="F172" s="1488"/>
      <c r="G172" s="693" t="s">
        <v>19571</v>
      </c>
      <c r="H172" s="1489" t="s">
        <v>19467</v>
      </c>
      <c r="I172" s="37">
        <v>38</v>
      </c>
    </row>
    <row r="173" spans="1:9" ht="48">
      <c r="A173" s="1505" t="s">
        <v>19572</v>
      </c>
      <c r="B173" s="685" t="s">
        <v>19564</v>
      </c>
      <c r="C173" s="685" t="s">
        <v>19465</v>
      </c>
      <c r="D173" s="1488">
        <v>395000</v>
      </c>
      <c r="E173" s="1488"/>
      <c r="F173" s="1488"/>
      <c r="G173" s="693" t="s">
        <v>19573</v>
      </c>
      <c r="H173" s="1489" t="s">
        <v>19467</v>
      </c>
      <c r="I173" s="37">
        <v>39</v>
      </c>
    </row>
    <row r="174" spans="1:9" ht="48">
      <c r="A174" s="1505" t="s">
        <v>19574</v>
      </c>
      <c r="B174" s="685" t="s">
        <v>19575</v>
      </c>
      <c r="C174" s="685" t="s">
        <v>19465</v>
      </c>
      <c r="D174" s="1488">
        <v>33400</v>
      </c>
      <c r="E174" s="1488"/>
      <c r="F174" s="1488"/>
      <c r="G174" s="693" t="s">
        <v>19576</v>
      </c>
      <c r="H174" s="1489" t="s">
        <v>19467</v>
      </c>
      <c r="I174" s="37">
        <v>40</v>
      </c>
    </row>
    <row r="175" spans="1:9" ht="48">
      <c r="A175" s="1505" t="s">
        <v>19577</v>
      </c>
      <c r="B175" s="685" t="s">
        <v>19575</v>
      </c>
      <c r="C175" s="685" t="s">
        <v>19465</v>
      </c>
      <c r="D175" s="1488">
        <v>441318.42</v>
      </c>
      <c r="E175" s="1488"/>
      <c r="F175" s="1488"/>
      <c r="G175" s="693" t="s">
        <v>19576</v>
      </c>
      <c r="H175" s="1489" t="s">
        <v>19467</v>
      </c>
      <c r="I175" s="37">
        <v>41</v>
      </c>
    </row>
    <row r="176" spans="1:9" ht="36">
      <c r="A176" s="1505" t="s">
        <v>19578</v>
      </c>
      <c r="B176" s="685" t="s">
        <v>19575</v>
      </c>
      <c r="C176" s="685" t="s">
        <v>19465</v>
      </c>
      <c r="D176" s="1488">
        <v>150000</v>
      </c>
      <c r="E176" s="1488"/>
      <c r="F176" s="1488"/>
      <c r="G176" s="693" t="s">
        <v>19579</v>
      </c>
      <c r="H176" s="1489" t="s">
        <v>19467</v>
      </c>
      <c r="I176" s="37">
        <v>42</v>
      </c>
    </row>
    <row r="177" spans="1:9" ht="60">
      <c r="A177" s="1505" t="s">
        <v>19580</v>
      </c>
      <c r="B177" s="685" t="s">
        <v>19575</v>
      </c>
      <c r="C177" s="685" t="s">
        <v>19465</v>
      </c>
      <c r="D177" s="1488">
        <v>9900</v>
      </c>
      <c r="E177" s="1488"/>
      <c r="F177" s="1488"/>
      <c r="G177" s="693" t="s">
        <v>19581</v>
      </c>
      <c r="H177" s="1489" t="s">
        <v>19467</v>
      </c>
      <c r="I177" s="37">
        <v>43</v>
      </c>
    </row>
    <row r="178" spans="1:9" ht="60">
      <c r="A178" s="1505" t="s">
        <v>19582</v>
      </c>
      <c r="B178" s="685" t="s">
        <v>19583</v>
      </c>
      <c r="C178" s="685" t="s">
        <v>19465</v>
      </c>
      <c r="D178" s="1488">
        <v>15340</v>
      </c>
      <c r="E178" s="1488"/>
      <c r="F178" s="1488"/>
      <c r="G178" s="693" t="s">
        <v>19584</v>
      </c>
      <c r="H178" s="1489" t="s">
        <v>19467</v>
      </c>
      <c r="I178" s="37">
        <v>44</v>
      </c>
    </row>
    <row r="179" spans="1:9" ht="36">
      <c r="A179" s="1505" t="s">
        <v>19585</v>
      </c>
      <c r="B179" s="685" t="s">
        <v>19583</v>
      </c>
      <c r="C179" s="685" t="s">
        <v>19465</v>
      </c>
      <c r="D179" s="1488">
        <v>23600</v>
      </c>
      <c r="E179" s="1488"/>
      <c r="F179" s="1488"/>
      <c r="G179" s="693" t="s">
        <v>19586</v>
      </c>
      <c r="H179" s="1489" t="s">
        <v>19467</v>
      </c>
      <c r="I179" s="37">
        <v>45</v>
      </c>
    </row>
    <row r="180" spans="1:9" ht="36">
      <c r="A180" s="1505" t="s">
        <v>19587</v>
      </c>
      <c r="B180" s="685" t="s">
        <v>19475</v>
      </c>
      <c r="C180" s="685" t="s">
        <v>19465</v>
      </c>
      <c r="D180" s="1488">
        <v>113500</v>
      </c>
      <c r="E180" s="1488"/>
      <c r="F180" s="1488"/>
      <c r="G180" s="693" t="s">
        <v>19588</v>
      </c>
      <c r="H180" s="1489" t="s">
        <v>19467</v>
      </c>
      <c r="I180" s="37">
        <v>46</v>
      </c>
    </row>
    <row r="181" spans="1:9" ht="36">
      <c r="A181" s="1505" t="s">
        <v>19589</v>
      </c>
      <c r="B181" s="685" t="s">
        <v>19475</v>
      </c>
      <c r="C181" s="685" t="s">
        <v>19465</v>
      </c>
      <c r="D181" s="1488">
        <v>99000</v>
      </c>
      <c r="E181" s="1488"/>
      <c r="F181" s="1488"/>
      <c r="G181" s="693" t="s">
        <v>19590</v>
      </c>
      <c r="H181" s="1489" t="s">
        <v>19467</v>
      </c>
      <c r="I181" s="37">
        <v>47</v>
      </c>
    </row>
    <row r="182" spans="1:9" ht="36">
      <c r="A182" s="1505" t="s">
        <v>19591</v>
      </c>
      <c r="B182" s="685" t="s">
        <v>19475</v>
      </c>
      <c r="C182" s="685" t="s">
        <v>19465</v>
      </c>
      <c r="D182" s="1488">
        <v>150000</v>
      </c>
      <c r="E182" s="1488"/>
      <c r="F182" s="1488"/>
      <c r="G182" s="693" t="s">
        <v>19592</v>
      </c>
      <c r="H182" s="1489" t="s">
        <v>19467</v>
      </c>
      <c r="I182" s="37">
        <v>48</v>
      </c>
    </row>
    <row r="183" spans="1:9" ht="48">
      <c r="A183" s="1505" t="s">
        <v>19593</v>
      </c>
      <c r="B183" s="685" t="s">
        <v>19475</v>
      </c>
      <c r="C183" s="685" t="s">
        <v>19465</v>
      </c>
      <c r="D183" s="1488">
        <v>84500</v>
      </c>
      <c r="E183" s="1488"/>
      <c r="F183" s="1488"/>
      <c r="G183" s="693" t="s">
        <v>19594</v>
      </c>
      <c r="H183" s="1489" t="s">
        <v>19467</v>
      </c>
      <c r="I183" s="37">
        <v>49</v>
      </c>
    </row>
    <row r="184" spans="1:9" ht="48">
      <c r="A184" s="1505" t="s">
        <v>19595</v>
      </c>
      <c r="B184" s="685" t="s">
        <v>19596</v>
      </c>
      <c r="C184" s="685" t="s">
        <v>19465</v>
      </c>
      <c r="D184" s="1488">
        <v>139900</v>
      </c>
      <c r="E184" s="1488"/>
      <c r="F184" s="1488"/>
      <c r="G184" s="693" t="s">
        <v>19597</v>
      </c>
      <c r="H184" s="1489" t="s">
        <v>19467</v>
      </c>
      <c r="I184" s="37">
        <v>50</v>
      </c>
    </row>
    <row r="185" spans="1:9" ht="36">
      <c r="A185" s="1505" t="s">
        <v>19598</v>
      </c>
      <c r="B185" s="685" t="s">
        <v>19596</v>
      </c>
      <c r="C185" s="685" t="s">
        <v>19465</v>
      </c>
      <c r="D185" s="1488">
        <v>153900</v>
      </c>
      <c r="E185" s="1488"/>
      <c r="F185" s="1488"/>
      <c r="G185" s="693" t="s">
        <v>19599</v>
      </c>
      <c r="H185" s="1489" t="s">
        <v>19467</v>
      </c>
      <c r="I185" s="37">
        <v>51</v>
      </c>
    </row>
    <row r="186" spans="1:9" ht="36">
      <c r="A186" s="1505" t="s">
        <v>19600</v>
      </c>
      <c r="B186" s="685" t="s">
        <v>19601</v>
      </c>
      <c r="C186" s="685" t="s">
        <v>19465</v>
      </c>
      <c r="D186" s="1488">
        <v>20350</v>
      </c>
      <c r="E186" s="1488"/>
      <c r="F186" s="1488"/>
      <c r="G186" s="693" t="s">
        <v>19602</v>
      </c>
      <c r="H186" s="1489" t="s">
        <v>19467</v>
      </c>
      <c r="I186" s="37">
        <v>52</v>
      </c>
    </row>
    <row r="187" spans="1:9" ht="48">
      <c r="A187" s="1505" t="s">
        <v>19603</v>
      </c>
      <c r="B187" s="685" t="s">
        <v>19604</v>
      </c>
      <c r="C187" s="685" t="s">
        <v>19465</v>
      </c>
      <c r="D187" s="1488">
        <v>59999.18</v>
      </c>
      <c r="E187" s="1488"/>
      <c r="F187" s="1488"/>
      <c r="G187" s="693" t="s">
        <v>19605</v>
      </c>
      <c r="H187" s="1489" t="s">
        <v>19467</v>
      </c>
      <c r="I187" s="37">
        <v>53</v>
      </c>
    </row>
    <row r="188" spans="1:9" ht="48">
      <c r="A188" s="1505" t="s">
        <v>19606</v>
      </c>
      <c r="B188" s="685" t="s">
        <v>19607</v>
      </c>
      <c r="C188" s="685" t="s">
        <v>19465</v>
      </c>
      <c r="D188" s="1488">
        <v>75630.36</v>
      </c>
      <c r="E188" s="1488"/>
      <c r="F188" s="1488"/>
      <c r="G188" s="693" t="s">
        <v>19608</v>
      </c>
      <c r="H188" s="1489" t="s">
        <v>19467</v>
      </c>
      <c r="I188" s="37">
        <v>54</v>
      </c>
    </row>
    <row r="189" spans="1:9" ht="48">
      <c r="A189" s="1505" t="s">
        <v>19609</v>
      </c>
      <c r="B189" s="685" t="s">
        <v>19610</v>
      </c>
      <c r="C189" s="685" t="s">
        <v>19465</v>
      </c>
      <c r="D189" s="1488">
        <v>90000</v>
      </c>
      <c r="E189" s="1488"/>
      <c r="F189" s="1488"/>
      <c r="G189" s="693" t="s">
        <v>19611</v>
      </c>
      <c r="H189" s="1489" t="s">
        <v>19467</v>
      </c>
      <c r="I189" s="37">
        <v>55</v>
      </c>
    </row>
    <row r="190" spans="1:9" ht="36">
      <c r="A190" s="1506" t="s">
        <v>19612</v>
      </c>
      <c r="B190" s="685" t="s">
        <v>19613</v>
      </c>
      <c r="C190" s="685" t="s">
        <v>19465</v>
      </c>
      <c r="D190" s="1488">
        <v>183411.16</v>
      </c>
      <c r="E190" s="1488"/>
      <c r="F190" s="1488"/>
      <c r="G190" s="693" t="s">
        <v>19614</v>
      </c>
      <c r="H190" s="1489" t="s">
        <v>19467</v>
      </c>
      <c r="I190" s="37">
        <v>56</v>
      </c>
    </row>
    <row r="191" spans="1:9" ht="36">
      <c r="A191" s="1505" t="s">
        <v>19615</v>
      </c>
      <c r="B191" s="685" t="s">
        <v>19613</v>
      </c>
      <c r="C191" s="685" t="s">
        <v>19465</v>
      </c>
      <c r="D191" s="1488">
        <v>78604.78</v>
      </c>
      <c r="E191" s="1488"/>
      <c r="F191" s="1488"/>
      <c r="G191" s="693" t="s">
        <v>19614</v>
      </c>
      <c r="H191" s="1489" t="s">
        <v>19467</v>
      </c>
      <c r="I191" s="37">
        <v>57</v>
      </c>
    </row>
    <row r="192" spans="1:9" ht="60">
      <c r="A192" s="1505" t="s">
        <v>19616</v>
      </c>
      <c r="B192" s="685" t="s">
        <v>19617</v>
      </c>
      <c r="C192" s="685" t="s">
        <v>19465</v>
      </c>
      <c r="D192" s="1488">
        <v>77500</v>
      </c>
      <c r="E192" s="1488"/>
      <c r="F192" s="1488"/>
      <c r="G192" s="693" t="s">
        <v>19618</v>
      </c>
      <c r="H192" s="1489" t="s">
        <v>19467</v>
      </c>
      <c r="I192" s="37">
        <v>58</v>
      </c>
    </row>
    <row r="193" spans="1:9" ht="60">
      <c r="A193" s="1505" t="s">
        <v>19619</v>
      </c>
      <c r="B193" s="685" t="s">
        <v>19617</v>
      </c>
      <c r="C193" s="685" t="s">
        <v>19465</v>
      </c>
      <c r="D193" s="1488">
        <v>130550</v>
      </c>
      <c r="E193" s="1488"/>
      <c r="F193" s="1488"/>
      <c r="G193" s="693" t="s">
        <v>19620</v>
      </c>
      <c r="H193" s="1489" t="s">
        <v>19467</v>
      </c>
      <c r="I193" s="37">
        <v>59</v>
      </c>
    </row>
    <row r="194" spans="1:9" ht="60">
      <c r="A194" s="1505" t="s">
        <v>19621</v>
      </c>
      <c r="B194" s="685" t="s">
        <v>19617</v>
      </c>
      <c r="C194" s="685" t="s">
        <v>19465</v>
      </c>
      <c r="D194" s="1488">
        <v>75000</v>
      </c>
      <c r="E194" s="1488"/>
      <c r="F194" s="1488"/>
      <c r="G194" s="693" t="s">
        <v>19622</v>
      </c>
      <c r="H194" s="1489" t="s">
        <v>19467</v>
      </c>
      <c r="I194" s="37">
        <v>60</v>
      </c>
    </row>
    <row r="195" spans="1:9" ht="60">
      <c r="A195" s="1505" t="s">
        <v>19623</v>
      </c>
      <c r="B195" s="685" t="s">
        <v>19617</v>
      </c>
      <c r="C195" s="685" t="s">
        <v>19465</v>
      </c>
      <c r="D195" s="1488">
        <v>749999.99</v>
      </c>
      <c r="E195" s="1488"/>
      <c r="F195" s="1488"/>
      <c r="G195" s="693" t="s">
        <v>19576</v>
      </c>
      <c r="H195" s="1489" t="s">
        <v>19467</v>
      </c>
      <c r="I195" s="37">
        <v>61</v>
      </c>
    </row>
    <row r="196" spans="1:9" ht="60">
      <c r="A196" s="1505" t="s">
        <v>19624</v>
      </c>
      <c r="B196" s="685" t="s">
        <v>19617</v>
      </c>
      <c r="C196" s="685" t="s">
        <v>19465</v>
      </c>
      <c r="D196" s="1488">
        <v>27750</v>
      </c>
      <c r="E196" s="1488"/>
      <c r="F196" s="1488"/>
      <c r="G196" s="693" t="s">
        <v>19625</v>
      </c>
      <c r="H196" s="1489" t="s">
        <v>19467</v>
      </c>
      <c r="I196" s="37">
        <v>62</v>
      </c>
    </row>
    <row r="197" spans="1:9" ht="36">
      <c r="A197" s="1505" t="s">
        <v>19626</v>
      </c>
      <c r="B197" s="685" t="s">
        <v>19627</v>
      </c>
      <c r="C197" s="685" t="s">
        <v>19465</v>
      </c>
      <c r="D197" s="1488">
        <v>217000</v>
      </c>
      <c r="E197" s="1488"/>
      <c r="F197" s="1488"/>
      <c r="G197" s="693" t="s">
        <v>19628</v>
      </c>
      <c r="H197" s="1489" t="s">
        <v>19467</v>
      </c>
      <c r="I197" s="37">
        <v>63</v>
      </c>
    </row>
    <row r="198" spans="1:9" ht="48">
      <c r="A198" s="1505" t="s">
        <v>19629</v>
      </c>
      <c r="B198" s="685" t="s">
        <v>19627</v>
      </c>
      <c r="C198" s="685" t="s">
        <v>19465</v>
      </c>
      <c r="D198" s="1488">
        <v>107130</v>
      </c>
      <c r="E198" s="1488"/>
      <c r="F198" s="1488"/>
      <c r="G198" s="693" t="s">
        <v>19630</v>
      </c>
      <c r="H198" s="1489" t="s">
        <v>19467</v>
      </c>
      <c r="I198" s="37">
        <v>64</v>
      </c>
    </row>
    <row r="199" spans="1:9" ht="48">
      <c r="A199" s="1505" t="s">
        <v>19631</v>
      </c>
      <c r="B199" s="685" t="s">
        <v>19632</v>
      </c>
      <c r="C199" s="685" t="s">
        <v>19465</v>
      </c>
      <c r="D199" s="1488">
        <v>220462.8</v>
      </c>
      <c r="E199" s="1488"/>
      <c r="F199" s="1488"/>
      <c r="G199" s="693" t="s">
        <v>19633</v>
      </c>
      <c r="H199" s="1489" t="s">
        <v>19467</v>
      </c>
      <c r="I199" s="37">
        <v>65</v>
      </c>
    </row>
    <row r="200" spans="1:9" ht="36">
      <c r="A200" s="1505" t="s">
        <v>19634</v>
      </c>
      <c r="B200" s="685" t="s">
        <v>19632</v>
      </c>
      <c r="C200" s="685" t="s">
        <v>19465</v>
      </c>
      <c r="D200" s="1488">
        <v>143108</v>
      </c>
      <c r="E200" s="1488"/>
      <c r="F200" s="1488"/>
      <c r="G200" s="693" t="s">
        <v>19635</v>
      </c>
      <c r="H200" s="1489" t="s">
        <v>19467</v>
      </c>
      <c r="I200" s="37">
        <v>66</v>
      </c>
    </row>
    <row r="201" spans="1:9" ht="60">
      <c r="A201" s="1505" t="s">
        <v>19636</v>
      </c>
      <c r="B201" s="685" t="s">
        <v>19637</v>
      </c>
      <c r="C201" s="685" t="s">
        <v>19465</v>
      </c>
      <c r="D201" s="1488">
        <v>12800</v>
      </c>
      <c r="E201" s="1488"/>
      <c r="F201" s="1488"/>
      <c r="G201" s="693" t="s">
        <v>19638</v>
      </c>
      <c r="H201" s="1489" t="s">
        <v>19467</v>
      </c>
      <c r="I201" s="37">
        <v>67</v>
      </c>
    </row>
    <row r="202" spans="1:9" ht="36">
      <c r="A202" s="1505" t="s">
        <v>19639</v>
      </c>
      <c r="B202" s="685" t="s">
        <v>19640</v>
      </c>
      <c r="C202" s="685" t="s">
        <v>19465</v>
      </c>
      <c r="D202" s="1488">
        <v>103250</v>
      </c>
      <c r="E202" s="1488"/>
      <c r="F202" s="1488"/>
      <c r="G202" s="693" t="s">
        <v>19641</v>
      </c>
      <c r="H202" s="1489" t="s">
        <v>19467</v>
      </c>
      <c r="I202" s="37">
        <v>68</v>
      </c>
    </row>
    <row r="203" spans="1:9" ht="48">
      <c r="A203" s="1505" t="s">
        <v>19642</v>
      </c>
      <c r="B203" s="685" t="s">
        <v>19643</v>
      </c>
      <c r="C203" s="685" t="s">
        <v>19465</v>
      </c>
      <c r="D203" s="1488">
        <v>355971.49</v>
      </c>
      <c r="E203" s="1488"/>
      <c r="F203" s="1488"/>
      <c r="G203" s="693" t="s">
        <v>19644</v>
      </c>
      <c r="H203" s="1489" t="s">
        <v>19467</v>
      </c>
      <c r="I203" s="37">
        <v>69</v>
      </c>
    </row>
    <row r="204" spans="1:9" ht="36">
      <c r="A204" s="1505" t="s">
        <v>19645</v>
      </c>
      <c r="B204" s="685" t="s">
        <v>19643</v>
      </c>
      <c r="C204" s="685" t="s">
        <v>19465</v>
      </c>
      <c r="D204" s="1488">
        <v>159339.44</v>
      </c>
      <c r="E204" s="1488"/>
      <c r="F204" s="1488"/>
      <c r="G204" s="693" t="s">
        <v>19646</v>
      </c>
      <c r="H204" s="1489" t="s">
        <v>19467</v>
      </c>
      <c r="I204" s="37">
        <v>70</v>
      </c>
    </row>
    <row r="205" spans="1:9" ht="36">
      <c r="A205" s="1505" t="s">
        <v>19647</v>
      </c>
      <c r="B205" s="685" t="s">
        <v>19643</v>
      </c>
      <c r="C205" s="685" t="s">
        <v>19465</v>
      </c>
      <c r="D205" s="1488">
        <v>142388.6</v>
      </c>
      <c r="E205" s="1488"/>
      <c r="F205" s="1488"/>
      <c r="G205" s="693" t="s">
        <v>19648</v>
      </c>
      <c r="H205" s="1489" t="s">
        <v>19467</v>
      </c>
      <c r="I205" s="37">
        <v>71</v>
      </c>
    </row>
    <row r="206" spans="1:9" ht="36">
      <c r="A206" s="1505" t="s">
        <v>19649</v>
      </c>
      <c r="B206" s="685" t="s">
        <v>19643</v>
      </c>
      <c r="C206" s="685" t="s">
        <v>19465</v>
      </c>
      <c r="D206" s="1488">
        <v>0</v>
      </c>
      <c r="E206" s="1488"/>
      <c r="F206" s="1488"/>
      <c r="G206" s="693" t="s">
        <v>19650</v>
      </c>
      <c r="H206" s="1489" t="s">
        <v>19467</v>
      </c>
      <c r="I206" s="37">
        <v>72</v>
      </c>
    </row>
    <row r="207" spans="1:9" ht="36">
      <c r="A207" s="1505" t="s">
        <v>19651</v>
      </c>
      <c r="B207" s="685" t="s">
        <v>19652</v>
      </c>
      <c r="C207" s="685" t="s">
        <v>19465</v>
      </c>
      <c r="D207" s="1488">
        <v>8003.41</v>
      </c>
      <c r="E207" s="1488"/>
      <c r="F207" s="1488"/>
      <c r="G207" s="693" t="s">
        <v>19653</v>
      </c>
      <c r="H207" s="1489" t="s">
        <v>19467</v>
      </c>
      <c r="I207" s="37">
        <v>73</v>
      </c>
    </row>
    <row r="208" spans="1:9" ht="60">
      <c r="A208" s="1505" t="s">
        <v>19654</v>
      </c>
      <c r="B208" s="685" t="s">
        <v>19655</v>
      </c>
      <c r="C208" s="685" t="s">
        <v>19465</v>
      </c>
      <c r="D208" s="1488">
        <v>0</v>
      </c>
      <c r="E208" s="1488"/>
      <c r="F208" s="1488"/>
      <c r="G208" s="693" t="s">
        <v>19656</v>
      </c>
      <c r="H208" s="1489" t="s">
        <v>19467</v>
      </c>
      <c r="I208" s="37">
        <v>74</v>
      </c>
    </row>
    <row r="209" spans="1:9" ht="60">
      <c r="A209" s="1505" t="s">
        <v>19657</v>
      </c>
      <c r="B209" s="685" t="s">
        <v>19655</v>
      </c>
      <c r="C209" s="685" t="s">
        <v>19465</v>
      </c>
      <c r="D209" s="1488">
        <v>619173.15</v>
      </c>
      <c r="E209" s="1488"/>
      <c r="F209" s="1488"/>
      <c r="G209" s="693" t="s">
        <v>19576</v>
      </c>
      <c r="H209" s="1489" t="s">
        <v>19467</v>
      </c>
      <c r="I209" s="37">
        <v>75</v>
      </c>
    </row>
    <row r="210" spans="1:9" ht="60">
      <c r="A210" s="1505" t="s">
        <v>19658</v>
      </c>
      <c r="B210" s="685" t="s">
        <v>19655</v>
      </c>
      <c r="C210" s="685" t="s">
        <v>19465</v>
      </c>
      <c r="D210" s="1488">
        <v>16500</v>
      </c>
      <c r="E210" s="1488"/>
      <c r="F210" s="1488"/>
      <c r="G210" s="693" t="s">
        <v>19659</v>
      </c>
      <c r="H210" s="1489" t="s">
        <v>19467</v>
      </c>
      <c r="I210" s="37">
        <v>76</v>
      </c>
    </row>
    <row r="211" spans="1:9" ht="36">
      <c r="A211" s="1505" t="s">
        <v>19660</v>
      </c>
      <c r="B211" s="685" t="s">
        <v>19661</v>
      </c>
      <c r="C211" s="685" t="s">
        <v>19465</v>
      </c>
      <c r="D211" s="1488">
        <v>125000</v>
      </c>
      <c r="E211" s="1488"/>
      <c r="F211" s="1488"/>
      <c r="G211" s="693" t="s">
        <v>19662</v>
      </c>
      <c r="H211" s="1489" t="s">
        <v>19467</v>
      </c>
      <c r="I211" s="37">
        <v>77</v>
      </c>
    </row>
    <row r="212" spans="1:9" ht="36">
      <c r="A212" s="1505" t="s">
        <v>19663</v>
      </c>
      <c r="B212" s="685" t="s">
        <v>19664</v>
      </c>
      <c r="C212" s="685" t="s">
        <v>19465</v>
      </c>
      <c r="D212" s="1488">
        <v>0</v>
      </c>
      <c r="E212" s="1488"/>
      <c r="F212" s="1488"/>
      <c r="G212" s="693" t="s">
        <v>19665</v>
      </c>
      <c r="H212" s="1489" t="s">
        <v>19467</v>
      </c>
      <c r="I212" s="37">
        <v>78</v>
      </c>
    </row>
    <row r="213" spans="1:9" ht="48">
      <c r="A213" s="1505" t="s">
        <v>19666</v>
      </c>
      <c r="B213" s="685" t="s">
        <v>19667</v>
      </c>
      <c r="C213" s="685" t="s">
        <v>19465</v>
      </c>
      <c r="D213" s="1488">
        <v>273350</v>
      </c>
      <c r="E213" s="1488"/>
      <c r="F213" s="1488"/>
      <c r="G213" s="693" t="s">
        <v>19668</v>
      </c>
      <c r="H213" s="1489" t="s">
        <v>19467</v>
      </c>
      <c r="I213" s="37">
        <v>79</v>
      </c>
    </row>
    <row r="214" spans="1:9" ht="36">
      <c r="A214" s="1505" t="s">
        <v>19669</v>
      </c>
      <c r="B214" s="685" t="s">
        <v>19519</v>
      </c>
      <c r="C214" s="685" t="s">
        <v>19465</v>
      </c>
      <c r="D214" s="1488">
        <v>67200</v>
      </c>
      <c r="E214" s="1488"/>
      <c r="F214" s="1488"/>
      <c r="G214" s="693" t="s">
        <v>19670</v>
      </c>
      <c r="H214" s="1489" t="s">
        <v>19467</v>
      </c>
      <c r="I214" s="37">
        <v>80</v>
      </c>
    </row>
    <row r="215" spans="1:9" ht="36">
      <c r="A215" s="1505" t="s">
        <v>19671</v>
      </c>
      <c r="B215" s="685" t="s">
        <v>19519</v>
      </c>
      <c r="C215" s="685" t="s">
        <v>19465</v>
      </c>
      <c r="D215" s="1488">
        <v>95200</v>
      </c>
      <c r="E215" s="1488"/>
      <c r="F215" s="1488"/>
      <c r="G215" s="693" t="s">
        <v>19672</v>
      </c>
      <c r="H215" s="1489" t="s">
        <v>19467</v>
      </c>
      <c r="I215" s="37">
        <v>81</v>
      </c>
    </row>
    <row r="216" spans="1:9" ht="36">
      <c r="A216" s="1505" t="s">
        <v>19673</v>
      </c>
      <c r="B216" s="685" t="s">
        <v>19674</v>
      </c>
      <c r="C216" s="685" t="s">
        <v>19465</v>
      </c>
      <c r="D216" s="1488">
        <v>10050</v>
      </c>
      <c r="E216" s="1488"/>
      <c r="F216" s="1488"/>
      <c r="G216" s="693" t="s">
        <v>19675</v>
      </c>
      <c r="H216" s="1489" t="s">
        <v>19467</v>
      </c>
      <c r="I216" s="37">
        <v>82</v>
      </c>
    </row>
    <row r="217" spans="1:9" ht="36">
      <c r="A217" s="1505" t="s">
        <v>19676</v>
      </c>
      <c r="B217" s="685" t="s">
        <v>19677</v>
      </c>
      <c r="C217" s="685" t="s">
        <v>19465</v>
      </c>
      <c r="D217" s="1488">
        <v>94969.94</v>
      </c>
      <c r="E217" s="1488"/>
      <c r="F217" s="1488"/>
      <c r="G217" s="693" t="s">
        <v>19678</v>
      </c>
      <c r="H217" s="1489" t="s">
        <v>19467</v>
      </c>
      <c r="I217" s="37">
        <v>83</v>
      </c>
    </row>
    <row r="218" spans="1:9" ht="36">
      <c r="A218" s="1505" t="s">
        <v>19679</v>
      </c>
      <c r="B218" s="685" t="s">
        <v>19680</v>
      </c>
      <c r="C218" s="685" t="s">
        <v>19465</v>
      </c>
      <c r="D218" s="1488">
        <v>277875</v>
      </c>
      <c r="E218" s="1488"/>
      <c r="F218" s="1488"/>
      <c r="G218" s="693" t="s">
        <v>19681</v>
      </c>
      <c r="H218" s="1489" t="s">
        <v>19467</v>
      </c>
      <c r="I218" s="37">
        <v>84</v>
      </c>
    </row>
    <row r="219" spans="1:9" ht="36">
      <c r="A219" s="1505" t="s">
        <v>19682</v>
      </c>
      <c r="B219" s="685" t="s">
        <v>19680</v>
      </c>
      <c r="C219" s="685" t="s">
        <v>19465</v>
      </c>
      <c r="D219" s="1488">
        <v>72000</v>
      </c>
      <c r="E219" s="1488"/>
      <c r="F219" s="1488"/>
      <c r="G219" s="693" t="s">
        <v>19683</v>
      </c>
      <c r="H219" s="1489" t="s">
        <v>19467</v>
      </c>
      <c r="I219" s="37">
        <v>85</v>
      </c>
    </row>
    <row r="220" spans="1:9" ht="48">
      <c r="A220" s="1505" t="s">
        <v>19684</v>
      </c>
      <c r="B220" s="685" t="s">
        <v>19685</v>
      </c>
      <c r="C220" s="685" t="s">
        <v>19465</v>
      </c>
      <c r="D220" s="1488">
        <v>13240</v>
      </c>
      <c r="E220" s="1488"/>
      <c r="F220" s="1488"/>
      <c r="G220" s="693" t="s">
        <v>19686</v>
      </c>
      <c r="H220" s="1489" t="s">
        <v>19467</v>
      </c>
      <c r="I220" s="37">
        <v>86</v>
      </c>
    </row>
    <row r="221" spans="1:9" ht="48">
      <c r="A221" s="1505" t="s">
        <v>19687</v>
      </c>
      <c r="B221" s="685" t="s">
        <v>19688</v>
      </c>
      <c r="C221" s="685" t="s">
        <v>19465</v>
      </c>
      <c r="D221" s="1488">
        <v>14220</v>
      </c>
      <c r="E221" s="1488"/>
      <c r="F221" s="1488"/>
      <c r="G221" s="693" t="s">
        <v>19689</v>
      </c>
      <c r="H221" s="1489" t="s">
        <v>19467</v>
      </c>
      <c r="I221" s="37">
        <v>87</v>
      </c>
    </row>
    <row r="222" spans="1:9" ht="60">
      <c r="A222" s="1505" t="s">
        <v>19690</v>
      </c>
      <c r="B222" s="685" t="s">
        <v>19691</v>
      </c>
      <c r="C222" s="685" t="s">
        <v>19465</v>
      </c>
      <c r="D222" s="1488">
        <v>24937.5</v>
      </c>
      <c r="E222" s="1488"/>
      <c r="F222" s="1488"/>
      <c r="G222" s="693" t="s">
        <v>19692</v>
      </c>
      <c r="H222" s="1489" t="s">
        <v>19467</v>
      </c>
      <c r="I222" s="37">
        <v>88</v>
      </c>
    </row>
    <row r="223" spans="1:9" ht="48">
      <c r="A223" s="1505" t="s">
        <v>19693</v>
      </c>
      <c r="B223" s="685" t="s">
        <v>19694</v>
      </c>
      <c r="C223" s="685" t="s">
        <v>19465</v>
      </c>
      <c r="D223" s="1488">
        <v>6620</v>
      </c>
      <c r="E223" s="1488"/>
      <c r="F223" s="1488"/>
      <c r="G223" s="693" t="s">
        <v>19695</v>
      </c>
      <c r="H223" s="1489" t="s">
        <v>19467</v>
      </c>
      <c r="I223" s="37">
        <v>89</v>
      </c>
    </row>
    <row r="224" spans="1:9" ht="36">
      <c r="A224" s="1505" t="s">
        <v>19696</v>
      </c>
      <c r="B224" s="685" t="s">
        <v>19465</v>
      </c>
      <c r="C224" s="685" t="s">
        <v>19697</v>
      </c>
      <c r="D224" s="1488">
        <v>1800</v>
      </c>
      <c r="E224" s="1488"/>
      <c r="F224" s="1488"/>
      <c r="G224" s="693" t="s">
        <v>19698</v>
      </c>
      <c r="H224" s="1489" t="s">
        <v>19467</v>
      </c>
      <c r="I224" s="37">
        <v>90</v>
      </c>
    </row>
    <row r="225" spans="1:9" ht="108">
      <c r="A225" s="1505" t="s">
        <v>19699</v>
      </c>
      <c r="B225" s="685" t="s">
        <v>19465</v>
      </c>
      <c r="C225" s="685" t="s">
        <v>19700</v>
      </c>
      <c r="D225" s="1488">
        <v>16700</v>
      </c>
      <c r="E225" s="1488"/>
      <c r="F225" s="1488"/>
      <c r="G225" s="693" t="s">
        <v>19701</v>
      </c>
      <c r="H225" s="1489" t="s">
        <v>19467</v>
      </c>
      <c r="I225" s="37">
        <v>91</v>
      </c>
    </row>
    <row r="226" spans="1:9" ht="108">
      <c r="A226" s="1505" t="s">
        <v>19702</v>
      </c>
      <c r="B226" s="685" t="s">
        <v>19465</v>
      </c>
      <c r="C226" s="685" t="s">
        <v>19700</v>
      </c>
      <c r="D226" s="1488">
        <v>16700</v>
      </c>
      <c r="E226" s="1488"/>
      <c r="F226" s="1488"/>
      <c r="G226" s="693" t="s">
        <v>19703</v>
      </c>
      <c r="H226" s="1489" t="s">
        <v>19467</v>
      </c>
      <c r="I226" s="37">
        <v>92</v>
      </c>
    </row>
    <row r="227" spans="1:9" ht="84">
      <c r="A227" s="1505" t="s">
        <v>19704</v>
      </c>
      <c r="B227" s="685" t="s">
        <v>19465</v>
      </c>
      <c r="C227" s="685" t="s">
        <v>19705</v>
      </c>
      <c r="D227" s="1488">
        <v>30000</v>
      </c>
      <c r="E227" s="1488"/>
      <c r="F227" s="1488"/>
      <c r="G227" s="693" t="s">
        <v>19706</v>
      </c>
      <c r="H227" s="1489" t="s">
        <v>19467</v>
      </c>
      <c r="I227" s="37">
        <v>93</v>
      </c>
    </row>
    <row r="228" spans="1:9" ht="72">
      <c r="A228" s="1505" t="s">
        <v>19707</v>
      </c>
      <c r="B228" s="685" t="s">
        <v>19465</v>
      </c>
      <c r="C228" s="685" t="s">
        <v>19708</v>
      </c>
      <c r="D228" s="1488">
        <v>30000</v>
      </c>
      <c r="E228" s="1488"/>
      <c r="F228" s="1488"/>
      <c r="G228" s="693" t="s">
        <v>19709</v>
      </c>
      <c r="H228" s="1489" t="s">
        <v>19467</v>
      </c>
      <c r="I228" s="37">
        <v>94</v>
      </c>
    </row>
    <row r="229" spans="1:9" ht="48">
      <c r="A229" s="1505" t="s">
        <v>19710</v>
      </c>
      <c r="B229" s="685" t="s">
        <v>19465</v>
      </c>
      <c r="C229" s="685" t="s">
        <v>19705</v>
      </c>
      <c r="D229" s="1488">
        <v>13400</v>
      </c>
      <c r="E229" s="1488"/>
      <c r="F229" s="1488"/>
      <c r="G229" s="693" t="s">
        <v>19711</v>
      </c>
      <c r="H229" s="1489" t="s">
        <v>19467</v>
      </c>
      <c r="I229" s="37">
        <v>95</v>
      </c>
    </row>
    <row r="230" spans="1:9" ht="108">
      <c r="A230" s="1505" t="s">
        <v>19712</v>
      </c>
      <c r="B230" s="685" t="s">
        <v>19465</v>
      </c>
      <c r="C230" s="685" t="s">
        <v>19713</v>
      </c>
      <c r="D230" s="1488">
        <v>9900</v>
      </c>
      <c r="E230" s="1488"/>
      <c r="F230" s="1488"/>
      <c r="G230" s="693" t="s">
        <v>19714</v>
      </c>
      <c r="H230" s="1489" t="s">
        <v>19467</v>
      </c>
      <c r="I230" s="37">
        <v>96</v>
      </c>
    </row>
    <row r="231" spans="1:9" ht="48">
      <c r="A231" s="1505" t="s">
        <v>19715</v>
      </c>
      <c r="B231" s="685" t="s">
        <v>19465</v>
      </c>
      <c r="C231" s="685" t="s">
        <v>19716</v>
      </c>
      <c r="D231" s="1488">
        <v>0</v>
      </c>
      <c r="E231" s="1488"/>
      <c r="F231" s="1488"/>
      <c r="G231" s="693" t="s">
        <v>19717</v>
      </c>
      <c r="H231" s="1489" t="s">
        <v>19467</v>
      </c>
      <c r="I231" s="37">
        <v>97</v>
      </c>
    </row>
    <row r="232" spans="1:9" ht="60">
      <c r="A232" s="1505" t="s">
        <v>19718</v>
      </c>
      <c r="B232" s="685" t="s">
        <v>19465</v>
      </c>
      <c r="C232" s="685" t="s">
        <v>19719</v>
      </c>
      <c r="D232" s="1488">
        <v>24300</v>
      </c>
      <c r="E232" s="1488"/>
      <c r="F232" s="1488"/>
      <c r="G232" s="693" t="s">
        <v>19720</v>
      </c>
      <c r="H232" s="1489" t="s">
        <v>19467</v>
      </c>
      <c r="I232" s="37">
        <v>98</v>
      </c>
    </row>
    <row r="233" spans="1:9" ht="48">
      <c r="A233" s="1505" t="s">
        <v>19721</v>
      </c>
      <c r="B233" s="685" t="s">
        <v>19465</v>
      </c>
      <c r="C233" s="685" t="s">
        <v>19722</v>
      </c>
      <c r="D233" s="1488">
        <v>0</v>
      </c>
      <c r="E233" s="1488"/>
      <c r="F233" s="1488"/>
      <c r="G233" s="693" t="s">
        <v>19723</v>
      </c>
      <c r="H233" s="1489" t="s">
        <v>19467</v>
      </c>
      <c r="I233" s="37">
        <v>99</v>
      </c>
    </row>
    <row r="234" spans="1:9" ht="48">
      <c r="A234" s="1505" t="s">
        <v>19724</v>
      </c>
      <c r="B234" s="685" t="s">
        <v>19465</v>
      </c>
      <c r="C234" s="685" t="s">
        <v>19722</v>
      </c>
      <c r="D234" s="1488">
        <v>33000</v>
      </c>
      <c r="E234" s="1488"/>
      <c r="F234" s="1488"/>
      <c r="G234" s="693" t="s">
        <v>19725</v>
      </c>
      <c r="H234" s="1489" t="s">
        <v>19467</v>
      </c>
      <c r="I234" s="37">
        <v>100</v>
      </c>
    </row>
    <row r="235" spans="1:9" ht="60">
      <c r="A235" s="1505" t="s">
        <v>19726</v>
      </c>
      <c r="B235" s="685" t="s">
        <v>19727</v>
      </c>
      <c r="C235" s="685" t="s">
        <v>19465</v>
      </c>
      <c r="D235" s="1488"/>
      <c r="E235" s="1488">
        <v>10800</v>
      </c>
      <c r="F235" s="1488">
        <v>21600</v>
      </c>
      <c r="G235" s="693" t="s">
        <v>19728</v>
      </c>
      <c r="H235" s="1489" t="s">
        <v>19467</v>
      </c>
      <c r="I235" s="37">
        <v>101</v>
      </c>
    </row>
    <row r="236" spans="1:9" ht="48">
      <c r="A236" s="1505" t="s">
        <v>19729</v>
      </c>
      <c r="B236" s="685" t="s">
        <v>19730</v>
      </c>
      <c r="C236" s="685" t="s">
        <v>19465</v>
      </c>
      <c r="D236" s="1488"/>
      <c r="E236" s="1488">
        <v>23600</v>
      </c>
      <c r="F236" s="1488">
        <v>0</v>
      </c>
      <c r="G236" s="693" t="s">
        <v>19731</v>
      </c>
      <c r="H236" s="1489" t="s">
        <v>19467</v>
      </c>
      <c r="I236" s="37">
        <v>102</v>
      </c>
    </row>
    <row r="237" spans="1:9" ht="36">
      <c r="A237" s="1505" t="s">
        <v>19732</v>
      </c>
      <c r="B237" s="685" t="s">
        <v>19493</v>
      </c>
      <c r="C237" s="685" t="s">
        <v>19465</v>
      </c>
      <c r="D237" s="1488"/>
      <c r="E237" s="1488">
        <v>16549.5</v>
      </c>
      <c r="F237" s="1488">
        <v>0</v>
      </c>
      <c r="G237" s="693" t="s">
        <v>19733</v>
      </c>
      <c r="H237" s="1489" t="s">
        <v>19467</v>
      </c>
      <c r="I237" s="37">
        <v>103</v>
      </c>
    </row>
    <row r="238" spans="1:9" ht="24">
      <c r="A238" s="1505" t="s">
        <v>19734</v>
      </c>
      <c r="B238" s="685" t="s">
        <v>19735</v>
      </c>
      <c r="C238" s="685" t="s">
        <v>19465</v>
      </c>
      <c r="D238" s="1488"/>
      <c r="E238" s="1488">
        <v>76764</v>
      </c>
      <c r="F238" s="1488">
        <v>25200</v>
      </c>
      <c r="G238" s="693" t="s">
        <v>19736</v>
      </c>
      <c r="H238" s="1489" t="s">
        <v>19467</v>
      </c>
      <c r="I238" s="37">
        <v>104</v>
      </c>
    </row>
    <row r="239" spans="1:9" ht="24">
      <c r="A239" s="1505" t="s">
        <v>19737</v>
      </c>
      <c r="B239" s="685" t="s">
        <v>19496</v>
      </c>
      <c r="C239" s="685" t="s">
        <v>19465</v>
      </c>
      <c r="D239" s="1488"/>
      <c r="E239" s="1488">
        <v>345000</v>
      </c>
      <c r="F239" s="1488">
        <v>345000</v>
      </c>
      <c r="G239" s="693" t="s">
        <v>19738</v>
      </c>
      <c r="H239" s="1489" t="s">
        <v>19467</v>
      </c>
      <c r="I239" s="37">
        <v>105</v>
      </c>
    </row>
    <row r="240" spans="1:9" ht="24">
      <c r="A240" s="1505" t="s">
        <v>19739</v>
      </c>
      <c r="B240" s="685" t="s">
        <v>19740</v>
      </c>
      <c r="C240" s="685" t="s">
        <v>19465</v>
      </c>
      <c r="D240" s="1488"/>
      <c r="E240" s="1488">
        <v>30451.5</v>
      </c>
      <c r="F240" s="1488">
        <v>0</v>
      </c>
      <c r="G240" s="693" t="s">
        <v>19741</v>
      </c>
      <c r="H240" s="1489" t="s">
        <v>19467</v>
      </c>
      <c r="I240" s="37">
        <v>106</v>
      </c>
    </row>
    <row r="241" spans="1:9" ht="60">
      <c r="A241" s="1505" t="s">
        <v>19742</v>
      </c>
      <c r="B241" s="685" t="s">
        <v>19743</v>
      </c>
      <c r="C241" s="685" t="s">
        <v>19465</v>
      </c>
      <c r="D241" s="1488"/>
      <c r="E241" s="1488">
        <v>34300</v>
      </c>
      <c r="F241" s="1488">
        <v>0</v>
      </c>
      <c r="G241" s="693" t="s">
        <v>19744</v>
      </c>
      <c r="H241" s="1489" t="s">
        <v>19467</v>
      </c>
      <c r="I241" s="37">
        <v>107</v>
      </c>
    </row>
    <row r="242" spans="1:9" ht="48">
      <c r="A242" s="1505" t="s">
        <v>19745</v>
      </c>
      <c r="B242" s="685" t="s">
        <v>19746</v>
      </c>
      <c r="C242" s="685" t="s">
        <v>19465</v>
      </c>
      <c r="D242" s="1488"/>
      <c r="E242" s="1488">
        <v>0</v>
      </c>
      <c r="F242" s="1488">
        <v>27100</v>
      </c>
      <c r="G242" s="693" t="s">
        <v>19747</v>
      </c>
      <c r="H242" s="1489" t="s">
        <v>19467</v>
      </c>
      <c r="I242" s="37">
        <v>108</v>
      </c>
    </row>
    <row r="243" spans="1:9" ht="72">
      <c r="A243" s="1505" t="s">
        <v>19748</v>
      </c>
      <c r="B243" s="685" t="s">
        <v>19505</v>
      </c>
      <c r="C243" s="685" t="s">
        <v>19465</v>
      </c>
      <c r="D243" s="1488"/>
      <c r="E243" s="1488">
        <v>29300</v>
      </c>
      <c r="F243" s="1488">
        <v>0</v>
      </c>
      <c r="G243" s="693" t="s">
        <v>19749</v>
      </c>
      <c r="H243" s="1489" t="s">
        <v>19467</v>
      </c>
      <c r="I243" s="37">
        <v>109</v>
      </c>
    </row>
    <row r="244" spans="1:9" ht="36">
      <c r="A244" s="1505" t="s">
        <v>19750</v>
      </c>
      <c r="B244" s="685" t="s">
        <v>19508</v>
      </c>
      <c r="C244" s="685" t="s">
        <v>19465</v>
      </c>
      <c r="D244" s="1488"/>
      <c r="E244" s="1488">
        <v>14195.4</v>
      </c>
      <c r="F244" s="1488">
        <v>0</v>
      </c>
      <c r="G244" s="693" t="s">
        <v>19751</v>
      </c>
      <c r="H244" s="1489" t="s">
        <v>19467</v>
      </c>
      <c r="I244" s="37">
        <v>110</v>
      </c>
    </row>
    <row r="245" spans="1:9" ht="36">
      <c r="A245" s="1505" t="s">
        <v>19752</v>
      </c>
      <c r="B245" s="685" t="s">
        <v>19513</v>
      </c>
      <c r="C245" s="685" t="s">
        <v>19465</v>
      </c>
      <c r="D245" s="1488"/>
      <c r="E245" s="1488">
        <v>19200</v>
      </c>
      <c r="F245" s="1488">
        <v>0</v>
      </c>
      <c r="G245" s="693" t="s">
        <v>19753</v>
      </c>
      <c r="H245" s="1489" t="s">
        <v>19467</v>
      </c>
      <c r="I245" s="37">
        <v>111</v>
      </c>
    </row>
    <row r="246" spans="1:9" ht="48">
      <c r="A246" s="1505" t="s">
        <v>19754</v>
      </c>
      <c r="B246" s="685" t="s">
        <v>19519</v>
      </c>
      <c r="C246" s="685" t="s">
        <v>19465</v>
      </c>
      <c r="D246" s="1488"/>
      <c r="E246" s="1488">
        <v>29500</v>
      </c>
      <c r="F246" s="1488">
        <v>0</v>
      </c>
      <c r="G246" s="693" t="s">
        <v>19755</v>
      </c>
      <c r="H246" s="1489" t="s">
        <v>19467</v>
      </c>
      <c r="I246" s="37">
        <v>112</v>
      </c>
    </row>
    <row r="247" spans="1:9" ht="48">
      <c r="A247" s="1505" t="s">
        <v>19756</v>
      </c>
      <c r="B247" s="685" t="s">
        <v>19519</v>
      </c>
      <c r="C247" s="685" t="s">
        <v>19465</v>
      </c>
      <c r="D247" s="1488"/>
      <c r="E247" s="1488">
        <v>0</v>
      </c>
      <c r="F247" s="1488">
        <v>32600</v>
      </c>
      <c r="G247" s="693" t="s">
        <v>19757</v>
      </c>
      <c r="H247" s="1489" t="s">
        <v>19467</v>
      </c>
      <c r="I247" s="37">
        <v>113</v>
      </c>
    </row>
    <row r="248" spans="1:9" ht="48">
      <c r="A248" s="1505" t="s">
        <v>19758</v>
      </c>
      <c r="B248" s="685" t="s">
        <v>19685</v>
      </c>
      <c r="C248" s="685" t="s">
        <v>19465</v>
      </c>
      <c r="D248" s="1488"/>
      <c r="E248" s="1488">
        <v>0</v>
      </c>
      <c r="F248" s="1488">
        <v>21700</v>
      </c>
      <c r="G248" s="693" t="s">
        <v>19759</v>
      </c>
      <c r="H248" s="1489" t="s">
        <v>19467</v>
      </c>
      <c r="I248" s="37">
        <v>114</v>
      </c>
    </row>
    <row r="249" spans="1:9" ht="24">
      <c r="A249" s="724" t="s">
        <v>19760</v>
      </c>
      <c r="B249" s="685" t="s">
        <v>19761</v>
      </c>
      <c r="C249" s="685" t="s">
        <v>19465</v>
      </c>
      <c r="D249" s="1488"/>
      <c r="E249" s="1488">
        <v>0</v>
      </c>
      <c r="F249" s="1488"/>
      <c r="G249" s="693"/>
      <c r="H249" s="1489" t="s">
        <v>19467</v>
      </c>
      <c r="I249" s="37">
        <v>115</v>
      </c>
    </row>
    <row r="250" spans="1:9" ht="36">
      <c r="A250" s="724" t="s">
        <v>19762</v>
      </c>
      <c r="B250" s="685" t="s">
        <v>19561</v>
      </c>
      <c r="C250" s="685" t="s">
        <v>19465</v>
      </c>
      <c r="D250" s="1488"/>
      <c r="E250" s="1488">
        <v>13160</v>
      </c>
      <c r="F250" s="1488">
        <v>19740</v>
      </c>
      <c r="G250" s="693" t="s">
        <v>19562</v>
      </c>
      <c r="H250" s="1489" t="s">
        <v>19467</v>
      </c>
      <c r="I250" s="37">
        <v>116</v>
      </c>
    </row>
    <row r="251" spans="1:9" ht="48">
      <c r="A251" s="724" t="s">
        <v>19763</v>
      </c>
      <c r="B251" s="685" t="s">
        <v>19564</v>
      </c>
      <c r="C251" s="685" t="s">
        <v>19465</v>
      </c>
      <c r="D251" s="1488"/>
      <c r="E251" s="1488">
        <v>0</v>
      </c>
      <c r="F251" s="1488">
        <v>153356.40000000002</v>
      </c>
      <c r="G251" s="693" t="s">
        <v>19764</v>
      </c>
      <c r="H251" s="1489" t="s">
        <v>19467</v>
      </c>
      <c r="I251" s="37">
        <v>117</v>
      </c>
    </row>
    <row r="252" spans="1:9" ht="60">
      <c r="A252" s="724" t="s">
        <v>19765</v>
      </c>
      <c r="B252" s="685" t="s">
        <v>19575</v>
      </c>
      <c r="C252" s="685" t="s">
        <v>19465</v>
      </c>
      <c r="D252" s="1488"/>
      <c r="E252" s="1488">
        <v>13200</v>
      </c>
      <c r="F252" s="1488"/>
      <c r="G252" s="693" t="s">
        <v>19581</v>
      </c>
      <c r="H252" s="1489" t="s">
        <v>19467</v>
      </c>
      <c r="I252" s="37">
        <v>118</v>
      </c>
    </row>
    <row r="253" spans="1:9" ht="60">
      <c r="A253" s="724" t="s">
        <v>19766</v>
      </c>
      <c r="B253" s="685" t="s">
        <v>19575</v>
      </c>
      <c r="C253" s="685" t="s">
        <v>19465</v>
      </c>
      <c r="D253" s="1488"/>
      <c r="E253" s="1488">
        <v>150000</v>
      </c>
      <c r="F253" s="1488"/>
      <c r="G253" s="693" t="s">
        <v>19581</v>
      </c>
      <c r="H253" s="1489" t="s">
        <v>19467</v>
      </c>
      <c r="I253" s="37">
        <v>119</v>
      </c>
    </row>
    <row r="254" spans="1:9" ht="36">
      <c r="A254" s="724" t="s">
        <v>19767</v>
      </c>
      <c r="B254" s="685" t="s">
        <v>19575</v>
      </c>
      <c r="C254" s="685" t="s">
        <v>19465</v>
      </c>
      <c r="D254" s="1488"/>
      <c r="E254" s="1488">
        <v>375000</v>
      </c>
      <c r="F254" s="1488">
        <v>825000</v>
      </c>
      <c r="G254" s="693" t="s">
        <v>19579</v>
      </c>
      <c r="H254" s="1489" t="s">
        <v>19467</v>
      </c>
      <c r="I254" s="37">
        <v>120</v>
      </c>
    </row>
    <row r="255" spans="1:9" ht="36">
      <c r="A255" s="724" t="s">
        <v>19768</v>
      </c>
      <c r="B255" s="685" t="s">
        <v>19475</v>
      </c>
      <c r="C255" s="685" t="s">
        <v>19465</v>
      </c>
      <c r="D255" s="1488"/>
      <c r="E255" s="1488">
        <v>56750</v>
      </c>
      <c r="F255" s="1488">
        <v>28375</v>
      </c>
      <c r="G255" s="693" t="s">
        <v>19588</v>
      </c>
      <c r="H255" s="1489" t="s">
        <v>19467</v>
      </c>
      <c r="I255" s="37">
        <v>121</v>
      </c>
    </row>
    <row r="256" spans="1:9" ht="36">
      <c r="A256" s="724" t="s">
        <v>19769</v>
      </c>
      <c r="B256" s="685" t="s">
        <v>19475</v>
      </c>
      <c r="C256" s="685" t="s">
        <v>19465</v>
      </c>
      <c r="D256" s="1488"/>
      <c r="E256" s="1488">
        <v>19800</v>
      </c>
      <c r="F256" s="1488">
        <v>19800</v>
      </c>
      <c r="G256" s="693" t="s">
        <v>19590</v>
      </c>
      <c r="H256" s="1489" t="s">
        <v>19467</v>
      </c>
      <c r="I256" s="37">
        <v>122</v>
      </c>
    </row>
    <row r="257" spans="1:9" ht="36">
      <c r="A257" s="724" t="s">
        <v>19770</v>
      </c>
      <c r="B257" s="685" t="s">
        <v>19475</v>
      </c>
      <c r="C257" s="685" t="s">
        <v>19465</v>
      </c>
      <c r="D257" s="1488"/>
      <c r="E257" s="1488">
        <v>89600</v>
      </c>
      <c r="F257" s="1488">
        <v>64000</v>
      </c>
      <c r="G257" s="693" t="s">
        <v>19771</v>
      </c>
      <c r="H257" s="1489" t="s">
        <v>19467</v>
      </c>
      <c r="I257" s="37">
        <v>123</v>
      </c>
    </row>
    <row r="258" spans="1:9" ht="48">
      <c r="A258" s="724" t="s">
        <v>19772</v>
      </c>
      <c r="B258" s="685" t="s">
        <v>19601</v>
      </c>
      <c r="C258" s="685" t="s">
        <v>19465</v>
      </c>
      <c r="D258" s="1488"/>
      <c r="E258" s="1488">
        <v>51800</v>
      </c>
      <c r="F258" s="1488">
        <v>40700</v>
      </c>
      <c r="G258" s="693" t="s">
        <v>19608</v>
      </c>
      <c r="H258" s="1489" t="s">
        <v>19467</v>
      </c>
      <c r="I258" s="37">
        <v>124</v>
      </c>
    </row>
    <row r="259" spans="1:9" ht="48">
      <c r="A259" s="724" t="s">
        <v>19773</v>
      </c>
      <c r="B259" s="685" t="s">
        <v>19604</v>
      </c>
      <c r="C259" s="685" t="s">
        <v>19465</v>
      </c>
      <c r="D259" s="1488"/>
      <c r="E259" s="1488">
        <v>0</v>
      </c>
      <c r="F259" s="1488"/>
      <c r="G259" s="693" t="s">
        <v>19605</v>
      </c>
      <c r="H259" s="1489" t="s">
        <v>19467</v>
      </c>
      <c r="I259" s="37">
        <v>125</v>
      </c>
    </row>
    <row r="260" spans="1:9" ht="48">
      <c r="A260" s="724" t="s">
        <v>19774</v>
      </c>
      <c r="B260" s="685" t="s">
        <v>19604</v>
      </c>
      <c r="C260" s="685" t="s">
        <v>19465</v>
      </c>
      <c r="D260" s="1488"/>
      <c r="E260" s="1488">
        <v>44999.39</v>
      </c>
      <c r="F260" s="1488">
        <v>29999.61</v>
      </c>
      <c r="G260" s="693" t="s">
        <v>19605</v>
      </c>
      <c r="H260" s="1489" t="s">
        <v>19467</v>
      </c>
      <c r="I260" s="37">
        <v>126</v>
      </c>
    </row>
    <row r="261" spans="1:9" ht="48">
      <c r="A261" s="724" t="s">
        <v>19775</v>
      </c>
      <c r="B261" s="685" t="s">
        <v>19610</v>
      </c>
      <c r="C261" s="685" t="s">
        <v>19465</v>
      </c>
      <c r="D261" s="1488"/>
      <c r="E261" s="1488">
        <v>22500</v>
      </c>
      <c r="F261" s="1488"/>
      <c r="G261" s="693" t="s">
        <v>19776</v>
      </c>
      <c r="H261" s="1489" t="s">
        <v>19467</v>
      </c>
      <c r="I261" s="37">
        <v>127</v>
      </c>
    </row>
    <row r="262" spans="1:9" ht="36">
      <c r="A262" s="724" t="s">
        <v>19777</v>
      </c>
      <c r="B262" s="685" t="s">
        <v>19627</v>
      </c>
      <c r="C262" s="685" t="s">
        <v>19465</v>
      </c>
      <c r="D262" s="1488"/>
      <c r="E262" s="1488">
        <v>93000</v>
      </c>
      <c r="F262" s="1488"/>
      <c r="G262" s="693" t="s">
        <v>19628</v>
      </c>
      <c r="H262" s="1489" t="s">
        <v>19467</v>
      </c>
      <c r="I262" s="37">
        <v>128</v>
      </c>
    </row>
    <row r="263" spans="1:9" ht="48">
      <c r="A263" s="724" t="s">
        <v>19778</v>
      </c>
      <c r="B263" s="685" t="s">
        <v>19627</v>
      </c>
      <c r="C263" s="685" t="s">
        <v>19465</v>
      </c>
      <c r="D263" s="1488"/>
      <c r="E263" s="1488">
        <v>71420</v>
      </c>
      <c r="F263" s="1488"/>
      <c r="G263" s="693" t="s">
        <v>19630</v>
      </c>
      <c r="H263" s="1489" t="s">
        <v>19467</v>
      </c>
      <c r="I263" s="37">
        <v>129</v>
      </c>
    </row>
    <row r="264" spans="1:9" ht="36">
      <c r="A264" s="724" t="s">
        <v>19779</v>
      </c>
      <c r="B264" s="685" t="s">
        <v>19632</v>
      </c>
      <c r="C264" s="685" t="s">
        <v>19465</v>
      </c>
      <c r="D264" s="1488"/>
      <c r="E264" s="1488">
        <v>87156</v>
      </c>
      <c r="F264" s="1488">
        <v>38736</v>
      </c>
      <c r="G264" s="693" t="s">
        <v>19635</v>
      </c>
      <c r="H264" s="1489" t="s">
        <v>19467</v>
      </c>
      <c r="I264" s="37">
        <v>130</v>
      </c>
    </row>
    <row r="265" spans="1:9" ht="48">
      <c r="A265" s="724" t="s">
        <v>19780</v>
      </c>
      <c r="B265" s="685" t="s">
        <v>19632</v>
      </c>
      <c r="C265" s="685" t="s">
        <v>19465</v>
      </c>
      <c r="D265" s="1488"/>
      <c r="E265" s="1488">
        <v>138329.60000000001</v>
      </c>
      <c r="F265" s="1488">
        <v>69207.600000000006</v>
      </c>
      <c r="G265" s="693" t="s">
        <v>19633</v>
      </c>
      <c r="H265" s="1489" t="s">
        <v>19467</v>
      </c>
      <c r="I265" s="37">
        <v>131</v>
      </c>
    </row>
    <row r="266" spans="1:9" ht="60">
      <c r="A266" s="724" t="s">
        <v>19781</v>
      </c>
      <c r="B266" s="685" t="s">
        <v>19637</v>
      </c>
      <c r="C266" s="685" t="s">
        <v>19465</v>
      </c>
      <c r="D266" s="1488"/>
      <c r="E266" s="1488">
        <v>97500</v>
      </c>
      <c r="F266" s="1488"/>
      <c r="G266" s="693" t="s">
        <v>19638</v>
      </c>
      <c r="H266" s="1489" t="s">
        <v>19467</v>
      </c>
      <c r="I266" s="37">
        <v>132</v>
      </c>
    </row>
    <row r="267" spans="1:9" ht="60">
      <c r="A267" s="724" t="s">
        <v>19782</v>
      </c>
      <c r="B267" s="685" t="s">
        <v>19637</v>
      </c>
      <c r="C267" s="685" t="s">
        <v>19465</v>
      </c>
      <c r="D267" s="1488"/>
      <c r="E267" s="1488">
        <v>52500</v>
      </c>
      <c r="F267" s="1488"/>
      <c r="G267" s="693" t="s">
        <v>19638</v>
      </c>
      <c r="H267" s="1489" t="s">
        <v>19467</v>
      </c>
      <c r="I267" s="37">
        <v>133</v>
      </c>
    </row>
    <row r="268" spans="1:9" ht="36">
      <c r="A268" s="724" t="s">
        <v>19783</v>
      </c>
      <c r="B268" s="685" t="s">
        <v>19643</v>
      </c>
      <c r="C268" s="685" t="s">
        <v>19465</v>
      </c>
      <c r="D268" s="1488"/>
      <c r="E268" s="1488">
        <v>33272</v>
      </c>
      <c r="F268" s="1488"/>
      <c r="G268" s="693" t="s">
        <v>19784</v>
      </c>
      <c r="H268" s="1489" t="s">
        <v>19467</v>
      </c>
      <c r="I268" s="37">
        <v>134</v>
      </c>
    </row>
    <row r="269" spans="1:9" ht="36">
      <c r="A269" s="724" t="s">
        <v>19785</v>
      </c>
      <c r="B269" s="685" t="s">
        <v>19643</v>
      </c>
      <c r="C269" s="685" t="s">
        <v>19465</v>
      </c>
      <c r="D269" s="1488"/>
      <c r="E269" s="1488">
        <v>33572</v>
      </c>
      <c r="F269" s="1488"/>
      <c r="G269" s="693" t="s">
        <v>19786</v>
      </c>
      <c r="H269" s="1489" t="s">
        <v>19467</v>
      </c>
      <c r="I269" s="37">
        <v>135</v>
      </c>
    </row>
    <row r="270" spans="1:9" ht="48">
      <c r="A270" s="724" t="s">
        <v>19787</v>
      </c>
      <c r="B270" s="685" t="s">
        <v>19643</v>
      </c>
      <c r="C270" s="685" t="s">
        <v>19465</v>
      </c>
      <c r="D270" s="1488"/>
      <c r="E270" s="1488">
        <v>213582.9</v>
      </c>
      <c r="F270" s="1488"/>
      <c r="G270" s="693" t="s">
        <v>19644</v>
      </c>
      <c r="H270" s="1489" t="s">
        <v>19467</v>
      </c>
      <c r="I270" s="37">
        <v>136</v>
      </c>
    </row>
    <row r="271" spans="1:9" ht="36">
      <c r="A271" s="724" t="s">
        <v>19788</v>
      </c>
      <c r="B271" s="685" t="s">
        <v>19652</v>
      </c>
      <c r="C271" s="685" t="s">
        <v>19465</v>
      </c>
      <c r="D271" s="1488"/>
      <c r="E271" s="1488">
        <v>24010.23</v>
      </c>
      <c r="F271" s="1488"/>
      <c r="G271" s="693" t="s">
        <v>19653</v>
      </c>
      <c r="H271" s="1489" t="s">
        <v>19467</v>
      </c>
      <c r="I271" s="37">
        <v>137</v>
      </c>
    </row>
    <row r="272" spans="1:9" ht="60">
      <c r="A272" s="724" t="s">
        <v>19789</v>
      </c>
      <c r="B272" s="685" t="s">
        <v>19655</v>
      </c>
      <c r="C272" s="685" t="s">
        <v>19465</v>
      </c>
      <c r="D272" s="1488"/>
      <c r="E272" s="1488">
        <v>109265.85</v>
      </c>
      <c r="F272" s="1488"/>
      <c r="G272" s="693" t="s">
        <v>19576</v>
      </c>
      <c r="H272" s="1489" t="s">
        <v>19467</v>
      </c>
      <c r="I272" s="37">
        <v>138</v>
      </c>
    </row>
    <row r="273" spans="1:9" ht="60">
      <c r="A273" s="724" t="s">
        <v>19790</v>
      </c>
      <c r="B273" s="685" t="s">
        <v>19655</v>
      </c>
      <c r="C273" s="685" t="s">
        <v>19465</v>
      </c>
      <c r="D273" s="1488"/>
      <c r="E273" s="1488">
        <v>16500</v>
      </c>
      <c r="F273" s="1488"/>
      <c r="G273" s="693" t="s">
        <v>19791</v>
      </c>
      <c r="H273" s="1489" t="s">
        <v>19467</v>
      </c>
      <c r="I273" s="37">
        <v>139</v>
      </c>
    </row>
    <row r="274" spans="1:9" ht="36">
      <c r="A274" s="724" t="s">
        <v>19792</v>
      </c>
      <c r="B274" s="685" t="s">
        <v>19661</v>
      </c>
      <c r="C274" s="685" t="s">
        <v>19465</v>
      </c>
      <c r="D274" s="1488"/>
      <c r="E274" s="1488">
        <v>137421</v>
      </c>
      <c r="F274" s="1488"/>
      <c r="G274" s="693" t="s">
        <v>19662</v>
      </c>
      <c r="H274" s="1489" t="s">
        <v>19467</v>
      </c>
      <c r="I274" s="37">
        <v>140</v>
      </c>
    </row>
    <row r="275" spans="1:9" ht="36">
      <c r="A275" s="724" t="s">
        <v>19793</v>
      </c>
      <c r="B275" s="1507" t="s">
        <v>19664</v>
      </c>
      <c r="C275" s="1507" t="s">
        <v>19465</v>
      </c>
      <c r="D275" s="1488"/>
      <c r="E275" s="1488">
        <v>16000</v>
      </c>
      <c r="F275" s="1488"/>
      <c r="G275" s="693" t="s">
        <v>19794</v>
      </c>
      <c r="H275" s="1489" t="s">
        <v>19467</v>
      </c>
      <c r="I275" s="37">
        <v>141</v>
      </c>
    </row>
    <row r="276" spans="1:9" ht="36">
      <c r="A276" s="724" t="s">
        <v>19795</v>
      </c>
      <c r="B276" s="685" t="s">
        <v>19664</v>
      </c>
      <c r="C276" s="685" t="s">
        <v>19465</v>
      </c>
      <c r="D276" s="1488"/>
      <c r="E276" s="1488">
        <v>30500</v>
      </c>
      <c r="F276" s="1488"/>
      <c r="G276" s="693" t="s">
        <v>19796</v>
      </c>
      <c r="H276" s="1489" t="s">
        <v>19467</v>
      </c>
      <c r="I276" s="37">
        <v>142</v>
      </c>
    </row>
    <row r="277" spans="1:9" ht="36">
      <c r="A277" s="724" t="s">
        <v>19797</v>
      </c>
      <c r="B277" s="685" t="s">
        <v>19664</v>
      </c>
      <c r="C277" s="685" t="s">
        <v>19465</v>
      </c>
      <c r="D277" s="1488"/>
      <c r="E277" s="1488">
        <v>8000</v>
      </c>
      <c r="F277" s="1488"/>
      <c r="G277" s="693" t="s">
        <v>19794</v>
      </c>
      <c r="H277" s="1489" t="s">
        <v>19467</v>
      </c>
      <c r="I277" s="37">
        <v>143</v>
      </c>
    </row>
    <row r="278" spans="1:9" ht="36">
      <c r="A278" s="724" t="s">
        <v>19798</v>
      </c>
      <c r="B278" s="685" t="s">
        <v>19664</v>
      </c>
      <c r="C278" s="685" t="s">
        <v>19465</v>
      </c>
      <c r="D278" s="1488"/>
      <c r="E278" s="1488">
        <v>8000</v>
      </c>
      <c r="F278" s="1488"/>
      <c r="G278" s="693" t="s">
        <v>19794</v>
      </c>
      <c r="H278" s="1489" t="s">
        <v>19467</v>
      </c>
      <c r="I278" s="37">
        <v>144</v>
      </c>
    </row>
    <row r="279" spans="1:9" ht="48">
      <c r="A279" s="724" t="s">
        <v>19799</v>
      </c>
      <c r="B279" s="685" t="s">
        <v>19667</v>
      </c>
      <c r="C279" s="685" t="s">
        <v>19465</v>
      </c>
      <c r="D279" s="1488"/>
      <c r="E279" s="1488">
        <v>252034.41</v>
      </c>
      <c r="F279" s="1488"/>
      <c r="G279" s="693" t="s">
        <v>19800</v>
      </c>
      <c r="H279" s="1489" t="s">
        <v>19467</v>
      </c>
      <c r="I279" s="37">
        <v>145</v>
      </c>
    </row>
    <row r="280" spans="1:9" ht="48">
      <c r="A280" s="724" t="s">
        <v>19801</v>
      </c>
      <c r="B280" s="685" t="s">
        <v>19667</v>
      </c>
      <c r="C280" s="685" t="s">
        <v>19465</v>
      </c>
      <c r="D280" s="1488"/>
      <c r="E280" s="1488">
        <v>84011.47</v>
      </c>
      <c r="F280" s="1488"/>
      <c r="G280" s="693" t="s">
        <v>19800</v>
      </c>
      <c r="H280" s="1489" t="s">
        <v>19467</v>
      </c>
      <c r="I280" s="37">
        <v>146</v>
      </c>
    </row>
    <row r="281" spans="1:9" ht="48">
      <c r="A281" s="724" t="s">
        <v>19802</v>
      </c>
      <c r="B281" s="685" t="s">
        <v>19519</v>
      </c>
      <c r="C281" s="685" t="s">
        <v>19465</v>
      </c>
      <c r="D281" s="1488"/>
      <c r="E281" s="1488">
        <v>44800</v>
      </c>
      <c r="F281" s="1488"/>
      <c r="G281" s="693" t="s">
        <v>19803</v>
      </c>
      <c r="H281" s="1489" t="s">
        <v>19467</v>
      </c>
      <c r="I281" s="37">
        <v>147</v>
      </c>
    </row>
    <row r="282" spans="1:9" ht="48">
      <c r="A282" s="724" t="s">
        <v>19804</v>
      </c>
      <c r="B282" s="685" t="s">
        <v>19519</v>
      </c>
      <c r="C282" s="685" t="s">
        <v>19465</v>
      </c>
      <c r="D282" s="1488"/>
      <c r="E282" s="1488">
        <v>0</v>
      </c>
      <c r="F282" s="1488">
        <v>37700</v>
      </c>
      <c r="G282" s="693" t="s">
        <v>19805</v>
      </c>
      <c r="H282" s="1489" t="s">
        <v>19467</v>
      </c>
      <c r="I282" s="37">
        <v>148</v>
      </c>
    </row>
    <row r="283" spans="1:9" ht="36">
      <c r="A283" s="724" t="s">
        <v>19806</v>
      </c>
      <c r="B283" s="685" t="s">
        <v>19674</v>
      </c>
      <c r="C283" s="685" t="s">
        <v>19465</v>
      </c>
      <c r="D283" s="1488"/>
      <c r="E283" s="1488">
        <v>13400</v>
      </c>
      <c r="F283" s="1488"/>
      <c r="G283" s="693" t="s">
        <v>19807</v>
      </c>
      <c r="H283" s="1489" t="s">
        <v>19467</v>
      </c>
      <c r="I283" s="37">
        <v>149</v>
      </c>
    </row>
    <row r="284" spans="1:9" ht="36">
      <c r="A284" s="724" t="s">
        <v>19808</v>
      </c>
      <c r="B284" s="685" t="s">
        <v>19674</v>
      </c>
      <c r="C284" s="685" t="s">
        <v>19465</v>
      </c>
      <c r="D284" s="1488"/>
      <c r="E284" s="1488">
        <v>10050</v>
      </c>
      <c r="F284" s="1488"/>
      <c r="G284" s="693" t="s">
        <v>19807</v>
      </c>
      <c r="H284" s="1489" t="s">
        <v>19467</v>
      </c>
      <c r="I284" s="37">
        <v>150</v>
      </c>
    </row>
    <row r="285" spans="1:9" ht="72">
      <c r="A285" s="724" t="s">
        <v>19809</v>
      </c>
      <c r="B285" s="685" t="s">
        <v>19677</v>
      </c>
      <c r="C285" s="685" t="s">
        <v>19465</v>
      </c>
      <c r="D285" s="1488"/>
      <c r="E285" s="1488">
        <v>68000</v>
      </c>
      <c r="F285" s="1488">
        <v>102000</v>
      </c>
      <c r="G285" s="693" t="s">
        <v>19810</v>
      </c>
      <c r="H285" s="1489" t="s">
        <v>19467</v>
      </c>
      <c r="I285" s="37">
        <v>151</v>
      </c>
    </row>
    <row r="286" spans="1:9" ht="48">
      <c r="A286" s="724" t="s">
        <v>19811</v>
      </c>
      <c r="B286" s="685" t="s">
        <v>19677</v>
      </c>
      <c r="C286" s="685" t="s">
        <v>19465</v>
      </c>
      <c r="D286" s="1488"/>
      <c r="E286" s="1488">
        <v>120000</v>
      </c>
      <c r="F286" s="1488"/>
      <c r="G286" s="693" t="s">
        <v>19812</v>
      </c>
      <c r="H286" s="1489" t="s">
        <v>19467</v>
      </c>
      <c r="I286" s="37">
        <v>152</v>
      </c>
    </row>
    <row r="287" spans="1:9" ht="48">
      <c r="A287" s="724" t="s">
        <v>19813</v>
      </c>
      <c r="B287" s="685" t="s">
        <v>19680</v>
      </c>
      <c r="C287" s="685" t="s">
        <v>19465</v>
      </c>
      <c r="D287" s="1488"/>
      <c r="E287" s="1488">
        <v>60000</v>
      </c>
      <c r="F287" s="1488">
        <v>30000</v>
      </c>
      <c r="G287" s="693" t="s">
        <v>19776</v>
      </c>
      <c r="H287" s="1489" t="s">
        <v>19467</v>
      </c>
      <c r="I287" s="37">
        <v>153</v>
      </c>
    </row>
    <row r="288" spans="1:9" ht="36">
      <c r="A288" s="724" t="s">
        <v>19814</v>
      </c>
      <c r="B288" s="685" t="s">
        <v>19685</v>
      </c>
      <c r="C288" s="685" t="s">
        <v>19465</v>
      </c>
      <c r="D288" s="1488"/>
      <c r="E288" s="1488">
        <v>34000</v>
      </c>
      <c r="F288" s="1488"/>
      <c r="G288" s="693" t="s">
        <v>19815</v>
      </c>
      <c r="H288" s="1489" t="s">
        <v>19467</v>
      </c>
      <c r="I288" s="37">
        <v>154</v>
      </c>
    </row>
    <row r="289" spans="1:9" ht="72">
      <c r="A289" s="724" t="s">
        <v>19816</v>
      </c>
      <c r="B289" s="685" t="s">
        <v>19465</v>
      </c>
      <c r="C289" s="685" t="s">
        <v>19817</v>
      </c>
      <c r="D289" s="1488"/>
      <c r="E289" s="1488">
        <v>17200</v>
      </c>
      <c r="F289" s="1488"/>
      <c r="G289" s="693" t="s">
        <v>19818</v>
      </c>
      <c r="H289" s="1489" t="s">
        <v>19467</v>
      </c>
      <c r="I289" s="37">
        <v>155</v>
      </c>
    </row>
    <row r="290" spans="1:9" ht="48">
      <c r="A290" s="724" t="s">
        <v>19819</v>
      </c>
      <c r="B290" s="685" t="s">
        <v>19465</v>
      </c>
      <c r="C290" s="685" t="s">
        <v>19716</v>
      </c>
      <c r="D290" s="1488"/>
      <c r="E290" s="1488">
        <v>31000</v>
      </c>
      <c r="F290" s="1488"/>
      <c r="G290" s="693" t="s">
        <v>19717</v>
      </c>
      <c r="H290" s="1489" t="s">
        <v>19467</v>
      </c>
      <c r="I290" s="37">
        <v>156</v>
      </c>
    </row>
    <row r="291" spans="1:9" ht="72">
      <c r="A291" s="724" t="s">
        <v>19820</v>
      </c>
      <c r="B291" s="685" t="s">
        <v>19465</v>
      </c>
      <c r="C291" s="685" t="s">
        <v>19817</v>
      </c>
      <c r="D291" s="1488"/>
      <c r="E291" s="1488">
        <v>17200</v>
      </c>
      <c r="F291" s="1488"/>
      <c r="G291" s="693" t="s">
        <v>19821</v>
      </c>
      <c r="H291" s="1489" t="s">
        <v>19467</v>
      </c>
      <c r="I291" s="37">
        <v>157</v>
      </c>
    </row>
    <row r="292" spans="1:9" ht="48">
      <c r="A292" s="724" t="s">
        <v>19822</v>
      </c>
      <c r="B292" s="685" t="s">
        <v>19465</v>
      </c>
      <c r="C292" s="685" t="s">
        <v>19705</v>
      </c>
      <c r="D292" s="1488"/>
      <c r="E292" s="1488">
        <v>20100</v>
      </c>
      <c r="F292" s="1488"/>
      <c r="G292" s="693" t="s">
        <v>19823</v>
      </c>
      <c r="H292" s="1489" t="s">
        <v>19467</v>
      </c>
      <c r="I292" s="37">
        <v>158</v>
      </c>
    </row>
    <row r="293" spans="1:9" ht="60">
      <c r="A293" s="724" t="s">
        <v>19824</v>
      </c>
      <c r="B293" s="1507" t="s">
        <v>19465</v>
      </c>
      <c r="C293" s="1507" t="s">
        <v>19691</v>
      </c>
      <c r="D293" s="1488"/>
      <c r="E293" s="1488">
        <v>8312.5</v>
      </c>
      <c r="F293" s="1488"/>
      <c r="G293" s="693" t="s">
        <v>19692</v>
      </c>
      <c r="H293" s="1489" t="s">
        <v>19467</v>
      </c>
      <c r="I293" s="37">
        <v>159</v>
      </c>
    </row>
    <row r="294" spans="1:9" ht="12.75" thickBot="1">
      <c r="A294" s="796" t="s">
        <v>26</v>
      </c>
      <c r="B294" s="1495"/>
      <c r="C294" s="1495"/>
      <c r="D294" s="1508">
        <v>9334460.4399999995</v>
      </c>
      <c r="E294" s="1508">
        <v>3416607.7500000005</v>
      </c>
      <c r="F294" s="1508">
        <v>1931814.61</v>
      </c>
      <c r="G294" s="1496"/>
      <c r="H294" s="1497"/>
    </row>
    <row r="295" spans="1:9" ht="12.75" hidden="1" thickTop="1">
      <c r="A295" s="9" t="s">
        <v>38</v>
      </c>
      <c r="B295" s="1467"/>
      <c r="C295" s="1467"/>
      <c r="D295" s="1474"/>
      <c r="E295" s="1474"/>
      <c r="F295" s="1474"/>
      <c r="G295" s="1466"/>
      <c r="H295" s="1465"/>
    </row>
    <row r="296" spans="1:9" hidden="1">
      <c r="A296" s="1" t="s">
        <v>98</v>
      </c>
      <c r="B296" s="1468"/>
      <c r="C296" s="1468"/>
      <c r="D296" s="1474"/>
      <c r="E296" s="1474"/>
      <c r="F296" s="1474"/>
      <c r="G296" s="1466"/>
      <c r="H296" s="1465"/>
    </row>
    <row r="297" spans="1:9" hidden="1"/>
    <row r="298" spans="1:9" ht="24.6" customHeight="1" thickTop="1" thickBot="1">
      <c r="A298" s="2050" t="s">
        <v>19172</v>
      </c>
      <c r="B298" s="2050"/>
      <c r="C298" s="2050"/>
      <c r="D298" s="2050"/>
      <c r="E298" s="2050"/>
      <c r="F298" s="2050"/>
      <c r="G298" s="2050"/>
      <c r="H298" s="2050"/>
    </row>
    <row r="299" spans="1:9" ht="36.75" hidden="1" thickTop="1">
      <c r="A299" s="2061" t="s">
        <v>25</v>
      </c>
      <c r="B299" s="2057" t="s">
        <v>297</v>
      </c>
      <c r="C299" s="2057" t="s">
        <v>298</v>
      </c>
      <c r="D299" s="1456" t="s">
        <v>19335</v>
      </c>
      <c r="E299" s="1456" t="s">
        <v>19336</v>
      </c>
      <c r="F299" s="1456" t="s">
        <v>19337</v>
      </c>
      <c r="G299" s="2057" t="s">
        <v>37</v>
      </c>
      <c r="H299" s="2059" t="s">
        <v>97</v>
      </c>
    </row>
    <row r="300" spans="1:9" ht="12.75" hidden="1" customHeight="1">
      <c r="A300" s="2043"/>
      <c r="B300" s="2044"/>
      <c r="C300" s="2044"/>
      <c r="D300" s="795" t="s">
        <v>295</v>
      </c>
      <c r="E300" s="795" t="s">
        <v>295</v>
      </c>
      <c r="F300" s="795" t="s">
        <v>295</v>
      </c>
      <c r="G300" s="2044"/>
      <c r="H300" s="2070"/>
    </row>
    <row r="301" spans="1:9" ht="60.75" thickTop="1">
      <c r="A301" s="1509" t="s">
        <v>19825</v>
      </c>
      <c r="B301" s="1510"/>
      <c r="C301" s="1510" t="s">
        <v>19826</v>
      </c>
      <c r="D301" s="1511">
        <v>14450</v>
      </c>
      <c r="E301" s="1511"/>
      <c r="F301" s="1511"/>
      <c r="G301" s="1512" t="s">
        <v>19827</v>
      </c>
      <c r="H301" s="1513" t="s">
        <v>19828</v>
      </c>
    </row>
    <row r="302" spans="1:9" ht="48">
      <c r="A302" s="1509" t="s">
        <v>19829</v>
      </c>
      <c r="B302" s="1510"/>
      <c r="C302" s="1510" t="s">
        <v>19830</v>
      </c>
      <c r="D302" s="1511">
        <v>22000</v>
      </c>
      <c r="E302" s="1511"/>
      <c r="F302" s="1511"/>
      <c r="G302" s="1512" t="s">
        <v>19831</v>
      </c>
      <c r="H302" s="1513" t="s">
        <v>19828</v>
      </c>
    </row>
    <row r="303" spans="1:9" ht="72">
      <c r="A303" s="1509" t="s">
        <v>19832</v>
      </c>
      <c r="B303" s="1510"/>
      <c r="C303" s="1510" t="s">
        <v>19833</v>
      </c>
      <c r="D303" s="1511">
        <v>20000</v>
      </c>
      <c r="E303" s="1511"/>
      <c r="F303" s="1511"/>
      <c r="G303" s="1512" t="s">
        <v>19834</v>
      </c>
      <c r="H303" s="1513" t="s">
        <v>19828</v>
      </c>
    </row>
    <row r="304" spans="1:9" ht="48">
      <c r="A304" s="1509" t="s">
        <v>19835</v>
      </c>
      <c r="B304" s="1510"/>
      <c r="C304" s="1510" t="s">
        <v>19836</v>
      </c>
      <c r="D304" s="1511">
        <v>25000</v>
      </c>
      <c r="E304" s="1511"/>
      <c r="F304" s="1511"/>
      <c r="G304" s="1512" t="s">
        <v>19837</v>
      </c>
      <c r="H304" s="1513" t="s">
        <v>19828</v>
      </c>
    </row>
    <row r="305" spans="1:8" ht="60">
      <c r="A305" s="1509" t="s">
        <v>19838</v>
      </c>
      <c r="B305" s="1510"/>
      <c r="C305" s="1510" t="s">
        <v>19839</v>
      </c>
      <c r="D305" s="1511">
        <v>25000</v>
      </c>
      <c r="E305" s="1511"/>
      <c r="F305" s="1511"/>
      <c r="G305" s="1512" t="s">
        <v>19840</v>
      </c>
      <c r="H305" s="1513" t="s">
        <v>19828</v>
      </c>
    </row>
    <row r="306" spans="1:8" ht="48">
      <c r="A306" s="1509" t="s">
        <v>19841</v>
      </c>
      <c r="B306" s="1510"/>
      <c r="C306" s="1510" t="s">
        <v>19842</v>
      </c>
      <c r="D306" s="1511">
        <v>25000</v>
      </c>
      <c r="E306" s="1511"/>
      <c r="F306" s="1511"/>
      <c r="G306" s="1512" t="s">
        <v>19843</v>
      </c>
      <c r="H306" s="1513" t="s">
        <v>19828</v>
      </c>
    </row>
    <row r="307" spans="1:8" ht="36">
      <c r="A307" s="1509" t="s">
        <v>19844</v>
      </c>
      <c r="B307" s="1510"/>
      <c r="C307" s="1510" t="s">
        <v>19845</v>
      </c>
      <c r="D307" s="1511">
        <v>29000</v>
      </c>
      <c r="E307" s="1511"/>
      <c r="F307" s="1511"/>
      <c r="G307" s="1512" t="s">
        <v>19846</v>
      </c>
      <c r="H307" s="1513" t="s">
        <v>19828</v>
      </c>
    </row>
    <row r="308" spans="1:8" ht="60">
      <c r="A308" s="1509" t="s">
        <v>19847</v>
      </c>
      <c r="B308" s="1510"/>
      <c r="C308" s="1510" t="s">
        <v>19848</v>
      </c>
      <c r="D308" s="1511">
        <v>25000</v>
      </c>
      <c r="E308" s="1511"/>
      <c r="F308" s="1511"/>
      <c r="G308" s="1512" t="s">
        <v>19849</v>
      </c>
      <c r="H308" s="1513" t="s">
        <v>19828</v>
      </c>
    </row>
    <row r="309" spans="1:8" ht="36">
      <c r="A309" s="1509" t="s">
        <v>19850</v>
      </c>
      <c r="B309" s="1510" t="s">
        <v>19851</v>
      </c>
      <c r="C309" s="1514"/>
      <c r="D309" s="1511">
        <v>31850</v>
      </c>
      <c r="E309" s="1511"/>
      <c r="F309" s="1511"/>
      <c r="G309" s="1512" t="s">
        <v>19852</v>
      </c>
      <c r="H309" s="1513" t="s">
        <v>19828</v>
      </c>
    </row>
    <row r="310" spans="1:8" ht="36">
      <c r="A310" s="1509" t="s">
        <v>19853</v>
      </c>
      <c r="B310" s="1510" t="s">
        <v>19854</v>
      </c>
      <c r="C310" s="1514"/>
      <c r="D310" s="1511">
        <v>3100</v>
      </c>
      <c r="E310" s="1511"/>
      <c r="F310" s="1511"/>
      <c r="G310" s="1512" t="s">
        <v>19855</v>
      </c>
      <c r="H310" s="1513" t="s">
        <v>19828</v>
      </c>
    </row>
    <row r="311" spans="1:8" ht="48">
      <c r="A311" s="1509" t="s">
        <v>19856</v>
      </c>
      <c r="B311" s="1510"/>
      <c r="C311" s="1510" t="s">
        <v>19857</v>
      </c>
      <c r="D311" s="1511">
        <v>25000</v>
      </c>
      <c r="E311" s="1511"/>
      <c r="F311" s="1511"/>
      <c r="G311" s="1512" t="s">
        <v>19858</v>
      </c>
      <c r="H311" s="1513" t="s">
        <v>19828</v>
      </c>
    </row>
    <row r="312" spans="1:8" ht="60">
      <c r="A312" s="1509" t="s">
        <v>19859</v>
      </c>
      <c r="B312" s="1510"/>
      <c r="C312" s="1510" t="s">
        <v>19860</v>
      </c>
      <c r="D312" s="1511">
        <v>7000</v>
      </c>
      <c r="E312" s="1511"/>
      <c r="F312" s="1511"/>
      <c r="G312" s="1512" t="s">
        <v>19861</v>
      </c>
      <c r="H312" s="1513" t="s">
        <v>19828</v>
      </c>
    </row>
    <row r="313" spans="1:8" ht="60">
      <c r="A313" s="1509" t="s">
        <v>19862</v>
      </c>
      <c r="B313" s="1510"/>
      <c r="C313" s="1510" t="s">
        <v>19863</v>
      </c>
      <c r="D313" s="1511">
        <v>10500</v>
      </c>
      <c r="E313" s="1511"/>
      <c r="F313" s="1511"/>
      <c r="G313" s="1512" t="s">
        <v>19864</v>
      </c>
      <c r="H313" s="1513" t="s">
        <v>19828</v>
      </c>
    </row>
    <row r="314" spans="1:8" ht="60">
      <c r="A314" s="1509" t="s">
        <v>19865</v>
      </c>
      <c r="B314" s="1510"/>
      <c r="C314" s="1510" t="s">
        <v>19860</v>
      </c>
      <c r="D314" s="1511">
        <v>12000</v>
      </c>
      <c r="E314" s="1511"/>
      <c r="F314" s="1511"/>
      <c r="G314" s="1512" t="s">
        <v>19866</v>
      </c>
      <c r="H314" s="1513" t="s">
        <v>19828</v>
      </c>
    </row>
    <row r="315" spans="1:8" ht="36">
      <c r="A315" s="1509" t="s">
        <v>19867</v>
      </c>
      <c r="B315" s="1510"/>
      <c r="C315" s="1510" t="s">
        <v>19868</v>
      </c>
      <c r="D315" s="1511">
        <v>13000</v>
      </c>
      <c r="E315" s="1511"/>
      <c r="F315" s="1511"/>
      <c r="G315" s="1512" t="s">
        <v>19869</v>
      </c>
      <c r="H315" s="1513" t="s">
        <v>19828</v>
      </c>
    </row>
    <row r="316" spans="1:8" ht="30.75" customHeight="1">
      <c r="A316" s="1509" t="s">
        <v>19870</v>
      </c>
      <c r="B316" s="1510"/>
      <c r="C316" s="1510" t="s">
        <v>19871</v>
      </c>
      <c r="D316" s="1511">
        <v>13000</v>
      </c>
      <c r="E316" s="1511"/>
      <c r="F316" s="1511"/>
      <c r="G316" s="1512" t="s">
        <v>19872</v>
      </c>
      <c r="H316" s="1513" t="s">
        <v>19828</v>
      </c>
    </row>
    <row r="317" spans="1:8" ht="30.75" customHeight="1">
      <c r="A317" s="1509" t="s">
        <v>19873</v>
      </c>
      <c r="B317" s="1510"/>
      <c r="C317" s="1510" t="s">
        <v>19874</v>
      </c>
      <c r="D317" s="1511">
        <v>9000</v>
      </c>
      <c r="E317" s="1511"/>
      <c r="F317" s="1511"/>
      <c r="G317" s="1512" t="s">
        <v>19875</v>
      </c>
      <c r="H317" s="1513" t="s">
        <v>19828</v>
      </c>
    </row>
    <row r="318" spans="1:8" ht="36">
      <c r="A318" s="1509" t="s">
        <v>19876</v>
      </c>
      <c r="B318" s="1510"/>
      <c r="C318" s="1510" t="s">
        <v>19877</v>
      </c>
      <c r="D318" s="1511">
        <v>6225</v>
      </c>
      <c r="E318" s="1511"/>
      <c r="F318" s="1511"/>
      <c r="G318" s="1512" t="s">
        <v>19878</v>
      </c>
      <c r="H318" s="1513" t="s">
        <v>19828</v>
      </c>
    </row>
    <row r="319" spans="1:8" ht="29.25" customHeight="1">
      <c r="A319" s="1509" t="s">
        <v>19879</v>
      </c>
      <c r="B319" s="1510"/>
      <c r="C319" s="1510" t="s">
        <v>19880</v>
      </c>
      <c r="D319" s="1511">
        <v>10000</v>
      </c>
      <c r="E319" s="1511"/>
      <c r="F319" s="1511"/>
      <c r="G319" s="1512" t="s">
        <v>19881</v>
      </c>
      <c r="H319" s="1513" t="s">
        <v>19828</v>
      </c>
    </row>
    <row r="320" spans="1:8" ht="29.25" customHeight="1">
      <c r="A320" s="1509" t="s">
        <v>19882</v>
      </c>
      <c r="B320" s="1510"/>
      <c r="C320" s="1510" t="s">
        <v>19883</v>
      </c>
      <c r="D320" s="1511">
        <v>7000</v>
      </c>
      <c r="E320" s="1511"/>
      <c r="F320" s="1511"/>
      <c r="G320" s="1512" t="s">
        <v>19884</v>
      </c>
      <c r="H320" s="1513" t="s">
        <v>19828</v>
      </c>
    </row>
    <row r="321" spans="1:8" ht="36">
      <c r="A321" s="1509" t="s">
        <v>19885</v>
      </c>
      <c r="B321" s="1510"/>
      <c r="C321" s="1510" t="s">
        <v>19886</v>
      </c>
      <c r="D321" s="1511">
        <v>12000</v>
      </c>
      <c r="E321" s="1511"/>
      <c r="F321" s="1511"/>
      <c r="G321" s="1512" t="s">
        <v>19887</v>
      </c>
      <c r="H321" s="1513" t="s">
        <v>19828</v>
      </c>
    </row>
    <row r="322" spans="1:8" ht="36">
      <c r="A322" s="1509" t="s">
        <v>19888</v>
      </c>
      <c r="B322" s="1510"/>
      <c r="C322" s="1510" t="s">
        <v>19889</v>
      </c>
      <c r="D322" s="1511">
        <v>13000</v>
      </c>
      <c r="E322" s="1511"/>
      <c r="F322" s="1511"/>
      <c r="G322" s="1512" t="s">
        <v>19890</v>
      </c>
      <c r="H322" s="1513" t="s">
        <v>19828</v>
      </c>
    </row>
    <row r="323" spans="1:8" ht="36">
      <c r="A323" s="1509" t="s">
        <v>19891</v>
      </c>
      <c r="B323" s="1510"/>
      <c r="C323" s="1510" t="s">
        <v>19892</v>
      </c>
      <c r="D323" s="1511">
        <v>13000</v>
      </c>
      <c r="E323" s="1511"/>
      <c r="F323" s="1511"/>
      <c r="G323" s="1512" t="s">
        <v>19893</v>
      </c>
      <c r="H323" s="1513" t="s">
        <v>19828</v>
      </c>
    </row>
    <row r="324" spans="1:8" ht="48">
      <c r="A324" s="1509" t="s">
        <v>19894</v>
      </c>
      <c r="B324" s="1510" t="s">
        <v>19895</v>
      </c>
      <c r="C324" s="1514"/>
      <c r="D324" s="1511">
        <v>16000</v>
      </c>
      <c r="E324" s="1511"/>
      <c r="F324" s="1511"/>
      <c r="G324" s="1512" t="s">
        <v>19896</v>
      </c>
      <c r="H324" s="1513" t="s">
        <v>19828</v>
      </c>
    </row>
    <row r="325" spans="1:8" ht="48">
      <c r="A325" s="1509" t="s">
        <v>19897</v>
      </c>
      <c r="B325" s="1510" t="s">
        <v>19898</v>
      </c>
      <c r="C325" s="1514"/>
      <c r="D325" s="1511">
        <v>16570</v>
      </c>
      <c r="E325" s="1511"/>
      <c r="F325" s="1511"/>
      <c r="G325" s="1512" t="s">
        <v>19899</v>
      </c>
      <c r="H325" s="1513" t="s">
        <v>19828</v>
      </c>
    </row>
    <row r="326" spans="1:8" ht="48">
      <c r="A326" s="1509" t="s">
        <v>19900</v>
      </c>
      <c r="B326" s="1510" t="s">
        <v>19898</v>
      </c>
      <c r="C326" s="1514"/>
      <c r="D326" s="1511">
        <v>16586.5</v>
      </c>
      <c r="E326" s="1511"/>
      <c r="F326" s="1511"/>
      <c r="G326" s="1512" t="s">
        <v>19901</v>
      </c>
      <c r="H326" s="1513" t="s">
        <v>19828</v>
      </c>
    </row>
    <row r="327" spans="1:8" ht="72">
      <c r="A327" s="1509" t="s">
        <v>19902</v>
      </c>
      <c r="B327" s="1510"/>
      <c r="C327" s="1510" t="s">
        <v>19903</v>
      </c>
      <c r="D327" s="1511">
        <v>14000</v>
      </c>
      <c r="E327" s="1511"/>
      <c r="F327" s="1511"/>
      <c r="G327" s="1512" t="s">
        <v>19904</v>
      </c>
      <c r="H327" s="1513" t="s">
        <v>19828</v>
      </c>
    </row>
    <row r="328" spans="1:8" ht="60">
      <c r="A328" s="1509" t="s">
        <v>19905</v>
      </c>
      <c r="B328" s="1510"/>
      <c r="C328" s="1510" t="s">
        <v>19868</v>
      </c>
      <c r="D328" s="1511">
        <v>13000</v>
      </c>
      <c r="E328" s="1511"/>
      <c r="F328" s="1511"/>
      <c r="G328" s="1512" t="s">
        <v>19906</v>
      </c>
      <c r="H328" s="1513" t="s">
        <v>19828</v>
      </c>
    </row>
    <row r="329" spans="1:8" ht="48">
      <c r="A329" s="1509" t="s">
        <v>19907</v>
      </c>
      <c r="B329" s="1510"/>
      <c r="C329" s="1510" t="s">
        <v>19889</v>
      </c>
      <c r="D329" s="1511">
        <v>13000</v>
      </c>
      <c r="E329" s="1511"/>
      <c r="F329" s="1511"/>
      <c r="G329" s="1512" t="s">
        <v>19908</v>
      </c>
      <c r="H329" s="1513" t="s">
        <v>19828</v>
      </c>
    </row>
    <row r="330" spans="1:8" ht="60">
      <c r="A330" s="1509" t="s">
        <v>19909</v>
      </c>
      <c r="B330" s="1510"/>
      <c r="C330" s="1510" t="s">
        <v>19883</v>
      </c>
      <c r="D330" s="1511">
        <v>7000</v>
      </c>
      <c r="E330" s="1511"/>
      <c r="F330" s="1511"/>
      <c r="G330" s="1512" t="s">
        <v>19910</v>
      </c>
      <c r="H330" s="1513" t="s">
        <v>19828</v>
      </c>
    </row>
    <row r="331" spans="1:8" ht="48">
      <c r="A331" s="1509" t="s">
        <v>19911</v>
      </c>
      <c r="B331" s="1510"/>
      <c r="C331" s="1510" t="s">
        <v>19912</v>
      </c>
      <c r="D331" s="1511">
        <v>30000</v>
      </c>
      <c r="E331" s="1511"/>
      <c r="F331" s="1511"/>
      <c r="G331" s="1512" t="s">
        <v>19913</v>
      </c>
      <c r="H331" s="1513" t="s">
        <v>19828</v>
      </c>
    </row>
    <row r="332" spans="1:8" ht="48">
      <c r="A332" s="1509" t="s">
        <v>19914</v>
      </c>
      <c r="B332" s="1510"/>
      <c r="C332" s="1510" t="s">
        <v>19892</v>
      </c>
      <c r="D332" s="1511">
        <v>13000</v>
      </c>
      <c r="E332" s="1511"/>
      <c r="F332" s="1511"/>
      <c r="G332" s="1512" t="s">
        <v>19915</v>
      </c>
      <c r="H332" s="1513" t="s">
        <v>19828</v>
      </c>
    </row>
    <row r="333" spans="1:8" ht="60">
      <c r="A333" s="1509" t="s">
        <v>19916</v>
      </c>
      <c r="B333" s="1510"/>
      <c r="C333" s="1510" t="s">
        <v>19871</v>
      </c>
      <c r="D333" s="1511">
        <v>13000</v>
      </c>
      <c r="E333" s="1511"/>
      <c r="F333" s="1511"/>
      <c r="G333" s="1512" t="s">
        <v>19917</v>
      </c>
      <c r="H333" s="1513" t="s">
        <v>19828</v>
      </c>
    </row>
    <row r="334" spans="1:8" ht="60">
      <c r="A334" s="1509" t="s">
        <v>19918</v>
      </c>
      <c r="B334" s="1510"/>
      <c r="C334" s="1510" t="s">
        <v>19880</v>
      </c>
      <c r="D334" s="1511">
        <v>10000</v>
      </c>
      <c r="E334" s="1511"/>
      <c r="F334" s="1511"/>
      <c r="G334" s="1512" t="s">
        <v>19919</v>
      </c>
      <c r="H334" s="1513" t="s">
        <v>19828</v>
      </c>
    </row>
    <row r="335" spans="1:8" ht="48">
      <c r="A335" s="1509" t="s">
        <v>19920</v>
      </c>
      <c r="B335" s="1510"/>
      <c r="C335" s="1510" t="s">
        <v>19886</v>
      </c>
      <c r="D335" s="1511">
        <v>12000</v>
      </c>
      <c r="E335" s="1511"/>
      <c r="F335" s="1511"/>
      <c r="G335" s="1512" t="s">
        <v>19921</v>
      </c>
      <c r="H335" s="1513" t="s">
        <v>19828</v>
      </c>
    </row>
    <row r="336" spans="1:8" ht="36">
      <c r="A336" s="1509" t="s">
        <v>19922</v>
      </c>
      <c r="B336" s="1510" t="s">
        <v>19895</v>
      </c>
      <c r="C336" s="1514"/>
      <c r="D336" s="1511">
        <v>14000</v>
      </c>
      <c r="E336" s="1511"/>
      <c r="F336" s="1511"/>
      <c r="G336" s="1512" t="s">
        <v>19923</v>
      </c>
      <c r="H336" s="1513" t="s">
        <v>19828</v>
      </c>
    </row>
    <row r="337" spans="1:8" ht="60">
      <c r="A337" s="1509" t="s">
        <v>19924</v>
      </c>
      <c r="B337" s="1510"/>
      <c r="C337" s="1510" t="s">
        <v>19925</v>
      </c>
      <c r="D337" s="1511">
        <v>33600</v>
      </c>
      <c r="E337" s="1511"/>
      <c r="F337" s="1511"/>
      <c r="G337" s="1512" t="s">
        <v>19926</v>
      </c>
      <c r="H337" s="1513" t="s">
        <v>19828</v>
      </c>
    </row>
    <row r="338" spans="1:8" ht="48">
      <c r="A338" s="1509" t="s">
        <v>19927</v>
      </c>
      <c r="B338" s="1510" t="s">
        <v>19928</v>
      </c>
      <c r="C338" s="1514"/>
      <c r="D338" s="1511">
        <v>30000</v>
      </c>
      <c r="E338" s="1511"/>
      <c r="F338" s="1511"/>
      <c r="G338" s="1512" t="s">
        <v>19929</v>
      </c>
      <c r="H338" s="1513" t="s">
        <v>19828</v>
      </c>
    </row>
    <row r="339" spans="1:8" ht="24">
      <c r="A339" s="1509" t="s">
        <v>19930</v>
      </c>
      <c r="B339" s="1510"/>
      <c r="C339" s="1510" t="s">
        <v>19931</v>
      </c>
      <c r="D339" s="1511">
        <v>28000</v>
      </c>
      <c r="E339" s="1511"/>
      <c r="F339" s="1511"/>
      <c r="G339" s="1512" t="s">
        <v>19932</v>
      </c>
      <c r="H339" s="1513" t="s">
        <v>19828</v>
      </c>
    </row>
    <row r="340" spans="1:8" ht="48">
      <c r="A340" s="1509" t="s">
        <v>19933</v>
      </c>
      <c r="B340" s="1510"/>
      <c r="C340" s="1510" t="s">
        <v>19934</v>
      </c>
      <c r="D340" s="1511">
        <v>30000</v>
      </c>
      <c r="E340" s="1511"/>
      <c r="F340" s="1511"/>
      <c r="G340" s="1512" t="s">
        <v>19935</v>
      </c>
      <c r="H340" s="1513" t="s">
        <v>19828</v>
      </c>
    </row>
    <row r="341" spans="1:8" ht="24">
      <c r="A341" s="1509" t="s">
        <v>19936</v>
      </c>
      <c r="B341" s="1510"/>
      <c r="C341" s="1510" t="s">
        <v>19937</v>
      </c>
      <c r="D341" s="1511">
        <v>26000</v>
      </c>
      <c r="E341" s="1511"/>
      <c r="F341" s="1511"/>
      <c r="G341" s="1512" t="s">
        <v>19938</v>
      </c>
      <c r="H341" s="1513" t="s">
        <v>19828</v>
      </c>
    </row>
    <row r="342" spans="1:8" ht="36">
      <c r="A342" s="1509" t="s">
        <v>19939</v>
      </c>
      <c r="B342" s="1510"/>
      <c r="C342" s="1510" t="s">
        <v>19940</v>
      </c>
      <c r="D342" s="1511">
        <v>27780</v>
      </c>
      <c r="E342" s="1511"/>
      <c r="F342" s="1511"/>
      <c r="G342" s="1512" t="s">
        <v>19941</v>
      </c>
      <c r="H342" s="1513" t="s">
        <v>19828</v>
      </c>
    </row>
    <row r="343" spans="1:8" ht="36">
      <c r="A343" s="1509" t="s">
        <v>19942</v>
      </c>
      <c r="B343" s="1510"/>
      <c r="C343" s="1510" t="s">
        <v>19943</v>
      </c>
      <c r="D343" s="1511">
        <v>32000</v>
      </c>
      <c r="E343" s="1511"/>
      <c r="F343" s="1511"/>
      <c r="G343" s="1512" t="s">
        <v>19944</v>
      </c>
      <c r="H343" s="1513" t="s">
        <v>19828</v>
      </c>
    </row>
    <row r="344" spans="1:8" ht="48">
      <c r="A344" s="1509" t="s">
        <v>19945</v>
      </c>
      <c r="B344" s="1510"/>
      <c r="C344" s="1510" t="s">
        <v>19946</v>
      </c>
      <c r="D344" s="1511">
        <v>32500</v>
      </c>
      <c r="E344" s="1511"/>
      <c r="F344" s="1511"/>
      <c r="G344" s="1512" t="s">
        <v>19947</v>
      </c>
      <c r="H344" s="1513" t="s">
        <v>19828</v>
      </c>
    </row>
    <row r="345" spans="1:8" ht="60">
      <c r="A345" s="1509" t="s">
        <v>19948</v>
      </c>
      <c r="B345" s="1510"/>
      <c r="C345" s="1510" t="s">
        <v>19949</v>
      </c>
      <c r="D345" s="1511">
        <v>29500</v>
      </c>
      <c r="E345" s="1511"/>
      <c r="F345" s="1511"/>
      <c r="G345" s="1512" t="s">
        <v>19950</v>
      </c>
      <c r="H345" s="1513" t="s">
        <v>19828</v>
      </c>
    </row>
    <row r="346" spans="1:8" ht="72">
      <c r="A346" s="1509" t="s">
        <v>19951</v>
      </c>
      <c r="B346" s="1510"/>
      <c r="C346" s="1510" t="s">
        <v>19952</v>
      </c>
      <c r="D346" s="1511">
        <v>27000</v>
      </c>
      <c r="E346" s="1511"/>
      <c r="F346" s="1511"/>
      <c r="G346" s="1512" t="s">
        <v>19953</v>
      </c>
      <c r="H346" s="1513" t="s">
        <v>19828</v>
      </c>
    </row>
    <row r="347" spans="1:8" ht="48">
      <c r="A347" s="1509" t="s">
        <v>19954</v>
      </c>
      <c r="B347" s="1510"/>
      <c r="C347" s="1510" t="s">
        <v>19955</v>
      </c>
      <c r="D347" s="1511">
        <v>15000</v>
      </c>
      <c r="E347" s="1511"/>
      <c r="F347" s="1511"/>
      <c r="G347" s="1512" t="s">
        <v>19956</v>
      </c>
      <c r="H347" s="1513" t="s">
        <v>19828</v>
      </c>
    </row>
    <row r="348" spans="1:8" ht="48">
      <c r="A348" s="1509" t="s">
        <v>19957</v>
      </c>
      <c r="B348" s="1510"/>
      <c r="C348" s="1510" t="s">
        <v>19845</v>
      </c>
      <c r="D348" s="1511">
        <v>29000</v>
      </c>
      <c r="E348" s="1511"/>
      <c r="F348" s="1511"/>
      <c r="G348" s="1512" t="s">
        <v>19958</v>
      </c>
      <c r="H348" s="1513" t="s">
        <v>19828</v>
      </c>
    </row>
    <row r="349" spans="1:8" ht="36">
      <c r="A349" s="1509" t="s">
        <v>19959</v>
      </c>
      <c r="B349" s="1510"/>
      <c r="C349" s="1510" t="s">
        <v>19960</v>
      </c>
      <c r="D349" s="1511">
        <v>21000</v>
      </c>
      <c r="E349" s="1511"/>
      <c r="F349" s="1511"/>
      <c r="G349" s="1512" t="s">
        <v>19961</v>
      </c>
      <c r="H349" s="1513" t="s">
        <v>19828</v>
      </c>
    </row>
    <row r="350" spans="1:8" ht="60">
      <c r="A350" s="1509" t="s">
        <v>19962</v>
      </c>
      <c r="B350" s="1510" t="s">
        <v>19963</v>
      </c>
      <c r="C350" s="1514"/>
      <c r="D350" s="1511">
        <v>30756.11</v>
      </c>
      <c r="E350" s="1511"/>
      <c r="F350" s="1511"/>
      <c r="G350" s="1512" t="s">
        <v>19964</v>
      </c>
      <c r="H350" s="1513" t="s">
        <v>19828</v>
      </c>
    </row>
    <row r="351" spans="1:8" ht="84">
      <c r="A351" s="1509" t="s">
        <v>19965</v>
      </c>
      <c r="B351" s="1510"/>
      <c r="C351" s="1510" t="s">
        <v>19931</v>
      </c>
      <c r="D351" s="1511">
        <v>28000</v>
      </c>
      <c r="E351" s="1511"/>
      <c r="F351" s="1511"/>
      <c r="G351" s="1512" t="s">
        <v>19966</v>
      </c>
      <c r="H351" s="1513" t="s">
        <v>19828</v>
      </c>
    </row>
    <row r="352" spans="1:8" ht="48">
      <c r="A352" s="1509" t="s">
        <v>19967</v>
      </c>
      <c r="B352" s="1510"/>
      <c r="C352" s="1510" t="s">
        <v>19968</v>
      </c>
      <c r="D352" s="1511">
        <v>9000</v>
      </c>
      <c r="E352" s="1511"/>
      <c r="F352" s="1511"/>
      <c r="G352" s="1512" t="s">
        <v>19969</v>
      </c>
      <c r="H352" s="1513" t="s">
        <v>19828</v>
      </c>
    </row>
    <row r="353" spans="1:8" ht="48">
      <c r="A353" s="1509" t="s">
        <v>19970</v>
      </c>
      <c r="B353" s="1510"/>
      <c r="C353" s="1510" t="s">
        <v>19971</v>
      </c>
      <c r="D353" s="1511">
        <v>12000</v>
      </c>
      <c r="E353" s="1511"/>
      <c r="F353" s="1511"/>
      <c r="G353" s="1512" t="s">
        <v>19972</v>
      </c>
      <c r="H353" s="1513" t="s">
        <v>19828</v>
      </c>
    </row>
    <row r="354" spans="1:8" ht="60">
      <c r="A354" s="1509" t="s">
        <v>19973</v>
      </c>
      <c r="B354" s="1510"/>
      <c r="C354" s="1510" t="s">
        <v>19974</v>
      </c>
      <c r="D354" s="1511">
        <v>10000</v>
      </c>
      <c r="E354" s="1511"/>
      <c r="F354" s="1511"/>
      <c r="G354" s="1512" t="s">
        <v>19975</v>
      </c>
      <c r="H354" s="1513" t="s">
        <v>19828</v>
      </c>
    </row>
    <row r="355" spans="1:8" ht="72">
      <c r="A355" s="1509" t="s">
        <v>19976</v>
      </c>
      <c r="B355" s="1510"/>
      <c r="C355" s="1510" t="s">
        <v>19848</v>
      </c>
      <c r="D355" s="1511">
        <v>31250</v>
      </c>
      <c r="E355" s="1511"/>
      <c r="F355" s="1511"/>
      <c r="G355" s="1512" t="s">
        <v>19977</v>
      </c>
      <c r="H355" s="1513" t="s">
        <v>19828</v>
      </c>
    </row>
    <row r="356" spans="1:8" ht="48">
      <c r="A356" s="1509" t="s">
        <v>19978</v>
      </c>
      <c r="B356" s="1510" t="s">
        <v>19979</v>
      </c>
      <c r="C356" s="1514"/>
      <c r="D356" s="1511">
        <v>31000</v>
      </c>
      <c r="E356" s="1511"/>
      <c r="F356" s="1511"/>
      <c r="G356" s="1512" t="s">
        <v>19980</v>
      </c>
      <c r="H356" s="1513" t="s">
        <v>19828</v>
      </c>
    </row>
    <row r="357" spans="1:8" ht="48">
      <c r="A357" s="1509" t="s">
        <v>19981</v>
      </c>
      <c r="B357" s="1510" t="s">
        <v>19982</v>
      </c>
      <c r="C357" s="1514"/>
      <c r="D357" s="1511">
        <v>30000</v>
      </c>
      <c r="E357" s="1511"/>
      <c r="F357" s="1511"/>
      <c r="G357" s="1512" t="s">
        <v>19983</v>
      </c>
      <c r="H357" s="1513" t="s">
        <v>19828</v>
      </c>
    </row>
    <row r="358" spans="1:8" ht="36">
      <c r="A358" s="1509" t="s">
        <v>19984</v>
      </c>
      <c r="B358" s="1510"/>
      <c r="C358" s="1510" t="s">
        <v>19985</v>
      </c>
      <c r="D358" s="1511">
        <v>24000</v>
      </c>
      <c r="E358" s="1511"/>
      <c r="F358" s="1511"/>
      <c r="G358" s="1512" t="s">
        <v>19986</v>
      </c>
      <c r="H358" s="1513" t="s">
        <v>19828</v>
      </c>
    </row>
    <row r="359" spans="1:8" ht="48">
      <c r="A359" s="1509" t="s">
        <v>19987</v>
      </c>
      <c r="B359" s="1510"/>
      <c r="C359" s="1510" t="s">
        <v>19883</v>
      </c>
      <c r="D359" s="1511">
        <v>7000</v>
      </c>
      <c r="E359" s="1511"/>
      <c r="F359" s="1511"/>
      <c r="G359" s="1512" t="s">
        <v>19988</v>
      </c>
      <c r="H359" s="1513" t="s">
        <v>19828</v>
      </c>
    </row>
    <row r="360" spans="1:8" ht="60">
      <c r="A360" s="1509" t="s">
        <v>19989</v>
      </c>
      <c r="B360" s="1510"/>
      <c r="C360" s="1510" t="s">
        <v>19990</v>
      </c>
      <c r="D360" s="1511">
        <v>16000</v>
      </c>
      <c r="E360" s="1511"/>
      <c r="F360" s="1511"/>
      <c r="G360" s="1512" t="s">
        <v>19991</v>
      </c>
      <c r="H360" s="1513" t="s">
        <v>19828</v>
      </c>
    </row>
    <row r="361" spans="1:8" ht="84">
      <c r="A361" s="1509" t="s">
        <v>19992</v>
      </c>
      <c r="B361" s="1510"/>
      <c r="C361" s="1510" t="s">
        <v>19871</v>
      </c>
      <c r="D361" s="1511">
        <v>13000</v>
      </c>
      <c r="E361" s="1511"/>
      <c r="F361" s="1511"/>
      <c r="G361" s="1512" t="s">
        <v>19993</v>
      </c>
      <c r="H361" s="1513" t="s">
        <v>19828</v>
      </c>
    </row>
    <row r="362" spans="1:8" ht="48">
      <c r="A362" s="1509" t="s">
        <v>19994</v>
      </c>
      <c r="B362" s="1510"/>
      <c r="C362" s="1510" t="s">
        <v>19995</v>
      </c>
      <c r="D362" s="1511">
        <v>3800</v>
      </c>
      <c r="E362" s="1511"/>
      <c r="F362" s="1511"/>
      <c r="G362" s="1512" t="s">
        <v>19996</v>
      </c>
      <c r="H362" s="1513" t="s">
        <v>19828</v>
      </c>
    </row>
    <row r="363" spans="1:8" ht="72">
      <c r="A363" s="1509" t="s">
        <v>19997</v>
      </c>
      <c r="B363" s="1510"/>
      <c r="C363" s="1510" t="s">
        <v>19868</v>
      </c>
      <c r="D363" s="1511">
        <v>13000</v>
      </c>
      <c r="E363" s="1511"/>
      <c r="F363" s="1511"/>
      <c r="G363" s="1512" t="s">
        <v>19998</v>
      </c>
      <c r="H363" s="1513" t="s">
        <v>19828</v>
      </c>
    </row>
    <row r="364" spans="1:8" ht="84">
      <c r="A364" s="1509" t="s">
        <v>19999</v>
      </c>
      <c r="B364" s="1510"/>
      <c r="C364" s="1510" t="s">
        <v>19880</v>
      </c>
      <c r="D364" s="1511">
        <v>10000</v>
      </c>
      <c r="E364" s="1511"/>
      <c r="F364" s="1511"/>
      <c r="G364" s="1512" t="s">
        <v>20000</v>
      </c>
      <c r="H364" s="1513" t="s">
        <v>19828</v>
      </c>
    </row>
    <row r="365" spans="1:8" ht="72">
      <c r="A365" s="1509" t="s">
        <v>20001</v>
      </c>
      <c r="B365" s="1510"/>
      <c r="C365" s="1510" t="s">
        <v>20002</v>
      </c>
      <c r="D365" s="1511">
        <v>20000</v>
      </c>
      <c r="E365" s="1511"/>
      <c r="F365" s="1511"/>
      <c r="G365" s="1512" t="s">
        <v>20003</v>
      </c>
      <c r="H365" s="1513" t="s">
        <v>19828</v>
      </c>
    </row>
    <row r="366" spans="1:8" ht="84">
      <c r="A366" s="1509" t="s">
        <v>20004</v>
      </c>
      <c r="B366" s="1510"/>
      <c r="C366" s="1510" t="s">
        <v>20005</v>
      </c>
      <c r="D366" s="1511">
        <v>9900</v>
      </c>
      <c r="E366" s="1511"/>
      <c r="F366" s="1511"/>
      <c r="G366" s="1512" t="s">
        <v>20006</v>
      </c>
      <c r="H366" s="1513" t="s">
        <v>19828</v>
      </c>
    </row>
    <row r="367" spans="1:8" ht="64.5" customHeight="1">
      <c r="A367" s="1509" t="s">
        <v>20007</v>
      </c>
      <c r="B367" s="1510"/>
      <c r="C367" s="1510" t="s">
        <v>19889</v>
      </c>
      <c r="D367" s="1511">
        <v>13000</v>
      </c>
      <c r="E367" s="1511"/>
      <c r="F367" s="1511"/>
      <c r="G367" s="1512" t="s">
        <v>20008</v>
      </c>
      <c r="H367" s="1513" t="s">
        <v>19828</v>
      </c>
    </row>
    <row r="368" spans="1:8" ht="84">
      <c r="A368" s="1509" t="s">
        <v>20009</v>
      </c>
      <c r="B368" s="1510"/>
      <c r="C368" s="1510" t="s">
        <v>20010</v>
      </c>
      <c r="D368" s="1511">
        <v>7000</v>
      </c>
      <c r="E368" s="1511"/>
      <c r="F368" s="1511"/>
      <c r="G368" s="1512" t="s">
        <v>20011</v>
      </c>
      <c r="H368" s="1513" t="s">
        <v>19828</v>
      </c>
    </row>
    <row r="369" spans="1:8" ht="72">
      <c r="A369" s="1509" t="s">
        <v>20012</v>
      </c>
      <c r="B369" s="1510"/>
      <c r="C369" s="1510" t="s">
        <v>20013</v>
      </c>
      <c r="D369" s="1511">
        <v>9900</v>
      </c>
      <c r="E369" s="1511"/>
      <c r="F369" s="1511"/>
      <c r="G369" s="1512" t="s">
        <v>20014</v>
      </c>
      <c r="H369" s="1513" t="s">
        <v>19828</v>
      </c>
    </row>
    <row r="370" spans="1:8" ht="93.75" customHeight="1">
      <c r="A370" s="1509" t="s">
        <v>20015</v>
      </c>
      <c r="B370" s="1510"/>
      <c r="C370" s="1510" t="s">
        <v>19892</v>
      </c>
      <c r="D370" s="1511">
        <v>13000</v>
      </c>
      <c r="E370" s="1511"/>
      <c r="F370" s="1511"/>
      <c r="G370" s="1512" t="s">
        <v>20016</v>
      </c>
      <c r="H370" s="1513" t="s">
        <v>19828</v>
      </c>
    </row>
    <row r="371" spans="1:8" ht="84">
      <c r="A371" s="1509" t="s">
        <v>20017</v>
      </c>
      <c r="B371" s="1510"/>
      <c r="C371" s="1510" t="s">
        <v>19886</v>
      </c>
      <c r="D371" s="1511">
        <v>12000</v>
      </c>
      <c r="E371" s="1511"/>
      <c r="F371" s="1511"/>
      <c r="G371" s="1512" t="s">
        <v>20018</v>
      </c>
      <c r="H371" s="1513" t="s">
        <v>19828</v>
      </c>
    </row>
    <row r="372" spans="1:8" ht="36">
      <c r="A372" s="1509" t="s">
        <v>20019</v>
      </c>
      <c r="B372" s="1510"/>
      <c r="C372" s="1510" t="s">
        <v>20020</v>
      </c>
      <c r="D372" s="1511">
        <v>16000</v>
      </c>
      <c r="E372" s="1511"/>
      <c r="F372" s="1511"/>
      <c r="G372" s="1512" t="s">
        <v>20021</v>
      </c>
      <c r="H372" s="1513" t="s">
        <v>19828</v>
      </c>
    </row>
    <row r="373" spans="1:8" ht="60">
      <c r="A373" s="1509" t="s">
        <v>20022</v>
      </c>
      <c r="B373" s="1510"/>
      <c r="C373" s="1510" t="s">
        <v>20023</v>
      </c>
      <c r="D373" s="1511">
        <v>16000</v>
      </c>
      <c r="E373" s="1511"/>
      <c r="F373" s="1511"/>
      <c r="G373" s="1512" t="s">
        <v>20024</v>
      </c>
      <c r="H373" s="1513" t="s">
        <v>19828</v>
      </c>
    </row>
    <row r="374" spans="1:8" ht="72">
      <c r="A374" s="1509" t="s">
        <v>20025</v>
      </c>
      <c r="B374" s="1510" t="s">
        <v>20026</v>
      </c>
      <c r="C374" s="1514"/>
      <c r="D374" s="1511">
        <v>1200</v>
      </c>
      <c r="E374" s="1511"/>
      <c r="F374" s="1511"/>
      <c r="G374" s="1512" t="s">
        <v>20027</v>
      </c>
      <c r="H374" s="1513" t="s">
        <v>19828</v>
      </c>
    </row>
    <row r="375" spans="1:8" ht="60">
      <c r="A375" s="1509" t="s">
        <v>20028</v>
      </c>
      <c r="B375" s="1510"/>
      <c r="C375" s="1510" t="s">
        <v>20029</v>
      </c>
      <c r="D375" s="1511">
        <v>30000</v>
      </c>
      <c r="E375" s="1511"/>
      <c r="F375" s="1511"/>
      <c r="G375" s="1512" t="s">
        <v>20030</v>
      </c>
      <c r="H375" s="1513" t="s">
        <v>19828</v>
      </c>
    </row>
    <row r="376" spans="1:8" ht="60">
      <c r="A376" s="1509" t="s">
        <v>20031</v>
      </c>
      <c r="B376" s="1510" t="s">
        <v>20032</v>
      </c>
      <c r="C376" s="1514"/>
      <c r="D376" s="1511">
        <v>33000</v>
      </c>
      <c r="E376" s="1511"/>
      <c r="F376" s="1511"/>
      <c r="G376" s="1512" t="s">
        <v>20033</v>
      </c>
      <c r="H376" s="1513" t="s">
        <v>19828</v>
      </c>
    </row>
    <row r="377" spans="1:8" ht="60">
      <c r="A377" s="1509" t="s">
        <v>20034</v>
      </c>
      <c r="B377" s="1510" t="s">
        <v>20035</v>
      </c>
      <c r="C377" s="1514"/>
      <c r="D377" s="1511">
        <v>25000</v>
      </c>
      <c r="E377" s="1511"/>
      <c r="F377" s="1511"/>
      <c r="G377" s="1512" t="s">
        <v>20036</v>
      </c>
      <c r="H377" s="1513" t="s">
        <v>19828</v>
      </c>
    </row>
    <row r="378" spans="1:8" ht="72">
      <c r="A378" s="1509" t="s">
        <v>20037</v>
      </c>
      <c r="B378" s="1510"/>
      <c r="C378" s="1510" t="s">
        <v>19934</v>
      </c>
      <c r="D378" s="1511">
        <v>30000</v>
      </c>
      <c r="E378" s="1511"/>
      <c r="F378" s="1511"/>
      <c r="G378" s="1512" t="s">
        <v>20038</v>
      </c>
      <c r="H378" s="1513" t="s">
        <v>19828</v>
      </c>
    </row>
    <row r="379" spans="1:8" ht="60">
      <c r="A379" s="1509" t="s">
        <v>20039</v>
      </c>
      <c r="B379" s="1510"/>
      <c r="C379" s="1510" t="s">
        <v>20040</v>
      </c>
      <c r="D379" s="1511">
        <v>25000</v>
      </c>
      <c r="E379" s="1511"/>
      <c r="F379" s="1511"/>
      <c r="G379" s="1512" t="s">
        <v>20041</v>
      </c>
      <c r="H379" s="1513" t="s">
        <v>19828</v>
      </c>
    </row>
    <row r="380" spans="1:8" ht="48">
      <c r="A380" s="1509" t="s">
        <v>20042</v>
      </c>
      <c r="B380" s="1510" t="s">
        <v>20043</v>
      </c>
      <c r="C380" s="1514"/>
      <c r="D380" s="1511">
        <v>31000</v>
      </c>
      <c r="E380" s="1511"/>
      <c r="F380" s="1511"/>
      <c r="G380" s="1512" t="s">
        <v>20044</v>
      </c>
      <c r="H380" s="1513" t="s">
        <v>19828</v>
      </c>
    </row>
    <row r="381" spans="1:8" ht="72">
      <c r="A381" s="1509" t="s">
        <v>20045</v>
      </c>
      <c r="B381" s="1510"/>
      <c r="C381" s="1510" t="s">
        <v>19836</v>
      </c>
      <c r="D381" s="1511">
        <v>25000</v>
      </c>
      <c r="E381" s="1511"/>
      <c r="F381" s="1511"/>
      <c r="G381" s="1512" t="s">
        <v>20046</v>
      </c>
      <c r="H381" s="1513" t="s">
        <v>19828</v>
      </c>
    </row>
    <row r="382" spans="1:8" ht="84">
      <c r="A382" s="1509" t="s">
        <v>20047</v>
      </c>
      <c r="B382" s="1510"/>
      <c r="C382" s="1510" t="s">
        <v>20048</v>
      </c>
      <c r="D382" s="1511">
        <v>32500</v>
      </c>
      <c r="E382" s="1511"/>
      <c r="F382" s="1511"/>
      <c r="G382" s="1512" t="s">
        <v>20049</v>
      </c>
      <c r="H382" s="1513" t="s">
        <v>19828</v>
      </c>
    </row>
    <row r="383" spans="1:8" ht="72">
      <c r="A383" s="1509" t="s">
        <v>20050</v>
      </c>
      <c r="B383" s="1510"/>
      <c r="C383" s="1510" t="s">
        <v>20002</v>
      </c>
      <c r="D383" s="1511">
        <v>20000</v>
      </c>
      <c r="E383" s="1511"/>
      <c r="F383" s="1511"/>
      <c r="G383" s="1512" t="s">
        <v>20051</v>
      </c>
      <c r="H383" s="1513" t="s">
        <v>19828</v>
      </c>
    </row>
    <row r="384" spans="1:8" ht="60">
      <c r="A384" s="1509" t="s">
        <v>20052</v>
      </c>
      <c r="B384" s="1510"/>
      <c r="C384" s="1510" t="s">
        <v>19883</v>
      </c>
      <c r="D384" s="1511">
        <v>7000</v>
      </c>
      <c r="E384" s="1511"/>
      <c r="F384" s="1511"/>
      <c r="G384" s="1512" t="s">
        <v>20053</v>
      </c>
      <c r="H384" s="1513" t="s">
        <v>19828</v>
      </c>
    </row>
    <row r="385" spans="1:8" ht="60">
      <c r="A385" s="1509" t="s">
        <v>20054</v>
      </c>
      <c r="B385" s="1510"/>
      <c r="C385" s="1510" t="s">
        <v>19886</v>
      </c>
      <c r="D385" s="1511">
        <v>12000</v>
      </c>
      <c r="E385" s="1511"/>
      <c r="F385" s="1511"/>
      <c r="G385" s="1512" t="s">
        <v>20055</v>
      </c>
      <c r="H385" s="1513" t="s">
        <v>19828</v>
      </c>
    </row>
    <row r="386" spans="1:8" ht="60">
      <c r="A386" s="1509" t="s">
        <v>20056</v>
      </c>
      <c r="B386" s="1510"/>
      <c r="C386" s="1510" t="s">
        <v>19990</v>
      </c>
      <c r="D386" s="1511">
        <v>16000</v>
      </c>
      <c r="E386" s="1511"/>
      <c r="F386" s="1511"/>
      <c r="G386" s="1512" t="s">
        <v>20057</v>
      </c>
      <c r="H386" s="1513" t="s">
        <v>19828</v>
      </c>
    </row>
    <row r="387" spans="1:8" ht="60">
      <c r="A387" s="1509" t="s">
        <v>20058</v>
      </c>
      <c r="B387" s="1510"/>
      <c r="C387" s="1510" t="s">
        <v>19880</v>
      </c>
      <c r="D387" s="1511">
        <v>10000</v>
      </c>
      <c r="E387" s="1511"/>
      <c r="F387" s="1511"/>
      <c r="G387" s="1512" t="s">
        <v>20059</v>
      </c>
      <c r="H387" s="1513" t="s">
        <v>19828</v>
      </c>
    </row>
    <row r="388" spans="1:8" ht="84">
      <c r="A388" s="1509" t="s">
        <v>20060</v>
      </c>
      <c r="B388" s="1510"/>
      <c r="C388" s="1510" t="s">
        <v>19892</v>
      </c>
      <c r="D388" s="1511">
        <v>13000</v>
      </c>
      <c r="E388" s="1511"/>
      <c r="F388" s="1511"/>
      <c r="G388" s="1512" t="s">
        <v>20061</v>
      </c>
      <c r="H388" s="1513" t="s">
        <v>19828</v>
      </c>
    </row>
    <row r="389" spans="1:8" ht="88.5" customHeight="1">
      <c r="A389" s="1509" t="s">
        <v>20062</v>
      </c>
      <c r="B389" s="1510"/>
      <c r="C389" s="1515" t="s">
        <v>20063</v>
      </c>
      <c r="D389" s="1511">
        <v>30000</v>
      </c>
      <c r="E389" s="1511"/>
      <c r="F389" s="1511"/>
      <c r="G389" s="1512" t="s">
        <v>20064</v>
      </c>
      <c r="H389" s="1513" t="s">
        <v>19828</v>
      </c>
    </row>
    <row r="390" spans="1:8" ht="91.5" customHeight="1">
      <c r="A390" s="1509" t="s">
        <v>20065</v>
      </c>
      <c r="B390" s="1510"/>
      <c r="C390" s="1510" t="s">
        <v>19871</v>
      </c>
      <c r="D390" s="1511">
        <v>13000</v>
      </c>
      <c r="E390" s="1511"/>
      <c r="F390" s="1511"/>
      <c r="G390" s="1512" t="s">
        <v>20066</v>
      </c>
      <c r="H390" s="1513" t="s">
        <v>19828</v>
      </c>
    </row>
    <row r="391" spans="1:8" ht="54.75" customHeight="1">
      <c r="A391" s="1509" t="s">
        <v>20067</v>
      </c>
      <c r="B391" s="1510" t="s">
        <v>20068</v>
      </c>
      <c r="C391" s="1514"/>
      <c r="D391" s="1511">
        <v>33200</v>
      </c>
      <c r="E391" s="1511"/>
      <c r="F391" s="1511"/>
      <c r="G391" s="1512" t="s">
        <v>20069</v>
      </c>
      <c r="H391" s="1513" t="s">
        <v>19828</v>
      </c>
    </row>
    <row r="392" spans="1:8" ht="79.5" customHeight="1">
      <c r="A392" s="1509" t="s">
        <v>20070</v>
      </c>
      <c r="B392" s="1510"/>
      <c r="C392" s="1510" t="s">
        <v>20071</v>
      </c>
      <c r="D392" s="1511">
        <v>31000</v>
      </c>
      <c r="E392" s="1511"/>
      <c r="F392" s="1511"/>
      <c r="G392" s="1512" t="s">
        <v>20072</v>
      </c>
      <c r="H392" s="1513" t="s">
        <v>19828</v>
      </c>
    </row>
    <row r="393" spans="1:8" ht="76.5" customHeight="1">
      <c r="A393" s="1509" t="s">
        <v>20073</v>
      </c>
      <c r="B393" s="1510"/>
      <c r="C393" s="1510" t="s">
        <v>20074</v>
      </c>
      <c r="D393" s="1511">
        <v>29900</v>
      </c>
      <c r="E393" s="1511"/>
      <c r="F393" s="1511"/>
      <c r="G393" s="1512" t="s">
        <v>20075</v>
      </c>
      <c r="H393" s="1513" t="s">
        <v>19828</v>
      </c>
    </row>
    <row r="394" spans="1:8" ht="72">
      <c r="A394" s="1509" t="s">
        <v>20076</v>
      </c>
      <c r="B394" s="1510"/>
      <c r="C394" s="1510" t="s">
        <v>20077</v>
      </c>
      <c r="D394" s="1511">
        <v>33230</v>
      </c>
      <c r="E394" s="1511"/>
      <c r="F394" s="1511"/>
      <c r="G394" s="1512" t="s">
        <v>20078</v>
      </c>
      <c r="H394" s="1513" t="s">
        <v>19828</v>
      </c>
    </row>
    <row r="395" spans="1:8" ht="72">
      <c r="A395" s="1509" t="s">
        <v>20079</v>
      </c>
      <c r="B395" s="1510"/>
      <c r="C395" s="1510" t="s">
        <v>20080</v>
      </c>
      <c r="D395" s="1511">
        <v>18450</v>
      </c>
      <c r="E395" s="1511"/>
      <c r="F395" s="1511"/>
      <c r="G395" s="1512" t="s">
        <v>20081</v>
      </c>
      <c r="H395" s="1513" t="s">
        <v>19828</v>
      </c>
    </row>
    <row r="396" spans="1:8" ht="75" customHeight="1">
      <c r="A396" s="1509" t="s">
        <v>20082</v>
      </c>
      <c r="B396" s="1510"/>
      <c r="C396" s="1510" t="s">
        <v>20083</v>
      </c>
      <c r="D396" s="1511">
        <v>31500</v>
      </c>
      <c r="E396" s="1511"/>
      <c r="F396" s="1511"/>
      <c r="G396" s="1512" t="s">
        <v>20084</v>
      </c>
      <c r="H396" s="1513" t="s">
        <v>19828</v>
      </c>
    </row>
    <row r="397" spans="1:8" ht="77.25" customHeight="1">
      <c r="A397" s="1509" t="s">
        <v>20085</v>
      </c>
      <c r="B397" s="1510"/>
      <c r="C397" s="1510" t="s">
        <v>20086</v>
      </c>
      <c r="D397" s="1511">
        <v>29250</v>
      </c>
      <c r="E397" s="1511"/>
      <c r="F397" s="1511"/>
      <c r="G397" s="1512" t="s">
        <v>20087</v>
      </c>
      <c r="H397" s="1513" t="s">
        <v>19828</v>
      </c>
    </row>
    <row r="398" spans="1:8" ht="76.5" customHeight="1">
      <c r="A398" s="1509" t="s">
        <v>20088</v>
      </c>
      <c r="B398" s="1510"/>
      <c r="C398" s="1510" t="s">
        <v>20089</v>
      </c>
      <c r="D398" s="1511">
        <v>29250</v>
      </c>
      <c r="E398" s="1511"/>
      <c r="F398" s="1511"/>
      <c r="G398" s="1512" t="s">
        <v>20090</v>
      </c>
      <c r="H398" s="1513" t="s">
        <v>19828</v>
      </c>
    </row>
    <row r="399" spans="1:8" ht="80.25" customHeight="1">
      <c r="A399" s="1509" t="s">
        <v>20091</v>
      </c>
      <c r="B399" s="1510"/>
      <c r="C399" s="1510" t="s">
        <v>20092</v>
      </c>
      <c r="D399" s="1511">
        <v>32400</v>
      </c>
      <c r="E399" s="1511"/>
      <c r="F399" s="1511"/>
      <c r="G399" s="1512" t="s">
        <v>20093</v>
      </c>
      <c r="H399" s="1513" t="s">
        <v>19828</v>
      </c>
    </row>
    <row r="400" spans="1:8" ht="72">
      <c r="A400" s="1509" t="s">
        <v>20094</v>
      </c>
      <c r="B400" s="1510"/>
      <c r="C400" s="1510" t="s">
        <v>20095</v>
      </c>
      <c r="D400" s="1511">
        <v>29250</v>
      </c>
      <c r="E400" s="1511"/>
      <c r="F400" s="1511"/>
      <c r="G400" s="1512" t="s">
        <v>20096</v>
      </c>
      <c r="H400" s="1513" t="s">
        <v>19828</v>
      </c>
    </row>
    <row r="401" spans="1:8" ht="72">
      <c r="A401" s="1509" t="s">
        <v>20097</v>
      </c>
      <c r="B401" s="1510"/>
      <c r="C401" s="1510" t="s">
        <v>20098</v>
      </c>
      <c r="D401" s="1511">
        <v>33000</v>
      </c>
      <c r="E401" s="1511"/>
      <c r="F401" s="1511"/>
      <c r="G401" s="1512" t="s">
        <v>20099</v>
      </c>
      <c r="H401" s="1513" t="s">
        <v>19828</v>
      </c>
    </row>
    <row r="402" spans="1:8" ht="72">
      <c r="A402" s="1509" t="s">
        <v>20100</v>
      </c>
      <c r="B402" s="1510"/>
      <c r="C402" s="1510" t="s">
        <v>20101</v>
      </c>
      <c r="D402" s="1511">
        <v>33000</v>
      </c>
      <c r="E402" s="1511"/>
      <c r="F402" s="1511"/>
      <c r="G402" s="1512" t="s">
        <v>20102</v>
      </c>
      <c r="H402" s="1513" t="s">
        <v>19828</v>
      </c>
    </row>
    <row r="403" spans="1:8" ht="72">
      <c r="A403" s="1509" t="s">
        <v>20103</v>
      </c>
      <c r="B403" s="1510"/>
      <c r="C403" s="1510" t="s">
        <v>20104</v>
      </c>
      <c r="D403" s="1511">
        <v>31950</v>
      </c>
      <c r="E403" s="1511"/>
      <c r="F403" s="1511"/>
      <c r="G403" s="1512" t="s">
        <v>20105</v>
      </c>
      <c r="H403" s="1513" t="s">
        <v>19828</v>
      </c>
    </row>
    <row r="404" spans="1:8" ht="72">
      <c r="A404" s="1509" t="s">
        <v>20106</v>
      </c>
      <c r="B404" s="1510"/>
      <c r="C404" s="1510" t="s">
        <v>20107</v>
      </c>
      <c r="D404" s="1511">
        <v>28000</v>
      </c>
      <c r="E404" s="1511"/>
      <c r="F404" s="1511"/>
      <c r="G404" s="1512" t="s">
        <v>20108</v>
      </c>
      <c r="H404" s="1513" t="s">
        <v>19828</v>
      </c>
    </row>
    <row r="405" spans="1:8" ht="72">
      <c r="A405" s="1509" t="s">
        <v>20109</v>
      </c>
      <c r="B405" s="1510"/>
      <c r="C405" s="1510" t="s">
        <v>20110</v>
      </c>
      <c r="D405" s="1511">
        <v>30000</v>
      </c>
      <c r="E405" s="1511"/>
      <c r="F405" s="1511"/>
      <c r="G405" s="1512" t="s">
        <v>20111</v>
      </c>
      <c r="H405" s="1513" t="s">
        <v>19828</v>
      </c>
    </row>
    <row r="406" spans="1:8" ht="60">
      <c r="A406" s="1509" t="s">
        <v>20112</v>
      </c>
      <c r="B406" s="1510"/>
      <c r="C406" s="1510" t="s">
        <v>20113</v>
      </c>
      <c r="D406" s="1511">
        <v>33558</v>
      </c>
      <c r="E406" s="1511"/>
      <c r="F406" s="1511"/>
      <c r="G406" s="1512" t="s">
        <v>20114</v>
      </c>
      <c r="H406" s="1513" t="s">
        <v>19828</v>
      </c>
    </row>
    <row r="407" spans="1:8" ht="72">
      <c r="A407" s="1509" t="s">
        <v>20115</v>
      </c>
      <c r="B407" s="1510"/>
      <c r="C407" s="1510" t="s">
        <v>20116</v>
      </c>
      <c r="D407" s="1511">
        <v>28985</v>
      </c>
      <c r="E407" s="1511"/>
      <c r="F407" s="1511"/>
      <c r="G407" s="1512" t="s">
        <v>20117</v>
      </c>
      <c r="H407" s="1513" t="s">
        <v>19828</v>
      </c>
    </row>
    <row r="408" spans="1:8" ht="72">
      <c r="A408" s="1509" t="s">
        <v>20118</v>
      </c>
      <c r="B408" s="1510"/>
      <c r="C408" s="1510" t="s">
        <v>20119</v>
      </c>
      <c r="D408" s="1511">
        <v>32000</v>
      </c>
      <c r="E408" s="1511"/>
      <c r="F408" s="1511"/>
      <c r="G408" s="1512" t="s">
        <v>20120</v>
      </c>
      <c r="H408" s="1513" t="s">
        <v>19828</v>
      </c>
    </row>
    <row r="409" spans="1:8" ht="72">
      <c r="A409" s="1509" t="s">
        <v>20121</v>
      </c>
      <c r="B409" s="1510"/>
      <c r="C409" s="1510" t="s">
        <v>20122</v>
      </c>
      <c r="D409" s="1511">
        <v>29250</v>
      </c>
      <c r="E409" s="1511"/>
      <c r="F409" s="1511"/>
      <c r="G409" s="1512" t="s">
        <v>20123</v>
      </c>
      <c r="H409" s="1513" t="s">
        <v>19828</v>
      </c>
    </row>
    <row r="410" spans="1:8" ht="72">
      <c r="A410" s="1509" t="s">
        <v>20124</v>
      </c>
      <c r="B410" s="1510"/>
      <c r="C410" s="1510" t="s">
        <v>20125</v>
      </c>
      <c r="D410" s="1511">
        <v>32000</v>
      </c>
      <c r="E410" s="1511"/>
      <c r="F410" s="1511"/>
      <c r="G410" s="1512" t="s">
        <v>20126</v>
      </c>
      <c r="H410" s="1513" t="s">
        <v>19828</v>
      </c>
    </row>
    <row r="411" spans="1:8" ht="72">
      <c r="A411" s="1509" t="s">
        <v>20127</v>
      </c>
      <c r="B411" s="1510"/>
      <c r="C411" s="1510" t="s">
        <v>20128</v>
      </c>
      <c r="D411" s="1511">
        <v>29250</v>
      </c>
      <c r="E411" s="1511"/>
      <c r="F411" s="1511"/>
      <c r="G411" s="1512" t="s">
        <v>20129</v>
      </c>
      <c r="H411" s="1513" t="s">
        <v>19828</v>
      </c>
    </row>
    <row r="412" spans="1:8" ht="72">
      <c r="A412" s="1509" t="s">
        <v>20130</v>
      </c>
      <c r="B412" s="1510"/>
      <c r="C412" s="1510" t="s">
        <v>20131</v>
      </c>
      <c r="D412" s="1511">
        <v>31000</v>
      </c>
      <c r="E412" s="1511"/>
      <c r="F412" s="1511"/>
      <c r="G412" s="1512" t="s">
        <v>20132</v>
      </c>
      <c r="H412" s="1513" t="s">
        <v>19828</v>
      </c>
    </row>
    <row r="413" spans="1:8" ht="72">
      <c r="A413" s="1509" t="s">
        <v>20133</v>
      </c>
      <c r="B413" s="1510"/>
      <c r="C413" s="1510" t="s">
        <v>20134</v>
      </c>
      <c r="D413" s="1511">
        <v>31500</v>
      </c>
      <c r="E413" s="1511"/>
      <c r="F413" s="1511"/>
      <c r="G413" s="1512" t="s">
        <v>20135</v>
      </c>
      <c r="H413" s="1513" t="s">
        <v>19828</v>
      </c>
    </row>
    <row r="414" spans="1:8" ht="60">
      <c r="A414" s="1509" t="s">
        <v>20136</v>
      </c>
      <c r="B414" s="1510"/>
      <c r="C414" s="1510" t="s">
        <v>19931</v>
      </c>
      <c r="D414" s="1511">
        <v>28000</v>
      </c>
      <c r="E414" s="1511"/>
      <c r="F414" s="1511"/>
      <c r="G414" s="1512" t="s">
        <v>20137</v>
      </c>
      <c r="H414" s="1513" t="s">
        <v>19828</v>
      </c>
    </row>
    <row r="415" spans="1:8" ht="48">
      <c r="A415" s="1509" t="s">
        <v>20138</v>
      </c>
      <c r="B415" s="1510" t="s">
        <v>20139</v>
      </c>
      <c r="C415" s="1514"/>
      <c r="D415" s="1511">
        <v>354</v>
      </c>
      <c r="E415" s="1511"/>
      <c r="F415" s="1511"/>
      <c r="G415" s="1512" t="s">
        <v>20140</v>
      </c>
      <c r="H415" s="1513" t="s">
        <v>19828</v>
      </c>
    </row>
    <row r="416" spans="1:8" ht="72">
      <c r="A416" s="1509" t="s">
        <v>20141</v>
      </c>
      <c r="B416" s="1510"/>
      <c r="C416" s="1510" t="s">
        <v>19848</v>
      </c>
      <c r="D416" s="1511">
        <v>12500</v>
      </c>
      <c r="E416" s="1511"/>
      <c r="F416" s="1511"/>
      <c r="G416" s="1512" t="s">
        <v>20142</v>
      </c>
      <c r="H416" s="1513" t="s">
        <v>19828</v>
      </c>
    </row>
    <row r="417" spans="1:8" ht="84">
      <c r="A417" s="1509" t="s">
        <v>20143</v>
      </c>
      <c r="B417" s="1510" t="s">
        <v>20144</v>
      </c>
      <c r="C417" s="1514"/>
      <c r="D417" s="1511">
        <v>12107.17</v>
      </c>
      <c r="E417" s="1511"/>
      <c r="F417" s="1511"/>
      <c r="G417" s="1512" t="s">
        <v>20145</v>
      </c>
      <c r="H417" s="1513" t="s">
        <v>19828</v>
      </c>
    </row>
    <row r="418" spans="1:8" ht="72">
      <c r="A418" s="1509" t="s">
        <v>20146</v>
      </c>
      <c r="B418" s="1510" t="s">
        <v>20147</v>
      </c>
      <c r="C418" s="1514"/>
      <c r="D418" s="1511">
        <v>13474.64</v>
      </c>
      <c r="E418" s="1511"/>
      <c r="F418" s="1511"/>
      <c r="G418" s="1512" t="s">
        <v>20148</v>
      </c>
      <c r="H418" s="1513" t="s">
        <v>19828</v>
      </c>
    </row>
    <row r="419" spans="1:8" ht="24">
      <c r="A419" s="1509" t="s">
        <v>20149</v>
      </c>
      <c r="B419" s="1510" t="s">
        <v>20150</v>
      </c>
      <c r="C419" s="1514"/>
      <c r="D419" s="1511">
        <v>26519.18</v>
      </c>
      <c r="E419" s="1511"/>
      <c r="F419" s="1511"/>
      <c r="G419" s="1512" t="s">
        <v>20151</v>
      </c>
      <c r="H419" s="1513" t="s">
        <v>19828</v>
      </c>
    </row>
    <row r="420" spans="1:8" ht="84">
      <c r="A420" s="1509" t="s">
        <v>20152</v>
      </c>
      <c r="B420" s="1510"/>
      <c r="C420" s="1510" t="s">
        <v>20153</v>
      </c>
      <c r="D420" s="1511">
        <v>13500</v>
      </c>
      <c r="E420" s="1511"/>
      <c r="F420" s="1511"/>
      <c r="G420" s="1512" t="s">
        <v>20154</v>
      </c>
      <c r="H420" s="1513" t="s">
        <v>19828</v>
      </c>
    </row>
    <row r="421" spans="1:8" ht="48">
      <c r="A421" s="1509" t="s">
        <v>20155</v>
      </c>
      <c r="B421" s="1510" t="s">
        <v>20156</v>
      </c>
      <c r="C421" s="1514"/>
      <c r="D421" s="1511">
        <v>33500</v>
      </c>
      <c r="E421" s="1511"/>
      <c r="F421" s="1511"/>
      <c r="G421" s="1512" t="s">
        <v>20157</v>
      </c>
      <c r="H421" s="1513" t="s">
        <v>19828</v>
      </c>
    </row>
    <row r="422" spans="1:8" ht="60">
      <c r="A422" s="1509" t="s">
        <v>20158</v>
      </c>
      <c r="B422" s="1510"/>
      <c r="C422" s="1510" t="s">
        <v>20159</v>
      </c>
      <c r="D422" s="1511">
        <v>24000</v>
      </c>
      <c r="E422" s="1511"/>
      <c r="F422" s="1511"/>
      <c r="G422" s="1512" t="s">
        <v>20160</v>
      </c>
      <c r="H422" s="1513" t="s">
        <v>19828</v>
      </c>
    </row>
    <row r="423" spans="1:8" ht="72">
      <c r="A423" s="1509" t="s">
        <v>20161</v>
      </c>
      <c r="B423" s="1510"/>
      <c r="C423" s="1510" t="s">
        <v>20162</v>
      </c>
      <c r="D423" s="1511">
        <v>30000</v>
      </c>
      <c r="E423" s="1511"/>
      <c r="F423" s="1511"/>
      <c r="G423" s="1512" t="s">
        <v>20163</v>
      </c>
      <c r="H423" s="1513" t="s">
        <v>19828</v>
      </c>
    </row>
    <row r="424" spans="1:8" ht="60">
      <c r="A424" s="1509" t="s">
        <v>20164</v>
      </c>
      <c r="B424" s="1510"/>
      <c r="C424" s="1510" t="s">
        <v>19863</v>
      </c>
      <c r="D424" s="1511">
        <v>24000</v>
      </c>
      <c r="E424" s="1511"/>
      <c r="F424" s="1511"/>
      <c r="G424" s="1512" t="s">
        <v>20165</v>
      </c>
      <c r="H424" s="1513" t="s">
        <v>19828</v>
      </c>
    </row>
    <row r="425" spans="1:8" ht="60">
      <c r="A425" s="1509" t="s">
        <v>20166</v>
      </c>
      <c r="B425" s="1510" t="s">
        <v>20167</v>
      </c>
      <c r="C425" s="1514"/>
      <c r="D425" s="1511">
        <v>30000</v>
      </c>
      <c r="E425" s="1511"/>
      <c r="F425" s="1511"/>
      <c r="G425" s="1512" t="s">
        <v>20168</v>
      </c>
      <c r="H425" s="1513" t="s">
        <v>19828</v>
      </c>
    </row>
    <row r="426" spans="1:8" ht="72">
      <c r="A426" s="1509" t="s">
        <v>20169</v>
      </c>
      <c r="B426" s="1510" t="s">
        <v>19982</v>
      </c>
      <c r="C426" s="1514"/>
      <c r="D426" s="1511">
        <v>30000</v>
      </c>
      <c r="E426" s="1511"/>
      <c r="F426" s="1511"/>
      <c r="G426" s="1512" t="s">
        <v>20170</v>
      </c>
      <c r="H426" s="1513" t="s">
        <v>19828</v>
      </c>
    </row>
    <row r="427" spans="1:8" ht="72">
      <c r="A427" s="1509" t="s">
        <v>20171</v>
      </c>
      <c r="B427" s="1510"/>
      <c r="C427" s="1510" t="s">
        <v>20023</v>
      </c>
      <c r="D427" s="1511">
        <v>16000</v>
      </c>
      <c r="E427" s="1511"/>
      <c r="F427" s="1511"/>
      <c r="G427" s="1512" t="s">
        <v>20172</v>
      </c>
      <c r="H427" s="1513" t="s">
        <v>19828</v>
      </c>
    </row>
    <row r="428" spans="1:8" ht="36">
      <c r="A428" s="1509" t="s">
        <v>20173</v>
      </c>
      <c r="B428" s="1510"/>
      <c r="C428" s="1510" t="s">
        <v>20174</v>
      </c>
      <c r="D428" s="1511">
        <v>30000</v>
      </c>
      <c r="E428" s="1511"/>
      <c r="F428" s="1511"/>
      <c r="G428" s="1512" t="s">
        <v>20175</v>
      </c>
      <c r="H428" s="1513" t="s">
        <v>19828</v>
      </c>
    </row>
    <row r="429" spans="1:8" ht="48">
      <c r="A429" s="1509" t="s">
        <v>20176</v>
      </c>
      <c r="B429" s="1510" t="s">
        <v>20177</v>
      </c>
      <c r="C429" s="1514"/>
      <c r="D429" s="1511">
        <v>15000</v>
      </c>
      <c r="E429" s="1511"/>
      <c r="F429" s="1511"/>
      <c r="G429" s="1512" t="s">
        <v>20178</v>
      </c>
      <c r="H429" s="1513" t="s">
        <v>19828</v>
      </c>
    </row>
    <row r="430" spans="1:8" ht="72">
      <c r="A430" s="1509" t="s">
        <v>20179</v>
      </c>
      <c r="B430" s="1510" t="s">
        <v>20180</v>
      </c>
      <c r="C430" s="1514"/>
      <c r="D430" s="1511">
        <v>2218.4</v>
      </c>
      <c r="E430" s="1511"/>
      <c r="F430" s="1511"/>
      <c r="G430" s="1512" t="s">
        <v>20181</v>
      </c>
      <c r="H430" s="1513" t="s">
        <v>19828</v>
      </c>
    </row>
    <row r="431" spans="1:8" ht="60">
      <c r="A431" s="1509" t="s">
        <v>20182</v>
      </c>
      <c r="B431" s="1510"/>
      <c r="C431" s="1510" t="s">
        <v>20002</v>
      </c>
      <c r="D431" s="1511">
        <v>20000</v>
      </c>
      <c r="E431" s="1511"/>
      <c r="F431" s="1511"/>
      <c r="G431" s="1512" t="s">
        <v>20183</v>
      </c>
      <c r="H431" s="1513" t="s">
        <v>19828</v>
      </c>
    </row>
    <row r="432" spans="1:8" ht="84">
      <c r="A432" s="1509" t="s">
        <v>20184</v>
      </c>
      <c r="B432" s="1510"/>
      <c r="C432" s="1510" t="s">
        <v>20185</v>
      </c>
      <c r="D432" s="1511">
        <v>11550</v>
      </c>
      <c r="E432" s="1511"/>
      <c r="F432" s="1511"/>
      <c r="G432" s="1512" t="s">
        <v>20186</v>
      </c>
      <c r="H432" s="1513" t="s">
        <v>19828</v>
      </c>
    </row>
    <row r="433" spans="1:8" ht="72">
      <c r="A433" s="1509" t="s">
        <v>20187</v>
      </c>
      <c r="B433" s="1510"/>
      <c r="C433" s="1510" t="s">
        <v>19990</v>
      </c>
      <c r="D433" s="1511">
        <v>16000</v>
      </c>
      <c r="E433" s="1511"/>
      <c r="F433" s="1511"/>
      <c r="G433" s="1512" t="s">
        <v>20188</v>
      </c>
      <c r="H433" s="1513" t="s">
        <v>19828</v>
      </c>
    </row>
    <row r="434" spans="1:8" ht="36">
      <c r="A434" s="1509" t="s">
        <v>20189</v>
      </c>
      <c r="B434" s="1510" t="s">
        <v>20190</v>
      </c>
      <c r="C434" s="1514"/>
      <c r="D434" s="1511">
        <v>16250</v>
      </c>
      <c r="E434" s="1511"/>
      <c r="F434" s="1511"/>
      <c r="G434" s="1512" t="s">
        <v>20191</v>
      </c>
      <c r="H434" s="1513" t="s">
        <v>19828</v>
      </c>
    </row>
    <row r="435" spans="1:8" ht="60">
      <c r="A435" s="1509" t="s">
        <v>20192</v>
      </c>
      <c r="B435" s="1510" t="s">
        <v>20156</v>
      </c>
      <c r="C435" s="1514"/>
      <c r="D435" s="1511">
        <v>33000</v>
      </c>
      <c r="E435" s="1511"/>
      <c r="F435" s="1511"/>
      <c r="G435" s="1512" t="s">
        <v>20193</v>
      </c>
      <c r="H435" s="1513" t="s">
        <v>19828</v>
      </c>
    </row>
    <row r="436" spans="1:8" ht="60">
      <c r="A436" s="1509" t="s">
        <v>20194</v>
      </c>
      <c r="B436" s="1510"/>
      <c r="C436" s="1510" t="s">
        <v>20195</v>
      </c>
      <c r="D436" s="1511">
        <v>28000</v>
      </c>
      <c r="E436" s="1511"/>
      <c r="F436" s="1511"/>
      <c r="G436" s="1512" t="s">
        <v>20196</v>
      </c>
      <c r="H436" s="1513" t="s">
        <v>19828</v>
      </c>
    </row>
    <row r="437" spans="1:8" ht="60">
      <c r="A437" s="1509" t="s">
        <v>20197</v>
      </c>
      <c r="B437" s="1510"/>
      <c r="C437" s="1510" t="s">
        <v>20198</v>
      </c>
      <c r="D437" s="1511">
        <v>6500</v>
      </c>
      <c r="E437" s="1511"/>
      <c r="F437" s="1511"/>
      <c r="G437" s="1512" t="s">
        <v>20199</v>
      </c>
      <c r="H437" s="1513" t="s">
        <v>19828</v>
      </c>
    </row>
    <row r="438" spans="1:8" ht="60">
      <c r="A438" s="1509" t="s">
        <v>20200</v>
      </c>
      <c r="B438" s="1510"/>
      <c r="C438" s="1510" t="s">
        <v>20201</v>
      </c>
      <c r="D438" s="1511">
        <v>10400</v>
      </c>
      <c r="E438" s="1511"/>
      <c r="F438" s="1511"/>
      <c r="G438" s="1512" t="s">
        <v>20202</v>
      </c>
      <c r="H438" s="1513" t="s">
        <v>19828</v>
      </c>
    </row>
    <row r="439" spans="1:8" ht="72">
      <c r="A439" s="1509" t="s">
        <v>20203</v>
      </c>
      <c r="B439" s="1510"/>
      <c r="C439" s="1510" t="s">
        <v>20048</v>
      </c>
      <c r="D439" s="1511">
        <v>32500</v>
      </c>
      <c r="E439" s="1511"/>
      <c r="F439" s="1511"/>
      <c r="G439" s="1512" t="s">
        <v>20204</v>
      </c>
      <c r="H439" s="1513" t="s">
        <v>19828</v>
      </c>
    </row>
    <row r="440" spans="1:8" ht="84">
      <c r="A440" s="1509" t="s">
        <v>20205</v>
      </c>
      <c r="B440" s="1510"/>
      <c r="C440" s="1510" t="s">
        <v>20206</v>
      </c>
      <c r="D440" s="1511">
        <v>17500</v>
      </c>
      <c r="E440" s="1511"/>
      <c r="F440" s="1511"/>
      <c r="G440" s="1512" t="s">
        <v>20207</v>
      </c>
      <c r="H440" s="1513" t="s">
        <v>19828</v>
      </c>
    </row>
    <row r="441" spans="1:8" ht="48">
      <c r="A441" s="1509" t="s">
        <v>20208</v>
      </c>
      <c r="B441" s="1510"/>
      <c r="C441" s="1510" t="s">
        <v>20209</v>
      </c>
      <c r="D441" s="1511">
        <v>11960</v>
      </c>
      <c r="E441" s="1511"/>
      <c r="F441" s="1511"/>
      <c r="G441" s="1512" t="s">
        <v>20210</v>
      </c>
      <c r="H441" s="1513" t="s">
        <v>19828</v>
      </c>
    </row>
    <row r="442" spans="1:8" ht="48">
      <c r="A442" s="1509" t="s">
        <v>20211</v>
      </c>
      <c r="B442" s="1510" t="s">
        <v>20212</v>
      </c>
      <c r="C442" s="1514"/>
      <c r="D442" s="1511">
        <v>33000</v>
      </c>
      <c r="E442" s="1511"/>
      <c r="F442" s="1511"/>
      <c r="G442" s="1512" t="s">
        <v>20213</v>
      </c>
      <c r="H442" s="1513" t="s">
        <v>19828</v>
      </c>
    </row>
    <row r="443" spans="1:8" ht="48">
      <c r="A443" s="1509" t="s">
        <v>20214</v>
      </c>
      <c r="B443" s="1510" t="s">
        <v>20215</v>
      </c>
      <c r="C443" s="1514"/>
      <c r="D443" s="1511">
        <v>16975</v>
      </c>
      <c r="E443" s="1511"/>
      <c r="F443" s="1511"/>
      <c r="G443" s="1512" t="s">
        <v>20216</v>
      </c>
      <c r="H443" s="1513" t="s">
        <v>19828</v>
      </c>
    </row>
    <row r="444" spans="1:8" ht="84">
      <c r="A444" s="1509" t="s">
        <v>20217</v>
      </c>
      <c r="B444" s="1510" t="s">
        <v>20218</v>
      </c>
      <c r="C444" s="1514"/>
      <c r="D444" s="1511">
        <v>30000</v>
      </c>
      <c r="E444" s="1511"/>
      <c r="F444" s="1511"/>
      <c r="G444" s="1512" t="s">
        <v>20219</v>
      </c>
      <c r="H444" s="1513" t="s">
        <v>19828</v>
      </c>
    </row>
    <row r="445" spans="1:8" ht="60">
      <c r="A445" s="1509" t="s">
        <v>20220</v>
      </c>
      <c r="B445" s="1510"/>
      <c r="C445" s="1510" t="s">
        <v>19934</v>
      </c>
      <c r="D445" s="1511">
        <v>20000</v>
      </c>
      <c r="E445" s="1511"/>
      <c r="F445" s="1511"/>
      <c r="G445" s="1512" t="s">
        <v>20221</v>
      </c>
      <c r="H445" s="1513" t="s">
        <v>19828</v>
      </c>
    </row>
    <row r="446" spans="1:8" ht="60">
      <c r="A446" s="1509" t="s">
        <v>20222</v>
      </c>
      <c r="B446" s="1510"/>
      <c r="C446" s="1510" t="s">
        <v>20223</v>
      </c>
      <c r="D446" s="1511">
        <v>20000</v>
      </c>
      <c r="E446" s="1511"/>
      <c r="F446" s="1511"/>
      <c r="G446" s="1512" t="s">
        <v>20224</v>
      </c>
      <c r="H446" s="1513" t="s">
        <v>19828</v>
      </c>
    </row>
    <row r="447" spans="1:8" ht="48">
      <c r="A447" s="1509" t="s">
        <v>20225</v>
      </c>
      <c r="B447" s="1510" t="s">
        <v>20226</v>
      </c>
      <c r="C447" s="1514"/>
      <c r="D447" s="1511">
        <v>33000</v>
      </c>
      <c r="E447" s="1511"/>
      <c r="F447" s="1511"/>
      <c r="G447" s="1512" t="s">
        <v>20227</v>
      </c>
      <c r="H447" s="1513" t="s">
        <v>19828</v>
      </c>
    </row>
    <row r="448" spans="1:8" ht="36">
      <c r="A448" s="1509" t="s">
        <v>20228</v>
      </c>
      <c r="B448" s="1510"/>
      <c r="C448" s="1510" t="s">
        <v>20229</v>
      </c>
      <c r="D448" s="1511">
        <v>20000</v>
      </c>
      <c r="E448" s="1511"/>
      <c r="F448" s="1511"/>
      <c r="G448" s="1512" t="s">
        <v>20230</v>
      </c>
      <c r="H448" s="1513" t="s">
        <v>19828</v>
      </c>
    </row>
    <row r="449" spans="1:8" ht="60">
      <c r="A449" s="1509" t="s">
        <v>20231</v>
      </c>
      <c r="B449" s="1510"/>
      <c r="C449" s="1510" t="s">
        <v>20232</v>
      </c>
      <c r="D449" s="1511">
        <v>22500</v>
      </c>
      <c r="E449" s="1511"/>
      <c r="F449" s="1511"/>
      <c r="G449" s="1512" t="s">
        <v>20233</v>
      </c>
      <c r="H449" s="1513" t="s">
        <v>19828</v>
      </c>
    </row>
    <row r="450" spans="1:8" ht="48">
      <c r="A450" s="1509" t="s">
        <v>20234</v>
      </c>
      <c r="B450" s="1510"/>
      <c r="C450" s="1510" t="s">
        <v>20235</v>
      </c>
      <c r="D450" s="1511">
        <v>15000</v>
      </c>
      <c r="E450" s="1511"/>
      <c r="F450" s="1511"/>
      <c r="G450" s="1512" t="s">
        <v>20236</v>
      </c>
      <c r="H450" s="1513" t="s">
        <v>19828</v>
      </c>
    </row>
    <row r="451" spans="1:8" ht="36">
      <c r="A451" s="1509" t="s">
        <v>20237</v>
      </c>
      <c r="B451" s="1510"/>
      <c r="C451" s="1510" t="s">
        <v>20238</v>
      </c>
      <c r="D451" s="1511">
        <v>12000</v>
      </c>
      <c r="E451" s="1511"/>
      <c r="F451" s="1511"/>
      <c r="G451" s="1512" t="s">
        <v>20239</v>
      </c>
      <c r="H451" s="1513" t="s">
        <v>19828</v>
      </c>
    </row>
    <row r="452" spans="1:8" ht="72">
      <c r="A452" s="1509" t="s">
        <v>20240</v>
      </c>
      <c r="B452" s="1510"/>
      <c r="C452" s="1510" t="s">
        <v>20241</v>
      </c>
      <c r="D452" s="1511">
        <v>21000</v>
      </c>
      <c r="E452" s="1511"/>
      <c r="F452" s="1511"/>
      <c r="G452" s="1512" t="s">
        <v>20242</v>
      </c>
      <c r="H452" s="1513" t="s">
        <v>19828</v>
      </c>
    </row>
    <row r="453" spans="1:8" ht="48">
      <c r="A453" s="1509" t="s">
        <v>20243</v>
      </c>
      <c r="B453" s="1510"/>
      <c r="C453" s="1510" t="s">
        <v>20244</v>
      </c>
      <c r="D453" s="1511">
        <v>31000</v>
      </c>
      <c r="E453" s="1511"/>
      <c r="F453" s="1511"/>
      <c r="G453" s="1512" t="s">
        <v>20245</v>
      </c>
      <c r="H453" s="1513" t="s">
        <v>19828</v>
      </c>
    </row>
    <row r="454" spans="1:8" ht="48">
      <c r="A454" s="1509" t="s">
        <v>20246</v>
      </c>
      <c r="B454" s="1510"/>
      <c r="C454" s="1510" t="s">
        <v>20023</v>
      </c>
      <c r="D454" s="1511">
        <v>12000</v>
      </c>
      <c r="E454" s="1511"/>
      <c r="F454" s="1511"/>
      <c r="G454" s="1512" t="s">
        <v>20247</v>
      </c>
      <c r="H454" s="1513" t="s">
        <v>19828</v>
      </c>
    </row>
    <row r="455" spans="1:8" ht="60">
      <c r="A455" s="1509" t="s">
        <v>20248</v>
      </c>
      <c r="B455" s="1510"/>
      <c r="C455" s="1510" t="s">
        <v>20249</v>
      </c>
      <c r="D455" s="1511">
        <v>32000</v>
      </c>
      <c r="E455" s="1511"/>
      <c r="F455" s="1511"/>
      <c r="G455" s="1512" t="s">
        <v>20250</v>
      </c>
      <c r="H455" s="1513" t="s">
        <v>19828</v>
      </c>
    </row>
    <row r="456" spans="1:8" ht="60">
      <c r="A456" s="1509" t="s">
        <v>20251</v>
      </c>
      <c r="B456" s="1510" t="s">
        <v>20032</v>
      </c>
      <c r="C456" s="1514"/>
      <c r="D456" s="1511">
        <v>32804</v>
      </c>
      <c r="E456" s="1511"/>
      <c r="F456" s="1511"/>
      <c r="G456" s="1512" t="s">
        <v>20252</v>
      </c>
      <c r="H456" s="1513" t="s">
        <v>19828</v>
      </c>
    </row>
    <row r="457" spans="1:8" ht="48">
      <c r="A457" s="1509" t="s">
        <v>20253</v>
      </c>
      <c r="B457" s="1510"/>
      <c r="C457" s="1510" t="s">
        <v>20254</v>
      </c>
      <c r="D457" s="1511">
        <v>7000</v>
      </c>
      <c r="E457" s="1511"/>
      <c r="F457" s="1511"/>
      <c r="G457" s="1512" t="s">
        <v>20255</v>
      </c>
      <c r="H457" s="1513" t="s">
        <v>19828</v>
      </c>
    </row>
    <row r="458" spans="1:8" ht="60">
      <c r="A458" s="1509" t="s">
        <v>20256</v>
      </c>
      <c r="B458" s="1510"/>
      <c r="C458" s="1510" t="s">
        <v>20159</v>
      </c>
      <c r="D458" s="1511">
        <v>18000</v>
      </c>
      <c r="E458" s="1511"/>
      <c r="F458" s="1511"/>
      <c r="G458" s="1512" t="s">
        <v>20257</v>
      </c>
      <c r="H458" s="1513" t="s">
        <v>19828</v>
      </c>
    </row>
    <row r="459" spans="1:8" ht="48">
      <c r="A459" s="1509" t="s">
        <v>20258</v>
      </c>
      <c r="B459" s="1510"/>
      <c r="C459" s="1510" t="s">
        <v>19971</v>
      </c>
      <c r="D459" s="1511">
        <v>7500</v>
      </c>
      <c r="E459" s="1511"/>
      <c r="F459" s="1511"/>
      <c r="G459" s="1512" t="s">
        <v>20259</v>
      </c>
      <c r="H459" s="1513" t="s">
        <v>19828</v>
      </c>
    </row>
    <row r="460" spans="1:8" ht="36">
      <c r="A460" s="1509" t="s">
        <v>20260</v>
      </c>
      <c r="B460" s="1510"/>
      <c r="C460" s="1510" t="s">
        <v>20261</v>
      </c>
      <c r="D460" s="1511">
        <v>20000</v>
      </c>
      <c r="E460" s="1511"/>
      <c r="F460" s="1511"/>
      <c r="G460" s="1512" t="s">
        <v>20262</v>
      </c>
      <c r="H460" s="1513" t="s">
        <v>19828</v>
      </c>
    </row>
    <row r="461" spans="1:8" ht="84">
      <c r="A461" s="1509" t="s">
        <v>20263</v>
      </c>
      <c r="B461" s="1510"/>
      <c r="C461" s="1510" t="s">
        <v>20264</v>
      </c>
      <c r="D461" s="1511">
        <v>16000</v>
      </c>
      <c r="E461" s="1511"/>
      <c r="F461" s="1511"/>
      <c r="G461" s="1512" t="s">
        <v>20265</v>
      </c>
      <c r="H461" s="1513" t="s">
        <v>19828</v>
      </c>
    </row>
    <row r="462" spans="1:8" ht="84">
      <c r="A462" s="1509" t="s">
        <v>20266</v>
      </c>
      <c r="B462" s="1510"/>
      <c r="C462" s="1510" t="s">
        <v>20267</v>
      </c>
      <c r="D462" s="1511">
        <v>20000</v>
      </c>
      <c r="E462" s="1511"/>
      <c r="F462" s="1511"/>
      <c r="G462" s="1512" t="s">
        <v>20268</v>
      </c>
      <c r="H462" s="1513" t="s">
        <v>19828</v>
      </c>
    </row>
    <row r="463" spans="1:8" ht="60">
      <c r="A463" s="1509" t="s">
        <v>20269</v>
      </c>
      <c r="B463" s="1510"/>
      <c r="C463" s="1510" t="s">
        <v>20270</v>
      </c>
      <c r="D463" s="1511">
        <v>25000</v>
      </c>
      <c r="E463" s="1511"/>
      <c r="F463" s="1511"/>
      <c r="G463" s="1512" t="s">
        <v>20271</v>
      </c>
      <c r="H463" s="1513" t="s">
        <v>19828</v>
      </c>
    </row>
    <row r="464" spans="1:8" ht="36">
      <c r="A464" s="1509" t="s">
        <v>20272</v>
      </c>
      <c r="B464" s="1510" t="s">
        <v>20212</v>
      </c>
      <c r="C464" s="1514"/>
      <c r="D464" s="1511">
        <v>32000</v>
      </c>
      <c r="E464" s="1511"/>
      <c r="F464" s="1511"/>
      <c r="G464" s="1512" t="s">
        <v>20273</v>
      </c>
      <c r="H464" s="1513" t="s">
        <v>19828</v>
      </c>
    </row>
    <row r="465" spans="1:8" ht="60">
      <c r="A465" s="1509" t="s">
        <v>20274</v>
      </c>
      <c r="B465" s="1510"/>
      <c r="C465" s="1510" t="s">
        <v>20002</v>
      </c>
      <c r="D465" s="1511">
        <v>6667</v>
      </c>
      <c r="E465" s="1511"/>
      <c r="F465" s="1511"/>
      <c r="G465" s="1512" t="s">
        <v>20275</v>
      </c>
      <c r="H465" s="1513" t="s">
        <v>19828</v>
      </c>
    </row>
    <row r="466" spans="1:8" ht="72">
      <c r="A466" s="1509" t="s">
        <v>20276</v>
      </c>
      <c r="B466" s="1510"/>
      <c r="C466" s="1510" t="s">
        <v>19990</v>
      </c>
      <c r="D466" s="1511">
        <v>5334</v>
      </c>
      <c r="E466" s="1511"/>
      <c r="F466" s="1511"/>
      <c r="G466" s="1512" t="s">
        <v>20277</v>
      </c>
      <c r="H466" s="1513" t="s">
        <v>19828</v>
      </c>
    </row>
    <row r="467" spans="1:8" ht="48">
      <c r="A467" s="1509" t="s">
        <v>20278</v>
      </c>
      <c r="B467" s="1510"/>
      <c r="C467" s="1510" t="s">
        <v>19863</v>
      </c>
      <c r="D467" s="1511">
        <v>19000</v>
      </c>
      <c r="E467" s="1511"/>
      <c r="F467" s="1511"/>
      <c r="G467" s="1512" t="s">
        <v>20279</v>
      </c>
      <c r="H467" s="1513" t="s">
        <v>19828</v>
      </c>
    </row>
    <row r="468" spans="1:8" ht="72">
      <c r="A468" s="1509" t="s">
        <v>20280</v>
      </c>
      <c r="B468" s="1510"/>
      <c r="C468" s="1510" t="s">
        <v>20281</v>
      </c>
      <c r="D468" s="1511">
        <v>9950</v>
      </c>
      <c r="E468" s="1511"/>
      <c r="F468" s="1511"/>
      <c r="G468" s="1512" t="s">
        <v>20282</v>
      </c>
      <c r="H468" s="1513" t="s">
        <v>19828</v>
      </c>
    </row>
    <row r="469" spans="1:8" ht="36">
      <c r="A469" s="1509" t="s">
        <v>20283</v>
      </c>
      <c r="B469" s="1510" t="s">
        <v>20284</v>
      </c>
      <c r="C469" s="1514"/>
      <c r="D469" s="1511">
        <v>18880</v>
      </c>
      <c r="E469" s="1511"/>
      <c r="F469" s="1511"/>
      <c r="G469" s="1512" t="s">
        <v>20285</v>
      </c>
      <c r="H469" s="1513" t="s">
        <v>19828</v>
      </c>
    </row>
    <row r="470" spans="1:8" ht="60">
      <c r="A470" s="1509" t="s">
        <v>20286</v>
      </c>
      <c r="B470" s="1510"/>
      <c r="C470" s="1510" t="s">
        <v>20162</v>
      </c>
      <c r="D470" s="1511">
        <v>8000</v>
      </c>
      <c r="E470" s="1511"/>
      <c r="F470" s="1511"/>
      <c r="G470" s="1512" t="s">
        <v>20287</v>
      </c>
      <c r="H470" s="1513" t="s">
        <v>19828</v>
      </c>
    </row>
    <row r="471" spans="1:8" ht="48">
      <c r="A471" s="1509" t="s">
        <v>20288</v>
      </c>
      <c r="B471" s="1510"/>
      <c r="C471" s="1510" t="s">
        <v>20289</v>
      </c>
      <c r="D471" s="1511">
        <v>31000</v>
      </c>
      <c r="E471" s="1511"/>
      <c r="F471" s="1511"/>
      <c r="G471" s="1512" t="s">
        <v>20290</v>
      </c>
      <c r="H471" s="1513" t="s">
        <v>19828</v>
      </c>
    </row>
    <row r="472" spans="1:8" ht="48">
      <c r="A472" s="1509" t="s">
        <v>20291</v>
      </c>
      <c r="B472" s="1510" t="s">
        <v>20292</v>
      </c>
      <c r="C472" s="1514"/>
      <c r="D472" s="1511">
        <v>28000</v>
      </c>
      <c r="E472" s="1511"/>
      <c r="F472" s="1511"/>
      <c r="G472" s="1512" t="s">
        <v>20293</v>
      </c>
      <c r="H472" s="1513" t="s">
        <v>19828</v>
      </c>
    </row>
    <row r="473" spans="1:8" ht="48">
      <c r="A473" s="1509" t="s">
        <v>20294</v>
      </c>
      <c r="B473" s="1510" t="s">
        <v>20156</v>
      </c>
      <c r="C473" s="1514"/>
      <c r="D473" s="1511">
        <v>31000</v>
      </c>
      <c r="E473" s="1511"/>
      <c r="F473" s="1511"/>
      <c r="G473" s="1512" t="s">
        <v>20295</v>
      </c>
      <c r="H473" s="1513" t="s">
        <v>19828</v>
      </c>
    </row>
    <row r="474" spans="1:8" ht="48">
      <c r="A474" s="1509" t="s">
        <v>20296</v>
      </c>
      <c r="B474" s="1510"/>
      <c r="C474" s="1510" t="s">
        <v>20297</v>
      </c>
      <c r="D474" s="1511">
        <v>2750</v>
      </c>
      <c r="E474" s="1511"/>
      <c r="F474" s="1511"/>
      <c r="G474" s="1512" t="s">
        <v>20298</v>
      </c>
      <c r="H474" s="1513" t="s">
        <v>19828</v>
      </c>
    </row>
    <row r="475" spans="1:8" ht="60">
      <c r="A475" s="1509" t="s">
        <v>20299</v>
      </c>
      <c r="B475" s="1510"/>
      <c r="C475" s="1510" t="s">
        <v>20195</v>
      </c>
      <c r="D475" s="1511">
        <v>9480</v>
      </c>
      <c r="E475" s="1511"/>
      <c r="F475" s="1511"/>
      <c r="G475" s="1512" t="s">
        <v>20300</v>
      </c>
      <c r="H475" s="1513" t="s">
        <v>19828</v>
      </c>
    </row>
    <row r="476" spans="1:8" ht="60">
      <c r="A476" s="1509" t="s">
        <v>20301</v>
      </c>
      <c r="B476" s="1510" t="s">
        <v>20302</v>
      </c>
      <c r="C476" s="1514"/>
      <c r="D476" s="1511">
        <v>2700</v>
      </c>
      <c r="E476" s="1511"/>
      <c r="F476" s="1511"/>
      <c r="G476" s="1512" t="s">
        <v>20303</v>
      </c>
      <c r="H476" s="1513" t="s">
        <v>19828</v>
      </c>
    </row>
    <row r="477" spans="1:8" ht="36">
      <c r="A477" s="1509" t="s">
        <v>20304</v>
      </c>
      <c r="B477" s="1510"/>
      <c r="C477" s="1510" t="s">
        <v>20305</v>
      </c>
      <c r="D477" s="1511">
        <v>8400</v>
      </c>
      <c r="E477" s="1511"/>
      <c r="F477" s="1511"/>
      <c r="G477" s="1512" t="s">
        <v>20306</v>
      </c>
      <c r="H477" s="1513" t="s">
        <v>19828</v>
      </c>
    </row>
    <row r="478" spans="1:8" ht="60">
      <c r="A478" s="1509" t="s">
        <v>20307</v>
      </c>
      <c r="B478" s="1510" t="s">
        <v>20308</v>
      </c>
      <c r="C478" s="1514"/>
      <c r="D478" s="1511">
        <v>6372</v>
      </c>
      <c r="E478" s="1511"/>
      <c r="F478" s="1511"/>
      <c r="G478" s="1512" t="s">
        <v>20309</v>
      </c>
      <c r="H478" s="1513" t="s">
        <v>19828</v>
      </c>
    </row>
    <row r="479" spans="1:8" ht="60">
      <c r="A479" s="1509" t="s">
        <v>20310</v>
      </c>
      <c r="B479" s="1510"/>
      <c r="C479" s="1510" t="s">
        <v>20235</v>
      </c>
      <c r="D479" s="1483"/>
      <c r="E479" s="1511">
        <v>8000</v>
      </c>
      <c r="F479" s="1483"/>
      <c r="G479" s="1512" t="s">
        <v>20311</v>
      </c>
      <c r="H479" s="1513" t="s">
        <v>19828</v>
      </c>
    </row>
    <row r="480" spans="1:8" ht="48">
      <c r="A480" s="1509" t="s">
        <v>20312</v>
      </c>
      <c r="B480" s="1510"/>
      <c r="C480" s="1510" t="s">
        <v>20195</v>
      </c>
      <c r="D480" s="1483"/>
      <c r="E480" s="1511">
        <v>30000</v>
      </c>
      <c r="F480" s="1483"/>
      <c r="G480" s="1512" t="s">
        <v>20313</v>
      </c>
      <c r="H480" s="1513" t="s">
        <v>19828</v>
      </c>
    </row>
    <row r="481" spans="1:8" ht="48">
      <c r="A481" s="1509" t="s">
        <v>20314</v>
      </c>
      <c r="B481" s="1510"/>
      <c r="C481" s="1510" t="s">
        <v>20315</v>
      </c>
      <c r="D481" s="1483"/>
      <c r="E481" s="1511">
        <v>19800</v>
      </c>
      <c r="F481" s="1483"/>
      <c r="G481" s="1512" t="s">
        <v>20316</v>
      </c>
      <c r="H481" s="1513" t="s">
        <v>19828</v>
      </c>
    </row>
    <row r="482" spans="1:8" ht="84">
      <c r="A482" s="1509" t="s">
        <v>20317</v>
      </c>
      <c r="B482" s="1510"/>
      <c r="C482" s="1510" t="s">
        <v>20315</v>
      </c>
      <c r="D482" s="1483"/>
      <c r="E482" s="1511">
        <v>10200</v>
      </c>
      <c r="F482" s="1483"/>
      <c r="G482" s="1512" t="s">
        <v>20318</v>
      </c>
      <c r="H482" s="1513" t="s">
        <v>19828</v>
      </c>
    </row>
    <row r="483" spans="1:8" ht="48">
      <c r="A483" s="1509" t="s">
        <v>20319</v>
      </c>
      <c r="B483" s="1510"/>
      <c r="C483" s="1510" t="s">
        <v>20241</v>
      </c>
      <c r="D483" s="1484"/>
      <c r="E483" s="1511">
        <v>32657</v>
      </c>
      <c r="F483" s="1484"/>
      <c r="G483" s="1512" t="s">
        <v>20320</v>
      </c>
      <c r="H483" s="1513" t="s">
        <v>19828</v>
      </c>
    </row>
    <row r="484" spans="1:8" ht="60">
      <c r="A484" s="1509" t="s">
        <v>20321</v>
      </c>
      <c r="B484" s="1510"/>
      <c r="C484" s="1510" t="s">
        <v>19971</v>
      </c>
      <c r="D484" s="1484"/>
      <c r="E484" s="1511">
        <v>14000</v>
      </c>
      <c r="F484" s="1484"/>
      <c r="G484" s="1512" t="s">
        <v>20322</v>
      </c>
      <c r="H484" s="1513" t="s">
        <v>19828</v>
      </c>
    </row>
    <row r="485" spans="1:8" ht="60">
      <c r="A485" s="1509" t="s">
        <v>20323</v>
      </c>
      <c r="B485" s="1510"/>
      <c r="C485" s="1510" t="s">
        <v>20305</v>
      </c>
      <c r="D485" s="1484"/>
      <c r="E485" s="1511">
        <v>8400</v>
      </c>
      <c r="F485" s="1484"/>
      <c r="G485" s="1512" t="s">
        <v>20324</v>
      </c>
      <c r="H485" s="1513" t="s">
        <v>19828</v>
      </c>
    </row>
    <row r="486" spans="1:8" ht="48">
      <c r="A486" s="1509" t="s">
        <v>20325</v>
      </c>
      <c r="B486" s="1510" t="s">
        <v>20326</v>
      </c>
      <c r="C486" s="1510"/>
      <c r="D486" s="1484"/>
      <c r="E486" s="1511">
        <v>29900</v>
      </c>
      <c r="F486" s="1484"/>
      <c r="G486" s="1512" t="s">
        <v>20327</v>
      </c>
      <c r="H486" s="1513" t="s">
        <v>19828</v>
      </c>
    </row>
    <row r="487" spans="1:8" ht="60">
      <c r="A487" s="1509" t="s">
        <v>20328</v>
      </c>
      <c r="B487" s="1510"/>
      <c r="C487" s="1510" t="s">
        <v>20159</v>
      </c>
      <c r="D487" s="1484"/>
      <c r="E487" s="1511">
        <v>24000</v>
      </c>
      <c r="F487" s="1484"/>
      <c r="G487" s="1512" t="s">
        <v>20329</v>
      </c>
      <c r="H487" s="1513" t="s">
        <v>19828</v>
      </c>
    </row>
    <row r="488" spans="1:8" ht="48">
      <c r="A488" s="1509" t="s">
        <v>20330</v>
      </c>
      <c r="B488" s="1510"/>
      <c r="C488" s="1510" t="s">
        <v>20209</v>
      </c>
      <c r="D488" s="1484"/>
      <c r="E488" s="1511">
        <v>9360</v>
      </c>
      <c r="F488" s="1484"/>
      <c r="G488" s="1512" t="s">
        <v>20331</v>
      </c>
      <c r="H488" s="1513" t="s">
        <v>19828</v>
      </c>
    </row>
    <row r="489" spans="1:8" ht="48">
      <c r="A489" s="1509" t="s">
        <v>20332</v>
      </c>
      <c r="B489" s="1510"/>
      <c r="C489" s="1510" t="s">
        <v>19925</v>
      </c>
      <c r="D489" s="1484"/>
      <c r="E489" s="1511">
        <v>34400</v>
      </c>
      <c r="F489" s="1484"/>
      <c r="G489" s="1512" t="s">
        <v>20333</v>
      </c>
      <c r="H489" s="1513" t="s">
        <v>19828</v>
      </c>
    </row>
    <row r="490" spans="1:8" ht="48">
      <c r="A490" s="1509" t="s">
        <v>20334</v>
      </c>
      <c r="B490" s="1510"/>
      <c r="C490" s="1510" t="s">
        <v>20264</v>
      </c>
      <c r="D490" s="1484"/>
      <c r="E490" s="1511">
        <v>8300</v>
      </c>
      <c r="F490" s="1484"/>
      <c r="G490" s="1512" t="s">
        <v>20335</v>
      </c>
      <c r="H490" s="1513" t="s">
        <v>19828</v>
      </c>
    </row>
    <row r="491" spans="1:8" ht="60">
      <c r="A491" s="1509" t="s">
        <v>20336</v>
      </c>
      <c r="B491" s="1510"/>
      <c r="C491" s="1510" t="s">
        <v>20201</v>
      </c>
      <c r="D491" s="1484"/>
      <c r="E491" s="1511">
        <v>14560</v>
      </c>
      <c r="F491" s="1484"/>
      <c r="G491" s="1512" t="s">
        <v>20337</v>
      </c>
      <c r="H491" s="1513" t="s">
        <v>19828</v>
      </c>
    </row>
    <row r="492" spans="1:8" ht="48">
      <c r="A492" s="1509" t="s">
        <v>20338</v>
      </c>
      <c r="B492" s="1510"/>
      <c r="C492" s="1510" t="s">
        <v>20264</v>
      </c>
      <c r="D492" s="1484"/>
      <c r="E492" s="1511">
        <v>5000</v>
      </c>
      <c r="F492" s="1484"/>
      <c r="G492" s="1512" t="s">
        <v>20339</v>
      </c>
      <c r="H492" s="1513" t="s">
        <v>19828</v>
      </c>
    </row>
    <row r="493" spans="1:8" ht="72">
      <c r="A493" s="1509" t="s">
        <v>20340</v>
      </c>
      <c r="B493" s="1510"/>
      <c r="C493" s="1510" t="s">
        <v>20195</v>
      </c>
      <c r="D493" s="1484"/>
      <c r="E493" s="1511">
        <v>15000</v>
      </c>
      <c r="F493" s="1484"/>
      <c r="G493" s="1512" t="s">
        <v>20341</v>
      </c>
      <c r="H493" s="1513" t="s">
        <v>19828</v>
      </c>
    </row>
    <row r="494" spans="1:8" ht="48">
      <c r="A494" s="1509" t="s">
        <v>20342</v>
      </c>
      <c r="B494" s="1510"/>
      <c r="C494" s="1510" t="s">
        <v>20206</v>
      </c>
      <c r="D494" s="1484"/>
      <c r="E494" s="1511">
        <v>8000</v>
      </c>
      <c r="F494" s="1484"/>
      <c r="G494" s="1512" t="s">
        <v>20343</v>
      </c>
      <c r="H494" s="1513" t="s">
        <v>19828</v>
      </c>
    </row>
    <row r="495" spans="1:8" ht="48">
      <c r="A495" s="1509" t="s">
        <v>20344</v>
      </c>
      <c r="B495" s="1510"/>
      <c r="C495" s="1510" t="s">
        <v>20345</v>
      </c>
      <c r="D495" s="1484"/>
      <c r="E495" s="1511">
        <v>8000</v>
      </c>
      <c r="F495" s="1484"/>
      <c r="G495" s="1512" t="s">
        <v>20346</v>
      </c>
      <c r="H495" s="1513" t="s">
        <v>19828</v>
      </c>
    </row>
    <row r="496" spans="1:8" ht="48">
      <c r="A496" s="1509" t="s">
        <v>20347</v>
      </c>
      <c r="B496" s="1510"/>
      <c r="C496" s="1510" t="s">
        <v>20348</v>
      </c>
      <c r="D496" s="1484"/>
      <c r="E496" s="1511">
        <v>5000</v>
      </c>
      <c r="F496" s="1484"/>
      <c r="G496" s="1512" t="s">
        <v>20349</v>
      </c>
      <c r="H496" s="1513" t="s">
        <v>19828</v>
      </c>
    </row>
    <row r="497" spans="1:8" ht="84">
      <c r="A497" s="1509" t="s">
        <v>20350</v>
      </c>
      <c r="B497" s="1510"/>
      <c r="C497" s="1510" t="s">
        <v>20351</v>
      </c>
      <c r="D497" s="1484"/>
      <c r="E497" s="1511">
        <v>6720</v>
      </c>
      <c r="F497" s="1484"/>
      <c r="G497" s="1512" t="s">
        <v>20352</v>
      </c>
      <c r="H497" s="1513" t="s">
        <v>19828</v>
      </c>
    </row>
    <row r="498" spans="1:8" ht="60">
      <c r="A498" s="1509" t="s">
        <v>20353</v>
      </c>
      <c r="B498" s="1510" t="s">
        <v>20308</v>
      </c>
      <c r="C498" s="1510"/>
      <c r="D498" s="1484"/>
      <c r="E498" s="1511">
        <v>1593</v>
      </c>
      <c r="F498" s="1484"/>
      <c r="G498" s="1512" t="s">
        <v>20354</v>
      </c>
      <c r="H498" s="1513" t="s">
        <v>19828</v>
      </c>
    </row>
    <row r="499" spans="1:8" ht="72">
      <c r="A499" s="1509" t="s">
        <v>20355</v>
      </c>
      <c r="B499" s="1510" t="s">
        <v>20026</v>
      </c>
      <c r="C499" s="1516"/>
      <c r="D499" s="1484"/>
      <c r="E499" s="1484"/>
      <c r="F499" s="1511">
        <v>4200</v>
      </c>
      <c r="G499" s="1512" t="s">
        <v>20356</v>
      </c>
      <c r="H499" s="1513" t="s">
        <v>19828</v>
      </c>
    </row>
    <row r="500" spans="1:8" ht="48">
      <c r="A500" s="1509" t="s">
        <v>20357</v>
      </c>
      <c r="B500" s="1510"/>
      <c r="C500" s="1516" t="s">
        <v>20358</v>
      </c>
      <c r="D500" s="1484"/>
      <c r="E500" s="1484"/>
      <c r="F500" s="1511">
        <v>15500</v>
      </c>
      <c r="G500" s="1512" t="s">
        <v>20359</v>
      </c>
      <c r="H500" s="1513" t="s">
        <v>19828</v>
      </c>
    </row>
    <row r="501" spans="1:8" ht="60">
      <c r="A501" s="1509" t="s">
        <v>20360</v>
      </c>
      <c r="B501" s="1510"/>
      <c r="C501" s="1516" t="s">
        <v>20209</v>
      </c>
      <c r="D501" s="1484"/>
      <c r="E501" s="1484"/>
      <c r="F501" s="1511">
        <v>15500</v>
      </c>
      <c r="G501" s="1512" t="s">
        <v>20361</v>
      </c>
      <c r="H501" s="1513" t="s">
        <v>19828</v>
      </c>
    </row>
    <row r="502" spans="1:8" ht="84">
      <c r="A502" s="1509" t="s">
        <v>20362</v>
      </c>
      <c r="B502" s="1510"/>
      <c r="C502" s="1516" t="s">
        <v>20195</v>
      </c>
      <c r="D502" s="1484"/>
      <c r="E502" s="1484"/>
      <c r="F502" s="1511">
        <v>15000</v>
      </c>
      <c r="G502" s="1512" t="s">
        <v>20363</v>
      </c>
      <c r="H502" s="1513" t="s">
        <v>19828</v>
      </c>
    </row>
    <row r="503" spans="1:8" ht="96">
      <c r="A503" s="1509" t="s">
        <v>20364</v>
      </c>
      <c r="B503" s="1510"/>
      <c r="C503" s="1516" t="s">
        <v>20206</v>
      </c>
      <c r="D503" s="1484"/>
      <c r="E503" s="1484"/>
      <c r="F503" s="1511">
        <v>8000</v>
      </c>
      <c r="G503" s="1512" t="s">
        <v>20365</v>
      </c>
      <c r="H503" s="1513" t="s">
        <v>19828</v>
      </c>
    </row>
    <row r="504" spans="1:8" ht="84">
      <c r="A504" s="1509" t="s">
        <v>20366</v>
      </c>
      <c r="B504" s="1510"/>
      <c r="C504" s="1516" t="s">
        <v>20345</v>
      </c>
      <c r="D504" s="1484"/>
      <c r="E504" s="1484"/>
      <c r="F504" s="1511">
        <v>8000</v>
      </c>
      <c r="G504" s="1512" t="s">
        <v>20367</v>
      </c>
      <c r="H504" s="1513" t="s">
        <v>19828</v>
      </c>
    </row>
    <row r="505" spans="1:8" ht="84">
      <c r="A505" s="1509" t="s">
        <v>20368</v>
      </c>
      <c r="B505" s="1510"/>
      <c r="C505" s="1516" t="s">
        <v>20348</v>
      </c>
      <c r="D505" s="1484"/>
      <c r="E505" s="1484"/>
      <c r="F505" s="1511">
        <v>5000</v>
      </c>
      <c r="G505" s="1512" t="s">
        <v>20369</v>
      </c>
      <c r="H505" s="1513" t="s">
        <v>19828</v>
      </c>
    </row>
    <row r="506" spans="1:8" ht="84">
      <c r="A506" s="1509" t="s">
        <v>20370</v>
      </c>
      <c r="B506" s="1510"/>
      <c r="C506" s="1516" t="s">
        <v>20371</v>
      </c>
      <c r="D506" s="1484"/>
      <c r="E506" s="1484"/>
      <c r="F506" s="1511">
        <v>24000</v>
      </c>
      <c r="G506" s="1512" t="s">
        <v>20372</v>
      </c>
      <c r="H506" s="1513" t="s">
        <v>19828</v>
      </c>
    </row>
    <row r="507" spans="1:8" ht="72">
      <c r="A507" s="1509" t="s">
        <v>20373</v>
      </c>
      <c r="B507" s="1510"/>
      <c r="C507" s="1516" t="s">
        <v>20374</v>
      </c>
      <c r="D507" s="1484"/>
      <c r="E507" s="1484"/>
      <c r="F507" s="1511">
        <v>10000</v>
      </c>
      <c r="G507" s="1512" t="s">
        <v>20375</v>
      </c>
      <c r="H507" s="1513" t="s">
        <v>19828</v>
      </c>
    </row>
    <row r="508" spans="1:8" ht="84">
      <c r="A508" s="1509" t="s">
        <v>20376</v>
      </c>
      <c r="B508" s="1510"/>
      <c r="C508" s="1516" t="s">
        <v>20377</v>
      </c>
      <c r="D508" s="1484"/>
      <c r="E508" s="1484"/>
      <c r="F508" s="1511">
        <v>26880</v>
      </c>
      <c r="G508" s="1512" t="s">
        <v>20378</v>
      </c>
      <c r="H508" s="1513" t="s">
        <v>19828</v>
      </c>
    </row>
    <row r="509" spans="1:8" ht="84">
      <c r="A509" s="1509" t="s">
        <v>20379</v>
      </c>
      <c r="B509" s="1510"/>
      <c r="C509" s="1516" t="s">
        <v>20380</v>
      </c>
      <c r="D509" s="1484"/>
      <c r="E509" s="1484"/>
      <c r="F509" s="1511">
        <v>11000</v>
      </c>
      <c r="G509" s="1512" t="s">
        <v>20381</v>
      </c>
      <c r="H509" s="1513" t="s">
        <v>19828</v>
      </c>
    </row>
    <row r="510" spans="1:8" ht="48">
      <c r="A510" s="1509" t="s">
        <v>20382</v>
      </c>
      <c r="B510" s="1510"/>
      <c r="C510" s="1516" t="s">
        <v>20383</v>
      </c>
      <c r="D510" s="1484"/>
      <c r="E510" s="1484"/>
      <c r="F510" s="1511">
        <v>3800</v>
      </c>
      <c r="G510" s="1512" t="s">
        <v>20384</v>
      </c>
      <c r="H510" s="1513" t="s">
        <v>19828</v>
      </c>
    </row>
    <row r="511" spans="1:8" ht="60">
      <c r="A511" s="1509" t="s">
        <v>20385</v>
      </c>
      <c r="B511" s="1516" t="s">
        <v>20308</v>
      </c>
      <c r="C511" s="1516"/>
      <c r="D511" s="1484"/>
      <c r="E511" s="1484"/>
      <c r="F511" s="1511">
        <v>1593</v>
      </c>
      <c r="G511" s="1512" t="s">
        <v>20386</v>
      </c>
      <c r="H511" s="1513" t="s">
        <v>19828</v>
      </c>
    </row>
    <row r="512" spans="1:8" ht="72">
      <c r="A512" s="1509" t="s">
        <v>20387</v>
      </c>
      <c r="B512" s="1516" t="s">
        <v>20167</v>
      </c>
      <c r="C512" s="1516"/>
      <c r="D512" s="1484"/>
      <c r="E512" s="1484"/>
      <c r="F512" s="1511">
        <v>8000</v>
      </c>
      <c r="G512" s="1512" t="s">
        <v>20388</v>
      </c>
      <c r="H512" s="1513" t="s">
        <v>19828</v>
      </c>
    </row>
    <row r="513" spans="1:8" ht="84">
      <c r="A513" s="1509" t="s">
        <v>20389</v>
      </c>
      <c r="B513" s="1510"/>
      <c r="C513" s="1516" t="s">
        <v>20390</v>
      </c>
      <c r="D513" s="1484"/>
      <c r="E513" s="1484"/>
      <c r="F513" s="1511">
        <v>30000</v>
      </c>
      <c r="G513" s="1512" t="s">
        <v>20391</v>
      </c>
      <c r="H513" s="1513" t="s">
        <v>19828</v>
      </c>
    </row>
    <row r="514" spans="1:8" ht="84">
      <c r="A514" s="1509" t="s">
        <v>20392</v>
      </c>
      <c r="B514" s="1510"/>
      <c r="C514" s="1516" t="s">
        <v>20393</v>
      </c>
      <c r="D514" s="1484"/>
      <c r="E514" s="1484"/>
      <c r="F514" s="1511">
        <v>31960</v>
      </c>
      <c r="G514" s="1512" t="s">
        <v>20394</v>
      </c>
      <c r="H514" s="1513" t="s">
        <v>19828</v>
      </c>
    </row>
    <row r="515" spans="1:8" ht="84">
      <c r="A515" s="1509" t="s">
        <v>20395</v>
      </c>
      <c r="B515" s="1510"/>
      <c r="C515" s="1516" t="s">
        <v>20396</v>
      </c>
      <c r="D515" s="1484"/>
      <c r="E515" s="1484"/>
      <c r="F515" s="1511">
        <v>9000</v>
      </c>
      <c r="G515" s="1512" t="s">
        <v>20397</v>
      </c>
      <c r="H515" s="1513" t="s">
        <v>19828</v>
      </c>
    </row>
    <row r="516" spans="1:8" ht="60">
      <c r="A516" s="1509" t="s">
        <v>20398</v>
      </c>
      <c r="B516" s="1516" t="s">
        <v>20226</v>
      </c>
      <c r="C516" s="1516"/>
      <c r="D516" s="1484"/>
      <c r="E516" s="1484"/>
      <c r="F516" s="1511">
        <v>26000</v>
      </c>
      <c r="G516" s="1512" t="s">
        <v>20399</v>
      </c>
      <c r="H516" s="1513" t="s">
        <v>19828</v>
      </c>
    </row>
    <row r="517" spans="1:8" ht="36">
      <c r="A517" s="1509" t="s">
        <v>20400</v>
      </c>
      <c r="B517" s="1510"/>
      <c r="C517" s="1516" t="s">
        <v>20174</v>
      </c>
      <c r="D517" s="1484"/>
      <c r="E517" s="1484"/>
      <c r="F517" s="1511">
        <v>22000</v>
      </c>
      <c r="G517" s="1512" t="s">
        <v>20401</v>
      </c>
      <c r="H517" s="1513" t="s">
        <v>19828</v>
      </c>
    </row>
    <row r="518" spans="1:8" ht="84">
      <c r="A518" s="1509" t="s">
        <v>20402</v>
      </c>
      <c r="B518" s="1510"/>
      <c r="C518" s="1516" t="s">
        <v>20206</v>
      </c>
      <c r="D518" s="1484"/>
      <c r="E518" s="1484"/>
      <c r="F518" s="1511">
        <v>16000</v>
      </c>
      <c r="G518" s="1512" t="s">
        <v>20403</v>
      </c>
      <c r="H518" s="1513" t="s">
        <v>19828</v>
      </c>
    </row>
    <row r="519" spans="1:8" ht="84">
      <c r="A519" s="1509" t="s">
        <v>20404</v>
      </c>
      <c r="B519" s="1510"/>
      <c r="C519" s="1516" t="s">
        <v>20405</v>
      </c>
      <c r="D519" s="1484"/>
      <c r="E519" s="1484"/>
      <c r="F519" s="1511">
        <v>14000</v>
      </c>
      <c r="G519" s="1512" t="s">
        <v>20406</v>
      </c>
      <c r="H519" s="1513" t="s">
        <v>19828</v>
      </c>
    </row>
    <row r="520" spans="1:8" ht="84">
      <c r="A520" s="1509" t="s">
        <v>20407</v>
      </c>
      <c r="B520" s="1510"/>
      <c r="C520" s="1516" t="s">
        <v>20408</v>
      </c>
      <c r="D520" s="1484"/>
      <c r="E520" s="1484"/>
      <c r="F520" s="1511">
        <v>15000</v>
      </c>
      <c r="G520" s="1512" t="s">
        <v>20409</v>
      </c>
      <c r="H520" s="1513" t="s">
        <v>19828</v>
      </c>
    </row>
    <row r="521" spans="1:8" ht="84">
      <c r="A521" s="1509" t="s">
        <v>20410</v>
      </c>
      <c r="B521" s="1510"/>
      <c r="C521" s="1516" t="s">
        <v>20411</v>
      </c>
      <c r="D521" s="1484"/>
      <c r="E521" s="1484"/>
      <c r="F521" s="1511">
        <v>14000</v>
      </c>
      <c r="G521" s="1512" t="s">
        <v>20412</v>
      </c>
      <c r="H521" s="1513" t="s">
        <v>19828</v>
      </c>
    </row>
    <row r="522" spans="1:8" ht="84">
      <c r="A522" s="1509" t="s">
        <v>20413</v>
      </c>
      <c r="B522" s="1510"/>
      <c r="C522" s="1516" t="s">
        <v>20414</v>
      </c>
      <c r="D522" s="1484"/>
      <c r="E522" s="1484"/>
      <c r="F522" s="1511">
        <v>7000</v>
      </c>
      <c r="G522" s="1512" t="s">
        <v>20415</v>
      </c>
      <c r="H522" s="1513" t="s">
        <v>19828</v>
      </c>
    </row>
    <row r="523" spans="1:8" ht="84">
      <c r="A523" s="1509" t="s">
        <v>20416</v>
      </c>
      <c r="B523" s="1510"/>
      <c r="C523" s="1516" t="s">
        <v>20417</v>
      </c>
      <c r="D523" s="1484"/>
      <c r="E523" s="1484"/>
      <c r="F523" s="1511">
        <v>15000</v>
      </c>
      <c r="G523" s="1512" t="s">
        <v>20418</v>
      </c>
      <c r="H523" s="1513" t="s">
        <v>19828</v>
      </c>
    </row>
    <row r="524" spans="1:8" ht="84">
      <c r="A524" s="1509" t="s">
        <v>20419</v>
      </c>
      <c r="B524" s="1510"/>
      <c r="C524" s="1516" t="s">
        <v>20110</v>
      </c>
      <c r="D524" s="1484"/>
      <c r="E524" s="1484"/>
      <c r="F524" s="1511">
        <v>14000</v>
      </c>
      <c r="G524" s="1512" t="s">
        <v>20420</v>
      </c>
      <c r="H524" s="1513" t="s">
        <v>19828</v>
      </c>
    </row>
    <row r="525" spans="1:8" ht="60">
      <c r="A525" s="1509" t="s">
        <v>20421</v>
      </c>
      <c r="B525" s="1510"/>
      <c r="C525" s="1516" t="s">
        <v>20422</v>
      </c>
      <c r="D525" s="1484"/>
      <c r="E525" s="1484"/>
      <c r="F525" s="1511">
        <v>20000</v>
      </c>
      <c r="G525" s="1512" t="s">
        <v>20423</v>
      </c>
      <c r="H525" s="1513" t="s">
        <v>19828</v>
      </c>
    </row>
    <row r="526" spans="1:8" ht="84">
      <c r="A526" s="1509" t="s">
        <v>20424</v>
      </c>
      <c r="B526" s="1510"/>
      <c r="C526" s="1516" t="s">
        <v>20425</v>
      </c>
      <c r="D526" s="1484"/>
      <c r="E526" s="1484"/>
      <c r="F526" s="1511">
        <v>15000</v>
      </c>
      <c r="G526" s="1512" t="s">
        <v>20418</v>
      </c>
      <c r="H526" s="1513" t="s">
        <v>19828</v>
      </c>
    </row>
    <row r="527" spans="1:8" ht="84">
      <c r="A527" s="1509" t="s">
        <v>20426</v>
      </c>
      <c r="B527" s="1510"/>
      <c r="C527" s="1516" t="s">
        <v>20427</v>
      </c>
      <c r="D527" s="1484"/>
      <c r="E527" s="1484"/>
      <c r="F527" s="1511">
        <v>15000</v>
      </c>
      <c r="G527" s="1512" t="s">
        <v>20418</v>
      </c>
      <c r="H527" s="1513" t="s">
        <v>19828</v>
      </c>
    </row>
    <row r="528" spans="1:8" ht="84">
      <c r="A528" s="1509" t="s">
        <v>20428</v>
      </c>
      <c r="B528" s="1510"/>
      <c r="C528" s="1516" t="s">
        <v>20429</v>
      </c>
      <c r="D528" s="1484"/>
      <c r="E528" s="1484"/>
      <c r="F528" s="1511">
        <v>15000</v>
      </c>
      <c r="G528" s="1512" t="s">
        <v>20418</v>
      </c>
      <c r="H528" s="1513" t="s">
        <v>19828</v>
      </c>
    </row>
    <row r="529" spans="1:8" ht="72">
      <c r="A529" s="1509" t="s">
        <v>20430</v>
      </c>
      <c r="B529" s="1510"/>
      <c r="C529" s="1516" t="s">
        <v>20431</v>
      </c>
      <c r="D529" s="1484"/>
      <c r="E529" s="1484"/>
      <c r="F529" s="1511">
        <v>24000</v>
      </c>
      <c r="G529" s="1512" t="s">
        <v>20432</v>
      </c>
      <c r="H529" s="1513" t="s">
        <v>19828</v>
      </c>
    </row>
    <row r="530" spans="1:8" ht="84">
      <c r="A530" s="1509" t="s">
        <v>20433</v>
      </c>
      <c r="B530" s="1510"/>
      <c r="C530" s="1516" t="s">
        <v>20434</v>
      </c>
      <c r="D530" s="1484"/>
      <c r="E530" s="1484"/>
      <c r="F530" s="1511">
        <v>15000</v>
      </c>
      <c r="G530" s="1512" t="s">
        <v>20418</v>
      </c>
      <c r="H530" s="1513" t="s">
        <v>19828</v>
      </c>
    </row>
    <row r="531" spans="1:8" ht="84">
      <c r="A531" s="1509" t="s">
        <v>20435</v>
      </c>
      <c r="B531" s="1510"/>
      <c r="C531" s="1516" t="s">
        <v>20436</v>
      </c>
      <c r="D531" s="1484"/>
      <c r="E531" s="1484"/>
      <c r="F531" s="1511">
        <v>14000</v>
      </c>
      <c r="G531" s="1512" t="s">
        <v>20437</v>
      </c>
      <c r="H531" s="1513" t="s">
        <v>19828</v>
      </c>
    </row>
    <row r="532" spans="1:8" ht="84">
      <c r="A532" s="1509" t="s">
        <v>20438</v>
      </c>
      <c r="B532" s="1510"/>
      <c r="C532" s="1516" t="s">
        <v>20439</v>
      </c>
      <c r="D532" s="1484"/>
      <c r="E532" s="1484"/>
      <c r="F532" s="1511">
        <v>15000</v>
      </c>
      <c r="G532" s="1512" t="s">
        <v>20418</v>
      </c>
      <c r="H532" s="1513" t="s">
        <v>19828</v>
      </c>
    </row>
    <row r="533" spans="1:8" ht="84">
      <c r="A533" s="1509" t="s">
        <v>20440</v>
      </c>
      <c r="B533" s="1510"/>
      <c r="C533" s="1516" t="s">
        <v>20441</v>
      </c>
      <c r="D533" s="1484"/>
      <c r="E533" s="1484"/>
      <c r="F533" s="1511">
        <v>15000</v>
      </c>
      <c r="G533" s="1512" t="s">
        <v>20418</v>
      </c>
      <c r="H533" s="1513" t="s">
        <v>19828</v>
      </c>
    </row>
    <row r="534" spans="1:8" ht="84">
      <c r="A534" s="1509" t="s">
        <v>20442</v>
      </c>
      <c r="B534" s="1510"/>
      <c r="C534" s="1516" t="s">
        <v>20443</v>
      </c>
      <c r="D534" s="1484"/>
      <c r="E534" s="1484"/>
      <c r="F534" s="1511">
        <v>15000</v>
      </c>
      <c r="G534" s="1512" t="s">
        <v>20418</v>
      </c>
      <c r="H534" s="1513" t="s">
        <v>19828</v>
      </c>
    </row>
    <row r="535" spans="1:8" ht="84">
      <c r="A535" s="1509" t="s">
        <v>20444</v>
      </c>
      <c r="B535" s="1510"/>
      <c r="C535" s="1516" t="s">
        <v>20445</v>
      </c>
      <c r="D535" s="1484"/>
      <c r="E535" s="1484"/>
      <c r="F535" s="1511">
        <v>15000</v>
      </c>
      <c r="G535" s="1512" t="s">
        <v>20418</v>
      </c>
      <c r="H535" s="1513" t="s">
        <v>19828</v>
      </c>
    </row>
    <row r="536" spans="1:8" ht="84">
      <c r="A536" s="1509" t="s">
        <v>20446</v>
      </c>
      <c r="B536" s="1510"/>
      <c r="C536" s="1516" t="s">
        <v>20345</v>
      </c>
      <c r="D536" s="1484"/>
      <c r="E536" s="1484"/>
      <c r="F536" s="1511">
        <v>8000</v>
      </c>
      <c r="G536" s="1512" t="s">
        <v>20447</v>
      </c>
      <c r="H536" s="1513" t="s">
        <v>19828</v>
      </c>
    </row>
    <row r="537" spans="1:8" ht="84">
      <c r="A537" s="1509" t="s">
        <v>20448</v>
      </c>
      <c r="B537" s="1510"/>
      <c r="C537" s="1516" t="s">
        <v>20449</v>
      </c>
      <c r="D537" s="1484"/>
      <c r="E537" s="1484"/>
      <c r="F537" s="1511">
        <v>16000</v>
      </c>
      <c r="G537" s="1512" t="s">
        <v>20450</v>
      </c>
      <c r="H537" s="1513" t="s">
        <v>19828</v>
      </c>
    </row>
    <row r="538" spans="1:8" ht="72">
      <c r="A538" s="1509" t="s">
        <v>20451</v>
      </c>
      <c r="B538" s="1510"/>
      <c r="C538" s="1516" t="s">
        <v>20452</v>
      </c>
      <c r="D538" s="1484"/>
      <c r="E538" s="1484"/>
      <c r="F538" s="1511">
        <v>19517.2</v>
      </c>
      <c r="G538" s="1512" t="s">
        <v>20453</v>
      </c>
      <c r="H538" s="1513" t="s">
        <v>19828</v>
      </c>
    </row>
    <row r="539" spans="1:8" ht="72">
      <c r="A539" s="1509" t="s">
        <v>20454</v>
      </c>
      <c r="B539" s="1510"/>
      <c r="C539" s="1516" t="s">
        <v>20455</v>
      </c>
      <c r="D539" s="1484"/>
      <c r="E539" s="1484"/>
      <c r="F539" s="1511">
        <v>10000</v>
      </c>
      <c r="G539" s="1512" t="s">
        <v>20456</v>
      </c>
      <c r="H539" s="1513" t="s">
        <v>19828</v>
      </c>
    </row>
    <row r="540" spans="1:8" ht="84">
      <c r="A540" s="1509" t="s">
        <v>20457</v>
      </c>
      <c r="B540" s="1510"/>
      <c r="C540" s="1516" t="s">
        <v>20458</v>
      </c>
      <c r="D540" s="1484"/>
      <c r="E540" s="1484"/>
      <c r="F540" s="1511">
        <v>16000</v>
      </c>
      <c r="G540" s="1512" t="s">
        <v>20459</v>
      </c>
      <c r="H540" s="1513" t="s">
        <v>19828</v>
      </c>
    </row>
    <row r="541" spans="1:8" ht="84">
      <c r="A541" s="1509" t="s">
        <v>20460</v>
      </c>
      <c r="B541" s="1510"/>
      <c r="C541" s="1516" t="s">
        <v>20458</v>
      </c>
      <c r="D541" s="1484"/>
      <c r="E541" s="1484"/>
      <c r="F541" s="1511">
        <v>0</v>
      </c>
      <c r="G541" s="1512" t="s">
        <v>20461</v>
      </c>
      <c r="H541" s="1513" t="s">
        <v>19828</v>
      </c>
    </row>
    <row r="542" spans="1:8" ht="60">
      <c r="A542" s="1509" t="s">
        <v>20462</v>
      </c>
      <c r="B542" s="1510"/>
      <c r="C542" s="1516" t="s">
        <v>20463</v>
      </c>
      <c r="D542" s="1484"/>
      <c r="E542" s="1484"/>
      <c r="F542" s="1511">
        <v>32000</v>
      </c>
      <c r="G542" s="1512" t="s">
        <v>20464</v>
      </c>
      <c r="H542" s="1513" t="s">
        <v>19828</v>
      </c>
    </row>
    <row r="543" spans="1:8" ht="72">
      <c r="A543" s="1509" t="s">
        <v>20465</v>
      </c>
      <c r="B543" s="1510"/>
      <c r="C543" s="1516" t="s">
        <v>20463</v>
      </c>
      <c r="D543" s="1484"/>
      <c r="E543" s="1484"/>
      <c r="F543" s="1511">
        <v>0</v>
      </c>
      <c r="G543" s="1512" t="s">
        <v>20466</v>
      </c>
      <c r="H543" s="1513" t="s">
        <v>19828</v>
      </c>
    </row>
    <row r="544" spans="1:8" ht="60">
      <c r="A544" s="1509" t="s">
        <v>20467</v>
      </c>
      <c r="B544" s="1516" t="s">
        <v>20468</v>
      </c>
      <c r="C544" s="1516"/>
      <c r="D544" s="1484"/>
      <c r="E544" s="1484"/>
      <c r="F544" s="1511">
        <v>30000</v>
      </c>
      <c r="G544" s="1512" t="s">
        <v>20469</v>
      </c>
      <c r="H544" s="1513" t="s">
        <v>19828</v>
      </c>
    </row>
    <row r="545" spans="1:8" ht="84">
      <c r="A545" s="1509" t="s">
        <v>20470</v>
      </c>
      <c r="B545" s="1510"/>
      <c r="C545" s="1516" t="s">
        <v>20471</v>
      </c>
      <c r="D545" s="1484"/>
      <c r="E545" s="1484"/>
      <c r="F545" s="1511">
        <v>24650</v>
      </c>
      <c r="G545" s="1512" t="s">
        <v>20472</v>
      </c>
      <c r="H545" s="1513" t="s">
        <v>19828</v>
      </c>
    </row>
    <row r="546" spans="1:8" ht="72">
      <c r="A546" s="1509" t="s">
        <v>20473</v>
      </c>
      <c r="B546" s="1510"/>
      <c r="C546" s="1516" t="s">
        <v>20474</v>
      </c>
      <c r="D546" s="1484"/>
      <c r="E546" s="1484"/>
      <c r="F546" s="1511">
        <v>18000</v>
      </c>
      <c r="G546" s="1512" t="s">
        <v>20475</v>
      </c>
      <c r="H546" s="1513" t="s">
        <v>19828</v>
      </c>
    </row>
    <row r="547" spans="1:8" ht="60">
      <c r="A547" s="1509" t="s">
        <v>20476</v>
      </c>
      <c r="B547" s="1510"/>
      <c r="C547" s="1516" t="s">
        <v>20477</v>
      </c>
      <c r="D547" s="1484"/>
      <c r="E547" s="1484"/>
      <c r="F547" s="1511">
        <v>16000</v>
      </c>
      <c r="G547" s="1512" t="s">
        <v>20478</v>
      </c>
      <c r="H547" s="1513" t="s">
        <v>19828</v>
      </c>
    </row>
    <row r="548" spans="1:8" ht="72">
      <c r="A548" s="1509" t="s">
        <v>20479</v>
      </c>
      <c r="B548" s="1510"/>
      <c r="C548" s="1516" t="s">
        <v>20480</v>
      </c>
      <c r="D548" s="1484"/>
      <c r="E548" s="1484"/>
      <c r="F548" s="1511">
        <v>18000</v>
      </c>
      <c r="G548" s="1512" t="s">
        <v>20481</v>
      </c>
      <c r="H548" s="1513" t="s">
        <v>19828</v>
      </c>
    </row>
    <row r="549" spans="1:8" ht="72">
      <c r="A549" s="1509" t="s">
        <v>20482</v>
      </c>
      <c r="B549" s="1510"/>
      <c r="C549" s="1516" t="s">
        <v>20483</v>
      </c>
      <c r="D549" s="1484"/>
      <c r="E549" s="1484"/>
      <c r="F549" s="1511">
        <v>18000</v>
      </c>
      <c r="G549" s="1512" t="s">
        <v>20484</v>
      </c>
      <c r="H549" s="1513" t="s">
        <v>19828</v>
      </c>
    </row>
    <row r="550" spans="1:8" ht="72">
      <c r="A550" s="1509" t="s">
        <v>20485</v>
      </c>
      <c r="B550" s="1510"/>
      <c r="C550" s="1516" t="s">
        <v>20486</v>
      </c>
      <c r="D550" s="1484"/>
      <c r="E550" s="1484"/>
      <c r="F550" s="1511">
        <v>18000</v>
      </c>
      <c r="G550" s="1512" t="s">
        <v>20487</v>
      </c>
      <c r="H550" s="1513" t="s">
        <v>19828</v>
      </c>
    </row>
    <row r="551" spans="1:8" ht="48">
      <c r="A551" s="1509" t="s">
        <v>20488</v>
      </c>
      <c r="B551" s="1510"/>
      <c r="C551" s="1516" t="s">
        <v>20489</v>
      </c>
      <c r="D551" s="1484"/>
      <c r="E551" s="1484"/>
      <c r="F551" s="1511">
        <v>18000</v>
      </c>
      <c r="G551" s="1512" t="s">
        <v>20490</v>
      </c>
      <c r="H551" s="1513" t="s">
        <v>19828</v>
      </c>
    </row>
    <row r="552" spans="1:8" ht="84">
      <c r="A552" s="1509" t="s">
        <v>20491</v>
      </c>
      <c r="B552" s="1510"/>
      <c r="C552" s="1516" t="s">
        <v>20492</v>
      </c>
      <c r="D552" s="1484"/>
      <c r="E552" s="1484"/>
      <c r="F552" s="1511">
        <v>14000</v>
      </c>
      <c r="G552" s="1512" t="s">
        <v>20493</v>
      </c>
      <c r="H552" s="1513" t="s">
        <v>19828</v>
      </c>
    </row>
    <row r="553" spans="1:8" ht="84">
      <c r="A553" s="1509" t="s">
        <v>20494</v>
      </c>
      <c r="B553" s="1510"/>
      <c r="C553" s="1516" t="s">
        <v>20390</v>
      </c>
      <c r="D553" s="1484"/>
      <c r="E553" s="1484"/>
      <c r="F553" s="1511">
        <v>15000</v>
      </c>
      <c r="G553" s="1512" t="s">
        <v>20495</v>
      </c>
      <c r="H553" s="1513" t="s">
        <v>19828</v>
      </c>
    </row>
    <row r="554" spans="1:8" ht="72">
      <c r="A554" s="1509" t="s">
        <v>20496</v>
      </c>
      <c r="B554" s="1510"/>
      <c r="C554" s="1516" t="s">
        <v>20497</v>
      </c>
      <c r="D554" s="1484"/>
      <c r="E554" s="1484"/>
      <c r="F554" s="1511">
        <v>24000</v>
      </c>
      <c r="G554" s="1512" t="s">
        <v>20498</v>
      </c>
      <c r="H554" s="1513" t="s">
        <v>19828</v>
      </c>
    </row>
    <row r="555" spans="1:8" ht="72">
      <c r="A555" s="1509" t="s">
        <v>20499</v>
      </c>
      <c r="B555" s="1510"/>
      <c r="C555" s="1516" t="s">
        <v>20500</v>
      </c>
      <c r="D555" s="1484"/>
      <c r="E555" s="1484"/>
      <c r="F555" s="1511">
        <v>18000</v>
      </c>
      <c r="G555" s="1512" t="s">
        <v>20501</v>
      </c>
      <c r="H555" s="1513" t="s">
        <v>19828</v>
      </c>
    </row>
    <row r="556" spans="1:8" ht="72">
      <c r="A556" s="1509" t="s">
        <v>20502</v>
      </c>
      <c r="B556" s="1510"/>
      <c r="C556" s="1516" t="s">
        <v>20380</v>
      </c>
      <c r="D556" s="1484"/>
      <c r="E556" s="1484"/>
      <c r="F556" s="1511">
        <v>11000</v>
      </c>
      <c r="G556" s="1512" t="s">
        <v>20503</v>
      </c>
      <c r="H556" s="1513" t="s">
        <v>19828</v>
      </c>
    </row>
    <row r="557" spans="1:8" ht="72">
      <c r="A557" s="1509" t="s">
        <v>20504</v>
      </c>
      <c r="B557" s="1510"/>
      <c r="C557" s="1516" t="s">
        <v>20505</v>
      </c>
      <c r="D557" s="1484"/>
      <c r="E557" s="1484"/>
      <c r="F557" s="1511">
        <v>30000</v>
      </c>
      <c r="G557" s="1512" t="s">
        <v>20506</v>
      </c>
      <c r="H557" s="1513" t="s">
        <v>19828</v>
      </c>
    </row>
    <row r="558" spans="1:8" ht="72">
      <c r="A558" s="1509" t="s">
        <v>20507</v>
      </c>
      <c r="B558" s="1510"/>
      <c r="C558" s="1516" t="s">
        <v>20508</v>
      </c>
      <c r="D558" s="1484"/>
      <c r="E558" s="1484"/>
      <c r="F558" s="1511">
        <v>18000</v>
      </c>
      <c r="G558" s="1512" t="s">
        <v>20509</v>
      </c>
      <c r="H558" s="1513" t="s">
        <v>19828</v>
      </c>
    </row>
    <row r="559" spans="1:8" ht="84">
      <c r="A559" s="1509" t="s">
        <v>20510</v>
      </c>
      <c r="B559" s="1510"/>
      <c r="C559" s="1516" t="s">
        <v>20371</v>
      </c>
      <c r="D559" s="1484"/>
      <c r="E559" s="1484"/>
      <c r="F559" s="1511">
        <v>10000</v>
      </c>
      <c r="G559" s="1512" t="s">
        <v>20511</v>
      </c>
      <c r="H559" s="1513" t="s">
        <v>19828</v>
      </c>
    </row>
    <row r="560" spans="1:8" ht="84">
      <c r="A560" s="1509" t="s">
        <v>20512</v>
      </c>
      <c r="B560" s="1510"/>
      <c r="C560" s="1516" t="s">
        <v>20513</v>
      </c>
      <c r="D560" s="1484"/>
      <c r="E560" s="1484"/>
      <c r="F560" s="1511">
        <v>25000</v>
      </c>
      <c r="G560" s="1512" t="s">
        <v>20514</v>
      </c>
      <c r="H560" s="1513" t="s">
        <v>19828</v>
      </c>
    </row>
    <row r="561" spans="1:8" ht="84">
      <c r="A561" s="1509" t="s">
        <v>20515</v>
      </c>
      <c r="B561" s="1510"/>
      <c r="C561" s="1516" t="s">
        <v>20393</v>
      </c>
      <c r="D561" s="1484"/>
      <c r="E561" s="1484"/>
      <c r="F561" s="1511">
        <v>31960</v>
      </c>
      <c r="G561" s="1512" t="s">
        <v>20516</v>
      </c>
      <c r="H561" s="1513" t="s">
        <v>19828</v>
      </c>
    </row>
    <row r="562" spans="1:8" ht="72">
      <c r="A562" s="1509" t="s">
        <v>20517</v>
      </c>
      <c r="B562" s="1510"/>
      <c r="C562" s="1516" t="s">
        <v>20518</v>
      </c>
      <c r="D562" s="1484"/>
      <c r="E562" s="1484"/>
      <c r="F562" s="1511">
        <v>10000</v>
      </c>
      <c r="G562" s="1512" t="s">
        <v>20519</v>
      </c>
      <c r="H562" s="1513" t="s">
        <v>19828</v>
      </c>
    </row>
    <row r="563" spans="1:8" ht="84">
      <c r="A563" s="1509" t="s">
        <v>20520</v>
      </c>
      <c r="B563" s="1510"/>
      <c r="C563" s="1516" t="s">
        <v>20521</v>
      </c>
      <c r="D563" s="1484"/>
      <c r="E563" s="1484"/>
      <c r="F563" s="1511">
        <v>16000</v>
      </c>
      <c r="G563" s="1512" t="s">
        <v>20522</v>
      </c>
      <c r="H563" s="1513" t="s">
        <v>19828</v>
      </c>
    </row>
    <row r="564" spans="1:8" ht="72">
      <c r="A564" s="1509" t="s">
        <v>20523</v>
      </c>
      <c r="B564" s="1510"/>
      <c r="C564" s="1516" t="s">
        <v>20223</v>
      </c>
      <c r="D564" s="1484"/>
      <c r="E564" s="1484"/>
      <c r="F564" s="1511">
        <v>15000</v>
      </c>
      <c r="G564" s="1512" t="s">
        <v>20524</v>
      </c>
      <c r="H564" s="1513" t="s">
        <v>19828</v>
      </c>
    </row>
    <row r="565" spans="1:8" ht="84">
      <c r="A565" s="1509" t="s">
        <v>20525</v>
      </c>
      <c r="B565" s="1510"/>
      <c r="C565" s="1516" t="s">
        <v>20526</v>
      </c>
      <c r="D565" s="1484"/>
      <c r="E565" s="1484"/>
      <c r="F565" s="1511">
        <v>16000</v>
      </c>
      <c r="G565" s="1512" t="s">
        <v>20527</v>
      </c>
      <c r="H565" s="1513" t="s">
        <v>19828</v>
      </c>
    </row>
    <row r="566" spans="1:8" ht="60">
      <c r="A566" s="1509" t="s">
        <v>20528</v>
      </c>
      <c r="B566" s="1510"/>
      <c r="C566" s="1516" t="s">
        <v>20529</v>
      </c>
      <c r="D566" s="1484"/>
      <c r="E566" s="1484"/>
      <c r="F566" s="1511">
        <v>12000</v>
      </c>
      <c r="G566" s="1512" t="s">
        <v>20530</v>
      </c>
      <c r="H566" s="1513" t="s">
        <v>19828</v>
      </c>
    </row>
    <row r="567" spans="1:8" ht="84">
      <c r="A567" s="1509" t="s">
        <v>20531</v>
      </c>
      <c r="B567" s="1510"/>
      <c r="C567" s="1516" t="s">
        <v>20532</v>
      </c>
      <c r="D567" s="1484"/>
      <c r="E567" s="1484"/>
      <c r="F567" s="1511">
        <v>16000</v>
      </c>
      <c r="G567" s="1512" t="s">
        <v>20533</v>
      </c>
      <c r="H567" s="1513" t="s">
        <v>19828</v>
      </c>
    </row>
    <row r="568" spans="1:8" ht="72">
      <c r="A568" s="1509" t="s">
        <v>20534</v>
      </c>
      <c r="B568" s="1510"/>
      <c r="C568" s="1516" t="s">
        <v>20535</v>
      </c>
      <c r="D568" s="1484"/>
      <c r="E568" s="1484"/>
      <c r="F568" s="1511">
        <v>25000</v>
      </c>
      <c r="G568" s="1512" t="s">
        <v>20536</v>
      </c>
      <c r="H568" s="1513" t="s">
        <v>19828</v>
      </c>
    </row>
    <row r="569" spans="1:8" ht="84">
      <c r="A569" s="1509" t="s">
        <v>20537</v>
      </c>
      <c r="B569" s="1510"/>
      <c r="C569" s="1516" t="s">
        <v>20348</v>
      </c>
      <c r="D569" s="1484"/>
      <c r="E569" s="1484"/>
      <c r="F569" s="1511">
        <v>16000</v>
      </c>
      <c r="G569" s="1512" t="s">
        <v>20538</v>
      </c>
      <c r="H569" s="1513" t="s">
        <v>19828</v>
      </c>
    </row>
    <row r="570" spans="1:8" ht="84">
      <c r="A570" s="1509" t="s">
        <v>20539</v>
      </c>
      <c r="B570" s="1510"/>
      <c r="C570" s="1516" t="s">
        <v>20540</v>
      </c>
      <c r="D570" s="1484"/>
      <c r="E570" s="1484"/>
      <c r="F570" s="1511">
        <v>16000</v>
      </c>
      <c r="G570" s="1512" t="s">
        <v>20541</v>
      </c>
      <c r="H570" s="1513" t="s">
        <v>19828</v>
      </c>
    </row>
    <row r="571" spans="1:8" ht="84">
      <c r="A571" s="1509" t="s">
        <v>20542</v>
      </c>
      <c r="B571" s="1510"/>
      <c r="C571" s="1516" t="s">
        <v>19934</v>
      </c>
      <c r="D571" s="1484"/>
      <c r="E571" s="1484"/>
      <c r="F571" s="1511">
        <v>30000</v>
      </c>
      <c r="G571" s="1512" t="s">
        <v>20543</v>
      </c>
      <c r="H571" s="1513" t="s">
        <v>19828</v>
      </c>
    </row>
    <row r="572" spans="1:8" ht="84">
      <c r="A572" s="1509" t="s">
        <v>20544</v>
      </c>
      <c r="B572" s="1510"/>
      <c r="C572" s="1516" t="s">
        <v>20390</v>
      </c>
      <c r="D572" s="1484"/>
      <c r="E572" s="1484"/>
      <c r="F572" s="1511">
        <v>28000</v>
      </c>
      <c r="G572" s="1512" t="s">
        <v>20545</v>
      </c>
      <c r="H572" s="1513" t="s">
        <v>19828</v>
      </c>
    </row>
    <row r="573" spans="1:8" ht="84">
      <c r="A573" s="1509" t="s">
        <v>20546</v>
      </c>
      <c r="B573" s="1510"/>
      <c r="C573" s="1516" t="s">
        <v>20547</v>
      </c>
      <c r="D573" s="1484"/>
      <c r="E573" s="1484"/>
      <c r="F573" s="1511">
        <v>32000</v>
      </c>
      <c r="G573" s="1512" t="s">
        <v>20548</v>
      </c>
      <c r="H573" s="1513" t="s">
        <v>19828</v>
      </c>
    </row>
    <row r="574" spans="1:8" ht="12.75" thickBot="1">
      <c r="A574" s="796" t="s">
        <v>20549</v>
      </c>
      <c r="B574" s="1495"/>
      <c r="C574" s="1495"/>
      <c r="D574" s="1491">
        <v>3590036</v>
      </c>
      <c r="E574" s="1491">
        <v>292890</v>
      </c>
      <c r="F574" s="1491">
        <v>1239560.2</v>
      </c>
      <c r="G574" s="1496"/>
      <c r="H574" s="1497"/>
    </row>
    <row r="575" spans="1:8" ht="12.75" hidden="1" thickTop="1">
      <c r="A575" s="9" t="s">
        <v>20550</v>
      </c>
      <c r="B575" s="1467"/>
      <c r="C575" s="1467"/>
      <c r="D575" s="1474"/>
      <c r="E575" s="1474"/>
      <c r="F575" s="1474"/>
      <c r="G575" s="1466"/>
      <c r="H575" s="1465"/>
    </row>
    <row r="576" spans="1:8" hidden="1">
      <c r="A576" s="1" t="s">
        <v>20551</v>
      </c>
      <c r="B576" s="1468"/>
      <c r="C576" s="1468"/>
      <c r="D576" s="1474"/>
      <c r="E576" s="1474"/>
      <c r="F576" s="1474"/>
      <c r="G576" s="1466"/>
      <c r="H576" s="1465"/>
    </row>
    <row r="577" spans="1:8" hidden="1"/>
    <row r="578" spans="1:8" ht="23.45" customHeight="1" thickTop="1" thickBot="1">
      <c r="A578" s="2077" t="s">
        <v>20552</v>
      </c>
      <c r="B578" s="2077"/>
      <c r="C578" s="2077"/>
      <c r="D578" s="2077"/>
      <c r="E578" s="2077"/>
      <c r="F578" s="2077"/>
      <c r="G578" s="2077"/>
      <c r="H578" s="2077"/>
    </row>
    <row r="579" spans="1:8" ht="36.75" hidden="1" thickTop="1">
      <c r="A579" s="2061" t="s">
        <v>25</v>
      </c>
      <c r="B579" s="2057" t="s">
        <v>297</v>
      </c>
      <c r="C579" s="2057" t="s">
        <v>298</v>
      </c>
      <c r="D579" s="1456" t="s">
        <v>19335</v>
      </c>
      <c r="E579" s="1456" t="s">
        <v>19336</v>
      </c>
      <c r="F579" s="1456" t="s">
        <v>19337</v>
      </c>
      <c r="G579" s="2057" t="s">
        <v>37</v>
      </c>
      <c r="H579" s="2059" t="s">
        <v>97</v>
      </c>
    </row>
    <row r="580" spans="1:8" ht="12.75" hidden="1" customHeight="1">
      <c r="A580" s="2043"/>
      <c r="B580" s="2044"/>
      <c r="C580" s="2044"/>
      <c r="D580" s="795" t="s">
        <v>295</v>
      </c>
      <c r="E580" s="795" t="s">
        <v>295</v>
      </c>
      <c r="F580" s="795" t="s">
        <v>295</v>
      </c>
      <c r="G580" s="2044"/>
      <c r="H580" s="2070"/>
    </row>
    <row r="581" spans="1:8" ht="33" customHeight="1" thickTop="1">
      <c r="A581" s="1517" t="s">
        <v>20553</v>
      </c>
      <c r="B581" s="1518">
        <v>20550412706</v>
      </c>
      <c r="C581" s="769" t="s">
        <v>74</v>
      </c>
      <c r="D581" s="1519">
        <v>3373454.11</v>
      </c>
      <c r="E581" s="1519"/>
      <c r="F581" s="1519"/>
      <c r="G581" s="769" t="s">
        <v>20554</v>
      </c>
      <c r="H581" s="1520" t="s">
        <v>20555</v>
      </c>
    </row>
    <row r="582" spans="1:8" ht="80.25" customHeight="1">
      <c r="A582" s="1517" t="s">
        <v>20556</v>
      </c>
      <c r="B582" s="1518">
        <v>20506261300</v>
      </c>
      <c r="C582" s="769" t="s">
        <v>74</v>
      </c>
      <c r="D582" s="1519">
        <v>32450</v>
      </c>
      <c r="E582" s="1519"/>
      <c r="F582" s="1519"/>
      <c r="G582" s="769" t="s">
        <v>20557</v>
      </c>
      <c r="H582" s="1520" t="s">
        <v>20555</v>
      </c>
    </row>
    <row r="583" spans="1:8" ht="28.5" customHeight="1">
      <c r="A583" s="1517" t="s">
        <v>20558</v>
      </c>
      <c r="B583" s="1518">
        <v>20544203313</v>
      </c>
      <c r="C583" s="769" t="s">
        <v>74</v>
      </c>
      <c r="D583" s="1519">
        <v>30900</v>
      </c>
      <c r="E583" s="1519"/>
      <c r="F583" s="1519"/>
      <c r="G583" s="769" t="s">
        <v>20559</v>
      </c>
      <c r="H583" s="1520" t="s">
        <v>20555</v>
      </c>
    </row>
    <row r="584" spans="1:8" ht="48">
      <c r="A584" s="1517" t="s">
        <v>20560</v>
      </c>
      <c r="B584" s="1518">
        <v>20544203313</v>
      </c>
      <c r="C584" s="769" t="s">
        <v>74</v>
      </c>
      <c r="D584" s="1519">
        <v>31900</v>
      </c>
      <c r="E584" s="1519"/>
      <c r="F584" s="1519"/>
      <c r="G584" s="769" t="s">
        <v>20561</v>
      </c>
      <c r="H584" s="1520" t="s">
        <v>20555</v>
      </c>
    </row>
    <row r="585" spans="1:8" ht="28.5" customHeight="1">
      <c r="A585" s="1517" t="s">
        <v>20562</v>
      </c>
      <c r="B585" s="1518">
        <v>20544203313</v>
      </c>
      <c r="C585" s="769" t="s">
        <v>74</v>
      </c>
      <c r="D585" s="1519">
        <v>14960</v>
      </c>
      <c r="E585" s="1519"/>
      <c r="F585" s="1519"/>
      <c r="G585" s="769" t="s">
        <v>20563</v>
      </c>
      <c r="H585" s="1520" t="s">
        <v>20555</v>
      </c>
    </row>
    <row r="586" spans="1:8" ht="28.5" customHeight="1">
      <c r="A586" s="1517" t="s">
        <v>20564</v>
      </c>
      <c r="B586" s="1518">
        <v>20544203313</v>
      </c>
      <c r="C586" s="769"/>
      <c r="D586" s="1519">
        <v>16200</v>
      </c>
      <c r="E586" s="1519"/>
      <c r="F586" s="1519"/>
      <c r="G586" s="769" t="s">
        <v>20565</v>
      </c>
      <c r="H586" s="1520" t="s">
        <v>20555</v>
      </c>
    </row>
    <row r="587" spans="1:8" ht="36">
      <c r="A587" s="1517" t="s">
        <v>20566</v>
      </c>
      <c r="B587" s="1518">
        <v>20600793030</v>
      </c>
      <c r="C587" s="769"/>
      <c r="D587" s="1519">
        <v>15000</v>
      </c>
      <c r="E587" s="1519"/>
      <c r="F587" s="1519"/>
      <c r="G587" s="769" t="s">
        <v>20567</v>
      </c>
      <c r="H587" s="1520" t="s">
        <v>20555</v>
      </c>
    </row>
    <row r="588" spans="1:8" ht="60">
      <c r="A588" s="1517" t="s">
        <v>20568</v>
      </c>
      <c r="B588" s="1518">
        <v>20600793030</v>
      </c>
      <c r="C588" s="769"/>
      <c r="D588" s="1519">
        <v>33200</v>
      </c>
      <c r="E588" s="1519"/>
      <c r="F588" s="1519"/>
      <c r="G588" s="769" t="s">
        <v>20569</v>
      </c>
      <c r="H588" s="1520" t="s">
        <v>20555</v>
      </c>
    </row>
    <row r="589" spans="1:8" ht="48">
      <c r="A589" s="1517" t="s">
        <v>20570</v>
      </c>
      <c r="B589" s="1518">
        <v>20603798016</v>
      </c>
      <c r="C589" s="769"/>
      <c r="D589" s="1519">
        <v>468234.4</v>
      </c>
      <c r="E589" s="1519"/>
      <c r="F589" s="1519"/>
      <c r="G589" s="769" t="s">
        <v>20571</v>
      </c>
      <c r="H589" s="1520" t="s">
        <v>20555</v>
      </c>
    </row>
    <row r="590" spans="1:8" ht="60">
      <c r="A590" s="1517" t="s">
        <v>20572</v>
      </c>
      <c r="B590" s="1518">
        <v>20602250963</v>
      </c>
      <c r="C590" s="1521"/>
      <c r="D590" s="1519">
        <v>2499031.12</v>
      </c>
      <c r="E590" s="1522"/>
      <c r="F590" s="1522"/>
      <c r="G590" s="769" t="s">
        <v>20573</v>
      </c>
      <c r="H590" s="1520" t="s">
        <v>20555</v>
      </c>
    </row>
    <row r="591" spans="1:8" ht="36">
      <c r="A591" s="1517" t="s">
        <v>20574</v>
      </c>
      <c r="B591" s="1518">
        <v>20524787742</v>
      </c>
      <c r="C591" s="1521"/>
      <c r="D591" s="1519">
        <v>33600</v>
      </c>
      <c r="E591" s="1522"/>
      <c r="F591" s="1522"/>
      <c r="G591" s="769" t="s">
        <v>20575</v>
      </c>
      <c r="H591" s="1520" t="s">
        <v>20555</v>
      </c>
    </row>
    <row r="592" spans="1:8" ht="48">
      <c r="A592" s="1517" t="s">
        <v>20576</v>
      </c>
      <c r="B592" s="1518">
        <v>20467462874</v>
      </c>
      <c r="C592" s="1521"/>
      <c r="D592" s="1519">
        <v>33500</v>
      </c>
      <c r="E592" s="1522"/>
      <c r="F592" s="1522"/>
      <c r="G592" s="769" t="s">
        <v>20577</v>
      </c>
      <c r="H592" s="1520" t="s">
        <v>20555</v>
      </c>
    </row>
    <row r="593" spans="1:8" ht="60">
      <c r="A593" s="1517" t="s">
        <v>20578</v>
      </c>
      <c r="B593" s="1518">
        <v>30000000376</v>
      </c>
      <c r="C593" s="1521"/>
      <c r="D593" s="1519">
        <v>1043120</v>
      </c>
      <c r="E593" s="1522"/>
      <c r="F593" s="1522"/>
      <c r="G593" s="769" t="s">
        <v>20579</v>
      </c>
      <c r="H593" s="1520" t="s">
        <v>20555</v>
      </c>
    </row>
    <row r="594" spans="1:8" ht="24">
      <c r="A594" s="1517" t="s">
        <v>20580</v>
      </c>
      <c r="B594" s="1518">
        <v>20555113499</v>
      </c>
      <c r="C594" s="1521"/>
      <c r="D594" s="1519">
        <v>33000</v>
      </c>
      <c r="E594" s="1522"/>
      <c r="F594" s="1522"/>
      <c r="G594" s="769" t="s">
        <v>20581</v>
      </c>
      <c r="H594" s="1520" t="s">
        <v>20555</v>
      </c>
    </row>
    <row r="595" spans="1:8" ht="36">
      <c r="A595" s="1517" t="s">
        <v>20582</v>
      </c>
      <c r="B595" s="1518">
        <v>20492185834</v>
      </c>
      <c r="C595" s="1521"/>
      <c r="D595" s="1519">
        <v>22000</v>
      </c>
      <c r="E595" s="1522"/>
      <c r="F595" s="1522"/>
      <c r="G595" s="769" t="s">
        <v>20583</v>
      </c>
      <c r="H595" s="1520" t="s">
        <v>20555</v>
      </c>
    </row>
    <row r="596" spans="1:8" ht="24">
      <c r="A596" s="1517" t="s">
        <v>20584</v>
      </c>
      <c r="B596" s="1518">
        <v>20299704913</v>
      </c>
      <c r="C596" s="1521"/>
      <c r="D596" s="1519">
        <v>33000</v>
      </c>
      <c r="E596" s="1522"/>
      <c r="F596" s="1522"/>
      <c r="G596" s="769" t="s">
        <v>20585</v>
      </c>
      <c r="H596" s="1520" t="s">
        <v>20555</v>
      </c>
    </row>
    <row r="597" spans="1:8" ht="108">
      <c r="A597" s="1517" t="s">
        <v>20586</v>
      </c>
      <c r="B597" s="1518">
        <v>20122065694</v>
      </c>
      <c r="C597" s="1521"/>
      <c r="D597" s="1519">
        <v>104585</v>
      </c>
      <c r="E597" s="1522"/>
      <c r="F597" s="1522"/>
      <c r="G597" s="769" t="s">
        <v>20587</v>
      </c>
      <c r="H597" s="1520" t="s">
        <v>20555</v>
      </c>
    </row>
    <row r="598" spans="1:8" ht="24">
      <c r="A598" s="1517" t="s">
        <v>20588</v>
      </c>
      <c r="B598" s="1518"/>
      <c r="C598" s="1523" t="s">
        <v>20589</v>
      </c>
      <c r="D598" s="1519">
        <v>32000</v>
      </c>
      <c r="E598" s="1522"/>
      <c r="F598" s="1522"/>
      <c r="G598" s="769" t="s">
        <v>20590</v>
      </c>
      <c r="H598" s="1520" t="s">
        <v>20555</v>
      </c>
    </row>
    <row r="599" spans="1:8" ht="24">
      <c r="A599" s="1517" t="s">
        <v>20591</v>
      </c>
      <c r="B599" s="1518"/>
      <c r="C599" s="1518">
        <v>43603118</v>
      </c>
      <c r="D599" s="1519">
        <v>10400</v>
      </c>
      <c r="E599" s="1522"/>
      <c r="F599" s="1522"/>
      <c r="G599" s="769" t="s">
        <v>20592</v>
      </c>
      <c r="H599" s="1520" t="s">
        <v>20555</v>
      </c>
    </row>
    <row r="600" spans="1:8" ht="36">
      <c r="A600" s="1517" t="s">
        <v>20593</v>
      </c>
      <c r="B600" s="1518"/>
      <c r="C600" s="1523" t="s">
        <v>20594</v>
      </c>
      <c r="D600" s="1519">
        <v>2472.5300000000002</v>
      </c>
      <c r="E600" s="1522"/>
      <c r="F600" s="1522"/>
      <c r="G600" s="769" t="s">
        <v>20595</v>
      </c>
      <c r="H600" s="1520" t="s">
        <v>20555</v>
      </c>
    </row>
    <row r="601" spans="1:8" ht="48">
      <c r="A601" s="1517" t="s">
        <v>20596</v>
      </c>
      <c r="B601" s="1518"/>
      <c r="C601" s="1518">
        <v>45809501</v>
      </c>
      <c r="D601" s="1519">
        <v>26000</v>
      </c>
      <c r="E601" s="1522"/>
      <c r="F601" s="1522"/>
      <c r="G601" s="769" t="s">
        <v>20597</v>
      </c>
      <c r="H601" s="1520" t="s">
        <v>20555</v>
      </c>
    </row>
    <row r="602" spans="1:8" ht="36">
      <c r="A602" s="1517" t="s">
        <v>20598</v>
      </c>
      <c r="B602" s="1518"/>
      <c r="C602" s="1518">
        <v>50200574</v>
      </c>
      <c r="D602" s="1519">
        <v>9000</v>
      </c>
      <c r="E602" s="1522"/>
      <c r="F602" s="1522"/>
      <c r="G602" s="769" t="s">
        <v>20599</v>
      </c>
      <c r="H602" s="1520" t="s">
        <v>20555</v>
      </c>
    </row>
    <row r="603" spans="1:8" ht="24">
      <c r="A603" s="1517" t="s">
        <v>20600</v>
      </c>
      <c r="B603" s="1518"/>
      <c r="C603" s="1523" t="s">
        <v>20601</v>
      </c>
      <c r="D603" s="1519">
        <v>3000</v>
      </c>
      <c r="E603" s="1522"/>
      <c r="F603" s="1522"/>
      <c r="G603" s="769" t="s">
        <v>20602</v>
      </c>
      <c r="H603" s="1520" t="s">
        <v>20555</v>
      </c>
    </row>
    <row r="604" spans="1:8" ht="24">
      <c r="A604" s="1517" t="s">
        <v>20603</v>
      </c>
      <c r="B604" s="1518"/>
      <c r="C604" s="1518">
        <v>10791649</v>
      </c>
      <c r="D604" s="1519">
        <v>10500</v>
      </c>
      <c r="E604" s="1522"/>
      <c r="F604" s="1522"/>
      <c r="G604" s="769" t="s">
        <v>20604</v>
      </c>
      <c r="H604" s="1520" t="s">
        <v>20555</v>
      </c>
    </row>
    <row r="605" spans="1:8" ht="60">
      <c r="A605" s="1517" t="s">
        <v>20605</v>
      </c>
      <c r="B605" s="1518"/>
      <c r="C605" s="1523" t="s">
        <v>20606</v>
      </c>
      <c r="D605" s="1519">
        <v>3300</v>
      </c>
      <c r="E605" s="1522"/>
      <c r="F605" s="1522"/>
      <c r="G605" s="769" t="s">
        <v>20607</v>
      </c>
      <c r="H605" s="1520" t="s">
        <v>20555</v>
      </c>
    </row>
    <row r="606" spans="1:8" ht="24">
      <c r="A606" s="1517" t="s">
        <v>20608</v>
      </c>
      <c r="B606" s="1518"/>
      <c r="C606" s="1523" t="s">
        <v>20609</v>
      </c>
      <c r="D606" s="1519">
        <v>15000</v>
      </c>
      <c r="E606" s="1522"/>
      <c r="F606" s="1522"/>
      <c r="G606" s="769" t="s">
        <v>20610</v>
      </c>
      <c r="H606" s="1520" t="s">
        <v>20555</v>
      </c>
    </row>
    <row r="607" spans="1:8" ht="48">
      <c r="A607" s="1517" t="s">
        <v>20611</v>
      </c>
      <c r="B607" s="1518"/>
      <c r="C607" s="1523" t="s">
        <v>20609</v>
      </c>
      <c r="D607" s="1519">
        <v>3000</v>
      </c>
      <c r="E607" s="1522"/>
      <c r="F607" s="1522"/>
      <c r="G607" s="769" t="s">
        <v>20612</v>
      </c>
      <c r="H607" s="1520" t="s">
        <v>20555</v>
      </c>
    </row>
    <row r="608" spans="1:8" ht="60">
      <c r="A608" s="1517" t="s">
        <v>20613</v>
      </c>
      <c r="B608" s="1518"/>
      <c r="C608" s="1518">
        <v>46738779</v>
      </c>
      <c r="D608" s="1519">
        <v>40000</v>
      </c>
      <c r="E608" s="1522"/>
      <c r="F608" s="1522"/>
      <c r="G608" s="769" t="s">
        <v>20614</v>
      </c>
      <c r="H608" s="1520" t="s">
        <v>20555</v>
      </c>
    </row>
    <row r="609" spans="1:8" ht="48">
      <c r="A609" s="1517" t="s">
        <v>20615</v>
      </c>
      <c r="B609" s="1518"/>
      <c r="C609" s="1523" t="s">
        <v>20616</v>
      </c>
      <c r="D609" s="1519">
        <v>9000</v>
      </c>
      <c r="E609" s="1522"/>
      <c r="F609" s="1522"/>
      <c r="G609" s="769" t="s">
        <v>20617</v>
      </c>
      <c r="H609" s="1520" t="s">
        <v>20555</v>
      </c>
    </row>
    <row r="610" spans="1:8" ht="48">
      <c r="A610" s="1517" t="s">
        <v>20618</v>
      </c>
      <c r="B610" s="1518"/>
      <c r="C610" s="1523" t="s">
        <v>20619</v>
      </c>
      <c r="D610" s="1519">
        <v>3000</v>
      </c>
      <c r="E610" s="1522"/>
      <c r="F610" s="1522"/>
      <c r="G610" s="769" t="s">
        <v>20620</v>
      </c>
      <c r="H610" s="1520" t="s">
        <v>20555</v>
      </c>
    </row>
    <row r="611" spans="1:8" ht="18.75" customHeight="1">
      <c r="A611" s="1517" t="s">
        <v>20621</v>
      </c>
      <c r="B611" s="1518"/>
      <c r="C611" s="1518">
        <v>40190566</v>
      </c>
      <c r="D611" s="1519">
        <v>33000</v>
      </c>
      <c r="E611" s="1522"/>
      <c r="F611" s="1522"/>
      <c r="G611" s="769" t="s">
        <v>20622</v>
      </c>
      <c r="H611" s="1520" t="s">
        <v>20555</v>
      </c>
    </row>
    <row r="612" spans="1:8" ht="36">
      <c r="A612" s="1517" t="s">
        <v>20623</v>
      </c>
      <c r="B612" s="1521"/>
      <c r="C612" s="1523" t="s">
        <v>20624</v>
      </c>
      <c r="D612" s="1519">
        <v>16500</v>
      </c>
      <c r="E612" s="1522"/>
      <c r="F612" s="1522"/>
      <c r="G612" s="769" t="s">
        <v>20625</v>
      </c>
      <c r="H612" s="1520" t="s">
        <v>20555</v>
      </c>
    </row>
    <row r="613" spans="1:8" ht="30.75" customHeight="1">
      <c r="A613" s="1517" t="s">
        <v>20626</v>
      </c>
      <c r="B613" s="1521"/>
      <c r="C613" s="1518">
        <v>44503150</v>
      </c>
      <c r="D613" s="1519">
        <v>10000</v>
      </c>
      <c r="E613" s="1522"/>
      <c r="F613" s="1522"/>
      <c r="G613" s="769" t="s">
        <v>20627</v>
      </c>
      <c r="H613" s="1520" t="s">
        <v>20555</v>
      </c>
    </row>
    <row r="614" spans="1:8" ht="48">
      <c r="A614" s="1517" t="s">
        <v>20628</v>
      </c>
      <c r="B614" s="1518">
        <v>20506261300</v>
      </c>
      <c r="C614" s="1518"/>
      <c r="D614" s="1519"/>
      <c r="E614" s="1519">
        <v>13400</v>
      </c>
      <c r="F614" s="1519">
        <v>20100</v>
      </c>
      <c r="G614" s="1524" t="s">
        <v>20629</v>
      </c>
      <c r="H614" s="1520" t="s">
        <v>20555</v>
      </c>
    </row>
    <row r="615" spans="1:8" ht="36">
      <c r="A615" s="1517" t="s">
        <v>20630</v>
      </c>
      <c r="B615" s="1518">
        <v>20544203313</v>
      </c>
      <c r="C615" s="1518"/>
      <c r="D615" s="1519"/>
      <c r="E615" s="1519">
        <v>16200</v>
      </c>
      <c r="F615" s="1522"/>
      <c r="G615" s="1524" t="s">
        <v>20631</v>
      </c>
      <c r="H615" s="1520" t="s">
        <v>20555</v>
      </c>
    </row>
    <row r="616" spans="1:8" ht="33.75" customHeight="1">
      <c r="A616" s="1517" t="s">
        <v>20632</v>
      </c>
      <c r="B616" s="1518">
        <v>20544203313</v>
      </c>
      <c r="C616" s="1518"/>
      <c r="D616" s="1519"/>
      <c r="E616" s="1519">
        <v>14960</v>
      </c>
      <c r="F616" s="1522"/>
      <c r="G616" s="1524" t="s">
        <v>20633</v>
      </c>
      <c r="H616" s="1520" t="s">
        <v>20555</v>
      </c>
    </row>
    <row r="617" spans="1:8" ht="44.25" customHeight="1">
      <c r="A617" s="1869" t="s">
        <v>20634</v>
      </c>
      <c r="B617" s="1518">
        <v>20538102173</v>
      </c>
      <c r="C617" s="1518"/>
      <c r="D617" s="1519"/>
      <c r="E617" s="1519">
        <v>31000</v>
      </c>
      <c r="F617" s="1522"/>
      <c r="G617" s="1524" t="s">
        <v>20635</v>
      </c>
      <c r="H617" s="1520" t="s">
        <v>20555</v>
      </c>
    </row>
    <row r="618" spans="1:8" ht="32.25" customHeight="1">
      <c r="A618" s="1517" t="s">
        <v>20636</v>
      </c>
      <c r="B618" s="1518">
        <v>20109705129</v>
      </c>
      <c r="C618" s="1518"/>
      <c r="D618" s="1519"/>
      <c r="E618" s="1519">
        <v>194700</v>
      </c>
      <c r="F618" s="1522"/>
      <c r="G618" s="1524" t="s">
        <v>20637</v>
      </c>
      <c r="H618" s="1520" t="s">
        <v>20555</v>
      </c>
    </row>
    <row r="619" spans="1:8" ht="76.5" customHeight="1">
      <c r="A619" s="1517" t="s">
        <v>20638</v>
      </c>
      <c r="B619" s="1518">
        <v>20600793030</v>
      </c>
      <c r="C619" s="1518"/>
      <c r="D619" s="1519"/>
      <c r="E619" s="1519"/>
      <c r="F619" s="1519">
        <v>26500</v>
      </c>
      <c r="G619" s="1524" t="s">
        <v>20639</v>
      </c>
      <c r="H619" s="1520" t="s">
        <v>20555</v>
      </c>
    </row>
    <row r="620" spans="1:8" ht="24">
      <c r="A620" s="1517" t="s">
        <v>20640</v>
      </c>
      <c r="B620" s="1518">
        <v>20521277930</v>
      </c>
      <c r="C620" s="1518"/>
      <c r="D620" s="1519"/>
      <c r="E620" s="1519"/>
      <c r="F620" s="1519">
        <v>34380</v>
      </c>
      <c r="G620" s="1524" t="s">
        <v>20641</v>
      </c>
      <c r="H620" s="1520" t="s">
        <v>20555</v>
      </c>
    </row>
    <row r="621" spans="1:8" ht="44.25" customHeight="1">
      <c r="A621" s="1517" t="s">
        <v>20642</v>
      </c>
      <c r="B621" s="1518">
        <v>20601895006</v>
      </c>
      <c r="C621" s="1518"/>
      <c r="D621" s="1519"/>
      <c r="E621" s="1519"/>
      <c r="F621" s="1519">
        <v>172516</v>
      </c>
      <c r="G621" s="1524" t="s">
        <v>20643</v>
      </c>
      <c r="H621" s="1520" t="s">
        <v>20555</v>
      </c>
    </row>
    <row r="622" spans="1:8" ht="57.75" customHeight="1">
      <c r="A622" s="1517" t="s">
        <v>20644</v>
      </c>
      <c r="B622" s="1518"/>
      <c r="C622" s="1518">
        <v>45809501</v>
      </c>
      <c r="D622" s="1519"/>
      <c r="E622" s="1519">
        <v>26000</v>
      </c>
      <c r="F622" s="1522"/>
      <c r="G622" s="1524" t="s">
        <v>20645</v>
      </c>
      <c r="H622" s="1520" t="s">
        <v>20555</v>
      </c>
    </row>
    <row r="623" spans="1:8" ht="55.5" customHeight="1">
      <c r="A623" s="1517" t="s">
        <v>20646</v>
      </c>
      <c r="B623" s="1518"/>
      <c r="C623" s="1518">
        <v>45809501</v>
      </c>
      <c r="D623" s="1519"/>
      <c r="E623" s="1519">
        <v>34400</v>
      </c>
      <c r="F623" s="1522"/>
      <c r="G623" s="1524" t="s">
        <v>20647</v>
      </c>
      <c r="H623" s="1520" t="s">
        <v>20555</v>
      </c>
    </row>
    <row r="624" spans="1:8" ht="31.5" customHeight="1">
      <c r="A624" s="1517" t="s">
        <v>20648</v>
      </c>
      <c r="B624" s="1518"/>
      <c r="C624" s="1518">
        <v>45809501</v>
      </c>
      <c r="D624" s="1519"/>
      <c r="E624" s="1519">
        <v>8600</v>
      </c>
      <c r="F624" s="1522"/>
      <c r="G624" s="1524" t="s">
        <v>20649</v>
      </c>
      <c r="H624" s="1520" t="s">
        <v>20555</v>
      </c>
    </row>
    <row r="625" spans="1:8" ht="48">
      <c r="A625" s="1517" t="s">
        <v>20650</v>
      </c>
      <c r="B625" s="1518"/>
      <c r="C625" s="1523" t="s">
        <v>20601</v>
      </c>
      <c r="D625" s="1519"/>
      <c r="E625" s="1519">
        <v>12000</v>
      </c>
      <c r="F625" s="1522"/>
      <c r="G625" s="1524" t="s">
        <v>20651</v>
      </c>
      <c r="H625" s="1520" t="s">
        <v>20555</v>
      </c>
    </row>
    <row r="626" spans="1:8" ht="48">
      <c r="A626" s="1517" t="s">
        <v>20652</v>
      </c>
      <c r="B626" s="1518"/>
      <c r="C626" s="1518">
        <v>10791649</v>
      </c>
      <c r="D626" s="1519"/>
      <c r="E626" s="1519">
        <v>10500</v>
      </c>
      <c r="F626" s="1522"/>
      <c r="G626" s="1524" t="s">
        <v>20653</v>
      </c>
      <c r="H626" s="1520" t="s">
        <v>20555</v>
      </c>
    </row>
    <row r="627" spans="1:8" ht="60">
      <c r="A627" s="1517" t="s">
        <v>20654</v>
      </c>
      <c r="B627" s="1518"/>
      <c r="C627" s="1523" t="s">
        <v>20606</v>
      </c>
      <c r="D627" s="1519"/>
      <c r="E627" s="1519">
        <v>29700</v>
      </c>
      <c r="F627" s="1522"/>
      <c r="G627" s="1524" t="s">
        <v>20655</v>
      </c>
      <c r="H627" s="1520" t="s">
        <v>20555</v>
      </c>
    </row>
    <row r="628" spans="1:8" ht="24">
      <c r="A628" s="1517" t="s">
        <v>20656</v>
      </c>
      <c r="B628" s="1521"/>
      <c r="C628" s="1523" t="s">
        <v>20609</v>
      </c>
      <c r="D628" s="1519"/>
      <c r="E628" s="1519">
        <v>12000</v>
      </c>
      <c r="F628" s="1522"/>
      <c r="G628" s="1524" t="s">
        <v>20657</v>
      </c>
      <c r="H628" s="1520" t="s">
        <v>20555</v>
      </c>
    </row>
    <row r="629" spans="1:8" ht="48">
      <c r="A629" s="1517" t="s">
        <v>20658</v>
      </c>
      <c r="B629" s="1521"/>
      <c r="C629" s="1523" t="s">
        <v>20624</v>
      </c>
      <c r="D629" s="1519"/>
      <c r="E629" s="1519">
        <v>16500</v>
      </c>
      <c r="F629" s="1522"/>
      <c r="G629" s="1524" t="s">
        <v>20659</v>
      </c>
      <c r="H629" s="1520" t="s">
        <v>20555</v>
      </c>
    </row>
    <row r="630" spans="1:8" ht="48">
      <c r="A630" s="1517" t="s">
        <v>20660</v>
      </c>
      <c r="B630" s="1521"/>
      <c r="C630" s="1523" t="s">
        <v>20661</v>
      </c>
      <c r="D630" s="1519"/>
      <c r="E630" s="1519"/>
      <c r="F630" s="1519">
        <v>12000</v>
      </c>
      <c r="G630" s="1524" t="s">
        <v>20662</v>
      </c>
      <c r="H630" s="1520" t="s">
        <v>20555</v>
      </c>
    </row>
    <row r="631" spans="1:8" ht="12.75" thickBot="1">
      <c r="A631" s="796" t="s">
        <v>26</v>
      </c>
      <c r="B631" s="1495"/>
      <c r="C631" s="1495"/>
      <c r="D631" s="1491">
        <f>SUM(D581:D630)</f>
        <v>8044307.1600000001</v>
      </c>
      <c r="E631" s="1491">
        <f>SUM(E581:E630)</f>
        <v>419960</v>
      </c>
      <c r="F631" s="1491">
        <f>SUM(F581:F630)</f>
        <v>265496</v>
      </c>
      <c r="G631" s="2058"/>
      <c r="H631" s="2069"/>
    </row>
    <row r="632" spans="1:8" ht="12.75" hidden="1" thickTop="1">
      <c r="A632" s="9" t="s">
        <v>38</v>
      </c>
      <c r="B632" s="1467"/>
      <c r="C632" s="1467"/>
      <c r="D632" s="1474"/>
      <c r="E632" s="1474"/>
      <c r="F632" s="1474"/>
      <c r="G632" s="1466"/>
      <c r="H632" s="1465"/>
    </row>
    <row r="633" spans="1:8" hidden="1">
      <c r="A633" s="1" t="s">
        <v>98</v>
      </c>
      <c r="B633" s="1468"/>
      <c r="C633" s="1468"/>
      <c r="D633" s="1474"/>
      <c r="E633" s="1474"/>
      <c r="F633" s="1474"/>
      <c r="G633" s="1466"/>
      <c r="H633" s="1465"/>
    </row>
    <row r="634" spans="1:8" hidden="1"/>
    <row r="635" spans="1:8" ht="24.6" customHeight="1" thickTop="1" thickBot="1">
      <c r="A635" s="2054" t="s">
        <v>593</v>
      </c>
      <c r="B635" s="2054"/>
      <c r="C635" s="2054"/>
      <c r="D635" s="2054"/>
      <c r="E635" s="2054"/>
      <c r="F635" s="2054"/>
      <c r="G635" s="2054"/>
      <c r="H635" s="2054"/>
    </row>
    <row r="636" spans="1:8" ht="36.75" hidden="1" thickTop="1">
      <c r="A636" s="2061" t="s">
        <v>25</v>
      </c>
      <c r="B636" s="2057" t="s">
        <v>297</v>
      </c>
      <c r="C636" s="2057" t="s">
        <v>298</v>
      </c>
      <c r="D636" s="1456" t="s">
        <v>19335</v>
      </c>
      <c r="E636" s="1456" t="s">
        <v>19336</v>
      </c>
      <c r="F636" s="1456" t="s">
        <v>19337</v>
      </c>
      <c r="G636" s="2057" t="s">
        <v>37</v>
      </c>
      <c r="H636" s="2059" t="s">
        <v>97</v>
      </c>
    </row>
    <row r="637" spans="1:8" ht="12.75" hidden="1" customHeight="1">
      <c r="A637" s="2043"/>
      <c r="B637" s="2044"/>
      <c r="C637" s="2044"/>
      <c r="D637" s="795" t="s">
        <v>295</v>
      </c>
      <c r="E637" s="795" t="s">
        <v>295</v>
      </c>
      <c r="F637" s="795" t="s">
        <v>295</v>
      </c>
      <c r="G637" s="2044"/>
      <c r="H637" s="2070"/>
    </row>
    <row r="638" spans="1:8" ht="57" customHeight="1" thickTop="1">
      <c r="A638" s="1450" t="s">
        <v>20663</v>
      </c>
      <c r="B638" s="685" t="s">
        <v>20664</v>
      </c>
      <c r="C638" s="685"/>
      <c r="D638" s="1525">
        <v>39900</v>
      </c>
      <c r="E638" s="1525"/>
      <c r="F638" s="1525"/>
      <c r="G638" s="685" t="s">
        <v>20665</v>
      </c>
      <c r="H638" s="1489" t="s">
        <v>20666</v>
      </c>
    </row>
    <row r="639" spans="1:8" ht="57" customHeight="1">
      <c r="A639" s="1450" t="s">
        <v>20667</v>
      </c>
      <c r="B639" s="685" t="s">
        <v>20668</v>
      </c>
      <c r="C639" s="685"/>
      <c r="D639" s="1525">
        <v>8500</v>
      </c>
      <c r="E639" s="1525"/>
      <c r="F639" s="1525"/>
      <c r="G639" s="685" t="s">
        <v>20665</v>
      </c>
      <c r="H639" s="1489" t="s">
        <v>20666</v>
      </c>
    </row>
    <row r="640" spans="1:8" ht="77.25" customHeight="1">
      <c r="A640" s="1450" t="s">
        <v>20669</v>
      </c>
      <c r="B640" s="685" t="s">
        <v>74</v>
      </c>
      <c r="C640" s="685" t="s">
        <v>20670</v>
      </c>
      <c r="D640" s="1525">
        <v>10500</v>
      </c>
      <c r="E640" s="1525"/>
      <c r="F640" s="1525"/>
      <c r="G640" s="685" t="s">
        <v>20671</v>
      </c>
      <c r="H640" s="1489" t="s">
        <v>20666</v>
      </c>
    </row>
    <row r="641" spans="1:9" ht="81.75" customHeight="1">
      <c r="A641" s="1450" t="s">
        <v>20672</v>
      </c>
      <c r="B641" s="685" t="s">
        <v>20673</v>
      </c>
      <c r="C641" s="685" t="s">
        <v>74</v>
      </c>
      <c r="D641" s="1525"/>
      <c r="E641" s="1525">
        <v>25370</v>
      </c>
      <c r="F641" s="1525"/>
      <c r="G641" s="685" t="s">
        <v>20674</v>
      </c>
      <c r="H641" s="1489" t="s">
        <v>20666</v>
      </c>
    </row>
    <row r="642" spans="1:9" ht="55.5" customHeight="1">
      <c r="A642" s="1450" t="s">
        <v>20675</v>
      </c>
      <c r="B642" s="685" t="s">
        <v>20676</v>
      </c>
      <c r="C642" s="685" t="s">
        <v>74</v>
      </c>
      <c r="D642" s="1525"/>
      <c r="E642" s="1525">
        <v>0</v>
      </c>
      <c r="F642" s="1525">
        <v>30273</v>
      </c>
      <c r="G642" s="685" t="s">
        <v>20665</v>
      </c>
      <c r="H642" s="1489" t="s">
        <v>20666</v>
      </c>
    </row>
    <row r="643" spans="1:9" ht="55.5" customHeight="1">
      <c r="A643" s="1450" t="s">
        <v>20677</v>
      </c>
      <c r="B643" s="685"/>
      <c r="C643" s="685"/>
      <c r="D643" s="1525"/>
      <c r="E643" s="1525"/>
      <c r="F643" s="1525">
        <v>59862</v>
      </c>
      <c r="G643" s="685" t="s">
        <v>20665</v>
      </c>
      <c r="H643" s="1489" t="s">
        <v>20666</v>
      </c>
    </row>
    <row r="644" spans="1:9" ht="55.5" customHeight="1">
      <c r="A644" s="1450" t="s">
        <v>20678</v>
      </c>
      <c r="B644" s="1518"/>
      <c r="C644" s="1518"/>
      <c r="D644" s="1526"/>
      <c r="E644" s="1526"/>
      <c r="F644" s="1525">
        <v>37274</v>
      </c>
      <c r="G644" s="685" t="s">
        <v>20665</v>
      </c>
      <c r="H644" s="1489" t="s">
        <v>20666</v>
      </c>
    </row>
    <row r="645" spans="1:9" ht="12.75" thickBot="1">
      <c r="A645" s="1527" t="s">
        <v>26</v>
      </c>
      <c r="B645" s="1528"/>
      <c r="C645" s="1528"/>
      <c r="D645" s="1529">
        <v>58900</v>
      </c>
      <c r="E645" s="1529">
        <v>25370</v>
      </c>
      <c r="F645" s="1529">
        <v>127409</v>
      </c>
      <c r="G645" s="1530"/>
      <c r="H645" s="1531"/>
    </row>
    <row r="646" spans="1:9" ht="12.75" hidden="1" thickTop="1">
      <c r="A646" s="9" t="s">
        <v>38</v>
      </c>
      <c r="B646" s="1467"/>
      <c r="C646" s="1467"/>
      <c r="D646" s="1474"/>
      <c r="E646" s="1474"/>
      <c r="F646" s="1474"/>
      <c r="G646" s="1476"/>
      <c r="H646" s="1284"/>
    </row>
    <row r="647" spans="1:9" hidden="1">
      <c r="A647" s="1" t="s">
        <v>98</v>
      </c>
      <c r="B647" s="1468"/>
      <c r="C647" s="1468"/>
      <c r="D647" s="1474"/>
      <c r="E647" s="1474"/>
      <c r="F647" s="1474"/>
      <c r="G647" s="1476"/>
      <c r="H647" s="1284"/>
    </row>
    <row r="648" spans="1:9" hidden="1"/>
    <row r="649" spans="1:9" ht="26.45" customHeight="1" thickTop="1" thickBot="1">
      <c r="A649" s="2050" t="s">
        <v>595</v>
      </c>
      <c r="B649" s="2050"/>
      <c r="C649" s="2050"/>
      <c r="D649" s="2050"/>
      <c r="E649" s="2050"/>
      <c r="F649" s="2050"/>
      <c r="G649" s="2050"/>
      <c r="H649" s="2050"/>
    </row>
    <row r="650" spans="1:9" ht="36.75" hidden="1" thickTop="1">
      <c r="A650" s="2061" t="s">
        <v>25</v>
      </c>
      <c r="B650" s="2057" t="s">
        <v>297</v>
      </c>
      <c r="C650" s="2057" t="s">
        <v>298</v>
      </c>
      <c r="D650" s="1456" t="s">
        <v>19335</v>
      </c>
      <c r="E650" s="1456" t="s">
        <v>19336</v>
      </c>
      <c r="F650" s="1456" t="s">
        <v>19337</v>
      </c>
      <c r="G650" s="2057" t="s">
        <v>37</v>
      </c>
      <c r="H650" s="2059" t="s">
        <v>97</v>
      </c>
    </row>
    <row r="651" spans="1:9" ht="12.75" hidden="1" customHeight="1">
      <c r="A651" s="2043"/>
      <c r="B651" s="2044"/>
      <c r="C651" s="2044"/>
      <c r="D651" s="795" t="s">
        <v>295</v>
      </c>
      <c r="E651" s="795" t="s">
        <v>295</v>
      </c>
      <c r="F651" s="795" t="s">
        <v>295</v>
      </c>
      <c r="G651" s="2044"/>
      <c r="H651" s="2070"/>
    </row>
    <row r="652" spans="1:9" ht="41.25" customHeight="1" thickTop="1">
      <c r="A652" s="1532" t="s">
        <v>20679</v>
      </c>
      <c r="B652" s="769" t="s">
        <v>20680</v>
      </c>
      <c r="C652" s="1518" t="s">
        <v>389</v>
      </c>
      <c r="D652" s="1533">
        <v>21240</v>
      </c>
      <c r="E652" s="1533">
        <v>0</v>
      </c>
      <c r="F652" s="1533">
        <v>0</v>
      </c>
      <c r="G652" s="769" t="s">
        <v>20681</v>
      </c>
      <c r="H652" s="1489" t="s">
        <v>20682</v>
      </c>
      <c r="I652" s="37">
        <v>1</v>
      </c>
    </row>
    <row r="653" spans="1:9" ht="29.25" customHeight="1">
      <c r="A653" s="1532" t="s">
        <v>20683</v>
      </c>
      <c r="B653" s="769" t="s">
        <v>20684</v>
      </c>
      <c r="C653" s="1518" t="s">
        <v>389</v>
      </c>
      <c r="D653" s="1533">
        <v>33500</v>
      </c>
      <c r="E653" s="1533">
        <v>0</v>
      </c>
      <c r="F653" s="1533">
        <v>0</v>
      </c>
      <c r="G653" s="769" t="s">
        <v>20685</v>
      </c>
      <c r="H653" s="1489" t="s">
        <v>20682</v>
      </c>
      <c r="I653" s="37">
        <v>2</v>
      </c>
    </row>
    <row r="654" spans="1:9" ht="48">
      <c r="A654" s="1532" t="s">
        <v>20686</v>
      </c>
      <c r="B654" s="769" t="s">
        <v>20680</v>
      </c>
      <c r="C654" s="1518" t="s">
        <v>389</v>
      </c>
      <c r="D654" s="1533">
        <v>32500</v>
      </c>
      <c r="E654" s="1533">
        <v>0</v>
      </c>
      <c r="F654" s="1533">
        <v>0</v>
      </c>
      <c r="G654" s="769" t="s">
        <v>20687</v>
      </c>
      <c r="H654" s="1489"/>
      <c r="I654" s="37">
        <v>3</v>
      </c>
    </row>
    <row r="655" spans="1:9" ht="62.25" customHeight="1">
      <c r="A655" s="1532" t="s">
        <v>20688</v>
      </c>
      <c r="B655" s="769" t="s">
        <v>20689</v>
      </c>
      <c r="C655" s="1518" t="s">
        <v>389</v>
      </c>
      <c r="D655" s="1533">
        <v>30000</v>
      </c>
      <c r="E655" s="1533">
        <v>0</v>
      </c>
      <c r="F655" s="1533">
        <v>0</v>
      </c>
      <c r="G655" s="769" t="s">
        <v>20690</v>
      </c>
      <c r="H655" s="1489" t="s">
        <v>20682</v>
      </c>
      <c r="I655" s="37">
        <v>4</v>
      </c>
    </row>
    <row r="656" spans="1:9" ht="31.5" customHeight="1">
      <c r="A656" s="1532" t="s">
        <v>20691</v>
      </c>
      <c r="B656" s="769" t="s">
        <v>20692</v>
      </c>
      <c r="C656" s="769" t="s">
        <v>20693</v>
      </c>
      <c r="D656" s="1533">
        <v>12600</v>
      </c>
      <c r="E656" s="1533">
        <v>0</v>
      </c>
      <c r="F656" s="1533">
        <v>0</v>
      </c>
      <c r="G656" s="769" t="s">
        <v>20694</v>
      </c>
      <c r="H656" s="1489" t="s">
        <v>20682</v>
      </c>
      <c r="I656" s="37">
        <v>5</v>
      </c>
    </row>
    <row r="657" spans="1:9" ht="43.5" customHeight="1">
      <c r="A657" s="1532" t="s">
        <v>20695</v>
      </c>
      <c r="B657" s="769" t="s">
        <v>20692</v>
      </c>
      <c r="C657" s="769" t="s">
        <v>20696</v>
      </c>
      <c r="D657" s="1533">
        <v>10000</v>
      </c>
      <c r="E657" s="1533">
        <v>0</v>
      </c>
      <c r="F657" s="1533">
        <v>0</v>
      </c>
      <c r="G657" s="769" t="s">
        <v>20697</v>
      </c>
      <c r="H657" s="1489" t="s">
        <v>20682</v>
      </c>
      <c r="I657" s="37">
        <v>6</v>
      </c>
    </row>
    <row r="658" spans="1:9" ht="40.5" customHeight="1">
      <c r="A658" s="1532" t="s">
        <v>20698</v>
      </c>
      <c r="B658" s="769" t="s">
        <v>20699</v>
      </c>
      <c r="C658" s="769" t="s">
        <v>20692</v>
      </c>
      <c r="D658" s="1533">
        <v>0</v>
      </c>
      <c r="E658" s="1533">
        <v>21704.92</v>
      </c>
      <c r="F658" s="1533">
        <v>0</v>
      </c>
      <c r="G658" s="769" t="s">
        <v>20700</v>
      </c>
      <c r="H658" s="1489" t="s">
        <v>20682</v>
      </c>
      <c r="I658" s="37">
        <v>7</v>
      </c>
    </row>
    <row r="659" spans="1:9" ht="29.25" customHeight="1">
      <c r="A659" s="1532" t="s">
        <v>20701</v>
      </c>
      <c r="B659" s="769" t="s">
        <v>20692</v>
      </c>
      <c r="C659" s="769" t="s">
        <v>20702</v>
      </c>
      <c r="D659" s="1533">
        <v>0</v>
      </c>
      <c r="E659" s="1533">
        <v>4306.5600000000013</v>
      </c>
      <c r="F659" s="1533">
        <v>0</v>
      </c>
      <c r="G659" s="769" t="s">
        <v>20703</v>
      </c>
      <c r="H659" s="1489" t="s">
        <v>20682</v>
      </c>
      <c r="I659" s="37">
        <v>8</v>
      </c>
    </row>
    <row r="660" spans="1:9" ht="30.75" customHeight="1">
      <c r="A660" s="1532" t="s">
        <v>20704</v>
      </c>
      <c r="B660" s="1534" t="s">
        <v>389</v>
      </c>
      <c r="C660" s="1534" t="s">
        <v>389</v>
      </c>
      <c r="D660" s="1535" t="s">
        <v>389</v>
      </c>
      <c r="E660" s="1535" t="s">
        <v>389</v>
      </c>
      <c r="F660" s="1536">
        <v>5000</v>
      </c>
      <c r="G660" s="685" t="s">
        <v>20705</v>
      </c>
      <c r="H660" s="1489" t="s">
        <v>20682</v>
      </c>
      <c r="I660" s="37">
        <v>9</v>
      </c>
    </row>
    <row r="661" spans="1:9" ht="12.75" thickBot="1">
      <c r="A661" s="2072" t="s">
        <v>26</v>
      </c>
      <c r="B661" s="2073"/>
      <c r="C661" s="2073"/>
      <c r="D661" s="1537">
        <v>139840</v>
      </c>
      <c r="E661" s="1537">
        <v>26011.48</v>
      </c>
      <c r="F661" s="1537">
        <v>5000</v>
      </c>
      <c r="G661" s="1496"/>
      <c r="H661" s="1497"/>
    </row>
    <row r="662" spans="1:9" ht="12.75" hidden="1" thickTop="1">
      <c r="A662" s="9" t="s">
        <v>38</v>
      </c>
      <c r="B662" s="1467"/>
      <c r="C662" s="1467"/>
      <c r="D662" s="1474"/>
      <c r="E662" s="1474"/>
      <c r="F662" s="1474"/>
      <c r="H662" s="16"/>
    </row>
    <row r="663" spans="1:9" hidden="1">
      <c r="A663" s="1" t="s">
        <v>98</v>
      </c>
      <c r="B663" s="1468"/>
      <c r="C663" s="1468"/>
      <c r="D663" s="1474"/>
      <c r="E663" s="1474"/>
      <c r="F663" s="1474"/>
      <c r="H663" s="16"/>
    </row>
    <row r="664" spans="1:9" hidden="1"/>
    <row r="665" spans="1:9" ht="22.9" customHeight="1" thickTop="1" thickBot="1">
      <c r="A665" s="2050" t="s">
        <v>19316</v>
      </c>
      <c r="B665" s="2050"/>
      <c r="C665" s="2050"/>
      <c r="D665" s="2050"/>
      <c r="E665" s="2050"/>
      <c r="F665" s="2050"/>
      <c r="G665" s="2050"/>
      <c r="H665" s="2050"/>
    </row>
    <row r="666" spans="1:9" ht="36.75" hidden="1" thickTop="1">
      <c r="A666" s="2061" t="s">
        <v>25</v>
      </c>
      <c r="B666" s="2057" t="s">
        <v>297</v>
      </c>
      <c r="C666" s="2057" t="s">
        <v>298</v>
      </c>
      <c r="D666" s="1456" t="s">
        <v>19335</v>
      </c>
      <c r="E666" s="1456" t="s">
        <v>19336</v>
      </c>
      <c r="F666" s="1456" t="s">
        <v>19337</v>
      </c>
      <c r="G666" s="2057" t="s">
        <v>37</v>
      </c>
      <c r="H666" s="2059" t="s">
        <v>97</v>
      </c>
    </row>
    <row r="667" spans="1:9" ht="12.75" hidden="1" customHeight="1">
      <c r="A667" s="2043"/>
      <c r="B667" s="2044"/>
      <c r="C667" s="2044"/>
      <c r="D667" s="795" t="s">
        <v>295</v>
      </c>
      <c r="E667" s="795" t="s">
        <v>295</v>
      </c>
      <c r="F667" s="795" t="s">
        <v>295</v>
      </c>
      <c r="G667" s="2044"/>
      <c r="H667" s="2070"/>
    </row>
    <row r="668" spans="1:9" ht="48.75" thickTop="1">
      <c r="A668" s="1450" t="s">
        <v>20706</v>
      </c>
      <c r="B668" s="685" t="s">
        <v>20707</v>
      </c>
      <c r="C668" s="685"/>
      <c r="D668" s="1525">
        <v>3540</v>
      </c>
      <c r="E668" s="1525"/>
      <c r="F668" s="1525"/>
      <c r="G668" s="685" t="s">
        <v>20708</v>
      </c>
      <c r="H668" s="1489" t="s">
        <v>20709</v>
      </c>
    </row>
    <row r="669" spans="1:9" ht="72">
      <c r="A669" s="1450" t="s">
        <v>20710</v>
      </c>
      <c r="B669" s="685" t="s">
        <v>20711</v>
      </c>
      <c r="C669" s="685"/>
      <c r="D669" s="1525">
        <v>8000</v>
      </c>
      <c r="E669" s="1525"/>
      <c r="F669" s="1525"/>
      <c r="G669" s="685" t="s">
        <v>20712</v>
      </c>
      <c r="H669" s="1489" t="s">
        <v>20709</v>
      </c>
    </row>
    <row r="670" spans="1:9" ht="48">
      <c r="A670" s="1450" t="s">
        <v>20713</v>
      </c>
      <c r="B670" s="685" t="s">
        <v>20714</v>
      </c>
      <c r="C670" s="685"/>
      <c r="D670" s="1525">
        <v>74918.289999999994</v>
      </c>
      <c r="E670" s="1525"/>
      <c r="F670" s="1525"/>
      <c r="G670" s="685" t="s">
        <v>20715</v>
      </c>
      <c r="H670" s="1489" t="s">
        <v>20709</v>
      </c>
    </row>
    <row r="671" spans="1:9" ht="48">
      <c r="A671" s="1450" t="s">
        <v>20716</v>
      </c>
      <c r="B671" s="685"/>
      <c r="C671" s="685" t="s">
        <v>20717</v>
      </c>
      <c r="D671" s="1525">
        <v>3630</v>
      </c>
      <c r="E671" s="1525"/>
      <c r="F671" s="1525"/>
      <c r="G671" s="685" t="s">
        <v>20718</v>
      </c>
      <c r="H671" s="1489" t="s">
        <v>20709</v>
      </c>
    </row>
    <row r="672" spans="1:9" ht="48">
      <c r="A672" s="1450" t="s">
        <v>20719</v>
      </c>
      <c r="B672" s="685"/>
      <c r="C672" s="685" t="s">
        <v>20720</v>
      </c>
      <c r="D672" s="1525">
        <v>23000</v>
      </c>
      <c r="E672" s="1525"/>
      <c r="F672" s="1525"/>
      <c r="G672" s="685" t="s">
        <v>20721</v>
      </c>
      <c r="H672" s="1489" t="s">
        <v>20709</v>
      </c>
    </row>
    <row r="673" spans="1:8" ht="48">
      <c r="A673" s="1450" t="s">
        <v>20722</v>
      </c>
      <c r="B673" s="685"/>
      <c r="C673" s="685" t="s">
        <v>20723</v>
      </c>
      <c r="D673" s="1525">
        <v>12000</v>
      </c>
      <c r="E673" s="1525"/>
      <c r="F673" s="1525"/>
      <c r="G673" s="685" t="s">
        <v>20724</v>
      </c>
      <c r="H673" s="1489" t="s">
        <v>20709</v>
      </c>
    </row>
    <row r="674" spans="1:8" ht="78" customHeight="1">
      <c r="A674" s="1450" t="s">
        <v>20725</v>
      </c>
      <c r="B674" s="685" t="s">
        <v>20726</v>
      </c>
      <c r="C674" s="685"/>
      <c r="D674" s="1525">
        <v>23600</v>
      </c>
      <c r="E674" s="1525"/>
      <c r="F674" s="1525"/>
      <c r="G674" s="685" t="s">
        <v>20727</v>
      </c>
      <c r="H674" s="1489" t="s">
        <v>20709</v>
      </c>
    </row>
    <row r="675" spans="1:8" ht="57" customHeight="1">
      <c r="A675" s="1450" t="s">
        <v>20728</v>
      </c>
      <c r="B675" s="685"/>
      <c r="C675" s="685"/>
      <c r="D675" s="1525"/>
      <c r="E675" s="1525"/>
      <c r="F675" s="1525">
        <v>110000</v>
      </c>
      <c r="G675" s="685" t="s">
        <v>20729</v>
      </c>
      <c r="H675" s="1489" t="s">
        <v>20709</v>
      </c>
    </row>
    <row r="676" spans="1:8" ht="60">
      <c r="A676" s="1450" t="s">
        <v>20730</v>
      </c>
      <c r="B676" s="685"/>
      <c r="C676" s="685"/>
      <c r="D676" s="1525"/>
      <c r="E676" s="1525"/>
      <c r="F676" s="1525">
        <v>54400</v>
      </c>
      <c r="G676" s="685" t="s">
        <v>20731</v>
      </c>
      <c r="H676" s="1489" t="s">
        <v>20709</v>
      </c>
    </row>
    <row r="677" spans="1:8" ht="12.75" thickBot="1">
      <c r="A677" s="796" t="s">
        <v>26</v>
      </c>
      <c r="B677" s="1495"/>
      <c r="C677" s="1495"/>
      <c r="D677" s="1504">
        <v>148688.28999999998</v>
      </c>
      <c r="E677" s="1504">
        <v>0</v>
      </c>
      <c r="F677" s="1504">
        <v>164400</v>
      </c>
      <c r="G677" s="1496"/>
      <c r="H677" s="1497"/>
    </row>
    <row r="678" spans="1:8" s="20" customFormat="1" hidden="1" thickTop="1">
      <c r="A678" s="1558" t="s">
        <v>38</v>
      </c>
      <c r="B678" s="1559"/>
      <c r="C678" s="1559"/>
      <c r="D678" s="1560"/>
      <c r="E678" s="1560"/>
      <c r="F678" s="1560"/>
      <c r="G678" s="1561"/>
      <c r="H678" s="1113"/>
    </row>
    <row r="679" spans="1:8" s="20" customFormat="1" ht="11.25" hidden="1">
      <c r="A679" s="104" t="s">
        <v>98</v>
      </c>
      <c r="B679" s="1562"/>
      <c r="C679" s="1562"/>
      <c r="D679" s="1560"/>
      <c r="E679" s="1560"/>
      <c r="F679" s="1560"/>
      <c r="G679" s="1561"/>
      <c r="H679" s="1113"/>
    </row>
    <row r="680" spans="1:8" hidden="1"/>
    <row r="681" spans="1:8" hidden="1"/>
    <row r="682" spans="1:8" ht="25.15" customHeight="1" thickTop="1" thickBot="1">
      <c r="A682" s="2074" t="s">
        <v>20732</v>
      </c>
      <c r="B682" s="2074"/>
      <c r="C682" s="2074"/>
      <c r="D682" s="2074"/>
      <c r="E682" s="2074"/>
      <c r="F682" s="2074"/>
      <c r="G682" s="2074"/>
      <c r="H682" s="2074"/>
    </row>
    <row r="683" spans="1:8" ht="36.75" hidden="1" thickTop="1">
      <c r="A683" s="2061" t="s">
        <v>25</v>
      </c>
      <c r="B683" s="2057" t="s">
        <v>297</v>
      </c>
      <c r="C683" s="2057" t="s">
        <v>298</v>
      </c>
      <c r="D683" s="1456" t="s">
        <v>19335</v>
      </c>
      <c r="E683" s="1456" t="s">
        <v>19336</v>
      </c>
      <c r="F683" s="1456" t="s">
        <v>19337</v>
      </c>
      <c r="G683" s="2057" t="s">
        <v>37</v>
      </c>
      <c r="H683" s="2059" t="s">
        <v>97</v>
      </c>
    </row>
    <row r="684" spans="1:8" ht="12.75" hidden="1" customHeight="1">
      <c r="A684" s="2043"/>
      <c r="B684" s="2044"/>
      <c r="C684" s="2044"/>
      <c r="D684" s="795" t="s">
        <v>295</v>
      </c>
      <c r="E684" s="795" t="s">
        <v>295</v>
      </c>
      <c r="F684" s="795" t="s">
        <v>295</v>
      </c>
      <c r="G684" s="2044"/>
      <c r="H684" s="2070"/>
    </row>
    <row r="685" spans="1:8" ht="288.75" thickTop="1">
      <c r="A685" s="1538" t="s">
        <v>20733</v>
      </c>
      <c r="B685" s="1539">
        <v>20349248132</v>
      </c>
      <c r="C685" s="1539" t="s">
        <v>389</v>
      </c>
      <c r="D685" s="1540">
        <v>32600</v>
      </c>
      <c r="E685" s="1540">
        <v>0</v>
      </c>
      <c r="F685" s="1540">
        <v>0</v>
      </c>
      <c r="G685" s="1541" t="s">
        <v>20734</v>
      </c>
      <c r="H685" s="1542" t="s">
        <v>101</v>
      </c>
    </row>
    <row r="686" spans="1:8" ht="125.25" customHeight="1">
      <c r="A686" s="1538" t="s">
        <v>20735</v>
      </c>
      <c r="B686" s="1539">
        <v>20521926334</v>
      </c>
      <c r="C686" s="1539" t="s">
        <v>389</v>
      </c>
      <c r="D686" s="1540">
        <v>26550</v>
      </c>
      <c r="E686" s="1540">
        <v>0</v>
      </c>
      <c r="F686" s="1540">
        <v>0</v>
      </c>
      <c r="G686" s="1541" t="s">
        <v>20736</v>
      </c>
      <c r="H686" s="1542" t="s">
        <v>101</v>
      </c>
    </row>
    <row r="687" spans="1:8" ht="87" customHeight="1">
      <c r="A687" s="1538" t="s">
        <v>20737</v>
      </c>
      <c r="B687" s="1539">
        <v>20254160742</v>
      </c>
      <c r="C687" s="1539" t="s">
        <v>389</v>
      </c>
      <c r="D687" s="1540">
        <v>30000</v>
      </c>
      <c r="E687" s="1540">
        <v>0</v>
      </c>
      <c r="F687" s="1540">
        <v>0</v>
      </c>
      <c r="G687" s="1541" t="s">
        <v>20738</v>
      </c>
      <c r="H687" s="1542" t="s">
        <v>101</v>
      </c>
    </row>
    <row r="688" spans="1:8" ht="170.25" customHeight="1">
      <c r="A688" s="1538" t="s">
        <v>20739</v>
      </c>
      <c r="B688" s="1539" t="s">
        <v>20740</v>
      </c>
      <c r="C688" s="1539" t="s">
        <v>389</v>
      </c>
      <c r="D688" s="1540">
        <v>185900</v>
      </c>
      <c r="E688" s="1540">
        <v>0</v>
      </c>
      <c r="F688" s="1540">
        <v>0</v>
      </c>
      <c r="G688" s="1541" t="s">
        <v>20741</v>
      </c>
      <c r="H688" s="1542" t="s">
        <v>101</v>
      </c>
    </row>
    <row r="689" spans="1:8" ht="84">
      <c r="A689" s="1538" t="s">
        <v>20742</v>
      </c>
      <c r="B689" s="1539">
        <v>20600708474</v>
      </c>
      <c r="C689" s="1543" t="s">
        <v>389</v>
      </c>
      <c r="D689" s="1540">
        <v>32500</v>
      </c>
      <c r="E689" s="1540">
        <v>0</v>
      </c>
      <c r="F689" s="1540">
        <v>0</v>
      </c>
      <c r="G689" s="1541" t="s">
        <v>20743</v>
      </c>
      <c r="H689" s="1542" t="s">
        <v>101</v>
      </c>
    </row>
    <row r="690" spans="1:8" ht="142.5" customHeight="1">
      <c r="A690" s="1538" t="s">
        <v>20744</v>
      </c>
      <c r="B690" s="1539">
        <v>20155945860</v>
      </c>
      <c r="C690" s="1543" t="s">
        <v>389</v>
      </c>
      <c r="D690" s="1540">
        <v>33500</v>
      </c>
      <c r="E690" s="1540">
        <v>0</v>
      </c>
      <c r="F690" s="1540">
        <v>0</v>
      </c>
      <c r="G690" s="1541" t="s">
        <v>20745</v>
      </c>
      <c r="H690" s="1542" t="s">
        <v>101</v>
      </c>
    </row>
    <row r="691" spans="1:8" ht="129" customHeight="1">
      <c r="A691" s="1538" t="s">
        <v>20746</v>
      </c>
      <c r="B691" s="1539">
        <v>20349248132</v>
      </c>
      <c r="C691" s="1543" t="s">
        <v>389</v>
      </c>
      <c r="D691" s="1540">
        <v>29000</v>
      </c>
      <c r="E691" s="1540">
        <v>0</v>
      </c>
      <c r="F691" s="1540">
        <v>0</v>
      </c>
      <c r="G691" s="1541" t="s">
        <v>20747</v>
      </c>
      <c r="H691" s="1542" t="s">
        <v>101</v>
      </c>
    </row>
    <row r="692" spans="1:8" ht="180">
      <c r="A692" s="1538" t="s">
        <v>20748</v>
      </c>
      <c r="B692" s="1539">
        <v>20513635827</v>
      </c>
      <c r="C692" s="1543" t="s">
        <v>389</v>
      </c>
      <c r="D692" s="1540">
        <v>9440</v>
      </c>
      <c r="E692" s="1540">
        <v>0</v>
      </c>
      <c r="F692" s="1540">
        <v>0</v>
      </c>
      <c r="G692" s="1541" t="s">
        <v>20749</v>
      </c>
      <c r="H692" s="1542" t="s">
        <v>101</v>
      </c>
    </row>
    <row r="693" spans="1:8" ht="75" customHeight="1">
      <c r="A693" s="1538" t="s">
        <v>20750</v>
      </c>
      <c r="B693" s="1539">
        <v>20260496281</v>
      </c>
      <c r="C693" s="1543" t="s">
        <v>389</v>
      </c>
      <c r="D693" s="1540">
        <v>33600</v>
      </c>
      <c r="E693" s="1540">
        <v>0</v>
      </c>
      <c r="F693" s="1540">
        <v>0</v>
      </c>
      <c r="G693" s="1541" t="s">
        <v>20751</v>
      </c>
      <c r="H693" s="1542" t="s">
        <v>101</v>
      </c>
    </row>
    <row r="694" spans="1:8" ht="205.5" customHeight="1">
      <c r="A694" s="1538" t="s">
        <v>20752</v>
      </c>
      <c r="B694" s="1539">
        <v>20538467856</v>
      </c>
      <c r="C694" s="1543" t="s">
        <v>389</v>
      </c>
      <c r="D694" s="1540">
        <v>13440</v>
      </c>
      <c r="E694" s="1540">
        <v>10080</v>
      </c>
      <c r="F694" s="1540">
        <v>10080</v>
      </c>
      <c r="G694" s="1541" t="s">
        <v>20753</v>
      </c>
      <c r="H694" s="1542" t="s">
        <v>101</v>
      </c>
    </row>
    <row r="695" spans="1:8" ht="50.25" customHeight="1">
      <c r="A695" s="1538" t="s">
        <v>20754</v>
      </c>
      <c r="B695" s="1539" t="s">
        <v>389</v>
      </c>
      <c r="C695" s="1539">
        <v>42886852</v>
      </c>
      <c r="D695" s="1540">
        <v>31200</v>
      </c>
      <c r="E695" s="1540">
        <v>0</v>
      </c>
      <c r="F695" s="1540">
        <v>0</v>
      </c>
      <c r="G695" s="1541" t="s">
        <v>20755</v>
      </c>
      <c r="H695" s="1542" t="s">
        <v>101</v>
      </c>
    </row>
    <row r="696" spans="1:8" ht="74.25" customHeight="1">
      <c r="A696" s="1538" t="s">
        <v>20756</v>
      </c>
      <c r="B696" s="1539" t="s">
        <v>389</v>
      </c>
      <c r="C696" s="1539" t="s">
        <v>20757</v>
      </c>
      <c r="D696" s="1540">
        <v>33600</v>
      </c>
      <c r="E696" s="1540">
        <v>0</v>
      </c>
      <c r="F696" s="1540">
        <v>0</v>
      </c>
      <c r="G696" s="1541" t="s">
        <v>20758</v>
      </c>
      <c r="H696" s="1542" t="s">
        <v>101</v>
      </c>
    </row>
    <row r="697" spans="1:8" ht="264.75" customHeight="1">
      <c r="A697" s="1538" t="s">
        <v>20759</v>
      </c>
      <c r="B697" s="1539" t="s">
        <v>389</v>
      </c>
      <c r="C697" s="1544">
        <v>43643227</v>
      </c>
      <c r="D697" s="1540">
        <v>18900</v>
      </c>
      <c r="E697" s="1540">
        <v>0</v>
      </c>
      <c r="F697" s="1540">
        <v>0</v>
      </c>
      <c r="G697" s="1541" t="s">
        <v>20760</v>
      </c>
      <c r="H697" s="1542" t="s">
        <v>101</v>
      </c>
    </row>
    <row r="698" spans="1:8" ht="60">
      <c r="A698" s="1538" t="s">
        <v>20761</v>
      </c>
      <c r="B698" s="1539" t="s">
        <v>389</v>
      </c>
      <c r="C698" s="1545" t="s">
        <v>20762</v>
      </c>
      <c r="D698" s="1540">
        <v>33600</v>
      </c>
      <c r="E698" s="1540">
        <v>0</v>
      </c>
      <c r="F698" s="1540">
        <v>0</v>
      </c>
      <c r="G698" s="1541" t="s">
        <v>20763</v>
      </c>
      <c r="H698" s="1542" t="s">
        <v>101</v>
      </c>
    </row>
    <row r="699" spans="1:8" ht="96">
      <c r="A699" s="1538" t="s">
        <v>20764</v>
      </c>
      <c r="B699" s="1539" t="s">
        <v>389</v>
      </c>
      <c r="C699" s="1545" t="s">
        <v>20765</v>
      </c>
      <c r="D699" s="1540">
        <v>16500</v>
      </c>
      <c r="E699" s="1540">
        <v>0</v>
      </c>
      <c r="F699" s="1540">
        <v>0</v>
      </c>
      <c r="G699" s="1541" t="s">
        <v>20766</v>
      </c>
      <c r="H699" s="1542" t="s">
        <v>101</v>
      </c>
    </row>
    <row r="700" spans="1:8" ht="98.25" customHeight="1">
      <c r="A700" s="1538" t="s">
        <v>20767</v>
      </c>
      <c r="B700" s="1539" t="s">
        <v>389</v>
      </c>
      <c r="C700" s="1545" t="s">
        <v>20768</v>
      </c>
      <c r="D700" s="1540">
        <v>21000</v>
      </c>
      <c r="E700" s="1540">
        <v>0</v>
      </c>
      <c r="F700" s="1540">
        <v>0</v>
      </c>
      <c r="G700" s="1541" t="s">
        <v>20769</v>
      </c>
      <c r="H700" s="1542" t="s">
        <v>101</v>
      </c>
    </row>
    <row r="701" spans="1:8" ht="120">
      <c r="A701" s="1538" t="s">
        <v>20770</v>
      </c>
      <c r="B701" s="1539" t="s">
        <v>389</v>
      </c>
      <c r="C701" s="1539">
        <v>44050115</v>
      </c>
      <c r="D701" s="1540">
        <v>28400</v>
      </c>
      <c r="E701" s="1540">
        <v>0</v>
      </c>
      <c r="F701" s="1540">
        <v>0</v>
      </c>
      <c r="G701" s="1541" t="s">
        <v>20771</v>
      </c>
      <c r="H701" s="1542" t="s">
        <v>101</v>
      </c>
    </row>
    <row r="702" spans="1:8" ht="58.5" customHeight="1">
      <c r="A702" s="1538" t="s">
        <v>20772</v>
      </c>
      <c r="B702" s="1539" t="s">
        <v>389</v>
      </c>
      <c r="C702" s="1539">
        <v>42886852</v>
      </c>
      <c r="D702" s="1540">
        <v>20800</v>
      </c>
      <c r="E702" s="1540">
        <v>0</v>
      </c>
      <c r="F702" s="1540">
        <v>0</v>
      </c>
      <c r="G702" s="1541" t="s">
        <v>20773</v>
      </c>
      <c r="H702" s="1542" t="s">
        <v>101</v>
      </c>
    </row>
    <row r="703" spans="1:8" ht="108" customHeight="1">
      <c r="A703" s="1538" t="s">
        <v>20774</v>
      </c>
      <c r="B703" s="1539" t="s">
        <v>389</v>
      </c>
      <c r="C703" s="1539">
        <v>43643727</v>
      </c>
      <c r="D703" s="1540">
        <v>11500</v>
      </c>
      <c r="E703" s="1540">
        <v>0</v>
      </c>
      <c r="F703" s="1540">
        <v>0</v>
      </c>
      <c r="G703" s="1541" t="s">
        <v>20775</v>
      </c>
      <c r="H703" s="1542" t="s">
        <v>101</v>
      </c>
    </row>
    <row r="704" spans="1:8" ht="111.75" customHeight="1">
      <c r="A704" s="1538" t="s">
        <v>20776</v>
      </c>
      <c r="B704" s="1539" t="s">
        <v>389</v>
      </c>
      <c r="C704" s="1539">
        <v>41307455</v>
      </c>
      <c r="D704" s="1540">
        <v>22500</v>
      </c>
      <c r="E704" s="1540">
        <v>7500</v>
      </c>
      <c r="F704" s="1540">
        <v>0</v>
      </c>
      <c r="G704" s="1541" t="s">
        <v>20777</v>
      </c>
      <c r="H704" s="1542" t="s">
        <v>101</v>
      </c>
    </row>
    <row r="705" spans="1:8" ht="72">
      <c r="A705" s="1538" t="s">
        <v>20778</v>
      </c>
      <c r="B705" s="1539" t="s">
        <v>389</v>
      </c>
      <c r="C705" s="1539">
        <v>46210516</v>
      </c>
      <c r="D705" s="1540">
        <v>10000</v>
      </c>
      <c r="E705" s="1540">
        <v>0</v>
      </c>
      <c r="F705" s="1540">
        <v>0</v>
      </c>
      <c r="G705" s="1541" t="s">
        <v>20779</v>
      </c>
      <c r="H705" s="1542" t="s">
        <v>101</v>
      </c>
    </row>
    <row r="706" spans="1:8" ht="72">
      <c r="A706" s="1538" t="s">
        <v>20780</v>
      </c>
      <c r="B706" s="1539" t="s">
        <v>389</v>
      </c>
      <c r="C706" s="1539">
        <v>42698252</v>
      </c>
      <c r="D706" s="1540">
        <v>10000</v>
      </c>
      <c r="E706" s="1540">
        <v>0</v>
      </c>
      <c r="F706" s="1540">
        <v>0</v>
      </c>
      <c r="G706" s="1541" t="s">
        <v>20779</v>
      </c>
      <c r="H706" s="1542" t="s">
        <v>101</v>
      </c>
    </row>
    <row r="707" spans="1:8" ht="156">
      <c r="A707" s="1538" t="s">
        <v>20781</v>
      </c>
      <c r="B707" s="1539" t="s">
        <v>389</v>
      </c>
      <c r="C707" s="1539">
        <v>46854535</v>
      </c>
      <c r="D707" s="1540">
        <v>4000</v>
      </c>
      <c r="E707" s="1540">
        <v>0</v>
      </c>
      <c r="F707" s="1540">
        <v>0</v>
      </c>
      <c r="G707" s="1541" t="s">
        <v>20782</v>
      </c>
      <c r="H707" s="1542" t="s">
        <v>101</v>
      </c>
    </row>
    <row r="708" spans="1:8" ht="159" customHeight="1">
      <c r="A708" s="1538" t="s">
        <v>20783</v>
      </c>
      <c r="B708" s="1539" t="s">
        <v>389</v>
      </c>
      <c r="C708" s="1539">
        <v>46209449</v>
      </c>
      <c r="D708" s="1540">
        <v>15000</v>
      </c>
      <c r="E708" s="1540">
        <v>0</v>
      </c>
      <c r="F708" s="1540">
        <v>0</v>
      </c>
      <c r="G708" s="1541" t="s">
        <v>20784</v>
      </c>
      <c r="H708" s="1542" t="s">
        <v>101</v>
      </c>
    </row>
    <row r="709" spans="1:8" ht="77.25" customHeight="1">
      <c r="A709" s="1538" t="s">
        <v>20785</v>
      </c>
      <c r="B709" s="1539" t="s">
        <v>389</v>
      </c>
      <c r="C709" s="1539">
        <v>10537089</v>
      </c>
      <c r="D709" s="1540">
        <v>5000</v>
      </c>
      <c r="E709" s="1540">
        <v>0</v>
      </c>
      <c r="F709" s="1540">
        <v>0</v>
      </c>
      <c r="G709" s="1541" t="s">
        <v>20786</v>
      </c>
      <c r="H709" s="1542" t="s">
        <v>101</v>
      </c>
    </row>
    <row r="710" spans="1:8" ht="172.5" customHeight="1">
      <c r="A710" s="1538" t="s">
        <v>20787</v>
      </c>
      <c r="B710" s="1539" t="s">
        <v>389</v>
      </c>
      <c r="C710" s="1539">
        <v>42155090</v>
      </c>
      <c r="D710" s="1540">
        <v>15000</v>
      </c>
      <c r="E710" s="1540">
        <v>0</v>
      </c>
      <c r="F710" s="1540">
        <v>0</v>
      </c>
      <c r="G710" s="1541" t="s">
        <v>20784</v>
      </c>
      <c r="H710" s="1542" t="s">
        <v>101</v>
      </c>
    </row>
    <row r="711" spans="1:8" ht="129.75" customHeight="1">
      <c r="A711" s="1538" t="s">
        <v>20788</v>
      </c>
      <c r="B711" s="1539" t="s">
        <v>389</v>
      </c>
      <c r="C711" s="1539">
        <v>73312346</v>
      </c>
      <c r="D711" s="1540">
        <v>5000</v>
      </c>
      <c r="E711" s="1540">
        <v>0</v>
      </c>
      <c r="F711" s="1540">
        <v>0</v>
      </c>
      <c r="G711" s="1541" t="s">
        <v>20789</v>
      </c>
      <c r="H711" s="1542" t="s">
        <v>101</v>
      </c>
    </row>
    <row r="712" spans="1:8" ht="132" customHeight="1">
      <c r="A712" s="1538" t="s">
        <v>20790</v>
      </c>
      <c r="B712" s="1539" t="s">
        <v>389</v>
      </c>
      <c r="C712" s="1539">
        <v>44246802</v>
      </c>
      <c r="D712" s="1540">
        <v>6000</v>
      </c>
      <c r="E712" s="1540">
        <v>0</v>
      </c>
      <c r="F712" s="1540">
        <v>0</v>
      </c>
      <c r="G712" s="1541" t="s">
        <v>20791</v>
      </c>
      <c r="H712" s="1542" t="s">
        <v>101</v>
      </c>
    </row>
    <row r="713" spans="1:8" ht="103.5" customHeight="1">
      <c r="A713" s="1538" t="s">
        <v>20792</v>
      </c>
      <c r="B713" s="1539" t="s">
        <v>389</v>
      </c>
      <c r="C713" s="1539">
        <v>42522102</v>
      </c>
      <c r="D713" s="1540">
        <v>6000</v>
      </c>
      <c r="E713" s="1540">
        <v>0</v>
      </c>
      <c r="F713" s="1540">
        <v>0</v>
      </c>
      <c r="G713" s="1541" t="s">
        <v>20793</v>
      </c>
      <c r="H713" s="1542" t="s">
        <v>101</v>
      </c>
    </row>
    <row r="714" spans="1:8" ht="90" customHeight="1">
      <c r="A714" s="1538" t="s">
        <v>20794</v>
      </c>
      <c r="B714" s="1539" t="s">
        <v>389</v>
      </c>
      <c r="C714" s="1539">
        <v>45584326</v>
      </c>
      <c r="D714" s="1540">
        <v>5000</v>
      </c>
      <c r="E714" s="1540">
        <v>0</v>
      </c>
      <c r="F714" s="1540">
        <v>0</v>
      </c>
      <c r="G714" s="1541" t="s">
        <v>20795</v>
      </c>
      <c r="H714" s="1542" t="s">
        <v>101</v>
      </c>
    </row>
    <row r="715" spans="1:8" ht="131.25" customHeight="1">
      <c r="A715" s="1538" t="s">
        <v>20796</v>
      </c>
      <c r="B715" s="1539" t="s">
        <v>389</v>
      </c>
      <c r="C715" s="1539">
        <v>48467972</v>
      </c>
      <c r="D715" s="1540">
        <v>6000</v>
      </c>
      <c r="E715" s="1540">
        <v>0</v>
      </c>
      <c r="F715" s="1540">
        <v>0</v>
      </c>
      <c r="G715" s="1541" t="s">
        <v>20797</v>
      </c>
      <c r="H715" s="1542" t="s">
        <v>101</v>
      </c>
    </row>
    <row r="716" spans="1:8" ht="127.5" customHeight="1">
      <c r="A716" s="1538" t="s">
        <v>20798</v>
      </c>
      <c r="B716" s="1539" t="s">
        <v>389</v>
      </c>
      <c r="C716" s="1539">
        <v>42915313</v>
      </c>
      <c r="D716" s="1540">
        <v>3000</v>
      </c>
      <c r="E716" s="1540">
        <v>0</v>
      </c>
      <c r="F716" s="1540">
        <v>0</v>
      </c>
      <c r="G716" s="1541" t="s">
        <v>20799</v>
      </c>
      <c r="H716" s="1542" t="s">
        <v>101</v>
      </c>
    </row>
    <row r="717" spans="1:8" ht="132" customHeight="1">
      <c r="A717" s="1538" t="s">
        <v>20800</v>
      </c>
      <c r="B717" s="1539" t="s">
        <v>389</v>
      </c>
      <c r="C717" s="1545" t="s">
        <v>20801</v>
      </c>
      <c r="D717" s="1540">
        <v>3000</v>
      </c>
      <c r="E717" s="1540">
        <v>0</v>
      </c>
      <c r="F717" s="1540">
        <v>0</v>
      </c>
      <c r="G717" s="1541" t="s">
        <v>20802</v>
      </c>
      <c r="H717" s="1542" t="s">
        <v>101</v>
      </c>
    </row>
    <row r="718" spans="1:8" ht="144">
      <c r="A718" s="1538" t="s">
        <v>20803</v>
      </c>
      <c r="B718" s="1539" t="s">
        <v>389</v>
      </c>
      <c r="C718" s="1539">
        <v>45842203</v>
      </c>
      <c r="D718" s="1540">
        <v>6000</v>
      </c>
      <c r="E718" s="1540">
        <v>0</v>
      </c>
      <c r="F718" s="1540">
        <v>0</v>
      </c>
      <c r="G718" s="1541" t="s">
        <v>20804</v>
      </c>
      <c r="H718" s="1542" t="s">
        <v>101</v>
      </c>
    </row>
    <row r="719" spans="1:8" ht="300">
      <c r="A719" s="1538" t="s">
        <v>20805</v>
      </c>
      <c r="B719" s="1539" t="s">
        <v>20806</v>
      </c>
      <c r="C719" s="1543" t="s">
        <v>389</v>
      </c>
      <c r="D719" s="1540">
        <v>0</v>
      </c>
      <c r="E719" s="1540">
        <v>23250</v>
      </c>
      <c r="F719" s="1540">
        <v>139500</v>
      </c>
      <c r="G719" s="1541" t="s">
        <v>20807</v>
      </c>
      <c r="H719" s="1542" t="s">
        <v>101</v>
      </c>
    </row>
    <row r="720" spans="1:8" ht="12.75" thickBot="1">
      <c r="A720" s="1546" t="s">
        <v>26</v>
      </c>
      <c r="B720" s="1547"/>
      <c r="C720" s="1547"/>
      <c r="D720" s="1548">
        <v>763530</v>
      </c>
      <c r="E720" s="1548">
        <v>40830</v>
      </c>
      <c r="F720" s="1548">
        <v>149580</v>
      </c>
      <c r="G720" s="1549"/>
      <c r="H720" s="1550"/>
    </row>
    <row r="721" spans="1:8" s="20" customFormat="1" thickTop="1">
      <c r="A721" s="1551" t="s">
        <v>38</v>
      </c>
      <c r="B721" s="1552"/>
      <c r="C721" s="1552"/>
      <c r="D721" s="1553"/>
      <c r="E721" s="1553"/>
      <c r="F721" s="1553"/>
      <c r="G721" s="1554"/>
      <c r="H721" s="1555"/>
    </row>
    <row r="722" spans="1:8" s="20" customFormat="1" ht="11.25">
      <c r="A722" s="1556" t="s">
        <v>98</v>
      </c>
      <c r="B722" s="1557"/>
      <c r="C722" s="1557"/>
      <c r="D722" s="1553"/>
      <c r="E722" s="1553"/>
      <c r="F722" s="1553"/>
      <c r="G722" s="1554"/>
      <c r="H722" s="1555"/>
    </row>
    <row r="723" spans="1:8">
      <c r="A723" s="1479"/>
      <c r="B723" s="1477"/>
      <c r="C723" s="1477"/>
      <c r="D723" s="1485"/>
      <c r="E723" s="1485"/>
      <c r="F723" s="1485"/>
      <c r="G723" s="1478"/>
      <c r="H723" s="1477"/>
    </row>
    <row r="724" spans="1:8">
      <c r="A724" s="1479"/>
      <c r="B724" s="1477"/>
      <c r="C724" s="1477"/>
      <c r="D724" s="1485"/>
      <c r="E724" s="1485"/>
      <c r="F724" s="1485"/>
      <c r="G724" s="1478"/>
      <c r="H724" s="1477"/>
    </row>
    <row r="725" spans="1:8">
      <c r="A725" s="1479"/>
      <c r="B725" s="1477"/>
      <c r="C725" s="1477"/>
      <c r="D725" s="1485"/>
      <c r="E725" s="1485"/>
      <c r="F725" s="1485"/>
      <c r="G725" s="1478"/>
      <c r="H725" s="1477"/>
    </row>
    <row r="739" spans="7:7">
      <c r="G739" s="1480"/>
    </row>
  </sheetData>
  <mergeCells count="98">
    <mergeCell ref="A649:H649"/>
    <mergeCell ref="G631:H631"/>
    <mergeCell ref="A636:A637"/>
    <mergeCell ref="B636:B637"/>
    <mergeCell ref="C636:C637"/>
    <mergeCell ref="G636:G637"/>
    <mergeCell ref="H636:H637"/>
    <mergeCell ref="H95:H96"/>
    <mergeCell ref="A132:H132"/>
    <mergeCell ref="A298:H298"/>
    <mergeCell ref="A578:H578"/>
    <mergeCell ref="A635:H635"/>
    <mergeCell ref="A579:A580"/>
    <mergeCell ref="B579:B580"/>
    <mergeCell ref="C579:C580"/>
    <mergeCell ref="G579:G580"/>
    <mergeCell ref="H579:H580"/>
    <mergeCell ref="A299:A300"/>
    <mergeCell ref="B299:B300"/>
    <mergeCell ref="C299:C300"/>
    <mergeCell ref="G299:G300"/>
    <mergeCell ref="H299:H300"/>
    <mergeCell ref="A133:A134"/>
    <mergeCell ref="A682:H682"/>
    <mergeCell ref="A5:H5"/>
    <mergeCell ref="A53:H53"/>
    <mergeCell ref="A63:H63"/>
    <mergeCell ref="A94:H94"/>
    <mergeCell ref="A104:H104"/>
    <mergeCell ref="B69:C69"/>
    <mergeCell ref="G69:H69"/>
    <mergeCell ref="B78:C78"/>
    <mergeCell ref="G78:H78"/>
    <mergeCell ref="B100:C100"/>
    <mergeCell ref="G100:H100"/>
    <mergeCell ref="A95:A96"/>
    <mergeCell ref="B95:B96"/>
    <mergeCell ref="C95:C96"/>
    <mergeCell ref="G95:G96"/>
    <mergeCell ref="A683:A684"/>
    <mergeCell ref="B683:B684"/>
    <mergeCell ref="C683:C684"/>
    <mergeCell ref="G683:G684"/>
    <mergeCell ref="H683:H684"/>
    <mergeCell ref="A661:C661"/>
    <mergeCell ref="A666:A667"/>
    <mergeCell ref="B666:B667"/>
    <mergeCell ref="C666:C667"/>
    <mergeCell ref="G666:G667"/>
    <mergeCell ref="A665:H665"/>
    <mergeCell ref="H666:H667"/>
    <mergeCell ref="A650:A651"/>
    <mergeCell ref="B650:B651"/>
    <mergeCell ref="C650:C651"/>
    <mergeCell ref="G650:G651"/>
    <mergeCell ref="H650:H651"/>
    <mergeCell ref="B133:B134"/>
    <mergeCell ref="C133:C134"/>
    <mergeCell ref="G133:G134"/>
    <mergeCell ref="H133:H134"/>
    <mergeCell ref="A105:A106"/>
    <mergeCell ref="B105:B106"/>
    <mergeCell ref="C105:C106"/>
    <mergeCell ref="G105:G106"/>
    <mergeCell ref="H105:H106"/>
    <mergeCell ref="A83:A84"/>
    <mergeCell ref="B83:B84"/>
    <mergeCell ref="C83:C84"/>
    <mergeCell ref="G83:G84"/>
    <mergeCell ref="H83:H84"/>
    <mergeCell ref="A82:H82"/>
    <mergeCell ref="A74:H74"/>
    <mergeCell ref="A75:A76"/>
    <mergeCell ref="B75:B76"/>
    <mergeCell ref="C75:C76"/>
    <mergeCell ref="G75:G76"/>
    <mergeCell ref="H75:H76"/>
    <mergeCell ref="B59:C59"/>
    <mergeCell ref="G59:H59"/>
    <mergeCell ref="A64:A65"/>
    <mergeCell ref="B64:B65"/>
    <mergeCell ref="C64:C65"/>
    <mergeCell ref="G64:G65"/>
    <mergeCell ref="H64:H65"/>
    <mergeCell ref="A6:H6"/>
    <mergeCell ref="A33:H33"/>
    <mergeCell ref="B47:C47"/>
    <mergeCell ref="G47:H47"/>
    <mergeCell ref="A54:A55"/>
    <mergeCell ref="B54:B55"/>
    <mergeCell ref="C54:C55"/>
    <mergeCell ref="G54:G55"/>
    <mergeCell ref="H54:H55"/>
    <mergeCell ref="B3:B4"/>
    <mergeCell ref="H3:H4"/>
    <mergeCell ref="A3:A4"/>
    <mergeCell ref="G3:G4"/>
    <mergeCell ref="C3:C4"/>
  </mergeCells>
  <phoneticPr fontId="0" type="noConversion"/>
  <printOptions horizontalCentered="1"/>
  <pageMargins left="0.23622047244094491" right="0.31496062992125984" top="0.74803149606299213" bottom="0.55000000000000004" header="0.31496062992125984" footer="0.31496062992125984"/>
  <pageSetup paperSize="9" scale="61"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W287"/>
  <sheetViews>
    <sheetView zoomScale="110" zoomScaleNormal="110" zoomScaleSheetLayoutView="100" zoomScalePageLayoutView="85" workbookViewId="0">
      <selection activeCell="A3" sqref="A3"/>
    </sheetView>
  </sheetViews>
  <sheetFormatPr baseColWidth="10" defaultColWidth="11.42578125" defaultRowHeight="12.75"/>
  <cols>
    <col min="1" max="1" width="44.28515625" style="1290" customWidth="1"/>
    <col min="2" max="2" width="22.28515625" style="1290" customWidth="1"/>
    <col min="3" max="3" width="25.140625" style="1312" customWidth="1"/>
    <col min="4" max="4" width="26.28515625" style="1290" customWidth="1"/>
    <col min="5" max="5" width="11.5703125" style="1292" customWidth="1"/>
    <col min="6" max="6" width="11.7109375" style="1292" customWidth="1"/>
    <col min="7" max="8" width="13.7109375" style="1291" customWidth="1"/>
    <col min="9" max="16384" width="11.42578125" style="1290"/>
  </cols>
  <sheetData>
    <row r="1" spans="1:23" s="1286" customFormat="1" ht="15.75">
      <c r="A1" s="1308" t="s">
        <v>357</v>
      </c>
      <c r="C1" s="1310"/>
      <c r="E1" s="1287"/>
      <c r="F1" s="1287"/>
      <c r="G1" s="1319"/>
      <c r="H1" s="1319"/>
    </row>
    <row r="2" spans="1:23" s="1134" customFormat="1" ht="15.75">
      <c r="A2" s="1309" t="s">
        <v>23962</v>
      </c>
      <c r="B2" s="1288"/>
      <c r="C2" s="1311"/>
      <c r="D2" s="1288"/>
      <c r="E2" s="1289"/>
      <c r="F2" s="1289"/>
      <c r="G2" s="1320"/>
      <c r="H2" s="1320"/>
      <c r="I2" s="1288"/>
      <c r="J2" s="1288"/>
      <c r="K2" s="1288"/>
      <c r="L2" s="1288"/>
      <c r="M2" s="1288"/>
      <c r="N2" s="1288"/>
      <c r="O2" s="1288"/>
      <c r="P2" s="1288"/>
      <c r="Q2" s="1288"/>
      <c r="R2" s="1288"/>
      <c r="S2" s="1288"/>
      <c r="T2" s="1288"/>
      <c r="U2" s="1288"/>
      <c r="V2" s="1288"/>
      <c r="W2" s="1288"/>
    </row>
    <row r="3" spans="1:23" s="1134" customFormat="1" ht="15.75">
      <c r="A3" s="1309"/>
      <c r="B3" s="1288"/>
      <c r="C3" s="1311"/>
      <c r="D3" s="1288"/>
      <c r="E3" s="1289"/>
      <c r="F3" s="1289"/>
      <c r="G3" s="1320"/>
      <c r="H3" s="1320"/>
      <c r="I3" s="1288"/>
      <c r="J3" s="1288"/>
      <c r="K3" s="1288"/>
      <c r="L3" s="1288"/>
      <c r="M3" s="1288"/>
      <c r="N3" s="1288"/>
      <c r="O3" s="1288"/>
      <c r="P3" s="1288"/>
      <c r="Q3" s="1288"/>
      <c r="R3" s="1288"/>
      <c r="S3" s="1288"/>
      <c r="T3" s="1288"/>
      <c r="U3" s="1288"/>
      <c r="V3" s="1288"/>
      <c r="W3" s="1288"/>
    </row>
    <row r="4" spans="1:23" s="1134" customFormat="1" ht="16.5" thickBot="1">
      <c r="A4" s="1309" t="s">
        <v>18786</v>
      </c>
      <c r="B4" s="1288"/>
      <c r="C4" s="1311"/>
      <c r="D4" s="1288"/>
      <c r="E4" s="1289"/>
      <c r="F4" s="1289"/>
      <c r="G4" s="1320"/>
      <c r="H4" s="1320"/>
      <c r="I4" s="1288"/>
      <c r="J4" s="1288"/>
      <c r="K4" s="1288"/>
      <c r="L4" s="1288"/>
      <c r="M4" s="1288"/>
      <c r="N4" s="1288"/>
      <c r="O4" s="1288"/>
      <c r="P4" s="1288"/>
      <c r="Q4" s="1288"/>
      <c r="R4" s="1288"/>
      <c r="S4" s="1288"/>
      <c r="T4" s="1288"/>
      <c r="U4" s="1288"/>
      <c r="V4" s="1288"/>
      <c r="W4" s="1288"/>
    </row>
    <row r="5" spans="1:23" ht="13.5" thickTop="1">
      <c r="A5" s="2081" t="s">
        <v>19291</v>
      </c>
      <c r="B5" s="2078" t="s">
        <v>19292</v>
      </c>
      <c r="C5" s="2078" t="s">
        <v>19300</v>
      </c>
      <c r="D5" s="2078"/>
      <c r="E5" s="2078"/>
      <c r="F5" s="2078"/>
      <c r="G5" s="2078"/>
      <c r="H5" s="2079"/>
    </row>
    <row r="6" spans="1:23" s="1287" customFormat="1" ht="43.9" customHeight="1">
      <c r="A6" s="2082"/>
      <c r="B6" s="2080"/>
      <c r="C6" s="1324" t="s">
        <v>19293</v>
      </c>
      <c r="D6" s="1324" t="s">
        <v>19294</v>
      </c>
      <c r="E6" s="1324" t="s">
        <v>19295</v>
      </c>
      <c r="F6" s="1324" t="s">
        <v>19296</v>
      </c>
      <c r="G6" s="1325" t="s">
        <v>19297</v>
      </c>
      <c r="H6" s="1326" t="s">
        <v>19298</v>
      </c>
    </row>
    <row r="7" spans="1:23">
      <c r="A7" s="2089" t="s">
        <v>27</v>
      </c>
      <c r="B7" s="1328" t="s">
        <v>15785</v>
      </c>
      <c r="C7" s="1348" t="s">
        <v>19101</v>
      </c>
      <c r="D7" s="1330" t="s">
        <v>19036</v>
      </c>
      <c r="E7" s="1331" t="s">
        <v>19279</v>
      </c>
      <c r="F7" s="1349" t="s">
        <v>19133</v>
      </c>
      <c r="G7" s="1350">
        <v>0</v>
      </c>
      <c r="H7" s="1351">
        <v>0</v>
      </c>
    </row>
    <row r="8" spans="1:23">
      <c r="A8" s="2090"/>
      <c r="B8" s="1328" t="s">
        <v>18640</v>
      </c>
      <c r="C8" s="1348" t="s">
        <v>19101</v>
      </c>
      <c r="D8" s="1330" t="s">
        <v>19038</v>
      </c>
      <c r="E8" s="1331" t="s">
        <v>19280</v>
      </c>
      <c r="F8" s="1349" t="s">
        <v>19133</v>
      </c>
      <c r="G8" s="1350">
        <v>0</v>
      </c>
      <c r="H8" s="1351">
        <v>0</v>
      </c>
    </row>
    <row r="9" spans="1:23">
      <c r="A9" s="2090"/>
      <c r="B9" s="1328" t="s">
        <v>18640</v>
      </c>
      <c r="C9" s="1348" t="s">
        <v>19101</v>
      </c>
      <c r="D9" s="1330" t="s">
        <v>19039</v>
      </c>
      <c r="E9" s="1331" t="s">
        <v>19278</v>
      </c>
      <c r="F9" s="1349" t="s">
        <v>19133</v>
      </c>
      <c r="G9" s="1350">
        <v>0</v>
      </c>
      <c r="H9" s="1351">
        <v>0</v>
      </c>
    </row>
    <row r="10" spans="1:23">
      <c r="A10" s="2090"/>
      <c r="B10" s="1328" t="s">
        <v>19040</v>
      </c>
      <c r="C10" s="1348" t="s">
        <v>19101</v>
      </c>
      <c r="D10" s="1330" t="s">
        <v>19041</v>
      </c>
      <c r="E10" s="1331" t="s">
        <v>19281</v>
      </c>
      <c r="F10" s="1349" t="s">
        <v>19133</v>
      </c>
      <c r="G10" s="1350">
        <v>0</v>
      </c>
      <c r="H10" s="1351">
        <v>0</v>
      </c>
    </row>
    <row r="11" spans="1:23">
      <c r="A11" s="2091"/>
      <c r="B11" s="1328" t="s">
        <v>19042</v>
      </c>
      <c r="C11" s="1348" t="s">
        <v>19101</v>
      </c>
      <c r="D11" s="1330" t="s">
        <v>19043</v>
      </c>
      <c r="E11" s="1331" t="s">
        <v>19282</v>
      </c>
      <c r="F11" s="1349" t="s">
        <v>19133</v>
      </c>
      <c r="G11" s="1350">
        <v>0</v>
      </c>
      <c r="H11" s="1351">
        <v>0</v>
      </c>
    </row>
    <row r="12" spans="1:23" ht="25.5">
      <c r="A12" s="1334" t="s">
        <v>19044</v>
      </c>
      <c r="B12" s="1328" t="s">
        <v>19040</v>
      </c>
      <c r="C12" s="1348" t="s">
        <v>19101</v>
      </c>
      <c r="D12" s="1330" t="s">
        <v>19045</v>
      </c>
      <c r="E12" s="1331" t="s">
        <v>19283</v>
      </c>
      <c r="F12" s="1349" t="s">
        <v>19133</v>
      </c>
      <c r="G12" s="1330">
        <v>5058.75</v>
      </c>
      <c r="H12" s="1333">
        <v>30062</v>
      </c>
    </row>
    <row r="13" spans="1:23">
      <c r="A13" s="1327" t="s">
        <v>28</v>
      </c>
      <c r="B13" s="1328" t="s">
        <v>15785</v>
      </c>
      <c r="C13" s="1348" t="s">
        <v>19101</v>
      </c>
      <c r="D13" s="1330" t="s">
        <v>19046</v>
      </c>
      <c r="E13" s="1331" t="s">
        <v>19284</v>
      </c>
      <c r="F13" s="1349" t="s">
        <v>19133</v>
      </c>
      <c r="G13" s="1350">
        <v>0</v>
      </c>
      <c r="H13" s="1333">
        <v>2258.13</v>
      </c>
    </row>
    <row r="14" spans="1:23">
      <c r="A14" s="1327" t="s">
        <v>19047</v>
      </c>
      <c r="B14" s="1328" t="s">
        <v>15785</v>
      </c>
      <c r="C14" s="1348" t="s">
        <v>19101</v>
      </c>
      <c r="D14" s="1330" t="s">
        <v>19048</v>
      </c>
      <c r="E14" s="1331" t="s">
        <v>19285</v>
      </c>
      <c r="F14" s="1349" t="s">
        <v>19133</v>
      </c>
      <c r="G14" s="1330">
        <v>730191.57</v>
      </c>
      <c r="H14" s="1333">
        <v>888051.7</v>
      </c>
    </row>
    <row r="15" spans="1:23">
      <c r="A15" s="1327"/>
      <c r="B15" s="1328" t="s">
        <v>19042</v>
      </c>
      <c r="C15" s="1348" t="s">
        <v>19101</v>
      </c>
      <c r="D15" s="1330" t="s">
        <v>19043</v>
      </c>
      <c r="E15" s="1331" t="s">
        <v>19282</v>
      </c>
      <c r="F15" s="1349" t="s">
        <v>19133</v>
      </c>
      <c r="G15" s="1350">
        <v>0</v>
      </c>
      <c r="H15" s="1351">
        <v>0</v>
      </c>
    </row>
    <row r="16" spans="1:23">
      <c r="A16" s="1327" t="s">
        <v>29</v>
      </c>
      <c r="B16" s="1328" t="s">
        <v>18640</v>
      </c>
      <c r="C16" s="1348" t="s">
        <v>19101</v>
      </c>
      <c r="D16" s="1330" t="s">
        <v>19038</v>
      </c>
      <c r="E16" s="1331" t="s">
        <v>19280</v>
      </c>
      <c r="F16" s="1349" t="s">
        <v>19133</v>
      </c>
      <c r="G16" s="1350">
        <v>0</v>
      </c>
      <c r="H16" s="1351">
        <v>0</v>
      </c>
    </row>
    <row r="17" spans="1:8">
      <c r="A17" s="1327" t="s">
        <v>299</v>
      </c>
      <c r="B17" s="1328" t="s">
        <v>19040</v>
      </c>
      <c r="C17" s="1348" t="s">
        <v>19101</v>
      </c>
      <c r="D17" s="1330" t="s">
        <v>19049</v>
      </c>
      <c r="E17" s="1331" t="s">
        <v>19281</v>
      </c>
      <c r="F17" s="1349" t="s">
        <v>19133</v>
      </c>
      <c r="G17" s="1330">
        <v>272017.94</v>
      </c>
      <c r="H17" s="1333">
        <v>3669106.94</v>
      </c>
    </row>
    <row r="18" spans="1:8">
      <c r="A18" s="1327"/>
      <c r="B18" s="1328" t="s">
        <v>19040</v>
      </c>
      <c r="C18" s="1348" t="s">
        <v>19101</v>
      </c>
      <c r="D18" s="1330" t="s">
        <v>19050</v>
      </c>
      <c r="E18" s="1331" t="s">
        <v>19281</v>
      </c>
      <c r="F18" s="1336" t="s">
        <v>19151</v>
      </c>
      <c r="G18" s="1330">
        <v>4422567.13</v>
      </c>
      <c r="H18" s="1333">
        <v>1090378.6299999999</v>
      </c>
    </row>
    <row r="19" spans="1:8">
      <c r="A19" s="2089" t="s">
        <v>30</v>
      </c>
      <c r="B19" s="1328" t="s">
        <v>15785</v>
      </c>
      <c r="C19" s="1348" t="s">
        <v>19101</v>
      </c>
      <c r="D19" s="1330" t="s">
        <v>19051</v>
      </c>
      <c r="E19" s="1331" t="s">
        <v>19286</v>
      </c>
      <c r="F19" s="1349" t="s">
        <v>19133</v>
      </c>
      <c r="G19" s="1330">
        <v>22357.33</v>
      </c>
      <c r="H19" s="1333">
        <v>22357.33</v>
      </c>
    </row>
    <row r="20" spans="1:8">
      <c r="A20" s="2090"/>
      <c r="B20" s="1328" t="s">
        <v>15785</v>
      </c>
      <c r="C20" s="1348" t="s">
        <v>19101</v>
      </c>
      <c r="D20" s="1330" t="s">
        <v>19052</v>
      </c>
      <c r="E20" s="1331" t="s">
        <v>19287</v>
      </c>
      <c r="F20" s="1349" t="s">
        <v>19133</v>
      </c>
      <c r="G20" s="1330">
        <v>43449.78</v>
      </c>
      <c r="H20" s="1333">
        <v>43449.78</v>
      </c>
    </row>
    <row r="21" spans="1:8">
      <c r="A21" s="2090"/>
      <c r="B21" s="1328" t="s">
        <v>15785</v>
      </c>
      <c r="C21" s="1348" t="s">
        <v>19101</v>
      </c>
      <c r="D21" s="1330" t="s">
        <v>19053</v>
      </c>
      <c r="E21" s="1331" t="s">
        <v>19288</v>
      </c>
      <c r="F21" s="1349" t="s">
        <v>19133</v>
      </c>
      <c r="G21" s="1330">
        <v>130349.46</v>
      </c>
      <c r="H21" s="1333">
        <v>130349.46</v>
      </c>
    </row>
    <row r="22" spans="1:8">
      <c r="A22" s="2090"/>
      <c r="B22" s="1328" t="s">
        <v>15785</v>
      </c>
      <c r="C22" s="1348" t="s">
        <v>19101</v>
      </c>
      <c r="D22" s="1330" t="s">
        <v>19054</v>
      </c>
      <c r="E22" s="1331" t="s">
        <v>19289</v>
      </c>
      <c r="F22" s="1336" t="s">
        <v>19151</v>
      </c>
      <c r="G22" s="1350">
        <v>0</v>
      </c>
      <c r="H22" s="1351">
        <v>0</v>
      </c>
    </row>
    <row r="23" spans="1:8">
      <c r="A23" s="2090"/>
      <c r="B23" s="1328" t="s">
        <v>18640</v>
      </c>
      <c r="C23" s="1348" t="s">
        <v>19101</v>
      </c>
      <c r="D23" s="1330" t="s">
        <v>19055</v>
      </c>
      <c r="E23" s="1331" t="s">
        <v>19280</v>
      </c>
      <c r="F23" s="1336" t="s">
        <v>19151</v>
      </c>
      <c r="G23" s="1350">
        <v>0</v>
      </c>
      <c r="H23" s="1351">
        <v>0</v>
      </c>
    </row>
    <row r="24" spans="1:8">
      <c r="A24" s="2091"/>
      <c r="B24" s="1328" t="s">
        <v>18640</v>
      </c>
      <c r="C24" s="1348" t="s">
        <v>19101</v>
      </c>
      <c r="D24" s="1330" t="s">
        <v>19056</v>
      </c>
      <c r="E24" s="1331" t="s">
        <v>19280</v>
      </c>
      <c r="F24" s="1349" t="s">
        <v>19133</v>
      </c>
      <c r="G24" s="1350">
        <v>0</v>
      </c>
      <c r="H24" s="1351">
        <v>0</v>
      </c>
    </row>
    <row r="25" spans="1:8">
      <c r="A25" s="1327" t="s">
        <v>31</v>
      </c>
      <c r="B25" s="1328"/>
      <c r="C25" s="1335"/>
      <c r="D25" s="1330"/>
      <c r="E25" s="1336"/>
      <c r="F25" s="1336"/>
      <c r="G25" s="1350"/>
      <c r="H25" s="1351"/>
    </row>
    <row r="26" spans="1:8">
      <c r="A26" s="1327" t="s">
        <v>33</v>
      </c>
      <c r="B26" s="1328" t="s">
        <v>15785</v>
      </c>
      <c r="C26" s="1348" t="s">
        <v>19101</v>
      </c>
      <c r="D26" s="1330" t="s">
        <v>19057</v>
      </c>
      <c r="E26" s="1331" t="s">
        <v>19290</v>
      </c>
      <c r="F26" s="1336" t="s">
        <v>19151</v>
      </c>
      <c r="G26" s="1350">
        <v>0</v>
      </c>
      <c r="H26" s="1351">
        <v>0</v>
      </c>
    </row>
    <row r="27" spans="1:8">
      <c r="A27" s="1327" t="s">
        <v>34</v>
      </c>
      <c r="B27" s="1328" t="s">
        <v>18640</v>
      </c>
      <c r="C27" s="1348" t="s">
        <v>19101</v>
      </c>
      <c r="D27" s="1330" t="s">
        <v>19038</v>
      </c>
      <c r="E27" s="1331" t="s">
        <v>19280</v>
      </c>
      <c r="F27" s="1349" t="s">
        <v>19133</v>
      </c>
      <c r="G27" s="1330">
        <v>63348.59</v>
      </c>
      <c r="H27" s="1333">
        <v>63348.59</v>
      </c>
    </row>
    <row r="28" spans="1:8">
      <c r="A28" s="2083" t="s">
        <v>19299</v>
      </c>
      <c r="B28" s="2084"/>
      <c r="C28" s="2084"/>
      <c r="D28" s="2084"/>
      <c r="E28" s="2085"/>
      <c r="F28" s="1337" t="s">
        <v>19133</v>
      </c>
      <c r="G28" s="1338">
        <f>SUMIF(F9:F27,F28,G9:G27)</f>
        <v>1266773.42</v>
      </c>
      <c r="H28" s="1339">
        <f>SUMIF(F9:F27,F28,H9:H27)</f>
        <v>4848983.93</v>
      </c>
    </row>
    <row r="29" spans="1:8" ht="13.5" customHeight="1" thickBot="1">
      <c r="A29" s="2086"/>
      <c r="B29" s="2087"/>
      <c r="C29" s="2087"/>
      <c r="D29" s="2087"/>
      <c r="E29" s="2088"/>
      <c r="F29" s="1340" t="s">
        <v>19151</v>
      </c>
      <c r="G29" s="1341">
        <f>SUMIF(F10:F28,F29,G10:G28)</f>
        <v>4422567.13</v>
      </c>
      <c r="H29" s="1342">
        <f>SUMIF(F10:F28,F29,H10:H28)</f>
        <v>1090378.6299999999</v>
      </c>
    </row>
    <row r="30" spans="1:8" ht="13.5" hidden="1" thickTop="1">
      <c r="A30" s="2092" t="s">
        <v>358</v>
      </c>
      <c r="B30" s="2092"/>
      <c r="C30" s="2092"/>
      <c r="D30" s="2092"/>
      <c r="E30" s="2092"/>
      <c r="F30" s="2092"/>
      <c r="G30" s="2092"/>
      <c r="H30" s="2092"/>
    </row>
    <row r="31" spans="1:8" hidden="1">
      <c r="A31" s="2093" t="s">
        <v>359</v>
      </c>
      <c r="B31" s="2093"/>
      <c r="C31" s="2093"/>
      <c r="D31" s="2093"/>
      <c r="E31" s="2093"/>
      <c r="F31" s="2093"/>
      <c r="G31" s="2093"/>
      <c r="H31" s="2093"/>
    </row>
    <row r="32" spans="1:8" ht="13.5" thickTop="1"/>
    <row r="33" spans="1:9" ht="15.75" thickBot="1">
      <c r="A33" s="1307" t="s">
        <v>19058</v>
      </c>
      <c r="B33" s="1293"/>
      <c r="C33" s="1313"/>
      <c r="D33" s="1294"/>
      <c r="E33" s="1294"/>
      <c r="F33" s="1294"/>
      <c r="G33" s="1321"/>
      <c r="H33" s="1321"/>
    </row>
    <row r="34" spans="1:9" ht="13.9" customHeight="1" thickTop="1">
      <c r="A34" s="2081" t="s">
        <v>19291</v>
      </c>
      <c r="B34" s="2078" t="s">
        <v>19292</v>
      </c>
      <c r="C34" s="2078" t="s">
        <v>19300</v>
      </c>
      <c r="D34" s="2078"/>
      <c r="E34" s="2078"/>
      <c r="F34" s="2078"/>
      <c r="G34" s="2078"/>
      <c r="H34" s="2079"/>
    </row>
    <row r="35" spans="1:9" ht="25.5">
      <c r="A35" s="2082"/>
      <c r="B35" s="2080"/>
      <c r="C35" s="1324" t="s">
        <v>19293</v>
      </c>
      <c r="D35" s="1324" t="s">
        <v>19294</v>
      </c>
      <c r="E35" s="1324" t="s">
        <v>19295</v>
      </c>
      <c r="F35" s="1324" t="s">
        <v>19296</v>
      </c>
      <c r="G35" s="1325" t="s">
        <v>19297</v>
      </c>
      <c r="H35" s="1326" t="s">
        <v>19298</v>
      </c>
      <c r="I35" s="1287"/>
    </row>
    <row r="36" spans="1:9">
      <c r="A36" s="1356" t="s">
        <v>27</v>
      </c>
      <c r="B36" s="1357" t="s">
        <v>19059</v>
      </c>
      <c r="C36" s="1348" t="s">
        <v>19101</v>
      </c>
      <c r="D36" s="1352" t="s">
        <v>19060</v>
      </c>
      <c r="E36" s="1353">
        <v>2003</v>
      </c>
      <c r="F36" s="1349" t="s">
        <v>19133</v>
      </c>
      <c r="G36" s="1354">
        <v>9234597.0399999991</v>
      </c>
      <c r="H36" s="1355">
        <v>563769.72</v>
      </c>
    </row>
    <row r="37" spans="1:9">
      <c r="A37" s="1356" t="s">
        <v>28</v>
      </c>
      <c r="B37" s="1357" t="s">
        <v>19059</v>
      </c>
      <c r="C37" s="1348" t="s">
        <v>19101</v>
      </c>
      <c r="D37" s="1352" t="s">
        <v>19061</v>
      </c>
      <c r="E37" s="1353">
        <v>2001</v>
      </c>
      <c r="F37" s="1349" t="s">
        <v>19133</v>
      </c>
      <c r="G37" s="1354">
        <v>2645671.39</v>
      </c>
      <c r="H37" s="1355">
        <v>2102319.44</v>
      </c>
    </row>
    <row r="38" spans="1:9">
      <c r="A38" s="1356"/>
      <c r="B38" s="1357" t="s">
        <v>19059</v>
      </c>
      <c r="C38" s="1348" t="s">
        <v>19101</v>
      </c>
      <c r="D38" s="1352" t="s">
        <v>19062</v>
      </c>
      <c r="E38" s="1353">
        <v>2007</v>
      </c>
      <c r="F38" s="1349" t="s">
        <v>19133</v>
      </c>
      <c r="G38" s="1354">
        <v>250811.25</v>
      </c>
      <c r="H38" s="1355">
        <v>156554.25</v>
      </c>
    </row>
    <row r="39" spans="1:9">
      <c r="A39" s="1356" t="s">
        <v>19063</v>
      </c>
      <c r="B39" s="1357" t="s">
        <v>19059</v>
      </c>
      <c r="C39" s="1348" t="s">
        <v>19101</v>
      </c>
      <c r="D39" s="1352" t="s">
        <v>19060</v>
      </c>
      <c r="E39" s="1353">
        <v>2013</v>
      </c>
      <c r="F39" s="1349" t="s">
        <v>19133</v>
      </c>
      <c r="G39" s="1354">
        <v>19653</v>
      </c>
      <c r="H39" s="1355">
        <v>3700</v>
      </c>
    </row>
    <row r="40" spans="1:9">
      <c r="A40" s="2106" t="s">
        <v>30</v>
      </c>
      <c r="B40" s="1357" t="s">
        <v>19059</v>
      </c>
      <c r="C40" s="1348" t="s">
        <v>19101</v>
      </c>
      <c r="D40" s="1352" t="s">
        <v>19064</v>
      </c>
      <c r="E40" s="1353">
        <v>2007</v>
      </c>
      <c r="F40" s="1349" t="s">
        <v>19133</v>
      </c>
      <c r="G40" s="1354">
        <v>15257.42</v>
      </c>
      <c r="H40" s="1355">
        <v>15257.42</v>
      </c>
    </row>
    <row r="41" spans="1:9">
      <c r="A41" s="2107"/>
      <c r="B41" s="1357" t="s">
        <v>19059</v>
      </c>
      <c r="C41" s="1348" t="s">
        <v>19101</v>
      </c>
      <c r="D41" s="1352" t="s">
        <v>19065</v>
      </c>
      <c r="E41" s="1353">
        <v>2013</v>
      </c>
      <c r="F41" s="1349" t="s">
        <v>19133</v>
      </c>
      <c r="G41" s="1354">
        <v>8200.64</v>
      </c>
      <c r="H41" s="1355">
        <v>8200.64</v>
      </c>
    </row>
    <row r="42" spans="1:9">
      <c r="A42" s="2107"/>
      <c r="B42" s="1357" t="s">
        <v>19059</v>
      </c>
      <c r="C42" s="1348" t="s">
        <v>19101</v>
      </c>
      <c r="D42" s="1352" t="s">
        <v>19066</v>
      </c>
      <c r="E42" s="1353">
        <v>2018</v>
      </c>
      <c r="F42" s="1336" t="s">
        <v>19151</v>
      </c>
      <c r="G42" s="1354">
        <v>59407.8</v>
      </c>
      <c r="H42" s="1355">
        <v>3186.13</v>
      </c>
    </row>
    <row r="43" spans="1:9">
      <c r="A43" s="2108"/>
      <c r="B43" s="1357" t="s">
        <v>19059</v>
      </c>
      <c r="C43" s="1348" t="s">
        <v>19101</v>
      </c>
      <c r="D43" s="1352" t="s">
        <v>19067</v>
      </c>
      <c r="E43" s="1353">
        <v>2018</v>
      </c>
      <c r="F43" s="1349" t="s">
        <v>19133</v>
      </c>
      <c r="G43" s="1354">
        <v>57606</v>
      </c>
      <c r="H43" s="1355">
        <v>98990.88</v>
      </c>
    </row>
    <row r="44" spans="1:9">
      <c r="A44" s="1356" t="s">
        <v>19068</v>
      </c>
      <c r="B44" s="1357" t="s">
        <v>19059</v>
      </c>
      <c r="C44" s="1348" t="s">
        <v>19101</v>
      </c>
      <c r="D44" s="1352" t="s">
        <v>19060</v>
      </c>
      <c r="E44" s="1353">
        <v>2015</v>
      </c>
      <c r="F44" s="1349" t="s">
        <v>19133</v>
      </c>
      <c r="G44" s="1354">
        <v>0</v>
      </c>
      <c r="H44" s="1355">
        <v>0</v>
      </c>
    </row>
    <row r="45" spans="1:9">
      <c r="A45" s="1356" t="s">
        <v>19069</v>
      </c>
      <c r="B45" s="1357" t="s">
        <v>19059</v>
      </c>
      <c r="C45" s="1348" t="s">
        <v>19101</v>
      </c>
      <c r="D45" s="1352" t="s">
        <v>19060</v>
      </c>
      <c r="E45" s="1353">
        <v>2016</v>
      </c>
      <c r="F45" s="1349" t="s">
        <v>19133</v>
      </c>
      <c r="G45" s="1354">
        <v>20770</v>
      </c>
      <c r="H45" s="1355">
        <v>148775</v>
      </c>
    </row>
    <row r="46" spans="1:9">
      <c r="A46" s="1356" t="s">
        <v>31</v>
      </c>
      <c r="B46" s="1357"/>
      <c r="C46" s="1352"/>
      <c r="D46" s="1352"/>
      <c r="E46" s="1353"/>
      <c r="F46" s="1353"/>
      <c r="G46" s="1354"/>
      <c r="H46" s="1355"/>
    </row>
    <row r="47" spans="1:9">
      <c r="A47" s="1356" t="s">
        <v>33</v>
      </c>
      <c r="B47" s="1357"/>
      <c r="C47" s="1352"/>
      <c r="D47" s="1352"/>
      <c r="E47" s="1353"/>
      <c r="F47" s="1353"/>
      <c r="G47" s="1354"/>
      <c r="H47" s="1355"/>
    </row>
    <row r="48" spans="1:9">
      <c r="A48" s="1356" t="s">
        <v>34</v>
      </c>
      <c r="B48" s="1357" t="s">
        <v>19059</v>
      </c>
      <c r="C48" s="1348" t="s">
        <v>19101</v>
      </c>
      <c r="D48" s="1352" t="s">
        <v>19060</v>
      </c>
      <c r="E48" s="1353">
        <v>2014</v>
      </c>
      <c r="F48" s="1349" t="s">
        <v>19133</v>
      </c>
      <c r="G48" s="1354">
        <v>0</v>
      </c>
      <c r="H48" s="1355">
        <v>0</v>
      </c>
    </row>
    <row r="49" spans="1:9">
      <c r="A49" s="2083" t="s">
        <v>19299</v>
      </c>
      <c r="B49" s="2084"/>
      <c r="C49" s="2084"/>
      <c r="D49" s="2084"/>
      <c r="E49" s="2085"/>
      <c r="F49" s="1337" t="s">
        <v>19133</v>
      </c>
      <c r="G49" s="1338">
        <f>SUMIF(F36:F48,F49,G36:G48)</f>
        <v>12252566.74</v>
      </c>
      <c r="H49" s="1339">
        <f>SUMIF(F36:F48,F49,H36:H48)</f>
        <v>3097567.35</v>
      </c>
    </row>
    <row r="50" spans="1:9" ht="13.5" customHeight="1" thickBot="1">
      <c r="A50" s="2086"/>
      <c r="B50" s="2087"/>
      <c r="C50" s="2087"/>
      <c r="D50" s="2087"/>
      <c r="E50" s="2088"/>
      <c r="F50" s="1340" t="s">
        <v>19151</v>
      </c>
      <c r="G50" s="1341">
        <f>SUMIF(F36:F49,F50,G36:G49)</f>
        <v>59407.8</v>
      </c>
      <c r="H50" s="1342">
        <f>SUMIF(F36:F49,F50,H36:H49)</f>
        <v>3186.13</v>
      </c>
    </row>
    <row r="51" spans="1:9" ht="15" hidden="1" customHeight="1" thickTop="1">
      <c r="A51" s="1293" t="s">
        <v>358</v>
      </c>
      <c r="B51" s="1293"/>
      <c r="C51" s="1313"/>
      <c r="D51" s="1294"/>
      <c r="E51" s="1294"/>
      <c r="F51" s="1294"/>
      <c r="G51" s="1321"/>
      <c r="H51" s="1321"/>
    </row>
    <row r="52" spans="1:9" hidden="1">
      <c r="A52" s="1293" t="s">
        <v>359</v>
      </c>
      <c r="B52" s="1293"/>
      <c r="C52" s="1313"/>
      <c r="D52" s="1294"/>
      <c r="E52" s="1294"/>
      <c r="F52" s="1294"/>
      <c r="G52" s="1321"/>
      <c r="H52" s="1321"/>
    </row>
    <row r="53" spans="1:9" ht="13.5" thickTop="1"/>
    <row r="54" spans="1:9" ht="15.75" thickBot="1">
      <c r="A54" s="1307" t="s">
        <v>19070</v>
      </c>
      <c r="B54" s="1295"/>
      <c r="C54" s="1315"/>
      <c r="D54" s="1295"/>
      <c r="E54" s="1296"/>
      <c r="F54" s="1296"/>
      <c r="G54" s="1322"/>
      <c r="H54" s="1322"/>
    </row>
    <row r="55" spans="1:9" ht="12.75" customHeight="1" thickTop="1">
      <c r="A55" s="2081" t="s">
        <v>19291</v>
      </c>
      <c r="B55" s="2078" t="s">
        <v>19292</v>
      </c>
      <c r="C55" s="2078" t="s">
        <v>19300</v>
      </c>
      <c r="D55" s="2078"/>
      <c r="E55" s="2078"/>
      <c r="F55" s="2078"/>
      <c r="G55" s="2078"/>
      <c r="H55" s="2079"/>
    </row>
    <row r="56" spans="1:9" ht="25.5">
      <c r="A56" s="2082"/>
      <c r="B56" s="2080"/>
      <c r="C56" s="1324" t="s">
        <v>19293</v>
      </c>
      <c r="D56" s="1324" t="s">
        <v>19294</v>
      </c>
      <c r="E56" s="1324" t="s">
        <v>19295</v>
      </c>
      <c r="F56" s="1324" t="s">
        <v>19296</v>
      </c>
      <c r="G56" s="1325" t="s">
        <v>19297</v>
      </c>
      <c r="H56" s="1326" t="s">
        <v>19298</v>
      </c>
      <c r="I56" s="1287"/>
    </row>
    <row r="57" spans="1:9">
      <c r="A57" s="1327" t="s">
        <v>27</v>
      </c>
      <c r="B57" s="1328" t="s">
        <v>24002</v>
      </c>
      <c r="C57" s="1335" t="s">
        <v>19071</v>
      </c>
      <c r="D57" s="1330" t="s">
        <v>19072</v>
      </c>
      <c r="E57" s="1360">
        <v>37316</v>
      </c>
      <c r="F57" s="1349" t="s">
        <v>19133</v>
      </c>
      <c r="G57" s="1330">
        <v>0</v>
      </c>
      <c r="H57" s="1333">
        <v>0</v>
      </c>
    </row>
    <row r="58" spans="1:9">
      <c r="A58" s="1327" t="s">
        <v>28</v>
      </c>
      <c r="B58" s="1328" t="s">
        <v>24002</v>
      </c>
      <c r="C58" s="1348" t="s">
        <v>19101</v>
      </c>
      <c r="D58" s="1330" t="s">
        <v>19073</v>
      </c>
      <c r="E58" s="1360">
        <v>37410</v>
      </c>
      <c r="F58" s="1349" t="s">
        <v>19133</v>
      </c>
      <c r="G58" s="1330">
        <v>0</v>
      </c>
      <c r="H58" s="1333">
        <v>6811.98</v>
      </c>
    </row>
    <row r="59" spans="1:9">
      <c r="A59" s="1327"/>
      <c r="B59" s="1328" t="s">
        <v>24002</v>
      </c>
      <c r="C59" s="1335" t="s">
        <v>19071</v>
      </c>
      <c r="D59" s="1330" t="s">
        <v>19072</v>
      </c>
      <c r="E59" s="1360">
        <v>37316</v>
      </c>
      <c r="F59" s="1349" t="s">
        <v>19133</v>
      </c>
      <c r="G59" s="1330">
        <v>11273.3</v>
      </c>
      <c r="H59" s="1333">
        <v>353851.08</v>
      </c>
    </row>
    <row r="60" spans="1:9" s="1286" customFormat="1" ht="13.5" thickBot="1">
      <c r="A60" s="2103" t="s">
        <v>0</v>
      </c>
      <c r="B60" s="2104"/>
      <c r="C60" s="2104"/>
      <c r="D60" s="2104"/>
      <c r="E60" s="2104"/>
      <c r="F60" s="2104"/>
      <c r="G60" s="1358">
        <f>SUM(G57:G59)</f>
        <v>11273.3</v>
      </c>
      <c r="H60" s="1359">
        <f>SUM(H57:H59)</f>
        <v>360663.06</v>
      </c>
    </row>
    <row r="61" spans="1:9" ht="13.9" hidden="1" customHeight="1" thickTop="1">
      <c r="A61" s="1297" t="s">
        <v>358</v>
      </c>
      <c r="B61" s="1295"/>
      <c r="C61" s="1315"/>
      <c r="D61" s="1295"/>
      <c r="E61" s="1296"/>
      <c r="F61" s="1296"/>
      <c r="G61" s="1322"/>
      <c r="H61" s="1322"/>
    </row>
    <row r="62" spans="1:9" hidden="1">
      <c r="A62" s="1297" t="s">
        <v>359</v>
      </c>
      <c r="B62" s="1295"/>
      <c r="C62" s="1315"/>
      <c r="D62" s="1295"/>
      <c r="E62" s="1296"/>
      <c r="F62" s="1296"/>
      <c r="G62" s="1322"/>
      <c r="H62" s="1322"/>
    </row>
    <row r="63" spans="1:9" ht="13.5" thickTop="1"/>
    <row r="64" spans="1:9" ht="16.5" thickBot="1">
      <c r="A64" s="1309" t="s">
        <v>19074</v>
      </c>
      <c r="B64" s="1295"/>
      <c r="C64" s="1315"/>
      <c r="D64" s="1295"/>
      <c r="E64" s="1296"/>
      <c r="F64" s="1296"/>
      <c r="G64" s="1322"/>
      <c r="H64" s="1322"/>
    </row>
    <row r="65" spans="1:9" ht="12.75" customHeight="1" thickTop="1">
      <c r="A65" s="2081" t="s">
        <v>19291</v>
      </c>
      <c r="B65" s="2078" t="s">
        <v>19292</v>
      </c>
      <c r="C65" s="2078" t="s">
        <v>19300</v>
      </c>
      <c r="D65" s="2078"/>
      <c r="E65" s="2078"/>
      <c r="F65" s="2078"/>
      <c r="G65" s="2078"/>
      <c r="H65" s="2079"/>
    </row>
    <row r="66" spans="1:9" ht="25.5">
      <c r="A66" s="2082"/>
      <c r="B66" s="2080"/>
      <c r="C66" s="1324" t="s">
        <v>19293</v>
      </c>
      <c r="D66" s="1324" t="s">
        <v>19294</v>
      </c>
      <c r="E66" s="1324" t="s">
        <v>19295</v>
      </c>
      <c r="F66" s="1324" t="s">
        <v>19296</v>
      </c>
      <c r="G66" s="1325" t="s">
        <v>19297</v>
      </c>
      <c r="H66" s="1326" t="s">
        <v>19298</v>
      </c>
      <c r="I66" s="1287"/>
    </row>
    <row r="67" spans="1:9">
      <c r="A67" s="1343" t="s">
        <v>27</v>
      </c>
      <c r="B67" s="1344" t="s">
        <v>24003</v>
      </c>
      <c r="C67" s="1329" t="s">
        <v>19101</v>
      </c>
      <c r="D67" s="1345" t="s">
        <v>19075</v>
      </c>
      <c r="E67" s="1361">
        <v>2003</v>
      </c>
      <c r="F67" s="1332" t="s">
        <v>19133</v>
      </c>
      <c r="G67" s="1345">
        <v>0</v>
      </c>
      <c r="H67" s="1347">
        <v>0</v>
      </c>
    </row>
    <row r="68" spans="1:9">
      <c r="A68" s="1343" t="s">
        <v>28</v>
      </c>
      <c r="B68" s="1344" t="s">
        <v>24003</v>
      </c>
      <c r="C68" s="1329" t="s">
        <v>19101</v>
      </c>
      <c r="D68" s="1345" t="s">
        <v>19076</v>
      </c>
      <c r="E68" s="1361">
        <v>2003</v>
      </c>
      <c r="F68" s="1332" t="s">
        <v>19133</v>
      </c>
      <c r="G68" s="1345">
        <v>15332</v>
      </c>
      <c r="H68" s="1347">
        <v>1309</v>
      </c>
    </row>
    <row r="69" spans="1:9" ht="13.5" thickBot="1">
      <c r="A69" s="2103" t="s">
        <v>0</v>
      </c>
      <c r="B69" s="2104"/>
      <c r="C69" s="2104"/>
      <c r="D69" s="2104"/>
      <c r="E69" s="2104"/>
      <c r="F69" s="2104"/>
      <c r="G69" s="1358">
        <f>SUM(G66:G68)</f>
        <v>15332</v>
      </c>
      <c r="H69" s="1359">
        <f>SUM(H66:H68)</f>
        <v>1309</v>
      </c>
    </row>
    <row r="70" spans="1:9" ht="14.45" hidden="1" customHeight="1" thickTop="1">
      <c r="A70" s="1297" t="s">
        <v>358</v>
      </c>
      <c r="B70" s="1295"/>
      <c r="C70" s="1315"/>
      <c r="D70" s="1295"/>
      <c r="E70" s="1296"/>
      <c r="F70" s="1296"/>
      <c r="G70" s="1322"/>
      <c r="H70" s="1322"/>
    </row>
    <row r="71" spans="1:9" hidden="1">
      <c r="A71" s="1297" t="s">
        <v>359</v>
      </c>
    </row>
    <row r="72" spans="1:9" ht="13.5" thickTop="1"/>
    <row r="73" spans="1:9" ht="16.5" thickBot="1">
      <c r="A73" s="1309" t="s">
        <v>19077</v>
      </c>
    </row>
    <row r="74" spans="1:9" ht="12.75" customHeight="1" thickTop="1">
      <c r="A74" s="2081" t="s">
        <v>19291</v>
      </c>
      <c r="B74" s="2078" t="s">
        <v>19292</v>
      </c>
      <c r="C74" s="2078" t="s">
        <v>19300</v>
      </c>
      <c r="D74" s="2078"/>
      <c r="E74" s="2078"/>
      <c r="F74" s="2078"/>
      <c r="G74" s="2078"/>
      <c r="H74" s="2079"/>
    </row>
    <row r="75" spans="1:9" ht="25.5">
      <c r="A75" s="2082"/>
      <c r="B75" s="2080"/>
      <c r="C75" s="1324" t="s">
        <v>19293</v>
      </c>
      <c r="D75" s="1324" t="s">
        <v>19294</v>
      </c>
      <c r="E75" s="1324" t="s">
        <v>19295</v>
      </c>
      <c r="F75" s="1324" t="s">
        <v>19296</v>
      </c>
      <c r="G75" s="1325" t="s">
        <v>19297</v>
      </c>
      <c r="H75" s="1326" t="s">
        <v>19298</v>
      </c>
      <c r="I75" s="1287"/>
    </row>
    <row r="76" spans="1:9">
      <c r="A76" s="1327" t="s">
        <v>27</v>
      </c>
      <c r="B76" s="1364" t="s">
        <v>24004</v>
      </c>
      <c r="C76" s="1348" t="s">
        <v>19101</v>
      </c>
      <c r="D76" s="1365" t="s">
        <v>19078</v>
      </c>
      <c r="E76" s="1366" t="s">
        <v>19269</v>
      </c>
      <c r="F76" s="1349" t="s">
        <v>19133</v>
      </c>
      <c r="G76" s="1362">
        <v>0</v>
      </c>
      <c r="H76" s="1363">
        <v>0</v>
      </c>
    </row>
    <row r="77" spans="1:9">
      <c r="A77" s="1327"/>
      <c r="B77" s="1364" t="s">
        <v>18882</v>
      </c>
      <c r="C77" s="1348" t="s">
        <v>19101</v>
      </c>
      <c r="D77" s="1365">
        <v>416008566</v>
      </c>
      <c r="E77" s="1366">
        <v>2019</v>
      </c>
      <c r="F77" s="1349" t="s">
        <v>19133</v>
      </c>
      <c r="G77" s="1362">
        <v>2762306</v>
      </c>
      <c r="H77" s="1363">
        <v>48101133</v>
      </c>
    </row>
    <row r="78" spans="1:9">
      <c r="A78" s="1327" t="s">
        <v>28</v>
      </c>
      <c r="B78" s="1328"/>
      <c r="C78" s="1335"/>
      <c r="D78" s="1335"/>
      <c r="E78" s="1336"/>
      <c r="F78" s="1336"/>
      <c r="G78" s="1362"/>
      <c r="H78" s="1363"/>
    </row>
    <row r="79" spans="1:9">
      <c r="A79" s="1674" t="s">
        <v>19079</v>
      </c>
      <c r="B79" s="1364" t="s">
        <v>24004</v>
      </c>
      <c r="C79" s="1348" t="s">
        <v>19101</v>
      </c>
      <c r="D79" s="1365" t="s">
        <v>19080</v>
      </c>
      <c r="E79" s="1366" t="s">
        <v>19270</v>
      </c>
      <c r="F79" s="1349" t="s">
        <v>19133</v>
      </c>
      <c r="G79" s="1367">
        <v>379856.33</v>
      </c>
      <c r="H79" s="1368">
        <v>380810.33</v>
      </c>
    </row>
    <row r="80" spans="1:9">
      <c r="A80" s="1327" t="s">
        <v>30</v>
      </c>
      <c r="B80" s="1328"/>
      <c r="C80" s="1335"/>
      <c r="D80" s="1335"/>
      <c r="E80" s="1336"/>
      <c r="F80" s="1336"/>
      <c r="G80" s="1362"/>
      <c r="H80" s="1363"/>
    </row>
    <row r="81" spans="1:9">
      <c r="A81" s="1334" t="s">
        <v>19081</v>
      </c>
      <c r="B81" s="1364" t="s">
        <v>24004</v>
      </c>
      <c r="C81" s="1335" t="s">
        <v>19253</v>
      </c>
      <c r="D81" s="1335" t="s">
        <v>19082</v>
      </c>
      <c r="E81" s="1331" t="s">
        <v>19271</v>
      </c>
      <c r="F81" s="1349" t="s">
        <v>19133</v>
      </c>
      <c r="G81" s="1362">
        <v>4616526.46</v>
      </c>
      <c r="H81" s="1363">
        <v>2587578.11</v>
      </c>
    </row>
    <row r="82" spans="1:9">
      <c r="A82" s="1334" t="s">
        <v>19083</v>
      </c>
      <c r="B82" s="1364" t="s">
        <v>24004</v>
      </c>
      <c r="C82" s="1335" t="s">
        <v>19253</v>
      </c>
      <c r="D82" s="1335" t="s">
        <v>19084</v>
      </c>
      <c r="E82" s="1331" t="s">
        <v>19272</v>
      </c>
      <c r="F82" s="1349" t="s">
        <v>19133</v>
      </c>
      <c r="G82" s="1362">
        <v>8163.85</v>
      </c>
      <c r="H82" s="1363">
        <v>7988.85</v>
      </c>
    </row>
    <row r="83" spans="1:9">
      <c r="A83" s="1334" t="s">
        <v>19085</v>
      </c>
      <c r="B83" s="1364" t="s">
        <v>24004</v>
      </c>
      <c r="C83" s="1335" t="s">
        <v>19253</v>
      </c>
      <c r="D83" s="1335" t="s">
        <v>19086</v>
      </c>
      <c r="E83" s="1331" t="s">
        <v>19273</v>
      </c>
      <c r="F83" s="1349" t="s">
        <v>19133</v>
      </c>
      <c r="G83" s="1362">
        <v>14235.14</v>
      </c>
      <c r="H83" s="1363">
        <v>14060.14</v>
      </c>
    </row>
    <row r="84" spans="1:9">
      <c r="A84" s="1327" t="s">
        <v>31</v>
      </c>
      <c r="B84" s="1328"/>
      <c r="C84" s="1335"/>
      <c r="D84" s="1335"/>
      <c r="E84" s="1336"/>
      <c r="F84" s="1336"/>
      <c r="G84" s="1362"/>
      <c r="H84" s="1363"/>
    </row>
    <row r="85" spans="1:9">
      <c r="A85" s="1334" t="s">
        <v>19087</v>
      </c>
      <c r="B85" s="1364" t="s">
        <v>24004</v>
      </c>
      <c r="C85" s="1348" t="s">
        <v>19101</v>
      </c>
      <c r="D85" s="1335" t="s">
        <v>19088</v>
      </c>
      <c r="E85" s="1331" t="s">
        <v>19274</v>
      </c>
      <c r="F85" s="1349" t="s">
        <v>19133</v>
      </c>
      <c r="G85" s="1362">
        <v>9086.73</v>
      </c>
      <c r="H85" s="1363">
        <v>9086.73</v>
      </c>
    </row>
    <row r="86" spans="1:9">
      <c r="A86" s="1334" t="s">
        <v>19089</v>
      </c>
      <c r="B86" s="1364" t="s">
        <v>24004</v>
      </c>
      <c r="C86" s="1348" t="s">
        <v>19101</v>
      </c>
      <c r="D86" s="1335" t="s">
        <v>19090</v>
      </c>
      <c r="E86" s="1331" t="s">
        <v>19275</v>
      </c>
      <c r="F86" s="1349" t="s">
        <v>19133</v>
      </c>
      <c r="G86" s="1362">
        <v>0</v>
      </c>
      <c r="H86" s="1363">
        <v>0</v>
      </c>
    </row>
    <row r="87" spans="1:9">
      <c r="A87" s="1334" t="s">
        <v>19091</v>
      </c>
      <c r="B87" s="1364" t="s">
        <v>24004</v>
      </c>
      <c r="C87" s="1348" t="s">
        <v>19101</v>
      </c>
      <c r="D87" s="1335" t="s">
        <v>19092</v>
      </c>
      <c r="E87" s="1331" t="s">
        <v>19276</v>
      </c>
      <c r="F87" s="1349" t="s">
        <v>19133</v>
      </c>
      <c r="G87" s="1362">
        <v>627831.51</v>
      </c>
      <c r="H87" s="1363">
        <v>646302.71</v>
      </c>
    </row>
    <row r="88" spans="1:9" ht="25.5">
      <c r="A88" s="1334" t="s">
        <v>19093</v>
      </c>
      <c r="B88" s="1364" t="s">
        <v>24004</v>
      </c>
      <c r="C88" s="1348" t="s">
        <v>19101</v>
      </c>
      <c r="D88" s="1335" t="s">
        <v>19094</v>
      </c>
      <c r="E88" s="1331" t="s">
        <v>19277</v>
      </c>
      <c r="F88" s="1349" t="s">
        <v>19133</v>
      </c>
      <c r="G88" s="1362">
        <v>0</v>
      </c>
      <c r="H88" s="1363">
        <v>0</v>
      </c>
    </row>
    <row r="89" spans="1:9" ht="25.5">
      <c r="A89" s="1334" t="s">
        <v>19095</v>
      </c>
      <c r="B89" s="1364" t="s">
        <v>24004</v>
      </c>
      <c r="C89" s="1348" t="s">
        <v>19101</v>
      </c>
      <c r="D89" s="1335" t="s">
        <v>19096</v>
      </c>
      <c r="E89" s="1331" t="s">
        <v>19278</v>
      </c>
      <c r="F89" s="1349" t="s">
        <v>19133</v>
      </c>
      <c r="G89" s="1362">
        <v>0</v>
      </c>
      <c r="H89" s="1363">
        <v>15398.14</v>
      </c>
    </row>
    <row r="90" spans="1:9" ht="13.5" thickBot="1">
      <c r="A90" s="2103" t="s">
        <v>0</v>
      </c>
      <c r="B90" s="2104"/>
      <c r="C90" s="2104"/>
      <c r="D90" s="2104"/>
      <c r="E90" s="2104"/>
      <c r="F90" s="2104"/>
      <c r="G90" s="1341">
        <v>8418006.0199999996</v>
      </c>
      <c r="H90" s="1342">
        <v>51762358.009999998</v>
      </c>
    </row>
    <row r="91" spans="1:9" ht="15.6" hidden="1" customHeight="1" thickTop="1">
      <c r="A91" s="1290" t="s">
        <v>358</v>
      </c>
      <c r="D91" s="1292"/>
    </row>
    <row r="92" spans="1:9" hidden="1">
      <c r="A92" s="1290" t="s">
        <v>359</v>
      </c>
      <c r="D92" s="1292"/>
    </row>
    <row r="93" spans="1:9" ht="13.5" thickTop="1"/>
    <row r="94" spans="1:9" ht="16.5" thickBot="1">
      <c r="A94" s="1370" t="s">
        <v>538</v>
      </c>
      <c r="B94" s="1295"/>
      <c r="C94" s="1315"/>
      <c r="D94" s="1295"/>
      <c r="E94" s="1296"/>
      <c r="F94" s="1296"/>
      <c r="G94" s="1322"/>
      <c r="H94" s="1322"/>
    </row>
    <row r="95" spans="1:9" ht="12.75" customHeight="1" thickTop="1">
      <c r="A95" s="2081" t="s">
        <v>19291</v>
      </c>
      <c r="B95" s="2078" t="s">
        <v>19292</v>
      </c>
      <c r="C95" s="2078" t="s">
        <v>19300</v>
      </c>
      <c r="D95" s="2078"/>
      <c r="E95" s="2078"/>
      <c r="F95" s="2078"/>
      <c r="G95" s="2078"/>
      <c r="H95" s="2079"/>
    </row>
    <row r="96" spans="1:9" ht="25.5">
      <c r="A96" s="2082"/>
      <c r="B96" s="2080"/>
      <c r="C96" s="1324" t="s">
        <v>19293</v>
      </c>
      <c r="D96" s="1324" t="s">
        <v>19294</v>
      </c>
      <c r="E96" s="1324" t="s">
        <v>19295</v>
      </c>
      <c r="F96" s="1324" t="s">
        <v>19296</v>
      </c>
      <c r="G96" s="1325" t="s">
        <v>19297</v>
      </c>
      <c r="H96" s="1326" t="s">
        <v>19298</v>
      </c>
      <c r="I96" s="1287"/>
    </row>
    <row r="97" spans="1:9">
      <c r="A97" s="1343" t="s">
        <v>27</v>
      </c>
      <c r="B97" s="1344" t="s">
        <v>18645</v>
      </c>
      <c r="C97" s="1329" t="s">
        <v>19101</v>
      </c>
      <c r="D97" s="1369" t="s">
        <v>19098</v>
      </c>
      <c r="E97" s="1346" t="s">
        <v>19099</v>
      </c>
      <c r="F97" s="1332" t="s">
        <v>19133</v>
      </c>
      <c r="G97" s="1345">
        <v>0</v>
      </c>
      <c r="H97" s="1347">
        <v>0</v>
      </c>
    </row>
    <row r="98" spans="1:9" ht="13.5" thickBot="1">
      <c r="A98" s="2103" t="s">
        <v>0</v>
      </c>
      <c r="B98" s="2104"/>
      <c r="C98" s="2104"/>
      <c r="D98" s="2104"/>
      <c r="E98" s="2104"/>
      <c r="F98" s="2104"/>
      <c r="G98" s="1341"/>
      <c r="H98" s="1342"/>
    </row>
    <row r="99" spans="1:9" ht="13.5" hidden="1" thickTop="1">
      <c r="A99" s="2109" t="s">
        <v>358</v>
      </c>
      <c r="B99" s="2109"/>
      <c r="C99" s="2109"/>
      <c r="D99" s="2109"/>
      <c r="E99" s="2109"/>
      <c r="F99" s="2109"/>
      <c r="G99" s="2109"/>
      <c r="H99" s="2109"/>
    </row>
    <row r="100" spans="1:9" hidden="1">
      <c r="A100" s="2110" t="s">
        <v>359</v>
      </c>
      <c r="B100" s="2110"/>
      <c r="C100" s="2110"/>
      <c r="D100" s="2110"/>
      <c r="E100" s="2110"/>
      <c r="F100" s="2110"/>
      <c r="G100" s="2110"/>
      <c r="H100" s="2110"/>
    </row>
    <row r="101" spans="1:9" ht="13.5" thickTop="1"/>
    <row r="102" spans="1:9" ht="16.5" thickBot="1">
      <c r="A102" s="40" t="s">
        <v>19100</v>
      </c>
      <c r="B102" s="50"/>
      <c r="C102" s="1314"/>
      <c r="D102" s="50"/>
      <c r="E102" s="1298"/>
      <c r="F102" s="1298"/>
      <c r="G102" s="1252"/>
      <c r="H102" s="1252"/>
    </row>
    <row r="103" spans="1:9" ht="13.9" customHeight="1" thickTop="1">
      <c r="A103" s="2081" t="s">
        <v>19291</v>
      </c>
      <c r="B103" s="2078" t="s">
        <v>19292</v>
      </c>
      <c r="C103" s="2078" t="s">
        <v>19300</v>
      </c>
      <c r="D103" s="2078"/>
      <c r="E103" s="2078"/>
      <c r="F103" s="2078"/>
      <c r="G103" s="2078"/>
      <c r="H103" s="2079"/>
    </row>
    <row r="104" spans="1:9" ht="25.5">
      <c r="A104" s="2082"/>
      <c r="B104" s="2080"/>
      <c r="C104" s="1324" t="s">
        <v>19293</v>
      </c>
      <c r="D104" s="1324" t="s">
        <v>19294</v>
      </c>
      <c r="E104" s="1324" t="s">
        <v>19295</v>
      </c>
      <c r="F104" s="1324" t="s">
        <v>19296</v>
      </c>
      <c r="G104" s="1325" t="s">
        <v>19297</v>
      </c>
      <c r="H104" s="1326" t="s">
        <v>19298</v>
      </c>
      <c r="I104" s="1287"/>
    </row>
    <row r="105" spans="1:9">
      <c r="A105" s="2089" t="s">
        <v>28</v>
      </c>
      <c r="B105" s="1377" t="s">
        <v>18646</v>
      </c>
      <c r="C105" s="1348" t="s">
        <v>19101</v>
      </c>
      <c r="D105" s="1383" t="s">
        <v>19102</v>
      </c>
      <c r="E105" s="1380">
        <v>41275</v>
      </c>
      <c r="F105" s="1349" t="s">
        <v>19133</v>
      </c>
      <c r="G105" s="1381">
        <v>3399021.69</v>
      </c>
      <c r="H105" s="1382">
        <v>6526595.5700000003</v>
      </c>
    </row>
    <row r="106" spans="1:9">
      <c r="A106" s="2091"/>
      <c r="B106" s="1377" t="s">
        <v>18646</v>
      </c>
      <c r="C106" s="1348" t="s">
        <v>19101</v>
      </c>
      <c r="D106" s="1383" t="s">
        <v>19103</v>
      </c>
      <c r="E106" s="1380">
        <v>37342</v>
      </c>
      <c r="F106" s="1349" t="s">
        <v>19133</v>
      </c>
      <c r="G106" s="1381">
        <v>51720.700000000099</v>
      </c>
      <c r="H106" s="1382">
        <v>49885.420000000107</v>
      </c>
    </row>
    <row r="107" spans="1:9">
      <c r="A107" s="1376"/>
      <c r="B107" s="1377" t="s">
        <v>18646</v>
      </c>
      <c r="C107" s="1348" t="s">
        <v>19101</v>
      </c>
      <c r="D107" s="1383" t="s">
        <v>19104</v>
      </c>
      <c r="E107" s="1380">
        <v>39813</v>
      </c>
      <c r="F107" s="1349" t="s">
        <v>19133</v>
      </c>
      <c r="G107" s="1381">
        <v>28753.609999998676</v>
      </c>
      <c r="H107" s="1382">
        <v>1297.9299999978393</v>
      </c>
    </row>
    <row r="108" spans="1:9">
      <c r="A108" s="1376"/>
      <c r="B108" s="1377" t="s">
        <v>18646</v>
      </c>
      <c r="C108" s="1348" t="s">
        <v>19101</v>
      </c>
      <c r="D108" s="1383" t="s">
        <v>19105</v>
      </c>
      <c r="E108" s="1380">
        <v>40056</v>
      </c>
      <c r="F108" s="1349" t="s">
        <v>19133</v>
      </c>
      <c r="G108" s="1381">
        <v>233029.98000000004</v>
      </c>
      <c r="H108" s="1382">
        <v>344129.47000000009</v>
      </c>
    </row>
    <row r="109" spans="1:9">
      <c r="A109" s="1376"/>
      <c r="B109" s="1377" t="s">
        <v>18646</v>
      </c>
      <c r="C109" s="1348" t="s">
        <v>19101</v>
      </c>
      <c r="D109" s="1383" t="s">
        <v>19106</v>
      </c>
      <c r="E109" s="1380">
        <v>40086</v>
      </c>
      <c r="F109" s="1349" t="s">
        <v>19133</v>
      </c>
      <c r="G109" s="1381">
        <v>0</v>
      </c>
      <c r="H109" s="1382">
        <v>0</v>
      </c>
    </row>
    <row r="110" spans="1:9">
      <c r="A110" s="1376"/>
      <c r="B110" s="1377" t="s">
        <v>18646</v>
      </c>
      <c r="C110" s="1348" t="s">
        <v>19101</v>
      </c>
      <c r="D110" s="1383" t="s">
        <v>19107</v>
      </c>
      <c r="E110" s="1380">
        <v>43165</v>
      </c>
      <c r="F110" s="1349" t="s">
        <v>19133</v>
      </c>
      <c r="G110" s="1381">
        <v>20406.589999999997</v>
      </c>
      <c r="H110" s="1382">
        <v>5116.2999999999956</v>
      </c>
    </row>
    <row r="111" spans="1:9">
      <c r="A111" s="1376"/>
      <c r="B111" s="1377" t="s">
        <v>18646</v>
      </c>
      <c r="C111" s="1348" t="s">
        <v>19108</v>
      </c>
      <c r="D111" s="1383" t="s">
        <v>19109</v>
      </c>
      <c r="E111" s="1380">
        <v>37791</v>
      </c>
      <c r="F111" s="1349" t="s">
        <v>19133</v>
      </c>
      <c r="G111" s="1381">
        <v>20</v>
      </c>
      <c r="H111" s="1382">
        <v>20</v>
      </c>
    </row>
    <row r="112" spans="1:9">
      <c r="A112" s="1376"/>
      <c r="B112" s="1377" t="s">
        <v>18646</v>
      </c>
      <c r="C112" s="1348" t="s">
        <v>19108</v>
      </c>
      <c r="D112" s="1383" t="s">
        <v>19110</v>
      </c>
      <c r="E112" s="1380">
        <v>38121</v>
      </c>
      <c r="F112" s="1349" t="s">
        <v>19133</v>
      </c>
      <c r="G112" s="1381">
        <v>57029.200000000186</v>
      </c>
      <c r="H112" s="1382">
        <v>303001.55000000075</v>
      </c>
    </row>
    <row r="113" spans="1:8">
      <c r="A113" s="1376"/>
      <c r="B113" s="1377" t="s">
        <v>18646</v>
      </c>
      <c r="C113" s="1348" t="s">
        <v>19108</v>
      </c>
      <c r="D113" s="1383" t="s">
        <v>19111</v>
      </c>
      <c r="E113" s="1380">
        <v>35264</v>
      </c>
      <c r="F113" s="1336" t="s">
        <v>19151</v>
      </c>
      <c r="G113" s="1381">
        <v>1124.47334</v>
      </c>
      <c r="H113" s="1382">
        <v>230.30358000002357</v>
      </c>
    </row>
    <row r="114" spans="1:8">
      <c r="A114" s="1376"/>
      <c r="B114" s="1377" t="s">
        <v>18646</v>
      </c>
      <c r="C114" s="1348" t="s">
        <v>19112</v>
      </c>
      <c r="D114" s="1383" t="s">
        <v>19113</v>
      </c>
      <c r="E114" s="1380">
        <v>37747</v>
      </c>
      <c r="F114" s="1349" t="s">
        <v>19133</v>
      </c>
      <c r="G114" s="1381">
        <v>-357.10999999847263</v>
      </c>
      <c r="H114" s="1382">
        <v>-480.36999999918044</v>
      </c>
    </row>
    <row r="115" spans="1:8">
      <c r="A115" s="1376"/>
      <c r="B115" s="1377" t="s">
        <v>18646</v>
      </c>
      <c r="C115" s="1348" t="s">
        <v>19112</v>
      </c>
      <c r="D115" s="1383" t="s">
        <v>19114</v>
      </c>
      <c r="E115" s="1380">
        <v>34724</v>
      </c>
      <c r="F115" s="1349" t="s">
        <v>19133</v>
      </c>
      <c r="G115" s="1381">
        <v>36165.980000004172</v>
      </c>
      <c r="H115" s="1382">
        <v>131848.93000000436</v>
      </c>
    </row>
    <row r="116" spans="1:8">
      <c r="A116" s="1376"/>
      <c r="B116" s="1377" t="s">
        <v>18646</v>
      </c>
      <c r="C116" s="1348" t="s">
        <v>19112</v>
      </c>
      <c r="D116" s="1383" t="s">
        <v>19115</v>
      </c>
      <c r="E116" s="1380">
        <v>43063</v>
      </c>
      <c r="F116" s="1349" t="s">
        <v>19133</v>
      </c>
      <c r="G116" s="1381">
        <v>1743.1999999999534</v>
      </c>
      <c r="H116" s="1382">
        <v>1369.4000000003725</v>
      </c>
    </row>
    <row r="117" spans="1:8">
      <c r="A117" s="1376"/>
      <c r="B117" s="1377" t="s">
        <v>18646</v>
      </c>
      <c r="C117" s="1348" t="s">
        <v>19112</v>
      </c>
      <c r="D117" s="1383" t="s">
        <v>19116</v>
      </c>
      <c r="E117" s="1380">
        <v>36208</v>
      </c>
      <c r="F117" s="1336" t="s">
        <v>19151</v>
      </c>
      <c r="G117" s="1381">
        <v>9892.35628</v>
      </c>
      <c r="H117" s="1382">
        <v>313.8101999999875</v>
      </c>
    </row>
    <row r="118" spans="1:8">
      <c r="A118" s="1376"/>
      <c r="B118" s="1377" t="s">
        <v>18646</v>
      </c>
      <c r="C118" s="1348" t="s">
        <v>19117</v>
      </c>
      <c r="D118" s="1383" t="s">
        <v>19118</v>
      </c>
      <c r="E118" s="1380">
        <v>42562</v>
      </c>
      <c r="F118" s="1349" t="s">
        <v>19133</v>
      </c>
      <c r="G118" s="1381">
        <v>2733.32</v>
      </c>
      <c r="H118" s="1382">
        <v>846.33999999999992</v>
      </c>
    </row>
    <row r="119" spans="1:8">
      <c r="A119" s="1376"/>
      <c r="B119" s="1377" t="s">
        <v>18646</v>
      </c>
      <c r="C119" s="1378" t="s">
        <v>19119</v>
      </c>
      <c r="D119" s="1383" t="s">
        <v>19120</v>
      </c>
      <c r="E119" s="1380">
        <v>41913</v>
      </c>
      <c r="F119" s="1349" t="s">
        <v>19133</v>
      </c>
      <c r="G119" s="1381">
        <v>1416.2000000000003</v>
      </c>
      <c r="H119" s="1382">
        <v>3220.3</v>
      </c>
    </row>
    <row r="120" spans="1:8">
      <c r="A120" s="1376"/>
      <c r="B120" s="1377" t="s">
        <v>18646</v>
      </c>
      <c r="C120" s="1378" t="s">
        <v>19121</v>
      </c>
      <c r="D120" s="1384" t="s">
        <v>19122</v>
      </c>
      <c r="E120" s="1380">
        <v>43774</v>
      </c>
      <c r="F120" s="1349" t="s">
        <v>19133</v>
      </c>
      <c r="G120" s="1381">
        <v>2500000</v>
      </c>
      <c r="H120" s="1382">
        <v>0</v>
      </c>
    </row>
    <row r="121" spans="1:8" ht="25.5">
      <c r="A121" s="1376"/>
      <c r="B121" s="1377" t="s">
        <v>18646</v>
      </c>
      <c r="C121" s="1378" t="s">
        <v>19123</v>
      </c>
      <c r="D121" s="1379" t="s">
        <v>19252</v>
      </c>
      <c r="E121" s="1380">
        <v>43801</v>
      </c>
      <c r="F121" s="1349" t="s">
        <v>19133</v>
      </c>
      <c r="G121" s="1381">
        <v>5000000</v>
      </c>
      <c r="H121" s="1382">
        <v>0</v>
      </c>
    </row>
    <row r="122" spans="1:8">
      <c r="A122" s="1376"/>
      <c r="B122" s="1377" t="s">
        <v>18646</v>
      </c>
      <c r="C122" s="1378" t="s">
        <v>19121</v>
      </c>
      <c r="D122" s="1384" t="s">
        <v>19124</v>
      </c>
      <c r="E122" s="1380">
        <v>43829</v>
      </c>
      <c r="F122" s="1349" t="s">
        <v>19133</v>
      </c>
      <c r="G122" s="1381">
        <v>2670121</v>
      </c>
      <c r="H122" s="1382">
        <v>0</v>
      </c>
    </row>
    <row r="123" spans="1:8">
      <c r="A123" s="1376"/>
      <c r="B123" s="1377" t="s">
        <v>18646</v>
      </c>
      <c r="C123" s="1378" t="s">
        <v>19125</v>
      </c>
      <c r="D123" s="1385">
        <v>999410489481</v>
      </c>
      <c r="E123" s="1380">
        <v>43829</v>
      </c>
      <c r="F123" s="1349" t="s">
        <v>19133</v>
      </c>
      <c r="G123" s="1381">
        <v>129879</v>
      </c>
      <c r="H123" s="1382">
        <v>0</v>
      </c>
    </row>
    <row r="124" spans="1:8">
      <c r="A124" s="1376"/>
      <c r="B124" s="1377" t="s">
        <v>18646</v>
      </c>
      <c r="C124" s="1378" t="s">
        <v>19126</v>
      </c>
      <c r="D124" s="1385">
        <v>1313530011676</v>
      </c>
      <c r="E124" s="1380">
        <v>43847</v>
      </c>
      <c r="F124" s="1349" t="s">
        <v>19133</v>
      </c>
      <c r="G124" s="1381">
        <v>0</v>
      </c>
      <c r="H124" s="1382">
        <v>2660000</v>
      </c>
    </row>
    <row r="125" spans="1:8">
      <c r="A125" s="1376"/>
      <c r="B125" s="1377" t="s">
        <v>18646</v>
      </c>
      <c r="C125" s="1378" t="s">
        <v>19127</v>
      </c>
      <c r="D125" s="1385" t="s">
        <v>19128</v>
      </c>
      <c r="E125" s="1380">
        <v>43847</v>
      </c>
      <c r="F125" s="1349" t="s">
        <v>19133</v>
      </c>
      <c r="G125" s="1381">
        <v>0</v>
      </c>
      <c r="H125" s="1382">
        <v>2340000</v>
      </c>
    </row>
    <row r="126" spans="1:8">
      <c r="A126" s="1376"/>
      <c r="B126" s="1377" t="s">
        <v>18646</v>
      </c>
      <c r="C126" s="1378" t="s">
        <v>19125</v>
      </c>
      <c r="D126" s="1385">
        <v>999410545365</v>
      </c>
      <c r="E126" s="1380">
        <v>43980</v>
      </c>
      <c r="F126" s="1349" t="s">
        <v>19133</v>
      </c>
      <c r="G126" s="1381">
        <v>0</v>
      </c>
      <c r="H126" s="1382">
        <v>5000000</v>
      </c>
    </row>
    <row r="127" spans="1:8">
      <c r="A127" s="1386" t="s">
        <v>30</v>
      </c>
      <c r="B127" s="1377" t="s">
        <v>18646</v>
      </c>
      <c r="C127" s="1348" t="s">
        <v>19101</v>
      </c>
      <c r="D127" s="1384" t="s">
        <v>19129</v>
      </c>
      <c r="E127" s="1387">
        <v>43397</v>
      </c>
      <c r="F127" s="1349" t="s">
        <v>19133</v>
      </c>
      <c r="G127" s="1381">
        <v>19285403.789999999</v>
      </c>
      <c r="H127" s="1382">
        <v>18410185.860000003</v>
      </c>
    </row>
    <row r="128" spans="1:8">
      <c r="A128" s="2099" t="s">
        <v>19299</v>
      </c>
      <c r="B128" s="2100"/>
      <c r="C128" s="2100"/>
      <c r="D128" s="2100"/>
      <c r="E128" s="2100"/>
      <c r="F128" s="1337" t="s">
        <v>19133</v>
      </c>
      <c r="G128" s="1338">
        <f>SUMIF(F105:F127,F128,G105:G127)</f>
        <v>33417087.150000006</v>
      </c>
      <c r="H128" s="1339">
        <f>SUMIF(F105:F127,F128,H105:H127)</f>
        <v>35777036.700000003</v>
      </c>
    </row>
    <row r="129" spans="1:9" ht="13.5" customHeight="1" thickBot="1">
      <c r="A129" s="2101"/>
      <c r="B129" s="2102"/>
      <c r="C129" s="2102"/>
      <c r="D129" s="2102"/>
      <c r="E129" s="2102"/>
      <c r="F129" s="1340" t="s">
        <v>19151</v>
      </c>
      <c r="G129" s="1341">
        <f>SUMIF(F105:F128,F129,G105:G128)</f>
        <v>11016.82962</v>
      </c>
      <c r="H129" s="1342">
        <f>SUMIF(F105:F128,F129,H105:H128)</f>
        <v>544.11378000001105</v>
      </c>
    </row>
    <row r="130" spans="1:9" ht="13.5" hidden="1" thickTop="1">
      <c r="A130" s="1299" t="s">
        <v>358</v>
      </c>
      <c r="B130" s="1300"/>
      <c r="C130" s="1315"/>
      <c r="D130" s="1300"/>
      <c r="E130" s="1301"/>
      <c r="F130" s="1301"/>
      <c r="G130" s="1302"/>
      <c r="H130" s="1302"/>
    </row>
    <row r="131" spans="1:9" hidden="1">
      <c r="A131" s="1299" t="s">
        <v>359</v>
      </c>
      <c r="B131" s="1300"/>
      <c r="C131" s="1315"/>
      <c r="D131" s="1300"/>
      <c r="E131" s="1301"/>
      <c r="F131" s="1301"/>
      <c r="G131" s="1302"/>
      <c r="H131" s="1302"/>
    </row>
    <row r="132" spans="1:9" ht="13.9" customHeight="1" thickTop="1">
      <c r="A132" s="2111" t="s">
        <v>19130</v>
      </c>
      <c r="B132" s="2111"/>
      <c r="C132" s="2111"/>
      <c r="D132" s="2111"/>
      <c r="E132" s="2111"/>
      <c r="F132" s="2111"/>
      <c r="G132" s="2111"/>
      <c r="H132" s="2111"/>
    </row>
    <row r="134" spans="1:9" s="1392" customFormat="1" ht="16.5" thickBot="1">
      <c r="A134" s="40" t="s">
        <v>19131</v>
      </c>
      <c r="B134" s="1388"/>
      <c r="C134" s="1389"/>
      <c r="D134" s="1388"/>
      <c r="E134" s="1390"/>
      <c r="F134" s="1390"/>
      <c r="G134" s="1391"/>
      <c r="H134" s="1391"/>
    </row>
    <row r="135" spans="1:9" ht="13.9" customHeight="1" thickTop="1">
      <c r="A135" s="2081" t="s">
        <v>19291</v>
      </c>
      <c r="B135" s="2078" t="s">
        <v>19292</v>
      </c>
      <c r="C135" s="2078" t="s">
        <v>19300</v>
      </c>
      <c r="D135" s="2078"/>
      <c r="E135" s="2078"/>
      <c r="F135" s="2078"/>
      <c r="G135" s="2078"/>
      <c r="H135" s="2079"/>
    </row>
    <row r="136" spans="1:9" ht="25.5">
      <c r="A136" s="2082"/>
      <c r="B136" s="2080"/>
      <c r="C136" s="1324" t="s">
        <v>19293</v>
      </c>
      <c r="D136" s="1324" t="s">
        <v>19294</v>
      </c>
      <c r="E136" s="1324" t="s">
        <v>19295</v>
      </c>
      <c r="F136" s="1324" t="s">
        <v>19296</v>
      </c>
      <c r="G136" s="1325" t="s">
        <v>19297</v>
      </c>
      <c r="H136" s="1326" t="s">
        <v>19298</v>
      </c>
      <c r="I136" s="1287"/>
    </row>
    <row r="137" spans="1:9">
      <c r="A137" s="2113" t="s">
        <v>28</v>
      </c>
      <c r="B137" s="1397" t="s">
        <v>18647</v>
      </c>
      <c r="C137" s="1378" t="s">
        <v>19132</v>
      </c>
      <c r="D137" s="1393">
        <v>20000000029383</v>
      </c>
      <c r="E137" s="1398">
        <v>43671</v>
      </c>
      <c r="F137" s="1399" t="s">
        <v>19133</v>
      </c>
      <c r="G137" s="1381">
        <v>19600000</v>
      </c>
      <c r="H137" s="1382">
        <v>19600000</v>
      </c>
    </row>
    <row r="138" spans="1:9">
      <c r="A138" s="2114"/>
      <c r="B138" s="1397" t="s">
        <v>18647</v>
      </c>
      <c r="C138" s="1378" t="s">
        <v>19134</v>
      </c>
      <c r="D138" s="1393">
        <v>13509</v>
      </c>
      <c r="E138" s="1398">
        <v>43671</v>
      </c>
      <c r="F138" s="1399" t="s">
        <v>19133</v>
      </c>
      <c r="G138" s="1381">
        <v>10400000</v>
      </c>
      <c r="H138" s="1382">
        <v>10400000</v>
      </c>
    </row>
    <row r="139" spans="1:9">
      <c r="A139" s="2115"/>
      <c r="B139" s="1397" t="s">
        <v>18647</v>
      </c>
      <c r="C139" s="1378" t="s">
        <v>19135</v>
      </c>
      <c r="D139" s="1393">
        <v>56738</v>
      </c>
      <c r="E139" s="1398">
        <v>43713</v>
      </c>
      <c r="F139" s="1399" t="s">
        <v>19133</v>
      </c>
      <c r="G139" s="1381">
        <v>27777777.780000001</v>
      </c>
      <c r="H139" s="1382">
        <v>0</v>
      </c>
    </row>
    <row r="140" spans="1:9">
      <c r="A140" s="1400"/>
      <c r="B140" s="1397" t="s">
        <v>18647</v>
      </c>
      <c r="C140" s="1378" t="s">
        <v>19136</v>
      </c>
      <c r="D140" s="1393">
        <v>29901</v>
      </c>
      <c r="E140" s="1398">
        <v>43713</v>
      </c>
      <c r="F140" s="1399" t="s">
        <v>19133</v>
      </c>
      <c r="G140" s="1381">
        <v>22222222.219999999</v>
      </c>
      <c r="H140" s="1382">
        <v>0</v>
      </c>
    </row>
    <row r="141" spans="1:9">
      <c r="A141" s="1400"/>
      <c r="B141" s="1397" t="s">
        <v>18647</v>
      </c>
      <c r="C141" s="1378" t="s">
        <v>19136</v>
      </c>
      <c r="D141" s="1393">
        <v>29803</v>
      </c>
      <c r="E141" s="1398">
        <v>43713</v>
      </c>
      <c r="F141" s="1399" t="s">
        <v>19133</v>
      </c>
      <c r="G141" s="1381">
        <v>16000000</v>
      </c>
      <c r="H141" s="1382">
        <v>0</v>
      </c>
    </row>
    <row r="142" spans="1:9">
      <c r="A142" s="1400"/>
      <c r="B142" s="1397" t="s">
        <v>18647</v>
      </c>
      <c r="C142" s="1378" t="s">
        <v>19137</v>
      </c>
      <c r="D142" s="1393">
        <v>1170820001</v>
      </c>
      <c r="E142" s="1398">
        <v>43787</v>
      </c>
      <c r="F142" s="1399" t="s">
        <v>19133</v>
      </c>
      <c r="G142" s="1381">
        <v>15000000</v>
      </c>
      <c r="H142" s="1382">
        <v>0</v>
      </c>
    </row>
    <row r="143" spans="1:9">
      <c r="A143" s="1400"/>
      <c r="B143" s="1397" t="s">
        <v>18647</v>
      </c>
      <c r="C143" s="1378" t="s">
        <v>19136</v>
      </c>
      <c r="D143" s="1393">
        <v>296645</v>
      </c>
      <c r="E143" s="1398">
        <v>43880</v>
      </c>
      <c r="F143" s="1399" t="s">
        <v>19133</v>
      </c>
      <c r="G143" s="1381">
        <v>0</v>
      </c>
      <c r="H143" s="1382">
        <v>20000000</v>
      </c>
    </row>
    <row r="144" spans="1:9">
      <c r="A144" s="1400"/>
      <c r="B144" s="1397" t="s">
        <v>18647</v>
      </c>
      <c r="C144" s="1378" t="s">
        <v>19138</v>
      </c>
      <c r="D144" s="1393" t="s">
        <v>19139</v>
      </c>
      <c r="E144" s="1398">
        <v>43880</v>
      </c>
      <c r="F144" s="1399" t="s">
        <v>19133</v>
      </c>
      <c r="G144" s="1381">
        <v>0</v>
      </c>
      <c r="H144" s="1382">
        <v>15000000</v>
      </c>
    </row>
    <row r="145" spans="1:8">
      <c r="A145" s="1400"/>
      <c r="B145" s="1397" t="s">
        <v>18647</v>
      </c>
      <c r="C145" s="1378" t="s">
        <v>19138</v>
      </c>
      <c r="D145" s="1393" t="s">
        <v>19140</v>
      </c>
      <c r="E145" s="1398">
        <v>43880</v>
      </c>
      <c r="F145" s="1399" t="s">
        <v>19133</v>
      </c>
      <c r="G145" s="1381">
        <v>0</v>
      </c>
      <c r="H145" s="1382">
        <v>15000000</v>
      </c>
    </row>
    <row r="146" spans="1:8">
      <c r="A146" s="1400"/>
      <c r="B146" s="1397" t="s">
        <v>18647</v>
      </c>
      <c r="C146" s="1378" t="s">
        <v>19141</v>
      </c>
      <c r="D146" s="1381" t="s">
        <v>19142</v>
      </c>
      <c r="E146" s="1398">
        <v>39938</v>
      </c>
      <c r="F146" s="1399" t="s">
        <v>19133</v>
      </c>
      <c r="G146" s="1381">
        <v>3154931.84</v>
      </c>
      <c r="H146" s="1382">
        <v>5719154.9800000526</v>
      </c>
    </row>
    <row r="147" spans="1:8">
      <c r="A147" s="1400"/>
      <c r="B147" s="1397" t="s">
        <v>18647</v>
      </c>
      <c r="C147" s="1378" t="s">
        <v>19141</v>
      </c>
      <c r="D147" s="1381" t="s">
        <v>19143</v>
      </c>
      <c r="E147" s="1398">
        <v>40017</v>
      </c>
      <c r="F147" s="1399" t="s">
        <v>19133</v>
      </c>
      <c r="G147" s="1381">
        <v>1581468.86</v>
      </c>
      <c r="H147" s="1382">
        <v>148951.80999999651</v>
      </c>
    </row>
    <row r="148" spans="1:8">
      <c r="A148" s="1400"/>
      <c r="B148" s="1397" t="s">
        <v>18647</v>
      </c>
      <c r="C148" s="1378" t="s">
        <v>19144</v>
      </c>
      <c r="D148" s="1381" t="s">
        <v>19145</v>
      </c>
      <c r="E148" s="1398">
        <v>34121</v>
      </c>
      <c r="F148" s="1399" t="s">
        <v>19133</v>
      </c>
      <c r="G148" s="1381">
        <v>8509852.5099999998</v>
      </c>
      <c r="H148" s="1382">
        <v>51635447.24999997</v>
      </c>
    </row>
    <row r="149" spans="1:8">
      <c r="A149" s="1400"/>
      <c r="B149" s="1397" t="s">
        <v>18647</v>
      </c>
      <c r="C149" s="1378" t="s">
        <v>19136</v>
      </c>
      <c r="D149" s="1381" t="s">
        <v>19146</v>
      </c>
      <c r="E149" s="1398">
        <v>35783</v>
      </c>
      <c r="F149" s="1399" t="s">
        <v>19133</v>
      </c>
      <c r="G149" s="1381">
        <v>65567.25</v>
      </c>
      <c r="H149" s="1382">
        <v>798114.54000000423</v>
      </c>
    </row>
    <row r="150" spans="1:8">
      <c r="A150" s="1400"/>
      <c r="B150" s="1397" t="s">
        <v>18647</v>
      </c>
      <c r="C150" s="1378" t="s">
        <v>19136</v>
      </c>
      <c r="D150" s="1381" t="s">
        <v>19147</v>
      </c>
      <c r="E150" s="1398">
        <v>37776</v>
      </c>
      <c r="F150" s="1399" t="s">
        <v>19133</v>
      </c>
      <c r="G150" s="1381">
        <v>3009173.59</v>
      </c>
      <c r="H150" s="1382">
        <v>9314645.7599999756</v>
      </c>
    </row>
    <row r="151" spans="1:8">
      <c r="A151" s="1400"/>
      <c r="B151" s="1397" t="s">
        <v>18647</v>
      </c>
      <c r="C151" s="1378" t="s">
        <v>19136</v>
      </c>
      <c r="D151" s="1381" t="s">
        <v>19148</v>
      </c>
      <c r="E151" s="1398">
        <v>38643</v>
      </c>
      <c r="F151" s="1399" t="s">
        <v>19133</v>
      </c>
      <c r="G151" s="1381">
        <v>80984.73</v>
      </c>
      <c r="H151" s="1382">
        <v>195707.25000000256</v>
      </c>
    </row>
    <row r="152" spans="1:8">
      <c r="A152" s="1400"/>
      <c r="B152" s="1397" t="s">
        <v>18647</v>
      </c>
      <c r="C152" s="1378" t="s">
        <v>19136</v>
      </c>
      <c r="D152" s="1381" t="s">
        <v>19149</v>
      </c>
      <c r="E152" s="1398">
        <v>40940</v>
      </c>
      <c r="F152" s="1399" t="s">
        <v>19133</v>
      </c>
      <c r="G152" s="1381">
        <v>13951.55</v>
      </c>
      <c r="H152" s="1382">
        <v>11712.020000001125</v>
      </c>
    </row>
    <row r="153" spans="1:8">
      <c r="A153" s="1400"/>
      <c r="B153" s="1397" t="s">
        <v>18647</v>
      </c>
      <c r="C153" s="1378" t="s">
        <v>19136</v>
      </c>
      <c r="D153" s="1381" t="s">
        <v>19150</v>
      </c>
      <c r="E153" s="1398">
        <v>38643</v>
      </c>
      <c r="F153" s="1399" t="s">
        <v>19151</v>
      </c>
      <c r="G153" s="1381">
        <v>14585.93</v>
      </c>
      <c r="H153" s="1382">
        <v>124542.35999999769</v>
      </c>
    </row>
    <row r="154" spans="1:8">
      <c r="A154" s="1400"/>
      <c r="B154" s="1397" t="s">
        <v>18647</v>
      </c>
      <c r="C154" s="1378" t="s">
        <v>19152</v>
      </c>
      <c r="D154" s="1381" t="s">
        <v>19153</v>
      </c>
      <c r="E154" s="1398">
        <v>35980</v>
      </c>
      <c r="F154" s="1399" t="s">
        <v>19133</v>
      </c>
      <c r="G154" s="1381">
        <v>47278347.009999998</v>
      </c>
      <c r="H154" s="1382">
        <v>1043629.5200003199</v>
      </c>
    </row>
    <row r="155" spans="1:8">
      <c r="A155" s="1400"/>
      <c r="B155" s="1397" t="s">
        <v>18647</v>
      </c>
      <c r="C155" s="1378" t="s">
        <v>19152</v>
      </c>
      <c r="D155" s="1381" t="s">
        <v>19154</v>
      </c>
      <c r="E155" s="1398">
        <v>35699</v>
      </c>
      <c r="F155" s="1399" t="s">
        <v>19133</v>
      </c>
      <c r="G155" s="1381">
        <v>72887.460000000006</v>
      </c>
      <c r="H155" s="1382">
        <v>531406.28000000073</v>
      </c>
    </row>
    <row r="156" spans="1:8">
      <c r="A156" s="1400"/>
      <c r="B156" s="1397" t="s">
        <v>18647</v>
      </c>
      <c r="C156" s="1378" t="s">
        <v>19155</v>
      </c>
      <c r="D156" s="1381" t="s">
        <v>19156</v>
      </c>
      <c r="E156" s="1398">
        <v>39310</v>
      </c>
      <c r="F156" s="1399" t="s">
        <v>19151</v>
      </c>
      <c r="G156" s="1381">
        <v>4886287.63</v>
      </c>
      <c r="H156" s="1382">
        <v>2332019.5700000026</v>
      </c>
    </row>
    <row r="157" spans="1:8">
      <c r="A157" s="1400"/>
      <c r="B157" s="1397" t="s">
        <v>18647</v>
      </c>
      <c r="C157" s="1378" t="s">
        <v>19117</v>
      </c>
      <c r="D157" s="1381" t="s">
        <v>19157</v>
      </c>
      <c r="E157" s="1398">
        <v>42875</v>
      </c>
      <c r="F157" s="1399" t="s">
        <v>19133</v>
      </c>
      <c r="G157" s="1381">
        <v>333877.31</v>
      </c>
      <c r="H157" s="1382">
        <v>57066.490000020829</v>
      </c>
    </row>
    <row r="158" spans="1:8">
      <c r="A158" s="1400"/>
      <c r="B158" s="1397" t="s">
        <v>18647</v>
      </c>
      <c r="C158" s="1378" t="s">
        <v>19135</v>
      </c>
      <c r="D158" s="1381" t="s">
        <v>19158</v>
      </c>
      <c r="E158" s="1398">
        <v>34718</v>
      </c>
      <c r="F158" s="1399" t="s">
        <v>19133</v>
      </c>
      <c r="G158" s="1381">
        <v>52318.43</v>
      </c>
      <c r="H158" s="1382">
        <v>27817.750000001164</v>
      </c>
    </row>
    <row r="159" spans="1:8">
      <c r="A159" s="1400"/>
      <c r="B159" s="1397" t="s">
        <v>18647</v>
      </c>
      <c r="C159" s="1378" t="s">
        <v>19141</v>
      </c>
      <c r="D159" s="1381" t="s">
        <v>19159</v>
      </c>
      <c r="E159" s="1398">
        <v>41276</v>
      </c>
      <c r="F159" s="1399" t="s">
        <v>19133</v>
      </c>
      <c r="G159" s="1381">
        <v>20276639.48</v>
      </c>
      <c r="H159" s="1382">
        <v>11790873.470000036</v>
      </c>
    </row>
    <row r="160" spans="1:8">
      <c r="A160" s="1400"/>
      <c r="B160" s="1397" t="s">
        <v>18647</v>
      </c>
      <c r="C160" s="1378" t="s">
        <v>19136</v>
      </c>
      <c r="D160" s="1381" t="s">
        <v>19160</v>
      </c>
      <c r="E160" s="1398">
        <v>38869</v>
      </c>
      <c r="F160" s="1399" t="s">
        <v>19133</v>
      </c>
      <c r="G160" s="1381">
        <v>78269.89</v>
      </c>
      <c r="H160" s="1382">
        <v>112.20000000059372</v>
      </c>
    </row>
    <row r="161" spans="1:8">
      <c r="A161" s="1400"/>
      <c r="B161" s="1397" t="s">
        <v>18647</v>
      </c>
      <c r="C161" s="1378" t="s">
        <v>19161</v>
      </c>
      <c r="D161" s="1381" t="s">
        <v>19162</v>
      </c>
      <c r="E161" s="1398">
        <v>39142</v>
      </c>
      <c r="F161" s="1399" t="s">
        <v>19133</v>
      </c>
      <c r="G161" s="1381">
        <v>1226.22</v>
      </c>
      <c r="H161" s="1382">
        <v>0</v>
      </c>
    </row>
    <row r="162" spans="1:8" ht="25.5">
      <c r="A162" s="1400"/>
      <c r="B162" s="1397" t="s">
        <v>18647</v>
      </c>
      <c r="C162" s="1378" t="s">
        <v>19163</v>
      </c>
      <c r="D162" s="1381" t="s">
        <v>19164</v>
      </c>
      <c r="E162" s="1398">
        <v>39539</v>
      </c>
      <c r="F162" s="1399" t="s">
        <v>19133</v>
      </c>
      <c r="G162" s="1381">
        <v>2910031.76</v>
      </c>
      <c r="H162" s="1382">
        <v>242734.46999999371</v>
      </c>
    </row>
    <row r="163" spans="1:8">
      <c r="A163" s="1400"/>
      <c r="B163" s="1397" t="s">
        <v>18647</v>
      </c>
      <c r="C163" s="1378" t="s">
        <v>19155</v>
      </c>
      <c r="D163" s="1394" t="s">
        <v>19165</v>
      </c>
      <c r="E163" s="1398" t="s">
        <v>19166</v>
      </c>
      <c r="F163" s="1399" t="s">
        <v>19133</v>
      </c>
      <c r="G163" s="1381">
        <v>1892.49</v>
      </c>
      <c r="H163" s="1382">
        <v>19230.739999999998</v>
      </c>
    </row>
    <row r="164" spans="1:8">
      <c r="A164" s="1400"/>
      <c r="B164" s="1397" t="s">
        <v>18647</v>
      </c>
      <c r="C164" s="1378" t="s">
        <v>19152</v>
      </c>
      <c r="D164" s="1381" t="s">
        <v>19167</v>
      </c>
      <c r="E164" s="1398">
        <v>43290</v>
      </c>
      <c r="F164" s="1399" t="s">
        <v>19151</v>
      </c>
      <c r="G164" s="1381">
        <v>50367.72</v>
      </c>
      <c r="H164" s="1382">
        <v>32743.650000000031</v>
      </c>
    </row>
    <row r="165" spans="1:8">
      <c r="A165" s="1400"/>
      <c r="B165" s="1397" t="s">
        <v>18647</v>
      </c>
      <c r="C165" s="1378" t="s">
        <v>19141</v>
      </c>
      <c r="D165" s="1381" t="s">
        <v>19168</v>
      </c>
      <c r="E165" s="1398">
        <v>42983</v>
      </c>
      <c r="F165" s="1399" t="s">
        <v>19151</v>
      </c>
      <c r="G165" s="1381">
        <v>33852465.289999999</v>
      </c>
      <c r="H165" s="1382">
        <v>33852445.290000007</v>
      </c>
    </row>
    <row r="166" spans="1:8">
      <c r="A166" s="1400"/>
      <c r="B166" s="1397" t="s">
        <v>18647</v>
      </c>
      <c r="C166" s="1378" t="s">
        <v>19141</v>
      </c>
      <c r="D166" s="1381" t="s">
        <v>19169</v>
      </c>
      <c r="E166" s="1398">
        <v>42983</v>
      </c>
      <c r="F166" s="1399" t="s">
        <v>19133</v>
      </c>
      <c r="G166" s="1381">
        <v>8314732.3700000001</v>
      </c>
      <c r="H166" s="1382">
        <v>8314708.1000000006</v>
      </c>
    </row>
    <row r="167" spans="1:8">
      <c r="A167" s="1400"/>
      <c r="B167" s="1397" t="s">
        <v>18647</v>
      </c>
      <c r="C167" s="1378" t="s">
        <v>19141</v>
      </c>
      <c r="D167" s="1381" t="s">
        <v>19170</v>
      </c>
      <c r="E167" s="1398">
        <v>43159</v>
      </c>
      <c r="F167" s="1399" t="s">
        <v>19133</v>
      </c>
      <c r="G167" s="1381">
        <v>5558349.9500000002</v>
      </c>
      <c r="H167" s="1382">
        <v>7163843.7299999995</v>
      </c>
    </row>
    <row r="168" spans="1:8">
      <c r="A168" s="2116" t="s">
        <v>30</v>
      </c>
      <c r="B168" s="1397" t="s">
        <v>18647</v>
      </c>
      <c r="C168" s="1378" t="s">
        <v>19141</v>
      </c>
      <c r="D168" s="1381" t="s">
        <v>19159</v>
      </c>
      <c r="E168" s="1398" t="s">
        <v>19171</v>
      </c>
      <c r="F168" s="1399" t="s">
        <v>19133</v>
      </c>
      <c r="G168" s="1381">
        <v>15339048.210000001</v>
      </c>
      <c r="H168" s="1382">
        <v>122766350.13000001</v>
      </c>
    </row>
    <row r="169" spans="1:8">
      <c r="A169" s="2117"/>
      <c r="B169" s="1397" t="s">
        <v>18647</v>
      </c>
      <c r="C169" s="1378" t="s">
        <v>19141</v>
      </c>
      <c r="D169" s="1393">
        <v>6068001526</v>
      </c>
      <c r="E169" s="1398">
        <v>42873</v>
      </c>
      <c r="F169" s="1399" t="s">
        <v>19151</v>
      </c>
      <c r="G169" s="1381">
        <v>6442570.3499999996</v>
      </c>
      <c r="H169" s="1382">
        <v>6442570.3499999885</v>
      </c>
    </row>
    <row r="170" spans="1:8">
      <c r="A170" s="2099" t="s">
        <v>19299</v>
      </c>
      <c r="B170" s="2100"/>
      <c r="C170" s="2100"/>
      <c r="D170" s="2100"/>
      <c r="E170" s="2100"/>
      <c r="F170" s="1337" t="s">
        <v>19133</v>
      </c>
      <c r="G170" s="1338">
        <v>227633550.91</v>
      </c>
      <c r="H170" s="1339">
        <v>299781506.49000031</v>
      </c>
    </row>
    <row r="171" spans="1:8" ht="11.45" customHeight="1" thickBot="1">
      <c r="A171" s="2101"/>
      <c r="B171" s="2102"/>
      <c r="C171" s="2102"/>
      <c r="D171" s="2102"/>
      <c r="E171" s="2102"/>
      <c r="F171" s="1340" t="s">
        <v>19151</v>
      </c>
      <c r="G171" s="1341">
        <v>45246276.920000002</v>
      </c>
      <c r="H171" s="1342">
        <v>42784321.219999991</v>
      </c>
    </row>
    <row r="172" spans="1:8" ht="13.5" hidden="1" thickTop="1">
      <c r="A172" s="1299" t="s">
        <v>358</v>
      </c>
      <c r="B172" s="1300"/>
      <c r="C172" s="1315"/>
      <c r="D172" s="1300"/>
      <c r="E172" s="1301"/>
      <c r="F172" s="1301"/>
      <c r="G172" s="1323"/>
      <c r="H172" s="1323"/>
    </row>
    <row r="173" spans="1:8" hidden="1">
      <c r="A173" s="1299" t="s">
        <v>359</v>
      </c>
      <c r="B173" s="1300"/>
      <c r="C173" s="1315"/>
      <c r="D173" s="1300"/>
      <c r="E173" s="1301"/>
      <c r="F173" s="1301"/>
      <c r="G173" s="1323"/>
      <c r="H173" s="1323"/>
    </row>
    <row r="174" spans="1:8" ht="13.5" thickTop="1">
      <c r="A174" s="1299"/>
      <c r="B174" s="1300"/>
      <c r="C174" s="1315"/>
      <c r="D174" s="1300"/>
      <c r="E174" s="1301"/>
      <c r="F174" s="1301"/>
      <c r="G174" s="1323"/>
      <c r="H174" s="1323"/>
    </row>
    <row r="175" spans="1:8" ht="16.5" thickBot="1">
      <c r="A175" s="40" t="s">
        <v>19172</v>
      </c>
      <c r="B175" s="1300"/>
      <c r="C175" s="1315"/>
      <c r="D175" s="1300"/>
      <c r="E175" s="1301"/>
      <c r="F175" s="1301"/>
      <c r="G175" s="1323"/>
      <c r="H175" s="1323"/>
    </row>
    <row r="176" spans="1:8" ht="13.9" customHeight="1" thickTop="1">
      <c r="A176" s="2081" t="s">
        <v>19291</v>
      </c>
      <c r="B176" s="2078" t="s">
        <v>19292</v>
      </c>
      <c r="C176" s="2078" t="s">
        <v>19300</v>
      </c>
      <c r="D176" s="2078"/>
      <c r="E176" s="2078"/>
      <c r="F176" s="2078"/>
      <c r="G176" s="2078"/>
      <c r="H176" s="2079"/>
    </row>
    <row r="177" spans="1:9" ht="25.5">
      <c r="A177" s="2082"/>
      <c r="B177" s="2080"/>
      <c r="C177" s="1324" t="s">
        <v>19293</v>
      </c>
      <c r="D177" s="1324" t="s">
        <v>19294</v>
      </c>
      <c r="E177" s="1324" t="s">
        <v>19295</v>
      </c>
      <c r="F177" s="1324" t="s">
        <v>19296</v>
      </c>
      <c r="G177" s="1325" t="s">
        <v>19297</v>
      </c>
      <c r="H177" s="1326" t="s">
        <v>19298</v>
      </c>
      <c r="I177" s="1287"/>
    </row>
    <row r="178" spans="1:9">
      <c r="A178" s="1400" t="s">
        <v>27</v>
      </c>
      <c r="B178" s="1377" t="s">
        <v>18648</v>
      </c>
      <c r="C178" s="1378" t="s">
        <v>19254</v>
      </c>
      <c r="D178" s="1381" t="s">
        <v>19173</v>
      </c>
      <c r="E178" s="1398">
        <v>41283</v>
      </c>
      <c r="F178" s="1399" t="s">
        <v>19037</v>
      </c>
      <c r="G178" s="1401">
        <v>0</v>
      </c>
      <c r="H178" s="1402">
        <v>0</v>
      </c>
    </row>
    <row r="179" spans="1:9">
      <c r="A179" s="1400" t="s">
        <v>19174</v>
      </c>
      <c r="B179" s="1377" t="s">
        <v>18648</v>
      </c>
      <c r="C179" s="1378" t="s">
        <v>19254</v>
      </c>
      <c r="D179" s="1381" t="s">
        <v>19173</v>
      </c>
      <c r="E179" s="1398">
        <v>43474</v>
      </c>
      <c r="F179" s="1349" t="s">
        <v>19133</v>
      </c>
      <c r="G179" s="1401">
        <v>1607594.88</v>
      </c>
      <c r="H179" s="1402">
        <v>2779879.37</v>
      </c>
    </row>
    <row r="180" spans="1:9">
      <c r="A180" s="1400"/>
      <c r="B180" s="1377" t="s">
        <v>18648</v>
      </c>
      <c r="C180" s="1348" t="s">
        <v>19101</v>
      </c>
      <c r="D180" s="1381" t="s">
        <v>19175</v>
      </c>
      <c r="E180" s="1398">
        <v>39806</v>
      </c>
      <c r="F180" s="1349" t="s">
        <v>19133</v>
      </c>
      <c r="G180" s="1401">
        <v>425797.43</v>
      </c>
      <c r="H180" s="1402">
        <v>188313.54</v>
      </c>
    </row>
    <row r="181" spans="1:9">
      <c r="A181" s="1400"/>
      <c r="B181" s="1377" t="s">
        <v>18648</v>
      </c>
      <c r="C181" s="1348" t="s">
        <v>19101</v>
      </c>
      <c r="D181" s="1381" t="s">
        <v>19176</v>
      </c>
      <c r="E181" s="1398">
        <v>38419</v>
      </c>
      <c r="F181" s="1349" t="s">
        <v>19133</v>
      </c>
      <c r="G181" s="1401">
        <v>77418.44</v>
      </c>
      <c r="H181" s="1402">
        <v>94422.44</v>
      </c>
    </row>
    <row r="182" spans="1:9">
      <c r="A182" s="1400"/>
      <c r="B182" s="1377" t="s">
        <v>18648</v>
      </c>
      <c r="C182" s="1348" t="s">
        <v>19101</v>
      </c>
      <c r="D182" s="1381" t="s">
        <v>19177</v>
      </c>
      <c r="E182" s="1398">
        <v>40135</v>
      </c>
      <c r="F182" s="1349" t="s">
        <v>19133</v>
      </c>
      <c r="G182" s="1401">
        <v>3105</v>
      </c>
      <c r="H182" s="1402">
        <v>3063</v>
      </c>
    </row>
    <row r="183" spans="1:9">
      <c r="A183" s="1400"/>
      <c r="B183" s="1377" t="s">
        <v>18648</v>
      </c>
      <c r="C183" s="1348" t="s">
        <v>19101</v>
      </c>
      <c r="D183" s="1381" t="s">
        <v>19178</v>
      </c>
      <c r="E183" s="1398">
        <v>41362</v>
      </c>
      <c r="F183" s="1349" t="s">
        <v>19133</v>
      </c>
      <c r="G183" s="1401">
        <v>3.48</v>
      </c>
      <c r="H183" s="1402">
        <v>3.48</v>
      </c>
    </row>
    <row r="184" spans="1:9">
      <c r="A184" s="1400"/>
      <c r="B184" s="1377" t="s">
        <v>18648</v>
      </c>
      <c r="C184" s="1348" t="s">
        <v>19101</v>
      </c>
      <c r="D184" s="1381" t="s">
        <v>19179</v>
      </c>
      <c r="E184" s="1398">
        <v>43159</v>
      </c>
      <c r="F184" s="1349" t="s">
        <v>19133</v>
      </c>
      <c r="G184" s="1401">
        <v>0</v>
      </c>
      <c r="H184" s="1402">
        <v>0</v>
      </c>
    </row>
    <row r="185" spans="1:9">
      <c r="A185" s="1400"/>
      <c r="B185" s="1377" t="s">
        <v>18648</v>
      </c>
      <c r="C185" s="1403" t="s">
        <v>19136</v>
      </c>
      <c r="D185" s="1381" t="s">
        <v>19180</v>
      </c>
      <c r="E185" s="1398">
        <v>34554</v>
      </c>
      <c r="F185" s="1349" t="s">
        <v>19133</v>
      </c>
      <c r="G185" s="1401">
        <v>4474253.7</v>
      </c>
      <c r="H185" s="1402">
        <v>3486944.34</v>
      </c>
    </row>
    <row r="186" spans="1:9">
      <c r="A186" s="1400"/>
      <c r="B186" s="1377" t="s">
        <v>18648</v>
      </c>
      <c r="C186" s="1403" t="s">
        <v>19136</v>
      </c>
      <c r="D186" s="1381" t="s">
        <v>19181</v>
      </c>
      <c r="E186" s="1398">
        <v>37804</v>
      </c>
      <c r="F186" s="1349" t="s">
        <v>19133</v>
      </c>
      <c r="G186" s="1401">
        <v>10263.23</v>
      </c>
      <c r="H186" s="1402">
        <v>29969.23</v>
      </c>
    </row>
    <row r="187" spans="1:9">
      <c r="A187" s="1400"/>
      <c r="B187" s="1377" t="s">
        <v>18648</v>
      </c>
      <c r="C187" s="1378" t="s">
        <v>19255</v>
      </c>
      <c r="D187" s="1381" t="s">
        <v>19182</v>
      </c>
      <c r="E187" s="1398">
        <v>36895</v>
      </c>
      <c r="F187" s="1349" t="s">
        <v>19133</v>
      </c>
      <c r="G187" s="1401">
        <v>2963130.19</v>
      </c>
      <c r="H187" s="1402">
        <v>4429794.4400000004</v>
      </c>
    </row>
    <row r="188" spans="1:9">
      <c r="A188" s="1400"/>
      <c r="B188" s="1377" t="s">
        <v>18648</v>
      </c>
      <c r="C188" s="1378" t="s">
        <v>19255</v>
      </c>
      <c r="D188" s="1381" t="s">
        <v>19183</v>
      </c>
      <c r="E188" s="1398">
        <v>39198</v>
      </c>
      <c r="F188" s="1349" t="s">
        <v>19133</v>
      </c>
      <c r="G188" s="1401">
        <v>1030490.2</v>
      </c>
      <c r="H188" s="1402">
        <v>886206.73</v>
      </c>
    </row>
    <row r="189" spans="1:9">
      <c r="A189" s="1400"/>
      <c r="B189" s="1377" t="s">
        <v>18648</v>
      </c>
      <c r="C189" s="1378" t="s">
        <v>19135</v>
      </c>
      <c r="D189" s="1381" t="s">
        <v>19184</v>
      </c>
      <c r="E189" s="1398">
        <v>39952</v>
      </c>
      <c r="F189" s="1349" t="s">
        <v>19133</v>
      </c>
      <c r="G189" s="1401">
        <v>1373130.7</v>
      </c>
      <c r="H189" s="1402">
        <v>1526075.31</v>
      </c>
    </row>
    <row r="190" spans="1:9">
      <c r="A190" s="1400" t="s">
        <v>30</v>
      </c>
      <c r="B190" s="1377" t="s">
        <v>18648</v>
      </c>
      <c r="C190" s="1348" t="s">
        <v>19101</v>
      </c>
      <c r="D190" s="1381" t="s">
        <v>19185</v>
      </c>
      <c r="E190" s="1398">
        <v>42979</v>
      </c>
      <c r="F190" s="1349" t="s">
        <v>19133</v>
      </c>
      <c r="G190" s="1401">
        <v>834.9</v>
      </c>
      <c r="H190" s="1402">
        <v>834.9</v>
      </c>
    </row>
    <row r="191" spans="1:9" ht="13.5" thickBot="1">
      <c r="A191" s="2097" t="s">
        <v>0</v>
      </c>
      <c r="B191" s="2098"/>
      <c r="C191" s="2098"/>
      <c r="D191" s="2098"/>
      <c r="E191" s="2098"/>
      <c r="F191" s="2098"/>
      <c r="G191" s="1408">
        <f>SUM(G178:G190)</f>
        <v>11966022.149999999</v>
      </c>
      <c r="H191" s="1409">
        <f>SUM(H178:H190)</f>
        <v>13425506.780000001</v>
      </c>
    </row>
    <row r="192" spans="1:9" ht="13.5" hidden="1" thickTop="1">
      <c r="A192" s="1299" t="s">
        <v>358</v>
      </c>
      <c r="B192" s="1300"/>
      <c r="C192" s="1315"/>
      <c r="D192" s="1300"/>
      <c r="E192" s="1301"/>
      <c r="F192" s="1301"/>
      <c r="G192" s="1323"/>
      <c r="H192" s="1323"/>
    </row>
    <row r="193" spans="1:9" hidden="1">
      <c r="A193" s="1299" t="s">
        <v>359</v>
      </c>
      <c r="B193" s="1300"/>
      <c r="C193" s="1315"/>
      <c r="D193" s="1300"/>
      <c r="E193" s="1301"/>
      <c r="F193" s="1301"/>
      <c r="G193" s="1323"/>
      <c r="H193" s="1323"/>
    </row>
    <row r="194" spans="1:9" ht="13.5" thickTop="1"/>
    <row r="195" spans="1:9" ht="15.75" thickBot="1">
      <c r="A195" s="337" t="s">
        <v>19186</v>
      </c>
      <c r="B195" s="1300"/>
      <c r="C195" s="1315"/>
      <c r="D195" s="1300"/>
      <c r="E195" s="1301"/>
      <c r="F195" s="1301"/>
      <c r="G195" s="1323"/>
      <c r="H195" s="1323"/>
    </row>
    <row r="196" spans="1:9" ht="13.9" customHeight="1" thickTop="1">
      <c r="A196" s="2081" t="s">
        <v>19291</v>
      </c>
      <c r="B196" s="2078" t="s">
        <v>19292</v>
      </c>
      <c r="C196" s="2078" t="s">
        <v>19300</v>
      </c>
      <c r="D196" s="2078"/>
      <c r="E196" s="2078"/>
      <c r="F196" s="2078"/>
      <c r="G196" s="2078"/>
      <c r="H196" s="2079"/>
    </row>
    <row r="197" spans="1:9" ht="25.5">
      <c r="A197" s="2082"/>
      <c r="B197" s="2080"/>
      <c r="C197" s="1324" t="s">
        <v>19293</v>
      </c>
      <c r="D197" s="1324" t="s">
        <v>19294</v>
      </c>
      <c r="E197" s="1324" t="s">
        <v>19295</v>
      </c>
      <c r="F197" s="1324" t="s">
        <v>19296</v>
      </c>
      <c r="G197" s="1325" t="s">
        <v>19297</v>
      </c>
      <c r="H197" s="1326" t="s">
        <v>19298</v>
      </c>
      <c r="I197" s="1287"/>
    </row>
    <row r="198" spans="1:9">
      <c r="A198" s="1404" t="s">
        <v>27</v>
      </c>
      <c r="B198" s="1405" t="s">
        <v>19187</v>
      </c>
      <c r="C198" s="1378" t="s">
        <v>19188</v>
      </c>
      <c r="D198" s="1410" t="s">
        <v>19189</v>
      </c>
      <c r="E198" s="1407"/>
      <c r="F198" s="1407"/>
      <c r="G198" s="1406"/>
      <c r="H198" s="1411"/>
    </row>
    <row r="199" spans="1:9">
      <c r="A199" s="2105" t="s">
        <v>19174</v>
      </c>
      <c r="B199" s="1405"/>
      <c r="C199" s="1378"/>
      <c r="D199" s="1410"/>
      <c r="E199" s="1398"/>
      <c r="F199" s="1399"/>
      <c r="G199" s="1381"/>
      <c r="H199" s="1382"/>
    </row>
    <row r="200" spans="1:9">
      <c r="A200" s="2105"/>
      <c r="B200" s="1405" t="s">
        <v>19187</v>
      </c>
      <c r="C200" s="1378" t="s">
        <v>19101</v>
      </c>
      <c r="D200" s="1410" t="s">
        <v>19190</v>
      </c>
      <c r="E200" s="1398">
        <v>39812</v>
      </c>
      <c r="F200" s="1349" t="s">
        <v>19133</v>
      </c>
      <c r="G200" s="1381">
        <v>0</v>
      </c>
      <c r="H200" s="1382">
        <v>0</v>
      </c>
    </row>
    <row r="201" spans="1:9">
      <c r="A201" s="1404"/>
      <c r="B201" s="1405" t="s">
        <v>19187</v>
      </c>
      <c r="C201" s="1378" t="s">
        <v>19101</v>
      </c>
      <c r="D201" s="1410" t="s">
        <v>19189</v>
      </c>
      <c r="E201" s="1398">
        <v>41273</v>
      </c>
      <c r="F201" s="1349" t="s">
        <v>19133</v>
      </c>
      <c r="G201" s="1381">
        <v>14901765.699999999</v>
      </c>
      <c r="H201" s="1382">
        <v>14484638.01</v>
      </c>
    </row>
    <row r="202" spans="1:9">
      <c r="A202" s="1404"/>
      <c r="B202" s="1405" t="s">
        <v>19187</v>
      </c>
      <c r="C202" s="1378" t="s">
        <v>19101</v>
      </c>
      <c r="D202" s="1410" t="s">
        <v>19191</v>
      </c>
      <c r="E202" s="1398">
        <v>40610</v>
      </c>
      <c r="F202" s="1349" t="s">
        <v>19133</v>
      </c>
      <c r="G202" s="1381">
        <v>0</v>
      </c>
      <c r="H202" s="1382">
        <v>0</v>
      </c>
    </row>
    <row r="203" spans="1:9">
      <c r="A203" s="1404"/>
      <c r="B203" s="1405" t="s">
        <v>19187</v>
      </c>
      <c r="C203" s="1378" t="s">
        <v>19136</v>
      </c>
      <c r="D203" s="1410" t="s">
        <v>19192</v>
      </c>
      <c r="E203" s="1398">
        <v>36850</v>
      </c>
      <c r="F203" s="1349" t="s">
        <v>19133</v>
      </c>
      <c r="G203" s="1381">
        <v>4008667.41</v>
      </c>
      <c r="H203" s="1382">
        <v>2153811.7800000012</v>
      </c>
    </row>
    <row r="204" spans="1:9">
      <c r="A204" s="1404"/>
      <c r="B204" s="1405" t="s">
        <v>19187</v>
      </c>
      <c r="C204" s="1378" t="s">
        <v>19136</v>
      </c>
      <c r="D204" s="1410" t="s">
        <v>19193</v>
      </c>
      <c r="E204" s="1398">
        <v>39001</v>
      </c>
      <c r="F204" s="1336" t="s">
        <v>19151</v>
      </c>
      <c r="G204" s="1381">
        <v>162.19</v>
      </c>
      <c r="H204" s="1382">
        <v>85.63</v>
      </c>
    </row>
    <row r="205" spans="1:9">
      <c r="A205" s="1404"/>
      <c r="B205" s="1405" t="s">
        <v>19187</v>
      </c>
      <c r="C205" s="1378" t="s">
        <v>19194</v>
      </c>
      <c r="D205" s="1410" t="s">
        <v>19195</v>
      </c>
      <c r="E205" s="1398">
        <v>36165</v>
      </c>
      <c r="F205" s="1349" t="s">
        <v>19133</v>
      </c>
      <c r="G205" s="1381">
        <v>593793.72</v>
      </c>
      <c r="H205" s="1382">
        <v>56291.860000000299</v>
      </c>
    </row>
    <row r="206" spans="1:9">
      <c r="A206" s="1404"/>
      <c r="B206" s="1405" t="s">
        <v>19187</v>
      </c>
      <c r="C206" s="1378" t="s">
        <v>19135</v>
      </c>
      <c r="D206" s="1410" t="s">
        <v>19196</v>
      </c>
      <c r="E206" s="1398">
        <v>39660</v>
      </c>
      <c r="F206" s="1349" t="s">
        <v>19133</v>
      </c>
      <c r="G206" s="1381">
        <v>1411761.9799999977</v>
      </c>
      <c r="H206" s="1382">
        <v>1417716.7799999975</v>
      </c>
    </row>
    <row r="207" spans="1:9">
      <c r="A207" s="2099" t="s">
        <v>19299</v>
      </c>
      <c r="B207" s="2100"/>
      <c r="C207" s="2100"/>
      <c r="D207" s="2100"/>
      <c r="E207" s="2100"/>
      <c r="F207" s="1337" t="s">
        <v>19133</v>
      </c>
      <c r="G207" s="1338">
        <f>SUMIF(F191:F206,F207,G191:G206)</f>
        <v>20915988.809999995</v>
      </c>
      <c r="H207" s="1339">
        <f>SUMIF(F191:F206,F207,H191:H206)</f>
        <v>18112458.43</v>
      </c>
    </row>
    <row r="208" spans="1:9" ht="13.5" customHeight="1" thickBot="1">
      <c r="A208" s="2101"/>
      <c r="B208" s="2102"/>
      <c r="C208" s="2102"/>
      <c r="D208" s="2102"/>
      <c r="E208" s="2102"/>
      <c r="F208" s="1340" t="s">
        <v>19151</v>
      </c>
      <c r="G208" s="1341">
        <f>SUMIF(F191:F207,F208,G191:G207)</f>
        <v>162.19</v>
      </c>
      <c r="H208" s="1342">
        <f>SUMIF(F191:F207,F208,H191:H207)</f>
        <v>85.63</v>
      </c>
    </row>
    <row r="209" spans="1:9" ht="13.5" hidden="1" thickTop="1">
      <c r="A209" s="1299" t="s">
        <v>358</v>
      </c>
      <c r="B209" s="1299"/>
      <c r="C209" s="1316"/>
      <c r="D209" s="1299"/>
      <c r="E209" s="1318"/>
      <c r="F209" s="1318"/>
      <c r="G209" s="1302"/>
      <c r="H209" s="1302"/>
    </row>
    <row r="210" spans="1:9" hidden="1">
      <c r="A210" s="1299" t="s">
        <v>359</v>
      </c>
      <c r="B210" s="1299"/>
      <c r="C210" s="1316"/>
      <c r="D210" s="1299"/>
      <c r="E210" s="1318"/>
      <c r="F210" s="1318"/>
      <c r="G210" s="1302"/>
      <c r="H210" s="1302"/>
    </row>
    <row r="211" spans="1:9" ht="13.5" thickTop="1">
      <c r="A211" s="1299" t="s">
        <v>19197</v>
      </c>
      <c r="B211" s="1299"/>
      <c r="C211" s="1316"/>
      <c r="D211" s="1299"/>
      <c r="E211" s="1318"/>
      <c r="F211" s="1318"/>
      <c r="G211" s="1302"/>
      <c r="H211" s="1302"/>
    </row>
    <row r="212" spans="1:9">
      <c r="A212" s="1299"/>
      <c r="B212" s="1299"/>
      <c r="C212" s="1316"/>
      <c r="D212" s="1302"/>
      <c r="E212" s="1318"/>
      <c r="F212" s="1318"/>
      <c r="G212" s="1302"/>
      <c r="H212" s="1302"/>
    </row>
    <row r="213" spans="1:9" ht="16.5" thickBot="1">
      <c r="A213" s="2112" t="s">
        <v>593</v>
      </c>
      <c r="B213" s="2112"/>
      <c r="C213" s="2112"/>
      <c r="D213" s="2112"/>
      <c r="E213" s="2112"/>
      <c r="F213" s="2112"/>
      <c r="G213" s="2112"/>
      <c r="H213" s="2112"/>
    </row>
    <row r="214" spans="1:9" ht="13.9" customHeight="1" thickTop="1">
      <c r="A214" s="2081" t="s">
        <v>19291</v>
      </c>
      <c r="B214" s="2078" t="s">
        <v>19292</v>
      </c>
      <c r="C214" s="2078" t="s">
        <v>19300</v>
      </c>
      <c r="D214" s="2078"/>
      <c r="E214" s="2078"/>
      <c r="F214" s="2078"/>
      <c r="G214" s="2078"/>
      <c r="H214" s="2079"/>
    </row>
    <row r="215" spans="1:9" ht="25.5">
      <c r="A215" s="2082"/>
      <c r="B215" s="2080"/>
      <c r="C215" s="1324" t="s">
        <v>19293</v>
      </c>
      <c r="D215" s="1324" t="s">
        <v>19294</v>
      </c>
      <c r="E215" s="1324" t="s">
        <v>19295</v>
      </c>
      <c r="F215" s="1324" t="s">
        <v>19296</v>
      </c>
      <c r="G215" s="1325" t="s">
        <v>19297</v>
      </c>
      <c r="H215" s="1326" t="s">
        <v>19298</v>
      </c>
      <c r="I215" s="1287"/>
    </row>
    <row r="216" spans="1:9">
      <c r="A216" s="1404" t="s">
        <v>27</v>
      </c>
      <c r="B216" s="1675" t="s">
        <v>18650</v>
      </c>
      <c r="C216" s="1335" t="s">
        <v>19101</v>
      </c>
      <c r="D216" s="1415" t="s">
        <v>19198</v>
      </c>
      <c r="E216" s="1407" t="s">
        <v>19199</v>
      </c>
      <c r="F216" s="1407" t="s">
        <v>19133</v>
      </c>
      <c r="G216" s="1416">
        <v>0</v>
      </c>
      <c r="H216" s="1417">
        <v>0</v>
      </c>
    </row>
    <row r="217" spans="1:9">
      <c r="A217" s="1404" t="s">
        <v>28</v>
      </c>
      <c r="B217" s="1675"/>
      <c r="C217" s="1335"/>
      <c r="D217" s="1415"/>
      <c r="E217" s="1407"/>
      <c r="F217" s="1407"/>
      <c r="G217" s="1416"/>
      <c r="H217" s="1417"/>
    </row>
    <row r="218" spans="1:9">
      <c r="A218" s="1404" t="s">
        <v>19200</v>
      </c>
      <c r="B218" s="1675" t="s">
        <v>18650</v>
      </c>
      <c r="C218" s="1335" t="s">
        <v>19101</v>
      </c>
      <c r="D218" s="1415" t="s">
        <v>19201</v>
      </c>
      <c r="E218" s="1407" t="s">
        <v>19202</v>
      </c>
      <c r="F218" s="1407" t="s">
        <v>19133</v>
      </c>
      <c r="G218" s="1416">
        <v>166302.09999999998</v>
      </c>
      <c r="H218" s="1417">
        <v>202774.85000000009</v>
      </c>
    </row>
    <row r="219" spans="1:9">
      <c r="A219" s="1404" t="s">
        <v>19203</v>
      </c>
      <c r="B219" s="1675" t="s">
        <v>18650</v>
      </c>
      <c r="C219" s="1335" t="s">
        <v>19101</v>
      </c>
      <c r="D219" s="1415" t="s">
        <v>19198</v>
      </c>
      <c r="E219" s="1407" t="s">
        <v>19204</v>
      </c>
      <c r="F219" s="1407" t="s">
        <v>19133</v>
      </c>
      <c r="G219" s="1416">
        <v>1280624.2499999998</v>
      </c>
      <c r="H219" s="1417">
        <v>1284841.5499999998</v>
      </c>
    </row>
    <row r="220" spans="1:9">
      <c r="A220" s="1404" t="s">
        <v>29</v>
      </c>
      <c r="B220" s="1675"/>
      <c r="C220" s="1335"/>
      <c r="D220" s="1415"/>
      <c r="E220" s="1407"/>
      <c r="F220" s="1407"/>
      <c r="G220" s="1416"/>
      <c r="H220" s="1417"/>
    </row>
    <row r="221" spans="1:9">
      <c r="A221" s="1404" t="s">
        <v>299</v>
      </c>
      <c r="B221" s="1675"/>
      <c r="C221" s="1335"/>
      <c r="D221" s="1415"/>
      <c r="E221" s="1407"/>
      <c r="F221" s="1407"/>
      <c r="G221" s="1416"/>
      <c r="H221" s="1417"/>
    </row>
    <row r="222" spans="1:9">
      <c r="A222" s="1404" t="s">
        <v>30</v>
      </c>
      <c r="B222" s="1675"/>
      <c r="C222" s="1335"/>
      <c r="D222" s="1415"/>
      <c r="E222" s="1407"/>
      <c r="F222" s="1407"/>
      <c r="G222" s="1416"/>
      <c r="H222" s="1417"/>
    </row>
    <row r="223" spans="1:9">
      <c r="A223" s="1404" t="s">
        <v>19205</v>
      </c>
      <c r="B223" s="1675" t="s">
        <v>18650</v>
      </c>
      <c r="C223" s="1335" t="s">
        <v>19101</v>
      </c>
      <c r="D223" s="1415" t="s">
        <v>19206</v>
      </c>
      <c r="E223" s="1407" t="s">
        <v>19207</v>
      </c>
      <c r="F223" s="1407" t="s">
        <v>19133</v>
      </c>
      <c r="G223" s="1416">
        <v>16827.93</v>
      </c>
      <c r="H223" s="1417">
        <v>16827.93</v>
      </c>
    </row>
    <row r="224" spans="1:9">
      <c r="A224" s="1404" t="s">
        <v>31</v>
      </c>
      <c r="B224" s="1675"/>
      <c r="C224" s="1335"/>
      <c r="D224" s="1415"/>
      <c r="E224" s="1407"/>
      <c r="F224" s="1407"/>
      <c r="G224" s="1416"/>
      <c r="H224" s="1417"/>
    </row>
    <row r="225" spans="1:9">
      <c r="A225" s="1404" t="s">
        <v>32</v>
      </c>
      <c r="B225" s="1675"/>
      <c r="C225" s="1335"/>
      <c r="D225" s="1415"/>
      <c r="E225" s="1407"/>
      <c r="F225" s="1407"/>
      <c r="G225" s="1416"/>
      <c r="H225" s="1417"/>
    </row>
    <row r="226" spans="1:9" ht="25.5">
      <c r="A226" s="1327" t="s">
        <v>19208</v>
      </c>
      <c r="B226" s="1675" t="s">
        <v>18650</v>
      </c>
      <c r="C226" s="1335" t="s">
        <v>19101</v>
      </c>
      <c r="D226" s="1415" t="s">
        <v>19198</v>
      </c>
      <c r="E226" s="1407" t="s">
        <v>19209</v>
      </c>
      <c r="F226" s="1407" t="s">
        <v>19133</v>
      </c>
      <c r="G226" s="1416">
        <v>7292257.8899999997</v>
      </c>
      <c r="H226" s="1417">
        <v>6309560.7830000017</v>
      </c>
    </row>
    <row r="227" spans="1:9" ht="13.5" thickBot="1">
      <c r="A227" s="2097" t="s">
        <v>0</v>
      </c>
      <c r="B227" s="2098"/>
      <c r="C227" s="2098"/>
      <c r="D227" s="2098"/>
      <c r="E227" s="2098"/>
      <c r="F227" s="2098"/>
      <c r="G227" s="1412">
        <v>8756012.1699999999</v>
      </c>
      <c r="H227" s="1413">
        <v>7814005.1130000018</v>
      </c>
    </row>
    <row r="228" spans="1:9" ht="13.5" hidden="1" thickTop="1">
      <c r="A228" s="1299" t="s">
        <v>358</v>
      </c>
      <c r="B228" s="1300"/>
      <c r="C228" s="1315"/>
      <c r="D228" s="1300"/>
      <c r="E228" s="1301"/>
      <c r="F228" s="1301"/>
      <c r="G228" s="1323"/>
      <c r="H228" s="1323"/>
    </row>
    <row r="229" spans="1:9" hidden="1">
      <c r="A229" s="1299" t="s">
        <v>359</v>
      </c>
      <c r="B229" s="1300"/>
      <c r="C229" s="1315"/>
      <c r="D229" s="1300"/>
      <c r="E229" s="1301"/>
      <c r="F229" s="1301"/>
      <c r="G229" s="1323"/>
      <c r="H229" s="1323"/>
    </row>
    <row r="230" spans="1:9" ht="13.5" thickTop="1"/>
    <row r="231" spans="1:9" ht="16.5" thickBot="1">
      <c r="A231" s="40" t="s">
        <v>595</v>
      </c>
      <c r="B231" s="1300"/>
      <c r="C231" s="1315"/>
      <c r="D231" s="1300"/>
      <c r="E231" s="1301"/>
      <c r="F231" s="1301"/>
      <c r="G231" s="1323"/>
      <c r="H231" s="1323"/>
    </row>
    <row r="232" spans="1:9" ht="13.9" customHeight="1" thickTop="1">
      <c r="A232" s="2081" t="s">
        <v>19291</v>
      </c>
      <c r="B232" s="2078" t="s">
        <v>19292</v>
      </c>
      <c r="C232" s="2078" t="s">
        <v>19300</v>
      </c>
      <c r="D232" s="2078"/>
      <c r="E232" s="2078"/>
      <c r="F232" s="2078"/>
      <c r="G232" s="2078"/>
      <c r="H232" s="2079"/>
    </row>
    <row r="233" spans="1:9" ht="25.5">
      <c r="A233" s="2082"/>
      <c r="B233" s="2080"/>
      <c r="C233" s="1324" t="s">
        <v>19293</v>
      </c>
      <c r="D233" s="1324" t="s">
        <v>19294</v>
      </c>
      <c r="E233" s="1324" t="s">
        <v>19295</v>
      </c>
      <c r="F233" s="1324" t="s">
        <v>19296</v>
      </c>
      <c r="G233" s="1325" t="s">
        <v>19297</v>
      </c>
      <c r="H233" s="1326" t="s">
        <v>19298</v>
      </c>
      <c r="I233" s="1287"/>
    </row>
    <row r="234" spans="1:9">
      <c r="A234" s="2105" t="s">
        <v>28</v>
      </c>
      <c r="B234" s="1372" t="s">
        <v>18651</v>
      </c>
      <c r="C234" s="1329" t="s">
        <v>19101</v>
      </c>
      <c r="D234" s="1414" t="s">
        <v>19262</v>
      </c>
      <c r="E234" s="1373"/>
      <c r="F234" s="1332" t="s">
        <v>19133</v>
      </c>
      <c r="G234" s="1374">
        <v>432882.75</v>
      </c>
      <c r="H234" s="1375">
        <v>91673.31</v>
      </c>
    </row>
    <row r="235" spans="1:9">
      <c r="A235" s="2105"/>
      <c r="B235" s="1372" t="s">
        <v>18651</v>
      </c>
      <c r="C235" s="1329" t="s">
        <v>19101</v>
      </c>
      <c r="D235" s="1414" t="s">
        <v>19263</v>
      </c>
      <c r="E235" s="1373"/>
      <c r="F235" s="1332" t="s">
        <v>19133</v>
      </c>
      <c r="G235" s="1374">
        <v>1807674.37</v>
      </c>
      <c r="H235" s="1375">
        <v>56363.690000000875</v>
      </c>
    </row>
    <row r="236" spans="1:9">
      <c r="A236" s="2105"/>
      <c r="B236" s="1372" t="s">
        <v>18651</v>
      </c>
      <c r="C236" s="1329" t="s">
        <v>19101</v>
      </c>
      <c r="D236" s="1374" t="s">
        <v>19211</v>
      </c>
      <c r="E236" s="1373"/>
      <c r="F236" s="1332" t="s">
        <v>19133</v>
      </c>
      <c r="G236" s="1374">
        <v>-974.04</v>
      </c>
      <c r="H236" s="1375">
        <v>704555.26</v>
      </c>
    </row>
    <row r="237" spans="1:9">
      <c r="A237" s="1371" t="s">
        <v>30</v>
      </c>
      <c r="B237" s="1372" t="s">
        <v>18651</v>
      </c>
      <c r="C237" s="1329" t="s">
        <v>19101</v>
      </c>
      <c r="D237" s="1374" t="s">
        <v>19211</v>
      </c>
      <c r="E237" s="1373"/>
      <c r="F237" s="1332" t="s">
        <v>19133</v>
      </c>
      <c r="G237" s="1374">
        <v>20430.72</v>
      </c>
      <c r="H237" s="1375">
        <v>15870.72</v>
      </c>
    </row>
    <row r="238" spans="1:9" ht="13.5" thickBot="1">
      <c r="A238" s="2097" t="s">
        <v>0</v>
      </c>
      <c r="B238" s="2098"/>
      <c r="C238" s="2098"/>
      <c r="D238" s="2098"/>
      <c r="E238" s="2098"/>
      <c r="F238" s="2098"/>
      <c r="G238" s="1395">
        <v>2260013.8000000003</v>
      </c>
      <c r="H238" s="1396">
        <v>868462.98000000091</v>
      </c>
    </row>
    <row r="239" spans="1:9" ht="13.5" hidden="1" thickTop="1">
      <c r="A239" s="1299" t="s">
        <v>358</v>
      </c>
      <c r="B239" s="1300"/>
      <c r="C239" s="1315"/>
      <c r="D239" s="1300"/>
      <c r="E239" s="1301"/>
      <c r="F239" s="1301"/>
      <c r="G239" s="1323"/>
      <c r="H239" s="1323"/>
    </row>
    <row r="240" spans="1:9" hidden="1">
      <c r="A240" s="1299" t="s">
        <v>359</v>
      </c>
      <c r="B240" s="1300"/>
      <c r="C240" s="1315"/>
      <c r="D240" s="1300"/>
      <c r="E240" s="1301"/>
      <c r="F240" s="1301"/>
      <c r="G240" s="1323"/>
      <c r="H240" s="1323"/>
    </row>
    <row r="241" spans="1:9" ht="13.5" thickTop="1">
      <c r="A241" s="1299"/>
      <c r="B241" s="1300"/>
      <c r="C241" s="1315"/>
      <c r="D241" s="1300"/>
      <c r="E241" s="1301"/>
      <c r="F241" s="1301"/>
      <c r="G241" s="1323"/>
      <c r="H241" s="1323"/>
    </row>
    <row r="242" spans="1:9" ht="16.5" thickBot="1">
      <c r="A242" s="40" t="s">
        <v>19212</v>
      </c>
      <c r="B242" s="50"/>
      <c r="C242" s="1314"/>
      <c r="D242" s="50"/>
      <c r="E242" s="1298"/>
      <c r="F242" s="1298"/>
      <c r="G242" s="1252"/>
      <c r="H242" s="1252"/>
    </row>
    <row r="243" spans="1:9" ht="12.75" customHeight="1" thickTop="1">
      <c r="A243" s="2081" t="s">
        <v>19291</v>
      </c>
      <c r="B243" s="2078" t="s">
        <v>19292</v>
      </c>
      <c r="C243" s="2078" t="s">
        <v>19300</v>
      </c>
      <c r="D243" s="2078"/>
      <c r="E243" s="2078"/>
      <c r="F243" s="2078"/>
      <c r="G243" s="2078"/>
      <c r="H243" s="2079"/>
    </row>
    <row r="244" spans="1:9" ht="25.5">
      <c r="A244" s="2082"/>
      <c r="B244" s="2080"/>
      <c r="C244" s="1324" t="s">
        <v>19293</v>
      </c>
      <c r="D244" s="1324" t="s">
        <v>19294</v>
      </c>
      <c r="E244" s="1324" t="s">
        <v>19295</v>
      </c>
      <c r="F244" s="1324" t="s">
        <v>19296</v>
      </c>
      <c r="G244" s="1325" t="s">
        <v>19297</v>
      </c>
      <c r="H244" s="1326" t="s">
        <v>19298</v>
      </c>
      <c r="I244" s="1287"/>
    </row>
    <row r="245" spans="1:9">
      <c r="A245" s="1404" t="s">
        <v>27</v>
      </c>
      <c r="B245" s="1405" t="s">
        <v>18652</v>
      </c>
      <c r="C245" s="1348" t="s">
        <v>19101</v>
      </c>
      <c r="D245" s="1415" t="s">
        <v>19213</v>
      </c>
      <c r="E245" s="1407" t="s">
        <v>19264</v>
      </c>
      <c r="F245" s="1349" t="s">
        <v>19133</v>
      </c>
      <c r="G245" s="1416">
        <v>0</v>
      </c>
      <c r="H245" s="1417">
        <v>0</v>
      </c>
    </row>
    <row r="246" spans="1:9">
      <c r="A246" s="2089" t="s">
        <v>28</v>
      </c>
      <c r="B246" s="1405" t="s">
        <v>18652</v>
      </c>
      <c r="C246" s="1348" t="s">
        <v>19101</v>
      </c>
      <c r="D246" s="1415" t="s">
        <v>19214</v>
      </c>
      <c r="E246" s="1407" t="s">
        <v>19265</v>
      </c>
      <c r="F246" s="1349" t="s">
        <v>19133</v>
      </c>
      <c r="G246" s="1416">
        <v>44521.59</v>
      </c>
      <c r="H246" s="1417">
        <v>27525.86</v>
      </c>
    </row>
    <row r="247" spans="1:9">
      <c r="A247" s="2090"/>
      <c r="B247" s="1405" t="s">
        <v>18653</v>
      </c>
      <c r="C247" s="1348" t="s">
        <v>19101</v>
      </c>
      <c r="D247" s="1415" t="s">
        <v>19215</v>
      </c>
      <c r="E247" s="1407" t="s">
        <v>19207</v>
      </c>
      <c r="F247" s="1349" t="s">
        <v>19133</v>
      </c>
      <c r="G247" s="1416">
        <v>376185.44</v>
      </c>
      <c r="H247" s="1417">
        <v>205671.67999999999</v>
      </c>
    </row>
    <row r="248" spans="1:9">
      <c r="A248" s="2090"/>
      <c r="B248" s="1405" t="s">
        <v>18653</v>
      </c>
      <c r="C248" s="1335" t="s">
        <v>19256</v>
      </c>
      <c r="D248" s="1415" t="s">
        <v>19216</v>
      </c>
      <c r="E248" s="1407" t="s">
        <v>19204</v>
      </c>
      <c r="F248" s="1349" t="s">
        <v>19133</v>
      </c>
      <c r="G248" s="1416">
        <v>65126.35</v>
      </c>
      <c r="H248" s="1417">
        <v>58146.05</v>
      </c>
    </row>
    <row r="249" spans="1:9" ht="25.5">
      <c r="A249" s="2091"/>
      <c r="B249" s="1405" t="s">
        <v>18652</v>
      </c>
      <c r="C249" s="1335" t="s">
        <v>19257</v>
      </c>
      <c r="D249" s="1415" t="s">
        <v>19217</v>
      </c>
      <c r="E249" s="1407" t="s">
        <v>19204</v>
      </c>
      <c r="F249" s="1349" t="s">
        <v>19133</v>
      </c>
      <c r="G249" s="1416">
        <v>1560.06</v>
      </c>
      <c r="H249" s="1417">
        <v>1270.18</v>
      </c>
    </row>
    <row r="250" spans="1:9">
      <c r="A250" s="2089" t="s">
        <v>19301</v>
      </c>
      <c r="B250" s="1405" t="s">
        <v>18653</v>
      </c>
      <c r="C250" s="1348" t="s">
        <v>19101</v>
      </c>
      <c r="D250" s="1415" t="s">
        <v>19218</v>
      </c>
      <c r="E250" s="1407" t="s">
        <v>19209</v>
      </c>
      <c r="F250" s="1349" t="s">
        <v>19133</v>
      </c>
      <c r="G250" s="1416">
        <v>23382974.93</v>
      </c>
      <c r="H250" s="1417">
        <v>110733.1</v>
      </c>
    </row>
    <row r="251" spans="1:9">
      <c r="A251" s="2090"/>
      <c r="B251" s="1405" t="s">
        <v>18653</v>
      </c>
      <c r="C251" s="1348" t="s">
        <v>19101</v>
      </c>
      <c r="D251" s="1415" t="s">
        <v>19219</v>
      </c>
      <c r="E251" s="1407" t="s">
        <v>19209</v>
      </c>
      <c r="F251" s="1336" t="s">
        <v>19151</v>
      </c>
      <c r="G251" s="1416">
        <v>137074.99</v>
      </c>
      <c r="H251" s="1417">
        <v>2813140.29</v>
      </c>
    </row>
    <row r="252" spans="1:9">
      <c r="A252" s="2091"/>
      <c r="B252" s="1405" t="s">
        <v>18653</v>
      </c>
      <c r="C252" s="1335" t="s">
        <v>19258</v>
      </c>
      <c r="D252" s="1415" t="s">
        <v>19216</v>
      </c>
      <c r="E252" s="1407" t="s">
        <v>19204</v>
      </c>
      <c r="F252" s="1349" t="s">
        <v>19133</v>
      </c>
      <c r="G252" s="1416">
        <v>0</v>
      </c>
      <c r="H252" s="1417">
        <v>865236.28</v>
      </c>
    </row>
    <row r="253" spans="1:9">
      <c r="A253" s="2089" t="s">
        <v>30</v>
      </c>
      <c r="B253" s="1405" t="s">
        <v>18653</v>
      </c>
      <c r="C253" s="1348" t="s">
        <v>19101</v>
      </c>
      <c r="D253" s="1415" t="s">
        <v>19220</v>
      </c>
      <c r="E253" s="1407" t="s">
        <v>19266</v>
      </c>
      <c r="F253" s="1349" t="s">
        <v>19133</v>
      </c>
      <c r="G253" s="1416">
        <v>49500</v>
      </c>
      <c r="H253" s="1417">
        <v>64500</v>
      </c>
    </row>
    <row r="254" spans="1:9">
      <c r="A254" s="2090"/>
      <c r="B254" s="1405" t="s">
        <v>18653</v>
      </c>
      <c r="C254" s="1348" t="s">
        <v>19101</v>
      </c>
      <c r="D254" s="1415" t="s">
        <v>19221</v>
      </c>
      <c r="E254" s="1407" t="s">
        <v>19267</v>
      </c>
      <c r="F254" s="1336" t="s">
        <v>19151</v>
      </c>
      <c r="G254" s="1416">
        <v>961.62</v>
      </c>
      <c r="H254" s="1417">
        <v>961.62</v>
      </c>
    </row>
    <row r="255" spans="1:9">
      <c r="A255" s="2090"/>
      <c r="B255" s="1405" t="s">
        <v>18653</v>
      </c>
      <c r="C255" s="1348" t="s">
        <v>19101</v>
      </c>
      <c r="D255" s="1415" t="s">
        <v>19222</v>
      </c>
      <c r="E255" s="1407" t="s">
        <v>19266</v>
      </c>
      <c r="F255" s="1336" t="s">
        <v>19151</v>
      </c>
      <c r="G255" s="1416">
        <v>6490</v>
      </c>
      <c r="H255" s="1417">
        <v>6490</v>
      </c>
    </row>
    <row r="256" spans="1:9">
      <c r="A256" s="2090"/>
      <c r="B256" s="1405" t="s">
        <v>18653</v>
      </c>
      <c r="C256" s="1335" t="s">
        <v>19259</v>
      </c>
      <c r="D256" s="1415" t="s">
        <v>19223</v>
      </c>
      <c r="E256" s="1407" t="s">
        <v>19204</v>
      </c>
      <c r="F256" s="1349" t="s">
        <v>19133</v>
      </c>
      <c r="G256" s="1416">
        <v>29391.37</v>
      </c>
      <c r="H256" s="1417">
        <v>80063.14</v>
      </c>
    </row>
    <row r="257" spans="1:9">
      <c r="A257" s="2090"/>
      <c r="B257" s="1405" t="s">
        <v>18653</v>
      </c>
      <c r="C257" s="1335" t="s">
        <v>19260</v>
      </c>
      <c r="D257" s="1415" t="s">
        <v>19223</v>
      </c>
      <c r="E257" s="1407" t="s">
        <v>19204</v>
      </c>
      <c r="F257" s="1349" t="s">
        <v>19133</v>
      </c>
      <c r="G257" s="1416">
        <v>5316478.42</v>
      </c>
      <c r="H257" s="1417">
        <v>5305269.58</v>
      </c>
    </row>
    <row r="258" spans="1:9">
      <c r="A258" s="2090"/>
      <c r="B258" s="1405" t="s">
        <v>18652</v>
      </c>
      <c r="C258" s="1348" t="s">
        <v>19101</v>
      </c>
      <c r="D258" s="1415" t="s">
        <v>19224</v>
      </c>
      <c r="E258" s="1407" t="s">
        <v>19265</v>
      </c>
      <c r="F258" s="1349" t="s">
        <v>19133</v>
      </c>
      <c r="G258" s="1416">
        <v>8858.32</v>
      </c>
      <c r="H258" s="1417">
        <v>8798.32</v>
      </c>
    </row>
    <row r="259" spans="1:9">
      <c r="A259" s="2090"/>
      <c r="B259" s="1405" t="s">
        <v>18652</v>
      </c>
      <c r="C259" s="1348" t="s">
        <v>19101</v>
      </c>
      <c r="D259" s="1415" t="s">
        <v>19225</v>
      </c>
      <c r="E259" s="1407" t="s">
        <v>19268</v>
      </c>
      <c r="F259" s="1349" t="s">
        <v>19133</v>
      </c>
      <c r="G259" s="1416">
        <v>62575.29</v>
      </c>
      <c r="H259" s="1417">
        <v>62575</v>
      </c>
    </row>
    <row r="260" spans="1:9">
      <c r="A260" s="2091"/>
      <c r="B260" s="1405" t="s">
        <v>18652</v>
      </c>
      <c r="C260" s="1348" t="s">
        <v>19101</v>
      </c>
      <c r="D260" s="1415" t="s">
        <v>19226</v>
      </c>
      <c r="E260" s="1407" t="s">
        <v>19209</v>
      </c>
      <c r="F260" s="1349" t="s">
        <v>19133</v>
      </c>
      <c r="G260" s="1416">
        <v>9945156.6199999992</v>
      </c>
      <c r="H260" s="1417">
        <v>9931656.6199999992</v>
      </c>
    </row>
    <row r="261" spans="1:9">
      <c r="A261" s="2099" t="s">
        <v>19299</v>
      </c>
      <c r="B261" s="2100"/>
      <c r="C261" s="2100"/>
      <c r="D261" s="2100"/>
      <c r="E261" s="2100"/>
      <c r="F261" s="1337" t="s">
        <v>19133</v>
      </c>
      <c r="G261" s="1418">
        <f>SUMIF(F238:F260,F261,G238:G260)</f>
        <v>39282328.390000001</v>
      </c>
      <c r="H261" s="1419">
        <f>SUMIF(F238:F260,F261,H238:H260)</f>
        <v>16721445.809999999</v>
      </c>
    </row>
    <row r="262" spans="1:9" ht="13.5" customHeight="1" thickBot="1">
      <c r="A262" s="2101"/>
      <c r="B262" s="2102"/>
      <c r="C262" s="2102"/>
      <c r="D262" s="2102"/>
      <c r="E262" s="2102"/>
      <c r="F262" s="1340" t="s">
        <v>19151</v>
      </c>
      <c r="G262" s="1420">
        <f>SUMIF(F239:F261,F262,G239:G261)</f>
        <v>144526.60999999999</v>
      </c>
      <c r="H262" s="1421">
        <f>SUMIF(F239:F261,F262,H239:H261)</f>
        <v>2820591.91</v>
      </c>
    </row>
    <row r="263" spans="1:9" ht="13.5" hidden="1" thickTop="1">
      <c r="A263" s="1299" t="s">
        <v>358</v>
      </c>
      <c r="B263" s="1300"/>
      <c r="C263" s="1315"/>
      <c r="D263" s="1300"/>
      <c r="E263" s="1301"/>
      <c r="F263" s="1301"/>
      <c r="G263" s="1323"/>
      <c r="H263" s="1323"/>
    </row>
    <row r="264" spans="1:9" hidden="1">
      <c r="A264" s="1299" t="s">
        <v>359</v>
      </c>
      <c r="B264" s="1300"/>
      <c r="C264" s="1315"/>
      <c r="D264" s="1300"/>
      <c r="E264" s="1301"/>
      <c r="F264" s="1301"/>
      <c r="G264" s="1323"/>
      <c r="H264" s="1323"/>
    </row>
    <row r="265" spans="1:9" ht="13.5" thickTop="1"/>
    <row r="266" spans="1:9" ht="15.75" thickBot="1">
      <c r="A266" s="1422" t="s">
        <v>19227</v>
      </c>
      <c r="B266" s="1303"/>
      <c r="C266" s="1317"/>
      <c r="D266" s="1304"/>
      <c r="E266" s="1306"/>
      <c r="F266" s="1306"/>
      <c r="G266" s="1305"/>
      <c r="H266" s="1305"/>
    </row>
    <row r="267" spans="1:9" ht="13.9" customHeight="1" thickTop="1">
      <c r="A267" s="2081" t="s">
        <v>19291</v>
      </c>
      <c r="B267" s="2078" t="s">
        <v>19292</v>
      </c>
      <c r="C267" s="2078" t="s">
        <v>19300</v>
      </c>
      <c r="D267" s="2078"/>
      <c r="E267" s="2078"/>
      <c r="F267" s="2078"/>
      <c r="G267" s="2078"/>
      <c r="H267" s="2079"/>
    </row>
    <row r="268" spans="1:9" ht="25.5">
      <c r="A268" s="2082"/>
      <c r="B268" s="2080"/>
      <c r="C268" s="1324" t="s">
        <v>19293</v>
      </c>
      <c r="D268" s="1324" t="s">
        <v>19294</v>
      </c>
      <c r="E268" s="1324" t="s">
        <v>19295</v>
      </c>
      <c r="F268" s="1324" t="s">
        <v>19296</v>
      </c>
      <c r="G268" s="1325" t="s">
        <v>19297</v>
      </c>
      <c r="H268" s="1326" t="s">
        <v>19298</v>
      </c>
      <c r="I268" s="1287"/>
    </row>
    <row r="269" spans="1:9">
      <c r="A269" s="2094" t="s">
        <v>28</v>
      </c>
      <c r="B269" s="1423" t="s">
        <v>18654</v>
      </c>
      <c r="C269" s="1403" t="s">
        <v>19136</v>
      </c>
      <c r="D269" s="1423" t="s">
        <v>19228</v>
      </c>
      <c r="E269" s="1424" t="s">
        <v>19229</v>
      </c>
      <c r="F269" s="1349" t="s">
        <v>19133</v>
      </c>
      <c r="G269" s="1425">
        <v>121611.43</v>
      </c>
      <c r="H269" s="1426">
        <v>529242.59</v>
      </c>
    </row>
    <row r="270" spans="1:9">
      <c r="A270" s="2095"/>
      <c r="B270" s="1423" t="s">
        <v>18654</v>
      </c>
      <c r="C270" s="1403" t="s">
        <v>19136</v>
      </c>
      <c r="D270" s="1423" t="s">
        <v>19230</v>
      </c>
      <c r="E270" s="1424">
        <v>42718</v>
      </c>
      <c r="F270" s="1349" t="s">
        <v>19133</v>
      </c>
      <c r="G270" s="1425">
        <v>1604.58</v>
      </c>
      <c r="H270" s="1426">
        <v>100582.38</v>
      </c>
    </row>
    <row r="271" spans="1:9">
      <c r="A271" s="2095"/>
      <c r="B271" s="1423" t="s">
        <v>18654</v>
      </c>
      <c r="C271" s="1403" t="s">
        <v>19136</v>
      </c>
      <c r="D271" s="1423" t="s">
        <v>19231</v>
      </c>
      <c r="E271" s="1424" t="s">
        <v>19232</v>
      </c>
      <c r="F271" s="1349" t="s">
        <v>19151</v>
      </c>
      <c r="G271" s="1425">
        <v>15985.31</v>
      </c>
      <c r="H271" s="1426">
        <v>16158.39</v>
      </c>
    </row>
    <row r="272" spans="1:9">
      <c r="A272" s="2095"/>
      <c r="B272" s="1423" t="s">
        <v>18654</v>
      </c>
      <c r="C272" s="1403" t="s">
        <v>19136</v>
      </c>
      <c r="D272" s="1423" t="s">
        <v>19233</v>
      </c>
      <c r="E272" s="1424" t="s">
        <v>19234</v>
      </c>
      <c r="F272" s="1349" t="s">
        <v>19133</v>
      </c>
      <c r="G272" s="1425">
        <v>582000.48</v>
      </c>
      <c r="H272" s="1426">
        <v>32676.16</v>
      </c>
    </row>
    <row r="273" spans="1:8">
      <c r="A273" s="2095"/>
      <c r="B273" s="1423" t="s">
        <v>18654</v>
      </c>
      <c r="C273" s="1403" t="s">
        <v>19136</v>
      </c>
      <c r="D273" s="1423" t="s">
        <v>19235</v>
      </c>
      <c r="E273" s="1424" t="s">
        <v>19234</v>
      </c>
      <c r="F273" s="1349" t="s">
        <v>19133</v>
      </c>
      <c r="G273" s="1425">
        <v>9079.15</v>
      </c>
      <c r="H273" s="1426">
        <v>5460.96</v>
      </c>
    </row>
    <row r="274" spans="1:8">
      <c r="A274" s="2095"/>
      <c r="B274" s="1423" t="s">
        <v>18654</v>
      </c>
      <c r="C274" s="1348" t="s">
        <v>19101</v>
      </c>
      <c r="D274" s="1423" t="s">
        <v>19236</v>
      </c>
      <c r="E274" s="1424" t="s">
        <v>19237</v>
      </c>
      <c r="F274" s="1349" t="s">
        <v>19133</v>
      </c>
      <c r="G274" s="1425">
        <v>7895785.2599999998</v>
      </c>
      <c r="H274" s="1426">
        <v>1645711.73</v>
      </c>
    </row>
    <row r="275" spans="1:8">
      <c r="A275" s="2095"/>
      <c r="B275" s="1423" t="s">
        <v>18654</v>
      </c>
      <c r="C275" s="1348" t="s">
        <v>19101</v>
      </c>
      <c r="D275" s="1423" t="s">
        <v>19238</v>
      </c>
      <c r="E275" s="1424" t="s">
        <v>19239</v>
      </c>
      <c r="F275" s="1349" t="s">
        <v>19133</v>
      </c>
      <c r="G275" s="1425">
        <v>17673704.460000001</v>
      </c>
      <c r="H275" s="1426">
        <v>1795553.46</v>
      </c>
    </row>
    <row r="276" spans="1:8">
      <c r="A276" s="2095"/>
      <c r="B276" s="1423" t="s">
        <v>18654</v>
      </c>
      <c r="C276" s="1348" t="s">
        <v>19101</v>
      </c>
      <c r="D276" s="1423" t="s">
        <v>19240</v>
      </c>
      <c r="E276" s="1424" t="s">
        <v>19241</v>
      </c>
      <c r="F276" s="1349" t="s">
        <v>19151</v>
      </c>
      <c r="G276" s="1425">
        <v>44413.17</v>
      </c>
      <c r="H276" s="1426">
        <v>6973.05</v>
      </c>
    </row>
    <row r="277" spans="1:8">
      <c r="A277" s="2095"/>
      <c r="B277" s="1423" t="s">
        <v>18654</v>
      </c>
      <c r="C277" s="1348" t="s">
        <v>19101</v>
      </c>
      <c r="D277" s="1423" t="s">
        <v>19242</v>
      </c>
      <c r="E277" s="1424" t="s">
        <v>19243</v>
      </c>
      <c r="F277" s="1349" t="s">
        <v>19133</v>
      </c>
      <c r="G277" s="1425">
        <v>76786.69</v>
      </c>
      <c r="H277" s="1426">
        <v>66671.69</v>
      </c>
    </row>
    <row r="278" spans="1:8">
      <c r="A278" s="2095"/>
      <c r="B278" s="1423" t="s">
        <v>18654</v>
      </c>
      <c r="C278" s="1348" t="s">
        <v>19101</v>
      </c>
      <c r="D278" s="1423" t="s">
        <v>19244</v>
      </c>
      <c r="E278" s="1424">
        <v>43494</v>
      </c>
      <c r="F278" s="1349" t="s">
        <v>19133</v>
      </c>
      <c r="G278" s="1425">
        <v>1860668.44</v>
      </c>
      <c r="H278" s="1426">
        <v>2089891.27</v>
      </c>
    </row>
    <row r="279" spans="1:8">
      <c r="A279" s="2095"/>
      <c r="B279" s="1423" t="s">
        <v>18654</v>
      </c>
      <c r="C279" s="1348" t="s">
        <v>19101</v>
      </c>
      <c r="D279" s="1423" t="s">
        <v>19245</v>
      </c>
      <c r="E279" s="1424">
        <v>43543</v>
      </c>
      <c r="F279" s="1349" t="s">
        <v>19133</v>
      </c>
      <c r="G279" s="1425">
        <v>721017.21</v>
      </c>
      <c r="H279" s="1426">
        <v>748860.71</v>
      </c>
    </row>
    <row r="280" spans="1:8">
      <c r="A280" s="2095"/>
      <c r="B280" s="1423" t="s">
        <v>18654</v>
      </c>
      <c r="C280" s="1348" t="s">
        <v>19101</v>
      </c>
      <c r="D280" s="1423" t="s">
        <v>19246</v>
      </c>
      <c r="E280" s="1424">
        <v>43637</v>
      </c>
      <c r="F280" s="1349" t="s">
        <v>19133</v>
      </c>
      <c r="G280" s="1425">
        <v>3875327.74</v>
      </c>
      <c r="H280" s="1426">
        <v>6515933.5</v>
      </c>
    </row>
    <row r="281" spans="1:8">
      <c r="A281" s="2095"/>
      <c r="B281" s="1423" t="s">
        <v>18654</v>
      </c>
      <c r="C281" s="1403" t="s">
        <v>19261</v>
      </c>
      <c r="D281" s="1423" t="s">
        <v>19247</v>
      </c>
      <c r="E281" s="1424">
        <v>42719</v>
      </c>
      <c r="F281" s="1349" t="s">
        <v>19133</v>
      </c>
      <c r="G281" s="1425">
        <v>2573.98</v>
      </c>
      <c r="H281" s="1426">
        <v>21497.09</v>
      </c>
    </row>
    <row r="282" spans="1:8">
      <c r="A282" s="2095"/>
      <c r="B282" s="1423" t="s">
        <v>18654</v>
      </c>
      <c r="C282" s="1403" t="s">
        <v>19135</v>
      </c>
      <c r="D282" s="1423" t="s">
        <v>19248</v>
      </c>
      <c r="E282" s="1424" t="s">
        <v>19249</v>
      </c>
      <c r="F282" s="1349" t="s">
        <v>19133</v>
      </c>
      <c r="G282" s="1425">
        <v>15975.28</v>
      </c>
      <c r="H282" s="1426">
        <v>1221.1300000000001</v>
      </c>
    </row>
    <row r="283" spans="1:8">
      <c r="A283" s="2096"/>
      <c r="B283" s="1423" t="s">
        <v>18654</v>
      </c>
      <c r="C283" s="1403" t="s">
        <v>19117</v>
      </c>
      <c r="D283" s="1423" t="s">
        <v>19250</v>
      </c>
      <c r="E283" s="1424" t="s">
        <v>19251</v>
      </c>
      <c r="F283" s="1349" t="s">
        <v>19133</v>
      </c>
      <c r="G283" s="1425">
        <v>3890.91</v>
      </c>
      <c r="H283" s="1426">
        <v>712.59</v>
      </c>
    </row>
    <row r="284" spans="1:8">
      <c r="A284" s="2099" t="s">
        <v>19299</v>
      </c>
      <c r="B284" s="2100"/>
      <c r="C284" s="2100"/>
      <c r="D284" s="2100"/>
      <c r="E284" s="2100"/>
      <c r="F284" s="1337" t="s">
        <v>19133</v>
      </c>
      <c r="G284" s="1338">
        <f>SUMIF(F266:F283,F284,G266:G283)</f>
        <v>32840025.610000007</v>
      </c>
      <c r="H284" s="1339">
        <f>SUMIF(F266:F283,F284,H266:H283)</f>
        <v>13554015.26</v>
      </c>
    </row>
    <row r="285" spans="1:8" ht="13.5" customHeight="1" thickBot="1">
      <c r="A285" s="2101"/>
      <c r="B285" s="2102"/>
      <c r="C285" s="2102"/>
      <c r="D285" s="2102"/>
      <c r="E285" s="2102"/>
      <c r="F285" s="1340" t="s">
        <v>19151</v>
      </c>
      <c r="G285" s="1341">
        <f>SUMIF(F266:F284,F285,G266:G284)</f>
        <v>60398.479999999996</v>
      </c>
      <c r="H285" s="1342">
        <f>SUMIF(F266:F284,F285,H266:H284)</f>
        <v>23131.439999999999</v>
      </c>
    </row>
    <row r="286" spans="1:8" ht="13.5" thickTop="1">
      <c r="A286" s="1304" t="s">
        <v>358</v>
      </c>
      <c r="B286" s="1304"/>
      <c r="C286" s="1317"/>
      <c r="D286" s="1304"/>
      <c r="E286" s="1306"/>
      <c r="F286" s="1306"/>
      <c r="G286" s="1305"/>
      <c r="H286" s="1305"/>
    </row>
    <row r="287" spans="1:8">
      <c r="A287" s="1304" t="s">
        <v>359</v>
      </c>
      <c r="B287" s="1304"/>
      <c r="C287" s="1317"/>
      <c r="D287" s="1304"/>
      <c r="E287" s="1306"/>
      <c r="F287" s="1306"/>
      <c r="G287" s="1305"/>
      <c r="H287" s="1305"/>
    </row>
  </sheetData>
  <mergeCells count="74">
    <mergeCell ref="A99:H99"/>
    <mergeCell ref="A100:H100"/>
    <mergeCell ref="A132:H132"/>
    <mergeCell ref="A213:H213"/>
    <mergeCell ref="A137:A139"/>
    <mergeCell ref="A168:A169"/>
    <mergeCell ref="A191:F191"/>
    <mergeCell ref="A199:A200"/>
    <mergeCell ref="C103:H103"/>
    <mergeCell ref="A135:A136"/>
    <mergeCell ref="B135:B136"/>
    <mergeCell ref="C135:H135"/>
    <mergeCell ref="A105:A106"/>
    <mergeCell ref="C74:H74"/>
    <mergeCell ref="A95:A96"/>
    <mergeCell ref="B95:B96"/>
    <mergeCell ref="C95:H95"/>
    <mergeCell ref="A55:A56"/>
    <mergeCell ref="B55:B56"/>
    <mergeCell ref="C55:H55"/>
    <mergeCell ref="A65:A66"/>
    <mergeCell ref="B65:B66"/>
    <mergeCell ref="A74:A75"/>
    <mergeCell ref="B74:B75"/>
    <mergeCell ref="A128:E129"/>
    <mergeCell ref="A170:E171"/>
    <mergeCell ref="A207:E208"/>
    <mergeCell ref="A103:A104"/>
    <mergeCell ref="B103:B104"/>
    <mergeCell ref="A284:E285"/>
    <mergeCell ref="A69:F69"/>
    <mergeCell ref="A90:F90"/>
    <mergeCell ref="A98:F98"/>
    <mergeCell ref="A238:F238"/>
    <mergeCell ref="A243:A244"/>
    <mergeCell ref="B243:B244"/>
    <mergeCell ref="C243:H243"/>
    <mergeCell ref="A214:A215"/>
    <mergeCell ref="B214:B215"/>
    <mergeCell ref="C214:H214"/>
    <mergeCell ref="A232:A233"/>
    <mergeCell ref="B232:B233"/>
    <mergeCell ref="C232:H232"/>
    <mergeCell ref="A234:A236"/>
    <mergeCell ref="A246:A249"/>
    <mergeCell ref="A269:A283"/>
    <mergeCell ref="A176:A177"/>
    <mergeCell ref="B176:B177"/>
    <mergeCell ref="C176:H176"/>
    <mergeCell ref="A196:A197"/>
    <mergeCell ref="B196:B197"/>
    <mergeCell ref="C196:H196"/>
    <mergeCell ref="A227:F227"/>
    <mergeCell ref="A267:A268"/>
    <mergeCell ref="B267:B268"/>
    <mergeCell ref="C267:H267"/>
    <mergeCell ref="A261:E262"/>
    <mergeCell ref="A250:A252"/>
    <mergeCell ref="A253:A260"/>
    <mergeCell ref="C65:H65"/>
    <mergeCell ref="C5:H5"/>
    <mergeCell ref="B5:B6"/>
    <mergeCell ref="A5:A6"/>
    <mergeCell ref="A34:A35"/>
    <mergeCell ref="B34:B35"/>
    <mergeCell ref="C34:H34"/>
    <mergeCell ref="A28:E29"/>
    <mergeCell ref="A7:A11"/>
    <mergeCell ref="A19:A24"/>
    <mergeCell ref="A30:H30"/>
    <mergeCell ref="A31:H31"/>
    <mergeCell ref="A49:E50"/>
    <mergeCell ref="A60:F60"/>
    <mergeCell ref="A40:A43"/>
  </mergeCells>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rowBreaks count="7" manualBreakCount="7">
    <brk id="32" max="16383" man="1"/>
    <brk id="72" max="16383" man="1"/>
    <brk id="101" max="16383" man="1"/>
    <brk id="133" max="16383" man="1"/>
    <brk id="212" max="16383" man="1"/>
    <brk id="241" max="16383" man="1"/>
    <brk id="265"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5">
    <tabColor theme="7" tint="0.59999389629810485"/>
    <pageSetUpPr fitToPage="1"/>
  </sheetPr>
  <dimension ref="A1:Q6848"/>
  <sheetViews>
    <sheetView view="pageBreakPreview" zoomScale="80" zoomScaleNormal="120" zoomScaleSheetLayoutView="80" zoomScalePageLayoutView="75" workbookViewId="0">
      <pane ySplit="4" topLeftCell="A6839" activePane="bottomLeft" state="frozen"/>
      <selection pane="bottomLeft" activeCell="E6851" sqref="E6851"/>
    </sheetView>
  </sheetViews>
  <sheetFormatPr baseColWidth="10" defaultColWidth="11.42578125" defaultRowHeight="12"/>
  <cols>
    <col min="1" max="1" width="13.42578125" style="37" customWidth="1"/>
    <col min="2" max="2" width="20.7109375" style="37" customWidth="1"/>
    <col min="3" max="3" width="7.7109375" style="678" customWidth="1"/>
    <col min="4" max="4" width="30.85546875" style="37" customWidth="1"/>
    <col min="5" max="5" width="12.28515625" style="331" customWidth="1"/>
    <col min="6" max="6" width="11.140625" style="678" customWidth="1"/>
    <col min="7" max="7" width="23.28515625" style="16" customWidth="1"/>
    <col min="8" max="8" width="18.7109375" style="16" customWidth="1"/>
    <col min="9" max="9" width="14.5703125" style="16" customWidth="1"/>
    <col min="10" max="10" width="20.7109375" style="16" customWidth="1"/>
    <col min="11" max="11" width="6" style="14" customWidth="1"/>
    <col min="12" max="12" width="5" style="14" customWidth="1"/>
    <col min="13" max="13" width="14.28515625" style="326" customWidth="1"/>
    <col min="14" max="14" width="6.140625" style="37" customWidth="1"/>
    <col min="15" max="15" width="5.42578125" style="37" customWidth="1"/>
    <col min="16" max="16" width="13.7109375" style="326" customWidth="1"/>
    <col min="17" max="17" width="2.85546875" style="37" customWidth="1"/>
    <col min="18" max="16384" width="11.42578125" style="37"/>
  </cols>
  <sheetData>
    <row r="1" spans="1:17" s="39" customFormat="1" ht="15.75">
      <c r="A1" s="673" t="s">
        <v>360</v>
      </c>
      <c r="B1" s="673"/>
      <c r="C1" s="676"/>
      <c r="D1" s="673"/>
      <c r="E1" s="679"/>
      <c r="F1" s="676"/>
      <c r="G1" s="775"/>
      <c r="H1" s="775"/>
      <c r="I1" s="775"/>
      <c r="J1" s="775"/>
      <c r="K1" s="673"/>
      <c r="L1" s="673"/>
      <c r="M1" s="674"/>
      <c r="P1" s="674"/>
    </row>
    <row r="2" spans="1:17" s="41" customFormat="1" ht="16.5" thickBot="1">
      <c r="A2" s="40" t="s">
        <v>459</v>
      </c>
      <c r="B2" s="40"/>
      <c r="C2" s="677"/>
      <c r="D2" s="40"/>
      <c r="E2" s="137"/>
      <c r="F2" s="677"/>
      <c r="G2" s="776"/>
      <c r="H2" s="776"/>
      <c r="I2" s="776"/>
      <c r="J2" s="776"/>
      <c r="K2" s="40"/>
      <c r="L2" s="40"/>
      <c r="M2" s="675"/>
      <c r="N2" s="40"/>
      <c r="O2" s="40"/>
      <c r="P2" s="675"/>
      <c r="Q2" s="40"/>
    </row>
    <row r="3" spans="1:17" ht="12.75" thickTop="1">
      <c r="A3" s="1951" t="s">
        <v>115</v>
      </c>
      <c r="B3" s="2124"/>
      <c r="C3" s="2124"/>
      <c r="D3" s="2124"/>
      <c r="E3" s="2125"/>
      <c r="F3" s="2124" t="s">
        <v>116</v>
      </c>
      <c r="G3" s="2124"/>
      <c r="H3" s="2124"/>
      <c r="I3" s="2124"/>
      <c r="J3" s="2126"/>
      <c r="K3" s="2127" t="s">
        <v>384</v>
      </c>
      <c r="L3" s="2128"/>
      <c r="M3" s="2129"/>
      <c r="N3" s="2130" t="s">
        <v>385</v>
      </c>
      <c r="O3" s="2128"/>
      <c r="P3" s="2131"/>
    </row>
    <row r="4" spans="1:17" ht="98.25">
      <c r="A4" s="358" t="s">
        <v>17789</v>
      </c>
      <c r="B4" s="682" t="s">
        <v>6</v>
      </c>
      <c r="C4" s="682" t="s">
        <v>17791</v>
      </c>
      <c r="D4" s="682" t="s">
        <v>77</v>
      </c>
      <c r="E4" s="683" t="s">
        <v>17792</v>
      </c>
      <c r="F4" s="682" t="s">
        <v>103</v>
      </c>
      <c r="G4" s="682" t="s">
        <v>104</v>
      </c>
      <c r="H4" s="682" t="s">
        <v>117</v>
      </c>
      <c r="I4" s="682" t="s">
        <v>118</v>
      </c>
      <c r="J4" s="824" t="s">
        <v>108</v>
      </c>
      <c r="K4" s="826" t="s">
        <v>105</v>
      </c>
      <c r="L4" s="707" t="s">
        <v>106</v>
      </c>
      <c r="M4" s="827" t="s">
        <v>107</v>
      </c>
      <c r="N4" s="825" t="s">
        <v>105</v>
      </c>
      <c r="O4" s="707" t="s">
        <v>106</v>
      </c>
      <c r="P4" s="360" t="s">
        <v>107</v>
      </c>
    </row>
    <row r="5" spans="1:17" s="770" customFormat="1" ht="15.75">
      <c r="A5" s="2118" t="s">
        <v>18639</v>
      </c>
      <c r="B5" s="2119"/>
      <c r="C5" s="2119"/>
      <c r="D5" s="2119"/>
      <c r="E5" s="2119"/>
      <c r="F5" s="2119"/>
      <c r="G5" s="2119"/>
      <c r="H5" s="2119"/>
      <c r="I5" s="2119"/>
      <c r="J5" s="2119"/>
      <c r="K5" s="2119"/>
      <c r="L5" s="2119"/>
      <c r="M5" s="2119"/>
      <c r="N5" s="2119"/>
      <c r="O5" s="2119"/>
      <c r="P5" s="2120"/>
    </row>
    <row r="6" spans="1:17" s="770" customFormat="1" ht="36">
      <c r="A6" s="724" t="s">
        <v>15785</v>
      </c>
      <c r="B6" s="693" t="s">
        <v>7471</v>
      </c>
      <c r="C6" s="684" t="s">
        <v>73</v>
      </c>
      <c r="D6" s="693" t="s">
        <v>15786</v>
      </c>
      <c r="E6" s="745">
        <v>10000</v>
      </c>
      <c r="F6" s="684" t="s">
        <v>15787</v>
      </c>
      <c r="G6" s="685" t="s">
        <v>15788</v>
      </c>
      <c r="H6" s="685" t="s">
        <v>986</v>
      </c>
      <c r="I6" s="685" t="s">
        <v>6567</v>
      </c>
      <c r="J6" s="828" t="s">
        <v>15789</v>
      </c>
      <c r="K6" s="832">
        <v>1</v>
      </c>
      <c r="L6" s="686">
        <v>5</v>
      </c>
      <c r="M6" s="833">
        <v>48333.34</v>
      </c>
      <c r="N6" s="830">
        <v>2</v>
      </c>
      <c r="O6" s="686">
        <v>6</v>
      </c>
      <c r="P6" s="687">
        <v>60000</v>
      </c>
      <c r="Q6" s="323"/>
    </row>
    <row r="7" spans="1:17" s="770" customFormat="1" ht="24">
      <c r="A7" s="724" t="s">
        <v>15785</v>
      </c>
      <c r="B7" s="693" t="s">
        <v>7471</v>
      </c>
      <c r="C7" s="684" t="s">
        <v>73</v>
      </c>
      <c r="D7" s="693" t="s">
        <v>15790</v>
      </c>
      <c r="E7" s="745">
        <v>13000</v>
      </c>
      <c r="F7" s="684" t="s">
        <v>15791</v>
      </c>
      <c r="G7" s="693" t="s">
        <v>15792</v>
      </c>
      <c r="H7" s="693" t="s">
        <v>888</v>
      </c>
      <c r="I7" s="693" t="s">
        <v>6567</v>
      </c>
      <c r="J7" s="828" t="s">
        <v>4679</v>
      </c>
      <c r="K7" s="832">
        <v>1</v>
      </c>
      <c r="L7" s="686">
        <v>11</v>
      </c>
      <c r="M7" s="833">
        <v>130214.7</v>
      </c>
      <c r="N7" s="830"/>
      <c r="O7" s="686"/>
      <c r="P7" s="687"/>
      <c r="Q7" s="323"/>
    </row>
    <row r="8" spans="1:17" s="770" customFormat="1" ht="24">
      <c r="A8" s="724" t="s">
        <v>15785</v>
      </c>
      <c r="B8" s="693" t="s">
        <v>7471</v>
      </c>
      <c r="C8" s="684" t="s">
        <v>73</v>
      </c>
      <c r="D8" s="693" t="s">
        <v>4209</v>
      </c>
      <c r="E8" s="745">
        <v>4000</v>
      </c>
      <c r="F8" s="684" t="s">
        <v>15793</v>
      </c>
      <c r="G8" s="693" t="s">
        <v>15794</v>
      </c>
      <c r="H8" s="693" t="s">
        <v>4658</v>
      </c>
      <c r="I8" s="693" t="s">
        <v>15795</v>
      </c>
      <c r="J8" s="828" t="s">
        <v>3683</v>
      </c>
      <c r="K8" s="832">
        <v>1</v>
      </c>
      <c r="L8" s="686">
        <v>12</v>
      </c>
      <c r="M8" s="833">
        <v>47866.67</v>
      </c>
      <c r="N8" s="830">
        <v>2</v>
      </c>
      <c r="O8" s="686">
        <v>6</v>
      </c>
      <c r="P8" s="687">
        <v>23733.34</v>
      </c>
      <c r="Q8" s="323"/>
    </row>
    <row r="9" spans="1:17" s="770" customFormat="1" ht="48">
      <c r="A9" s="724" t="s">
        <v>15785</v>
      </c>
      <c r="B9" s="693" t="s">
        <v>7471</v>
      </c>
      <c r="C9" s="684" t="s">
        <v>73</v>
      </c>
      <c r="D9" s="693" t="s">
        <v>15796</v>
      </c>
      <c r="E9" s="745">
        <v>5500</v>
      </c>
      <c r="F9" s="684" t="s">
        <v>15797</v>
      </c>
      <c r="G9" s="693" t="s">
        <v>15798</v>
      </c>
      <c r="H9" s="693" t="s">
        <v>956</v>
      </c>
      <c r="I9" s="693" t="s">
        <v>6567</v>
      </c>
      <c r="J9" s="828" t="s">
        <v>812</v>
      </c>
      <c r="K9" s="832">
        <v>1</v>
      </c>
      <c r="L9" s="686">
        <v>7</v>
      </c>
      <c r="M9" s="833">
        <v>35566.67</v>
      </c>
      <c r="N9" s="830">
        <v>2</v>
      </c>
      <c r="O9" s="686">
        <v>6</v>
      </c>
      <c r="P9" s="687">
        <v>33000</v>
      </c>
      <c r="Q9" s="323"/>
    </row>
    <row r="10" spans="1:17" s="770" customFormat="1" ht="48">
      <c r="A10" s="724" t="s">
        <v>15785</v>
      </c>
      <c r="B10" s="693" t="s">
        <v>7471</v>
      </c>
      <c r="C10" s="684" t="s">
        <v>73</v>
      </c>
      <c r="D10" s="693" t="s">
        <v>15799</v>
      </c>
      <c r="E10" s="745">
        <v>9500</v>
      </c>
      <c r="F10" s="684" t="s">
        <v>15800</v>
      </c>
      <c r="G10" s="693" t="s">
        <v>15801</v>
      </c>
      <c r="H10" s="693" t="s">
        <v>7275</v>
      </c>
      <c r="I10" s="693" t="s">
        <v>6567</v>
      </c>
      <c r="J10" s="828" t="s">
        <v>4630</v>
      </c>
      <c r="K10" s="832">
        <v>1</v>
      </c>
      <c r="L10" s="686">
        <v>8</v>
      </c>
      <c r="M10" s="833">
        <v>75200</v>
      </c>
      <c r="N10" s="830"/>
      <c r="O10" s="686"/>
      <c r="P10" s="687"/>
      <c r="Q10" s="323"/>
    </row>
    <row r="11" spans="1:17" s="770" customFormat="1" ht="72">
      <c r="A11" s="724" t="s">
        <v>15785</v>
      </c>
      <c r="B11" s="693" t="s">
        <v>7471</v>
      </c>
      <c r="C11" s="684" t="s">
        <v>73</v>
      </c>
      <c r="D11" s="693" t="s">
        <v>15802</v>
      </c>
      <c r="E11" s="745">
        <v>2500</v>
      </c>
      <c r="F11" s="684" t="s">
        <v>15803</v>
      </c>
      <c r="G11" s="693" t="s">
        <v>15804</v>
      </c>
      <c r="H11" s="693" t="s">
        <v>3930</v>
      </c>
      <c r="I11" s="693" t="s">
        <v>6567</v>
      </c>
      <c r="J11" s="828" t="s">
        <v>15805</v>
      </c>
      <c r="K11" s="832">
        <v>1</v>
      </c>
      <c r="L11" s="686">
        <v>7</v>
      </c>
      <c r="M11" s="833">
        <v>16083.33</v>
      </c>
      <c r="N11" s="830">
        <v>2</v>
      </c>
      <c r="O11" s="686">
        <v>6</v>
      </c>
      <c r="P11" s="687">
        <v>15000</v>
      </c>
      <c r="Q11" s="323"/>
    </row>
    <row r="12" spans="1:17" s="770" customFormat="1" ht="24">
      <c r="A12" s="724" t="s">
        <v>15785</v>
      </c>
      <c r="B12" s="693" t="s">
        <v>7471</v>
      </c>
      <c r="C12" s="684" t="s">
        <v>73</v>
      </c>
      <c r="D12" s="693" t="s">
        <v>15806</v>
      </c>
      <c r="E12" s="745">
        <v>7000</v>
      </c>
      <c r="F12" s="684" t="s">
        <v>15807</v>
      </c>
      <c r="G12" s="693" t="s">
        <v>15808</v>
      </c>
      <c r="H12" s="693" t="s">
        <v>824</v>
      </c>
      <c r="I12" s="693" t="s">
        <v>6567</v>
      </c>
      <c r="J12" s="828" t="s">
        <v>825</v>
      </c>
      <c r="K12" s="832">
        <v>1</v>
      </c>
      <c r="L12" s="686">
        <v>12</v>
      </c>
      <c r="M12" s="833">
        <v>83059.97</v>
      </c>
      <c r="N12" s="830">
        <v>2</v>
      </c>
      <c r="O12" s="686">
        <v>6</v>
      </c>
      <c r="P12" s="687">
        <v>41745.279999999999</v>
      </c>
      <c r="Q12" s="323"/>
    </row>
    <row r="13" spans="1:17" s="770" customFormat="1" ht="36">
      <c r="A13" s="724" t="s">
        <v>15785</v>
      </c>
      <c r="B13" s="693" t="s">
        <v>7471</v>
      </c>
      <c r="C13" s="684" t="s">
        <v>73</v>
      </c>
      <c r="D13" s="693" t="s">
        <v>1167</v>
      </c>
      <c r="E13" s="745">
        <v>8000</v>
      </c>
      <c r="F13" s="684" t="s">
        <v>15809</v>
      </c>
      <c r="G13" s="693" t="s">
        <v>15810</v>
      </c>
      <c r="H13" s="693" t="s">
        <v>2380</v>
      </c>
      <c r="I13" s="693" t="s">
        <v>6567</v>
      </c>
      <c r="J13" s="828" t="s">
        <v>2594</v>
      </c>
      <c r="K13" s="832">
        <v>1</v>
      </c>
      <c r="L13" s="686">
        <v>7</v>
      </c>
      <c r="M13" s="833">
        <v>56000</v>
      </c>
      <c r="N13" s="830">
        <v>1</v>
      </c>
      <c r="O13" s="686">
        <v>1</v>
      </c>
      <c r="P13" s="687">
        <v>8000</v>
      </c>
      <c r="Q13" s="323"/>
    </row>
    <row r="14" spans="1:17" s="770" customFormat="1" ht="24">
      <c r="A14" s="724" t="s">
        <v>15785</v>
      </c>
      <c r="B14" s="693" t="s">
        <v>7471</v>
      </c>
      <c r="C14" s="684" t="s">
        <v>73</v>
      </c>
      <c r="D14" s="693" t="s">
        <v>6759</v>
      </c>
      <c r="E14" s="745">
        <v>10000</v>
      </c>
      <c r="F14" s="684" t="s">
        <v>15811</v>
      </c>
      <c r="G14" s="693" t="s">
        <v>15812</v>
      </c>
      <c r="H14" s="693" t="s">
        <v>1119</v>
      </c>
      <c r="I14" s="693" t="s">
        <v>6567</v>
      </c>
      <c r="J14" s="828" t="s">
        <v>4216</v>
      </c>
      <c r="K14" s="832">
        <v>1</v>
      </c>
      <c r="L14" s="686">
        <v>12</v>
      </c>
      <c r="M14" s="833">
        <v>120830.7</v>
      </c>
      <c r="N14" s="830">
        <v>2</v>
      </c>
      <c r="O14" s="686">
        <v>6</v>
      </c>
      <c r="P14" s="687">
        <v>59554.17</v>
      </c>
      <c r="Q14" s="323"/>
    </row>
    <row r="15" spans="1:17" s="770" customFormat="1" ht="48">
      <c r="A15" s="724" t="s">
        <v>15785</v>
      </c>
      <c r="B15" s="693" t="s">
        <v>7471</v>
      </c>
      <c r="C15" s="684" t="s">
        <v>73</v>
      </c>
      <c r="D15" s="693" t="s">
        <v>15813</v>
      </c>
      <c r="E15" s="745">
        <v>9500</v>
      </c>
      <c r="F15" s="684" t="s">
        <v>15814</v>
      </c>
      <c r="G15" s="693" t="s">
        <v>15815</v>
      </c>
      <c r="H15" s="693" t="s">
        <v>824</v>
      </c>
      <c r="I15" s="693" t="s">
        <v>6567</v>
      </c>
      <c r="J15" s="828" t="s">
        <v>825</v>
      </c>
      <c r="K15" s="832">
        <v>1</v>
      </c>
      <c r="L15" s="686">
        <v>7</v>
      </c>
      <c r="M15" s="833">
        <v>61116.67</v>
      </c>
      <c r="N15" s="830">
        <v>2</v>
      </c>
      <c r="O15" s="686">
        <v>6</v>
      </c>
      <c r="P15" s="687">
        <v>56513.279999999999</v>
      </c>
      <c r="Q15" s="323"/>
    </row>
    <row r="16" spans="1:17" s="770" customFormat="1" ht="25.9" customHeight="1">
      <c r="A16" s="724" t="s">
        <v>15785</v>
      </c>
      <c r="B16" s="693" t="s">
        <v>7471</v>
      </c>
      <c r="C16" s="684" t="s">
        <v>73</v>
      </c>
      <c r="D16" s="693" t="s">
        <v>15816</v>
      </c>
      <c r="E16" s="745">
        <v>8000</v>
      </c>
      <c r="F16" s="684" t="s">
        <v>15817</v>
      </c>
      <c r="G16" s="693" t="s">
        <v>15818</v>
      </c>
      <c r="H16" s="693" t="s">
        <v>1119</v>
      </c>
      <c r="I16" s="693" t="s">
        <v>6567</v>
      </c>
      <c r="J16" s="828" t="s">
        <v>4216</v>
      </c>
      <c r="K16" s="832">
        <v>1</v>
      </c>
      <c r="L16" s="686">
        <v>2</v>
      </c>
      <c r="M16" s="833">
        <v>15466.66</v>
      </c>
      <c r="N16" s="830"/>
      <c r="O16" s="686"/>
      <c r="P16" s="687"/>
      <c r="Q16" s="323"/>
    </row>
    <row r="17" spans="1:17" s="770" customFormat="1" ht="23.45" customHeight="1">
      <c r="A17" s="724" t="s">
        <v>15785</v>
      </c>
      <c r="B17" s="693" t="s">
        <v>7471</v>
      </c>
      <c r="C17" s="684" t="s">
        <v>73</v>
      </c>
      <c r="D17" s="693" t="s">
        <v>15819</v>
      </c>
      <c r="E17" s="745">
        <v>8000</v>
      </c>
      <c r="F17" s="684" t="s">
        <v>15820</v>
      </c>
      <c r="G17" s="693" t="s">
        <v>15821</v>
      </c>
      <c r="H17" s="693" t="s">
        <v>1119</v>
      </c>
      <c r="I17" s="693" t="s">
        <v>6567</v>
      </c>
      <c r="J17" s="828" t="s">
        <v>1688</v>
      </c>
      <c r="K17" s="832">
        <v>1</v>
      </c>
      <c r="L17" s="686">
        <v>9</v>
      </c>
      <c r="M17" s="833">
        <v>66126.11</v>
      </c>
      <c r="N17" s="830">
        <v>2</v>
      </c>
      <c r="O17" s="686">
        <v>6</v>
      </c>
      <c r="P17" s="687">
        <v>46937.3</v>
      </c>
      <c r="Q17" s="323"/>
    </row>
    <row r="18" spans="1:17" s="770" customFormat="1" ht="36">
      <c r="A18" s="724" t="s">
        <v>15785</v>
      </c>
      <c r="B18" s="693" t="s">
        <v>7471</v>
      </c>
      <c r="C18" s="684" t="s">
        <v>73</v>
      </c>
      <c r="D18" s="693" t="s">
        <v>4250</v>
      </c>
      <c r="E18" s="745">
        <v>5500</v>
      </c>
      <c r="F18" s="684" t="s">
        <v>15822</v>
      </c>
      <c r="G18" s="693" t="s">
        <v>15823</v>
      </c>
      <c r="H18" s="693" t="s">
        <v>956</v>
      </c>
      <c r="I18" s="693" t="s">
        <v>802</v>
      </c>
      <c r="J18" s="828" t="s">
        <v>7450</v>
      </c>
      <c r="K18" s="832">
        <v>1</v>
      </c>
      <c r="L18" s="686">
        <v>6</v>
      </c>
      <c r="M18" s="833">
        <v>30938.880000000001</v>
      </c>
      <c r="N18" s="830"/>
      <c r="O18" s="686"/>
      <c r="P18" s="687"/>
      <c r="Q18" s="323"/>
    </row>
    <row r="19" spans="1:17" s="770" customFormat="1" ht="36">
      <c r="A19" s="724" t="s">
        <v>15785</v>
      </c>
      <c r="B19" s="693" t="s">
        <v>7471</v>
      </c>
      <c r="C19" s="684" t="s">
        <v>73</v>
      </c>
      <c r="D19" s="693" t="s">
        <v>15824</v>
      </c>
      <c r="E19" s="745">
        <v>10000</v>
      </c>
      <c r="F19" s="684" t="s">
        <v>15822</v>
      </c>
      <c r="G19" s="693" t="s">
        <v>15823</v>
      </c>
      <c r="H19" s="693" t="s">
        <v>956</v>
      </c>
      <c r="I19" s="693" t="s">
        <v>802</v>
      </c>
      <c r="J19" s="828" t="s">
        <v>7450</v>
      </c>
      <c r="K19" s="832">
        <v>1</v>
      </c>
      <c r="L19" s="686">
        <v>7</v>
      </c>
      <c r="M19" s="833">
        <v>63330.55</v>
      </c>
      <c r="N19" s="830">
        <v>2</v>
      </c>
      <c r="O19" s="686">
        <v>6</v>
      </c>
      <c r="P19" s="687">
        <v>59852.770000000004</v>
      </c>
      <c r="Q19" s="323"/>
    </row>
    <row r="20" spans="1:17" s="770" customFormat="1" ht="24.6" customHeight="1">
      <c r="A20" s="724" t="s">
        <v>15785</v>
      </c>
      <c r="B20" s="693" t="s">
        <v>7471</v>
      </c>
      <c r="C20" s="684" t="s">
        <v>73</v>
      </c>
      <c r="D20" s="693" t="s">
        <v>15825</v>
      </c>
      <c r="E20" s="745">
        <v>10000</v>
      </c>
      <c r="F20" s="684" t="s">
        <v>15826</v>
      </c>
      <c r="G20" s="693" t="s">
        <v>15827</v>
      </c>
      <c r="H20" s="693" t="s">
        <v>1119</v>
      </c>
      <c r="I20" s="693" t="s">
        <v>6567</v>
      </c>
      <c r="J20" s="828" t="s">
        <v>1688</v>
      </c>
      <c r="K20" s="832">
        <v>1</v>
      </c>
      <c r="L20" s="686">
        <v>8</v>
      </c>
      <c r="M20" s="833">
        <v>77582.84</v>
      </c>
      <c r="N20" s="830">
        <v>2</v>
      </c>
      <c r="O20" s="686">
        <v>6</v>
      </c>
      <c r="P20" s="687">
        <v>60000</v>
      </c>
      <c r="Q20" s="323"/>
    </row>
    <row r="21" spans="1:17" s="770" customFormat="1" ht="24">
      <c r="A21" s="724" t="s">
        <v>15785</v>
      </c>
      <c r="B21" s="693" t="s">
        <v>7471</v>
      </c>
      <c r="C21" s="684" t="s">
        <v>73</v>
      </c>
      <c r="D21" s="693" t="s">
        <v>15828</v>
      </c>
      <c r="E21" s="745">
        <v>9000</v>
      </c>
      <c r="F21" s="684" t="s">
        <v>15829</v>
      </c>
      <c r="G21" s="693" t="s">
        <v>15830</v>
      </c>
      <c r="H21" s="693" t="s">
        <v>1342</v>
      </c>
      <c r="I21" s="693" t="s">
        <v>6567</v>
      </c>
      <c r="J21" s="828" t="s">
        <v>1841</v>
      </c>
      <c r="K21" s="832">
        <v>1</v>
      </c>
      <c r="L21" s="686">
        <v>12</v>
      </c>
      <c r="M21" s="833">
        <v>108000</v>
      </c>
      <c r="N21" s="830">
        <v>2</v>
      </c>
      <c r="O21" s="686">
        <v>6</v>
      </c>
      <c r="P21" s="687">
        <v>54000</v>
      </c>
      <c r="Q21" s="323"/>
    </row>
    <row r="22" spans="1:17" s="770" customFormat="1" ht="26.45" customHeight="1">
      <c r="A22" s="724" t="s">
        <v>15785</v>
      </c>
      <c r="B22" s="693" t="s">
        <v>7471</v>
      </c>
      <c r="C22" s="684" t="s">
        <v>73</v>
      </c>
      <c r="D22" s="693" t="s">
        <v>15831</v>
      </c>
      <c r="E22" s="745">
        <v>15600</v>
      </c>
      <c r="F22" s="684" t="s">
        <v>15832</v>
      </c>
      <c r="G22" s="693" t="s">
        <v>15833</v>
      </c>
      <c r="H22" s="693" t="s">
        <v>793</v>
      </c>
      <c r="I22" s="693" t="s">
        <v>6567</v>
      </c>
      <c r="J22" s="828" t="s">
        <v>1525</v>
      </c>
      <c r="K22" s="832"/>
      <c r="L22" s="686"/>
      <c r="M22" s="833"/>
      <c r="N22" s="830">
        <v>2</v>
      </c>
      <c r="O22" s="686">
        <v>5</v>
      </c>
      <c r="P22" s="687">
        <v>69680</v>
      </c>
      <c r="Q22" s="323"/>
    </row>
    <row r="23" spans="1:17" s="770" customFormat="1" ht="26.45" customHeight="1">
      <c r="A23" s="724" t="s">
        <v>15785</v>
      </c>
      <c r="B23" s="693" t="s">
        <v>7471</v>
      </c>
      <c r="C23" s="684" t="s">
        <v>73</v>
      </c>
      <c r="D23" s="693" t="s">
        <v>15834</v>
      </c>
      <c r="E23" s="745">
        <v>8000</v>
      </c>
      <c r="F23" s="684" t="s">
        <v>15835</v>
      </c>
      <c r="G23" s="693" t="s">
        <v>15836</v>
      </c>
      <c r="H23" s="693" t="s">
        <v>1119</v>
      </c>
      <c r="I23" s="693" t="s">
        <v>6567</v>
      </c>
      <c r="J23" s="828" t="s">
        <v>4216</v>
      </c>
      <c r="K23" s="832">
        <v>1</v>
      </c>
      <c r="L23" s="686">
        <v>6</v>
      </c>
      <c r="M23" s="833">
        <v>42579.64</v>
      </c>
      <c r="N23" s="830"/>
      <c r="O23" s="686"/>
      <c r="P23" s="687"/>
      <c r="Q23" s="323"/>
    </row>
    <row r="24" spans="1:17" s="770" customFormat="1" ht="26.45" customHeight="1">
      <c r="A24" s="724" t="s">
        <v>15785</v>
      </c>
      <c r="B24" s="693" t="s">
        <v>7471</v>
      </c>
      <c r="C24" s="684" t="s">
        <v>73</v>
      </c>
      <c r="D24" s="693" t="s">
        <v>7029</v>
      </c>
      <c r="E24" s="745">
        <v>11000</v>
      </c>
      <c r="F24" s="684" t="s">
        <v>15835</v>
      </c>
      <c r="G24" s="693" t="s">
        <v>15836</v>
      </c>
      <c r="H24" s="693" t="s">
        <v>1119</v>
      </c>
      <c r="I24" s="693" t="s">
        <v>6567</v>
      </c>
      <c r="J24" s="828" t="s">
        <v>4216</v>
      </c>
      <c r="K24" s="832">
        <v>1</v>
      </c>
      <c r="L24" s="686">
        <v>7</v>
      </c>
      <c r="M24" s="833">
        <v>73333.33</v>
      </c>
      <c r="N24" s="830">
        <v>2</v>
      </c>
      <c r="O24" s="686">
        <v>6</v>
      </c>
      <c r="P24" s="687">
        <v>66000</v>
      </c>
      <c r="Q24" s="323"/>
    </row>
    <row r="25" spans="1:17" s="770" customFormat="1" ht="36.6" customHeight="1">
      <c r="A25" s="724" t="s">
        <v>15785</v>
      </c>
      <c r="B25" s="693" t="s">
        <v>7471</v>
      </c>
      <c r="C25" s="684" t="s">
        <v>73</v>
      </c>
      <c r="D25" s="693" t="s">
        <v>4114</v>
      </c>
      <c r="E25" s="745">
        <v>3000</v>
      </c>
      <c r="F25" s="684" t="s">
        <v>15837</v>
      </c>
      <c r="G25" s="693" t="s">
        <v>15838</v>
      </c>
      <c r="H25" s="693" t="s">
        <v>1450</v>
      </c>
      <c r="I25" s="693" t="s">
        <v>6567</v>
      </c>
      <c r="J25" s="828" t="s">
        <v>15839</v>
      </c>
      <c r="K25" s="832">
        <v>1</v>
      </c>
      <c r="L25" s="686">
        <v>8</v>
      </c>
      <c r="M25" s="833">
        <v>22637.66</v>
      </c>
      <c r="N25" s="830"/>
      <c r="O25" s="686"/>
      <c r="P25" s="687"/>
      <c r="Q25" s="323"/>
    </row>
    <row r="26" spans="1:17" s="770" customFormat="1" ht="36.6" customHeight="1">
      <c r="A26" s="724" t="s">
        <v>15785</v>
      </c>
      <c r="B26" s="693" t="s">
        <v>7471</v>
      </c>
      <c r="C26" s="684" t="s">
        <v>73</v>
      </c>
      <c r="D26" s="693" t="s">
        <v>15840</v>
      </c>
      <c r="E26" s="745">
        <v>7000</v>
      </c>
      <c r="F26" s="684" t="s">
        <v>15837</v>
      </c>
      <c r="G26" s="693" t="s">
        <v>15838</v>
      </c>
      <c r="H26" s="693" t="s">
        <v>1450</v>
      </c>
      <c r="I26" s="693" t="s">
        <v>6567</v>
      </c>
      <c r="J26" s="828" t="s">
        <v>15839</v>
      </c>
      <c r="K26" s="832">
        <v>1</v>
      </c>
      <c r="L26" s="686">
        <v>5</v>
      </c>
      <c r="M26" s="833">
        <v>30566.67</v>
      </c>
      <c r="N26" s="830">
        <v>2</v>
      </c>
      <c r="O26" s="686">
        <v>6</v>
      </c>
      <c r="P26" s="687">
        <v>42000</v>
      </c>
      <c r="Q26" s="323"/>
    </row>
    <row r="27" spans="1:17" s="770" customFormat="1" ht="15.6" customHeight="1">
      <c r="A27" s="724" t="s">
        <v>15785</v>
      </c>
      <c r="B27" s="693" t="s">
        <v>7471</v>
      </c>
      <c r="C27" s="684" t="s">
        <v>73</v>
      </c>
      <c r="D27" s="693" t="s">
        <v>15841</v>
      </c>
      <c r="E27" s="745">
        <v>5000</v>
      </c>
      <c r="F27" s="684" t="s">
        <v>15842</v>
      </c>
      <c r="G27" s="693" t="s">
        <v>15843</v>
      </c>
      <c r="H27" s="693" t="s">
        <v>4658</v>
      </c>
      <c r="I27" s="693" t="s">
        <v>15795</v>
      </c>
      <c r="J27" s="828" t="s">
        <v>3683</v>
      </c>
      <c r="K27" s="832">
        <v>1</v>
      </c>
      <c r="L27" s="686">
        <v>2</v>
      </c>
      <c r="M27" s="833">
        <v>10083.33</v>
      </c>
      <c r="N27" s="830"/>
      <c r="O27" s="686"/>
      <c r="P27" s="687"/>
      <c r="Q27" s="323"/>
    </row>
    <row r="28" spans="1:17" s="770" customFormat="1" ht="25.9" customHeight="1">
      <c r="A28" s="724" t="s">
        <v>15785</v>
      </c>
      <c r="B28" s="693" t="s">
        <v>7471</v>
      </c>
      <c r="C28" s="684" t="s">
        <v>73</v>
      </c>
      <c r="D28" s="693" t="s">
        <v>15844</v>
      </c>
      <c r="E28" s="745">
        <v>8000</v>
      </c>
      <c r="F28" s="684" t="s">
        <v>15845</v>
      </c>
      <c r="G28" s="693" t="s">
        <v>15846</v>
      </c>
      <c r="H28" s="693" t="s">
        <v>870</v>
      </c>
      <c r="I28" s="693" t="s">
        <v>6567</v>
      </c>
      <c r="J28" s="828" t="s">
        <v>3794</v>
      </c>
      <c r="K28" s="832">
        <v>1</v>
      </c>
      <c r="L28" s="686">
        <v>11</v>
      </c>
      <c r="M28" s="833">
        <v>73440</v>
      </c>
      <c r="N28" s="830"/>
      <c r="O28" s="686"/>
      <c r="P28" s="687"/>
      <c r="Q28" s="323"/>
    </row>
    <row r="29" spans="1:17" s="770" customFormat="1" ht="24">
      <c r="A29" s="724" t="s">
        <v>15785</v>
      </c>
      <c r="B29" s="693" t="s">
        <v>7471</v>
      </c>
      <c r="C29" s="684" t="s">
        <v>73</v>
      </c>
      <c r="D29" s="693" t="s">
        <v>1929</v>
      </c>
      <c r="E29" s="745">
        <v>3500</v>
      </c>
      <c r="F29" s="684" t="s">
        <v>15847</v>
      </c>
      <c r="G29" s="693" t="s">
        <v>15848</v>
      </c>
      <c r="H29" s="693" t="s">
        <v>4682</v>
      </c>
      <c r="I29" s="693" t="s">
        <v>15849</v>
      </c>
      <c r="J29" s="828" t="s">
        <v>2759</v>
      </c>
      <c r="K29" s="832">
        <v>1</v>
      </c>
      <c r="L29" s="686">
        <v>1</v>
      </c>
      <c r="M29" s="833">
        <v>3383.33</v>
      </c>
      <c r="N29" s="830">
        <v>1</v>
      </c>
      <c r="O29" s="686">
        <v>1</v>
      </c>
      <c r="P29" s="687">
        <v>2340.7799999999997</v>
      </c>
      <c r="Q29" s="323"/>
    </row>
    <row r="30" spans="1:17" s="770" customFormat="1" ht="28.9" customHeight="1">
      <c r="A30" s="724" t="s">
        <v>15785</v>
      </c>
      <c r="B30" s="693" t="s">
        <v>7471</v>
      </c>
      <c r="C30" s="684" t="s">
        <v>73</v>
      </c>
      <c r="D30" s="693" t="s">
        <v>15850</v>
      </c>
      <c r="E30" s="745">
        <v>6500</v>
      </c>
      <c r="F30" s="684" t="s">
        <v>15851</v>
      </c>
      <c r="G30" s="693" t="s">
        <v>15852</v>
      </c>
      <c r="H30" s="693" t="s">
        <v>908</v>
      </c>
      <c r="I30" s="693" t="s">
        <v>6567</v>
      </c>
      <c r="J30" s="828" t="s">
        <v>15853</v>
      </c>
      <c r="K30" s="832">
        <v>1</v>
      </c>
      <c r="L30" s="686">
        <v>7</v>
      </c>
      <c r="M30" s="833">
        <v>41600</v>
      </c>
      <c r="N30" s="830">
        <v>2</v>
      </c>
      <c r="O30" s="686">
        <v>6</v>
      </c>
      <c r="P30" s="687">
        <v>38783.33</v>
      </c>
      <c r="Q30" s="323"/>
    </row>
    <row r="31" spans="1:17" s="770" customFormat="1" ht="37.15" customHeight="1">
      <c r="A31" s="724" t="s">
        <v>15785</v>
      </c>
      <c r="B31" s="693" t="s">
        <v>7471</v>
      </c>
      <c r="C31" s="684" t="s">
        <v>73</v>
      </c>
      <c r="D31" s="693" t="s">
        <v>4109</v>
      </c>
      <c r="E31" s="745">
        <v>10000</v>
      </c>
      <c r="F31" s="684" t="s">
        <v>15854</v>
      </c>
      <c r="G31" s="693" t="s">
        <v>15855</v>
      </c>
      <c r="H31" s="693" t="s">
        <v>2190</v>
      </c>
      <c r="I31" s="693" t="s">
        <v>6567</v>
      </c>
      <c r="J31" s="828" t="s">
        <v>15856</v>
      </c>
      <c r="K31" s="832">
        <v>1</v>
      </c>
      <c r="L31" s="686">
        <v>3</v>
      </c>
      <c r="M31" s="833">
        <v>21333.33</v>
      </c>
      <c r="N31" s="830"/>
      <c r="O31" s="686"/>
      <c r="P31" s="687"/>
      <c r="Q31" s="323"/>
    </row>
    <row r="32" spans="1:17" s="770" customFormat="1" ht="24">
      <c r="A32" s="724" t="s">
        <v>15785</v>
      </c>
      <c r="B32" s="693" t="s">
        <v>7471</v>
      </c>
      <c r="C32" s="684" t="s">
        <v>73</v>
      </c>
      <c r="D32" s="693" t="s">
        <v>7209</v>
      </c>
      <c r="E32" s="745">
        <v>2500</v>
      </c>
      <c r="F32" s="684" t="s">
        <v>15857</v>
      </c>
      <c r="G32" s="693" t="s">
        <v>15858</v>
      </c>
      <c r="H32" s="693" t="s">
        <v>4658</v>
      </c>
      <c r="I32" s="693" t="s">
        <v>15795</v>
      </c>
      <c r="J32" s="828" t="s">
        <v>3683</v>
      </c>
      <c r="K32" s="832">
        <v>1</v>
      </c>
      <c r="L32" s="686">
        <v>12</v>
      </c>
      <c r="M32" s="833">
        <v>30000</v>
      </c>
      <c r="N32" s="830">
        <v>2</v>
      </c>
      <c r="O32" s="686">
        <v>6</v>
      </c>
      <c r="P32" s="687">
        <v>15000</v>
      </c>
      <c r="Q32" s="323"/>
    </row>
    <row r="33" spans="1:17" s="770" customFormat="1" ht="25.9" customHeight="1">
      <c r="A33" s="724" t="s">
        <v>15785</v>
      </c>
      <c r="B33" s="693" t="s">
        <v>7471</v>
      </c>
      <c r="C33" s="684" t="s">
        <v>73</v>
      </c>
      <c r="D33" s="693" t="s">
        <v>15859</v>
      </c>
      <c r="E33" s="745">
        <v>6500</v>
      </c>
      <c r="F33" s="684" t="s">
        <v>15860</v>
      </c>
      <c r="G33" s="693" t="s">
        <v>15861</v>
      </c>
      <c r="H33" s="693" t="s">
        <v>956</v>
      </c>
      <c r="I33" s="693" t="s">
        <v>6567</v>
      </c>
      <c r="J33" s="828" t="s">
        <v>812</v>
      </c>
      <c r="K33" s="832">
        <v>1</v>
      </c>
      <c r="L33" s="686">
        <v>1</v>
      </c>
      <c r="M33" s="833">
        <v>5554.77</v>
      </c>
      <c r="N33" s="830"/>
      <c r="O33" s="686"/>
      <c r="P33" s="687"/>
      <c r="Q33" s="323"/>
    </row>
    <row r="34" spans="1:17" s="770" customFormat="1" ht="25.9" customHeight="1">
      <c r="A34" s="724" t="s">
        <v>15785</v>
      </c>
      <c r="B34" s="693" t="s">
        <v>7471</v>
      </c>
      <c r="C34" s="684" t="s">
        <v>73</v>
      </c>
      <c r="D34" s="693" t="s">
        <v>4109</v>
      </c>
      <c r="E34" s="745">
        <v>6000</v>
      </c>
      <c r="F34" s="684" t="s">
        <v>15862</v>
      </c>
      <c r="G34" s="693" t="s">
        <v>15863</v>
      </c>
      <c r="H34" s="693" t="s">
        <v>888</v>
      </c>
      <c r="I34" s="693" t="s">
        <v>802</v>
      </c>
      <c r="J34" s="828" t="s">
        <v>4712</v>
      </c>
      <c r="K34" s="832">
        <v>1</v>
      </c>
      <c r="L34" s="686">
        <v>12</v>
      </c>
      <c r="M34" s="833">
        <v>72000</v>
      </c>
      <c r="N34" s="830">
        <v>2</v>
      </c>
      <c r="O34" s="686">
        <v>6</v>
      </c>
      <c r="P34" s="687">
        <v>36000</v>
      </c>
      <c r="Q34" s="323"/>
    </row>
    <row r="35" spans="1:17" s="770" customFormat="1" ht="25.9" customHeight="1">
      <c r="A35" s="724" t="s">
        <v>15785</v>
      </c>
      <c r="B35" s="693" t="s">
        <v>7471</v>
      </c>
      <c r="C35" s="684" t="s">
        <v>73</v>
      </c>
      <c r="D35" s="693" t="s">
        <v>15864</v>
      </c>
      <c r="E35" s="745">
        <v>11500</v>
      </c>
      <c r="F35" s="684" t="s">
        <v>15865</v>
      </c>
      <c r="G35" s="693" t="s">
        <v>15866</v>
      </c>
      <c r="H35" s="693" t="s">
        <v>1119</v>
      </c>
      <c r="I35" s="693" t="s">
        <v>6567</v>
      </c>
      <c r="J35" s="828" t="s">
        <v>1688</v>
      </c>
      <c r="K35" s="832">
        <v>1</v>
      </c>
      <c r="L35" s="686">
        <v>6</v>
      </c>
      <c r="M35" s="833">
        <v>60566.67</v>
      </c>
      <c r="N35" s="830">
        <v>2</v>
      </c>
      <c r="O35" s="686">
        <v>5</v>
      </c>
      <c r="P35" s="687">
        <v>54890.29</v>
      </c>
      <c r="Q35" s="323"/>
    </row>
    <row r="36" spans="1:17" s="770" customFormat="1" ht="25.9" customHeight="1">
      <c r="A36" s="724" t="s">
        <v>15785</v>
      </c>
      <c r="B36" s="693" t="s">
        <v>7471</v>
      </c>
      <c r="C36" s="684" t="s">
        <v>73</v>
      </c>
      <c r="D36" s="693" t="s">
        <v>15867</v>
      </c>
      <c r="E36" s="745">
        <v>9000</v>
      </c>
      <c r="F36" s="684" t="s">
        <v>15868</v>
      </c>
      <c r="G36" s="693" t="s">
        <v>15869</v>
      </c>
      <c r="H36" s="693" t="s">
        <v>824</v>
      </c>
      <c r="I36" s="693" t="s">
        <v>6567</v>
      </c>
      <c r="J36" s="828" t="s">
        <v>825</v>
      </c>
      <c r="K36" s="832">
        <v>1</v>
      </c>
      <c r="L36" s="686">
        <v>9</v>
      </c>
      <c r="M36" s="833">
        <v>80676.240000000005</v>
      </c>
      <c r="N36" s="830"/>
      <c r="O36" s="686"/>
      <c r="P36" s="687"/>
      <c r="Q36" s="323"/>
    </row>
    <row r="37" spans="1:17" s="770" customFormat="1" ht="25.9" customHeight="1">
      <c r="A37" s="724" t="s">
        <v>15785</v>
      </c>
      <c r="B37" s="693" t="s">
        <v>7471</v>
      </c>
      <c r="C37" s="684" t="s">
        <v>73</v>
      </c>
      <c r="D37" s="693" t="s">
        <v>15870</v>
      </c>
      <c r="E37" s="745">
        <v>7000</v>
      </c>
      <c r="F37" s="684" t="s">
        <v>15871</v>
      </c>
      <c r="G37" s="693" t="s">
        <v>15872</v>
      </c>
      <c r="H37" s="693" t="s">
        <v>1409</v>
      </c>
      <c r="I37" s="693" t="s">
        <v>802</v>
      </c>
      <c r="J37" s="828" t="s">
        <v>4149</v>
      </c>
      <c r="K37" s="832">
        <v>1</v>
      </c>
      <c r="L37" s="686">
        <v>3</v>
      </c>
      <c r="M37" s="833">
        <v>21000</v>
      </c>
      <c r="N37" s="830">
        <v>1</v>
      </c>
      <c r="O37" s="686">
        <v>1</v>
      </c>
      <c r="P37" s="687">
        <v>7000</v>
      </c>
      <c r="Q37" s="323"/>
    </row>
    <row r="38" spans="1:17" s="770" customFormat="1" ht="25.9" customHeight="1">
      <c r="A38" s="724" t="s">
        <v>15785</v>
      </c>
      <c r="B38" s="693" t="s">
        <v>7471</v>
      </c>
      <c r="C38" s="684" t="s">
        <v>73</v>
      </c>
      <c r="D38" s="693" t="s">
        <v>4197</v>
      </c>
      <c r="E38" s="745">
        <v>5000</v>
      </c>
      <c r="F38" s="684" t="s">
        <v>15873</v>
      </c>
      <c r="G38" s="693" t="s">
        <v>15874</v>
      </c>
      <c r="H38" s="693" t="s">
        <v>1119</v>
      </c>
      <c r="I38" s="693" t="s">
        <v>6567</v>
      </c>
      <c r="J38" s="828" t="s">
        <v>1688</v>
      </c>
      <c r="K38" s="832">
        <v>1</v>
      </c>
      <c r="L38" s="686">
        <v>12</v>
      </c>
      <c r="M38" s="833">
        <v>59666.67</v>
      </c>
      <c r="N38" s="830">
        <v>2</v>
      </c>
      <c r="O38" s="686">
        <v>6</v>
      </c>
      <c r="P38" s="687">
        <v>29833.33</v>
      </c>
      <c r="Q38" s="323"/>
    </row>
    <row r="39" spans="1:17" s="770" customFormat="1" ht="25.15" customHeight="1">
      <c r="A39" s="724" t="s">
        <v>15785</v>
      </c>
      <c r="B39" s="693" t="s">
        <v>7471</v>
      </c>
      <c r="C39" s="684" t="s">
        <v>73</v>
      </c>
      <c r="D39" s="693" t="s">
        <v>15875</v>
      </c>
      <c r="E39" s="745">
        <v>12000</v>
      </c>
      <c r="F39" s="684" t="s">
        <v>15876</v>
      </c>
      <c r="G39" s="693" t="s">
        <v>15877</v>
      </c>
      <c r="H39" s="693" t="s">
        <v>1360</v>
      </c>
      <c r="I39" s="693" t="s">
        <v>802</v>
      </c>
      <c r="J39" s="828" t="s">
        <v>15878</v>
      </c>
      <c r="K39" s="832">
        <v>1</v>
      </c>
      <c r="L39" s="686">
        <v>12</v>
      </c>
      <c r="M39" s="833">
        <v>141714.25</v>
      </c>
      <c r="N39" s="830">
        <v>1</v>
      </c>
      <c r="O39" s="686">
        <v>2</v>
      </c>
      <c r="P39" s="687">
        <v>21708.52</v>
      </c>
      <c r="Q39" s="323"/>
    </row>
    <row r="40" spans="1:17" s="770" customFormat="1" ht="25.15" customHeight="1">
      <c r="A40" s="724" t="s">
        <v>15785</v>
      </c>
      <c r="B40" s="693" t="s">
        <v>7471</v>
      </c>
      <c r="C40" s="684" t="s">
        <v>73</v>
      </c>
      <c r="D40" s="693" t="s">
        <v>15879</v>
      </c>
      <c r="E40" s="745">
        <v>10000</v>
      </c>
      <c r="F40" s="684" t="s">
        <v>15880</v>
      </c>
      <c r="G40" s="693" t="s">
        <v>15881</v>
      </c>
      <c r="H40" s="693" t="s">
        <v>824</v>
      </c>
      <c r="I40" s="693" t="s">
        <v>6567</v>
      </c>
      <c r="J40" s="828" t="s">
        <v>825</v>
      </c>
      <c r="K40" s="832">
        <v>1</v>
      </c>
      <c r="L40" s="686">
        <v>12</v>
      </c>
      <c r="M40" s="833">
        <v>119898.05</v>
      </c>
      <c r="N40" s="830">
        <v>2</v>
      </c>
      <c r="O40" s="686">
        <v>6</v>
      </c>
      <c r="P40" s="687">
        <v>59995</v>
      </c>
      <c r="Q40" s="323"/>
    </row>
    <row r="41" spans="1:17" s="770" customFormat="1" ht="25.15" customHeight="1">
      <c r="A41" s="724" t="s">
        <v>15785</v>
      </c>
      <c r="B41" s="693" t="s">
        <v>7471</v>
      </c>
      <c r="C41" s="684" t="s">
        <v>73</v>
      </c>
      <c r="D41" s="693" t="s">
        <v>15882</v>
      </c>
      <c r="E41" s="745">
        <v>5000</v>
      </c>
      <c r="F41" s="684" t="s">
        <v>15883</v>
      </c>
      <c r="G41" s="693" t="s">
        <v>15884</v>
      </c>
      <c r="H41" s="693" t="s">
        <v>824</v>
      </c>
      <c r="I41" s="693" t="s">
        <v>6567</v>
      </c>
      <c r="J41" s="828" t="s">
        <v>825</v>
      </c>
      <c r="K41" s="832">
        <v>1</v>
      </c>
      <c r="L41" s="686">
        <v>3</v>
      </c>
      <c r="M41" s="833">
        <v>12333.33</v>
      </c>
      <c r="N41" s="830">
        <v>2</v>
      </c>
      <c r="O41" s="686">
        <v>6</v>
      </c>
      <c r="P41" s="687">
        <v>30000</v>
      </c>
      <c r="Q41" s="323"/>
    </row>
    <row r="42" spans="1:17" s="770" customFormat="1" ht="24">
      <c r="A42" s="724" t="s">
        <v>15785</v>
      </c>
      <c r="B42" s="693" t="s">
        <v>7471</v>
      </c>
      <c r="C42" s="684" t="s">
        <v>73</v>
      </c>
      <c r="D42" s="693" t="s">
        <v>15885</v>
      </c>
      <c r="E42" s="745">
        <v>15600</v>
      </c>
      <c r="F42" s="684" t="s">
        <v>15886</v>
      </c>
      <c r="G42" s="693" t="s">
        <v>15887</v>
      </c>
      <c r="H42" s="693" t="s">
        <v>1119</v>
      </c>
      <c r="I42" s="693" t="s">
        <v>6567</v>
      </c>
      <c r="J42" s="828" t="s">
        <v>4216</v>
      </c>
      <c r="K42" s="832">
        <v>1</v>
      </c>
      <c r="L42" s="686">
        <v>1</v>
      </c>
      <c r="M42" s="833">
        <v>8796.7800000000007</v>
      </c>
      <c r="N42" s="830"/>
      <c r="O42" s="686"/>
      <c r="P42" s="687"/>
      <c r="Q42" s="323"/>
    </row>
    <row r="43" spans="1:17" s="770" customFormat="1" ht="25.15" customHeight="1">
      <c r="A43" s="724" t="s">
        <v>15785</v>
      </c>
      <c r="B43" s="693" t="s">
        <v>7471</v>
      </c>
      <c r="C43" s="684" t="s">
        <v>73</v>
      </c>
      <c r="D43" s="693" t="s">
        <v>15831</v>
      </c>
      <c r="E43" s="745">
        <v>15600</v>
      </c>
      <c r="F43" s="684" t="s">
        <v>15888</v>
      </c>
      <c r="G43" s="693" t="s">
        <v>15889</v>
      </c>
      <c r="H43" s="693" t="s">
        <v>1119</v>
      </c>
      <c r="I43" s="693" t="s">
        <v>802</v>
      </c>
      <c r="J43" s="828" t="s">
        <v>4124</v>
      </c>
      <c r="K43" s="832">
        <v>1</v>
      </c>
      <c r="L43" s="686">
        <v>6</v>
      </c>
      <c r="M43" s="833">
        <v>77876.53</v>
      </c>
      <c r="N43" s="830"/>
      <c r="O43" s="686"/>
      <c r="P43" s="687"/>
      <c r="Q43" s="323"/>
    </row>
    <row r="44" spans="1:17" s="770" customFormat="1" ht="25.15" customHeight="1">
      <c r="A44" s="724" t="s">
        <v>15785</v>
      </c>
      <c r="B44" s="693" t="s">
        <v>7471</v>
      </c>
      <c r="C44" s="684" t="s">
        <v>73</v>
      </c>
      <c r="D44" s="693" t="s">
        <v>4109</v>
      </c>
      <c r="E44" s="745">
        <v>12500</v>
      </c>
      <c r="F44" s="684" t="s">
        <v>15890</v>
      </c>
      <c r="G44" s="693" t="s">
        <v>15891</v>
      </c>
      <c r="H44" s="693" t="s">
        <v>1119</v>
      </c>
      <c r="I44" s="693" t="s">
        <v>6567</v>
      </c>
      <c r="J44" s="828" t="s">
        <v>4216</v>
      </c>
      <c r="K44" s="832">
        <v>1</v>
      </c>
      <c r="L44" s="686">
        <v>12</v>
      </c>
      <c r="M44" s="833">
        <v>146875.01999999999</v>
      </c>
      <c r="N44" s="830">
        <v>2</v>
      </c>
      <c r="O44" s="686">
        <v>6</v>
      </c>
      <c r="P44" s="687">
        <v>74499.83</v>
      </c>
      <c r="Q44" s="323"/>
    </row>
    <row r="45" spans="1:17" s="770" customFormat="1" ht="25.15" customHeight="1">
      <c r="A45" s="724" t="s">
        <v>15785</v>
      </c>
      <c r="B45" s="693" t="s">
        <v>7471</v>
      </c>
      <c r="C45" s="684" t="s">
        <v>73</v>
      </c>
      <c r="D45" s="693" t="s">
        <v>13990</v>
      </c>
      <c r="E45" s="745">
        <v>10000</v>
      </c>
      <c r="F45" s="684" t="s">
        <v>15892</v>
      </c>
      <c r="G45" s="693" t="s">
        <v>15893</v>
      </c>
      <c r="H45" s="693" t="s">
        <v>1013</v>
      </c>
      <c r="I45" s="693" t="s">
        <v>6567</v>
      </c>
      <c r="J45" s="828" t="s">
        <v>1766</v>
      </c>
      <c r="K45" s="832">
        <v>1</v>
      </c>
      <c r="L45" s="686">
        <v>3</v>
      </c>
      <c r="M45" s="833">
        <v>29666.67</v>
      </c>
      <c r="N45" s="830">
        <v>1</v>
      </c>
      <c r="O45" s="686">
        <v>1</v>
      </c>
      <c r="P45" s="687">
        <v>10000</v>
      </c>
      <c r="Q45" s="323"/>
    </row>
    <row r="46" spans="1:17" s="770" customFormat="1" ht="25.15" customHeight="1">
      <c r="A46" s="724" t="s">
        <v>15785</v>
      </c>
      <c r="B46" s="693" t="s">
        <v>7471</v>
      </c>
      <c r="C46" s="684" t="s">
        <v>73</v>
      </c>
      <c r="D46" s="693" t="s">
        <v>4109</v>
      </c>
      <c r="E46" s="745">
        <v>9000</v>
      </c>
      <c r="F46" s="684" t="s">
        <v>15894</v>
      </c>
      <c r="G46" s="693" t="s">
        <v>15895</v>
      </c>
      <c r="H46" s="693" t="s">
        <v>3175</v>
      </c>
      <c r="I46" s="693" t="s">
        <v>6567</v>
      </c>
      <c r="J46" s="828" t="s">
        <v>4414</v>
      </c>
      <c r="K46" s="832">
        <v>1</v>
      </c>
      <c r="L46" s="686">
        <v>12</v>
      </c>
      <c r="M46" s="833">
        <v>108000</v>
      </c>
      <c r="N46" s="830">
        <v>2</v>
      </c>
      <c r="O46" s="686">
        <v>6</v>
      </c>
      <c r="P46" s="687">
        <v>54000</v>
      </c>
      <c r="Q46" s="323"/>
    </row>
    <row r="47" spans="1:17" s="770" customFormat="1" ht="25.15" customHeight="1">
      <c r="A47" s="724" t="s">
        <v>15785</v>
      </c>
      <c r="B47" s="693" t="s">
        <v>7471</v>
      </c>
      <c r="C47" s="684" t="s">
        <v>73</v>
      </c>
      <c r="D47" s="693" t="s">
        <v>15896</v>
      </c>
      <c r="E47" s="745">
        <v>7000</v>
      </c>
      <c r="F47" s="684" t="s">
        <v>15897</v>
      </c>
      <c r="G47" s="693" t="s">
        <v>15898</v>
      </c>
      <c r="H47" s="693" t="s">
        <v>9790</v>
      </c>
      <c r="I47" s="693" t="s">
        <v>802</v>
      </c>
      <c r="J47" s="828" t="s">
        <v>15899</v>
      </c>
      <c r="K47" s="832">
        <v>1</v>
      </c>
      <c r="L47" s="686">
        <v>7</v>
      </c>
      <c r="M47" s="833">
        <v>49000</v>
      </c>
      <c r="N47" s="830">
        <v>1</v>
      </c>
      <c r="O47" s="686">
        <v>1</v>
      </c>
      <c r="P47" s="687">
        <v>7000</v>
      </c>
      <c r="Q47" s="323"/>
    </row>
    <row r="48" spans="1:17" s="770" customFormat="1" ht="48">
      <c r="A48" s="724" t="s">
        <v>15785</v>
      </c>
      <c r="B48" s="693" t="s">
        <v>7471</v>
      </c>
      <c r="C48" s="684" t="s">
        <v>73</v>
      </c>
      <c r="D48" s="693" t="s">
        <v>15900</v>
      </c>
      <c r="E48" s="745">
        <v>15600</v>
      </c>
      <c r="F48" s="684">
        <v>25720045</v>
      </c>
      <c r="G48" s="693" t="s">
        <v>15901</v>
      </c>
      <c r="H48" s="693" t="s">
        <v>987</v>
      </c>
      <c r="I48" s="693" t="s">
        <v>802</v>
      </c>
      <c r="J48" s="828" t="s">
        <v>6867</v>
      </c>
      <c r="K48" s="832">
        <v>1</v>
      </c>
      <c r="L48" s="686">
        <v>1</v>
      </c>
      <c r="M48" s="833">
        <v>1560</v>
      </c>
      <c r="N48" s="830"/>
      <c r="O48" s="686"/>
      <c r="P48" s="687"/>
      <c r="Q48" s="323"/>
    </row>
    <row r="49" spans="1:17" s="770" customFormat="1" ht="36">
      <c r="A49" s="724" t="s">
        <v>15785</v>
      </c>
      <c r="B49" s="693" t="s">
        <v>7471</v>
      </c>
      <c r="C49" s="684" t="s">
        <v>73</v>
      </c>
      <c r="D49" s="693" t="s">
        <v>15902</v>
      </c>
      <c r="E49" s="745">
        <v>15600</v>
      </c>
      <c r="F49" s="684" t="s">
        <v>15903</v>
      </c>
      <c r="G49" s="693" t="s">
        <v>15901</v>
      </c>
      <c r="H49" s="693" t="s">
        <v>987</v>
      </c>
      <c r="I49" s="693" t="s">
        <v>6567</v>
      </c>
      <c r="J49" s="828" t="s">
        <v>15904</v>
      </c>
      <c r="K49" s="832">
        <v>1</v>
      </c>
      <c r="L49" s="686">
        <v>1</v>
      </c>
      <c r="M49" s="833">
        <v>8840</v>
      </c>
      <c r="N49" s="830"/>
      <c r="O49" s="686"/>
      <c r="P49" s="687"/>
      <c r="Q49" s="323"/>
    </row>
    <row r="50" spans="1:17" s="770" customFormat="1" ht="26.45" customHeight="1">
      <c r="A50" s="724" t="s">
        <v>15785</v>
      </c>
      <c r="B50" s="693" t="s">
        <v>7471</v>
      </c>
      <c r="C50" s="684" t="s">
        <v>73</v>
      </c>
      <c r="D50" s="693" t="s">
        <v>686</v>
      </c>
      <c r="E50" s="745">
        <v>2500</v>
      </c>
      <c r="F50" s="684" t="s">
        <v>15905</v>
      </c>
      <c r="G50" s="693" t="s">
        <v>15906</v>
      </c>
      <c r="H50" s="693" t="s">
        <v>8204</v>
      </c>
      <c r="I50" s="693" t="s">
        <v>6567</v>
      </c>
      <c r="J50" s="828" t="s">
        <v>4253</v>
      </c>
      <c r="K50" s="832">
        <v>1</v>
      </c>
      <c r="L50" s="686">
        <v>8</v>
      </c>
      <c r="M50" s="833">
        <v>18426.04</v>
      </c>
      <c r="N50" s="830"/>
      <c r="O50" s="686"/>
      <c r="P50" s="687"/>
      <c r="Q50" s="323"/>
    </row>
    <row r="51" spans="1:17" s="770" customFormat="1" ht="26.45" customHeight="1">
      <c r="A51" s="724" t="s">
        <v>15785</v>
      </c>
      <c r="B51" s="693" t="s">
        <v>7471</v>
      </c>
      <c r="C51" s="684" t="s">
        <v>73</v>
      </c>
      <c r="D51" s="693" t="s">
        <v>15907</v>
      </c>
      <c r="E51" s="745">
        <v>6000</v>
      </c>
      <c r="F51" s="684" t="s">
        <v>15905</v>
      </c>
      <c r="G51" s="693" t="s">
        <v>15906</v>
      </c>
      <c r="H51" s="693" t="s">
        <v>8204</v>
      </c>
      <c r="I51" s="693" t="s">
        <v>6567</v>
      </c>
      <c r="J51" s="828" t="s">
        <v>4253</v>
      </c>
      <c r="K51" s="832">
        <v>1</v>
      </c>
      <c r="L51" s="686">
        <v>5</v>
      </c>
      <c r="M51" s="833">
        <v>27400</v>
      </c>
      <c r="N51" s="830">
        <v>2</v>
      </c>
      <c r="O51" s="686">
        <v>6</v>
      </c>
      <c r="P51" s="687">
        <v>36000</v>
      </c>
      <c r="Q51" s="323"/>
    </row>
    <row r="52" spans="1:17" s="770" customFormat="1" ht="26.45" customHeight="1">
      <c r="A52" s="724" t="s">
        <v>15785</v>
      </c>
      <c r="B52" s="693" t="s">
        <v>7471</v>
      </c>
      <c r="C52" s="684" t="s">
        <v>73</v>
      </c>
      <c r="D52" s="693" t="s">
        <v>6500</v>
      </c>
      <c r="E52" s="745">
        <v>8000</v>
      </c>
      <c r="F52" s="684" t="s">
        <v>15908</v>
      </c>
      <c r="G52" s="693" t="s">
        <v>15909</v>
      </c>
      <c r="H52" s="693" t="s">
        <v>1119</v>
      </c>
      <c r="I52" s="693" t="s">
        <v>6567</v>
      </c>
      <c r="J52" s="828" t="s">
        <v>1688</v>
      </c>
      <c r="K52" s="832">
        <v>1</v>
      </c>
      <c r="L52" s="686">
        <v>4</v>
      </c>
      <c r="M52" s="833">
        <v>32000</v>
      </c>
      <c r="N52" s="830"/>
      <c r="O52" s="686"/>
      <c r="P52" s="687"/>
      <c r="Q52" s="323"/>
    </row>
    <row r="53" spans="1:17" s="770" customFormat="1" ht="26.45" customHeight="1">
      <c r="A53" s="724" t="s">
        <v>15785</v>
      </c>
      <c r="B53" s="693" t="s">
        <v>7471</v>
      </c>
      <c r="C53" s="684" t="s">
        <v>73</v>
      </c>
      <c r="D53" s="693" t="s">
        <v>15910</v>
      </c>
      <c r="E53" s="745">
        <v>6000</v>
      </c>
      <c r="F53" s="684" t="s">
        <v>15911</v>
      </c>
      <c r="G53" s="693" t="s">
        <v>15912</v>
      </c>
      <c r="H53" s="693" t="s">
        <v>13619</v>
      </c>
      <c r="I53" s="693" t="s">
        <v>6567</v>
      </c>
      <c r="J53" s="828" t="s">
        <v>15913</v>
      </c>
      <c r="K53" s="832">
        <v>1</v>
      </c>
      <c r="L53" s="686">
        <v>12</v>
      </c>
      <c r="M53" s="833">
        <v>72000</v>
      </c>
      <c r="N53" s="830">
        <v>2</v>
      </c>
      <c r="O53" s="686">
        <v>6</v>
      </c>
      <c r="P53" s="687">
        <v>36000</v>
      </c>
      <c r="Q53" s="323"/>
    </row>
    <row r="54" spans="1:17" s="770" customFormat="1" ht="26.45" customHeight="1">
      <c r="A54" s="724" t="s">
        <v>15785</v>
      </c>
      <c r="B54" s="693" t="s">
        <v>7471</v>
      </c>
      <c r="C54" s="684" t="s">
        <v>73</v>
      </c>
      <c r="D54" s="693" t="s">
        <v>15914</v>
      </c>
      <c r="E54" s="745">
        <v>5500</v>
      </c>
      <c r="F54" s="684" t="s">
        <v>15915</v>
      </c>
      <c r="G54" s="693" t="s">
        <v>15916</v>
      </c>
      <c r="H54" s="693" t="s">
        <v>986</v>
      </c>
      <c r="I54" s="693" t="s">
        <v>6567</v>
      </c>
      <c r="J54" s="828" t="s">
        <v>15789</v>
      </c>
      <c r="K54" s="832">
        <v>1</v>
      </c>
      <c r="L54" s="686">
        <v>12</v>
      </c>
      <c r="M54" s="833">
        <v>66000</v>
      </c>
      <c r="N54" s="830"/>
      <c r="O54" s="686"/>
      <c r="P54" s="687"/>
      <c r="Q54" s="323"/>
    </row>
    <row r="55" spans="1:17" s="770" customFormat="1" ht="36">
      <c r="A55" s="724" t="s">
        <v>15785</v>
      </c>
      <c r="B55" s="693" t="s">
        <v>7471</v>
      </c>
      <c r="C55" s="684" t="s">
        <v>73</v>
      </c>
      <c r="D55" s="693" t="s">
        <v>15917</v>
      </c>
      <c r="E55" s="745">
        <v>6900</v>
      </c>
      <c r="F55" s="684" t="s">
        <v>15915</v>
      </c>
      <c r="G55" s="693" t="s">
        <v>15916</v>
      </c>
      <c r="H55" s="693" t="s">
        <v>986</v>
      </c>
      <c r="I55" s="693" t="s">
        <v>6567</v>
      </c>
      <c r="J55" s="828" t="s">
        <v>15789</v>
      </c>
      <c r="K55" s="832">
        <v>1</v>
      </c>
      <c r="L55" s="686">
        <v>1</v>
      </c>
      <c r="M55" s="833">
        <v>143.33000000000001</v>
      </c>
      <c r="N55" s="830">
        <v>2</v>
      </c>
      <c r="O55" s="686">
        <v>6</v>
      </c>
      <c r="P55" s="687">
        <v>41400</v>
      </c>
      <c r="Q55" s="323"/>
    </row>
    <row r="56" spans="1:17" s="770" customFormat="1" ht="24">
      <c r="A56" s="724" t="s">
        <v>15785</v>
      </c>
      <c r="B56" s="693" t="s">
        <v>7471</v>
      </c>
      <c r="C56" s="684" t="s">
        <v>73</v>
      </c>
      <c r="D56" s="693" t="s">
        <v>4109</v>
      </c>
      <c r="E56" s="745">
        <v>12000</v>
      </c>
      <c r="F56" s="684" t="s">
        <v>15918</v>
      </c>
      <c r="G56" s="693" t="s">
        <v>15919</v>
      </c>
      <c r="H56" s="693" t="s">
        <v>1119</v>
      </c>
      <c r="I56" s="693" t="s">
        <v>6567</v>
      </c>
      <c r="J56" s="828" t="s">
        <v>4216</v>
      </c>
      <c r="K56" s="832">
        <v>1</v>
      </c>
      <c r="L56" s="686">
        <v>12</v>
      </c>
      <c r="M56" s="833">
        <v>143032.75</v>
      </c>
      <c r="N56" s="830">
        <v>1</v>
      </c>
      <c r="O56" s="686">
        <v>2</v>
      </c>
      <c r="P56" s="687">
        <v>18338.64</v>
      </c>
      <c r="Q56" s="323"/>
    </row>
    <row r="57" spans="1:17" s="770" customFormat="1" ht="19.899999999999999" customHeight="1">
      <c r="A57" s="724" t="s">
        <v>15785</v>
      </c>
      <c r="B57" s="693" t="s">
        <v>7471</v>
      </c>
      <c r="C57" s="684" t="s">
        <v>73</v>
      </c>
      <c r="D57" s="693" t="s">
        <v>15920</v>
      </c>
      <c r="E57" s="745">
        <v>2700</v>
      </c>
      <c r="F57" s="684" t="s">
        <v>15921</v>
      </c>
      <c r="G57" s="693" t="s">
        <v>15922</v>
      </c>
      <c r="H57" s="693" t="s">
        <v>4658</v>
      </c>
      <c r="I57" s="693" t="s">
        <v>15795</v>
      </c>
      <c r="J57" s="828" t="s">
        <v>3683</v>
      </c>
      <c r="K57" s="832">
        <v>1</v>
      </c>
      <c r="L57" s="686">
        <v>4</v>
      </c>
      <c r="M57" s="833">
        <v>11070</v>
      </c>
      <c r="N57" s="830">
        <v>2</v>
      </c>
      <c r="O57" s="686">
        <v>6</v>
      </c>
      <c r="P57" s="687">
        <v>16110</v>
      </c>
      <c r="Q57" s="323"/>
    </row>
    <row r="58" spans="1:17" s="770" customFormat="1" ht="24">
      <c r="A58" s="724" t="s">
        <v>15785</v>
      </c>
      <c r="B58" s="693" t="s">
        <v>7471</v>
      </c>
      <c r="C58" s="684" t="s">
        <v>73</v>
      </c>
      <c r="D58" s="693" t="s">
        <v>15923</v>
      </c>
      <c r="E58" s="745">
        <v>7000</v>
      </c>
      <c r="F58" s="684" t="s">
        <v>15924</v>
      </c>
      <c r="G58" s="693" t="s">
        <v>15925</v>
      </c>
      <c r="H58" s="693" t="s">
        <v>824</v>
      </c>
      <c r="I58" s="693" t="s">
        <v>6567</v>
      </c>
      <c r="J58" s="828" t="s">
        <v>825</v>
      </c>
      <c r="K58" s="832">
        <v>1</v>
      </c>
      <c r="L58" s="686">
        <v>9</v>
      </c>
      <c r="M58" s="833">
        <v>57325</v>
      </c>
      <c r="N58" s="830"/>
      <c r="O58" s="686"/>
      <c r="P58" s="687"/>
      <c r="Q58" s="323"/>
    </row>
    <row r="59" spans="1:17" s="770" customFormat="1" ht="24">
      <c r="A59" s="724" t="s">
        <v>15785</v>
      </c>
      <c r="B59" s="693" t="s">
        <v>7471</v>
      </c>
      <c r="C59" s="684" t="s">
        <v>73</v>
      </c>
      <c r="D59" s="693" t="s">
        <v>15926</v>
      </c>
      <c r="E59" s="745">
        <v>12000</v>
      </c>
      <c r="F59" s="684" t="s">
        <v>15927</v>
      </c>
      <c r="G59" s="693" t="s">
        <v>15928</v>
      </c>
      <c r="H59" s="693" t="s">
        <v>1119</v>
      </c>
      <c r="I59" s="693" t="s">
        <v>6567</v>
      </c>
      <c r="J59" s="828" t="s">
        <v>4216</v>
      </c>
      <c r="K59" s="832">
        <v>1</v>
      </c>
      <c r="L59" s="686">
        <v>12</v>
      </c>
      <c r="M59" s="833">
        <v>143465.46</v>
      </c>
      <c r="N59" s="830">
        <v>2</v>
      </c>
      <c r="O59" s="686">
        <v>6</v>
      </c>
      <c r="P59" s="687">
        <v>71470.63</v>
      </c>
      <c r="Q59" s="323"/>
    </row>
    <row r="60" spans="1:17" s="770" customFormat="1" ht="24">
      <c r="A60" s="724" t="s">
        <v>15785</v>
      </c>
      <c r="B60" s="693" t="s">
        <v>7471</v>
      </c>
      <c r="C60" s="684" t="s">
        <v>73</v>
      </c>
      <c r="D60" s="693" t="s">
        <v>4109</v>
      </c>
      <c r="E60" s="745">
        <v>9000</v>
      </c>
      <c r="F60" s="684" t="s">
        <v>15929</v>
      </c>
      <c r="G60" s="693" t="s">
        <v>15930</v>
      </c>
      <c r="H60" s="693" t="s">
        <v>793</v>
      </c>
      <c r="I60" s="693" t="s">
        <v>6567</v>
      </c>
      <c r="J60" s="828" t="s">
        <v>1525</v>
      </c>
      <c r="K60" s="832">
        <v>1</v>
      </c>
      <c r="L60" s="686">
        <v>12</v>
      </c>
      <c r="M60" s="833">
        <v>108000</v>
      </c>
      <c r="N60" s="830">
        <v>2</v>
      </c>
      <c r="O60" s="686">
        <v>6</v>
      </c>
      <c r="P60" s="687">
        <v>54000</v>
      </c>
      <c r="Q60" s="323"/>
    </row>
    <row r="61" spans="1:17" s="770" customFormat="1" ht="24">
      <c r="A61" s="724" t="s">
        <v>15785</v>
      </c>
      <c r="B61" s="693" t="s">
        <v>7471</v>
      </c>
      <c r="C61" s="684" t="s">
        <v>73</v>
      </c>
      <c r="D61" s="693" t="s">
        <v>4109</v>
      </c>
      <c r="E61" s="745">
        <v>5500</v>
      </c>
      <c r="F61" s="684" t="s">
        <v>15931</v>
      </c>
      <c r="G61" s="693" t="s">
        <v>15932</v>
      </c>
      <c r="H61" s="693" t="s">
        <v>1248</v>
      </c>
      <c r="I61" s="693" t="s">
        <v>6567</v>
      </c>
      <c r="J61" s="828" t="s">
        <v>5373</v>
      </c>
      <c r="K61" s="832">
        <v>1</v>
      </c>
      <c r="L61" s="686">
        <v>12</v>
      </c>
      <c r="M61" s="833">
        <v>66000</v>
      </c>
      <c r="N61" s="830">
        <v>2</v>
      </c>
      <c r="O61" s="686">
        <v>6</v>
      </c>
      <c r="P61" s="687">
        <v>33000</v>
      </c>
      <c r="Q61" s="323"/>
    </row>
    <row r="62" spans="1:17" s="770" customFormat="1" ht="24">
      <c r="A62" s="724" t="s">
        <v>15785</v>
      </c>
      <c r="B62" s="693" t="s">
        <v>7471</v>
      </c>
      <c r="C62" s="684" t="s">
        <v>73</v>
      </c>
      <c r="D62" s="693" t="s">
        <v>6590</v>
      </c>
      <c r="E62" s="745">
        <v>6000</v>
      </c>
      <c r="F62" s="684" t="s">
        <v>15933</v>
      </c>
      <c r="G62" s="693" t="s">
        <v>15934</v>
      </c>
      <c r="H62" s="693" t="s">
        <v>824</v>
      </c>
      <c r="I62" s="693" t="s">
        <v>6567</v>
      </c>
      <c r="J62" s="828" t="s">
        <v>825</v>
      </c>
      <c r="K62" s="832">
        <v>1</v>
      </c>
      <c r="L62" s="686">
        <v>2</v>
      </c>
      <c r="M62" s="833">
        <v>8200</v>
      </c>
      <c r="N62" s="830">
        <v>2</v>
      </c>
      <c r="O62" s="686">
        <v>6</v>
      </c>
      <c r="P62" s="687">
        <v>36000</v>
      </c>
      <c r="Q62" s="323"/>
    </row>
    <row r="63" spans="1:17" s="770" customFormat="1" ht="37.9" customHeight="1">
      <c r="A63" s="724" t="s">
        <v>15785</v>
      </c>
      <c r="B63" s="693" t="s">
        <v>7471</v>
      </c>
      <c r="C63" s="684" t="s">
        <v>73</v>
      </c>
      <c r="D63" s="693" t="s">
        <v>15902</v>
      </c>
      <c r="E63" s="745">
        <v>15600</v>
      </c>
      <c r="F63" s="684" t="s">
        <v>15935</v>
      </c>
      <c r="G63" s="693" t="s">
        <v>15936</v>
      </c>
      <c r="H63" s="693" t="s">
        <v>1119</v>
      </c>
      <c r="I63" s="693" t="s">
        <v>6567</v>
      </c>
      <c r="J63" s="828" t="s">
        <v>4216</v>
      </c>
      <c r="K63" s="832">
        <v>1</v>
      </c>
      <c r="L63" s="686">
        <v>2</v>
      </c>
      <c r="M63" s="833">
        <v>13000</v>
      </c>
      <c r="N63" s="830"/>
      <c r="O63" s="686"/>
      <c r="P63" s="687"/>
      <c r="Q63" s="323"/>
    </row>
    <row r="64" spans="1:17" s="770" customFormat="1" ht="37.9" customHeight="1">
      <c r="A64" s="724" t="s">
        <v>15785</v>
      </c>
      <c r="B64" s="693" t="s">
        <v>7471</v>
      </c>
      <c r="C64" s="684" t="s">
        <v>73</v>
      </c>
      <c r="D64" s="693" t="s">
        <v>15937</v>
      </c>
      <c r="E64" s="745">
        <v>6000</v>
      </c>
      <c r="F64" s="684" t="s">
        <v>15938</v>
      </c>
      <c r="G64" s="693" t="s">
        <v>15939</v>
      </c>
      <c r="H64" s="693" t="s">
        <v>824</v>
      </c>
      <c r="I64" s="693" t="s">
        <v>6567</v>
      </c>
      <c r="J64" s="828" t="s">
        <v>825</v>
      </c>
      <c r="K64" s="832">
        <v>1</v>
      </c>
      <c r="L64" s="686">
        <v>3</v>
      </c>
      <c r="M64" s="833">
        <v>19200</v>
      </c>
      <c r="N64" s="830">
        <v>2</v>
      </c>
      <c r="O64" s="686">
        <v>6</v>
      </c>
      <c r="P64" s="687">
        <v>36000</v>
      </c>
      <c r="Q64" s="323"/>
    </row>
    <row r="65" spans="1:17" s="770" customFormat="1" ht="28.9" customHeight="1">
      <c r="A65" s="724" t="s">
        <v>15785</v>
      </c>
      <c r="B65" s="693" t="s">
        <v>7471</v>
      </c>
      <c r="C65" s="684" t="s">
        <v>73</v>
      </c>
      <c r="D65" s="693" t="s">
        <v>4109</v>
      </c>
      <c r="E65" s="745">
        <v>4500</v>
      </c>
      <c r="F65" s="684" t="s">
        <v>15940</v>
      </c>
      <c r="G65" s="693" t="s">
        <v>15941</v>
      </c>
      <c r="H65" s="693" t="s">
        <v>888</v>
      </c>
      <c r="I65" s="693" t="s">
        <v>6567</v>
      </c>
      <c r="J65" s="828" t="s">
        <v>887</v>
      </c>
      <c r="K65" s="832">
        <v>1</v>
      </c>
      <c r="L65" s="686">
        <v>12</v>
      </c>
      <c r="M65" s="833">
        <v>54000</v>
      </c>
      <c r="N65" s="830">
        <v>2</v>
      </c>
      <c r="O65" s="686">
        <v>6</v>
      </c>
      <c r="P65" s="687">
        <v>27000</v>
      </c>
      <c r="Q65" s="323"/>
    </row>
    <row r="66" spans="1:17" s="770" customFormat="1" ht="28.9" customHeight="1">
      <c r="A66" s="724" t="s">
        <v>15785</v>
      </c>
      <c r="B66" s="693" t="s">
        <v>7471</v>
      </c>
      <c r="C66" s="684" t="s">
        <v>73</v>
      </c>
      <c r="D66" s="693" t="s">
        <v>15942</v>
      </c>
      <c r="E66" s="745">
        <v>3000</v>
      </c>
      <c r="F66" s="684" t="s">
        <v>15943</v>
      </c>
      <c r="G66" s="693" t="s">
        <v>15944</v>
      </c>
      <c r="H66" s="693" t="s">
        <v>4658</v>
      </c>
      <c r="I66" s="693" t="s">
        <v>15795</v>
      </c>
      <c r="J66" s="828" t="s">
        <v>3683</v>
      </c>
      <c r="K66" s="832">
        <v>1</v>
      </c>
      <c r="L66" s="686">
        <v>12</v>
      </c>
      <c r="M66" s="833">
        <v>35585</v>
      </c>
      <c r="N66" s="830">
        <v>2</v>
      </c>
      <c r="O66" s="686">
        <v>6</v>
      </c>
      <c r="P66" s="687">
        <v>18000</v>
      </c>
      <c r="Q66" s="323"/>
    </row>
    <row r="67" spans="1:17" s="770" customFormat="1" ht="28.9" customHeight="1">
      <c r="A67" s="724" t="s">
        <v>15785</v>
      </c>
      <c r="B67" s="693" t="s">
        <v>7471</v>
      </c>
      <c r="C67" s="684" t="s">
        <v>73</v>
      </c>
      <c r="D67" s="693" t="s">
        <v>15945</v>
      </c>
      <c r="E67" s="745">
        <v>5500</v>
      </c>
      <c r="F67" s="684" t="s">
        <v>15946</v>
      </c>
      <c r="G67" s="693" t="s">
        <v>15947</v>
      </c>
      <c r="H67" s="693" t="s">
        <v>15948</v>
      </c>
      <c r="I67" s="693" t="s">
        <v>6567</v>
      </c>
      <c r="J67" s="828" t="s">
        <v>15949</v>
      </c>
      <c r="K67" s="832">
        <v>1</v>
      </c>
      <c r="L67" s="686">
        <v>12</v>
      </c>
      <c r="M67" s="833">
        <v>65824.98</v>
      </c>
      <c r="N67" s="830">
        <v>2</v>
      </c>
      <c r="O67" s="686">
        <v>6</v>
      </c>
      <c r="P67" s="687">
        <v>33000</v>
      </c>
      <c r="Q67" s="323"/>
    </row>
    <row r="68" spans="1:17" s="770" customFormat="1" ht="28.9" customHeight="1">
      <c r="A68" s="724" t="s">
        <v>15785</v>
      </c>
      <c r="B68" s="693" t="s">
        <v>7471</v>
      </c>
      <c r="C68" s="684" t="s">
        <v>73</v>
      </c>
      <c r="D68" s="693" t="s">
        <v>15950</v>
      </c>
      <c r="E68" s="745">
        <v>5500</v>
      </c>
      <c r="F68" s="684" t="s">
        <v>15951</v>
      </c>
      <c r="G68" s="693" t="s">
        <v>15952</v>
      </c>
      <c r="H68" s="693" t="s">
        <v>1119</v>
      </c>
      <c r="I68" s="693" t="s">
        <v>6567</v>
      </c>
      <c r="J68" s="828" t="s">
        <v>1688</v>
      </c>
      <c r="K68" s="832">
        <v>1</v>
      </c>
      <c r="L68" s="686">
        <v>9</v>
      </c>
      <c r="M68" s="833">
        <v>49500</v>
      </c>
      <c r="N68" s="830"/>
      <c r="O68" s="686"/>
      <c r="P68" s="687"/>
      <c r="Q68" s="323"/>
    </row>
    <row r="69" spans="1:17" s="770" customFormat="1" ht="28.9" customHeight="1">
      <c r="A69" s="724" t="s">
        <v>15785</v>
      </c>
      <c r="B69" s="693" t="s">
        <v>7471</v>
      </c>
      <c r="C69" s="684" t="s">
        <v>73</v>
      </c>
      <c r="D69" s="693" t="s">
        <v>15953</v>
      </c>
      <c r="E69" s="745">
        <v>7000</v>
      </c>
      <c r="F69" s="684" t="s">
        <v>15954</v>
      </c>
      <c r="G69" s="693" t="s">
        <v>15955</v>
      </c>
      <c r="H69" s="693" t="s">
        <v>3175</v>
      </c>
      <c r="I69" s="693" t="s">
        <v>6567</v>
      </c>
      <c r="J69" s="828" t="s">
        <v>4414</v>
      </c>
      <c r="K69" s="832">
        <v>1</v>
      </c>
      <c r="L69" s="686">
        <v>2</v>
      </c>
      <c r="M69" s="833">
        <v>13300</v>
      </c>
      <c r="N69" s="830">
        <v>2</v>
      </c>
      <c r="O69" s="686">
        <v>6</v>
      </c>
      <c r="P69" s="687">
        <v>42000</v>
      </c>
      <c r="Q69" s="323"/>
    </row>
    <row r="70" spans="1:17" s="770" customFormat="1" ht="28.9" customHeight="1">
      <c r="A70" s="724" t="s">
        <v>15785</v>
      </c>
      <c r="B70" s="693" t="s">
        <v>7471</v>
      </c>
      <c r="C70" s="684" t="s">
        <v>73</v>
      </c>
      <c r="D70" s="693" t="s">
        <v>11438</v>
      </c>
      <c r="E70" s="745">
        <v>14500</v>
      </c>
      <c r="F70" s="684" t="s">
        <v>15956</v>
      </c>
      <c r="G70" s="693" t="s">
        <v>15957</v>
      </c>
      <c r="H70" s="693" t="s">
        <v>1119</v>
      </c>
      <c r="I70" s="693" t="s">
        <v>6567</v>
      </c>
      <c r="J70" s="828" t="s">
        <v>1688</v>
      </c>
      <c r="K70" s="832">
        <v>1</v>
      </c>
      <c r="L70" s="686">
        <v>2</v>
      </c>
      <c r="M70" s="833">
        <v>28987.15</v>
      </c>
      <c r="N70" s="830"/>
      <c r="O70" s="686"/>
      <c r="P70" s="687"/>
      <c r="Q70" s="323"/>
    </row>
    <row r="71" spans="1:17" s="770" customFormat="1" ht="36">
      <c r="A71" s="724" t="s">
        <v>15785</v>
      </c>
      <c r="B71" s="693" t="s">
        <v>7471</v>
      </c>
      <c r="C71" s="684" t="s">
        <v>73</v>
      </c>
      <c r="D71" s="693" t="s">
        <v>15958</v>
      </c>
      <c r="E71" s="745">
        <v>15600</v>
      </c>
      <c r="F71" s="684" t="s">
        <v>15956</v>
      </c>
      <c r="G71" s="693" t="s">
        <v>15957</v>
      </c>
      <c r="H71" s="693" t="s">
        <v>1119</v>
      </c>
      <c r="I71" s="693" t="s">
        <v>6567</v>
      </c>
      <c r="J71" s="828" t="s">
        <v>1688</v>
      </c>
      <c r="K71" s="832">
        <v>1</v>
      </c>
      <c r="L71" s="686">
        <v>10</v>
      </c>
      <c r="M71" s="833">
        <v>154543.31</v>
      </c>
      <c r="N71" s="830">
        <v>2</v>
      </c>
      <c r="O71" s="686">
        <v>6</v>
      </c>
      <c r="P71" s="687">
        <v>90936.99</v>
      </c>
      <c r="Q71" s="323"/>
    </row>
    <row r="72" spans="1:17" s="770" customFormat="1" ht="26.45" customHeight="1">
      <c r="A72" s="724" t="s">
        <v>15785</v>
      </c>
      <c r="B72" s="693" t="s">
        <v>7471</v>
      </c>
      <c r="C72" s="684" t="s">
        <v>73</v>
      </c>
      <c r="D72" s="693" t="s">
        <v>15959</v>
      </c>
      <c r="E72" s="745">
        <v>10000</v>
      </c>
      <c r="F72" s="684" t="s">
        <v>15960</v>
      </c>
      <c r="G72" s="693" t="s">
        <v>15961</v>
      </c>
      <c r="H72" s="693" t="s">
        <v>1135</v>
      </c>
      <c r="I72" s="693" t="s">
        <v>6567</v>
      </c>
      <c r="J72" s="828" t="s">
        <v>2180</v>
      </c>
      <c r="K72" s="832">
        <v>1</v>
      </c>
      <c r="L72" s="686">
        <v>12</v>
      </c>
      <c r="M72" s="833">
        <v>121666.67</v>
      </c>
      <c r="N72" s="830">
        <v>2</v>
      </c>
      <c r="O72" s="686">
        <v>6</v>
      </c>
      <c r="P72" s="687">
        <v>60000</v>
      </c>
      <c r="Q72" s="323"/>
    </row>
    <row r="73" spans="1:17" s="770" customFormat="1" ht="26.45" customHeight="1">
      <c r="A73" s="724" t="s">
        <v>15785</v>
      </c>
      <c r="B73" s="693" t="s">
        <v>7471</v>
      </c>
      <c r="C73" s="684" t="s">
        <v>73</v>
      </c>
      <c r="D73" s="693" t="s">
        <v>15962</v>
      </c>
      <c r="E73" s="745">
        <v>15600</v>
      </c>
      <c r="F73" s="684" t="s">
        <v>15963</v>
      </c>
      <c r="G73" s="693" t="s">
        <v>15964</v>
      </c>
      <c r="H73" s="693" t="s">
        <v>1249</v>
      </c>
      <c r="I73" s="693" t="s">
        <v>6567</v>
      </c>
      <c r="J73" s="828" t="s">
        <v>15965</v>
      </c>
      <c r="K73" s="832">
        <v>1</v>
      </c>
      <c r="L73" s="686">
        <v>7</v>
      </c>
      <c r="M73" s="833">
        <v>100880</v>
      </c>
      <c r="N73" s="830">
        <v>1</v>
      </c>
      <c r="O73" s="686">
        <v>2</v>
      </c>
      <c r="P73" s="687">
        <v>18720</v>
      </c>
      <c r="Q73" s="323"/>
    </row>
    <row r="74" spans="1:17" s="770" customFormat="1" ht="25.9" customHeight="1">
      <c r="A74" s="724" t="s">
        <v>15785</v>
      </c>
      <c r="B74" s="693" t="s">
        <v>7471</v>
      </c>
      <c r="C74" s="684" t="s">
        <v>73</v>
      </c>
      <c r="D74" s="693" t="s">
        <v>15966</v>
      </c>
      <c r="E74" s="745">
        <v>8000</v>
      </c>
      <c r="F74" s="684" t="s">
        <v>15967</v>
      </c>
      <c r="G74" s="693" t="s">
        <v>15968</v>
      </c>
      <c r="H74" s="693" t="s">
        <v>3259</v>
      </c>
      <c r="I74" s="693" t="s">
        <v>6567</v>
      </c>
      <c r="J74" s="828" t="s">
        <v>15969</v>
      </c>
      <c r="K74" s="832">
        <v>1</v>
      </c>
      <c r="L74" s="686">
        <v>12</v>
      </c>
      <c r="M74" s="833">
        <v>95950</v>
      </c>
      <c r="N74" s="830">
        <v>2</v>
      </c>
      <c r="O74" s="686">
        <v>6</v>
      </c>
      <c r="P74" s="687">
        <v>48000</v>
      </c>
      <c r="Q74" s="323"/>
    </row>
    <row r="75" spans="1:17" s="770" customFormat="1" ht="27.6" customHeight="1">
      <c r="A75" s="724" t="s">
        <v>15785</v>
      </c>
      <c r="B75" s="693" t="s">
        <v>7471</v>
      </c>
      <c r="C75" s="684" t="s">
        <v>73</v>
      </c>
      <c r="D75" s="693" t="s">
        <v>15806</v>
      </c>
      <c r="E75" s="745">
        <v>5000</v>
      </c>
      <c r="F75" s="684" t="s">
        <v>15970</v>
      </c>
      <c r="G75" s="693" t="s">
        <v>15971</v>
      </c>
      <c r="H75" s="693" t="s">
        <v>1342</v>
      </c>
      <c r="I75" s="693" t="s">
        <v>802</v>
      </c>
      <c r="J75" s="828" t="s">
        <v>7088</v>
      </c>
      <c r="K75" s="832">
        <v>1</v>
      </c>
      <c r="L75" s="686">
        <v>12</v>
      </c>
      <c r="M75" s="833">
        <v>59666.66</v>
      </c>
      <c r="N75" s="830">
        <v>2</v>
      </c>
      <c r="O75" s="686">
        <v>6</v>
      </c>
      <c r="P75" s="687">
        <v>29833.33</v>
      </c>
      <c r="Q75" s="323"/>
    </row>
    <row r="76" spans="1:17" s="770" customFormat="1" ht="27.6" customHeight="1">
      <c r="A76" s="724" t="s">
        <v>15785</v>
      </c>
      <c r="B76" s="693" t="s">
        <v>7471</v>
      </c>
      <c r="C76" s="684" t="s">
        <v>73</v>
      </c>
      <c r="D76" s="693" t="s">
        <v>15972</v>
      </c>
      <c r="E76" s="745">
        <v>7000</v>
      </c>
      <c r="F76" s="684" t="s">
        <v>15973</v>
      </c>
      <c r="G76" s="693" t="s">
        <v>15974</v>
      </c>
      <c r="H76" s="693" t="s">
        <v>1135</v>
      </c>
      <c r="I76" s="693" t="s">
        <v>6567</v>
      </c>
      <c r="J76" s="828" t="s">
        <v>4608</v>
      </c>
      <c r="K76" s="832">
        <v>1</v>
      </c>
      <c r="L76" s="686">
        <v>10</v>
      </c>
      <c r="M76" s="833">
        <v>68520.760000000009</v>
      </c>
      <c r="N76" s="830">
        <v>2</v>
      </c>
      <c r="O76" s="686">
        <v>6</v>
      </c>
      <c r="P76" s="687">
        <v>41940.69</v>
      </c>
      <c r="Q76" s="323"/>
    </row>
    <row r="77" spans="1:17" s="770" customFormat="1" ht="27.6" customHeight="1">
      <c r="A77" s="724" t="s">
        <v>15785</v>
      </c>
      <c r="B77" s="693" t="s">
        <v>7471</v>
      </c>
      <c r="C77" s="684" t="s">
        <v>73</v>
      </c>
      <c r="D77" s="693" t="s">
        <v>4197</v>
      </c>
      <c r="E77" s="745">
        <v>4000</v>
      </c>
      <c r="F77" s="684" t="s">
        <v>15975</v>
      </c>
      <c r="G77" s="693" t="s">
        <v>15976</v>
      </c>
      <c r="H77" s="693" t="s">
        <v>1119</v>
      </c>
      <c r="I77" s="693" t="s">
        <v>802</v>
      </c>
      <c r="J77" s="828" t="s">
        <v>4124</v>
      </c>
      <c r="K77" s="832">
        <v>1</v>
      </c>
      <c r="L77" s="686">
        <v>12</v>
      </c>
      <c r="M77" s="833">
        <v>48000</v>
      </c>
      <c r="N77" s="830">
        <v>2</v>
      </c>
      <c r="O77" s="686">
        <v>6</v>
      </c>
      <c r="P77" s="687">
        <v>24000</v>
      </c>
      <c r="Q77" s="323"/>
    </row>
    <row r="78" spans="1:17" s="770" customFormat="1" ht="27.6" customHeight="1">
      <c r="A78" s="724" t="s">
        <v>15785</v>
      </c>
      <c r="B78" s="693" t="s">
        <v>7471</v>
      </c>
      <c r="C78" s="684" t="s">
        <v>73</v>
      </c>
      <c r="D78" s="693" t="s">
        <v>15977</v>
      </c>
      <c r="E78" s="745">
        <v>10000</v>
      </c>
      <c r="F78" s="684" t="s">
        <v>15978</v>
      </c>
      <c r="G78" s="693" t="s">
        <v>15979</v>
      </c>
      <c r="H78" s="693" t="s">
        <v>1119</v>
      </c>
      <c r="I78" s="693" t="s">
        <v>6567</v>
      </c>
      <c r="J78" s="828" t="s">
        <v>1688</v>
      </c>
      <c r="K78" s="832"/>
      <c r="L78" s="686"/>
      <c r="M78" s="833"/>
      <c r="N78" s="830">
        <v>2</v>
      </c>
      <c r="O78" s="686">
        <v>6</v>
      </c>
      <c r="P78" s="687">
        <v>57916.659999999996</v>
      </c>
      <c r="Q78" s="323"/>
    </row>
    <row r="79" spans="1:17" s="770" customFormat="1" ht="27.6" customHeight="1">
      <c r="A79" s="724" t="s">
        <v>15785</v>
      </c>
      <c r="B79" s="693" t="s">
        <v>7471</v>
      </c>
      <c r="C79" s="684" t="s">
        <v>73</v>
      </c>
      <c r="D79" s="693" t="s">
        <v>4259</v>
      </c>
      <c r="E79" s="745">
        <v>8000</v>
      </c>
      <c r="F79" s="684" t="s">
        <v>15980</v>
      </c>
      <c r="G79" s="693" t="s">
        <v>15981</v>
      </c>
      <c r="H79" s="693" t="s">
        <v>1342</v>
      </c>
      <c r="I79" s="693" t="s">
        <v>6567</v>
      </c>
      <c r="J79" s="828" t="s">
        <v>1841</v>
      </c>
      <c r="K79" s="832">
        <v>1</v>
      </c>
      <c r="L79" s="686">
        <v>1</v>
      </c>
      <c r="M79" s="833">
        <v>8000</v>
      </c>
      <c r="N79" s="830"/>
      <c r="O79" s="686"/>
      <c r="P79" s="687"/>
      <c r="Q79" s="323"/>
    </row>
    <row r="80" spans="1:17" s="770" customFormat="1" ht="36.6" customHeight="1">
      <c r="A80" s="724" t="s">
        <v>15785</v>
      </c>
      <c r="B80" s="693" t="s">
        <v>7471</v>
      </c>
      <c r="C80" s="684" t="s">
        <v>73</v>
      </c>
      <c r="D80" s="693" t="s">
        <v>15982</v>
      </c>
      <c r="E80" s="745">
        <v>8000</v>
      </c>
      <c r="F80" s="684" t="s">
        <v>15983</v>
      </c>
      <c r="G80" s="693" t="s">
        <v>15984</v>
      </c>
      <c r="H80" s="693" t="s">
        <v>1991</v>
      </c>
      <c r="I80" s="693" t="s">
        <v>802</v>
      </c>
      <c r="J80" s="828" t="s">
        <v>4584</v>
      </c>
      <c r="K80" s="832">
        <v>1</v>
      </c>
      <c r="L80" s="686">
        <v>7</v>
      </c>
      <c r="M80" s="833">
        <v>56000</v>
      </c>
      <c r="N80" s="830">
        <v>1</v>
      </c>
      <c r="O80" s="686">
        <v>1</v>
      </c>
      <c r="P80" s="687">
        <v>8000</v>
      </c>
      <c r="Q80" s="323"/>
    </row>
    <row r="81" spans="1:17" s="770" customFormat="1" ht="24">
      <c r="A81" s="724" t="s">
        <v>15785</v>
      </c>
      <c r="B81" s="693" t="s">
        <v>7471</v>
      </c>
      <c r="C81" s="684" t="s">
        <v>73</v>
      </c>
      <c r="D81" s="693" t="s">
        <v>15985</v>
      </c>
      <c r="E81" s="745">
        <v>9000</v>
      </c>
      <c r="F81" s="684" t="s">
        <v>15986</v>
      </c>
      <c r="G81" s="693" t="s">
        <v>15987</v>
      </c>
      <c r="H81" s="693" t="s">
        <v>986</v>
      </c>
      <c r="I81" s="693" t="s">
        <v>6567</v>
      </c>
      <c r="J81" s="828" t="s">
        <v>15789</v>
      </c>
      <c r="K81" s="832">
        <v>1</v>
      </c>
      <c r="L81" s="686">
        <v>12</v>
      </c>
      <c r="M81" s="833">
        <v>108000</v>
      </c>
      <c r="N81" s="830">
        <v>2</v>
      </c>
      <c r="O81" s="686">
        <v>6</v>
      </c>
      <c r="P81" s="687">
        <v>54000</v>
      </c>
      <c r="Q81" s="323"/>
    </row>
    <row r="82" spans="1:17" s="770" customFormat="1" ht="25.15" customHeight="1">
      <c r="A82" s="724" t="s">
        <v>15785</v>
      </c>
      <c r="B82" s="693" t="s">
        <v>7471</v>
      </c>
      <c r="C82" s="684" t="s">
        <v>73</v>
      </c>
      <c r="D82" s="693" t="s">
        <v>4109</v>
      </c>
      <c r="E82" s="745">
        <v>6000</v>
      </c>
      <c r="F82" s="684" t="s">
        <v>15988</v>
      </c>
      <c r="G82" s="693" t="s">
        <v>15989</v>
      </c>
      <c r="H82" s="693" t="s">
        <v>956</v>
      </c>
      <c r="I82" s="693" t="s">
        <v>6567</v>
      </c>
      <c r="J82" s="828" t="s">
        <v>812</v>
      </c>
      <c r="K82" s="832">
        <v>1</v>
      </c>
      <c r="L82" s="686">
        <v>12</v>
      </c>
      <c r="M82" s="833">
        <v>72000</v>
      </c>
      <c r="N82" s="830">
        <v>2</v>
      </c>
      <c r="O82" s="686">
        <v>6</v>
      </c>
      <c r="P82" s="687">
        <v>36000</v>
      </c>
      <c r="Q82" s="323"/>
    </row>
    <row r="83" spans="1:17" s="770" customFormat="1" ht="25.15" customHeight="1">
      <c r="A83" s="724" t="s">
        <v>15785</v>
      </c>
      <c r="B83" s="693" t="s">
        <v>7471</v>
      </c>
      <c r="C83" s="684" t="s">
        <v>73</v>
      </c>
      <c r="D83" s="693" t="s">
        <v>15990</v>
      </c>
      <c r="E83" s="745">
        <v>7000</v>
      </c>
      <c r="F83" s="684" t="s">
        <v>15991</v>
      </c>
      <c r="G83" s="693" t="s">
        <v>15992</v>
      </c>
      <c r="H83" s="693" t="s">
        <v>824</v>
      </c>
      <c r="I83" s="693" t="s">
        <v>6567</v>
      </c>
      <c r="J83" s="828" t="s">
        <v>825</v>
      </c>
      <c r="K83" s="832">
        <v>1</v>
      </c>
      <c r="L83" s="686">
        <v>7</v>
      </c>
      <c r="M83" s="833">
        <v>47601.29</v>
      </c>
      <c r="N83" s="830"/>
      <c r="O83" s="686"/>
      <c r="P83" s="687"/>
      <c r="Q83" s="323"/>
    </row>
    <row r="84" spans="1:17" s="770" customFormat="1" ht="25.15" customHeight="1">
      <c r="A84" s="724" t="s">
        <v>15785</v>
      </c>
      <c r="B84" s="693" t="s">
        <v>7471</v>
      </c>
      <c r="C84" s="684" t="s">
        <v>73</v>
      </c>
      <c r="D84" s="693" t="s">
        <v>15926</v>
      </c>
      <c r="E84" s="745">
        <v>10000</v>
      </c>
      <c r="F84" s="684" t="s">
        <v>15993</v>
      </c>
      <c r="G84" s="693" t="s">
        <v>15994</v>
      </c>
      <c r="H84" s="693" t="s">
        <v>1119</v>
      </c>
      <c r="I84" s="693" t="s">
        <v>6567</v>
      </c>
      <c r="J84" s="828" t="s">
        <v>4216</v>
      </c>
      <c r="K84" s="832">
        <v>1</v>
      </c>
      <c r="L84" s="686">
        <v>12</v>
      </c>
      <c r="M84" s="833">
        <v>118808.42</v>
      </c>
      <c r="N84" s="830">
        <v>2</v>
      </c>
      <c r="O84" s="686">
        <v>6</v>
      </c>
      <c r="P84" s="687">
        <v>59960.31</v>
      </c>
      <c r="Q84" s="323"/>
    </row>
    <row r="85" spans="1:17" s="770" customFormat="1" ht="27" customHeight="1">
      <c r="A85" s="724" t="s">
        <v>15785</v>
      </c>
      <c r="B85" s="693" t="s">
        <v>7471</v>
      </c>
      <c r="C85" s="684" t="s">
        <v>73</v>
      </c>
      <c r="D85" s="693" t="s">
        <v>15995</v>
      </c>
      <c r="E85" s="745">
        <v>3000</v>
      </c>
      <c r="F85" s="684" t="s">
        <v>15996</v>
      </c>
      <c r="G85" s="693" t="s">
        <v>15997</v>
      </c>
      <c r="H85" s="693" t="s">
        <v>1119</v>
      </c>
      <c r="I85" s="693" t="s">
        <v>6567</v>
      </c>
      <c r="J85" s="828" t="s">
        <v>4216</v>
      </c>
      <c r="K85" s="832">
        <v>1</v>
      </c>
      <c r="L85" s="686">
        <v>12</v>
      </c>
      <c r="M85" s="833">
        <v>36000</v>
      </c>
      <c r="N85" s="830">
        <v>1</v>
      </c>
      <c r="O85" s="686">
        <v>2</v>
      </c>
      <c r="P85" s="687">
        <v>3846.09</v>
      </c>
      <c r="Q85" s="323"/>
    </row>
    <row r="86" spans="1:17" s="770" customFormat="1" ht="27" customHeight="1">
      <c r="A86" s="724" t="s">
        <v>15785</v>
      </c>
      <c r="B86" s="693" t="s">
        <v>7471</v>
      </c>
      <c r="C86" s="684" t="s">
        <v>73</v>
      </c>
      <c r="D86" s="693" t="s">
        <v>15910</v>
      </c>
      <c r="E86" s="745">
        <v>4000</v>
      </c>
      <c r="F86" s="684" t="s">
        <v>15998</v>
      </c>
      <c r="G86" s="693" t="s">
        <v>15999</v>
      </c>
      <c r="H86" s="693" t="s">
        <v>920</v>
      </c>
      <c r="I86" s="693" t="s">
        <v>6567</v>
      </c>
      <c r="J86" s="828" t="s">
        <v>16000</v>
      </c>
      <c r="K86" s="832">
        <v>1</v>
      </c>
      <c r="L86" s="686">
        <v>12</v>
      </c>
      <c r="M86" s="833">
        <v>48000</v>
      </c>
      <c r="N86" s="830">
        <v>2</v>
      </c>
      <c r="O86" s="686">
        <v>6</v>
      </c>
      <c r="P86" s="687">
        <v>24000</v>
      </c>
      <c r="Q86" s="323"/>
    </row>
    <row r="87" spans="1:17" s="770" customFormat="1" ht="27" customHeight="1">
      <c r="A87" s="724" t="s">
        <v>15785</v>
      </c>
      <c r="B87" s="693" t="s">
        <v>7471</v>
      </c>
      <c r="C87" s="684" t="s">
        <v>73</v>
      </c>
      <c r="D87" s="693" t="s">
        <v>16001</v>
      </c>
      <c r="E87" s="745">
        <v>6000</v>
      </c>
      <c r="F87" s="684" t="s">
        <v>16002</v>
      </c>
      <c r="G87" s="693" t="s">
        <v>16003</v>
      </c>
      <c r="H87" s="693" t="s">
        <v>1880</v>
      </c>
      <c r="I87" s="693" t="s">
        <v>6567</v>
      </c>
      <c r="J87" s="828" t="s">
        <v>4146</v>
      </c>
      <c r="K87" s="832">
        <v>1</v>
      </c>
      <c r="L87" s="686">
        <v>4</v>
      </c>
      <c r="M87" s="833">
        <v>21000</v>
      </c>
      <c r="N87" s="830"/>
      <c r="O87" s="686"/>
      <c r="P87" s="687"/>
      <c r="Q87" s="323"/>
    </row>
    <row r="88" spans="1:17" s="770" customFormat="1" ht="39.6" customHeight="1">
      <c r="A88" s="724" t="s">
        <v>15785</v>
      </c>
      <c r="B88" s="693" t="s">
        <v>7471</v>
      </c>
      <c r="C88" s="684" t="s">
        <v>73</v>
      </c>
      <c r="D88" s="693" t="s">
        <v>16004</v>
      </c>
      <c r="E88" s="745">
        <v>6800</v>
      </c>
      <c r="F88" s="684" t="s">
        <v>16005</v>
      </c>
      <c r="G88" s="693" t="s">
        <v>16006</v>
      </c>
      <c r="H88" s="693" t="s">
        <v>7275</v>
      </c>
      <c r="I88" s="693" t="s">
        <v>6567</v>
      </c>
      <c r="J88" s="828" t="s">
        <v>3289</v>
      </c>
      <c r="K88" s="832"/>
      <c r="L88" s="686"/>
      <c r="M88" s="833"/>
      <c r="N88" s="830">
        <v>2</v>
      </c>
      <c r="O88" s="686">
        <v>6</v>
      </c>
      <c r="P88" s="687">
        <v>40573.33</v>
      </c>
      <c r="Q88" s="323"/>
    </row>
    <row r="89" spans="1:17" s="770" customFormat="1" ht="26.45" customHeight="1">
      <c r="A89" s="724" t="s">
        <v>15785</v>
      </c>
      <c r="B89" s="693" t="s">
        <v>7471</v>
      </c>
      <c r="C89" s="684" t="s">
        <v>73</v>
      </c>
      <c r="D89" s="693" t="s">
        <v>4114</v>
      </c>
      <c r="E89" s="745">
        <v>2900</v>
      </c>
      <c r="F89" s="684" t="s">
        <v>16007</v>
      </c>
      <c r="G89" s="693" t="s">
        <v>16008</v>
      </c>
      <c r="H89" s="693" t="s">
        <v>4658</v>
      </c>
      <c r="I89" s="693" t="s">
        <v>15795</v>
      </c>
      <c r="J89" s="828" t="s">
        <v>3683</v>
      </c>
      <c r="K89" s="832">
        <v>1</v>
      </c>
      <c r="L89" s="686">
        <v>12</v>
      </c>
      <c r="M89" s="833">
        <v>34800</v>
      </c>
      <c r="N89" s="830">
        <v>2</v>
      </c>
      <c r="O89" s="686">
        <v>6</v>
      </c>
      <c r="P89" s="687">
        <v>17400</v>
      </c>
      <c r="Q89" s="323"/>
    </row>
    <row r="90" spans="1:17" s="770" customFormat="1" ht="26.45" customHeight="1">
      <c r="A90" s="724" t="s">
        <v>15785</v>
      </c>
      <c r="B90" s="693" t="s">
        <v>7471</v>
      </c>
      <c r="C90" s="684" t="s">
        <v>73</v>
      </c>
      <c r="D90" s="693" t="s">
        <v>15977</v>
      </c>
      <c r="E90" s="745">
        <v>10000</v>
      </c>
      <c r="F90" s="684" t="s">
        <v>16009</v>
      </c>
      <c r="G90" s="693" t="s">
        <v>16010</v>
      </c>
      <c r="H90" s="693" t="s">
        <v>1119</v>
      </c>
      <c r="I90" s="693" t="s">
        <v>6567</v>
      </c>
      <c r="J90" s="828" t="s">
        <v>4216</v>
      </c>
      <c r="K90" s="832">
        <v>1</v>
      </c>
      <c r="L90" s="686">
        <v>4</v>
      </c>
      <c r="M90" s="833">
        <v>29961.11</v>
      </c>
      <c r="N90" s="830"/>
      <c r="O90" s="686"/>
      <c r="P90" s="687"/>
      <c r="Q90" s="323"/>
    </row>
    <row r="91" spans="1:17" s="770" customFormat="1" ht="26.45" customHeight="1">
      <c r="A91" s="724" t="s">
        <v>15785</v>
      </c>
      <c r="B91" s="693" t="s">
        <v>7471</v>
      </c>
      <c r="C91" s="684" t="s">
        <v>73</v>
      </c>
      <c r="D91" s="693" t="s">
        <v>6500</v>
      </c>
      <c r="E91" s="745">
        <v>7000</v>
      </c>
      <c r="F91" s="684" t="s">
        <v>16011</v>
      </c>
      <c r="G91" s="693" t="s">
        <v>16012</v>
      </c>
      <c r="H91" s="693" t="s">
        <v>1119</v>
      </c>
      <c r="I91" s="693" t="s">
        <v>6567</v>
      </c>
      <c r="J91" s="828" t="s">
        <v>4216</v>
      </c>
      <c r="K91" s="832">
        <v>1</v>
      </c>
      <c r="L91" s="686">
        <v>11</v>
      </c>
      <c r="M91" s="833">
        <v>71466.33</v>
      </c>
      <c r="N91" s="830"/>
      <c r="O91" s="686"/>
      <c r="P91" s="687"/>
      <c r="Q91" s="323"/>
    </row>
    <row r="92" spans="1:17" s="770" customFormat="1" ht="26.45" customHeight="1">
      <c r="A92" s="724" t="s">
        <v>15785</v>
      </c>
      <c r="B92" s="693" t="s">
        <v>7471</v>
      </c>
      <c r="C92" s="684" t="s">
        <v>73</v>
      </c>
      <c r="D92" s="693" t="s">
        <v>11843</v>
      </c>
      <c r="E92" s="745">
        <v>7000</v>
      </c>
      <c r="F92" s="684" t="s">
        <v>16013</v>
      </c>
      <c r="G92" s="693" t="s">
        <v>16014</v>
      </c>
      <c r="H92" s="693" t="s">
        <v>1217</v>
      </c>
      <c r="I92" s="693" t="s">
        <v>802</v>
      </c>
      <c r="J92" s="828" t="s">
        <v>16015</v>
      </c>
      <c r="K92" s="832">
        <v>1</v>
      </c>
      <c r="L92" s="686">
        <v>3</v>
      </c>
      <c r="M92" s="833">
        <v>18666.669999999998</v>
      </c>
      <c r="N92" s="830">
        <v>2</v>
      </c>
      <c r="O92" s="686">
        <v>6</v>
      </c>
      <c r="P92" s="687">
        <v>42000</v>
      </c>
      <c r="Q92" s="323"/>
    </row>
    <row r="93" spans="1:17" s="770" customFormat="1" ht="26.45" customHeight="1">
      <c r="A93" s="724" t="s">
        <v>15785</v>
      </c>
      <c r="B93" s="693" t="s">
        <v>7471</v>
      </c>
      <c r="C93" s="684" t="s">
        <v>73</v>
      </c>
      <c r="D93" s="693" t="s">
        <v>4109</v>
      </c>
      <c r="E93" s="745">
        <v>5000</v>
      </c>
      <c r="F93" s="684" t="s">
        <v>16016</v>
      </c>
      <c r="G93" s="693" t="s">
        <v>16017</v>
      </c>
      <c r="H93" s="693" t="s">
        <v>1067</v>
      </c>
      <c r="I93" s="693" t="s">
        <v>802</v>
      </c>
      <c r="J93" s="828" t="s">
        <v>5364</v>
      </c>
      <c r="K93" s="832">
        <v>1</v>
      </c>
      <c r="L93" s="686">
        <v>1</v>
      </c>
      <c r="M93" s="833">
        <v>5000</v>
      </c>
      <c r="N93" s="830"/>
      <c r="O93" s="686"/>
      <c r="P93" s="687"/>
      <c r="Q93" s="323"/>
    </row>
    <row r="94" spans="1:17" s="770" customFormat="1" ht="26.45" customHeight="1">
      <c r="A94" s="724" t="s">
        <v>15785</v>
      </c>
      <c r="B94" s="693" t="s">
        <v>7471</v>
      </c>
      <c r="C94" s="684" t="s">
        <v>73</v>
      </c>
      <c r="D94" s="693" t="s">
        <v>16018</v>
      </c>
      <c r="E94" s="745">
        <v>15600</v>
      </c>
      <c r="F94" s="684" t="s">
        <v>16019</v>
      </c>
      <c r="G94" s="693" t="s">
        <v>16020</v>
      </c>
      <c r="H94" s="693" t="s">
        <v>1119</v>
      </c>
      <c r="I94" s="693" t="s">
        <v>6567</v>
      </c>
      <c r="J94" s="828" t="s">
        <v>4216</v>
      </c>
      <c r="K94" s="832">
        <v>1</v>
      </c>
      <c r="L94" s="686">
        <v>1</v>
      </c>
      <c r="M94" s="833">
        <v>8320</v>
      </c>
      <c r="N94" s="830"/>
      <c r="O94" s="686"/>
      <c r="P94" s="687"/>
      <c r="Q94" s="323"/>
    </row>
    <row r="95" spans="1:17" s="770" customFormat="1" ht="26.45" customHeight="1">
      <c r="A95" s="724" t="s">
        <v>15785</v>
      </c>
      <c r="B95" s="693" t="s">
        <v>7471</v>
      </c>
      <c r="C95" s="684" t="s">
        <v>73</v>
      </c>
      <c r="D95" s="693" t="s">
        <v>16021</v>
      </c>
      <c r="E95" s="745">
        <v>10000</v>
      </c>
      <c r="F95" s="684" t="s">
        <v>16022</v>
      </c>
      <c r="G95" s="693" t="s">
        <v>16023</v>
      </c>
      <c r="H95" s="693" t="s">
        <v>908</v>
      </c>
      <c r="I95" s="693" t="s">
        <v>6567</v>
      </c>
      <c r="J95" s="828" t="s">
        <v>2975</v>
      </c>
      <c r="K95" s="832">
        <v>1</v>
      </c>
      <c r="L95" s="686">
        <v>12</v>
      </c>
      <c r="M95" s="833">
        <v>119983.33</v>
      </c>
      <c r="N95" s="830">
        <v>2</v>
      </c>
      <c r="O95" s="686">
        <v>6</v>
      </c>
      <c r="P95" s="687">
        <v>59351.22</v>
      </c>
      <c r="Q95" s="323"/>
    </row>
    <row r="96" spans="1:17" s="770" customFormat="1" ht="30" customHeight="1">
      <c r="A96" s="724" t="s">
        <v>15785</v>
      </c>
      <c r="B96" s="693" t="s">
        <v>7471</v>
      </c>
      <c r="C96" s="684" t="s">
        <v>73</v>
      </c>
      <c r="D96" s="693" t="s">
        <v>4109</v>
      </c>
      <c r="E96" s="745">
        <v>12000</v>
      </c>
      <c r="F96" s="684" t="s">
        <v>16024</v>
      </c>
      <c r="G96" s="693" t="s">
        <v>16025</v>
      </c>
      <c r="H96" s="693" t="s">
        <v>1119</v>
      </c>
      <c r="I96" s="693" t="s">
        <v>6567</v>
      </c>
      <c r="J96" s="828" t="s">
        <v>6535</v>
      </c>
      <c r="K96" s="832">
        <v>1</v>
      </c>
      <c r="L96" s="686">
        <v>12</v>
      </c>
      <c r="M96" s="833">
        <v>141250</v>
      </c>
      <c r="N96" s="830">
        <v>2</v>
      </c>
      <c r="O96" s="686">
        <v>6</v>
      </c>
      <c r="P96" s="687">
        <v>70720.03</v>
      </c>
      <c r="Q96" s="323"/>
    </row>
    <row r="97" spans="1:17" s="770" customFormat="1" ht="30" customHeight="1">
      <c r="A97" s="724" t="s">
        <v>15785</v>
      </c>
      <c r="B97" s="693" t="s">
        <v>7471</v>
      </c>
      <c r="C97" s="684" t="s">
        <v>73</v>
      </c>
      <c r="D97" s="693" t="s">
        <v>16026</v>
      </c>
      <c r="E97" s="745">
        <v>14000</v>
      </c>
      <c r="F97" s="684" t="s">
        <v>16027</v>
      </c>
      <c r="G97" s="693" t="s">
        <v>16028</v>
      </c>
      <c r="H97" s="693" t="s">
        <v>888</v>
      </c>
      <c r="I97" s="693" t="s">
        <v>6567</v>
      </c>
      <c r="J97" s="828" t="s">
        <v>887</v>
      </c>
      <c r="K97" s="832">
        <v>1</v>
      </c>
      <c r="L97" s="686">
        <v>1</v>
      </c>
      <c r="M97" s="833">
        <v>4200</v>
      </c>
      <c r="N97" s="830"/>
      <c r="O97" s="686"/>
      <c r="P97" s="687"/>
      <c r="Q97" s="323"/>
    </row>
    <row r="98" spans="1:17" s="770" customFormat="1" ht="30" customHeight="1">
      <c r="A98" s="724" t="s">
        <v>15785</v>
      </c>
      <c r="B98" s="693" t="s">
        <v>7471</v>
      </c>
      <c r="C98" s="684" t="s">
        <v>73</v>
      </c>
      <c r="D98" s="693" t="s">
        <v>1688</v>
      </c>
      <c r="E98" s="745">
        <v>9200</v>
      </c>
      <c r="F98" s="684" t="s">
        <v>16029</v>
      </c>
      <c r="G98" s="693" t="s">
        <v>16030</v>
      </c>
      <c r="H98" s="693" t="s">
        <v>1119</v>
      </c>
      <c r="I98" s="693" t="s">
        <v>6567</v>
      </c>
      <c r="J98" s="828" t="s">
        <v>1688</v>
      </c>
      <c r="K98" s="832">
        <v>1</v>
      </c>
      <c r="L98" s="686">
        <v>12</v>
      </c>
      <c r="M98" s="833">
        <v>109644.62</v>
      </c>
      <c r="N98" s="830">
        <v>2</v>
      </c>
      <c r="O98" s="686">
        <v>6</v>
      </c>
      <c r="P98" s="687">
        <v>54619.130000000005</v>
      </c>
      <c r="Q98" s="323"/>
    </row>
    <row r="99" spans="1:17" s="770" customFormat="1" ht="30" customHeight="1">
      <c r="A99" s="724" t="s">
        <v>15785</v>
      </c>
      <c r="B99" s="693" t="s">
        <v>7471</v>
      </c>
      <c r="C99" s="684" t="s">
        <v>73</v>
      </c>
      <c r="D99" s="693" t="s">
        <v>16031</v>
      </c>
      <c r="E99" s="745">
        <v>14000</v>
      </c>
      <c r="F99" s="684" t="s">
        <v>16032</v>
      </c>
      <c r="G99" s="693" t="s">
        <v>16033</v>
      </c>
      <c r="H99" s="693" t="s">
        <v>1119</v>
      </c>
      <c r="I99" s="693" t="s">
        <v>6567</v>
      </c>
      <c r="J99" s="828" t="s">
        <v>4216</v>
      </c>
      <c r="K99" s="832"/>
      <c r="L99" s="686"/>
      <c r="M99" s="833"/>
      <c r="N99" s="830">
        <v>2</v>
      </c>
      <c r="O99" s="686">
        <v>4</v>
      </c>
      <c r="P99" s="687">
        <v>50866.67</v>
      </c>
      <c r="Q99" s="323"/>
    </row>
    <row r="100" spans="1:17" s="770" customFormat="1" ht="30" customHeight="1">
      <c r="A100" s="724" t="s">
        <v>15785</v>
      </c>
      <c r="B100" s="693" t="s">
        <v>7471</v>
      </c>
      <c r="C100" s="684" t="s">
        <v>73</v>
      </c>
      <c r="D100" s="693" t="s">
        <v>6500</v>
      </c>
      <c r="E100" s="745">
        <v>10000</v>
      </c>
      <c r="F100" s="684" t="s">
        <v>16034</v>
      </c>
      <c r="G100" s="693" t="s">
        <v>16035</v>
      </c>
      <c r="H100" s="693" t="s">
        <v>1119</v>
      </c>
      <c r="I100" s="693" t="s">
        <v>6567</v>
      </c>
      <c r="J100" s="828" t="s">
        <v>4216</v>
      </c>
      <c r="K100" s="832">
        <v>1</v>
      </c>
      <c r="L100" s="686">
        <v>12</v>
      </c>
      <c r="M100" s="833">
        <v>120000</v>
      </c>
      <c r="N100" s="830">
        <v>2</v>
      </c>
      <c r="O100" s="686">
        <v>6</v>
      </c>
      <c r="P100" s="687">
        <v>60000</v>
      </c>
      <c r="Q100" s="323"/>
    </row>
    <row r="101" spans="1:17" s="770" customFormat="1" ht="48">
      <c r="A101" s="724" t="s">
        <v>15785</v>
      </c>
      <c r="B101" s="693" t="s">
        <v>7471</v>
      </c>
      <c r="C101" s="684" t="s">
        <v>73</v>
      </c>
      <c r="D101" s="693" t="s">
        <v>4109</v>
      </c>
      <c r="E101" s="745">
        <v>8000</v>
      </c>
      <c r="F101" s="684" t="s">
        <v>16036</v>
      </c>
      <c r="G101" s="693" t="s">
        <v>16037</v>
      </c>
      <c r="H101" s="693" t="s">
        <v>908</v>
      </c>
      <c r="I101" s="693" t="s">
        <v>802</v>
      </c>
      <c r="J101" s="828" t="s">
        <v>16038</v>
      </c>
      <c r="K101" s="832">
        <v>1</v>
      </c>
      <c r="L101" s="686">
        <v>12</v>
      </c>
      <c r="M101" s="833">
        <v>95900</v>
      </c>
      <c r="N101" s="830">
        <v>2</v>
      </c>
      <c r="O101" s="686">
        <v>6</v>
      </c>
      <c r="P101" s="687">
        <v>48000</v>
      </c>
      <c r="Q101" s="323"/>
    </row>
    <row r="102" spans="1:17" s="770" customFormat="1" ht="24">
      <c r="A102" s="724" t="s">
        <v>15785</v>
      </c>
      <c r="B102" s="693" t="s">
        <v>7471</v>
      </c>
      <c r="C102" s="684" t="s">
        <v>73</v>
      </c>
      <c r="D102" s="693" t="s">
        <v>16039</v>
      </c>
      <c r="E102" s="745">
        <v>7000</v>
      </c>
      <c r="F102" s="684" t="s">
        <v>16040</v>
      </c>
      <c r="G102" s="693" t="s">
        <v>16041</v>
      </c>
      <c r="H102" s="693" t="s">
        <v>824</v>
      </c>
      <c r="I102" s="693" t="s">
        <v>6567</v>
      </c>
      <c r="J102" s="828" t="s">
        <v>825</v>
      </c>
      <c r="K102" s="832">
        <v>1</v>
      </c>
      <c r="L102" s="686">
        <v>12</v>
      </c>
      <c r="M102" s="833">
        <v>84000</v>
      </c>
      <c r="N102" s="830">
        <v>1</v>
      </c>
      <c r="O102" s="686">
        <v>3</v>
      </c>
      <c r="P102" s="687">
        <v>14466.67</v>
      </c>
      <c r="Q102" s="323"/>
    </row>
    <row r="103" spans="1:17" s="770" customFormat="1" ht="36">
      <c r="A103" s="724" t="s">
        <v>15785</v>
      </c>
      <c r="B103" s="693" t="s">
        <v>7471</v>
      </c>
      <c r="C103" s="684" t="s">
        <v>73</v>
      </c>
      <c r="D103" s="693" t="s">
        <v>16042</v>
      </c>
      <c r="E103" s="745">
        <v>2500</v>
      </c>
      <c r="F103" s="684" t="s">
        <v>16043</v>
      </c>
      <c r="G103" s="693" t="s">
        <v>16044</v>
      </c>
      <c r="H103" s="693" t="s">
        <v>16045</v>
      </c>
      <c r="I103" s="693" t="s">
        <v>802</v>
      </c>
      <c r="J103" s="828" t="s">
        <v>16046</v>
      </c>
      <c r="K103" s="832"/>
      <c r="L103" s="686"/>
      <c r="M103" s="833"/>
      <c r="N103" s="830">
        <v>2</v>
      </c>
      <c r="O103" s="686">
        <v>6</v>
      </c>
      <c r="P103" s="687">
        <v>14916.67</v>
      </c>
      <c r="Q103" s="323"/>
    </row>
    <row r="104" spans="1:17" s="770" customFormat="1" ht="24">
      <c r="A104" s="724" t="s">
        <v>15785</v>
      </c>
      <c r="B104" s="693" t="s">
        <v>7471</v>
      </c>
      <c r="C104" s="684" t="s">
        <v>73</v>
      </c>
      <c r="D104" s="693" t="s">
        <v>15819</v>
      </c>
      <c r="E104" s="745">
        <v>8000</v>
      </c>
      <c r="F104" s="684" t="s">
        <v>16047</v>
      </c>
      <c r="G104" s="693" t="s">
        <v>16048</v>
      </c>
      <c r="H104" s="693" t="s">
        <v>1880</v>
      </c>
      <c r="I104" s="693" t="s">
        <v>6567</v>
      </c>
      <c r="J104" s="828" t="s">
        <v>4146</v>
      </c>
      <c r="K104" s="832">
        <v>1</v>
      </c>
      <c r="L104" s="686">
        <v>2</v>
      </c>
      <c r="M104" s="833">
        <v>15986.11</v>
      </c>
      <c r="N104" s="830"/>
      <c r="O104" s="686"/>
      <c r="P104" s="687"/>
      <c r="Q104" s="323"/>
    </row>
    <row r="105" spans="1:17" s="770" customFormat="1" ht="24">
      <c r="A105" s="724" t="s">
        <v>15785</v>
      </c>
      <c r="B105" s="693" t="s">
        <v>7471</v>
      </c>
      <c r="C105" s="684" t="s">
        <v>73</v>
      </c>
      <c r="D105" s="693" t="s">
        <v>16049</v>
      </c>
      <c r="E105" s="745">
        <v>8000</v>
      </c>
      <c r="F105" s="684" t="s">
        <v>16047</v>
      </c>
      <c r="G105" s="693" t="s">
        <v>16048</v>
      </c>
      <c r="H105" s="693" t="s">
        <v>1880</v>
      </c>
      <c r="I105" s="693" t="s">
        <v>6567</v>
      </c>
      <c r="J105" s="828" t="s">
        <v>4146</v>
      </c>
      <c r="K105" s="832">
        <v>1</v>
      </c>
      <c r="L105" s="686">
        <v>10</v>
      </c>
      <c r="M105" s="833">
        <v>79935.28</v>
      </c>
      <c r="N105" s="830">
        <v>2</v>
      </c>
      <c r="O105" s="686">
        <v>6</v>
      </c>
      <c r="P105" s="687">
        <v>47982.01</v>
      </c>
      <c r="Q105" s="323"/>
    </row>
    <row r="106" spans="1:17" s="770" customFormat="1" ht="24">
      <c r="A106" s="724" t="s">
        <v>15785</v>
      </c>
      <c r="B106" s="693" t="s">
        <v>7471</v>
      </c>
      <c r="C106" s="684" t="s">
        <v>73</v>
      </c>
      <c r="D106" s="693" t="s">
        <v>11751</v>
      </c>
      <c r="E106" s="745">
        <v>8000</v>
      </c>
      <c r="F106" s="684" t="s">
        <v>16050</v>
      </c>
      <c r="G106" s="693" t="s">
        <v>16051</v>
      </c>
      <c r="H106" s="693" t="s">
        <v>1119</v>
      </c>
      <c r="I106" s="693" t="s">
        <v>802</v>
      </c>
      <c r="J106" s="828" t="s">
        <v>4124</v>
      </c>
      <c r="K106" s="832">
        <v>1</v>
      </c>
      <c r="L106" s="686">
        <v>12</v>
      </c>
      <c r="M106" s="833">
        <v>96550</v>
      </c>
      <c r="N106" s="830">
        <v>2</v>
      </c>
      <c r="O106" s="686">
        <v>6</v>
      </c>
      <c r="P106" s="687">
        <v>48000</v>
      </c>
      <c r="Q106" s="323"/>
    </row>
    <row r="107" spans="1:17" s="770" customFormat="1" ht="36">
      <c r="A107" s="724" t="s">
        <v>15785</v>
      </c>
      <c r="B107" s="693" t="s">
        <v>7471</v>
      </c>
      <c r="C107" s="684" t="s">
        <v>73</v>
      </c>
      <c r="D107" s="693" t="s">
        <v>16052</v>
      </c>
      <c r="E107" s="745">
        <v>2500</v>
      </c>
      <c r="F107" s="684" t="s">
        <v>16053</v>
      </c>
      <c r="G107" s="693" t="s">
        <v>16054</v>
      </c>
      <c r="H107" s="693" t="s">
        <v>10090</v>
      </c>
      <c r="I107" s="693" t="s">
        <v>15849</v>
      </c>
      <c r="J107" s="828" t="s">
        <v>16055</v>
      </c>
      <c r="K107" s="832">
        <v>1</v>
      </c>
      <c r="L107" s="686">
        <v>2</v>
      </c>
      <c r="M107" s="833">
        <v>2666.66</v>
      </c>
      <c r="N107" s="830"/>
      <c r="O107" s="686"/>
      <c r="P107" s="687"/>
      <c r="Q107" s="323"/>
    </row>
    <row r="108" spans="1:17" s="770" customFormat="1" ht="36">
      <c r="A108" s="724" t="s">
        <v>15785</v>
      </c>
      <c r="B108" s="693" t="s">
        <v>7471</v>
      </c>
      <c r="C108" s="684" t="s">
        <v>73</v>
      </c>
      <c r="D108" s="693" t="s">
        <v>4114</v>
      </c>
      <c r="E108" s="745">
        <v>4000</v>
      </c>
      <c r="F108" s="684" t="s">
        <v>16056</v>
      </c>
      <c r="G108" s="693" t="s">
        <v>16057</v>
      </c>
      <c r="H108" s="693" t="s">
        <v>1409</v>
      </c>
      <c r="I108" s="693" t="s">
        <v>802</v>
      </c>
      <c r="J108" s="828" t="s">
        <v>4149</v>
      </c>
      <c r="K108" s="832">
        <v>1</v>
      </c>
      <c r="L108" s="686">
        <v>3</v>
      </c>
      <c r="M108" s="833">
        <v>11858.53</v>
      </c>
      <c r="N108" s="830"/>
      <c r="O108" s="686"/>
      <c r="P108" s="687"/>
      <c r="Q108" s="323"/>
    </row>
    <row r="109" spans="1:17" s="770" customFormat="1" ht="72">
      <c r="A109" s="724" t="s">
        <v>15785</v>
      </c>
      <c r="B109" s="693" t="s">
        <v>7471</v>
      </c>
      <c r="C109" s="684" t="s">
        <v>73</v>
      </c>
      <c r="D109" s="693" t="s">
        <v>16058</v>
      </c>
      <c r="E109" s="745">
        <v>7000</v>
      </c>
      <c r="F109" s="684" t="s">
        <v>16059</v>
      </c>
      <c r="G109" s="693" t="s">
        <v>16060</v>
      </c>
      <c r="H109" s="693" t="s">
        <v>1920</v>
      </c>
      <c r="I109" s="693" t="s">
        <v>6567</v>
      </c>
      <c r="J109" s="828" t="s">
        <v>16061</v>
      </c>
      <c r="K109" s="832">
        <v>1</v>
      </c>
      <c r="L109" s="686">
        <v>2</v>
      </c>
      <c r="M109" s="833">
        <v>14233.33</v>
      </c>
      <c r="N109" s="830">
        <v>2</v>
      </c>
      <c r="O109" s="686">
        <v>6</v>
      </c>
      <c r="P109" s="687">
        <v>42000</v>
      </c>
      <c r="Q109" s="323"/>
    </row>
    <row r="110" spans="1:17" s="770" customFormat="1" ht="24">
      <c r="A110" s="724" t="s">
        <v>15785</v>
      </c>
      <c r="B110" s="693" t="s">
        <v>7471</v>
      </c>
      <c r="C110" s="684" t="s">
        <v>73</v>
      </c>
      <c r="D110" s="693" t="s">
        <v>16062</v>
      </c>
      <c r="E110" s="745">
        <v>10000</v>
      </c>
      <c r="F110" s="684" t="s">
        <v>16063</v>
      </c>
      <c r="G110" s="693" t="s">
        <v>16064</v>
      </c>
      <c r="H110" s="693" t="s">
        <v>1342</v>
      </c>
      <c r="I110" s="693" t="s">
        <v>6567</v>
      </c>
      <c r="J110" s="828" t="s">
        <v>1841</v>
      </c>
      <c r="K110" s="832">
        <v>1</v>
      </c>
      <c r="L110" s="686">
        <v>4</v>
      </c>
      <c r="M110" s="833">
        <v>42521.94</v>
      </c>
      <c r="N110" s="830"/>
      <c r="O110" s="686"/>
      <c r="P110" s="687"/>
      <c r="Q110" s="323"/>
    </row>
    <row r="111" spans="1:17" s="770" customFormat="1" ht="24">
      <c r="A111" s="724" t="s">
        <v>15785</v>
      </c>
      <c r="B111" s="693" t="s">
        <v>7471</v>
      </c>
      <c r="C111" s="684" t="s">
        <v>73</v>
      </c>
      <c r="D111" s="693" t="s">
        <v>4209</v>
      </c>
      <c r="E111" s="745">
        <v>3500</v>
      </c>
      <c r="F111" s="684" t="s">
        <v>16065</v>
      </c>
      <c r="G111" s="693" t="s">
        <v>16066</v>
      </c>
      <c r="H111" s="693" t="s">
        <v>888</v>
      </c>
      <c r="I111" s="693" t="s">
        <v>15849</v>
      </c>
      <c r="J111" s="828" t="s">
        <v>3755</v>
      </c>
      <c r="K111" s="832">
        <v>1</v>
      </c>
      <c r="L111" s="686">
        <v>8</v>
      </c>
      <c r="M111" s="833">
        <v>25005.420000000002</v>
      </c>
      <c r="N111" s="830"/>
      <c r="O111" s="686"/>
      <c r="P111" s="687"/>
      <c r="Q111" s="323"/>
    </row>
    <row r="112" spans="1:17" s="770" customFormat="1" ht="24">
      <c r="A112" s="724" t="s">
        <v>15785</v>
      </c>
      <c r="B112" s="693" t="s">
        <v>7471</v>
      </c>
      <c r="C112" s="684" t="s">
        <v>73</v>
      </c>
      <c r="D112" s="693" t="s">
        <v>16067</v>
      </c>
      <c r="E112" s="745">
        <v>7000</v>
      </c>
      <c r="F112" s="684" t="s">
        <v>12490</v>
      </c>
      <c r="G112" s="693" t="s">
        <v>16068</v>
      </c>
      <c r="H112" s="693" t="s">
        <v>1119</v>
      </c>
      <c r="I112" s="693" t="s">
        <v>6567</v>
      </c>
      <c r="J112" s="828" t="s">
        <v>4216</v>
      </c>
      <c r="K112" s="832">
        <v>1</v>
      </c>
      <c r="L112" s="686">
        <v>3</v>
      </c>
      <c r="M112" s="833">
        <v>16100</v>
      </c>
      <c r="N112" s="830">
        <v>2</v>
      </c>
      <c r="O112" s="686">
        <v>6</v>
      </c>
      <c r="P112" s="687">
        <v>41766.67</v>
      </c>
      <c r="Q112" s="323"/>
    </row>
    <row r="113" spans="1:17" s="770" customFormat="1" ht="24">
      <c r="A113" s="724" t="s">
        <v>15785</v>
      </c>
      <c r="B113" s="693" t="s">
        <v>7471</v>
      </c>
      <c r="C113" s="684" t="s">
        <v>73</v>
      </c>
      <c r="D113" s="693" t="s">
        <v>4109</v>
      </c>
      <c r="E113" s="745">
        <v>7500</v>
      </c>
      <c r="F113" s="684" t="s">
        <v>16069</v>
      </c>
      <c r="G113" s="693" t="s">
        <v>16070</v>
      </c>
      <c r="H113" s="693" t="s">
        <v>824</v>
      </c>
      <c r="I113" s="693" t="s">
        <v>6567</v>
      </c>
      <c r="J113" s="828" t="s">
        <v>825</v>
      </c>
      <c r="K113" s="832">
        <v>1</v>
      </c>
      <c r="L113" s="686">
        <v>1</v>
      </c>
      <c r="M113" s="833">
        <v>5000</v>
      </c>
      <c r="N113" s="830"/>
      <c r="O113" s="686"/>
      <c r="P113" s="687"/>
      <c r="Q113" s="323"/>
    </row>
    <row r="114" spans="1:17" s="770" customFormat="1" ht="24">
      <c r="A114" s="724" t="s">
        <v>15785</v>
      </c>
      <c r="B114" s="693" t="s">
        <v>7471</v>
      </c>
      <c r="C114" s="684" t="s">
        <v>73</v>
      </c>
      <c r="D114" s="693" t="s">
        <v>11392</v>
      </c>
      <c r="E114" s="745">
        <v>10000</v>
      </c>
      <c r="F114" s="684" t="s">
        <v>16071</v>
      </c>
      <c r="G114" s="693" t="s">
        <v>16072</v>
      </c>
      <c r="H114" s="693" t="s">
        <v>824</v>
      </c>
      <c r="I114" s="693" t="s">
        <v>6567</v>
      </c>
      <c r="J114" s="828" t="s">
        <v>825</v>
      </c>
      <c r="K114" s="832">
        <v>1</v>
      </c>
      <c r="L114" s="686">
        <v>12</v>
      </c>
      <c r="M114" s="833">
        <v>119330.07</v>
      </c>
      <c r="N114" s="830">
        <v>2</v>
      </c>
      <c r="O114" s="686">
        <v>6</v>
      </c>
      <c r="P114" s="687">
        <v>60000</v>
      </c>
      <c r="Q114" s="323"/>
    </row>
    <row r="115" spans="1:17" s="770" customFormat="1" ht="36">
      <c r="A115" s="724" t="s">
        <v>15785</v>
      </c>
      <c r="B115" s="693" t="s">
        <v>7471</v>
      </c>
      <c r="C115" s="684" t="s">
        <v>73</v>
      </c>
      <c r="D115" s="693" t="s">
        <v>4109</v>
      </c>
      <c r="E115" s="745">
        <v>5000</v>
      </c>
      <c r="F115" s="684" t="s">
        <v>16073</v>
      </c>
      <c r="G115" s="693" t="s">
        <v>16074</v>
      </c>
      <c r="H115" s="693" t="s">
        <v>956</v>
      </c>
      <c r="I115" s="693" t="s">
        <v>6567</v>
      </c>
      <c r="J115" s="828" t="s">
        <v>3040</v>
      </c>
      <c r="K115" s="832">
        <v>1</v>
      </c>
      <c r="L115" s="686">
        <v>12</v>
      </c>
      <c r="M115" s="833">
        <v>60000</v>
      </c>
      <c r="N115" s="830">
        <v>2</v>
      </c>
      <c r="O115" s="686">
        <v>6</v>
      </c>
      <c r="P115" s="687">
        <v>30000</v>
      </c>
      <c r="Q115" s="323"/>
    </row>
    <row r="116" spans="1:17" s="770" customFormat="1" ht="36">
      <c r="A116" s="724" t="s">
        <v>15785</v>
      </c>
      <c r="B116" s="693" t="s">
        <v>7471</v>
      </c>
      <c r="C116" s="684" t="s">
        <v>73</v>
      </c>
      <c r="D116" s="693" t="s">
        <v>16075</v>
      </c>
      <c r="E116" s="745">
        <v>15600</v>
      </c>
      <c r="F116" s="684" t="s">
        <v>16076</v>
      </c>
      <c r="G116" s="693" t="s">
        <v>16077</v>
      </c>
      <c r="H116" s="693" t="s">
        <v>824</v>
      </c>
      <c r="I116" s="693" t="s">
        <v>6567</v>
      </c>
      <c r="J116" s="828" t="s">
        <v>16078</v>
      </c>
      <c r="K116" s="832">
        <v>1</v>
      </c>
      <c r="L116" s="686">
        <v>6</v>
      </c>
      <c r="M116" s="833">
        <v>87190.03</v>
      </c>
      <c r="N116" s="830"/>
      <c r="O116" s="686"/>
      <c r="P116" s="687"/>
      <c r="Q116" s="323"/>
    </row>
    <row r="117" spans="1:17" s="770" customFormat="1" ht="60">
      <c r="A117" s="724" t="s">
        <v>15785</v>
      </c>
      <c r="B117" s="693" t="s">
        <v>7471</v>
      </c>
      <c r="C117" s="684" t="s">
        <v>73</v>
      </c>
      <c r="D117" s="693" t="s">
        <v>16079</v>
      </c>
      <c r="E117" s="745">
        <v>2500</v>
      </c>
      <c r="F117" s="684" t="s">
        <v>16080</v>
      </c>
      <c r="G117" s="693" t="s">
        <v>16081</v>
      </c>
      <c r="H117" s="693" t="s">
        <v>1454</v>
      </c>
      <c r="I117" s="693" t="s">
        <v>6567</v>
      </c>
      <c r="J117" s="828" t="s">
        <v>4998</v>
      </c>
      <c r="K117" s="832">
        <v>1</v>
      </c>
      <c r="L117" s="686">
        <v>12</v>
      </c>
      <c r="M117" s="833">
        <v>29916.67</v>
      </c>
      <c r="N117" s="830">
        <v>2</v>
      </c>
      <c r="O117" s="686">
        <v>6</v>
      </c>
      <c r="P117" s="687">
        <v>15000</v>
      </c>
      <c r="Q117" s="323"/>
    </row>
    <row r="118" spans="1:17" s="770" customFormat="1" ht="26.45" customHeight="1">
      <c r="A118" s="724" t="s">
        <v>15785</v>
      </c>
      <c r="B118" s="693" t="s">
        <v>7471</v>
      </c>
      <c r="C118" s="684" t="s">
        <v>73</v>
      </c>
      <c r="D118" s="693" t="s">
        <v>16082</v>
      </c>
      <c r="E118" s="745">
        <v>12000</v>
      </c>
      <c r="F118" s="684" t="s">
        <v>16083</v>
      </c>
      <c r="G118" s="693" t="s">
        <v>16084</v>
      </c>
      <c r="H118" s="693" t="s">
        <v>1119</v>
      </c>
      <c r="I118" s="693" t="s">
        <v>6567</v>
      </c>
      <c r="J118" s="828" t="s">
        <v>1688</v>
      </c>
      <c r="K118" s="832">
        <v>1</v>
      </c>
      <c r="L118" s="686">
        <v>2</v>
      </c>
      <c r="M118" s="833">
        <v>13120.68</v>
      </c>
      <c r="N118" s="830"/>
      <c r="O118" s="686"/>
      <c r="P118" s="687"/>
      <c r="Q118" s="323"/>
    </row>
    <row r="119" spans="1:17" s="770" customFormat="1" ht="26.45" customHeight="1">
      <c r="A119" s="724" t="s">
        <v>15785</v>
      </c>
      <c r="B119" s="693" t="s">
        <v>7471</v>
      </c>
      <c r="C119" s="684" t="s">
        <v>73</v>
      </c>
      <c r="D119" s="693" t="s">
        <v>16085</v>
      </c>
      <c r="E119" s="745">
        <v>5500</v>
      </c>
      <c r="F119" s="684" t="s">
        <v>16086</v>
      </c>
      <c r="G119" s="693" t="s">
        <v>16087</v>
      </c>
      <c r="H119" s="693" t="s">
        <v>1119</v>
      </c>
      <c r="I119" s="693" t="s">
        <v>6567</v>
      </c>
      <c r="J119" s="828" t="s">
        <v>1688</v>
      </c>
      <c r="K119" s="832">
        <v>1</v>
      </c>
      <c r="L119" s="686">
        <v>7</v>
      </c>
      <c r="M119" s="833">
        <v>35566.67</v>
      </c>
      <c r="N119" s="830">
        <v>2</v>
      </c>
      <c r="O119" s="686">
        <v>6</v>
      </c>
      <c r="P119" s="687">
        <v>33000</v>
      </c>
      <c r="Q119" s="323"/>
    </row>
    <row r="120" spans="1:17" s="770" customFormat="1" ht="26.45" customHeight="1">
      <c r="A120" s="724" t="s">
        <v>15785</v>
      </c>
      <c r="B120" s="693" t="s">
        <v>7471</v>
      </c>
      <c r="C120" s="684" t="s">
        <v>73</v>
      </c>
      <c r="D120" s="693" t="s">
        <v>16088</v>
      </c>
      <c r="E120" s="745">
        <v>8000</v>
      </c>
      <c r="F120" s="684" t="s">
        <v>16089</v>
      </c>
      <c r="G120" s="693" t="s">
        <v>16090</v>
      </c>
      <c r="H120" s="693" t="s">
        <v>1342</v>
      </c>
      <c r="I120" s="693" t="s">
        <v>6567</v>
      </c>
      <c r="J120" s="828" t="s">
        <v>1841</v>
      </c>
      <c r="K120" s="832">
        <v>1</v>
      </c>
      <c r="L120" s="686">
        <v>12</v>
      </c>
      <c r="M120" s="833">
        <v>96000</v>
      </c>
      <c r="N120" s="830">
        <v>2</v>
      </c>
      <c r="O120" s="686">
        <v>6</v>
      </c>
      <c r="P120" s="687">
        <v>48000</v>
      </c>
      <c r="Q120" s="323"/>
    </row>
    <row r="121" spans="1:17" s="770" customFormat="1" ht="26.45" customHeight="1">
      <c r="A121" s="724" t="s">
        <v>15785</v>
      </c>
      <c r="B121" s="693" t="s">
        <v>7471</v>
      </c>
      <c r="C121" s="684" t="s">
        <v>73</v>
      </c>
      <c r="D121" s="693" t="s">
        <v>15867</v>
      </c>
      <c r="E121" s="745">
        <v>10000</v>
      </c>
      <c r="F121" s="684" t="s">
        <v>16091</v>
      </c>
      <c r="G121" s="693" t="s">
        <v>16092</v>
      </c>
      <c r="H121" s="693" t="s">
        <v>1805</v>
      </c>
      <c r="I121" s="693" t="s">
        <v>6567</v>
      </c>
      <c r="J121" s="828" t="s">
        <v>2045</v>
      </c>
      <c r="K121" s="832">
        <v>1</v>
      </c>
      <c r="L121" s="686">
        <v>12</v>
      </c>
      <c r="M121" s="833">
        <v>120590.86</v>
      </c>
      <c r="N121" s="830">
        <v>2</v>
      </c>
      <c r="O121" s="686">
        <v>6</v>
      </c>
      <c r="P121" s="687">
        <v>60000</v>
      </c>
      <c r="Q121" s="323"/>
    </row>
    <row r="122" spans="1:17" s="770" customFormat="1" ht="26.45" customHeight="1">
      <c r="A122" s="724" t="s">
        <v>15785</v>
      </c>
      <c r="B122" s="693" t="s">
        <v>7471</v>
      </c>
      <c r="C122" s="684" t="s">
        <v>73</v>
      </c>
      <c r="D122" s="693" t="s">
        <v>4182</v>
      </c>
      <c r="E122" s="745">
        <v>3400</v>
      </c>
      <c r="F122" s="684" t="s">
        <v>16093</v>
      </c>
      <c r="G122" s="693" t="s">
        <v>16094</v>
      </c>
      <c r="H122" s="693" t="s">
        <v>4658</v>
      </c>
      <c r="I122" s="693" t="s">
        <v>15795</v>
      </c>
      <c r="J122" s="828" t="s">
        <v>3683</v>
      </c>
      <c r="K122" s="832">
        <v>1</v>
      </c>
      <c r="L122" s="686">
        <v>12</v>
      </c>
      <c r="M122" s="833">
        <v>40542.92</v>
      </c>
      <c r="N122" s="830">
        <v>2</v>
      </c>
      <c r="O122" s="686">
        <v>6</v>
      </c>
      <c r="P122" s="687">
        <v>20400</v>
      </c>
      <c r="Q122" s="323"/>
    </row>
    <row r="123" spans="1:17" s="770" customFormat="1" ht="26.45" customHeight="1">
      <c r="A123" s="724" t="s">
        <v>15785</v>
      </c>
      <c r="B123" s="693" t="s">
        <v>7471</v>
      </c>
      <c r="C123" s="684" t="s">
        <v>73</v>
      </c>
      <c r="D123" s="693" t="s">
        <v>15910</v>
      </c>
      <c r="E123" s="745">
        <v>4000</v>
      </c>
      <c r="F123" s="684" t="s">
        <v>16095</v>
      </c>
      <c r="G123" s="693" t="s">
        <v>16096</v>
      </c>
      <c r="H123" s="693" t="s">
        <v>8204</v>
      </c>
      <c r="I123" s="693" t="s">
        <v>802</v>
      </c>
      <c r="J123" s="828" t="s">
        <v>16097</v>
      </c>
      <c r="K123" s="832">
        <v>1</v>
      </c>
      <c r="L123" s="686">
        <v>12</v>
      </c>
      <c r="M123" s="833">
        <v>48000</v>
      </c>
      <c r="N123" s="830">
        <v>2</v>
      </c>
      <c r="O123" s="686">
        <v>6</v>
      </c>
      <c r="P123" s="687">
        <v>24000</v>
      </c>
      <c r="Q123" s="323"/>
    </row>
    <row r="124" spans="1:17" s="770" customFormat="1" ht="26.45" customHeight="1">
      <c r="A124" s="724" t="s">
        <v>15785</v>
      </c>
      <c r="B124" s="693" t="s">
        <v>7471</v>
      </c>
      <c r="C124" s="684" t="s">
        <v>73</v>
      </c>
      <c r="D124" s="693" t="s">
        <v>4109</v>
      </c>
      <c r="E124" s="745">
        <v>5500</v>
      </c>
      <c r="F124" s="684" t="s">
        <v>16098</v>
      </c>
      <c r="G124" s="693" t="s">
        <v>16099</v>
      </c>
      <c r="H124" s="693" t="s">
        <v>986</v>
      </c>
      <c r="I124" s="693" t="s">
        <v>802</v>
      </c>
      <c r="J124" s="828" t="s">
        <v>16100</v>
      </c>
      <c r="K124" s="832">
        <v>1</v>
      </c>
      <c r="L124" s="686">
        <v>12</v>
      </c>
      <c r="M124" s="833">
        <v>66000</v>
      </c>
      <c r="N124" s="830">
        <v>2</v>
      </c>
      <c r="O124" s="686">
        <v>6</v>
      </c>
      <c r="P124" s="687">
        <v>33000</v>
      </c>
      <c r="Q124" s="323"/>
    </row>
    <row r="125" spans="1:17" s="770" customFormat="1" ht="26.45" customHeight="1">
      <c r="A125" s="724" t="s">
        <v>15785</v>
      </c>
      <c r="B125" s="693" t="s">
        <v>7471</v>
      </c>
      <c r="C125" s="684" t="s">
        <v>73</v>
      </c>
      <c r="D125" s="693" t="s">
        <v>1068</v>
      </c>
      <c r="E125" s="745">
        <v>5500</v>
      </c>
      <c r="F125" s="684" t="s">
        <v>16101</v>
      </c>
      <c r="G125" s="693" t="s">
        <v>16102</v>
      </c>
      <c r="H125" s="693" t="s">
        <v>956</v>
      </c>
      <c r="I125" s="693" t="s">
        <v>6567</v>
      </c>
      <c r="J125" s="828" t="s">
        <v>812</v>
      </c>
      <c r="K125" s="832">
        <v>1</v>
      </c>
      <c r="L125" s="686">
        <v>12</v>
      </c>
      <c r="M125" s="833">
        <v>66000</v>
      </c>
      <c r="N125" s="830">
        <v>2</v>
      </c>
      <c r="O125" s="686">
        <v>6</v>
      </c>
      <c r="P125" s="687">
        <v>33000</v>
      </c>
      <c r="Q125" s="323"/>
    </row>
    <row r="126" spans="1:17" s="770" customFormat="1" ht="26.45" customHeight="1">
      <c r="A126" s="724" t="s">
        <v>15785</v>
      </c>
      <c r="B126" s="693" t="s">
        <v>7471</v>
      </c>
      <c r="C126" s="684" t="s">
        <v>73</v>
      </c>
      <c r="D126" s="693" t="s">
        <v>16103</v>
      </c>
      <c r="E126" s="745">
        <v>4000</v>
      </c>
      <c r="F126" s="684" t="s">
        <v>16104</v>
      </c>
      <c r="G126" s="693" t="s">
        <v>16105</v>
      </c>
      <c r="H126" s="693" t="s">
        <v>16106</v>
      </c>
      <c r="I126" s="693" t="s">
        <v>15849</v>
      </c>
      <c r="J126" s="828" t="s">
        <v>4826</v>
      </c>
      <c r="K126" s="832">
        <v>1</v>
      </c>
      <c r="L126" s="686">
        <v>12</v>
      </c>
      <c r="M126" s="833">
        <v>48000</v>
      </c>
      <c r="N126" s="830">
        <v>2</v>
      </c>
      <c r="O126" s="686">
        <v>6</v>
      </c>
      <c r="P126" s="687">
        <v>24000</v>
      </c>
      <c r="Q126" s="323"/>
    </row>
    <row r="127" spans="1:17" s="770" customFormat="1" ht="26.45" customHeight="1">
      <c r="A127" s="724" t="s">
        <v>15785</v>
      </c>
      <c r="B127" s="693" t="s">
        <v>7471</v>
      </c>
      <c r="C127" s="684" t="s">
        <v>73</v>
      </c>
      <c r="D127" s="693" t="s">
        <v>16107</v>
      </c>
      <c r="E127" s="745">
        <v>9000</v>
      </c>
      <c r="F127" s="684" t="s">
        <v>16108</v>
      </c>
      <c r="G127" s="693" t="s">
        <v>16109</v>
      </c>
      <c r="H127" s="693" t="s">
        <v>986</v>
      </c>
      <c r="I127" s="693" t="s">
        <v>6567</v>
      </c>
      <c r="J127" s="828" t="s">
        <v>16110</v>
      </c>
      <c r="K127" s="832">
        <v>1</v>
      </c>
      <c r="L127" s="686">
        <v>12</v>
      </c>
      <c r="M127" s="833">
        <v>108000</v>
      </c>
      <c r="N127" s="830">
        <v>2</v>
      </c>
      <c r="O127" s="686">
        <v>6</v>
      </c>
      <c r="P127" s="687">
        <v>54000</v>
      </c>
      <c r="Q127" s="323"/>
    </row>
    <row r="128" spans="1:17" s="770" customFormat="1" ht="37.15" customHeight="1">
      <c r="A128" s="724" t="s">
        <v>15785</v>
      </c>
      <c r="B128" s="693" t="s">
        <v>7471</v>
      </c>
      <c r="C128" s="684" t="s">
        <v>73</v>
      </c>
      <c r="D128" s="693" t="s">
        <v>16111</v>
      </c>
      <c r="E128" s="745">
        <v>15600</v>
      </c>
      <c r="F128" s="684" t="s">
        <v>16112</v>
      </c>
      <c r="G128" s="693" t="s">
        <v>16113</v>
      </c>
      <c r="H128" s="693" t="s">
        <v>3563</v>
      </c>
      <c r="I128" s="693" t="s">
        <v>6567</v>
      </c>
      <c r="J128" s="828" t="s">
        <v>16114</v>
      </c>
      <c r="K128" s="832">
        <v>1</v>
      </c>
      <c r="L128" s="686">
        <v>4</v>
      </c>
      <c r="M128" s="833">
        <v>61360</v>
      </c>
      <c r="N128" s="830"/>
      <c r="O128" s="686"/>
      <c r="P128" s="687"/>
      <c r="Q128" s="323"/>
    </row>
    <row r="129" spans="1:17" s="770" customFormat="1" ht="37.15" customHeight="1">
      <c r="A129" s="724" t="s">
        <v>15785</v>
      </c>
      <c r="B129" s="693" t="s">
        <v>7471</v>
      </c>
      <c r="C129" s="684" t="s">
        <v>73</v>
      </c>
      <c r="D129" s="693" t="s">
        <v>15831</v>
      </c>
      <c r="E129" s="745">
        <v>15600</v>
      </c>
      <c r="F129" s="684" t="s">
        <v>16112</v>
      </c>
      <c r="G129" s="693" t="s">
        <v>16113</v>
      </c>
      <c r="H129" s="693" t="s">
        <v>3563</v>
      </c>
      <c r="I129" s="693" t="s">
        <v>6567</v>
      </c>
      <c r="J129" s="828" t="s">
        <v>16114</v>
      </c>
      <c r="K129" s="832">
        <v>1</v>
      </c>
      <c r="L129" s="686">
        <v>7</v>
      </c>
      <c r="M129" s="833">
        <v>100838.19</v>
      </c>
      <c r="N129" s="830">
        <v>1</v>
      </c>
      <c r="O129" s="686">
        <v>2</v>
      </c>
      <c r="P129" s="687">
        <v>24913.58</v>
      </c>
      <c r="Q129" s="323"/>
    </row>
    <row r="130" spans="1:17" s="770" customFormat="1" ht="28.9" customHeight="1">
      <c r="A130" s="724" t="s">
        <v>15785</v>
      </c>
      <c r="B130" s="693" t="s">
        <v>7471</v>
      </c>
      <c r="C130" s="684" t="s">
        <v>73</v>
      </c>
      <c r="D130" s="693" t="s">
        <v>16115</v>
      </c>
      <c r="E130" s="745">
        <v>15600</v>
      </c>
      <c r="F130" s="684" t="s">
        <v>16116</v>
      </c>
      <c r="G130" s="693" t="s">
        <v>16117</v>
      </c>
      <c r="H130" s="693" t="s">
        <v>987</v>
      </c>
      <c r="I130" s="693" t="s">
        <v>6567</v>
      </c>
      <c r="J130" s="828" t="s">
        <v>15904</v>
      </c>
      <c r="K130" s="832">
        <v>1</v>
      </c>
      <c r="L130" s="686">
        <v>1</v>
      </c>
      <c r="M130" s="833">
        <v>7665.83</v>
      </c>
      <c r="N130" s="830"/>
      <c r="O130" s="686"/>
      <c r="P130" s="687"/>
      <c r="Q130" s="323"/>
    </row>
    <row r="131" spans="1:17" s="770" customFormat="1" ht="28.9" customHeight="1">
      <c r="A131" s="724" t="s">
        <v>15785</v>
      </c>
      <c r="B131" s="693" t="s">
        <v>7471</v>
      </c>
      <c r="C131" s="684" t="s">
        <v>73</v>
      </c>
      <c r="D131" s="693" t="s">
        <v>16118</v>
      </c>
      <c r="E131" s="745">
        <v>11000</v>
      </c>
      <c r="F131" s="684" t="s">
        <v>16119</v>
      </c>
      <c r="G131" s="693" t="s">
        <v>16120</v>
      </c>
      <c r="H131" s="693" t="s">
        <v>3175</v>
      </c>
      <c r="I131" s="693" t="s">
        <v>6567</v>
      </c>
      <c r="J131" s="828" t="s">
        <v>4414</v>
      </c>
      <c r="K131" s="832">
        <v>1</v>
      </c>
      <c r="L131" s="686">
        <v>12</v>
      </c>
      <c r="M131" s="833">
        <v>128918.28</v>
      </c>
      <c r="N131" s="830">
        <v>2</v>
      </c>
      <c r="O131" s="686">
        <v>5</v>
      </c>
      <c r="P131" s="687">
        <v>54101.279999999999</v>
      </c>
      <c r="Q131" s="323"/>
    </row>
    <row r="132" spans="1:17" s="770" customFormat="1" ht="48">
      <c r="A132" s="724" t="s">
        <v>15785</v>
      </c>
      <c r="B132" s="693" t="s">
        <v>7471</v>
      </c>
      <c r="C132" s="684" t="s">
        <v>73</v>
      </c>
      <c r="D132" s="693" t="s">
        <v>16121</v>
      </c>
      <c r="E132" s="745">
        <v>6500</v>
      </c>
      <c r="F132" s="684" t="s">
        <v>16122</v>
      </c>
      <c r="G132" s="693" t="s">
        <v>16123</v>
      </c>
      <c r="H132" s="693" t="s">
        <v>1390</v>
      </c>
      <c r="I132" s="693" t="s">
        <v>6567</v>
      </c>
      <c r="J132" s="828" t="s">
        <v>16124</v>
      </c>
      <c r="K132" s="832">
        <v>1</v>
      </c>
      <c r="L132" s="686">
        <v>4</v>
      </c>
      <c r="M132" s="833">
        <v>24800</v>
      </c>
      <c r="N132" s="830"/>
      <c r="O132" s="686"/>
      <c r="P132" s="687"/>
      <c r="Q132" s="323"/>
    </row>
    <row r="133" spans="1:17" s="770" customFormat="1" ht="25.9" customHeight="1">
      <c r="A133" s="724" t="s">
        <v>15785</v>
      </c>
      <c r="B133" s="693" t="s">
        <v>7471</v>
      </c>
      <c r="C133" s="684" t="s">
        <v>73</v>
      </c>
      <c r="D133" s="693" t="s">
        <v>16125</v>
      </c>
      <c r="E133" s="745">
        <v>7000</v>
      </c>
      <c r="F133" s="684" t="s">
        <v>16126</v>
      </c>
      <c r="G133" s="693" t="s">
        <v>16127</v>
      </c>
      <c r="H133" s="693" t="s">
        <v>824</v>
      </c>
      <c r="I133" s="693" t="s">
        <v>6567</v>
      </c>
      <c r="J133" s="828" t="s">
        <v>825</v>
      </c>
      <c r="K133" s="832">
        <v>1</v>
      </c>
      <c r="L133" s="686">
        <v>6</v>
      </c>
      <c r="M133" s="833">
        <v>41066.67</v>
      </c>
      <c r="N133" s="830">
        <v>2</v>
      </c>
      <c r="O133" s="686">
        <v>6</v>
      </c>
      <c r="P133" s="687">
        <v>42000</v>
      </c>
      <c r="Q133" s="323"/>
    </row>
    <row r="134" spans="1:17" s="770" customFormat="1" ht="25.9" customHeight="1">
      <c r="A134" s="724" t="s">
        <v>15785</v>
      </c>
      <c r="B134" s="693" t="s">
        <v>7471</v>
      </c>
      <c r="C134" s="684" t="s">
        <v>73</v>
      </c>
      <c r="D134" s="693" t="s">
        <v>4109</v>
      </c>
      <c r="E134" s="745">
        <v>13000</v>
      </c>
      <c r="F134" s="684" t="s">
        <v>16128</v>
      </c>
      <c r="G134" s="693" t="s">
        <v>16129</v>
      </c>
      <c r="H134" s="693" t="s">
        <v>1119</v>
      </c>
      <c r="I134" s="693" t="s">
        <v>6567</v>
      </c>
      <c r="J134" s="828" t="s">
        <v>1688</v>
      </c>
      <c r="K134" s="832">
        <v>1</v>
      </c>
      <c r="L134" s="686">
        <v>3</v>
      </c>
      <c r="M134" s="833">
        <v>37167.629999999997</v>
      </c>
      <c r="N134" s="830"/>
      <c r="O134" s="686"/>
      <c r="P134" s="687"/>
      <c r="Q134" s="323"/>
    </row>
    <row r="135" spans="1:17" s="770" customFormat="1" ht="39.6" customHeight="1">
      <c r="A135" s="724" t="s">
        <v>15785</v>
      </c>
      <c r="B135" s="693" t="s">
        <v>7471</v>
      </c>
      <c r="C135" s="684" t="s">
        <v>73</v>
      </c>
      <c r="D135" s="693" t="s">
        <v>16130</v>
      </c>
      <c r="E135" s="745">
        <v>5500</v>
      </c>
      <c r="F135" s="684" t="s">
        <v>16131</v>
      </c>
      <c r="G135" s="693" t="s">
        <v>16132</v>
      </c>
      <c r="H135" s="693" t="s">
        <v>1920</v>
      </c>
      <c r="I135" s="693" t="s">
        <v>6567</v>
      </c>
      <c r="J135" s="828" t="s">
        <v>6627</v>
      </c>
      <c r="K135" s="832">
        <v>1</v>
      </c>
      <c r="L135" s="686">
        <v>10</v>
      </c>
      <c r="M135" s="833">
        <v>53418.13</v>
      </c>
      <c r="N135" s="830"/>
      <c r="O135" s="686"/>
      <c r="P135" s="687"/>
      <c r="Q135" s="323"/>
    </row>
    <row r="136" spans="1:17" s="770" customFormat="1" ht="39.6" customHeight="1">
      <c r="A136" s="724" t="s">
        <v>15785</v>
      </c>
      <c r="B136" s="693" t="s">
        <v>7471</v>
      </c>
      <c r="C136" s="684" t="s">
        <v>73</v>
      </c>
      <c r="D136" s="693" t="s">
        <v>16133</v>
      </c>
      <c r="E136" s="745">
        <v>8000</v>
      </c>
      <c r="F136" s="684" t="s">
        <v>16131</v>
      </c>
      <c r="G136" s="693" t="s">
        <v>16132</v>
      </c>
      <c r="H136" s="693" t="s">
        <v>1920</v>
      </c>
      <c r="I136" s="693" t="s">
        <v>6567</v>
      </c>
      <c r="J136" s="828" t="s">
        <v>6627</v>
      </c>
      <c r="K136" s="832">
        <v>1</v>
      </c>
      <c r="L136" s="686">
        <v>2</v>
      </c>
      <c r="M136" s="833">
        <v>16533.330000000002</v>
      </c>
      <c r="N136" s="830">
        <v>2</v>
      </c>
      <c r="O136" s="686">
        <v>6</v>
      </c>
      <c r="P136" s="687">
        <v>48000</v>
      </c>
      <c r="Q136" s="323"/>
    </row>
    <row r="137" spans="1:17" s="770" customFormat="1" ht="39.6" customHeight="1">
      <c r="A137" s="724" t="s">
        <v>15785</v>
      </c>
      <c r="B137" s="693" t="s">
        <v>7471</v>
      </c>
      <c r="C137" s="684" t="s">
        <v>73</v>
      </c>
      <c r="D137" s="693" t="s">
        <v>16134</v>
      </c>
      <c r="E137" s="745">
        <v>7000</v>
      </c>
      <c r="F137" s="684" t="s">
        <v>16135</v>
      </c>
      <c r="G137" s="693" t="s">
        <v>16136</v>
      </c>
      <c r="H137" s="693" t="s">
        <v>16137</v>
      </c>
      <c r="I137" s="693" t="s">
        <v>802</v>
      </c>
      <c r="J137" s="828" t="s">
        <v>4649</v>
      </c>
      <c r="K137" s="832">
        <v>1</v>
      </c>
      <c r="L137" s="686">
        <v>12</v>
      </c>
      <c r="M137" s="833">
        <v>84000</v>
      </c>
      <c r="N137" s="830">
        <v>2</v>
      </c>
      <c r="O137" s="686">
        <v>6</v>
      </c>
      <c r="P137" s="687">
        <v>42000</v>
      </c>
      <c r="Q137" s="323"/>
    </row>
    <row r="138" spans="1:17" s="770" customFormat="1" ht="36">
      <c r="A138" s="724" t="s">
        <v>15785</v>
      </c>
      <c r="B138" s="693" t="s">
        <v>7471</v>
      </c>
      <c r="C138" s="684" t="s">
        <v>73</v>
      </c>
      <c r="D138" s="693" t="s">
        <v>16138</v>
      </c>
      <c r="E138" s="745">
        <v>7500</v>
      </c>
      <c r="F138" s="684" t="s">
        <v>16139</v>
      </c>
      <c r="G138" s="693" t="s">
        <v>16140</v>
      </c>
      <c r="H138" s="693" t="s">
        <v>1409</v>
      </c>
      <c r="I138" s="693" t="s">
        <v>6567</v>
      </c>
      <c r="J138" s="828" t="s">
        <v>3501</v>
      </c>
      <c r="K138" s="832">
        <v>1</v>
      </c>
      <c r="L138" s="686">
        <v>4</v>
      </c>
      <c r="M138" s="833">
        <v>18300.45</v>
      </c>
      <c r="N138" s="830"/>
      <c r="O138" s="686"/>
      <c r="P138" s="687"/>
      <c r="Q138" s="323"/>
    </row>
    <row r="139" spans="1:17" s="770" customFormat="1" ht="36">
      <c r="A139" s="724" t="s">
        <v>15785</v>
      </c>
      <c r="B139" s="693" t="s">
        <v>7471</v>
      </c>
      <c r="C139" s="684" t="s">
        <v>73</v>
      </c>
      <c r="D139" s="693" t="s">
        <v>16141</v>
      </c>
      <c r="E139" s="745">
        <v>10000</v>
      </c>
      <c r="F139" s="684" t="s">
        <v>16142</v>
      </c>
      <c r="G139" s="693" t="s">
        <v>16143</v>
      </c>
      <c r="H139" s="693" t="s">
        <v>920</v>
      </c>
      <c r="I139" s="693" t="s">
        <v>6567</v>
      </c>
      <c r="J139" s="828" t="s">
        <v>16000</v>
      </c>
      <c r="K139" s="832"/>
      <c r="L139" s="686"/>
      <c r="M139" s="833"/>
      <c r="N139" s="830">
        <v>2</v>
      </c>
      <c r="O139" s="686">
        <v>6</v>
      </c>
      <c r="P139" s="687">
        <v>59666.67</v>
      </c>
      <c r="Q139" s="323"/>
    </row>
    <row r="140" spans="1:17" s="770" customFormat="1" ht="24">
      <c r="A140" s="724" t="s">
        <v>15785</v>
      </c>
      <c r="B140" s="693" t="s">
        <v>7471</v>
      </c>
      <c r="C140" s="684" t="s">
        <v>73</v>
      </c>
      <c r="D140" s="693" t="s">
        <v>16144</v>
      </c>
      <c r="E140" s="745">
        <v>11500</v>
      </c>
      <c r="F140" s="684" t="s">
        <v>16145</v>
      </c>
      <c r="G140" s="693" t="s">
        <v>16146</v>
      </c>
      <c r="H140" s="693" t="s">
        <v>1119</v>
      </c>
      <c r="I140" s="693" t="s">
        <v>6567</v>
      </c>
      <c r="J140" s="828" t="s">
        <v>1688</v>
      </c>
      <c r="K140" s="832">
        <v>1</v>
      </c>
      <c r="L140" s="686">
        <v>6</v>
      </c>
      <c r="M140" s="833">
        <v>51750</v>
      </c>
      <c r="N140" s="830"/>
      <c r="O140" s="686"/>
      <c r="P140" s="687"/>
      <c r="Q140" s="323"/>
    </row>
    <row r="141" spans="1:17" s="770" customFormat="1" ht="35.450000000000003" customHeight="1">
      <c r="A141" s="724" t="s">
        <v>15785</v>
      </c>
      <c r="B141" s="693" t="s">
        <v>7471</v>
      </c>
      <c r="C141" s="684" t="s">
        <v>73</v>
      </c>
      <c r="D141" s="693" t="s">
        <v>16042</v>
      </c>
      <c r="E141" s="745">
        <v>2500</v>
      </c>
      <c r="F141" s="684" t="s">
        <v>16147</v>
      </c>
      <c r="G141" s="693" t="s">
        <v>16148</v>
      </c>
      <c r="H141" s="693" t="s">
        <v>1991</v>
      </c>
      <c r="I141" s="693" t="s">
        <v>15849</v>
      </c>
      <c r="J141" s="828" t="s">
        <v>16149</v>
      </c>
      <c r="K141" s="832"/>
      <c r="L141" s="686"/>
      <c r="M141" s="833"/>
      <c r="N141" s="830">
        <v>2</v>
      </c>
      <c r="O141" s="686">
        <v>6</v>
      </c>
      <c r="P141" s="687">
        <v>14916.67</v>
      </c>
      <c r="Q141" s="323"/>
    </row>
    <row r="142" spans="1:17" s="770" customFormat="1" ht="27" customHeight="1">
      <c r="A142" s="724" t="s">
        <v>15785</v>
      </c>
      <c r="B142" s="693" t="s">
        <v>7471</v>
      </c>
      <c r="C142" s="684" t="s">
        <v>73</v>
      </c>
      <c r="D142" s="693" t="s">
        <v>4109</v>
      </c>
      <c r="E142" s="745">
        <v>10000</v>
      </c>
      <c r="F142" s="684" t="s">
        <v>16150</v>
      </c>
      <c r="G142" s="693" t="s">
        <v>16151</v>
      </c>
      <c r="H142" s="693" t="s">
        <v>1119</v>
      </c>
      <c r="I142" s="693" t="s">
        <v>6567</v>
      </c>
      <c r="J142" s="828" t="s">
        <v>4216</v>
      </c>
      <c r="K142" s="832">
        <v>1</v>
      </c>
      <c r="L142" s="686">
        <v>1</v>
      </c>
      <c r="M142" s="833">
        <v>10000</v>
      </c>
      <c r="N142" s="830"/>
      <c r="O142" s="686"/>
      <c r="P142" s="687"/>
      <c r="Q142" s="323"/>
    </row>
    <row r="143" spans="1:17" s="770" customFormat="1" ht="27" customHeight="1">
      <c r="A143" s="724" t="s">
        <v>15785</v>
      </c>
      <c r="B143" s="693" t="s">
        <v>7471</v>
      </c>
      <c r="C143" s="684" t="s">
        <v>73</v>
      </c>
      <c r="D143" s="693" t="s">
        <v>16152</v>
      </c>
      <c r="E143" s="745">
        <v>5500</v>
      </c>
      <c r="F143" s="684" t="s">
        <v>16153</v>
      </c>
      <c r="G143" s="693" t="s">
        <v>16154</v>
      </c>
      <c r="H143" s="693" t="s">
        <v>956</v>
      </c>
      <c r="I143" s="693" t="s">
        <v>6567</v>
      </c>
      <c r="J143" s="828" t="s">
        <v>812</v>
      </c>
      <c r="K143" s="832">
        <v>1</v>
      </c>
      <c r="L143" s="686">
        <v>12</v>
      </c>
      <c r="M143" s="833">
        <v>66000</v>
      </c>
      <c r="N143" s="830">
        <v>2</v>
      </c>
      <c r="O143" s="686">
        <v>6</v>
      </c>
      <c r="P143" s="687">
        <v>33000</v>
      </c>
      <c r="Q143" s="323"/>
    </row>
    <row r="144" spans="1:17" s="770" customFormat="1" ht="27" customHeight="1">
      <c r="A144" s="724" t="s">
        <v>15785</v>
      </c>
      <c r="B144" s="693" t="s">
        <v>7471</v>
      </c>
      <c r="C144" s="684" t="s">
        <v>73</v>
      </c>
      <c r="D144" s="693" t="s">
        <v>16155</v>
      </c>
      <c r="E144" s="745">
        <v>9000</v>
      </c>
      <c r="F144" s="684" t="s">
        <v>16156</v>
      </c>
      <c r="G144" s="693" t="s">
        <v>16157</v>
      </c>
      <c r="H144" s="693" t="s">
        <v>1342</v>
      </c>
      <c r="I144" s="693" t="s">
        <v>6567</v>
      </c>
      <c r="J144" s="828" t="s">
        <v>1841</v>
      </c>
      <c r="K144" s="832">
        <v>1</v>
      </c>
      <c r="L144" s="686">
        <v>8</v>
      </c>
      <c r="M144" s="833">
        <v>71770.48</v>
      </c>
      <c r="N144" s="830"/>
      <c r="O144" s="686"/>
      <c r="P144" s="687"/>
      <c r="Q144" s="323"/>
    </row>
    <row r="145" spans="1:17" s="770" customFormat="1" ht="27" customHeight="1">
      <c r="A145" s="724" t="s">
        <v>15785</v>
      </c>
      <c r="B145" s="693" t="s">
        <v>7471</v>
      </c>
      <c r="C145" s="684" t="s">
        <v>73</v>
      </c>
      <c r="D145" s="693" t="s">
        <v>4182</v>
      </c>
      <c r="E145" s="745">
        <v>2500</v>
      </c>
      <c r="F145" s="684" t="s">
        <v>16158</v>
      </c>
      <c r="G145" s="693" t="s">
        <v>16159</v>
      </c>
      <c r="H145" s="693" t="s">
        <v>4658</v>
      </c>
      <c r="I145" s="693" t="s">
        <v>15795</v>
      </c>
      <c r="J145" s="828" t="s">
        <v>3683</v>
      </c>
      <c r="K145" s="832">
        <v>1</v>
      </c>
      <c r="L145" s="686">
        <v>12</v>
      </c>
      <c r="M145" s="833">
        <v>30000</v>
      </c>
      <c r="N145" s="830">
        <v>2</v>
      </c>
      <c r="O145" s="686">
        <v>6</v>
      </c>
      <c r="P145" s="687">
        <v>15000</v>
      </c>
      <c r="Q145" s="323"/>
    </row>
    <row r="146" spans="1:17" s="770" customFormat="1" ht="27" customHeight="1">
      <c r="A146" s="724" t="s">
        <v>15785</v>
      </c>
      <c r="B146" s="693" t="s">
        <v>7471</v>
      </c>
      <c r="C146" s="684" t="s">
        <v>73</v>
      </c>
      <c r="D146" s="693" t="s">
        <v>16160</v>
      </c>
      <c r="E146" s="745">
        <v>8000</v>
      </c>
      <c r="F146" s="684" t="s">
        <v>16161</v>
      </c>
      <c r="G146" s="693" t="s">
        <v>16162</v>
      </c>
      <c r="H146" s="693" t="s">
        <v>1135</v>
      </c>
      <c r="I146" s="693" t="s">
        <v>6567</v>
      </c>
      <c r="J146" s="828" t="s">
        <v>4424</v>
      </c>
      <c r="K146" s="832">
        <v>1</v>
      </c>
      <c r="L146" s="686">
        <v>12</v>
      </c>
      <c r="M146" s="833">
        <v>95992.23</v>
      </c>
      <c r="N146" s="830"/>
      <c r="O146" s="686"/>
      <c r="P146" s="687"/>
      <c r="Q146" s="323"/>
    </row>
    <row r="147" spans="1:17" s="770" customFormat="1" ht="24">
      <c r="A147" s="724" t="s">
        <v>15785</v>
      </c>
      <c r="B147" s="693" t="s">
        <v>7471</v>
      </c>
      <c r="C147" s="684" t="s">
        <v>73</v>
      </c>
      <c r="D147" s="693" t="s">
        <v>15926</v>
      </c>
      <c r="E147" s="745">
        <v>11000</v>
      </c>
      <c r="F147" s="684" t="s">
        <v>16163</v>
      </c>
      <c r="G147" s="693" t="s">
        <v>16164</v>
      </c>
      <c r="H147" s="693" t="s">
        <v>1119</v>
      </c>
      <c r="I147" s="693" t="s">
        <v>6567</v>
      </c>
      <c r="J147" s="828" t="s">
        <v>4216</v>
      </c>
      <c r="K147" s="832">
        <v>1</v>
      </c>
      <c r="L147" s="686">
        <v>2</v>
      </c>
      <c r="M147" s="833">
        <v>20166.669999999998</v>
      </c>
      <c r="N147" s="830">
        <v>2</v>
      </c>
      <c r="O147" s="686">
        <v>6</v>
      </c>
      <c r="P147" s="687">
        <v>64124.26</v>
      </c>
      <c r="Q147" s="323"/>
    </row>
    <row r="148" spans="1:17" s="770" customFormat="1" ht="24">
      <c r="A148" s="724" t="s">
        <v>15785</v>
      </c>
      <c r="B148" s="693" t="s">
        <v>7471</v>
      </c>
      <c r="C148" s="684" t="s">
        <v>73</v>
      </c>
      <c r="D148" s="693" t="s">
        <v>6500</v>
      </c>
      <c r="E148" s="745">
        <v>7000</v>
      </c>
      <c r="F148" s="684" t="s">
        <v>16165</v>
      </c>
      <c r="G148" s="693" t="s">
        <v>16166</v>
      </c>
      <c r="H148" s="693" t="s">
        <v>1119</v>
      </c>
      <c r="I148" s="693" t="s">
        <v>6567</v>
      </c>
      <c r="J148" s="828" t="s">
        <v>4216</v>
      </c>
      <c r="K148" s="832">
        <v>1</v>
      </c>
      <c r="L148" s="686">
        <v>12</v>
      </c>
      <c r="M148" s="833">
        <v>83083.34</v>
      </c>
      <c r="N148" s="830">
        <v>2</v>
      </c>
      <c r="O148" s="686">
        <v>6</v>
      </c>
      <c r="P148" s="687">
        <v>42000</v>
      </c>
      <c r="Q148" s="323"/>
    </row>
    <row r="149" spans="1:17" s="770" customFormat="1" ht="37.9" customHeight="1">
      <c r="A149" s="724" t="s">
        <v>15785</v>
      </c>
      <c r="B149" s="693" t="s">
        <v>7471</v>
      </c>
      <c r="C149" s="684" t="s">
        <v>73</v>
      </c>
      <c r="D149" s="693" t="s">
        <v>16167</v>
      </c>
      <c r="E149" s="745">
        <v>8000</v>
      </c>
      <c r="F149" s="684" t="s">
        <v>16168</v>
      </c>
      <c r="G149" s="693" t="s">
        <v>16169</v>
      </c>
      <c r="H149" s="693" t="s">
        <v>3563</v>
      </c>
      <c r="I149" s="693" t="s">
        <v>6567</v>
      </c>
      <c r="J149" s="828" t="s">
        <v>16114</v>
      </c>
      <c r="K149" s="832">
        <v>1</v>
      </c>
      <c r="L149" s="686">
        <v>6</v>
      </c>
      <c r="M149" s="833">
        <v>45333.33</v>
      </c>
      <c r="N149" s="830">
        <v>2</v>
      </c>
      <c r="O149" s="686">
        <v>6</v>
      </c>
      <c r="P149" s="687">
        <v>48000</v>
      </c>
      <c r="Q149" s="323"/>
    </row>
    <row r="150" spans="1:17" s="770" customFormat="1" ht="24">
      <c r="A150" s="724" t="s">
        <v>15785</v>
      </c>
      <c r="B150" s="693" t="s">
        <v>7471</v>
      </c>
      <c r="C150" s="684" t="s">
        <v>73</v>
      </c>
      <c r="D150" s="693" t="s">
        <v>11776</v>
      </c>
      <c r="E150" s="745">
        <v>8000</v>
      </c>
      <c r="F150" s="684" t="s">
        <v>16170</v>
      </c>
      <c r="G150" s="693" t="s">
        <v>16171</v>
      </c>
      <c r="H150" s="693" t="s">
        <v>824</v>
      </c>
      <c r="I150" s="693" t="s">
        <v>6567</v>
      </c>
      <c r="J150" s="828" t="s">
        <v>825</v>
      </c>
      <c r="K150" s="832">
        <v>1</v>
      </c>
      <c r="L150" s="686">
        <v>12</v>
      </c>
      <c r="M150" s="833">
        <v>96100</v>
      </c>
      <c r="N150" s="830">
        <v>2</v>
      </c>
      <c r="O150" s="686">
        <v>6</v>
      </c>
      <c r="P150" s="687">
        <v>48000</v>
      </c>
      <c r="Q150" s="323"/>
    </row>
    <row r="151" spans="1:17" s="770" customFormat="1" ht="36">
      <c r="A151" s="724" t="s">
        <v>15785</v>
      </c>
      <c r="B151" s="693" t="s">
        <v>7471</v>
      </c>
      <c r="C151" s="684" t="s">
        <v>73</v>
      </c>
      <c r="D151" s="693" t="s">
        <v>16172</v>
      </c>
      <c r="E151" s="745">
        <v>3000</v>
      </c>
      <c r="F151" s="684" t="s">
        <v>16173</v>
      </c>
      <c r="G151" s="693" t="s">
        <v>16174</v>
      </c>
      <c r="H151" s="693" t="s">
        <v>864</v>
      </c>
      <c r="I151" s="693" t="s">
        <v>15849</v>
      </c>
      <c r="J151" s="828" t="s">
        <v>2383</v>
      </c>
      <c r="K151" s="832">
        <v>1</v>
      </c>
      <c r="L151" s="686">
        <v>12</v>
      </c>
      <c r="M151" s="833">
        <v>36048.33</v>
      </c>
      <c r="N151" s="830">
        <v>2</v>
      </c>
      <c r="O151" s="686">
        <v>6</v>
      </c>
      <c r="P151" s="687">
        <v>18000</v>
      </c>
      <c r="Q151" s="323"/>
    </row>
    <row r="152" spans="1:17" s="770" customFormat="1" ht="24">
      <c r="A152" s="724" t="s">
        <v>15785</v>
      </c>
      <c r="B152" s="693" t="s">
        <v>7471</v>
      </c>
      <c r="C152" s="684" t="s">
        <v>73</v>
      </c>
      <c r="D152" s="693" t="s">
        <v>16175</v>
      </c>
      <c r="E152" s="745">
        <v>8000</v>
      </c>
      <c r="F152" s="684" t="s">
        <v>16176</v>
      </c>
      <c r="G152" s="693" t="s">
        <v>16177</v>
      </c>
      <c r="H152" s="693" t="s">
        <v>1135</v>
      </c>
      <c r="I152" s="693" t="s">
        <v>6567</v>
      </c>
      <c r="J152" s="828" t="s">
        <v>4424</v>
      </c>
      <c r="K152" s="832">
        <v>1</v>
      </c>
      <c r="L152" s="686">
        <v>4</v>
      </c>
      <c r="M152" s="833">
        <v>27951.39</v>
      </c>
      <c r="N152" s="830"/>
      <c r="O152" s="686"/>
      <c r="P152" s="687"/>
      <c r="Q152" s="323"/>
    </row>
    <row r="153" spans="1:17" s="770" customFormat="1" ht="60">
      <c r="A153" s="724" t="s">
        <v>15785</v>
      </c>
      <c r="B153" s="693" t="s">
        <v>7471</v>
      </c>
      <c r="C153" s="684" t="s">
        <v>73</v>
      </c>
      <c r="D153" s="693" t="s">
        <v>16178</v>
      </c>
      <c r="E153" s="745">
        <v>6500</v>
      </c>
      <c r="F153" s="684" t="s">
        <v>16179</v>
      </c>
      <c r="G153" s="693" t="s">
        <v>16180</v>
      </c>
      <c r="H153" s="693" t="s">
        <v>793</v>
      </c>
      <c r="I153" s="693" t="s">
        <v>6567</v>
      </c>
      <c r="J153" s="828" t="s">
        <v>16181</v>
      </c>
      <c r="K153" s="832">
        <v>1</v>
      </c>
      <c r="L153" s="686">
        <v>12</v>
      </c>
      <c r="M153" s="833">
        <v>78000</v>
      </c>
      <c r="N153" s="830">
        <v>2</v>
      </c>
      <c r="O153" s="686">
        <v>6</v>
      </c>
      <c r="P153" s="687">
        <v>39000</v>
      </c>
      <c r="Q153" s="323"/>
    </row>
    <row r="154" spans="1:17" s="770" customFormat="1" ht="48">
      <c r="A154" s="724" t="s">
        <v>15785</v>
      </c>
      <c r="B154" s="693" t="s">
        <v>7471</v>
      </c>
      <c r="C154" s="684" t="s">
        <v>73</v>
      </c>
      <c r="D154" s="693" t="s">
        <v>16182</v>
      </c>
      <c r="E154" s="745">
        <v>5500</v>
      </c>
      <c r="F154" s="684" t="s">
        <v>16183</v>
      </c>
      <c r="G154" s="693" t="s">
        <v>16184</v>
      </c>
      <c r="H154" s="693" t="s">
        <v>16185</v>
      </c>
      <c r="I154" s="693" t="s">
        <v>6567</v>
      </c>
      <c r="J154" s="828" t="s">
        <v>23968</v>
      </c>
      <c r="K154" s="832">
        <v>1</v>
      </c>
      <c r="L154" s="686">
        <v>4</v>
      </c>
      <c r="M154" s="833">
        <v>21816.67</v>
      </c>
      <c r="N154" s="830">
        <v>2</v>
      </c>
      <c r="O154" s="686">
        <v>6</v>
      </c>
      <c r="P154" s="687">
        <v>33000</v>
      </c>
      <c r="Q154" s="323"/>
    </row>
    <row r="155" spans="1:17" s="770" customFormat="1" ht="37.15" customHeight="1">
      <c r="A155" s="724" t="s">
        <v>15785</v>
      </c>
      <c r="B155" s="693" t="s">
        <v>7471</v>
      </c>
      <c r="C155" s="684" t="s">
        <v>73</v>
      </c>
      <c r="D155" s="693" t="s">
        <v>16186</v>
      </c>
      <c r="E155" s="745">
        <v>10000</v>
      </c>
      <c r="F155" s="684" t="s">
        <v>16187</v>
      </c>
      <c r="G155" s="693" t="s">
        <v>16188</v>
      </c>
      <c r="H155" s="693" t="s">
        <v>16189</v>
      </c>
      <c r="I155" s="693" t="s">
        <v>6567</v>
      </c>
      <c r="J155" s="828" t="s">
        <v>16190</v>
      </c>
      <c r="K155" s="832">
        <v>1</v>
      </c>
      <c r="L155" s="686">
        <v>7</v>
      </c>
      <c r="M155" s="833">
        <v>69333.33</v>
      </c>
      <c r="N155" s="830">
        <v>1</v>
      </c>
      <c r="O155" s="686">
        <v>1</v>
      </c>
      <c r="P155" s="687">
        <v>10000</v>
      </c>
      <c r="Q155" s="323"/>
    </row>
    <row r="156" spans="1:17" s="770" customFormat="1" ht="26.45" customHeight="1">
      <c r="A156" s="724" t="s">
        <v>15785</v>
      </c>
      <c r="B156" s="693" t="s">
        <v>7471</v>
      </c>
      <c r="C156" s="684" t="s">
        <v>73</v>
      </c>
      <c r="D156" s="693" t="s">
        <v>16191</v>
      </c>
      <c r="E156" s="745">
        <v>8900</v>
      </c>
      <c r="F156" s="684" t="s">
        <v>16192</v>
      </c>
      <c r="G156" s="693" t="s">
        <v>16193</v>
      </c>
      <c r="H156" s="693" t="s">
        <v>956</v>
      </c>
      <c r="I156" s="693" t="s">
        <v>6567</v>
      </c>
      <c r="J156" s="828" t="s">
        <v>3040</v>
      </c>
      <c r="K156" s="832">
        <v>1</v>
      </c>
      <c r="L156" s="686">
        <v>7</v>
      </c>
      <c r="M156" s="833">
        <v>57553.33</v>
      </c>
      <c r="N156" s="830">
        <v>2</v>
      </c>
      <c r="O156" s="686">
        <v>6</v>
      </c>
      <c r="P156" s="687">
        <v>53400</v>
      </c>
      <c r="Q156" s="323"/>
    </row>
    <row r="157" spans="1:17" s="770" customFormat="1" ht="26.45" customHeight="1">
      <c r="A157" s="724" t="s">
        <v>15785</v>
      </c>
      <c r="B157" s="693" t="s">
        <v>7471</v>
      </c>
      <c r="C157" s="684" t="s">
        <v>73</v>
      </c>
      <c r="D157" s="693" t="s">
        <v>4109</v>
      </c>
      <c r="E157" s="745">
        <v>7500</v>
      </c>
      <c r="F157" s="684" t="s">
        <v>16194</v>
      </c>
      <c r="G157" s="693" t="s">
        <v>16195</v>
      </c>
      <c r="H157" s="693" t="s">
        <v>986</v>
      </c>
      <c r="I157" s="693" t="s">
        <v>6567</v>
      </c>
      <c r="J157" s="828" t="s">
        <v>2090</v>
      </c>
      <c r="K157" s="832">
        <v>1</v>
      </c>
      <c r="L157" s="686">
        <v>12</v>
      </c>
      <c r="M157" s="833">
        <v>90000</v>
      </c>
      <c r="N157" s="830"/>
      <c r="O157" s="686"/>
      <c r="P157" s="687"/>
      <c r="Q157" s="323"/>
    </row>
    <row r="158" spans="1:17" s="770" customFormat="1" ht="30" customHeight="1">
      <c r="A158" s="724" t="s">
        <v>15785</v>
      </c>
      <c r="B158" s="693" t="s">
        <v>7471</v>
      </c>
      <c r="C158" s="684" t="s">
        <v>73</v>
      </c>
      <c r="D158" s="693" t="s">
        <v>16196</v>
      </c>
      <c r="E158" s="745">
        <v>9000</v>
      </c>
      <c r="F158" s="684" t="s">
        <v>16194</v>
      </c>
      <c r="G158" s="693" t="s">
        <v>16195</v>
      </c>
      <c r="H158" s="693" t="s">
        <v>986</v>
      </c>
      <c r="I158" s="693" t="s">
        <v>6567</v>
      </c>
      <c r="J158" s="828" t="s">
        <v>2090</v>
      </c>
      <c r="K158" s="832">
        <v>1</v>
      </c>
      <c r="L158" s="686">
        <v>1</v>
      </c>
      <c r="M158" s="833">
        <v>350</v>
      </c>
      <c r="N158" s="830">
        <v>2</v>
      </c>
      <c r="O158" s="686">
        <v>6</v>
      </c>
      <c r="P158" s="687">
        <v>54000</v>
      </c>
      <c r="Q158" s="323"/>
    </row>
    <row r="159" spans="1:17" s="770" customFormat="1" ht="48">
      <c r="A159" s="724" t="s">
        <v>15785</v>
      </c>
      <c r="B159" s="693" t="s">
        <v>7471</v>
      </c>
      <c r="C159" s="684" t="s">
        <v>73</v>
      </c>
      <c r="D159" s="693" t="s">
        <v>16197</v>
      </c>
      <c r="E159" s="745">
        <v>7000</v>
      </c>
      <c r="F159" s="684" t="s">
        <v>16198</v>
      </c>
      <c r="G159" s="693" t="s">
        <v>16199</v>
      </c>
      <c r="H159" s="693" t="s">
        <v>2379</v>
      </c>
      <c r="I159" s="693" t="s">
        <v>802</v>
      </c>
      <c r="J159" s="828" t="s">
        <v>5050</v>
      </c>
      <c r="K159" s="832">
        <v>1</v>
      </c>
      <c r="L159" s="686">
        <v>3</v>
      </c>
      <c r="M159" s="833">
        <v>18666.669999999998</v>
      </c>
      <c r="N159" s="830">
        <v>2</v>
      </c>
      <c r="O159" s="686">
        <v>6</v>
      </c>
      <c r="P159" s="687">
        <v>42000</v>
      </c>
      <c r="Q159" s="323"/>
    </row>
    <row r="160" spans="1:17" s="770" customFormat="1" ht="27" customHeight="1">
      <c r="A160" s="724" t="s">
        <v>15785</v>
      </c>
      <c r="B160" s="693" t="s">
        <v>7471</v>
      </c>
      <c r="C160" s="684" t="s">
        <v>73</v>
      </c>
      <c r="D160" s="693" t="s">
        <v>16200</v>
      </c>
      <c r="E160" s="745">
        <v>6500</v>
      </c>
      <c r="F160" s="684" t="s">
        <v>16201</v>
      </c>
      <c r="G160" s="693" t="s">
        <v>16202</v>
      </c>
      <c r="H160" s="693" t="s">
        <v>888</v>
      </c>
      <c r="I160" s="693" t="s">
        <v>6567</v>
      </c>
      <c r="J160" s="828" t="s">
        <v>4679</v>
      </c>
      <c r="K160" s="832">
        <v>1</v>
      </c>
      <c r="L160" s="686">
        <v>12</v>
      </c>
      <c r="M160" s="833">
        <v>78000</v>
      </c>
      <c r="N160" s="830">
        <v>2</v>
      </c>
      <c r="O160" s="686">
        <v>6</v>
      </c>
      <c r="P160" s="687">
        <v>39000</v>
      </c>
      <c r="Q160" s="323"/>
    </row>
    <row r="161" spans="1:17" s="770" customFormat="1" ht="51.6" customHeight="1">
      <c r="A161" s="724" t="s">
        <v>15785</v>
      </c>
      <c r="B161" s="693" t="s">
        <v>7471</v>
      </c>
      <c r="C161" s="684" t="s">
        <v>73</v>
      </c>
      <c r="D161" s="693" t="s">
        <v>15799</v>
      </c>
      <c r="E161" s="745">
        <v>9500</v>
      </c>
      <c r="F161" s="684" t="s">
        <v>16203</v>
      </c>
      <c r="G161" s="693" t="s">
        <v>16204</v>
      </c>
      <c r="H161" s="693" t="s">
        <v>824</v>
      </c>
      <c r="I161" s="693" t="s">
        <v>6567</v>
      </c>
      <c r="J161" s="828" t="s">
        <v>825</v>
      </c>
      <c r="K161" s="832">
        <v>1</v>
      </c>
      <c r="L161" s="686">
        <v>3</v>
      </c>
      <c r="M161" s="833">
        <v>24066.67</v>
      </c>
      <c r="N161" s="830">
        <v>2</v>
      </c>
      <c r="O161" s="686">
        <v>6</v>
      </c>
      <c r="P161" s="687">
        <v>54783.33</v>
      </c>
      <c r="Q161" s="323"/>
    </row>
    <row r="162" spans="1:17" s="770" customFormat="1" ht="42" customHeight="1">
      <c r="A162" s="724" t="s">
        <v>15785</v>
      </c>
      <c r="B162" s="693" t="s">
        <v>7471</v>
      </c>
      <c r="C162" s="684" t="s">
        <v>73</v>
      </c>
      <c r="D162" s="693" t="s">
        <v>16205</v>
      </c>
      <c r="E162" s="745">
        <v>8000</v>
      </c>
      <c r="F162" s="684" t="s">
        <v>16206</v>
      </c>
      <c r="G162" s="693" t="s">
        <v>16207</v>
      </c>
      <c r="H162" s="693" t="s">
        <v>16208</v>
      </c>
      <c r="I162" s="693" t="s">
        <v>6567</v>
      </c>
      <c r="J162" s="828" t="s">
        <v>5790</v>
      </c>
      <c r="K162" s="832">
        <v>1</v>
      </c>
      <c r="L162" s="686">
        <v>12</v>
      </c>
      <c r="M162" s="833">
        <v>95619.47</v>
      </c>
      <c r="N162" s="830">
        <v>2</v>
      </c>
      <c r="O162" s="686">
        <v>6</v>
      </c>
      <c r="P162" s="687">
        <v>48000</v>
      </c>
      <c r="Q162" s="323"/>
    </row>
    <row r="163" spans="1:17" s="770" customFormat="1" ht="24">
      <c r="A163" s="724" t="s">
        <v>15785</v>
      </c>
      <c r="B163" s="693" t="s">
        <v>7471</v>
      </c>
      <c r="C163" s="684" t="s">
        <v>73</v>
      </c>
      <c r="D163" s="693" t="s">
        <v>16209</v>
      </c>
      <c r="E163" s="745">
        <v>7000</v>
      </c>
      <c r="F163" s="684" t="s">
        <v>16210</v>
      </c>
      <c r="G163" s="693" t="s">
        <v>16211</v>
      </c>
      <c r="H163" s="693" t="s">
        <v>888</v>
      </c>
      <c r="I163" s="693" t="s">
        <v>6567</v>
      </c>
      <c r="J163" s="828" t="s">
        <v>887</v>
      </c>
      <c r="K163" s="832">
        <v>1</v>
      </c>
      <c r="L163" s="686">
        <v>12</v>
      </c>
      <c r="M163" s="833">
        <v>84000</v>
      </c>
      <c r="N163" s="830">
        <v>2</v>
      </c>
      <c r="O163" s="686">
        <v>6</v>
      </c>
      <c r="P163" s="687">
        <v>42000</v>
      </c>
      <c r="Q163" s="323"/>
    </row>
    <row r="164" spans="1:17" s="770" customFormat="1" ht="24">
      <c r="A164" s="724" t="s">
        <v>15785</v>
      </c>
      <c r="B164" s="693" t="s">
        <v>7471</v>
      </c>
      <c r="C164" s="684" t="s">
        <v>73</v>
      </c>
      <c r="D164" s="693" t="s">
        <v>4209</v>
      </c>
      <c r="E164" s="745">
        <v>3000</v>
      </c>
      <c r="F164" s="684" t="s">
        <v>16212</v>
      </c>
      <c r="G164" s="693" t="s">
        <v>16213</v>
      </c>
      <c r="H164" s="693" t="s">
        <v>4658</v>
      </c>
      <c r="I164" s="693" t="s">
        <v>15795</v>
      </c>
      <c r="J164" s="828" t="s">
        <v>3683</v>
      </c>
      <c r="K164" s="832">
        <v>1</v>
      </c>
      <c r="L164" s="686">
        <v>12</v>
      </c>
      <c r="M164" s="833">
        <v>36000</v>
      </c>
      <c r="N164" s="830">
        <v>2</v>
      </c>
      <c r="O164" s="686">
        <v>6</v>
      </c>
      <c r="P164" s="687">
        <v>18000</v>
      </c>
      <c r="Q164" s="323"/>
    </row>
    <row r="165" spans="1:17" s="770" customFormat="1" ht="36">
      <c r="A165" s="724" t="s">
        <v>15785</v>
      </c>
      <c r="B165" s="693" t="s">
        <v>7471</v>
      </c>
      <c r="C165" s="684" t="s">
        <v>73</v>
      </c>
      <c r="D165" s="693" t="s">
        <v>1068</v>
      </c>
      <c r="E165" s="745">
        <v>7000</v>
      </c>
      <c r="F165" s="684" t="s">
        <v>16214</v>
      </c>
      <c r="G165" s="693" t="s">
        <v>16215</v>
      </c>
      <c r="H165" s="693" t="s">
        <v>1920</v>
      </c>
      <c r="I165" s="693" t="s">
        <v>6567</v>
      </c>
      <c r="J165" s="828" t="s">
        <v>6627</v>
      </c>
      <c r="K165" s="832">
        <v>1</v>
      </c>
      <c r="L165" s="686">
        <v>12</v>
      </c>
      <c r="M165" s="833">
        <v>86333.33</v>
      </c>
      <c r="N165" s="830"/>
      <c r="O165" s="686"/>
      <c r="P165" s="687"/>
      <c r="Q165" s="323"/>
    </row>
    <row r="166" spans="1:17" s="770" customFormat="1" ht="24">
      <c r="A166" s="724" t="s">
        <v>15785</v>
      </c>
      <c r="B166" s="693" t="s">
        <v>7471</v>
      </c>
      <c r="C166" s="684" t="s">
        <v>73</v>
      </c>
      <c r="D166" s="693" t="s">
        <v>6775</v>
      </c>
      <c r="E166" s="745">
        <v>8000</v>
      </c>
      <c r="F166" s="684" t="s">
        <v>16216</v>
      </c>
      <c r="G166" s="693" t="s">
        <v>16217</v>
      </c>
      <c r="H166" s="693" t="s">
        <v>1342</v>
      </c>
      <c r="I166" s="693" t="s">
        <v>6567</v>
      </c>
      <c r="J166" s="828" t="s">
        <v>7218</v>
      </c>
      <c r="K166" s="832">
        <v>1</v>
      </c>
      <c r="L166" s="686">
        <v>12</v>
      </c>
      <c r="M166" s="833">
        <v>97333.33</v>
      </c>
      <c r="N166" s="830">
        <v>2</v>
      </c>
      <c r="O166" s="686">
        <v>6</v>
      </c>
      <c r="P166" s="687">
        <v>44285</v>
      </c>
      <c r="Q166" s="323"/>
    </row>
    <row r="167" spans="1:17" s="770" customFormat="1" ht="24">
      <c r="A167" s="724" t="s">
        <v>15785</v>
      </c>
      <c r="B167" s="693" t="s">
        <v>7471</v>
      </c>
      <c r="C167" s="684" t="s">
        <v>73</v>
      </c>
      <c r="D167" s="693" t="s">
        <v>4109</v>
      </c>
      <c r="E167" s="745">
        <v>12000</v>
      </c>
      <c r="F167" s="684" t="s">
        <v>16218</v>
      </c>
      <c r="G167" s="693" t="s">
        <v>16219</v>
      </c>
      <c r="H167" s="693" t="s">
        <v>956</v>
      </c>
      <c r="I167" s="693" t="s">
        <v>6567</v>
      </c>
      <c r="J167" s="828" t="s">
        <v>3040</v>
      </c>
      <c r="K167" s="832">
        <v>1</v>
      </c>
      <c r="L167" s="686">
        <v>12</v>
      </c>
      <c r="M167" s="833">
        <v>142075.10999999999</v>
      </c>
      <c r="N167" s="830">
        <v>2</v>
      </c>
      <c r="O167" s="686">
        <v>6</v>
      </c>
      <c r="P167" s="687">
        <v>69674.600000000006</v>
      </c>
      <c r="Q167" s="323"/>
    </row>
    <row r="168" spans="1:17" s="770" customFormat="1" ht="24">
      <c r="A168" s="724" t="s">
        <v>15785</v>
      </c>
      <c r="B168" s="693" t="s">
        <v>7471</v>
      </c>
      <c r="C168" s="684" t="s">
        <v>73</v>
      </c>
      <c r="D168" s="693" t="s">
        <v>4109</v>
      </c>
      <c r="E168" s="745">
        <v>7500</v>
      </c>
      <c r="F168" s="684" t="s">
        <v>16220</v>
      </c>
      <c r="G168" s="693" t="s">
        <v>16221</v>
      </c>
      <c r="H168" s="693" t="s">
        <v>3175</v>
      </c>
      <c r="I168" s="693" t="s">
        <v>6567</v>
      </c>
      <c r="J168" s="828" t="s">
        <v>4414</v>
      </c>
      <c r="K168" s="832">
        <v>1</v>
      </c>
      <c r="L168" s="686">
        <v>12</v>
      </c>
      <c r="M168" s="833">
        <v>90000</v>
      </c>
      <c r="N168" s="830">
        <v>2</v>
      </c>
      <c r="O168" s="686">
        <v>6</v>
      </c>
      <c r="P168" s="687">
        <v>45000</v>
      </c>
      <c r="Q168" s="323"/>
    </row>
    <row r="169" spans="1:17" s="770" customFormat="1" ht="27" customHeight="1">
      <c r="A169" s="724" t="s">
        <v>15785</v>
      </c>
      <c r="B169" s="693" t="s">
        <v>7471</v>
      </c>
      <c r="C169" s="684" t="s">
        <v>73</v>
      </c>
      <c r="D169" s="693" t="s">
        <v>16222</v>
      </c>
      <c r="E169" s="745">
        <v>10000</v>
      </c>
      <c r="F169" s="684" t="s">
        <v>16223</v>
      </c>
      <c r="G169" s="693" t="s">
        <v>16224</v>
      </c>
      <c r="H169" s="693" t="s">
        <v>7275</v>
      </c>
      <c r="I169" s="693" t="s">
        <v>6567</v>
      </c>
      <c r="J169" s="828" t="s">
        <v>3289</v>
      </c>
      <c r="K169" s="832"/>
      <c r="L169" s="686"/>
      <c r="M169" s="833"/>
      <c r="N169" s="830">
        <v>2</v>
      </c>
      <c r="O169" s="686">
        <v>6</v>
      </c>
      <c r="P169" s="687">
        <v>59666.67</v>
      </c>
      <c r="Q169" s="323"/>
    </row>
    <row r="170" spans="1:17" s="770" customFormat="1" ht="27" customHeight="1">
      <c r="A170" s="724" t="s">
        <v>15785</v>
      </c>
      <c r="B170" s="693" t="s">
        <v>7471</v>
      </c>
      <c r="C170" s="684" t="s">
        <v>73</v>
      </c>
      <c r="D170" s="693" t="s">
        <v>16225</v>
      </c>
      <c r="E170" s="745">
        <v>9000</v>
      </c>
      <c r="F170" s="684" t="s">
        <v>16226</v>
      </c>
      <c r="G170" s="693" t="s">
        <v>16227</v>
      </c>
      <c r="H170" s="693" t="s">
        <v>824</v>
      </c>
      <c r="I170" s="693" t="s">
        <v>6567</v>
      </c>
      <c r="J170" s="828" t="s">
        <v>825</v>
      </c>
      <c r="K170" s="832">
        <v>1</v>
      </c>
      <c r="L170" s="686">
        <v>6</v>
      </c>
      <c r="M170" s="833">
        <v>51600</v>
      </c>
      <c r="N170" s="830">
        <v>2</v>
      </c>
      <c r="O170" s="686">
        <v>6</v>
      </c>
      <c r="P170" s="687">
        <v>54000</v>
      </c>
      <c r="Q170" s="323"/>
    </row>
    <row r="171" spans="1:17" s="770" customFormat="1" ht="27" customHeight="1">
      <c r="A171" s="724" t="s">
        <v>15785</v>
      </c>
      <c r="B171" s="693" t="s">
        <v>7471</v>
      </c>
      <c r="C171" s="684" t="s">
        <v>73</v>
      </c>
      <c r="D171" s="693" t="s">
        <v>4109</v>
      </c>
      <c r="E171" s="745">
        <v>11000</v>
      </c>
      <c r="F171" s="684" t="s">
        <v>16228</v>
      </c>
      <c r="G171" s="693" t="s">
        <v>16229</v>
      </c>
      <c r="H171" s="693" t="s">
        <v>888</v>
      </c>
      <c r="I171" s="693" t="s">
        <v>6567</v>
      </c>
      <c r="J171" s="828" t="s">
        <v>887</v>
      </c>
      <c r="K171" s="832">
        <v>1</v>
      </c>
      <c r="L171" s="686">
        <v>12</v>
      </c>
      <c r="M171" s="833">
        <v>130120.66</v>
      </c>
      <c r="N171" s="830">
        <v>2</v>
      </c>
      <c r="O171" s="686">
        <v>6</v>
      </c>
      <c r="P171" s="687">
        <v>65358.130000000005</v>
      </c>
      <c r="Q171" s="323"/>
    </row>
    <row r="172" spans="1:17" s="770" customFormat="1" ht="27" customHeight="1">
      <c r="A172" s="724" t="s">
        <v>15785</v>
      </c>
      <c r="B172" s="693" t="s">
        <v>7471</v>
      </c>
      <c r="C172" s="684" t="s">
        <v>73</v>
      </c>
      <c r="D172" s="693" t="s">
        <v>16230</v>
      </c>
      <c r="E172" s="745">
        <v>13000</v>
      </c>
      <c r="F172" s="684" t="s">
        <v>16231</v>
      </c>
      <c r="G172" s="693" t="s">
        <v>16232</v>
      </c>
      <c r="H172" s="693" t="s">
        <v>824</v>
      </c>
      <c r="I172" s="693" t="s">
        <v>6567</v>
      </c>
      <c r="J172" s="828" t="s">
        <v>825</v>
      </c>
      <c r="K172" s="832">
        <v>1</v>
      </c>
      <c r="L172" s="686">
        <v>7</v>
      </c>
      <c r="M172" s="833">
        <v>77637.040000000008</v>
      </c>
      <c r="N172" s="830"/>
      <c r="O172" s="686"/>
      <c r="P172" s="687"/>
      <c r="Q172" s="323"/>
    </row>
    <row r="173" spans="1:17" s="770" customFormat="1" ht="39.6" customHeight="1">
      <c r="A173" s="724" t="s">
        <v>15785</v>
      </c>
      <c r="B173" s="693" t="s">
        <v>7471</v>
      </c>
      <c r="C173" s="684" t="s">
        <v>73</v>
      </c>
      <c r="D173" s="693" t="s">
        <v>16233</v>
      </c>
      <c r="E173" s="745">
        <v>4500</v>
      </c>
      <c r="F173" s="684" t="s">
        <v>16234</v>
      </c>
      <c r="G173" s="693" t="s">
        <v>16235</v>
      </c>
      <c r="H173" s="693" t="s">
        <v>956</v>
      </c>
      <c r="I173" s="693" t="s">
        <v>6567</v>
      </c>
      <c r="J173" s="828" t="s">
        <v>16236</v>
      </c>
      <c r="K173" s="832">
        <v>1</v>
      </c>
      <c r="L173" s="686">
        <v>11</v>
      </c>
      <c r="M173" s="833">
        <v>48713.37</v>
      </c>
      <c r="N173" s="830"/>
      <c r="O173" s="686"/>
      <c r="P173" s="687"/>
      <c r="Q173" s="323"/>
    </row>
    <row r="174" spans="1:17" s="770" customFormat="1" ht="49.15" customHeight="1">
      <c r="A174" s="724" t="s">
        <v>15785</v>
      </c>
      <c r="B174" s="693" t="s">
        <v>7471</v>
      </c>
      <c r="C174" s="684" t="s">
        <v>73</v>
      </c>
      <c r="D174" s="693" t="s">
        <v>16237</v>
      </c>
      <c r="E174" s="745">
        <v>6000</v>
      </c>
      <c r="F174" s="684" t="s">
        <v>16234</v>
      </c>
      <c r="G174" s="693" t="s">
        <v>16235</v>
      </c>
      <c r="H174" s="693" t="s">
        <v>956</v>
      </c>
      <c r="I174" s="693" t="s">
        <v>6567</v>
      </c>
      <c r="J174" s="828" t="s">
        <v>16236</v>
      </c>
      <c r="K174" s="832">
        <v>1</v>
      </c>
      <c r="L174" s="686">
        <v>2</v>
      </c>
      <c r="M174" s="833">
        <v>7200</v>
      </c>
      <c r="N174" s="830">
        <v>2</v>
      </c>
      <c r="O174" s="686">
        <v>6</v>
      </c>
      <c r="P174" s="687">
        <v>33000</v>
      </c>
      <c r="Q174" s="323"/>
    </row>
    <row r="175" spans="1:17" s="770" customFormat="1" ht="39.6" customHeight="1">
      <c r="A175" s="724" t="s">
        <v>15785</v>
      </c>
      <c r="B175" s="693" t="s">
        <v>7471</v>
      </c>
      <c r="C175" s="684" t="s">
        <v>73</v>
      </c>
      <c r="D175" s="693" t="s">
        <v>16238</v>
      </c>
      <c r="E175" s="745">
        <v>14000</v>
      </c>
      <c r="F175" s="684" t="s">
        <v>16239</v>
      </c>
      <c r="G175" s="693" t="s">
        <v>16240</v>
      </c>
      <c r="H175" s="693" t="s">
        <v>1119</v>
      </c>
      <c r="I175" s="693" t="s">
        <v>6567</v>
      </c>
      <c r="J175" s="828" t="s">
        <v>1688</v>
      </c>
      <c r="K175" s="832">
        <v>1</v>
      </c>
      <c r="L175" s="686">
        <v>6</v>
      </c>
      <c r="M175" s="833">
        <v>69558.81</v>
      </c>
      <c r="N175" s="830"/>
      <c r="O175" s="686"/>
      <c r="P175" s="687"/>
      <c r="Q175" s="323"/>
    </row>
    <row r="176" spans="1:17" s="770" customFormat="1" ht="32.450000000000003" customHeight="1">
      <c r="A176" s="724" t="s">
        <v>15785</v>
      </c>
      <c r="B176" s="693" t="s">
        <v>7471</v>
      </c>
      <c r="C176" s="684" t="s">
        <v>73</v>
      </c>
      <c r="D176" s="693" t="s">
        <v>16241</v>
      </c>
      <c r="E176" s="745">
        <v>3500</v>
      </c>
      <c r="F176" s="684" t="s">
        <v>16242</v>
      </c>
      <c r="G176" s="693" t="s">
        <v>16243</v>
      </c>
      <c r="H176" s="693" t="s">
        <v>4658</v>
      </c>
      <c r="I176" s="693" t="s">
        <v>15795</v>
      </c>
      <c r="J176" s="828" t="s">
        <v>3683</v>
      </c>
      <c r="K176" s="832">
        <v>1</v>
      </c>
      <c r="L176" s="686">
        <v>12</v>
      </c>
      <c r="M176" s="833">
        <v>42000</v>
      </c>
      <c r="N176" s="830">
        <v>2</v>
      </c>
      <c r="O176" s="686">
        <v>6</v>
      </c>
      <c r="P176" s="687">
        <v>21000</v>
      </c>
      <c r="Q176" s="323"/>
    </row>
    <row r="177" spans="1:17" s="770" customFormat="1" ht="24">
      <c r="A177" s="724" t="s">
        <v>15785</v>
      </c>
      <c r="B177" s="693" t="s">
        <v>7471</v>
      </c>
      <c r="C177" s="684" t="s">
        <v>73</v>
      </c>
      <c r="D177" s="693" t="s">
        <v>4182</v>
      </c>
      <c r="E177" s="745">
        <v>2500</v>
      </c>
      <c r="F177" s="684" t="s">
        <v>16244</v>
      </c>
      <c r="G177" s="693" t="s">
        <v>16245</v>
      </c>
      <c r="H177" s="693" t="s">
        <v>4658</v>
      </c>
      <c r="I177" s="693" t="s">
        <v>15795</v>
      </c>
      <c r="J177" s="828" t="s">
        <v>3683</v>
      </c>
      <c r="K177" s="832">
        <v>1</v>
      </c>
      <c r="L177" s="686">
        <v>12</v>
      </c>
      <c r="M177" s="833">
        <v>30000</v>
      </c>
      <c r="N177" s="830">
        <v>2</v>
      </c>
      <c r="O177" s="686">
        <v>6</v>
      </c>
      <c r="P177" s="687">
        <v>14750</v>
      </c>
      <c r="Q177" s="323"/>
    </row>
    <row r="178" spans="1:17" s="770" customFormat="1" ht="24">
      <c r="A178" s="724" t="s">
        <v>15785</v>
      </c>
      <c r="B178" s="693" t="s">
        <v>7471</v>
      </c>
      <c r="C178" s="684" t="s">
        <v>73</v>
      </c>
      <c r="D178" s="693" t="s">
        <v>11438</v>
      </c>
      <c r="E178" s="745">
        <v>9000</v>
      </c>
      <c r="F178" s="684" t="s">
        <v>16246</v>
      </c>
      <c r="G178" s="693" t="s">
        <v>16247</v>
      </c>
      <c r="H178" s="693" t="s">
        <v>7275</v>
      </c>
      <c r="I178" s="693" t="s">
        <v>6567</v>
      </c>
      <c r="J178" s="828" t="s">
        <v>5093</v>
      </c>
      <c r="K178" s="832">
        <v>1</v>
      </c>
      <c r="L178" s="686">
        <v>2</v>
      </c>
      <c r="M178" s="833">
        <v>13200</v>
      </c>
      <c r="N178" s="830"/>
      <c r="O178" s="686"/>
      <c r="P178" s="687"/>
      <c r="Q178" s="323"/>
    </row>
    <row r="179" spans="1:17" s="770" customFormat="1" ht="36">
      <c r="A179" s="724" t="s">
        <v>15785</v>
      </c>
      <c r="B179" s="693" t="s">
        <v>7471</v>
      </c>
      <c r="C179" s="684" t="s">
        <v>73</v>
      </c>
      <c r="D179" s="693" t="s">
        <v>16115</v>
      </c>
      <c r="E179" s="745">
        <v>15600</v>
      </c>
      <c r="F179" s="684" t="s">
        <v>16248</v>
      </c>
      <c r="G179" s="693" t="s">
        <v>16249</v>
      </c>
      <c r="H179" s="693" t="s">
        <v>1920</v>
      </c>
      <c r="I179" s="693" t="s">
        <v>6567</v>
      </c>
      <c r="J179" s="828" t="s">
        <v>6627</v>
      </c>
      <c r="K179" s="832">
        <v>1</v>
      </c>
      <c r="L179" s="686">
        <v>1</v>
      </c>
      <c r="M179" s="833">
        <v>11960</v>
      </c>
      <c r="N179" s="830"/>
      <c r="O179" s="686"/>
      <c r="P179" s="687"/>
      <c r="Q179" s="323"/>
    </row>
    <row r="180" spans="1:17" s="770" customFormat="1" ht="36">
      <c r="A180" s="724" t="s">
        <v>15785</v>
      </c>
      <c r="B180" s="693" t="s">
        <v>7471</v>
      </c>
      <c r="C180" s="684" t="s">
        <v>73</v>
      </c>
      <c r="D180" s="693" t="s">
        <v>16250</v>
      </c>
      <c r="E180" s="745">
        <v>8000</v>
      </c>
      <c r="F180" s="684" t="s">
        <v>16251</v>
      </c>
      <c r="G180" s="693" t="s">
        <v>16252</v>
      </c>
      <c r="H180" s="693" t="s">
        <v>15948</v>
      </c>
      <c r="I180" s="693" t="s">
        <v>6567</v>
      </c>
      <c r="J180" s="828" t="s">
        <v>16253</v>
      </c>
      <c r="K180" s="832">
        <v>1</v>
      </c>
      <c r="L180" s="686">
        <v>7</v>
      </c>
      <c r="M180" s="833">
        <v>53066.67</v>
      </c>
      <c r="N180" s="830">
        <v>2</v>
      </c>
      <c r="O180" s="686">
        <v>6</v>
      </c>
      <c r="P180" s="687">
        <v>48000</v>
      </c>
      <c r="Q180" s="323"/>
    </row>
    <row r="181" spans="1:17" s="770" customFormat="1" ht="36">
      <c r="A181" s="724" t="s">
        <v>15785</v>
      </c>
      <c r="B181" s="693" t="s">
        <v>7471</v>
      </c>
      <c r="C181" s="684" t="s">
        <v>73</v>
      </c>
      <c r="D181" s="693" t="s">
        <v>16254</v>
      </c>
      <c r="E181" s="745">
        <v>10000</v>
      </c>
      <c r="F181" s="684" t="s">
        <v>16255</v>
      </c>
      <c r="G181" s="693" t="s">
        <v>16256</v>
      </c>
      <c r="H181" s="693" t="s">
        <v>1119</v>
      </c>
      <c r="I181" s="693" t="s">
        <v>6567</v>
      </c>
      <c r="J181" s="828" t="s">
        <v>1688</v>
      </c>
      <c r="K181" s="832">
        <v>1</v>
      </c>
      <c r="L181" s="686">
        <v>12</v>
      </c>
      <c r="M181" s="833">
        <v>120000</v>
      </c>
      <c r="N181" s="830">
        <v>2</v>
      </c>
      <c r="O181" s="686">
        <v>6</v>
      </c>
      <c r="P181" s="687">
        <v>60000</v>
      </c>
      <c r="Q181" s="323"/>
    </row>
    <row r="182" spans="1:17" s="770" customFormat="1" ht="24">
      <c r="A182" s="724" t="s">
        <v>15785</v>
      </c>
      <c r="B182" s="693" t="s">
        <v>7471</v>
      </c>
      <c r="C182" s="684" t="s">
        <v>73</v>
      </c>
      <c r="D182" s="693" t="s">
        <v>8756</v>
      </c>
      <c r="E182" s="745">
        <v>3500</v>
      </c>
      <c r="F182" s="684" t="s">
        <v>16257</v>
      </c>
      <c r="G182" s="693" t="s">
        <v>16258</v>
      </c>
      <c r="H182" s="693" t="s">
        <v>1119</v>
      </c>
      <c r="I182" s="693" t="s">
        <v>6567</v>
      </c>
      <c r="J182" s="828" t="s">
        <v>1688</v>
      </c>
      <c r="K182" s="832">
        <v>1</v>
      </c>
      <c r="L182" s="686">
        <v>12</v>
      </c>
      <c r="M182" s="833">
        <v>42248.79</v>
      </c>
      <c r="N182" s="830">
        <v>1</v>
      </c>
      <c r="O182" s="686">
        <v>3</v>
      </c>
      <c r="P182" s="687">
        <v>7445.52</v>
      </c>
      <c r="Q182" s="323"/>
    </row>
    <row r="183" spans="1:17" s="770" customFormat="1" ht="24">
      <c r="A183" s="724" t="s">
        <v>15785</v>
      </c>
      <c r="B183" s="693" t="s">
        <v>7471</v>
      </c>
      <c r="C183" s="684" t="s">
        <v>73</v>
      </c>
      <c r="D183" s="693" t="s">
        <v>16259</v>
      </c>
      <c r="E183" s="745">
        <v>13500</v>
      </c>
      <c r="F183" s="684" t="s">
        <v>16260</v>
      </c>
      <c r="G183" s="693" t="s">
        <v>16261</v>
      </c>
      <c r="H183" s="693" t="s">
        <v>1119</v>
      </c>
      <c r="I183" s="693" t="s">
        <v>6567</v>
      </c>
      <c r="J183" s="828" t="s">
        <v>1688</v>
      </c>
      <c r="K183" s="832">
        <v>1</v>
      </c>
      <c r="L183" s="686">
        <v>5</v>
      </c>
      <c r="M183" s="833">
        <v>53465.71</v>
      </c>
      <c r="N183" s="830"/>
      <c r="O183" s="686"/>
      <c r="P183" s="687"/>
      <c r="Q183" s="323"/>
    </row>
    <row r="184" spans="1:17" s="770" customFormat="1" ht="24">
      <c r="A184" s="724" t="s">
        <v>15785</v>
      </c>
      <c r="B184" s="693" t="s">
        <v>7471</v>
      </c>
      <c r="C184" s="684" t="s">
        <v>73</v>
      </c>
      <c r="D184" s="693" t="s">
        <v>16262</v>
      </c>
      <c r="E184" s="745">
        <v>15600</v>
      </c>
      <c r="F184" s="684" t="s">
        <v>16260</v>
      </c>
      <c r="G184" s="693" t="s">
        <v>16261</v>
      </c>
      <c r="H184" s="693" t="s">
        <v>1119</v>
      </c>
      <c r="I184" s="693" t="s">
        <v>6567</v>
      </c>
      <c r="J184" s="828" t="s">
        <v>1688</v>
      </c>
      <c r="K184" s="832">
        <v>1</v>
      </c>
      <c r="L184" s="686">
        <v>8</v>
      </c>
      <c r="M184" s="833">
        <v>118658.37999999999</v>
      </c>
      <c r="N184" s="830">
        <v>2</v>
      </c>
      <c r="O184" s="686">
        <v>6</v>
      </c>
      <c r="P184" s="687">
        <v>92040</v>
      </c>
      <c r="Q184" s="323"/>
    </row>
    <row r="185" spans="1:17" s="770" customFormat="1" ht="36">
      <c r="A185" s="724" t="s">
        <v>15785</v>
      </c>
      <c r="B185" s="693" t="s">
        <v>7471</v>
      </c>
      <c r="C185" s="684" t="s">
        <v>73</v>
      </c>
      <c r="D185" s="693" t="s">
        <v>16263</v>
      </c>
      <c r="E185" s="745">
        <v>3800</v>
      </c>
      <c r="F185" s="684" t="s">
        <v>16264</v>
      </c>
      <c r="G185" s="693" t="s">
        <v>16265</v>
      </c>
      <c r="H185" s="693" t="s">
        <v>3563</v>
      </c>
      <c r="I185" s="693" t="s">
        <v>6567</v>
      </c>
      <c r="J185" s="828" t="s">
        <v>3564</v>
      </c>
      <c r="K185" s="832">
        <v>1</v>
      </c>
      <c r="L185" s="686">
        <v>10</v>
      </c>
      <c r="M185" s="833">
        <v>37746.660000000003</v>
      </c>
      <c r="N185" s="830"/>
      <c r="O185" s="686"/>
      <c r="P185" s="687"/>
      <c r="Q185" s="323"/>
    </row>
    <row r="186" spans="1:17" s="770" customFormat="1" ht="24">
      <c r="A186" s="724" t="s">
        <v>15785</v>
      </c>
      <c r="B186" s="693" t="s">
        <v>7471</v>
      </c>
      <c r="C186" s="684" t="s">
        <v>73</v>
      </c>
      <c r="D186" s="693" t="s">
        <v>4197</v>
      </c>
      <c r="E186" s="745">
        <v>5500</v>
      </c>
      <c r="F186" s="684" t="s">
        <v>16266</v>
      </c>
      <c r="G186" s="693" t="s">
        <v>16267</v>
      </c>
      <c r="H186" s="693" t="s">
        <v>1119</v>
      </c>
      <c r="I186" s="693" t="s">
        <v>6567</v>
      </c>
      <c r="J186" s="828" t="s">
        <v>4216</v>
      </c>
      <c r="K186" s="832">
        <v>1</v>
      </c>
      <c r="L186" s="686">
        <v>12</v>
      </c>
      <c r="M186" s="833">
        <v>66000</v>
      </c>
      <c r="N186" s="830">
        <v>2</v>
      </c>
      <c r="O186" s="686">
        <v>6</v>
      </c>
      <c r="P186" s="687">
        <v>33000</v>
      </c>
      <c r="Q186" s="323"/>
    </row>
    <row r="187" spans="1:17" s="770" customFormat="1" ht="24">
      <c r="A187" s="724" t="s">
        <v>15785</v>
      </c>
      <c r="B187" s="693" t="s">
        <v>7471</v>
      </c>
      <c r="C187" s="684" t="s">
        <v>73</v>
      </c>
      <c r="D187" s="693" t="s">
        <v>16268</v>
      </c>
      <c r="E187" s="745">
        <v>8000</v>
      </c>
      <c r="F187" s="684" t="s">
        <v>16269</v>
      </c>
      <c r="G187" s="693" t="s">
        <v>16270</v>
      </c>
      <c r="H187" s="693" t="s">
        <v>824</v>
      </c>
      <c r="I187" s="693" t="s">
        <v>6567</v>
      </c>
      <c r="J187" s="828" t="s">
        <v>825</v>
      </c>
      <c r="K187" s="832">
        <v>1</v>
      </c>
      <c r="L187" s="686">
        <v>10</v>
      </c>
      <c r="M187" s="833">
        <v>74881.67</v>
      </c>
      <c r="N187" s="830"/>
      <c r="O187" s="686"/>
      <c r="P187" s="687"/>
      <c r="Q187" s="323"/>
    </row>
    <row r="188" spans="1:17" s="770" customFormat="1" ht="36">
      <c r="A188" s="724" t="s">
        <v>15785</v>
      </c>
      <c r="B188" s="693" t="s">
        <v>7471</v>
      </c>
      <c r="C188" s="684" t="s">
        <v>73</v>
      </c>
      <c r="D188" s="693" t="s">
        <v>16271</v>
      </c>
      <c r="E188" s="745">
        <v>4000</v>
      </c>
      <c r="F188" s="684" t="s">
        <v>16272</v>
      </c>
      <c r="G188" s="693" t="s">
        <v>16273</v>
      </c>
      <c r="H188" s="693" t="s">
        <v>16274</v>
      </c>
      <c r="I188" s="693" t="s">
        <v>6567</v>
      </c>
      <c r="J188" s="828" t="s">
        <v>4146</v>
      </c>
      <c r="K188" s="832">
        <v>1</v>
      </c>
      <c r="L188" s="686">
        <v>3</v>
      </c>
      <c r="M188" s="833">
        <v>11839.16</v>
      </c>
      <c r="N188" s="830"/>
      <c r="O188" s="686"/>
      <c r="P188" s="687"/>
      <c r="Q188" s="323"/>
    </row>
    <row r="189" spans="1:17" s="770" customFormat="1" ht="48">
      <c r="A189" s="724" t="s">
        <v>15785</v>
      </c>
      <c r="B189" s="693" t="s">
        <v>7471</v>
      </c>
      <c r="C189" s="684" t="s">
        <v>73</v>
      </c>
      <c r="D189" s="693" t="s">
        <v>16275</v>
      </c>
      <c r="E189" s="745">
        <v>7000</v>
      </c>
      <c r="F189" s="684" t="s">
        <v>16276</v>
      </c>
      <c r="G189" s="693" t="s">
        <v>16277</v>
      </c>
      <c r="H189" s="693" t="s">
        <v>16278</v>
      </c>
      <c r="I189" s="693" t="s">
        <v>6567</v>
      </c>
      <c r="J189" s="828" t="s">
        <v>16279</v>
      </c>
      <c r="K189" s="832">
        <v>1</v>
      </c>
      <c r="L189" s="686">
        <v>5</v>
      </c>
      <c r="M189" s="833">
        <v>28933.33</v>
      </c>
      <c r="N189" s="830">
        <v>2</v>
      </c>
      <c r="O189" s="686">
        <v>6</v>
      </c>
      <c r="P189" s="687">
        <v>42000</v>
      </c>
      <c r="Q189" s="323"/>
    </row>
    <row r="190" spans="1:17" s="770" customFormat="1" ht="25.9" customHeight="1">
      <c r="A190" s="724" t="s">
        <v>15785</v>
      </c>
      <c r="B190" s="693" t="s">
        <v>7471</v>
      </c>
      <c r="C190" s="684" t="s">
        <v>73</v>
      </c>
      <c r="D190" s="693" t="s">
        <v>16103</v>
      </c>
      <c r="E190" s="745">
        <v>4500</v>
      </c>
      <c r="F190" s="684" t="s">
        <v>16280</v>
      </c>
      <c r="G190" s="693" t="s">
        <v>16281</v>
      </c>
      <c r="H190" s="693" t="s">
        <v>16106</v>
      </c>
      <c r="I190" s="693" t="s">
        <v>15849</v>
      </c>
      <c r="J190" s="828" t="s">
        <v>4826</v>
      </c>
      <c r="K190" s="832">
        <v>1</v>
      </c>
      <c r="L190" s="686">
        <v>12</v>
      </c>
      <c r="M190" s="833">
        <v>54000</v>
      </c>
      <c r="N190" s="830">
        <v>2</v>
      </c>
      <c r="O190" s="686">
        <v>6</v>
      </c>
      <c r="P190" s="687">
        <v>27000</v>
      </c>
      <c r="Q190" s="323"/>
    </row>
    <row r="191" spans="1:17" s="770" customFormat="1" ht="25.9" customHeight="1">
      <c r="A191" s="724" t="s">
        <v>15785</v>
      </c>
      <c r="B191" s="693" t="s">
        <v>7471</v>
      </c>
      <c r="C191" s="684" t="s">
        <v>73</v>
      </c>
      <c r="D191" s="693" t="s">
        <v>16282</v>
      </c>
      <c r="E191" s="745">
        <v>5000</v>
      </c>
      <c r="F191" s="684" t="s">
        <v>16283</v>
      </c>
      <c r="G191" s="693" t="s">
        <v>16284</v>
      </c>
      <c r="H191" s="693" t="s">
        <v>770</v>
      </c>
      <c r="I191" s="693" t="s">
        <v>6567</v>
      </c>
      <c r="J191" s="828" t="s">
        <v>1028</v>
      </c>
      <c r="K191" s="832">
        <v>1</v>
      </c>
      <c r="L191" s="686">
        <v>2</v>
      </c>
      <c r="M191" s="833">
        <v>10000</v>
      </c>
      <c r="N191" s="830"/>
      <c r="O191" s="686"/>
      <c r="P191" s="687"/>
      <c r="Q191" s="323"/>
    </row>
    <row r="192" spans="1:17" s="770" customFormat="1" ht="25.9" customHeight="1">
      <c r="A192" s="724" t="s">
        <v>15785</v>
      </c>
      <c r="B192" s="693" t="s">
        <v>7471</v>
      </c>
      <c r="C192" s="684" t="s">
        <v>73</v>
      </c>
      <c r="D192" s="693" t="s">
        <v>4109</v>
      </c>
      <c r="E192" s="745">
        <v>6000</v>
      </c>
      <c r="F192" s="684" t="s">
        <v>16285</v>
      </c>
      <c r="G192" s="693" t="s">
        <v>16286</v>
      </c>
      <c r="H192" s="693" t="s">
        <v>1119</v>
      </c>
      <c r="I192" s="693" t="s">
        <v>6567</v>
      </c>
      <c r="J192" s="828" t="s">
        <v>1688</v>
      </c>
      <c r="K192" s="832">
        <v>1</v>
      </c>
      <c r="L192" s="686">
        <v>12</v>
      </c>
      <c r="M192" s="833">
        <v>72000</v>
      </c>
      <c r="N192" s="830">
        <v>2</v>
      </c>
      <c r="O192" s="686">
        <v>6</v>
      </c>
      <c r="P192" s="687">
        <v>36000</v>
      </c>
      <c r="Q192" s="323"/>
    </row>
    <row r="193" spans="1:17" s="770" customFormat="1" ht="25.9" customHeight="1">
      <c r="A193" s="724" t="s">
        <v>15785</v>
      </c>
      <c r="B193" s="693" t="s">
        <v>7471</v>
      </c>
      <c r="C193" s="684" t="s">
        <v>73</v>
      </c>
      <c r="D193" s="693" t="s">
        <v>16287</v>
      </c>
      <c r="E193" s="745">
        <v>15600</v>
      </c>
      <c r="F193" s="684" t="s">
        <v>16288</v>
      </c>
      <c r="G193" s="693" t="s">
        <v>16289</v>
      </c>
      <c r="H193" s="693" t="s">
        <v>1409</v>
      </c>
      <c r="I193" s="693" t="s">
        <v>6567</v>
      </c>
      <c r="J193" s="828" t="s">
        <v>16290</v>
      </c>
      <c r="K193" s="832">
        <v>1</v>
      </c>
      <c r="L193" s="686">
        <v>1</v>
      </c>
      <c r="M193" s="833">
        <v>12460.56</v>
      </c>
      <c r="N193" s="830"/>
      <c r="O193" s="686"/>
      <c r="P193" s="687"/>
      <c r="Q193" s="323"/>
    </row>
    <row r="194" spans="1:17" s="770" customFormat="1" ht="25.9" customHeight="1">
      <c r="A194" s="724" t="s">
        <v>15785</v>
      </c>
      <c r="B194" s="693" t="s">
        <v>7471</v>
      </c>
      <c r="C194" s="684" t="s">
        <v>73</v>
      </c>
      <c r="D194" s="693" t="s">
        <v>16291</v>
      </c>
      <c r="E194" s="745">
        <v>13000</v>
      </c>
      <c r="F194" s="684" t="s">
        <v>16292</v>
      </c>
      <c r="G194" s="693" t="s">
        <v>16293</v>
      </c>
      <c r="H194" s="693" t="s">
        <v>1119</v>
      </c>
      <c r="I194" s="693" t="s">
        <v>6567</v>
      </c>
      <c r="J194" s="828" t="s">
        <v>4216</v>
      </c>
      <c r="K194" s="832">
        <v>1</v>
      </c>
      <c r="L194" s="686">
        <v>8</v>
      </c>
      <c r="M194" s="833">
        <v>93361.47</v>
      </c>
      <c r="N194" s="830">
        <v>2</v>
      </c>
      <c r="O194" s="686">
        <v>6</v>
      </c>
      <c r="P194" s="687">
        <v>76710.77</v>
      </c>
      <c r="Q194" s="323"/>
    </row>
    <row r="195" spans="1:17" s="770" customFormat="1" ht="25.9" customHeight="1">
      <c r="A195" s="724" t="s">
        <v>15785</v>
      </c>
      <c r="B195" s="693" t="s">
        <v>7471</v>
      </c>
      <c r="C195" s="684" t="s">
        <v>73</v>
      </c>
      <c r="D195" s="693" t="s">
        <v>4109</v>
      </c>
      <c r="E195" s="745">
        <v>9000</v>
      </c>
      <c r="F195" s="684" t="s">
        <v>16294</v>
      </c>
      <c r="G195" s="693" t="s">
        <v>16295</v>
      </c>
      <c r="H195" s="693" t="s">
        <v>888</v>
      </c>
      <c r="I195" s="693" t="s">
        <v>6567</v>
      </c>
      <c r="J195" s="828" t="s">
        <v>887</v>
      </c>
      <c r="K195" s="832">
        <v>1</v>
      </c>
      <c r="L195" s="686">
        <v>12</v>
      </c>
      <c r="M195" s="833">
        <v>108000</v>
      </c>
      <c r="N195" s="830">
        <v>2</v>
      </c>
      <c r="O195" s="686">
        <v>6</v>
      </c>
      <c r="P195" s="687">
        <v>54000</v>
      </c>
      <c r="Q195" s="323"/>
    </row>
    <row r="196" spans="1:17" s="770" customFormat="1" ht="48">
      <c r="A196" s="724" t="s">
        <v>15785</v>
      </c>
      <c r="B196" s="693" t="s">
        <v>7471</v>
      </c>
      <c r="C196" s="684" t="s">
        <v>73</v>
      </c>
      <c r="D196" s="693" t="s">
        <v>4118</v>
      </c>
      <c r="E196" s="745">
        <v>4000</v>
      </c>
      <c r="F196" s="684" t="s">
        <v>16296</v>
      </c>
      <c r="G196" s="693" t="s">
        <v>16297</v>
      </c>
      <c r="H196" s="693" t="s">
        <v>16298</v>
      </c>
      <c r="I196" s="693" t="s">
        <v>802</v>
      </c>
      <c r="J196" s="828" t="s">
        <v>16299</v>
      </c>
      <c r="K196" s="832">
        <v>1</v>
      </c>
      <c r="L196" s="686">
        <v>12</v>
      </c>
      <c r="M196" s="833">
        <v>47066.689999999995</v>
      </c>
      <c r="N196" s="830">
        <v>1</v>
      </c>
      <c r="O196" s="686">
        <v>2</v>
      </c>
      <c r="P196" s="687">
        <v>7009.5</v>
      </c>
      <c r="Q196" s="323"/>
    </row>
    <row r="197" spans="1:17" s="770" customFormat="1" ht="37.9" customHeight="1">
      <c r="A197" s="724" t="s">
        <v>15785</v>
      </c>
      <c r="B197" s="693" t="s">
        <v>7471</v>
      </c>
      <c r="C197" s="684" t="s">
        <v>73</v>
      </c>
      <c r="D197" s="693" t="s">
        <v>16300</v>
      </c>
      <c r="E197" s="745">
        <v>7000</v>
      </c>
      <c r="F197" s="684" t="s">
        <v>16301</v>
      </c>
      <c r="G197" s="693" t="s">
        <v>16302</v>
      </c>
      <c r="H197" s="693" t="s">
        <v>1135</v>
      </c>
      <c r="I197" s="693" t="s">
        <v>6567</v>
      </c>
      <c r="J197" s="828" t="s">
        <v>5529</v>
      </c>
      <c r="K197" s="832">
        <v>1</v>
      </c>
      <c r="L197" s="686">
        <v>8</v>
      </c>
      <c r="M197" s="833">
        <v>55925</v>
      </c>
      <c r="N197" s="830"/>
      <c r="O197" s="686"/>
      <c r="P197" s="687"/>
      <c r="Q197" s="323"/>
    </row>
    <row r="198" spans="1:17" s="770" customFormat="1" ht="40.9" customHeight="1">
      <c r="A198" s="724" t="s">
        <v>15785</v>
      </c>
      <c r="B198" s="693" t="s">
        <v>7471</v>
      </c>
      <c r="C198" s="684" t="s">
        <v>73</v>
      </c>
      <c r="D198" s="693" t="s">
        <v>16303</v>
      </c>
      <c r="E198" s="745">
        <v>4600</v>
      </c>
      <c r="F198" s="684" t="s">
        <v>16304</v>
      </c>
      <c r="G198" s="693" t="s">
        <v>16305</v>
      </c>
      <c r="H198" s="693" t="s">
        <v>793</v>
      </c>
      <c r="I198" s="693" t="s">
        <v>15849</v>
      </c>
      <c r="J198" s="828" t="s">
        <v>5272</v>
      </c>
      <c r="K198" s="832">
        <v>1</v>
      </c>
      <c r="L198" s="686">
        <v>7</v>
      </c>
      <c r="M198" s="833">
        <v>32046.67</v>
      </c>
      <c r="N198" s="830"/>
      <c r="O198" s="686"/>
      <c r="P198" s="687"/>
      <c r="Q198" s="323"/>
    </row>
    <row r="199" spans="1:17" s="770" customFormat="1" ht="24">
      <c r="A199" s="724" t="s">
        <v>15785</v>
      </c>
      <c r="B199" s="693" t="s">
        <v>7471</v>
      </c>
      <c r="C199" s="684" t="s">
        <v>73</v>
      </c>
      <c r="D199" s="693" t="s">
        <v>16306</v>
      </c>
      <c r="E199" s="745">
        <v>11000</v>
      </c>
      <c r="F199" s="684" t="s">
        <v>16307</v>
      </c>
      <c r="G199" s="693" t="s">
        <v>16308</v>
      </c>
      <c r="H199" s="693" t="s">
        <v>1342</v>
      </c>
      <c r="I199" s="693" t="s">
        <v>6567</v>
      </c>
      <c r="J199" s="828" t="s">
        <v>1841</v>
      </c>
      <c r="K199" s="832">
        <v>1</v>
      </c>
      <c r="L199" s="686">
        <v>12</v>
      </c>
      <c r="M199" s="833">
        <v>132000</v>
      </c>
      <c r="N199" s="830">
        <v>2</v>
      </c>
      <c r="O199" s="686">
        <v>6</v>
      </c>
      <c r="P199" s="687">
        <v>66000</v>
      </c>
      <c r="Q199" s="323"/>
    </row>
    <row r="200" spans="1:17" s="770" customFormat="1" ht="24">
      <c r="A200" s="724" t="s">
        <v>15785</v>
      </c>
      <c r="B200" s="693" t="s">
        <v>7471</v>
      </c>
      <c r="C200" s="684" t="s">
        <v>73</v>
      </c>
      <c r="D200" s="693" t="s">
        <v>16309</v>
      </c>
      <c r="E200" s="745">
        <v>12000</v>
      </c>
      <c r="F200" s="684" t="s">
        <v>16310</v>
      </c>
      <c r="G200" s="693" t="s">
        <v>16311</v>
      </c>
      <c r="H200" s="693" t="s">
        <v>7275</v>
      </c>
      <c r="I200" s="693" t="s">
        <v>6567</v>
      </c>
      <c r="J200" s="828" t="s">
        <v>5093</v>
      </c>
      <c r="K200" s="832">
        <v>1</v>
      </c>
      <c r="L200" s="686">
        <v>6</v>
      </c>
      <c r="M200" s="833">
        <v>67761.41</v>
      </c>
      <c r="N200" s="830">
        <v>2</v>
      </c>
      <c r="O200" s="686">
        <v>6</v>
      </c>
      <c r="P200" s="687">
        <v>71879.649999999994</v>
      </c>
      <c r="Q200" s="323"/>
    </row>
    <row r="201" spans="1:17" s="770" customFormat="1" ht="36">
      <c r="A201" s="724" t="s">
        <v>15785</v>
      </c>
      <c r="B201" s="693" t="s">
        <v>7471</v>
      </c>
      <c r="C201" s="684" t="s">
        <v>73</v>
      </c>
      <c r="D201" s="693" t="s">
        <v>16312</v>
      </c>
      <c r="E201" s="745">
        <v>6000</v>
      </c>
      <c r="F201" s="684" t="s">
        <v>16313</v>
      </c>
      <c r="G201" s="693" t="s">
        <v>16314</v>
      </c>
      <c r="H201" s="693" t="s">
        <v>1119</v>
      </c>
      <c r="I201" s="693" t="s">
        <v>6567</v>
      </c>
      <c r="J201" s="828" t="s">
        <v>16315</v>
      </c>
      <c r="K201" s="832">
        <v>1</v>
      </c>
      <c r="L201" s="686">
        <v>4</v>
      </c>
      <c r="M201" s="833">
        <v>23600</v>
      </c>
      <c r="N201" s="830">
        <v>2</v>
      </c>
      <c r="O201" s="686">
        <v>6</v>
      </c>
      <c r="P201" s="687">
        <v>36000</v>
      </c>
      <c r="Q201" s="323"/>
    </row>
    <row r="202" spans="1:17" s="770" customFormat="1" ht="24">
      <c r="A202" s="724" t="s">
        <v>15785</v>
      </c>
      <c r="B202" s="693" t="s">
        <v>7471</v>
      </c>
      <c r="C202" s="684" t="s">
        <v>73</v>
      </c>
      <c r="D202" s="693" t="s">
        <v>16316</v>
      </c>
      <c r="E202" s="745">
        <v>8000</v>
      </c>
      <c r="F202" s="684" t="s">
        <v>16317</v>
      </c>
      <c r="G202" s="693" t="s">
        <v>16318</v>
      </c>
      <c r="H202" s="693" t="s">
        <v>1119</v>
      </c>
      <c r="I202" s="693" t="s">
        <v>6567</v>
      </c>
      <c r="J202" s="828" t="s">
        <v>4216</v>
      </c>
      <c r="K202" s="832">
        <v>1</v>
      </c>
      <c r="L202" s="686">
        <v>12</v>
      </c>
      <c r="M202" s="833">
        <v>96000</v>
      </c>
      <c r="N202" s="830">
        <v>2</v>
      </c>
      <c r="O202" s="686">
        <v>6</v>
      </c>
      <c r="P202" s="687">
        <v>48000</v>
      </c>
      <c r="Q202" s="323"/>
    </row>
    <row r="203" spans="1:17" s="770" customFormat="1" ht="24">
      <c r="A203" s="724" t="s">
        <v>15785</v>
      </c>
      <c r="B203" s="693" t="s">
        <v>7471</v>
      </c>
      <c r="C203" s="684" t="s">
        <v>73</v>
      </c>
      <c r="D203" s="693" t="s">
        <v>4109</v>
      </c>
      <c r="E203" s="745">
        <v>6000</v>
      </c>
      <c r="F203" s="684" t="s">
        <v>16319</v>
      </c>
      <c r="G203" s="693" t="s">
        <v>16320</v>
      </c>
      <c r="H203" s="693" t="s">
        <v>1705</v>
      </c>
      <c r="I203" s="693" t="s">
        <v>6567</v>
      </c>
      <c r="J203" s="828" t="s">
        <v>1525</v>
      </c>
      <c r="K203" s="832">
        <v>1</v>
      </c>
      <c r="L203" s="686">
        <v>2</v>
      </c>
      <c r="M203" s="833">
        <v>7862.079999999999</v>
      </c>
      <c r="N203" s="830"/>
      <c r="O203" s="686"/>
      <c r="P203" s="687"/>
      <c r="Q203" s="323"/>
    </row>
    <row r="204" spans="1:17" s="770" customFormat="1" ht="24">
      <c r="A204" s="724" t="s">
        <v>15785</v>
      </c>
      <c r="B204" s="693" t="s">
        <v>7471</v>
      </c>
      <c r="C204" s="684" t="s">
        <v>73</v>
      </c>
      <c r="D204" s="693" t="s">
        <v>16321</v>
      </c>
      <c r="E204" s="745">
        <v>5000</v>
      </c>
      <c r="F204" s="684" t="s">
        <v>16322</v>
      </c>
      <c r="G204" s="693" t="s">
        <v>16323</v>
      </c>
      <c r="H204" s="693" t="s">
        <v>1119</v>
      </c>
      <c r="I204" s="693" t="s">
        <v>6567</v>
      </c>
      <c r="J204" s="828" t="s">
        <v>4216</v>
      </c>
      <c r="K204" s="832">
        <v>1</v>
      </c>
      <c r="L204" s="686">
        <v>12</v>
      </c>
      <c r="M204" s="833">
        <v>60000</v>
      </c>
      <c r="N204" s="830">
        <v>2</v>
      </c>
      <c r="O204" s="686">
        <v>6</v>
      </c>
      <c r="P204" s="687">
        <v>30000</v>
      </c>
      <c r="Q204" s="323"/>
    </row>
    <row r="205" spans="1:17" s="770" customFormat="1" ht="24">
      <c r="A205" s="724" t="s">
        <v>15785</v>
      </c>
      <c r="B205" s="693" t="s">
        <v>7471</v>
      </c>
      <c r="C205" s="684" t="s">
        <v>73</v>
      </c>
      <c r="D205" s="693" t="s">
        <v>11392</v>
      </c>
      <c r="E205" s="745">
        <v>7500</v>
      </c>
      <c r="F205" s="684" t="s">
        <v>16324</v>
      </c>
      <c r="G205" s="693" t="s">
        <v>16325</v>
      </c>
      <c r="H205" s="693" t="s">
        <v>1119</v>
      </c>
      <c r="I205" s="693" t="s">
        <v>6567</v>
      </c>
      <c r="J205" s="828" t="s">
        <v>4216</v>
      </c>
      <c r="K205" s="832">
        <v>1</v>
      </c>
      <c r="L205" s="686">
        <v>11</v>
      </c>
      <c r="M205" s="833">
        <v>76000</v>
      </c>
      <c r="N205" s="830"/>
      <c r="O205" s="686"/>
      <c r="P205" s="687"/>
      <c r="Q205" s="323"/>
    </row>
    <row r="206" spans="1:17" s="770" customFormat="1" ht="24">
      <c r="A206" s="724" t="s">
        <v>15785</v>
      </c>
      <c r="B206" s="693" t="s">
        <v>7471</v>
      </c>
      <c r="C206" s="684" t="s">
        <v>73</v>
      </c>
      <c r="D206" s="693" t="s">
        <v>16326</v>
      </c>
      <c r="E206" s="745">
        <v>13500</v>
      </c>
      <c r="F206" s="684" t="s">
        <v>16327</v>
      </c>
      <c r="G206" s="693" t="s">
        <v>16328</v>
      </c>
      <c r="H206" s="693" t="s">
        <v>824</v>
      </c>
      <c r="I206" s="693" t="s">
        <v>6567</v>
      </c>
      <c r="J206" s="828" t="s">
        <v>825</v>
      </c>
      <c r="K206" s="832">
        <v>1</v>
      </c>
      <c r="L206" s="686">
        <v>7</v>
      </c>
      <c r="M206" s="833">
        <v>88307.78</v>
      </c>
      <c r="N206" s="830"/>
      <c r="O206" s="686"/>
      <c r="P206" s="687"/>
      <c r="Q206" s="323"/>
    </row>
    <row r="207" spans="1:17" s="770" customFormat="1" ht="24">
      <c r="A207" s="724" t="s">
        <v>15785</v>
      </c>
      <c r="B207" s="693" t="s">
        <v>7471</v>
      </c>
      <c r="C207" s="684" t="s">
        <v>73</v>
      </c>
      <c r="D207" s="693" t="s">
        <v>16329</v>
      </c>
      <c r="E207" s="745">
        <v>6000</v>
      </c>
      <c r="F207" s="684" t="s">
        <v>16330</v>
      </c>
      <c r="G207" s="693" t="s">
        <v>16331</v>
      </c>
      <c r="H207" s="693" t="s">
        <v>956</v>
      </c>
      <c r="I207" s="693" t="s">
        <v>6567</v>
      </c>
      <c r="J207" s="828" t="s">
        <v>3040</v>
      </c>
      <c r="K207" s="832">
        <v>1</v>
      </c>
      <c r="L207" s="686">
        <v>12</v>
      </c>
      <c r="M207" s="833">
        <v>72000</v>
      </c>
      <c r="N207" s="830">
        <v>2</v>
      </c>
      <c r="O207" s="686">
        <v>6</v>
      </c>
      <c r="P207" s="687">
        <v>36000</v>
      </c>
      <c r="Q207" s="323"/>
    </row>
    <row r="208" spans="1:17" s="770" customFormat="1" ht="24">
      <c r="A208" s="724" t="s">
        <v>15785</v>
      </c>
      <c r="B208" s="693" t="s">
        <v>7471</v>
      </c>
      <c r="C208" s="684" t="s">
        <v>73</v>
      </c>
      <c r="D208" s="693" t="s">
        <v>16115</v>
      </c>
      <c r="E208" s="745">
        <v>15600</v>
      </c>
      <c r="F208" s="684" t="s">
        <v>16332</v>
      </c>
      <c r="G208" s="693" t="s">
        <v>16333</v>
      </c>
      <c r="H208" s="693" t="s">
        <v>1119</v>
      </c>
      <c r="I208" s="693" t="s">
        <v>6567</v>
      </c>
      <c r="J208" s="828" t="s">
        <v>4216</v>
      </c>
      <c r="K208" s="832">
        <v>1</v>
      </c>
      <c r="L208" s="686">
        <v>1</v>
      </c>
      <c r="M208" s="833">
        <v>5607.83</v>
      </c>
      <c r="N208" s="830"/>
      <c r="O208" s="686"/>
      <c r="P208" s="687"/>
      <c r="Q208" s="323"/>
    </row>
    <row r="209" spans="1:17" s="770" customFormat="1" ht="24">
      <c r="A209" s="724" t="s">
        <v>15785</v>
      </c>
      <c r="B209" s="693" t="s">
        <v>7471</v>
      </c>
      <c r="C209" s="684" t="s">
        <v>73</v>
      </c>
      <c r="D209" s="693" t="s">
        <v>16287</v>
      </c>
      <c r="E209" s="745">
        <v>15600</v>
      </c>
      <c r="F209" s="684" t="s">
        <v>16332</v>
      </c>
      <c r="G209" s="693" t="s">
        <v>16333</v>
      </c>
      <c r="H209" s="693" t="s">
        <v>1119</v>
      </c>
      <c r="I209" s="693" t="s">
        <v>6567</v>
      </c>
      <c r="J209" s="828" t="s">
        <v>4216</v>
      </c>
      <c r="K209" s="832">
        <v>1</v>
      </c>
      <c r="L209" s="686">
        <v>1</v>
      </c>
      <c r="M209" s="833">
        <v>5200</v>
      </c>
      <c r="N209" s="830"/>
      <c r="O209" s="686"/>
      <c r="P209" s="687"/>
      <c r="Q209" s="323"/>
    </row>
    <row r="210" spans="1:17" s="770" customFormat="1" ht="52.15" customHeight="1">
      <c r="A210" s="724" t="s">
        <v>15785</v>
      </c>
      <c r="B210" s="693" t="s">
        <v>7471</v>
      </c>
      <c r="C210" s="684" t="s">
        <v>73</v>
      </c>
      <c r="D210" s="693" t="s">
        <v>16334</v>
      </c>
      <c r="E210" s="745">
        <v>6000</v>
      </c>
      <c r="F210" s="684" t="s">
        <v>16335</v>
      </c>
      <c r="G210" s="693" t="s">
        <v>16336</v>
      </c>
      <c r="H210" s="693" t="s">
        <v>16337</v>
      </c>
      <c r="I210" s="693" t="s">
        <v>6567</v>
      </c>
      <c r="J210" s="828" t="s">
        <v>16338</v>
      </c>
      <c r="K210" s="832">
        <v>1</v>
      </c>
      <c r="L210" s="686">
        <v>6</v>
      </c>
      <c r="M210" s="833">
        <v>33200</v>
      </c>
      <c r="N210" s="830">
        <v>2</v>
      </c>
      <c r="O210" s="686">
        <v>6</v>
      </c>
      <c r="P210" s="687">
        <v>36000</v>
      </c>
      <c r="Q210" s="323"/>
    </row>
    <row r="211" spans="1:17" s="770" customFormat="1" ht="24">
      <c r="A211" s="724" t="s">
        <v>15785</v>
      </c>
      <c r="B211" s="693" t="s">
        <v>7471</v>
      </c>
      <c r="C211" s="684" t="s">
        <v>73</v>
      </c>
      <c r="D211" s="693" t="s">
        <v>4109</v>
      </c>
      <c r="E211" s="745">
        <v>7500</v>
      </c>
      <c r="F211" s="684" t="s">
        <v>16339</v>
      </c>
      <c r="G211" s="693" t="s">
        <v>16340</v>
      </c>
      <c r="H211" s="693" t="s">
        <v>888</v>
      </c>
      <c r="I211" s="693" t="s">
        <v>6567</v>
      </c>
      <c r="J211" s="828" t="s">
        <v>887</v>
      </c>
      <c r="K211" s="832">
        <v>1</v>
      </c>
      <c r="L211" s="686">
        <v>12</v>
      </c>
      <c r="M211" s="833">
        <v>90000</v>
      </c>
      <c r="N211" s="830">
        <v>2</v>
      </c>
      <c r="O211" s="686">
        <v>6</v>
      </c>
      <c r="P211" s="687">
        <v>45000</v>
      </c>
      <c r="Q211" s="323"/>
    </row>
    <row r="212" spans="1:17" s="770" customFormat="1" ht="36">
      <c r="A212" s="724" t="s">
        <v>15785</v>
      </c>
      <c r="B212" s="693" t="s">
        <v>7471</v>
      </c>
      <c r="C212" s="684" t="s">
        <v>73</v>
      </c>
      <c r="D212" s="693" t="s">
        <v>16341</v>
      </c>
      <c r="E212" s="745">
        <v>13000</v>
      </c>
      <c r="F212" s="684" t="s">
        <v>16342</v>
      </c>
      <c r="G212" s="693" t="s">
        <v>16343</v>
      </c>
      <c r="H212" s="693" t="s">
        <v>16344</v>
      </c>
      <c r="I212" s="693" t="s">
        <v>6567</v>
      </c>
      <c r="J212" s="828" t="s">
        <v>16344</v>
      </c>
      <c r="K212" s="832">
        <v>1</v>
      </c>
      <c r="L212" s="686">
        <v>12</v>
      </c>
      <c r="M212" s="833">
        <v>152148.32</v>
      </c>
      <c r="N212" s="830">
        <v>2</v>
      </c>
      <c r="O212" s="686">
        <v>6</v>
      </c>
      <c r="P212" s="687">
        <v>71924.06</v>
      </c>
      <c r="Q212" s="323"/>
    </row>
    <row r="213" spans="1:17" s="770" customFormat="1" ht="36">
      <c r="A213" s="724" t="s">
        <v>15785</v>
      </c>
      <c r="B213" s="693" t="s">
        <v>7471</v>
      </c>
      <c r="C213" s="684" t="s">
        <v>73</v>
      </c>
      <c r="D213" s="693" t="s">
        <v>16345</v>
      </c>
      <c r="E213" s="745">
        <v>12000</v>
      </c>
      <c r="F213" s="684" t="s">
        <v>16346</v>
      </c>
      <c r="G213" s="693" t="s">
        <v>16347</v>
      </c>
      <c r="H213" s="693" t="s">
        <v>1119</v>
      </c>
      <c r="I213" s="693" t="s">
        <v>6567</v>
      </c>
      <c r="J213" s="828" t="s">
        <v>1688</v>
      </c>
      <c r="K213" s="832">
        <v>1</v>
      </c>
      <c r="L213" s="686">
        <v>5</v>
      </c>
      <c r="M213" s="833">
        <v>55200</v>
      </c>
      <c r="N213" s="830">
        <v>1</v>
      </c>
      <c r="O213" s="686">
        <v>1</v>
      </c>
      <c r="P213" s="687">
        <v>6256.45</v>
      </c>
      <c r="Q213" s="323"/>
    </row>
    <row r="214" spans="1:17" s="770" customFormat="1" ht="36">
      <c r="A214" s="724" t="s">
        <v>15785</v>
      </c>
      <c r="B214" s="693" t="s">
        <v>7471</v>
      </c>
      <c r="C214" s="684" t="s">
        <v>73</v>
      </c>
      <c r="D214" s="693" t="s">
        <v>10382</v>
      </c>
      <c r="E214" s="745">
        <v>4000</v>
      </c>
      <c r="F214" s="684" t="s">
        <v>16348</v>
      </c>
      <c r="G214" s="693" t="s">
        <v>16349</v>
      </c>
      <c r="H214" s="693" t="s">
        <v>16274</v>
      </c>
      <c r="I214" s="693" t="s">
        <v>802</v>
      </c>
      <c r="J214" s="828" t="s">
        <v>16350</v>
      </c>
      <c r="K214" s="832">
        <v>1</v>
      </c>
      <c r="L214" s="686">
        <v>4</v>
      </c>
      <c r="M214" s="833">
        <v>15888</v>
      </c>
      <c r="N214" s="830"/>
      <c r="O214" s="686"/>
      <c r="P214" s="687"/>
      <c r="Q214" s="323"/>
    </row>
    <row r="215" spans="1:17" s="770" customFormat="1" ht="27.6" customHeight="1">
      <c r="A215" s="724" t="s">
        <v>15785</v>
      </c>
      <c r="B215" s="693" t="s">
        <v>7471</v>
      </c>
      <c r="C215" s="684" t="s">
        <v>73</v>
      </c>
      <c r="D215" s="693" t="s">
        <v>4109</v>
      </c>
      <c r="E215" s="745">
        <v>6000</v>
      </c>
      <c r="F215" s="684" t="s">
        <v>16351</v>
      </c>
      <c r="G215" s="693" t="s">
        <v>16352</v>
      </c>
      <c r="H215" s="693" t="s">
        <v>1859</v>
      </c>
      <c r="I215" s="693" t="s">
        <v>6567</v>
      </c>
      <c r="J215" s="828" t="s">
        <v>16353</v>
      </c>
      <c r="K215" s="832">
        <v>1</v>
      </c>
      <c r="L215" s="686">
        <v>12</v>
      </c>
      <c r="M215" s="833">
        <v>72000</v>
      </c>
      <c r="N215" s="830">
        <v>2</v>
      </c>
      <c r="O215" s="686">
        <v>6</v>
      </c>
      <c r="P215" s="687">
        <v>36000</v>
      </c>
      <c r="Q215" s="323"/>
    </row>
    <row r="216" spans="1:17" s="770" customFormat="1" ht="27.6" customHeight="1">
      <c r="A216" s="724" t="s">
        <v>15785</v>
      </c>
      <c r="B216" s="693" t="s">
        <v>7471</v>
      </c>
      <c r="C216" s="684" t="s">
        <v>73</v>
      </c>
      <c r="D216" s="693" t="s">
        <v>16354</v>
      </c>
      <c r="E216" s="745">
        <v>10000</v>
      </c>
      <c r="F216" s="684" t="s">
        <v>16355</v>
      </c>
      <c r="G216" s="693" t="s">
        <v>16356</v>
      </c>
      <c r="H216" s="693" t="s">
        <v>908</v>
      </c>
      <c r="I216" s="693" t="s">
        <v>6567</v>
      </c>
      <c r="J216" s="828" t="s">
        <v>2975</v>
      </c>
      <c r="K216" s="832">
        <v>1</v>
      </c>
      <c r="L216" s="686">
        <v>12</v>
      </c>
      <c r="M216" s="833">
        <v>120241.69</v>
      </c>
      <c r="N216" s="830">
        <v>2</v>
      </c>
      <c r="O216" s="686">
        <v>6</v>
      </c>
      <c r="P216" s="687">
        <v>59430.74</v>
      </c>
      <c r="Q216" s="323"/>
    </row>
    <row r="217" spans="1:17" s="770" customFormat="1" ht="27.6" customHeight="1">
      <c r="A217" s="724" t="s">
        <v>15785</v>
      </c>
      <c r="B217" s="693" t="s">
        <v>7471</v>
      </c>
      <c r="C217" s="684" t="s">
        <v>73</v>
      </c>
      <c r="D217" s="693" t="s">
        <v>4109</v>
      </c>
      <c r="E217" s="745">
        <v>3000</v>
      </c>
      <c r="F217" s="684" t="s">
        <v>16357</v>
      </c>
      <c r="G217" s="693" t="s">
        <v>16358</v>
      </c>
      <c r="H217" s="693" t="s">
        <v>1119</v>
      </c>
      <c r="I217" s="693" t="s">
        <v>6567</v>
      </c>
      <c r="J217" s="828" t="s">
        <v>4216</v>
      </c>
      <c r="K217" s="832">
        <v>1</v>
      </c>
      <c r="L217" s="686">
        <v>12</v>
      </c>
      <c r="M217" s="833">
        <v>36000</v>
      </c>
      <c r="N217" s="830">
        <v>2</v>
      </c>
      <c r="O217" s="686">
        <v>6</v>
      </c>
      <c r="P217" s="687">
        <v>18000</v>
      </c>
      <c r="Q217" s="323"/>
    </row>
    <row r="218" spans="1:17" s="770" customFormat="1" ht="36">
      <c r="A218" s="724" t="s">
        <v>15785</v>
      </c>
      <c r="B218" s="693" t="s">
        <v>7471</v>
      </c>
      <c r="C218" s="684" t="s">
        <v>73</v>
      </c>
      <c r="D218" s="693" t="s">
        <v>16359</v>
      </c>
      <c r="E218" s="745">
        <v>8000</v>
      </c>
      <c r="F218" s="684" t="s">
        <v>16360</v>
      </c>
      <c r="G218" s="693" t="s">
        <v>16361</v>
      </c>
      <c r="H218" s="693" t="s">
        <v>824</v>
      </c>
      <c r="I218" s="693" t="s">
        <v>6567</v>
      </c>
      <c r="J218" s="828" t="s">
        <v>825</v>
      </c>
      <c r="K218" s="832">
        <v>1</v>
      </c>
      <c r="L218" s="686">
        <v>12</v>
      </c>
      <c r="M218" s="833">
        <v>96000</v>
      </c>
      <c r="N218" s="830">
        <v>2</v>
      </c>
      <c r="O218" s="686">
        <v>6</v>
      </c>
      <c r="P218" s="687">
        <v>48000</v>
      </c>
      <c r="Q218" s="323"/>
    </row>
    <row r="219" spans="1:17" s="770" customFormat="1" ht="36">
      <c r="A219" s="724" t="s">
        <v>15785</v>
      </c>
      <c r="B219" s="693" t="s">
        <v>7471</v>
      </c>
      <c r="C219" s="684" t="s">
        <v>73</v>
      </c>
      <c r="D219" s="693" t="s">
        <v>16362</v>
      </c>
      <c r="E219" s="745">
        <v>11500</v>
      </c>
      <c r="F219" s="684" t="s">
        <v>16363</v>
      </c>
      <c r="G219" s="693" t="s">
        <v>16364</v>
      </c>
      <c r="H219" s="693" t="s">
        <v>824</v>
      </c>
      <c r="I219" s="693" t="s">
        <v>6567</v>
      </c>
      <c r="J219" s="828" t="s">
        <v>825</v>
      </c>
      <c r="K219" s="832">
        <v>1</v>
      </c>
      <c r="L219" s="686">
        <v>6</v>
      </c>
      <c r="M219" s="833">
        <v>60127.75</v>
      </c>
      <c r="N219" s="830">
        <v>1</v>
      </c>
      <c r="O219" s="686">
        <v>3</v>
      </c>
      <c r="P219" s="687">
        <v>33363.949999999997</v>
      </c>
      <c r="Q219" s="323"/>
    </row>
    <row r="220" spans="1:17" s="770" customFormat="1" ht="37.15" customHeight="1">
      <c r="A220" s="724" t="s">
        <v>15785</v>
      </c>
      <c r="B220" s="693" t="s">
        <v>7471</v>
      </c>
      <c r="C220" s="684" t="s">
        <v>73</v>
      </c>
      <c r="D220" s="693" t="s">
        <v>11392</v>
      </c>
      <c r="E220" s="745">
        <v>8000</v>
      </c>
      <c r="F220" s="684" t="s">
        <v>16365</v>
      </c>
      <c r="G220" s="693" t="s">
        <v>16366</v>
      </c>
      <c r="H220" s="693" t="s">
        <v>3563</v>
      </c>
      <c r="I220" s="693" t="s">
        <v>802</v>
      </c>
      <c r="J220" s="828" t="s">
        <v>16367</v>
      </c>
      <c r="K220" s="832">
        <v>1</v>
      </c>
      <c r="L220" s="686">
        <v>4</v>
      </c>
      <c r="M220" s="833">
        <v>25562.760000000002</v>
      </c>
      <c r="N220" s="830"/>
      <c r="O220" s="686"/>
      <c r="P220" s="687"/>
      <c r="Q220" s="323"/>
    </row>
    <row r="221" spans="1:17" s="770" customFormat="1" ht="27.6" customHeight="1">
      <c r="A221" s="724" t="s">
        <v>15785</v>
      </c>
      <c r="B221" s="693" t="s">
        <v>7471</v>
      </c>
      <c r="C221" s="684" t="s">
        <v>73</v>
      </c>
      <c r="D221" s="693" t="s">
        <v>16368</v>
      </c>
      <c r="E221" s="745">
        <v>15600</v>
      </c>
      <c r="F221" s="684" t="s">
        <v>16369</v>
      </c>
      <c r="G221" s="693" t="s">
        <v>16370</v>
      </c>
      <c r="H221" s="693" t="s">
        <v>870</v>
      </c>
      <c r="I221" s="693" t="s">
        <v>6567</v>
      </c>
      <c r="J221" s="828" t="s">
        <v>3794</v>
      </c>
      <c r="K221" s="832">
        <v>1</v>
      </c>
      <c r="L221" s="686">
        <v>10</v>
      </c>
      <c r="M221" s="833">
        <v>154898.9</v>
      </c>
      <c r="N221" s="830">
        <v>1</v>
      </c>
      <c r="O221" s="686">
        <v>2</v>
      </c>
      <c r="P221" s="687">
        <v>15600</v>
      </c>
      <c r="Q221" s="323"/>
    </row>
    <row r="222" spans="1:17" s="770" customFormat="1" ht="24">
      <c r="A222" s="724" t="s">
        <v>15785</v>
      </c>
      <c r="B222" s="693" t="s">
        <v>7471</v>
      </c>
      <c r="C222" s="684" t="s">
        <v>73</v>
      </c>
      <c r="D222" s="693" t="s">
        <v>4185</v>
      </c>
      <c r="E222" s="745">
        <v>2500</v>
      </c>
      <c r="F222" s="684" t="s">
        <v>16371</v>
      </c>
      <c r="G222" s="693" t="s">
        <v>16372</v>
      </c>
      <c r="H222" s="693" t="s">
        <v>4658</v>
      </c>
      <c r="I222" s="693" t="s">
        <v>15795</v>
      </c>
      <c r="J222" s="828" t="s">
        <v>3683</v>
      </c>
      <c r="K222" s="832">
        <v>1</v>
      </c>
      <c r="L222" s="686">
        <v>12</v>
      </c>
      <c r="M222" s="833">
        <v>29584</v>
      </c>
      <c r="N222" s="830">
        <v>2</v>
      </c>
      <c r="O222" s="686">
        <v>6</v>
      </c>
      <c r="P222" s="687">
        <v>15000</v>
      </c>
      <c r="Q222" s="323"/>
    </row>
    <row r="223" spans="1:17" s="770" customFormat="1" ht="36">
      <c r="A223" s="724" t="s">
        <v>15785</v>
      </c>
      <c r="B223" s="693" t="s">
        <v>7471</v>
      </c>
      <c r="C223" s="684" t="s">
        <v>73</v>
      </c>
      <c r="D223" s="693" t="s">
        <v>16373</v>
      </c>
      <c r="E223" s="745">
        <v>10000</v>
      </c>
      <c r="F223" s="684" t="s">
        <v>16374</v>
      </c>
      <c r="G223" s="693" t="s">
        <v>16375</v>
      </c>
      <c r="H223" s="693" t="s">
        <v>1859</v>
      </c>
      <c r="I223" s="693" t="s">
        <v>6567</v>
      </c>
      <c r="J223" s="828" t="s">
        <v>16353</v>
      </c>
      <c r="K223" s="832">
        <v>1</v>
      </c>
      <c r="L223" s="686">
        <v>4</v>
      </c>
      <c r="M223" s="833">
        <v>31666.67</v>
      </c>
      <c r="N223" s="830">
        <v>1</v>
      </c>
      <c r="O223" s="686">
        <v>1</v>
      </c>
      <c r="P223" s="687">
        <v>10000</v>
      </c>
      <c r="Q223" s="323"/>
    </row>
    <row r="224" spans="1:17" s="770" customFormat="1" ht="48">
      <c r="A224" s="724" t="s">
        <v>15785</v>
      </c>
      <c r="B224" s="693" t="s">
        <v>7471</v>
      </c>
      <c r="C224" s="684" t="s">
        <v>73</v>
      </c>
      <c r="D224" s="693" t="s">
        <v>16376</v>
      </c>
      <c r="E224" s="745">
        <v>7500</v>
      </c>
      <c r="F224" s="684" t="s">
        <v>16377</v>
      </c>
      <c r="G224" s="693" t="s">
        <v>16378</v>
      </c>
      <c r="H224" s="693" t="s">
        <v>1135</v>
      </c>
      <c r="I224" s="693" t="s">
        <v>802</v>
      </c>
      <c r="J224" s="828" t="s">
        <v>16379</v>
      </c>
      <c r="K224" s="832">
        <v>1</v>
      </c>
      <c r="L224" s="686">
        <v>12</v>
      </c>
      <c r="M224" s="833">
        <v>90000</v>
      </c>
      <c r="N224" s="830">
        <v>2</v>
      </c>
      <c r="O224" s="686">
        <v>6</v>
      </c>
      <c r="P224" s="687">
        <v>45000</v>
      </c>
      <c r="Q224" s="323"/>
    </row>
    <row r="225" spans="1:17" s="770" customFormat="1" ht="24">
      <c r="A225" s="724" t="s">
        <v>15785</v>
      </c>
      <c r="B225" s="693" t="s">
        <v>7471</v>
      </c>
      <c r="C225" s="684" t="s">
        <v>73</v>
      </c>
      <c r="D225" s="693" t="s">
        <v>16380</v>
      </c>
      <c r="E225" s="745">
        <v>5000</v>
      </c>
      <c r="F225" s="684" t="s">
        <v>16381</v>
      </c>
      <c r="G225" s="693" t="s">
        <v>16382</v>
      </c>
      <c r="H225" s="693" t="s">
        <v>986</v>
      </c>
      <c r="I225" s="693" t="s">
        <v>802</v>
      </c>
      <c r="J225" s="828" t="s">
        <v>16100</v>
      </c>
      <c r="K225" s="832"/>
      <c r="L225" s="686"/>
      <c r="M225" s="833"/>
      <c r="N225" s="830">
        <v>2</v>
      </c>
      <c r="O225" s="686">
        <v>5</v>
      </c>
      <c r="P225" s="687">
        <v>22833.33</v>
      </c>
      <c r="Q225" s="323"/>
    </row>
    <row r="226" spans="1:17" s="770" customFormat="1" ht="36">
      <c r="A226" s="724" t="s">
        <v>15785</v>
      </c>
      <c r="B226" s="693" t="s">
        <v>7471</v>
      </c>
      <c r="C226" s="684" t="s">
        <v>73</v>
      </c>
      <c r="D226" s="693" t="s">
        <v>15806</v>
      </c>
      <c r="E226" s="745">
        <v>5000</v>
      </c>
      <c r="F226" s="684" t="s">
        <v>16383</v>
      </c>
      <c r="G226" s="693" t="s">
        <v>16384</v>
      </c>
      <c r="H226" s="693" t="s">
        <v>824</v>
      </c>
      <c r="I226" s="693" t="s">
        <v>802</v>
      </c>
      <c r="J226" s="828" t="s">
        <v>5364</v>
      </c>
      <c r="K226" s="832">
        <v>1</v>
      </c>
      <c r="L226" s="686">
        <v>12</v>
      </c>
      <c r="M226" s="833">
        <v>60000</v>
      </c>
      <c r="N226" s="830">
        <v>2</v>
      </c>
      <c r="O226" s="686">
        <v>6</v>
      </c>
      <c r="P226" s="687">
        <v>30000</v>
      </c>
      <c r="Q226" s="323"/>
    </row>
    <row r="227" spans="1:17" s="770" customFormat="1" ht="28.15" customHeight="1">
      <c r="A227" s="724" t="s">
        <v>15785</v>
      </c>
      <c r="B227" s="693" t="s">
        <v>7471</v>
      </c>
      <c r="C227" s="684" t="s">
        <v>73</v>
      </c>
      <c r="D227" s="693" t="s">
        <v>16385</v>
      </c>
      <c r="E227" s="745">
        <v>15600</v>
      </c>
      <c r="F227" s="684" t="s">
        <v>16386</v>
      </c>
      <c r="G227" s="693" t="s">
        <v>16387</v>
      </c>
      <c r="H227" s="693" t="s">
        <v>1135</v>
      </c>
      <c r="I227" s="693" t="s">
        <v>6567</v>
      </c>
      <c r="J227" s="828" t="s">
        <v>16388</v>
      </c>
      <c r="K227" s="832">
        <v>1</v>
      </c>
      <c r="L227" s="686">
        <v>2</v>
      </c>
      <c r="M227" s="833">
        <v>16640</v>
      </c>
      <c r="N227" s="830"/>
      <c r="O227" s="686"/>
      <c r="P227" s="687"/>
      <c r="Q227" s="323"/>
    </row>
    <row r="228" spans="1:17" s="770" customFormat="1" ht="28.15" customHeight="1">
      <c r="A228" s="724" t="s">
        <v>15785</v>
      </c>
      <c r="B228" s="693" t="s">
        <v>7471</v>
      </c>
      <c r="C228" s="684" t="s">
        <v>73</v>
      </c>
      <c r="D228" s="693" t="s">
        <v>2759</v>
      </c>
      <c r="E228" s="745">
        <v>3500</v>
      </c>
      <c r="F228" s="684" t="s">
        <v>16389</v>
      </c>
      <c r="G228" s="693" t="s">
        <v>16390</v>
      </c>
      <c r="H228" s="693" t="s">
        <v>4682</v>
      </c>
      <c r="I228" s="693" t="s">
        <v>15849</v>
      </c>
      <c r="J228" s="828" t="s">
        <v>2759</v>
      </c>
      <c r="K228" s="832">
        <v>1</v>
      </c>
      <c r="L228" s="686">
        <v>12</v>
      </c>
      <c r="M228" s="833">
        <v>42000</v>
      </c>
      <c r="N228" s="830">
        <v>2</v>
      </c>
      <c r="O228" s="686">
        <v>6</v>
      </c>
      <c r="P228" s="687">
        <v>21000</v>
      </c>
      <c r="Q228" s="323"/>
    </row>
    <row r="229" spans="1:17" s="770" customFormat="1" ht="28.15" customHeight="1">
      <c r="A229" s="724" t="s">
        <v>15785</v>
      </c>
      <c r="B229" s="693" t="s">
        <v>7471</v>
      </c>
      <c r="C229" s="684" t="s">
        <v>73</v>
      </c>
      <c r="D229" s="693" t="s">
        <v>4109</v>
      </c>
      <c r="E229" s="745">
        <v>4000</v>
      </c>
      <c r="F229" s="684" t="s">
        <v>16391</v>
      </c>
      <c r="G229" s="693" t="s">
        <v>16392</v>
      </c>
      <c r="H229" s="693" t="s">
        <v>1119</v>
      </c>
      <c r="I229" s="693" t="s">
        <v>6567</v>
      </c>
      <c r="J229" s="828" t="s">
        <v>4216</v>
      </c>
      <c r="K229" s="832">
        <v>1</v>
      </c>
      <c r="L229" s="686">
        <v>8</v>
      </c>
      <c r="M229" s="833">
        <v>28530.37</v>
      </c>
      <c r="N229" s="830"/>
      <c r="O229" s="686"/>
      <c r="P229" s="687"/>
      <c r="Q229" s="323"/>
    </row>
    <row r="230" spans="1:17" s="770" customFormat="1" ht="28.15" customHeight="1">
      <c r="A230" s="724" t="s">
        <v>15785</v>
      </c>
      <c r="B230" s="693" t="s">
        <v>7471</v>
      </c>
      <c r="C230" s="684" t="s">
        <v>73</v>
      </c>
      <c r="D230" s="693" t="s">
        <v>16312</v>
      </c>
      <c r="E230" s="745">
        <v>6000</v>
      </c>
      <c r="F230" s="684" t="s">
        <v>16391</v>
      </c>
      <c r="G230" s="693" t="s">
        <v>16392</v>
      </c>
      <c r="H230" s="693" t="s">
        <v>1119</v>
      </c>
      <c r="I230" s="693" t="s">
        <v>6567</v>
      </c>
      <c r="J230" s="828" t="s">
        <v>4216</v>
      </c>
      <c r="K230" s="832">
        <v>1</v>
      </c>
      <c r="L230" s="686">
        <v>4</v>
      </c>
      <c r="M230" s="833">
        <v>24600</v>
      </c>
      <c r="N230" s="830">
        <v>2</v>
      </c>
      <c r="O230" s="686">
        <v>6</v>
      </c>
      <c r="P230" s="687">
        <v>36000</v>
      </c>
      <c r="Q230" s="323"/>
    </row>
    <row r="231" spans="1:17" s="770" customFormat="1" ht="28.15" customHeight="1">
      <c r="A231" s="724" t="s">
        <v>15785</v>
      </c>
      <c r="B231" s="693" t="s">
        <v>7471</v>
      </c>
      <c r="C231" s="684" t="s">
        <v>73</v>
      </c>
      <c r="D231" s="693" t="s">
        <v>4197</v>
      </c>
      <c r="E231" s="745">
        <v>6000</v>
      </c>
      <c r="F231" s="684" t="s">
        <v>16393</v>
      </c>
      <c r="G231" s="693" t="s">
        <v>16394</v>
      </c>
      <c r="H231" s="693" t="s">
        <v>1119</v>
      </c>
      <c r="I231" s="693" t="s">
        <v>6567</v>
      </c>
      <c r="J231" s="828" t="s">
        <v>4216</v>
      </c>
      <c r="K231" s="832">
        <v>1</v>
      </c>
      <c r="L231" s="686">
        <v>11</v>
      </c>
      <c r="M231" s="833">
        <v>63600</v>
      </c>
      <c r="N231" s="830">
        <v>2</v>
      </c>
      <c r="O231" s="686">
        <v>6</v>
      </c>
      <c r="P231" s="687">
        <v>36000</v>
      </c>
      <c r="Q231" s="323"/>
    </row>
    <row r="232" spans="1:17" s="770" customFormat="1" ht="24">
      <c r="A232" s="724" t="s">
        <v>15785</v>
      </c>
      <c r="B232" s="693" t="s">
        <v>7471</v>
      </c>
      <c r="C232" s="684" t="s">
        <v>73</v>
      </c>
      <c r="D232" s="693" t="s">
        <v>4109</v>
      </c>
      <c r="E232" s="745">
        <v>9000</v>
      </c>
      <c r="F232" s="684" t="s">
        <v>16395</v>
      </c>
      <c r="G232" s="693" t="s">
        <v>16396</v>
      </c>
      <c r="H232" s="693" t="s">
        <v>824</v>
      </c>
      <c r="I232" s="693" t="s">
        <v>6567</v>
      </c>
      <c r="J232" s="828" t="s">
        <v>825</v>
      </c>
      <c r="K232" s="832">
        <v>1</v>
      </c>
      <c r="L232" s="686">
        <v>12</v>
      </c>
      <c r="M232" s="833">
        <v>107626.47</v>
      </c>
      <c r="N232" s="830">
        <v>2</v>
      </c>
      <c r="O232" s="686">
        <v>6</v>
      </c>
      <c r="P232" s="687">
        <v>54000</v>
      </c>
      <c r="Q232" s="323"/>
    </row>
    <row r="233" spans="1:17" s="770" customFormat="1" ht="36">
      <c r="A233" s="724" t="s">
        <v>15785</v>
      </c>
      <c r="B233" s="693" t="s">
        <v>7471</v>
      </c>
      <c r="C233" s="684" t="s">
        <v>73</v>
      </c>
      <c r="D233" s="693" t="s">
        <v>16397</v>
      </c>
      <c r="E233" s="745">
        <v>8000</v>
      </c>
      <c r="F233" s="684" t="s">
        <v>16398</v>
      </c>
      <c r="G233" s="693" t="s">
        <v>16399</v>
      </c>
      <c r="H233" s="693" t="s">
        <v>908</v>
      </c>
      <c r="I233" s="693" t="s">
        <v>6567</v>
      </c>
      <c r="J233" s="828" t="s">
        <v>2975</v>
      </c>
      <c r="K233" s="832"/>
      <c r="L233" s="686"/>
      <c r="M233" s="833"/>
      <c r="N233" s="830">
        <v>2</v>
      </c>
      <c r="O233" s="686">
        <v>6</v>
      </c>
      <c r="P233" s="687">
        <v>46733.33</v>
      </c>
      <c r="Q233" s="323"/>
    </row>
    <row r="234" spans="1:17" s="770" customFormat="1" ht="36">
      <c r="A234" s="724" t="s">
        <v>15785</v>
      </c>
      <c r="B234" s="693" t="s">
        <v>7471</v>
      </c>
      <c r="C234" s="684" t="s">
        <v>73</v>
      </c>
      <c r="D234" s="693" t="s">
        <v>16400</v>
      </c>
      <c r="E234" s="745">
        <v>8000</v>
      </c>
      <c r="F234" s="684" t="s">
        <v>16401</v>
      </c>
      <c r="G234" s="693" t="s">
        <v>16402</v>
      </c>
      <c r="H234" s="693" t="s">
        <v>1119</v>
      </c>
      <c r="I234" s="693" t="s">
        <v>6567</v>
      </c>
      <c r="J234" s="828" t="s">
        <v>1688</v>
      </c>
      <c r="K234" s="832"/>
      <c r="L234" s="686"/>
      <c r="M234" s="833"/>
      <c r="N234" s="830">
        <v>1</v>
      </c>
      <c r="O234" s="686">
        <v>3</v>
      </c>
      <c r="P234" s="687">
        <v>24000</v>
      </c>
      <c r="Q234" s="323"/>
    </row>
    <row r="235" spans="1:17" s="770" customFormat="1" ht="24">
      <c r="A235" s="724" t="s">
        <v>15785</v>
      </c>
      <c r="B235" s="693" t="s">
        <v>7471</v>
      </c>
      <c r="C235" s="684" t="s">
        <v>73</v>
      </c>
      <c r="D235" s="693" t="s">
        <v>16403</v>
      </c>
      <c r="E235" s="745">
        <v>5500</v>
      </c>
      <c r="F235" s="684" t="s">
        <v>16404</v>
      </c>
      <c r="G235" s="693" t="s">
        <v>16405</v>
      </c>
      <c r="H235" s="693" t="s">
        <v>1342</v>
      </c>
      <c r="I235" s="693" t="s">
        <v>6567</v>
      </c>
      <c r="J235" s="828" t="s">
        <v>1841</v>
      </c>
      <c r="K235" s="832">
        <v>1</v>
      </c>
      <c r="L235" s="686">
        <v>1</v>
      </c>
      <c r="M235" s="833">
        <v>5500</v>
      </c>
      <c r="N235" s="830"/>
      <c r="O235" s="686"/>
      <c r="P235" s="687"/>
      <c r="Q235" s="323"/>
    </row>
    <row r="236" spans="1:17" s="770" customFormat="1" ht="24">
      <c r="A236" s="724" t="s">
        <v>15785</v>
      </c>
      <c r="B236" s="693" t="s">
        <v>7471</v>
      </c>
      <c r="C236" s="684" t="s">
        <v>73</v>
      </c>
      <c r="D236" s="693" t="s">
        <v>11441</v>
      </c>
      <c r="E236" s="745">
        <v>5000</v>
      </c>
      <c r="F236" s="684" t="s">
        <v>16406</v>
      </c>
      <c r="G236" s="693" t="s">
        <v>16407</v>
      </c>
      <c r="H236" s="693" t="s">
        <v>1342</v>
      </c>
      <c r="I236" s="693" t="s">
        <v>6567</v>
      </c>
      <c r="J236" s="828" t="s">
        <v>7218</v>
      </c>
      <c r="K236" s="832">
        <v>1</v>
      </c>
      <c r="L236" s="686">
        <v>12</v>
      </c>
      <c r="M236" s="833">
        <v>60500</v>
      </c>
      <c r="N236" s="830">
        <v>2</v>
      </c>
      <c r="O236" s="686">
        <v>6</v>
      </c>
      <c r="P236" s="687">
        <v>30000</v>
      </c>
      <c r="Q236" s="323"/>
    </row>
    <row r="237" spans="1:17" s="770" customFormat="1" ht="24">
      <c r="A237" s="724" t="s">
        <v>15785</v>
      </c>
      <c r="B237" s="693" t="s">
        <v>7471</v>
      </c>
      <c r="C237" s="684" t="s">
        <v>73</v>
      </c>
      <c r="D237" s="693" t="s">
        <v>4111</v>
      </c>
      <c r="E237" s="745">
        <v>3500</v>
      </c>
      <c r="F237" s="684" t="s">
        <v>16408</v>
      </c>
      <c r="G237" s="693" t="s">
        <v>16409</v>
      </c>
      <c r="H237" s="693" t="s">
        <v>4658</v>
      </c>
      <c r="I237" s="693" t="s">
        <v>15795</v>
      </c>
      <c r="J237" s="828" t="s">
        <v>3683</v>
      </c>
      <c r="K237" s="832">
        <v>1</v>
      </c>
      <c r="L237" s="686">
        <v>12</v>
      </c>
      <c r="M237" s="833">
        <v>42000</v>
      </c>
      <c r="N237" s="830">
        <v>2</v>
      </c>
      <c r="O237" s="686">
        <v>6</v>
      </c>
      <c r="P237" s="687">
        <v>21000</v>
      </c>
      <c r="Q237" s="323"/>
    </row>
    <row r="238" spans="1:17" s="770" customFormat="1" ht="24">
      <c r="A238" s="724" t="s">
        <v>15785</v>
      </c>
      <c r="B238" s="693" t="s">
        <v>7471</v>
      </c>
      <c r="C238" s="684" t="s">
        <v>73</v>
      </c>
      <c r="D238" s="693" t="s">
        <v>16410</v>
      </c>
      <c r="E238" s="745">
        <v>10000</v>
      </c>
      <c r="F238" s="684" t="s">
        <v>16411</v>
      </c>
      <c r="G238" s="693" t="s">
        <v>16412</v>
      </c>
      <c r="H238" s="693" t="s">
        <v>956</v>
      </c>
      <c r="I238" s="693" t="s">
        <v>6567</v>
      </c>
      <c r="J238" s="828" t="s">
        <v>812</v>
      </c>
      <c r="K238" s="832">
        <v>1</v>
      </c>
      <c r="L238" s="686">
        <v>12</v>
      </c>
      <c r="M238" s="833">
        <v>120026.76</v>
      </c>
      <c r="N238" s="830">
        <v>2</v>
      </c>
      <c r="O238" s="686">
        <v>6</v>
      </c>
      <c r="P238" s="687">
        <v>60000</v>
      </c>
      <c r="Q238" s="323"/>
    </row>
    <row r="239" spans="1:17" s="770" customFormat="1" ht="24">
      <c r="A239" s="724" t="s">
        <v>15785</v>
      </c>
      <c r="B239" s="693" t="s">
        <v>7471</v>
      </c>
      <c r="C239" s="684" t="s">
        <v>73</v>
      </c>
      <c r="D239" s="693" t="s">
        <v>6500</v>
      </c>
      <c r="E239" s="745">
        <v>8000</v>
      </c>
      <c r="F239" s="684" t="s">
        <v>16413</v>
      </c>
      <c r="G239" s="693" t="s">
        <v>16414</v>
      </c>
      <c r="H239" s="693" t="s">
        <v>1119</v>
      </c>
      <c r="I239" s="693" t="s">
        <v>6567</v>
      </c>
      <c r="J239" s="828" t="s">
        <v>4216</v>
      </c>
      <c r="K239" s="832">
        <v>1</v>
      </c>
      <c r="L239" s="686">
        <v>12</v>
      </c>
      <c r="M239" s="833">
        <v>95136.849999999991</v>
      </c>
      <c r="N239" s="830">
        <v>2</v>
      </c>
      <c r="O239" s="686">
        <v>6</v>
      </c>
      <c r="P239" s="687">
        <v>47620.56</v>
      </c>
      <c r="Q239" s="323"/>
    </row>
    <row r="240" spans="1:17" s="770" customFormat="1" ht="24">
      <c r="A240" s="724" t="s">
        <v>15785</v>
      </c>
      <c r="B240" s="693" t="s">
        <v>7471</v>
      </c>
      <c r="C240" s="684" t="s">
        <v>73</v>
      </c>
      <c r="D240" s="693" t="s">
        <v>15923</v>
      </c>
      <c r="E240" s="745">
        <v>7000</v>
      </c>
      <c r="F240" s="684" t="s">
        <v>16415</v>
      </c>
      <c r="G240" s="693" t="s">
        <v>16416</v>
      </c>
      <c r="H240" s="693" t="s">
        <v>854</v>
      </c>
      <c r="I240" s="693" t="s">
        <v>6567</v>
      </c>
      <c r="J240" s="828" t="s">
        <v>5096</v>
      </c>
      <c r="K240" s="832">
        <v>1</v>
      </c>
      <c r="L240" s="686">
        <v>8</v>
      </c>
      <c r="M240" s="833">
        <v>50126.19</v>
      </c>
      <c r="N240" s="830"/>
      <c r="O240" s="686"/>
      <c r="P240" s="687"/>
      <c r="Q240" s="323"/>
    </row>
    <row r="241" spans="1:17" s="770" customFormat="1" ht="24">
      <c r="A241" s="724" t="s">
        <v>15785</v>
      </c>
      <c r="B241" s="693" t="s">
        <v>7471</v>
      </c>
      <c r="C241" s="684" t="s">
        <v>73</v>
      </c>
      <c r="D241" s="693" t="s">
        <v>6759</v>
      </c>
      <c r="E241" s="745">
        <v>10000</v>
      </c>
      <c r="F241" s="684" t="s">
        <v>16417</v>
      </c>
      <c r="G241" s="693" t="s">
        <v>16418</v>
      </c>
      <c r="H241" s="693" t="s">
        <v>7275</v>
      </c>
      <c r="I241" s="693" t="s">
        <v>6567</v>
      </c>
      <c r="J241" s="828" t="s">
        <v>3289</v>
      </c>
      <c r="K241" s="832">
        <v>1</v>
      </c>
      <c r="L241" s="686">
        <v>11</v>
      </c>
      <c r="M241" s="833">
        <v>109850</v>
      </c>
      <c r="N241" s="830">
        <v>2</v>
      </c>
      <c r="O241" s="686">
        <v>6</v>
      </c>
      <c r="P241" s="687">
        <v>60000</v>
      </c>
      <c r="Q241" s="323"/>
    </row>
    <row r="242" spans="1:17" s="770" customFormat="1" ht="24">
      <c r="A242" s="724" t="s">
        <v>15785</v>
      </c>
      <c r="B242" s="693" t="s">
        <v>7471</v>
      </c>
      <c r="C242" s="684" t="s">
        <v>73</v>
      </c>
      <c r="D242" s="693" t="s">
        <v>16067</v>
      </c>
      <c r="E242" s="745">
        <v>7000</v>
      </c>
      <c r="F242" s="684" t="s">
        <v>16419</v>
      </c>
      <c r="G242" s="693" t="s">
        <v>16420</v>
      </c>
      <c r="H242" s="693" t="s">
        <v>1119</v>
      </c>
      <c r="I242" s="693" t="s">
        <v>6567</v>
      </c>
      <c r="J242" s="828" t="s">
        <v>1688</v>
      </c>
      <c r="K242" s="832">
        <v>1</v>
      </c>
      <c r="L242" s="686">
        <v>3</v>
      </c>
      <c r="M242" s="833">
        <v>15633.33</v>
      </c>
      <c r="N242" s="830">
        <v>2</v>
      </c>
      <c r="O242" s="686">
        <v>6</v>
      </c>
      <c r="P242" s="687">
        <v>41533.339999999997</v>
      </c>
      <c r="Q242" s="323"/>
    </row>
    <row r="243" spans="1:17" s="770" customFormat="1" ht="36">
      <c r="A243" s="724" t="s">
        <v>15785</v>
      </c>
      <c r="B243" s="693" t="s">
        <v>7471</v>
      </c>
      <c r="C243" s="684" t="s">
        <v>73</v>
      </c>
      <c r="D243" s="693" t="s">
        <v>16421</v>
      </c>
      <c r="E243" s="745">
        <v>7500</v>
      </c>
      <c r="F243" s="684" t="s">
        <v>16422</v>
      </c>
      <c r="G243" s="693" t="s">
        <v>16423</v>
      </c>
      <c r="H243" s="693" t="s">
        <v>2380</v>
      </c>
      <c r="I243" s="693" t="s">
        <v>6567</v>
      </c>
      <c r="J243" s="828" t="s">
        <v>2594</v>
      </c>
      <c r="K243" s="832">
        <v>1</v>
      </c>
      <c r="L243" s="686">
        <v>12</v>
      </c>
      <c r="M243" s="833">
        <v>89873.96</v>
      </c>
      <c r="N243" s="830">
        <v>2</v>
      </c>
      <c r="O243" s="686">
        <v>6</v>
      </c>
      <c r="P243" s="687">
        <v>45000</v>
      </c>
      <c r="Q243" s="323"/>
    </row>
    <row r="244" spans="1:17" s="770" customFormat="1" ht="24">
      <c r="A244" s="724" t="s">
        <v>15785</v>
      </c>
      <c r="B244" s="693" t="s">
        <v>7471</v>
      </c>
      <c r="C244" s="684" t="s">
        <v>73</v>
      </c>
      <c r="D244" s="693" t="s">
        <v>4114</v>
      </c>
      <c r="E244" s="745">
        <v>3000</v>
      </c>
      <c r="F244" s="684" t="s">
        <v>16424</v>
      </c>
      <c r="G244" s="693" t="s">
        <v>16425</v>
      </c>
      <c r="H244" s="693" t="s">
        <v>4682</v>
      </c>
      <c r="I244" s="693" t="s">
        <v>15849</v>
      </c>
      <c r="J244" s="828" t="s">
        <v>2759</v>
      </c>
      <c r="K244" s="832">
        <v>1</v>
      </c>
      <c r="L244" s="686">
        <v>4</v>
      </c>
      <c r="M244" s="833">
        <v>10666.16</v>
      </c>
      <c r="N244" s="830"/>
      <c r="O244" s="686"/>
      <c r="P244" s="687"/>
      <c r="Q244" s="323"/>
    </row>
    <row r="245" spans="1:17" s="770" customFormat="1" ht="24">
      <c r="A245" s="724" t="s">
        <v>15785</v>
      </c>
      <c r="B245" s="693" t="s">
        <v>7471</v>
      </c>
      <c r="C245" s="684" t="s">
        <v>73</v>
      </c>
      <c r="D245" s="693" t="s">
        <v>16426</v>
      </c>
      <c r="E245" s="745">
        <v>5000</v>
      </c>
      <c r="F245" s="684" t="s">
        <v>16424</v>
      </c>
      <c r="G245" s="693" t="s">
        <v>16425</v>
      </c>
      <c r="H245" s="693" t="s">
        <v>4682</v>
      </c>
      <c r="I245" s="693" t="s">
        <v>15849</v>
      </c>
      <c r="J245" s="828" t="s">
        <v>2759</v>
      </c>
      <c r="K245" s="832">
        <v>1</v>
      </c>
      <c r="L245" s="686">
        <v>4</v>
      </c>
      <c r="M245" s="833">
        <v>15300</v>
      </c>
      <c r="N245" s="830">
        <v>1</v>
      </c>
      <c r="O245" s="686">
        <v>1</v>
      </c>
      <c r="P245" s="687">
        <v>5000</v>
      </c>
      <c r="Q245" s="323"/>
    </row>
    <row r="246" spans="1:17" s="770" customFormat="1" ht="36">
      <c r="A246" s="724" t="s">
        <v>15785</v>
      </c>
      <c r="B246" s="693" t="s">
        <v>7471</v>
      </c>
      <c r="C246" s="684" t="s">
        <v>73</v>
      </c>
      <c r="D246" s="693" t="s">
        <v>16427</v>
      </c>
      <c r="E246" s="745">
        <v>10000</v>
      </c>
      <c r="F246" s="684" t="s">
        <v>16428</v>
      </c>
      <c r="G246" s="693" t="s">
        <v>16429</v>
      </c>
      <c r="H246" s="693" t="s">
        <v>1119</v>
      </c>
      <c r="I246" s="693" t="s">
        <v>6567</v>
      </c>
      <c r="J246" s="828" t="s">
        <v>4216</v>
      </c>
      <c r="K246" s="832">
        <v>1</v>
      </c>
      <c r="L246" s="686">
        <v>12</v>
      </c>
      <c r="M246" s="833">
        <v>120000</v>
      </c>
      <c r="N246" s="830">
        <v>2</v>
      </c>
      <c r="O246" s="686">
        <v>6</v>
      </c>
      <c r="P246" s="687">
        <v>59913.39</v>
      </c>
      <c r="Q246" s="323"/>
    </row>
    <row r="247" spans="1:17" s="770" customFormat="1" ht="24">
      <c r="A247" s="724" t="s">
        <v>15785</v>
      </c>
      <c r="B247" s="693" t="s">
        <v>7471</v>
      </c>
      <c r="C247" s="684" t="s">
        <v>73</v>
      </c>
      <c r="D247" s="693" t="s">
        <v>16430</v>
      </c>
      <c r="E247" s="745">
        <v>5000</v>
      </c>
      <c r="F247" s="684" t="s">
        <v>16431</v>
      </c>
      <c r="G247" s="693" t="s">
        <v>16432</v>
      </c>
      <c r="H247" s="693" t="s">
        <v>1119</v>
      </c>
      <c r="I247" s="693" t="s">
        <v>6567</v>
      </c>
      <c r="J247" s="828" t="s">
        <v>4216</v>
      </c>
      <c r="K247" s="832">
        <v>1</v>
      </c>
      <c r="L247" s="686">
        <v>12</v>
      </c>
      <c r="M247" s="833">
        <v>60000</v>
      </c>
      <c r="N247" s="830">
        <v>2</v>
      </c>
      <c r="O247" s="686">
        <v>6</v>
      </c>
      <c r="P247" s="687">
        <v>30000</v>
      </c>
      <c r="Q247" s="323"/>
    </row>
    <row r="248" spans="1:17" s="770" customFormat="1" ht="24">
      <c r="A248" s="724" t="s">
        <v>15785</v>
      </c>
      <c r="B248" s="693" t="s">
        <v>7471</v>
      </c>
      <c r="C248" s="684" t="s">
        <v>73</v>
      </c>
      <c r="D248" s="693" t="s">
        <v>15962</v>
      </c>
      <c r="E248" s="745">
        <v>15600</v>
      </c>
      <c r="F248" s="684" t="s">
        <v>16433</v>
      </c>
      <c r="G248" s="693" t="s">
        <v>16434</v>
      </c>
      <c r="H248" s="693" t="s">
        <v>908</v>
      </c>
      <c r="I248" s="693" t="s">
        <v>6567</v>
      </c>
      <c r="J248" s="828" t="s">
        <v>2975</v>
      </c>
      <c r="K248" s="832">
        <v>1</v>
      </c>
      <c r="L248" s="686">
        <v>3</v>
      </c>
      <c r="M248" s="833">
        <v>32240</v>
      </c>
      <c r="N248" s="830"/>
      <c r="O248" s="686"/>
      <c r="P248" s="687"/>
      <c r="Q248" s="323"/>
    </row>
    <row r="249" spans="1:17" s="770" customFormat="1" ht="36">
      <c r="A249" s="724" t="s">
        <v>15785</v>
      </c>
      <c r="B249" s="693" t="s">
        <v>7471</v>
      </c>
      <c r="C249" s="684" t="s">
        <v>73</v>
      </c>
      <c r="D249" s="693" t="s">
        <v>16435</v>
      </c>
      <c r="E249" s="745">
        <v>6000</v>
      </c>
      <c r="F249" s="684" t="s">
        <v>16436</v>
      </c>
      <c r="G249" s="693" t="s">
        <v>16437</v>
      </c>
      <c r="H249" s="693" t="s">
        <v>16438</v>
      </c>
      <c r="I249" s="693" t="s">
        <v>16439</v>
      </c>
      <c r="J249" s="828" t="s">
        <v>4245</v>
      </c>
      <c r="K249" s="832"/>
      <c r="L249" s="686"/>
      <c r="M249" s="833"/>
      <c r="N249" s="830">
        <v>2</v>
      </c>
      <c r="O249" s="686">
        <v>6</v>
      </c>
      <c r="P249" s="687">
        <v>35800</v>
      </c>
      <c r="Q249" s="323"/>
    </row>
    <row r="250" spans="1:17" s="770" customFormat="1" ht="24">
      <c r="A250" s="724" t="s">
        <v>15785</v>
      </c>
      <c r="B250" s="693" t="s">
        <v>7471</v>
      </c>
      <c r="C250" s="684" t="s">
        <v>73</v>
      </c>
      <c r="D250" s="693" t="s">
        <v>16440</v>
      </c>
      <c r="E250" s="745">
        <v>10000</v>
      </c>
      <c r="F250" s="684" t="s">
        <v>16441</v>
      </c>
      <c r="G250" s="693" t="s">
        <v>16442</v>
      </c>
      <c r="H250" s="693" t="s">
        <v>1119</v>
      </c>
      <c r="I250" s="693" t="s">
        <v>6567</v>
      </c>
      <c r="J250" s="828" t="s">
        <v>1688</v>
      </c>
      <c r="K250" s="832">
        <v>1</v>
      </c>
      <c r="L250" s="686">
        <v>4</v>
      </c>
      <c r="M250" s="833">
        <v>38333.33</v>
      </c>
      <c r="N250" s="830">
        <v>1</v>
      </c>
      <c r="O250" s="686">
        <v>3</v>
      </c>
      <c r="P250" s="687">
        <v>30000</v>
      </c>
      <c r="Q250" s="323"/>
    </row>
    <row r="251" spans="1:17" s="770" customFormat="1" ht="24">
      <c r="A251" s="724" t="s">
        <v>15785</v>
      </c>
      <c r="B251" s="693" t="s">
        <v>7471</v>
      </c>
      <c r="C251" s="684" t="s">
        <v>73</v>
      </c>
      <c r="D251" s="693" t="s">
        <v>16443</v>
      </c>
      <c r="E251" s="745">
        <v>11000</v>
      </c>
      <c r="F251" s="684" t="s">
        <v>16444</v>
      </c>
      <c r="G251" s="693" t="s">
        <v>16445</v>
      </c>
      <c r="H251" s="693" t="s">
        <v>10263</v>
      </c>
      <c r="I251" s="693" t="s">
        <v>6567</v>
      </c>
      <c r="J251" s="828" t="s">
        <v>16446</v>
      </c>
      <c r="K251" s="832">
        <v>1</v>
      </c>
      <c r="L251" s="686">
        <v>12</v>
      </c>
      <c r="M251" s="833">
        <v>131359.09000000003</v>
      </c>
      <c r="N251" s="830">
        <v>2</v>
      </c>
      <c r="O251" s="686">
        <v>6</v>
      </c>
      <c r="P251" s="687">
        <v>65809.790000000008</v>
      </c>
      <c r="Q251" s="323"/>
    </row>
    <row r="252" spans="1:17" s="770" customFormat="1" ht="36">
      <c r="A252" s="724" t="s">
        <v>15785</v>
      </c>
      <c r="B252" s="693" t="s">
        <v>7471</v>
      </c>
      <c r="C252" s="684" t="s">
        <v>73</v>
      </c>
      <c r="D252" s="693" t="s">
        <v>16447</v>
      </c>
      <c r="E252" s="745">
        <v>2000</v>
      </c>
      <c r="F252" s="684" t="s">
        <v>16448</v>
      </c>
      <c r="G252" s="693" t="s">
        <v>16449</v>
      </c>
      <c r="H252" s="693" t="s">
        <v>4682</v>
      </c>
      <c r="I252" s="693" t="s">
        <v>15849</v>
      </c>
      <c r="J252" s="828" t="s">
        <v>2759</v>
      </c>
      <c r="K252" s="832">
        <v>1</v>
      </c>
      <c r="L252" s="686">
        <v>12</v>
      </c>
      <c r="M252" s="833">
        <v>24000</v>
      </c>
      <c r="N252" s="830">
        <v>2</v>
      </c>
      <c r="O252" s="686">
        <v>6</v>
      </c>
      <c r="P252" s="687">
        <v>11933.33</v>
      </c>
      <c r="Q252" s="323"/>
    </row>
    <row r="253" spans="1:17" s="770" customFormat="1" ht="24">
      <c r="A253" s="724" t="s">
        <v>15785</v>
      </c>
      <c r="B253" s="693" t="s">
        <v>7471</v>
      </c>
      <c r="C253" s="684" t="s">
        <v>73</v>
      </c>
      <c r="D253" s="693" t="s">
        <v>16450</v>
      </c>
      <c r="E253" s="745">
        <v>8000</v>
      </c>
      <c r="F253" s="684" t="s">
        <v>16451</v>
      </c>
      <c r="G253" s="693" t="s">
        <v>16452</v>
      </c>
      <c r="H253" s="693" t="s">
        <v>1119</v>
      </c>
      <c r="I253" s="693" t="s">
        <v>6567</v>
      </c>
      <c r="J253" s="828" t="s">
        <v>4216</v>
      </c>
      <c r="K253" s="832">
        <v>1</v>
      </c>
      <c r="L253" s="686">
        <v>12</v>
      </c>
      <c r="M253" s="833">
        <v>96000</v>
      </c>
      <c r="N253" s="830">
        <v>2</v>
      </c>
      <c r="O253" s="686">
        <v>6</v>
      </c>
      <c r="P253" s="687">
        <v>47446.42</v>
      </c>
      <c r="Q253" s="323"/>
    </row>
    <row r="254" spans="1:17" s="770" customFormat="1" ht="36">
      <c r="A254" s="724" t="s">
        <v>15785</v>
      </c>
      <c r="B254" s="693" t="s">
        <v>7471</v>
      </c>
      <c r="C254" s="684" t="s">
        <v>73</v>
      </c>
      <c r="D254" s="693" t="s">
        <v>16453</v>
      </c>
      <c r="E254" s="745">
        <v>6000</v>
      </c>
      <c r="F254" s="684" t="s">
        <v>16454</v>
      </c>
      <c r="G254" s="693" t="s">
        <v>16455</v>
      </c>
      <c r="H254" s="693" t="s">
        <v>3563</v>
      </c>
      <c r="I254" s="693" t="s">
        <v>802</v>
      </c>
      <c r="J254" s="828" t="s">
        <v>16456</v>
      </c>
      <c r="K254" s="832">
        <v>1</v>
      </c>
      <c r="L254" s="686">
        <v>3</v>
      </c>
      <c r="M254" s="833">
        <v>18000</v>
      </c>
      <c r="N254" s="830">
        <v>1</v>
      </c>
      <c r="O254" s="686">
        <v>1</v>
      </c>
      <c r="P254" s="687">
        <v>6000</v>
      </c>
      <c r="Q254" s="323"/>
    </row>
    <row r="255" spans="1:17" s="770" customFormat="1" ht="24">
      <c r="A255" s="724" t="s">
        <v>15785</v>
      </c>
      <c r="B255" s="693" t="s">
        <v>7471</v>
      </c>
      <c r="C255" s="684" t="s">
        <v>73</v>
      </c>
      <c r="D255" s="693" t="s">
        <v>16457</v>
      </c>
      <c r="E255" s="745">
        <v>6000</v>
      </c>
      <c r="F255" s="684" t="s">
        <v>16458</v>
      </c>
      <c r="G255" s="693" t="s">
        <v>16459</v>
      </c>
      <c r="H255" s="693" t="s">
        <v>16460</v>
      </c>
      <c r="I255" s="693" t="s">
        <v>15849</v>
      </c>
      <c r="J255" s="828" t="s">
        <v>16461</v>
      </c>
      <c r="K255" s="832">
        <v>1</v>
      </c>
      <c r="L255" s="686">
        <v>6</v>
      </c>
      <c r="M255" s="833">
        <v>33000</v>
      </c>
      <c r="N255" s="830">
        <v>2</v>
      </c>
      <c r="O255" s="686">
        <v>6</v>
      </c>
      <c r="P255" s="687">
        <v>35600</v>
      </c>
      <c r="Q255" s="323"/>
    </row>
    <row r="256" spans="1:17" s="770" customFormat="1" ht="24">
      <c r="A256" s="724" t="s">
        <v>15785</v>
      </c>
      <c r="B256" s="693" t="s">
        <v>7471</v>
      </c>
      <c r="C256" s="684" t="s">
        <v>73</v>
      </c>
      <c r="D256" s="693" t="s">
        <v>15900</v>
      </c>
      <c r="E256" s="745">
        <v>15600</v>
      </c>
      <c r="F256" s="684" t="s">
        <v>16462</v>
      </c>
      <c r="G256" s="693" t="s">
        <v>16463</v>
      </c>
      <c r="H256" s="693" t="s">
        <v>1880</v>
      </c>
      <c r="I256" s="693" t="s">
        <v>6567</v>
      </c>
      <c r="J256" s="828" t="s">
        <v>4146</v>
      </c>
      <c r="K256" s="832">
        <v>1</v>
      </c>
      <c r="L256" s="686">
        <v>1</v>
      </c>
      <c r="M256" s="833">
        <v>10985.73</v>
      </c>
      <c r="N256" s="830"/>
      <c r="O256" s="686"/>
      <c r="P256" s="687"/>
      <c r="Q256" s="323"/>
    </row>
    <row r="257" spans="1:17" s="770" customFormat="1" ht="24">
      <c r="A257" s="724" t="s">
        <v>15785</v>
      </c>
      <c r="B257" s="693" t="s">
        <v>7471</v>
      </c>
      <c r="C257" s="684" t="s">
        <v>73</v>
      </c>
      <c r="D257" s="693" t="s">
        <v>4109</v>
      </c>
      <c r="E257" s="745">
        <v>5000</v>
      </c>
      <c r="F257" s="684" t="s">
        <v>16464</v>
      </c>
      <c r="G257" s="693" t="s">
        <v>16465</v>
      </c>
      <c r="H257" s="693" t="s">
        <v>1859</v>
      </c>
      <c r="I257" s="693" t="s">
        <v>6567</v>
      </c>
      <c r="J257" s="828" t="s">
        <v>2631</v>
      </c>
      <c r="K257" s="832">
        <v>1</v>
      </c>
      <c r="L257" s="686">
        <v>12</v>
      </c>
      <c r="M257" s="833">
        <v>60000</v>
      </c>
      <c r="N257" s="830">
        <v>2</v>
      </c>
      <c r="O257" s="686">
        <v>6</v>
      </c>
      <c r="P257" s="687">
        <v>30000</v>
      </c>
      <c r="Q257" s="323"/>
    </row>
    <row r="258" spans="1:17" s="770" customFormat="1" ht="24">
      <c r="A258" s="724" t="s">
        <v>15785</v>
      </c>
      <c r="B258" s="693" t="s">
        <v>7471</v>
      </c>
      <c r="C258" s="684" t="s">
        <v>73</v>
      </c>
      <c r="D258" s="693" t="s">
        <v>16466</v>
      </c>
      <c r="E258" s="745">
        <v>2500</v>
      </c>
      <c r="F258" s="684" t="s">
        <v>16467</v>
      </c>
      <c r="G258" s="693" t="s">
        <v>16468</v>
      </c>
      <c r="H258" s="693" t="s">
        <v>920</v>
      </c>
      <c r="I258" s="693" t="s">
        <v>15849</v>
      </c>
      <c r="J258" s="828" t="s">
        <v>16469</v>
      </c>
      <c r="K258" s="832">
        <v>1</v>
      </c>
      <c r="L258" s="686">
        <v>7</v>
      </c>
      <c r="M258" s="833">
        <v>15750</v>
      </c>
      <c r="N258" s="830">
        <v>2</v>
      </c>
      <c r="O258" s="686">
        <v>6</v>
      </c>
      <c r="P258" s="687">
        <v>15000</v>
      </c>
      <c r="Q258" s="323"/>
    </row>
    <row r="259" spans="1:17" s="770" customFormat="1" ht="24">
      <c r="A259" s="724" t="s">
        <v>15785</v>
      </c>
      <c r="B259" s="693" t="s">
        <v>7471</v>
      </c>
      <c r="C259" s="684" t="s">
        <v>73</v>
      </c>
      <c r="D259" s="693" t="s">
        <v>16115</v>
      </c>
      <c r="E259" s="745">
        <v>15600</v>
      </c>
      <c r="F259" s="684" t="s">
        <v>16470</v>
      </c>
      <c r="G259" s="693" t="s">
        <v>16471</v>
      </c>
      <c r="H259" s="693" t="s">
        <v>1409</v>
      </c>
      <c r="I259" s="693" t="s">
        <v>6567</v>
      </c>
      <c r="J259" s="828" t="s">
        <v>16290</v>
      </c>
      <c r="K259" s="832"/>
      <c r="L259" s="686"/>
      <c r="M259" s="833"/>
      <c r="N259" s="830">
        <v>2</v>
      </c>
      <c r="O259" s="686">
        <v>5</v>
      </c>
      <c r="P259" s="687">
        <v>69680</v>
      </c>
      <c r="Q259" s="323"/>
    </row>
    <row r="260" spans="1:17" s="770" customFormat="1" ht="24">
      <c r="A260" s="724" t="s">
        <v>15785</v>
      </c>
      <c r="B260" s="693" t="s">
        <v>7471</v>
      </c>
      <c r="C260" s="684" t="s">
        <v>73</v>
      </c>
      <c r="D260" s="693" t="s">
        <v>4109</v>
      </c>
      <c r="E260" s="745">
        <v>8000</v>
      </c>
      <c r="F260" s="684" t="s">
        <v>16472</v>
      </c>
      <c r="G260" s="693" t="s">
        <v>16473</v>
      </c>
      <c r="H260" s="693" t="s">
        <v>824</v>
      </c>
      <c r="I260" s="693" t="s">
        <v>6567</v>
      </c>
      <c r="J260" s="828" t="s">
        <v>825</v>
      </c>
      <c r="K260" s="832">
        <v>1</v>
      </c>
      <c r="L260" s="686">
        <v>2</v>
      </c>
      <c r="M260" s="833">
        <v>16000</v>
      </c>
      <c r="N260" s="830"/>
      <c r="O260" s="686"/>
      <c r="P260" s="687"/>
      <c r="Q260" s="323"/>
    </row>
    <row r="261" spans="1:17" s="770" customFormat="1" ht="48">
      <c r="A261" s="724" t="s">
        <v>15785</v>
      </c>
      <c r="B261" s="693" t="s">
        <v>7471</v>
      </c>
      <c r="C261" s="684" t="s">
        <v>73</v>
      </c>
      <c r="D261" s="693" t="s">
        <v>16474</v>
      </c>
      <c r="E261" s="745">
        <v>7000</v>
      </c>
      <c r="F261" s="684" t="s">
        <v>16475</v>
      </c>
      <c r="G261" s="693" t="s">
        <v>16476</v>
      </c>
      <c r="H261" s="693" t="s">
        <v>824</v>
      </c>
      <c r="I261" s="693" t="s">
        <v>6567</v>
      </c>
      <c r="J261" s="828" t="s">
        <v>825</v>
      </c>
      <c r="K261" s="832">
        <v>1</v>
      </c>
      <c r="L261" s="686">
        <v>6</v>
      </c>
      <c r="M261" s="833">
        <v>42000</v>
      </c>
      <c r="N261" s="830"/>
      <c r="O261" s="686"/>
      <c r="P261" s="687"/>
      <c r="Q261" s="323"/>
    </row>
    <row r="262" spans="1:17" s="770" customFormat="1" ht="24">
      <c r="A262" s="724" t="s">
        <v>15785</v>
      </c>
      <c r="B262" s="693" t="s">
        <v>7471</v>
      </c>
      <c r="C262" s="684" t="s">
        <v>73</v>
      </c>
      <c r="D262" s="693" t="s">
        <v>4182</v>
      </c>
      <c r="E262" s="745">
        <v>3400</v>
      </c>
      <c r="F262" s="684" t="s">
        <v>16477</v>
      </c>
      <c r="G262" s="693" t="s">
        <v>16478</v>
      </c>
      <c r="H262" s="693" t="s">
        <v>4658</v>
      </c>
      <c r="I262" s="693" t="s">
        <v>15795</v>
      </c>
      <c r="J262" s="828" t="s">
        <v>3683</v>
      </c>
      <c r="K262" s="832">
        <v>1</v>
      </c>
      <c r="L262" s="686">
        <v>12</v>
      </c>
      <c r="M262" s="833">
        <v>40800</v>
      </c>
      <c r="N262" s="830">
        <v>2</v>
      </c>
      <c r="O262" s="686">
        <v>6</v>
      </c>
      <c r="P262" s="687">
        <v>20400</v>
      </c>
      <c r="Q262" s="323"/>
    </row>
    <row r="263" spans="1:17" s="770" customFormat="1" ht="72">
      <c r="A263" s="724" t="s">
        <v>15785</v>
      </c>
      <c r="B263" s="693" t="s">
        <v>7471</v>
      </c>
      <c r="C263" s="684" t="s">
        <v>73</v>
      </c>
      <c r="D263" s="693" t="s">
        <v>16479</v>
      </c>
      <c r="E263" s="745">
        <v>10000</v>
      </c>
      <c r="F263" s="684" t="s">
        <v>16480</v>
      </c>
      <c r="G263" s="693" t="s">
        <v>16481</v>
      </c>
      <c r="H263" s="693" t="s">
        <v>16482</v>
      </c>
      <c r="I263" s="693" t="s">
        <v>6567</v>
      </c>
      <c r="J263" s="828" t="s">
        <v>16483</v>
      </c>
      <c r="K263" s="832">
        <v>1</v>
      </c>
      <c r="L263" s="686">
        <v>1</v>
      </c>
      <c r="M263" s="833">
        <v>2333.33</v>
      </c>
      <c r="N263" s="830">
        <v>1</v>
      </c>
      <c r="O263" s="686">
        <v>1</v>
      </c>
      <c r="P263" s="687">
        <v>10000</v>
      </c>
      <c r="Q263" s="323"/>
    </row>
    <row r="264" spans="1:17" s="770" customFormat="1" ht="24">
      <c r="A264" s="724" t="s">
        <v>15785</v>
      </c>
      <c r="B264" s="693" t="s">
        <v>7471</v>
      </c>
      <c r="C264" s="684" t="s">
        <v>73</v>
      </c>
      <c r="D264" s="693" t="s">
        <v>683</v>
      </c>
      <c r="E264" s="745">
        <v>10000</v>
      </c>
      <c r="F264" s="684" t="s">
        <v>16484</v>
      </c>
      <c r="G264" s="693" t="s">
        <v>16485</v>
      </c>
      <c r="H264" s="693" t="s">
        <v>920</v>
      </c>
      <c r="I264" s="693" t="s">
        <v>6567</v>
      </c>
      <c r="J264" s="828" t="s">
        <v>16000</v>
      </c>
      <c r="K264" s="832">
        <v>1</v>
      </c>
      <c r="L264" s="686">
        <v>12</v>
      </c>
      <c r="M264" s="833">
        <v>119677.02</v>
      </c>
      <c r="N264" s="830">
        <v>2</v>
      </c>
      <c r="O264" s="686">
        <v>6</v>
      </c>
      <c r="P264" s="687">
        <v>59898.42</v>
      </c>
      <c r="Q264" s="323"/>
    </row>
    <row r="265" spans="1:17" s="770" customFormat="1" ht="24">
      <c r="A265" s="724" t="s">
        <v>15785</v>
      </c>
      <c r="B265" s="693" t="s">
        <v>7471</v>
      </c>
      <c r="C265" s="684" t="s">
        <v>73</v>
      </c>
      <c r="D265" s="693" t="s">
        <v>11821</v>
      </c>
      <c r="E265" s="745">
        <v>4000</v>
      </c>
      <c r="F265" s="684" t="s">
        <v>16486</v>
      </c>
      <c r="G265" s="693" t="s">
        <v>16487</v>
      </c>
      <c r="H265" s="693" t="s">
        <v>956</v>
      </c>
      <c r="I265" s="693" t="s">
        <v>6567</v>
      </c>
      <c r="J265" s="828" t="s">
        <v>812</v>
      </c>
      <c r="K265" s="832">
        <v>1</v>
      </c>
      <c r="L265" s="686">
        <v>12</v>
      </c>
      <c r="M265" s="833">
        <v>48000</v>
      </c>
      <c r="N265" s="830">
        <v>2</v>
      </c>
      <c r="O265" s="686">
        <v>6</v>
      </c>
      <c r="P265" s="687">
        <v>24000</v>
      </c>
      <c r="Q265" s="323"/>
    </row>
    <row r="266" spans="1:17" s="770" customFormat="1" ht="24">
      <c r="A266" s="724" t="s">
        <v>15785</v>
      </c>
      <c r="B266" s="693" t="s">
        <v>7471</v>
      </c>
      <c r="C266" s="684" t="s">
        <v>73</v>
      </c>
      <c r="D266" s="693" t="s">
        <v>4182</v>
      </c>
      <c r="E266" s="745">
        <v>3400</v>
      </c>
      <c r="F266" s="684" t="s">
        <v>16488</v>
      </c>
      <c r="G266" s="693" t="s">
        <v>16489</v>
      </c>
      <c r="H266" s="693" t="s">
        <v>4658</v>
      </c>
      <c r="I266" s="693" t="s">
        <v>15795</v>
      </c>
      <c r="J266" s="828" t="s">
        <v>3683</v>
      </c>
      <c r="K266" s="832">
        <v>1</v>
      </c>
      <c r="L266" s="686">
        <v>12</v>
      </c>
      <c r="M266" s="833">
        <v>40800</v>
      </c>
      <c r="N266" s="830">
        <v>2</v>
      </c>
      <c r="O266" s="686">
        <v>6</v>
      </c>
      <c r="P266" s="687">
        <v>20400</v>
      </c>
      <c r="Q266" s="323"/>
    </row>
    <row r="267" spans="1:17" s="770" customFormat="1" ht="36">
      <c r="A267" s="724" t="s">
        <v>15785</v>
      </c>
      <c r="B267" s="693" t="s">
        <v>7471</v>
      </c>
      <c r="C267" s="684" t="s">
        <v>73</v>
      </c>
      <c r="D267" s="693" t="s">
        <v>16026</v>
      </c>
      <c r="E267" s="745">
        <v>13000</v>
      </c>
      <c r="F267" s="684" t="s">
        <v>16490</v>
      </c>
      <c r="G267" s="693" t="s">
        <v>16491</v>
      </c>
      <c r="H267" s="693" t="s">
        <v>888</v>
      </c>
      <c r="I267" s="693" t="s">
        <v>6567</v>
      </c>
      <c r="J267" s="828" t="s">
        <v>16492</v>
      </c>
      <c r="K267" s="832">
        <v>1</v>
      </c>
      <c r="L267" s="686">
        <v>2</v>
      </c>
      <c r="M267" s="833">
        <v>21630.32</v>
      </c>
      <c r="N267" s="830">
        <v>2</v>
      </c>
      <c r="O267" s="686">
        <v>6</v>
      </c>
      <c r="P267" s="687">
        <v>77899.55</v>
      </c>
      <c r="Q267" s="323"/>
    </row>
    <row r="268" spans="1:17" s="770" customFormat="1" ht="24">
      <c r="A268" s="724" t="s">
        <v>15785</v>
      </c>
      <c r="B268" s="693" t="s">
        <v>7471</v>
      </c>
      <c r="C268" s="684" t="s">
        <v>73</v>
      </c>
      <c r="D268" s="693" t="s">
        <v>16493</v>
      </c>
      <c r="E268" s="745">
        <v>7000</v>
      </c>
      <c r="F268" s="684" t="s">
        <v>16494</v>
      </c>
      <c r="G268" s="693" t="s">
        <v>16495</v>
      </c>
      <c r="H268" s="693" t="s">
        <v>2816</v>
      </c>
      <c r="I268" s="693" t="s">
        <v>6567</v>
      </c>
      <c r="J268" s="828" t="s">
        <v>2938</v>
      </c>
      <c r="K268" s="832">
        <v>1</v>
      </c>
      <c r="L268" s="686">
        <v>5</v>
      </c>
      <c r="M268" s="833">
        <v>30333.33</v>
      </c>
      <c r="N268" s="830"/>
      <c r="O268" s="686"/>
      <c r="P268" s="687"/>
      <c r="Q268" s="323"/>
    </row>
    <row r="269" spans="1:17" s="770" customFormat="1" ht="24">
      <c r="A269" s="724" t="s">
        <v>15785</v>
      </c>
      <c r="B269" s="693" t="s">
        <v>7471</v>
      </c>
      <c r="C269" s="684" t="s">
        <v>73</v>
      </c>
      <c r="D269" s="693" t="s">
        <v>4114</v>
      </c>
      <c r="E269" s="745">
        <v>2700</v>
      </c>
      <c r="F269" s="684" t="s">
        <v>16496</v>
      </c>
      <c r="G269" s="693" t="s">
        <v>16497</v>
      </c>
      <c r="H269" s="693" t="s">
        <v>4658</v>
      </c>
      <c r="I269" s="693" t="s">
        <v>15795</v>
      </c>
      <c r="J269" s="828" t="s">
        <v>3683</v>
      </c>
      <c r="K269" s="832">
        <v>1</v>
      </c>
      <c r="L269" s="686">
        <v>2</v>
      </c>
      <c r="M269" s="833">
        <v>3690</v>
      </c>
      <c r="N269" s="830"/>
      <c r="O269" s="686"/>
      <c r="P269" s="687"/>
      <c r="Q269" s="323"/>
    </row>
    <row r="270" spans="1:17" s="770" customFormat="1" ht="24">
      <c r="A270" s="724" t="s">
        <v>15785</v>
      </c>
      <c r="B270" s="693" t="s">
        <v>7471</v>
      </c>
      <c r="C270" s="684" t="s">
        <v>73</v>
      </c>
      <c r="D270" s="693" t="s">
        <v>4114</v>
      </c>
      <c r="E270" s="745">
        <v>3500</v>
      </c>
      <c r="F270" s="684" t="s">
        <v>16496</v>
      </c>
      <c r="G270" s="693" t="s">
        <v>16497</v>
      </c>
      <c r="H270" s="693" t="s">
        <v>4658</v>
      </c>
      <c r="I270" s="693" t="s">
        <v>15795</v>
      </c>
      <c r="J270" s="828" t="s">
        <v>3683</v>
      </c>
      <c r="K270" s="832">
        <v>1</v>
      </c>
      <c r="L270" s="686">
        <v>11</v>
      </c>
      <c r="M270" s="833">
        <v>37186.380000000005</v>
      </c>
      <c r="N270" s="830">
        <v>2</v>
      </c>
      <c r="O270" s="686">
        <v>6</v>
      </c>
      <c r="P270" s="687">
        <v>21000</v>
      </c>
      <c r="Q270" s="323"/>
    </row>
    <row r="271" spans="1:17" s="770" customFormat="1" ht="24">
      <c r="A271" s="724" t="s">
        <v>15785</v>
      </c>
      <c r="B271" s="693" t="s">
        <v>7471</v>
      </c>
      <c r="C271" s="684" t="s">
        <v>73</v>
      </c>
      <c r="D271" s="693" t="s">
        <v>6500</v>
      </c>
      <c r="E271" s="745">
        <v>11000</v>
      </c>
      <c r="F271" s="684" t="s">
        <v>16498</v>
      </c>
      <c r="G271" s="693" t="s">
        <v>16499</v>
      </c>
      <c r="H271" s="693" t="s">
        <v>1119</v>
      </c>
      <c r="I271" s="693" t="s">
        <v>6567</v>
      </c>
      <c r="J271" s="828" t="s">
        <v>1688</v>
      </c>
      <c r="K271" s="832">
        <v>1</v>
      </c>
      <c r="L271" s="686">
        <v>12</v>
      </c>
      <c r="M271" s="833">
        <v>131700</v>
      </c>
      <c r="N271" s="830">
        <v>2</v>
      </c>
      <c r="O271" s="686">
        <v>6</v>
      </c>
      <c r="P271" s="687">
        <v>66000</v>
      </c>
      <c r="Q271" s="323"/>
    </row>
    <row r="272" spans="1:17" s="770" customFormat="1" ht="24">
      <c r="A272" s="724" t="s">
        <v>15785</v>
      </c>
      <c r="B272" s="693" t="s">
        <v>7471</v>
      </c>
      <c r="C272" s="684" t="s">
        <v>73</v>
      </c>
      <c r="D272" s="693" t="s">
        <v>16500</v>
      </c>
      <c r="E272" s="745">
        <v>14000</v>
      </c>
      <c r="F272" s="684" t="s">
        <v>16501</v>
      </c>
      <c r="G272" s="693" t="s">
        <v>16502</v>
      </c>
      <c r="H272" s="693" t="s">
        <v>1119</v>
      </c>
      <c r="I272" s="693" t="s">
        <v>6567</v>
      </c>
      <c r="J272" s="828" t="s">
        <v>4216</v>
      </c>
      <c r="K272" s="832">
        <v>1</v>
      </c>
      <c r="L272" s="686">
        <v>10</v>
      </c>
      <c r="M272" s="833">
        <v>128242.81000000001</v>
      </c>
      <c r="N272" s="830"/>
      <c r="O272" s="686"/>
      <c r="P272" s="687"/>
      <c r="Q272" s="323"/>
    </row>
    <row r="273" spans="1:17" s="770" customFormat="1" ht="24">
      <c r="A273" s="724" t="s">
        <v>15785</v>
      </c>
      <c r="B273" s="693" t="s">
        <v>7471</v>
      </c>
      <c r="C273" s="684" t="s">
        <v>73</v>
      </c>
      <c r="D273" s="693" t="s">
        <v>16115</v>
      </c>
      <c r="E273" s="745">
        <v>15600</v>
      </c>
      <c r="F273" s="684" t="s">
        <v>16503</v>
      </c>
      <c r="G273" s="693" t="s">
        <v>16504</v>
      </c>
      <c r="H273" s="693" t="s">
        <v>1119</v>
      </c>
      <c r="I273" s="693" t="s">
        <v>6567</v>
      </c>
      <c r="J273" s="828" t="s">
        <v>1688</v>
      </c>
      <c r="K273" s="832"/>
      <c r="L273" s="686"/>
      <c r="M273" s="833"/>
      <c r="N273" s="830">
        <v>2</v>
      </c>
      <c r="O273" s="686">
        <v>5</v>
      </c>
      <c r="P273" s="687">
        <v>70200</v>
      </c>
      <c r="Q273" s="323"/>
    </row>
    <row r="274" spans="1:17" s="770" customFormat="1" ht="24">
      <c r="A274" s="724" t="s">
        <v>15785</v>
      </c>
      <c r="B274" s="693" t="s">
        <v>7471</v>
      </c>
      <c r="C274" s="684" t="s">
        <v>73</v>
      </c>
      <c r="D274" s="693" t="s">
        <v>16505</v>
      </c>
      <c r="E274" s="745">
        <v>7000</v>
      </c>
      <c r="F274" s="684" t="s">
        <v>16506</v>
      </c>
      <c r="G274" s="693" t="s">
        <v>16507</v>
      </c>
      <c r="H274" s="693" t="s">
        <v>1409</v>
      </c>
      <c r="I274" s="693" t="s">
        <v>6567</v>
      </c>
      <c r="J274" s="828" t="s">
        <v>16290</v>
      </c>
      <c r="K274" s="832">
        <v>1</v>
      </c>
      <c r="L274" s="686">
        <v>3</v>
      </c>
      <c r="M274" s="833">
        <v>16100</v>
      </c>
      <c r="N274" s="830">
        <v>1</v>
      </c>
      <c r="O274" s="686">
        <v>1</v>
      </c>
      <c r="P274" s="687">
        <v>7000</v>
      </c>
      <c r="Q274" s="323"/>
    </row>
    <row r="275" spans="1:17" s="770" customFormat="1" ht="24">
      <c r="A275" s="724" t="s">
        <v>15785</v>
      </c>
      <c r="B275" s="693" t="s">
        <v>7471</v>
      </c>
      <c r="C275" s="684" t="s">
        <v>73</v>
      </c>
      <c r="D275" s="693" t="s">
        <v>4109</v>
      </c>
      <c r="E275" s="745">
        <v>2600</v>
      </c>
      <c r="F275" s="684" t="s">
        <v>16508</v>
      </c>
      <c r="G275" s="693" t="s">
        <v>16509</v>
      </c>
      <c r="H275" s="693" t="s">
        <v>1119</v>
      </c>
      <c r="I275" s="693" t="s">
        <v>6567</v>
      </c>
      <c r="J275" s="828" t="s">
        <v>4216</v>
      </c>
      <c r="K275" s="832">
        <v>1</v>
      </c>
      <c r="L275" s="686">
        <v>12</v>
      </c>
      <c r="M275" s="833">
        <v>31113.33</v>
      </c>
      <c r="N275" s="830">
        <v>2</v>
      </c>
      <c r="O275" s="686">
        <v>6</v>
      </c>
      <c r="P275" s="687">
        <v>15600</v>
      </c>
      <c r="Q275" s="323"/>
    </row>
    <row r="276" spans="1:17" s="770" customFormat="1" ht="24">
      <c r="A276" s="724" t="s">
        <v>15785</v>
      </c>
      <c r="B276" s="693" t="s">
        <v>7471</v>
      </c>
      <c r="C276" s="684" t="s">
        <v>73</v>
      </c>
      <c r="D276" s="693" t="s">
        <v>4111</v>
      </c>
      <c r="E276" s="745">
        <v>1500</v>
      </c>
      <c r="F276" s="684" t="s">
        <v>16510</v>
      </c>
      <c r="G276" s="693" t="s">
        <v>16511</v>
      </c>
      <c r="H276" s="693" t="s">
        <v>4658</v>
      </c>
      <c r="I276" s="693" t="s">
        <v>15795</v>
      </c>
      <c r="J276" s="828" t="s">
        <v>3683</v>
      </c>
      <c r="K276" s="832">
        <v>1</v>
      </c>
      <c r="L276" s="686">
        <v>12</v>
      </c>
      <c r="M276" s="833">
        <v>17750</v>
      </c>
      <c r="N276" s="830">
        <v>2</v>
      </c>
      <c r="O276" s="686">
        <v>6</v>
      </c>
      <c r="P276" s="687">
        <v>8900</v>
      </c>
      <c r="Q276" s="323"/>
    </row>
    <row r="277" spans="1:17" s="770" customFormat="1" ht="24">
      <c r="A277" s="724" t="s">
        <v>15785</v>
      </c>
      <c r="B277" s="693" t="s">
        <v>7471</v>
      </c>
      <c r="C277" s="684" t="s">
        <v>73</v>
      </c>
      <c r="D277" s="693" t="s">
        <v>16512</v>
      </c>
      <c r="E277" s="745">
        <v>6000</v>
      </c>
      <c r="F277" s="684" t="s">
        <v>16513</v>
      </c>
      <c r="G277" s="693" t="s">
        <v>16514</v>
      </c>
      <c r="H277" s="693" t="s">
        <v>908</v>
      </c>
      <c r="I277" s="693" t="s">
        <v>6567</v>
      </c>
      <c r="J277" s="828" t="s">
        <v>2975</v>
      </c>
      <c r="K277" s="832"/>
      <c r="L277" s="686"/>
      <c r="M277" s="833"/>
      <c r="N277" s="830">
        <v>2</v>
      </c>
      <c r="O277" s="686">
        <v>6</v>
      </c>
      <c r="P277" s="687">
        <v>35800</v>
      </c>
      <c r="Q277" s="323"/>
    </row>
    <row r="278" spans="1:17" s="770" customFormat="1" ht="24">
      <c r="A278" s="724" t="s">
        <v>15785</v>
      </c>
      <c r="B278" s="693" t="s">
        <v>7471</v>
      </c>
      <c r="C278" s="684" t="s">
        <v>73</v>
      </c>
      <c r="D278" s="693" t="s">
        <v>11392</v>
      </c>
      <c r="E278" s="745">
        <v>8000</v>
      </c>
      <c r="F278" s="684" t="s">
        <v>16515</v>
      </c>
      <c r="G278" s="693" t="s">
        <v>16516</v>
      </c>
      <c r="H278" s="693" t="s">
        <v>1805</v>
      </c>
      <c r="I278" s="693" t="s">
        <v>6567</v>
      </c>
      <c r="J278" s="828" t="s">
        <v>4263</v>
      </c>
      <c r="K278" s="832">
        <v>1</v>
      </c>
      <c r="L278" s="686">
        <v>11</v>
      </c>
      <c r="M278" s="833">
        <v>88000</v>
      </c>
      <c r="N278" s="830">
        <v>2</v>
      </c>
      <c r="O278" s="686">
        <v>6</v>
      </c>
      <c r="P278" s="687">
        <v>48000</v>
      </c>
      <c r="Q278" s="323"/>
    </row>
    <row r="279" spans="1:17" s="770" customFormat="1" ht="24">
      <c r="A279" s="724" t="s">
        <v>15785</v>
      </c>
      <c r="B279" s="693" t="s">
        <v>7471</v>
      </c>
      <c r="C279" s="684" t="s">
        <v>73</v>
      </c>
      <c r="D279" s="693" t="s">
        <v>16517</v>
      </c>
      <c r="E279" s="745">
        <v>3000</v>
      </c>
      <c r="F279" s="684" t="s">
        <v>16518</v>
      </c>
      <c r="G279" s="693" t="s">
        <v>16519</v>
      </c>
      <c r="H279" s="693" t="s">
        <v>908</v>
      </c>
      <c r="I279" s="693" t="s">
        <v>6567</v>
      </c>
      <c r="J279" s="828" t="s">
        <v>2975</v>
      </c>
      <c r="K279" s="832">
        <v>1</v>
      </c>
      <c r="L279" s="686">
        <v>12</v>
      </c>
      <c r="M279" s="833">
        <v>36000</v>
      </c>
      <c r="N279" s="830">
        <v>2</v>
      </c>
      <c r="O279" s="686">
        <v>6</v>
      </c>
      <c r="P279" s="687">
        <v>18000</v>
      </c>
      <c r="Q279" s="323"/>
    </row>
    <row r="280" spans="1:17" s="770" customFormat="1" ht="24">
      <c r="A280" s="724" t="s">
        <v>15785</v>
      </c>
      <c r="B280" s="693" t="s">
        <v>7471</v>
      </c>
      <c r="C280" s="684" t="s">
        <v>73</v>
      </c>
      <c r="D280" s="693" t="s">
        <v>16520</v>
      </c>
      <c r="E280" s="745">
        <v>13000</v>
      </c>
      <c r="F280" s="684" t="s">
        <v>16521</v>
      </c>
      <c r="G280" s="693" t="s">
        <v>16522</v>
      </c>
      <c r="H280" s="693" t="s">
        <v>824</v>
      </c>
      <c r="I280" s="693" t="s">
        <v>6567</v>
      </c>
      <c r="J280" s="828" t="s">
        <v>825</v>
      </c>
      <c r="K280" s="832">
        <v>1</v>
      </c>
      <c r="L280" s="686">
        <v>12</v>
      </c>
      <c r="M280" s="833">
        <v>153886.32</v>
      </c>
      <c r="N280" s="830">
        <v>2</v>
      </c>
      <c r="O280" s="686">
        <v>6</v>
      </c>
      <c r="P280" s="687">
        <v>76460.959999999992</v>
      </c>
      <c r="Q280" s="323"/>
    </row>
    <row r="281" spans="1:17" s="770" customFormat="1" ht="24">
      <c r="A281" s="724" t="s">
        <v>15785</v>
      </c>
      <c r="B281" s="693" t="s">
        <v>7471</v>
      </c>
      <c r="C281" s="684" t="s">
        <v>73</v>
      </c>
      <c r="D281" s="693" t="s">
        <v>11441</v>
      </c>
      <c r="E281" s="745">
        <v>4000</v>
      </c>
      <c r="F281" s="684" t="s">
        <v>16523</v>
      </c>
      <c r="G281" s="693" t="s">
        <v>16524</v>
      </c>
      <c r="H281" s="693" t="s">
        <v>920</v>
      </c>
      <c r="I281" s="693" t="s">
        <v>6567</v>
      </c>
      <c r="J281" s="828" t="s">
        <v>1525</v>
      </c>
      <c r="K281" s="832">
        <v>1</v>
      </c>
      <c r="L281" s="686">
        <v>11</v>
      </c>
      <c r="M281" s="833">
        <v>42933.33</v>
      </c>
      <c r="N281" s="830"/>
      <c r="O281" s="686"/>
      <c r="P281" s="687"/>
      <c r="Q281" s="323"/>
    </row>
    <row r="282" spans="1:17" s="770" customFormat="1" ht="24">
      <c r="A282" s="724" t="s">
        <v>15785</v>
      </c>
      <c r="B282" s="693" t="s">
        <v>7471</v>
      </c>
      <c r="C282" s="684" t="s">
        <v>73</v>
      </c>
      <c r="D282" s="693" t="s">
        <v>4153</v>
      </c>
      <c r="E282" s="745">
        <v>6000</v>
      </c>
      <c r="F282" s="684" t="s">
        <v>16523</v>
      </c>
      <c r="G282" s="693" t="s">
        <v>16524</v>
      </c>
      <c r="H282" s="693" t="s">
        <v>920</v>
      </c>
      <c r="I282" s="693" t="s">
        <v>6567</v>
      </c>
      <c r="J282" s="828" t="s">
        <v>1525</v>
      </c>
      <c r="K282" s="832">
        <v>1</v>
      </c>
      <c r="L282" s="686">
        <v>2</v>
      </c>
      <c r="M282" s="833">
        <v>7007.61</v>
      </c>
      <c r="N282" s="830">
        <v>2</v>
      </c>
      <c r="O282" s="686">
        <v>6</v>
      </c>
      <c r="P282" s="687">
        <v>36000</v>
      </c>
      <c r="Q282" s="323"/>
    </row>
    <row r="283" spans="1:17" s="770" customFormat="1" ht="36">
      <c r="A283" s="724" t="s">
        <v>15785</v>
      </c>
      <c r="B283" s="693" t="s">
        <v>7471</v>
      </c>
      <c r="C283" s="684" t="s">
        <v>73</v>
      </c>
      <c r="D283" s="693" t="s">
        <v>4109</v>
      </c>
      <c r="E283" s="745">
        <v>6000</v>
      </c>
      <c r="F283" s="684" t="s">
        <v>16525</v>
      </c>
      <c r="G283" s="693" t="s">
        <v>16526</v>
      </c>
      <c r="H283" s="693" t="s">
        <v>1409</v>
      </c>
      <c r="I283" s="693" t="s">
        <v>6567</v>
      </c>
      <c r="J283" s="828" t="s">
        <v>3501</v>
      </c>
      <c r="K283" s="832">
        <v>1</v>
      </c>
      <c r="L283" s="686">
        <v>3</v>
      </c>
      <c r="M283" s="833">
        <v>14000</v>
      </c>
      <c r="N283" s="830"/>
      <c r="O283" s="686"/>
      <c r="P283" s="687"/>
      <c r="Q283" s="323"/>
    </row>
    <row r="284" spans="1:17" s="770" customFormat="1" ht="48">
      <c r="A284" s="724" t="s">
        <v>15785</v>
      </c>
      <c r="B284" s="693" t="s">
        <v>7471</v>
      </c>
      <c r="C284" s="684" t="s">
        <v>73</v>
      </c>
      <c r="D284" s="693" t="s">
        <v>16527</v>
      </c>
      <c r="E284" s="745">
        <v>4000</v>
      </c>
      <c r="F284" s="684" t="s">
        <v>16528</v>
      </c>
      <c r="G284" s="693" t="s">
        <v>16529</v>
      </c>
      <c r="H284" s="693" t="s">
        <v>956</v>
      </c>
      <c r="I284" s="693" t="s">
        <v>6567</v>
      </c>
      <c r="J284" s="828" t="s">
        <v>812</v>
      </c>
      <c r="K284" s="832">
        <v>1</v>
      </c>
      <c r="L284" s="686">
        <v>7</v>
      </c>
      <c r="M284" s="833">
        <v>25866.67</v>
      </c>
      <c r="N284" s="830">
        <v>2</v>
      </c>
      <c r="O284" s="686">
        <v>6</v>
      </c>
      <c r="P284" s="687">
        <v>24000</v>
      </c>
      <c r="Q284" s="323"/>
    </row>
    <row r="285" spans="1:17" s="770" customFormat="1" ht="27" customHeight="1">
      <c r="A285" s="724" t="s">
        <v>15785</v>
      </c>
      <c r="B285" s="693" t="s">
        <v>7471</v>
      </c>
      <c r="C285" s="684" t="s">
        <v>73</v>
      </c>
      <c r="D285" s="693" t="s">
        <v>4109</v>
      </c>
      <c r="E285" s="745">
        <v>6000</v>
      </c>
      <c r="F285" s="684" t="s">
        <v>16530</v>
      </c>
      <c r="G285" s="693" t="s">
        <v>16531</v>
      </c>
      <c r="H285" s="693" t="s">
        <v>1119</v>
      </c>
      <c r="I285" s="693" t="s">
        <v>6567</v>
      </c>
      <c r="J285" s="828" t="s">
        <v>1688</v>
      </c>
      <c r="K285" s="832">
        <v>1</v>
      </c>
      <c r="L285" s="686">
        <v>7</v>
      </c>
      <c r="M285" s="833">
        <v>39200</v>
      </c>
      <c r="N285" s="830"/>
      <c r="O285" s="686"/>
      <c r="P285" s="687"/>
      <c r="Q285" s="323"/>
    </row>
    <row r="286" spans="1:17" s="770" customFormat="1" ht="27" customHeight="1">
      <c r="A286" s="724" t="s">
        <v>15785</v>
      </c>
      <c r="B286" s="693" t="s">
        <v>7471</v>
      </c>
      <c r="C286" s="684" t="s">
        <v>73</v>
      </c>
      <c r="D286" s="693" t="s">
        <v>16532</v>
      </c>
      <c r="E286" s="745">
        <v>8000</v>
      </c>
      <c r="F286" s="684" t="s">
        <v>16530</v>
      </c>
      <c r="G286" s="693" t="s">
        <v>16531</v>
      </c>
      <c r="H286" s="693" t="s">
        <v>1119</v>
      </c>
      <c r="I286" s="693" t="s">
        <v>6567</v>
      </c>
      <c r="J286" s="828" t="s">
        <v>1688</v>
      </c>
      <c r="K286" s="832">
        <v>1</v>
      </c>
      <c r="L286" s="686">
        <v>6</v>
      </c>
      <c r="M286" s="833">
        <v>43733.33</v>
      </c>
      <c r="N286" s="830">
        <v>2</v>
      </c>
      <c r="O286" s="686">
        <v>6</v>
      </c>
      <c r="P286" s="687">
        <v>48000</v>
      </c>
      <c r="Q286" s="323"/>
    </row>
    <row r="287" spans="1:17" s="770" customFormat="1" ht="27" customHeight="1">
      <c r="A287" s="724" t="s">
        <v>15785</v>
      </c>
      <c r="B287" s="693" t="s">
        <v>7471</v>
      </c>
      <c r="C287" s="684" t="s">
        <v>73</v>
      </c>
      <c r="D287" s="693" t="s">
        <v>4153</v>
      </c>
      <c r="E287" s="745">
        <v>6000</v>
      </c>
      <c r="F287" s="684" t="s">
        <v>16533</v>
      </c>
      <c r="G287" s="693" t="s">
        <v>16534</v>
      </c>
      <c r="H287" s="693" t="s">
        <v>1859</v>
      </c>
      <c r="I287" s="693" t="s">
        <v>6567</v>
      </c>
      <c r="J287" s="828" t="s">
        <v>16353</v>
      </c>
      <c r="K287" s="832">
        <v>1</v>
      </c>
      <c r="L287" s="686">
        <v>2</v>
      </c>
      <c r="M287" s="833">
        <v>7800</v>
      </c>
      <c r="N287" s="830">
        <v>2</v>
      </c>
      <c r="O287" s="686">
        <v>6</v>
      </c>
      <c r="P287" s="687">
        <v>36000</v>
      </c>
      <c r="Q287" s="323"/>
    </row>
    <row r="288" spans="1:17" s="770" customFormat="1" ht="27" customHeight="1">
      <c r="A288" s="724" t="s">
        <v>15785</v>
      </c>
      <c r="B288" s="693" t="s">
        <v>7471</v>
      </c>
      <c r="C288" s="684" t="s">
        <v>73</v>
      </c>
      <c r="D288" s="693" t="s">
        <v>11978</v>
      </c>
      <c r="E288" s="745">
        <v>12000</v>
      </c>
      <c r="F288" s="684" t="s">
        <v>16535</v>
      </c>
      <c r="G288" s="693" t="s">
        <v>16536</v>
      </c>
      <c r="H288" s="693" t="s">
        <v>1119</v>
      </c>
      <c r="I288" s="693" t="s">
        <v>6567</v>
      </c>
      <c r="J288" s="828" t="s">
        <v>4216</v>
      </c>
      <c r="K288" s="832">
        <v>1</v>
      </c>
      <c r="L288" s="686">
        <v>12</v>
      </c>
      <c r="M288" s="833">
        <v>143900</v>
      </c>
      <c r="N288" s="830">
        <v>2</v>
      </c>
      <c r="O288" s="686">
        <v>6</v>
      </c>
      <c r="P288" s="687">
        <v>72000</v>
      </c>
      <c r="Q288" s="323"/>
    </row>
    <row r="289" spans="1:17" s="770" customFormat="1" ht="27" customHeight="1">
      <c r="A289" s="724" t="s">
        <v>15785</v>
      </c>
      <c r="B289" s="693" t="s">
        <v>7471</v>
      </c>
      <c r="C289" s="684" t="s">
        <v>73</v>
      </c>
      <c r="D289" s="693" t="s">
        <v>4109</v>
      </c>
      <c r="E289" s="745">
        <v>5000</v>
      </c>
      <c r="F289" s="684" t="s">
        <v>16537</v>
      </c>
      <c r="G289" s="693" t="s">
        <v>16538</v>
      </c>
      <c r="H289" s="693" t="s">
        <v>888</v>
      </c>
      <c r="I289" s="693" t="s">
        <v>6567</v>
      </c>
      <c r="J289" s="828" t="s">
        <v>887</v>
      </c>
      <c r="K289" s="832">
        <v>1</v>
      </c>
      <c r="L289" s="686">
        <v>12</v>
      </c>
      <c r="M289" s="833">
        <v>60000</v>
      </c>
      <c r="N289" s="830">
        <v>2</v>
      </c>
      <c r="O289" s="686">
        <v>6</v>
      </c>
      <c r="P289" s="687">
        <v>30000</v>
      </c>
      <c r="Q289" s="323"/>
    </row>
    <row r="290" spans="1:17" s="770" customFormat="1" ht="36">
      <c r="A290" s="724" t="s">
        <v>15785</v>
      </c>
      <c r="B290" s="693" t="s">
        <v>7471</v>
      </c>
      <c r="C290" s="684" t="s">
        <v>73</v>
      </c>
      <c r="D290" s="693" t="s">
        <v>683</v>
      </c>
      <c r="E290" s="745">
        <v>12000</v>
      </c>
      <c r="F290" s="684" t="s">
        <v>16539</v>
      </c>
      <c r="G290" s="693" t="s">
        <v>16540</v>
      </c>
      <c r="H290" s="693" t="s">
        <v>16541</v>
      </c>
      <c r="I290" s="693" t="s">
        <v>6567</v>
      </c>
      <c r="J290" s="828" t="s">
        <v>16542</v>
      </c>
      <c r="K290" s="832">
        <v>1</v>
      </c>
      <c r="L290" s="686">
        <v>12</v>
      </c>
      <c r="M290" s="833">
        <v>139948.68</v>
      </c>
      <c r="N290" s="830">
        <v>2</v>
      </c>
      <c r="O290" s="686">
        <v>6</v>
      </c>
      <c r="P290" s="687">
        <v>71063.87</v>
      </c>
      <c r="Q290" s="323"/>
    </row>
    <row r="291" spans="1:17" s="770" customFormat="1" ht="24.6" customHeight="1">
      <c r="A291" s="724" t="s">
        <v>15785</v>
      </c>
      <c r="B291" s="693" t="s">
        <v>7471</v>
      </c>
      <c r="C291" s="684" t="s">
        <v>73</v>
      </c>
      <c r="D291" s="693" t="s">
        <v>16543</v>
      </c>
      <c r="E291" s="745">
        <v>7000</v>
      </c>
      <c r="F291" s="684" t="s">
        <v>16544</v>
      </c>
      <c r="G291" s="693" t="s">
        <v>16545</v>
      </c>
      <c r="H291" s="693" t="s">
        <v>824</v>
      </c>
      <c r="I291" s="693" t="s">
        <v>6567</v>
      </c>
      <c r="J291" s="828" t="s">
        <v>16078</v>
      </c>
      <c r="K291" s="832">
        <v>1</v>
      </c>
      <c r="L291" s="686">
        <v>5</v>
      </c>
      <c r="M291" s="833">
        <v>35000</v>
      </c>
      <c r="N291" s="830"/>
      <c r="O291" s="686"/>
      <c r="P291" s="687"/>
      <c r="Q291" s="323"/>
    </row>
    <row r="292" spans="1:17" s="770" customFormat="1" ht="30.6" customHeight="1">
      <c r="A292" s="724" t="s">
        <v>15785</v>
      </c>
      <c r="B292" s="693" t="s">
        <v>7471</v>
      </c>
      <c r="C292" s="684" t="s">
        <v>73</v>
      </c>
      <c r="D292" s="693" t="s">
        <v>16546</v>
      </c>
      <c r="E292" s="745">
        <v>9000</v>
      </c>
      <c r="F292" s="684" t="s">
        <v>16547</v>
      </c>
      <c r="G292" s="693" t="s">
        <v>16548</v>
      </c>
      <c r="H292" s="693" t="s">
        <v>956</v>
      </c>
      <c r="I292" s="693" t="s">
        <v>6567</v>
      </c>
      <c r="J292" s="828" t="s">
        <v>812</v>
      </c>
      <c r="K292" s="832">
        <v>1</v>
      </c>
      <c r="L292" s="686">
        <v>2</v>
      </c>
      <c r="M292" s="833">
        <v>18600</v>
      </c>
      <c r="N292" s="830">
        <v>1</v>
      </c>
      <c r="O292" s="686">
        <v>3</v>
      </c>
      <c r="P292" s="687">
        <v>23450.54</v>
      </c>
      <c r="Q292" s="323"/>
    </row>
    <row r="293" spans="1:17" s="770" customFormat="1" ht="39" customHeight="1">
      <c r="A293" s="724" t="s">
        <v>15785</v>
      </c>
      <c r="B293" s="693" t="s">
        <v>7471</v>
      </c>
      <c r="C293" s="684" t="s">
        <v>73</v>
      </c>
      <c r="D293" s="693" t="s">
        <v>15875</v>
      </c>
      <c r="E293" s="745">
        <v>15600</v>
      </c>
      <c r="F293" s="684" t="s">
        <v>16549</v>
      </c>
      <c r="G293" s="693" t="s">
        <v>16550</v>
      </c>
      <c r="H293" s="693" t="s">
        <v>16551</v>
      </c>
      <c r="I293" s="693" t="s">
        <v>6567</v>
      </c>
      <c r="J293" s="828" t="s">
        <v>16552</v>
      </c>
      <c r="K293" s="832"/>
      <c r="L293" s="686"/>
      <c r="M293" s="833"/>
      <c r="N293" s="830">
        <v>2</v>
      </c>
      <c r="O293" s="686">
        <v>4</v>
      </c>
      <c r="P293" s="687">
        <v>61360</v>
      </c>
      <c r="Q293" s="323"/>
    </row>
    <row r="294" spans="1:17" s="770" customFormat="1" ht="25.9" customHeight="1">
      <c r="A294" s="724" t="s">
        <v>15785</v>
      </c>
      <c r="B294" s="693" t="s">
        <v>7471</v>
      </c>
      <c r="C294" s="684" t="s">
        <v>73</v>
      </c>
      <c r="D294" s="693" t="s">
        <v>16553</v>
      </c>
      <c r="E294" s="745">
        <v>8000</v>
      </c>
      <c r="F294" s="684" t="s">
        <v>16554</v>
      </c>
      <c r="G294" s="693" t="s">
        <v>16555</v>
      </c>
      <c r="H294" s="693" t="s">
        <v>1135</v>
      </c>
      <c r="I294" s="693" t="s">
        <v>6567</v>
      </c>
      <c r="J294" s="828" t="s">
        <v>5529</v>
      </c>
      <c r="K294" s="832"/>
      <c r="L294" s="686"/>
      <c r="M294" s="833"/>
      <c r="N294" s="830">
        <v>2</v>
      </c>
      <c r="O294" s="686">
        <v>5</v>
      </c>
      <c r="P294" s="687">
        <v>35200</v>
      </c>
      <c r="Q294" s="323"/>
    </row>
    <row r="295" spans="1:17" s="770" customFormat="1" ht="60">
      <c r="A295" s="724" t="s">
        <v>15785</v>
      </c>
      <c r="B295" s="693" t="s">
        <v>7471</v>
      </c>
      <c r="C295" s="684" t="s">
        <v>73</v>
      </c>
      <c r="D295" s="693" t="s">
        <v>16556</v>
      </c>
      <c r="E295" s="745">
        <v>13000</v>
      </c>
      <c r="F295" s="684" t="s">
        <v>16557</v>
      </c>
      <c r="G295" s="693" t="s">
        <v>16558</v>
      </c>
      <c r="H295" s="693" t="s">
        <v>824</v>
      </c>
      <c r="I295" s="693" t="s">
        <v>6567</v>
      </c>
      <c r="J295" s="828" t="s">
        <v>825</v>
      </c>
      <c r="K295" s="832">
        <v>1</v>
      </c>
      <c r="L295" s="686">
        <v>8</v>
      </c>
      <c r="M295" s="833">
        <v>94556.319999999992</v>
      </c>
      <c r="N295" s="830">
        <v>2</v>
      </c>
      <c r="O295" s="686">
        <v>6</v>
      </c>
      <c r="P295" s="687">
        <v>77202.64</v>
      </c>
      <c r="Q295" s="323"/>
    </row>
    <row r="296" spans="1:17" s="770" customFormat="1" ht="36">
      <c r="A296" s="724" t="s">
        <v>15785</v>
      </c>
      <c r="B296" s="693" t="s">
        <v>7471</v>
      </c>
      <c r="C296" s="684" t="s">
        <v>73</v>
      </c>
      <c r="D296" s="693" t="s">
        <v>16559</v>
      </c>
      <c r="E296" s="745">
        <v>11000</v>
      </c>
      <c r="F296" s="684" t="s">
        <v>16560</v>
      </c>
      <c r="G296" s="693" t="s">
        <v>16561</v>
      </c>
      <c r="H296" s="693" t="s">
        <v>16562</v>
      </c>
      <c r="I296" s="693" t="s">
        <v>6567</v>
      </c>
      <c r="J296" s="828" t="s">
        <v>16563</v>
      </c>
      <c r="K296" s="832">
        <v>1</v>
      </c>
      <c r="L296" s="686">
        <v>8</v>
      </c>
      <c r="M296" s="833">
        <v>77733.33</v>
      </c>
      <c r="N296" s="830">
        <v>2</v>
      </c>
      <c r="O296" s="686">
        <v>6</v>
      </c>
      <c r="P296" s="687">
        <v>65620.179999999993</v>
      </c>
      <c r="Q296" s="323"/>
    </row>
    <row r="297" spans="1:17" s="770" customFormat="1" ht="24">
      <c r="A297" s="724" t="s">
        <v>15785</v>
      </c>
      <c r="B297" s="693" t="s">
        <v>7471</v>
      </c>
      <c r="C297" s="684" t="s">
        <v>73</v>
      </c>
      <c r="D297" s="693" t="s">
        <v>16564</v>
      </c>
      <c r="E297" s="745">
        <v>12000</v>
      </c>
      <c r="F297" s="684" t="s">
        <v>16565</v>
      </c>
      <c r="G297" s="693" t="s">
        <v>16566</v>
      </c>
      <c r="H297" s="693" t="s">
        <v>1119</v>
      </c>
      <c r="I297" s="693" t="s">
        <v>6567</v>
      </c>
      <c r="J297" s="828" t="s">
        <v>4216</v>
      </c>
      <c r="K297" s="832">
        <v>1</v>
      </c>
      <c r="L297" s="686">
        <v>12</v>
      </c>
      <c r="M297" s="833">
        <v>143089.58000000002</v>
      </c>
      <c r="N297" s="830">
        <v>2</v>
      </c>
      <c r="O297" s="686">
        <v>6</v>
      </c>
      <c r="P297" s="687">
        <v>72000</v>
      </c>
      <c r="Q297" s="323"/>
    </row>
    <row r="298" spans="1:17" s="770" customFormat="1" ht="24">
      <c r="A298" s="724" t="s">
        <v>15785</v>
      </c>
      <c r="B298" s="693" t="s">
        <v>7471</v>
      </c>
      <c r="C298" s="684" t="s">
        <v>73</v>
      </c>
      <c r="D298" s="693" t="s">
        <v>16567</v>
      </c>
      <c r="E298" s="745">
        <v>3000</v>
      </c>
      <c r="F298" s="684" t="s">
        <v>16568</v>
      </c>
      <c r="G298" s="693" t="s">
        <v>16569</v>
      </c>
      <c r="H298" s="693" t="s">
        <v>4658</v>
      </c>
      <c r="I298" s="693" t="s">
        <v>15795</v>
      </c>
      <c r="J298" s="828" t="s">
        <v>3683</v>
      </c>
      <c r="K298" s="832">
        <v>1</v>
      </c>
      <c r="L298" s="686">
        <v>12</v>
      </c>
      <c r="M298" s="833">
        <v>35919.58</v>
      </c>
      <c r="N298" s="830">
        <v>2</v>
      </c>
      <c r="O298" s="686">
        <v>6</v>
      </c>
      <c r="P298" s="687">
        <v>17506</v>
      </c>
      <c r="Q298" s="323"/>
    </row>
    <row r="299" spans="1:17" s="770" customFormat="1" ht="24">
      <c r="A299" s="724" t="s">
        <v>15785</v>
      </c>
      <c r="B299" s="693" t="s">
        <v>7471</v>
      </c>
      <c r="C299" s="684" t="s">
        <v>73</v>
      </c>
      <c r="D299" s="693" t="s">
        <v>16570</v>
      </c>
      <c r="E299" s="745">
        <v>12000</v>
      </c>
      <c r="F299" s="684" t="s">
        <v>16571</v>
      </c>
      <c r="G299" s="693" t="s">
        <v>16572</v>
      </c>
      <c r="H299" s="693" t="s">
        <v>1936</v>
      </c>
      <c r="I299" s="693" t="s">
        <v>6567</v>
      </c>
      <c r="J299" s="828" t="s">
        <v>952</v>
      </c>
      <c r="K299" s="832">
        <v>1</v>
      </c>
      <c r="L299" s="686">
        <v>1</v>
      </c>
      <c r="M299" s="833">
        <v>1600</v>
      </c>
      <c r="N299" s="830">
        <v>1</v>
      </c>
      <c r="O299" s="686">
        <v>3</v>
      </c>
      <c r="P299" s="687">
        <v>35446.870000000003</v>
      </c>
      <c r="Q299" s="323"/>
    </row>
    <row r="300" spans="1:17" s="770" customFormat="1" ht="24">
      <c r="A300" s="724" t="s">
        <v>15785</v>
      </c>
      <c r="B300" s="693" t="s">
        <v>7471</v>
      </c>
      <c r="C300" s="684" t="s">
        <v>73</v>
      </c>
      <c r="D300" s="693" t="s">
        <v>16573</v>
      </c>
      <c r="E300" s="745">
        <v>12000</v>
      </c>
      <c r="F300" s="684" t="s">
        <v>16571</v>
      </c>
      <c r="G300" s="693" t="s">
        <v>16572</v>
      </c>
      <c r="H300" s="693" t="s">
        <v>1936</v>
      </c>
      <c r="I300" s="693" t="s">
        <v>6567</v>
      </c>
      <c r="J300" s="828" t="s">
        <v>952</v>
      </c>
      <c r="K300" s="832"/>
      <c r="L300" s="686"/>
      <c r="M300" s="833"/>
      <c r="N300" s="830">
        <v>1</v>
      </c>
      <c r="O300" s="686">
        <v>3</v>
      </c>
      <c r="P300" s="687">
        <v>36000</v>
      </c>
      <c r="Q300" s="323"/>
    </row>
    <row r="301" spans="1:17" s="770" customFormat="1" ht="36">
      <c r="A301" s="724" t="s">
        <v>15785</v>
      </c>
      <c r="B301" s="693" t="s">
        <v>7471</v>
      </c>
      <c r="C301" s="684" t="s">
        <v>73</v>
      </c>
      <c r="D301" s="693" t="s">
        <v>16042</v>
      </c>
      <c r="E301" s="745">
        <v>2500</v>
      </c>
      <c r="F301" s="684" t="s">
        <v>16574</v>
      </c>
      <c r="G301" s="693" t="s">
        <v>16575</v>
      </c>
      <c r="H301" s="693" t="s">
        <v>1409</v>
      </c>
      <c r="I301" s="693" t="s">
        <v>802</v>
      </c>
      <c r="J301" s="828" t="s">
        <v>4149</v>
      </c>
      <c r="K301" s="832"/>
      <c r="L301" s="686"/>
      <c r="M301" s="833"/>
      <c r="N301" s="830">
        <v>2</v>
      </c>
      <c r="O301" s="686">
        <v>6</v>
      </c>
      <c r="P301" s="687">
        <v>14916.67</v>
      </c>
      <c r="Q301" s="323"/>
    </row>
    <row r="302" spans="1:17" s="770" customFormat="1" ht="36">
      <c r="A302" s="724" t="s">
        <v>15785</v>
      </c>
      <c r="B302" s="693" t="s">
        <v>7471</v>
      </c>
      <c r="C302" s="684" t="s">
        <v>73</v>
      </c>
      <c r="D302" s="693" t="s">
        <v>16576</v>
      </c>
      <c r="E302" s="745">
        <v>12000</v>
      </c>
      <c r="F302" s="684" t="s">
        <v>16577</v>
      </c>
      <c r="G302" s="693" t="s">
        <v>16578</v>
      </c>
      <c r="H302" s="693" t="s">
        <v>2079</v>
      </c>
      <c r="I302" s="693" t="s">
        <v>6567</v>
      </c>
      <c r="J302" s="828" t="s">
        <v>16579</v>
      </c>
      <c r="K302" s="832"/>
      <c r="L302" s="686"/>
      <c r="M302" s="833"/>
      <c r="N302" s="830">
        <v>2</v>
      </c>
      <c r="O302" s="686">
        <v>4</v>
      </c>
      <c r="P302" s="687">
        <v>43600</v>
      </c>
      <c r="Q302" s="323"/>
    </row>
    <row r="303" spans="1:17" s="770" customFormat="1" ht="24">
      <c r="A303" s="724" t="s">
        <v>15785</v>
      </c>
      <c r="B303" s="693" t="s">
        <v>7471</v>
      </c>
      <c r="C303" s="684" t="s">
        <v>73</v>
      </c>
      <c r="D303" s="693" t="s">
        <v>16580</v>
      </c>
      <c r="E303" s="745">
        <v>7000</v>
      </c>
      <c r="F303" s="684" t="s">
        <v>16581</v>
      </c>
      <c r="G303" s="693" t="s">
        <v>16582</v>
      </c>
      <c r="H303" s="693" t="s">
        <v>934</v>
      </c>
      <c r="I303" s="693" t="s">
        <v>6567</v>
      </c>
      <c r="J303" s="828" t="s">
        <v>2766</v>
      </c>
      <c r="K303" s="832">
        <v>1</v>
      </c>
      <c r="L303" s="686">
        <v>4</v>
      </c>
      <c r="M303" s="833">
        <v>21145.83</v>
      </c>
      <c r="N303" s="830"/>
      <c r="O303" s="686"/>
      <c r="P303" s="687"/>
      <c r="Q303" s="323"/>
    </row>
    <row r="304" spans="1:17" s="770" customFormat="1" ht="24">
      <c r="A304" s="724" t="s">
        <v>15785</v>
      </c>
      <c r="B304" s="693" t="s">
        <v>7471</v>
      </c>
      <c r="C304" s="684" t="s">
        <v>73</v>
      </c>
      <c r="D304" s="693" t="s">
        <v>7209</v>
      </c>
      <c r="E304" s="745">
        <v>2500</v>
      </c>
      <c r="F304" s="684" t="s">
        <v>16583</v>
      </c>
      <c r="G304" s="693" t="s">
        <v>16584</v>
      </c>
      <c r="H304" s="693" t="s">
        <v>4658</v>
      </c>
      <c r="I304" s="693" t="s">
        <v>15795</v>
      </c>
      <c r="J304" s="828" t="s">
        <v>3683</v>
      </c>
      <c r="K304" s="832">
        <v>1</v>
      </c>
      <c r="L304" s="686">
        <v>12</v>
      </c>
      <c r="M304" s="833">
        <v>30000</v>
      </c>
      <c r="N304" s="830">
        <v>2</v>
      </c>
      <c r="O304" s="686">
        <v>6</v>
      </c>
      <c r="P304" s="687">
        <v>15000</v>
      </c>
      <c r="Q304" s="323"/>
    </row>
    <row r="305" spans="1:17" s="770" customFormat="1" ht="24">
      <c r="A305" s="724" t="s">
        <v>15785</v>
      </c>
      <c r="B305" s="693" t="s">
        <v>7471</v>
      </c>
      <c r="C305" s="684" t="s">
        <v>73</v>
      </c>
      <c r="D305" s="693" t="s">
        <v>16585</v>
      </c>
      <c r="E305" s="745">
        <v>7000</v>
      </c>
      <c r="F305" s="684" t="s">
        <v>16586</v>
      </c>
      <c r="G305" s="693" t="s">
        <v>16587</v>
      </c>
      <c r="H305" s="693" t="s">
        <v>1119</v>
      </c>
      <c r="I305" s="693" t="s">
        <v>6567</v>
      </c>
      <c r="J305" s="828" t="s">
        <v>1688</v>
      </c>
      <c r="K305" s="832">
        <v>1</v>
      </c>
      <c r="L305" s="686">
        <v>7</v>
      </c>
      <c r="M305" s="833">
        <v>44566.67</v>
      </c>
      <c r="N305" s="830"/>
      <c r="O305" s="686"/>
      <c r="P305" s="687"/>
      <c r="Q305" s="323"/>
    </row>
    <row r="306" spans="1:17" s="770" customFormat="1" ht="36">
      <c r="A306" s="724" t="s">
        <v>15785</v>
      </c>
      <c r="B306" s="693" t="s">
        <v>7471</v>
      </c>
      <c r="C306" s="684" t="s">
        <v>73</v>
      </c>
      <c r="D306" s="693" t="s">
        <v>16588</v>
      </c>
      <c r="E306" s="745">
        <v>8000</v>
      </c>
      <c r="F306" s="684" t="s">
        <v>16586</v>
      </c>
      <c r="G306" s="693" t="s">
        <v>16587</v>
      </c>
      <c r="H306" s="693" t="s">
        <v>1119</v>
      </c>
      <c r="I306" s="693" t="s">
        <v>6567</v>
      </c>
      <c r="J306" s="828" t="s">
        <v>1688</v>
      </c>
      <c r="K306" s="832">
        <v>1</v>
      </c>
      <c r="L306" s="686">
        <v>6</v>
      </c>
      <c r="M306" s="833">
        <v>45066.67</v>
      </c>
      <c r="N306" s="830">
        <v>2</v>
      </c>
      <c r="O306" s="686">
        <v>6</v>
      </c>
      <c r="P306" s="687">
        <v>48000</v>
      </c>
      <c r="Q306" s="323"/>
    </row>
    <row r="307" spans="1:17" s="770" customFormat="1" ht="36">
      <c r="A307" s="724" t="s">
        <v>15785</v>
      </c>
      <c r="B307" s="693" t="s">
        <v>7471</v>
      </c>
      <c r="C307" s="684" t="s">
        <v>73</v>
      </c>
      <c r="D307" s="693" t="s">
        <v>4109</v>
      </c>
      <c r="E307" s="745">
        <v>10000</v>
      </c>
      <c r="F307" s="684" t="s">
        <v>16589</v>
      </c>
      <c r="G307" s="693" t="s">
        <v>16590</v>
      </c>
      <c r="H307" s="693" t="s">
        <v>1409</v>
      </c>
      <c r="I307" s="693" t="s">
        <v>6567</v>
      </c>
      <c r="J307" s="828" t="s">
        <v>3564</v>
      </c>
      <c r="K307" s="832">
        <v>1</v>
      </c>
      <c r="L307" s="686">
        <v>3</v>
      </c>
      <c r="M307" s="833">
        <v>30000</v>
      </c>
      <c r="N307" s="830"/>
      <c r="O307" s="686"/>
      <c r="P307" s="687"/>
      <c r="Q307" s="323"/>
    </row>
    <row r="308" spans="1:17" s="770" customFormat="1" ht="28.15" customHeight="1">
      <c r="A308" s="724" t="s">
        <v>15785</v>
      </c>
      <c r="B308" s="693" t="s">
        <v>7471</v>
      </c>
      <c r="C308" s="684" t="s">
        <v>73</v>
      </c>
      <c r="D308" s="693" t="s">
        <v>16591</v>
      </c>
      <c r="E308" s="745">
        <v>10000</v>
      </c>
      <c r="F308" s="684" t="s">
        <v>16592</v>
      </c>
      <c r="G308" s="693" t="s">
        <v>16593</v>
      </c>
      <c r="H308" s="693" t="s">
        <v>1982</v>
      </c>
      <c r="I308" s="693" t="s">
        <v>6567</v>
      </c>
      <c r="J308" s="828" t="s">
        <v>1154</v>
      </c>
      <c r="K308" s="832">
        <v>1</v>
      </c>
      <c r="L308" s="686">
        <v>12</v>
      </c>
      <c r="M308" s="833">
        <v>120000</v>
      </c>
      <c r="N308" s="830">
        <v>2</v>
      </c>
      <c r="O308" s="686">
        <v>6</v>
      </c>
      <c r="P308" s="687">
        <v>60000</v>
      </c>
      <c r="Q308" s="323"/>
    </row>
    <row r="309" spans="1:17" s="770" customFormat="1" ht="42.6" customHeight="1">
      <c r="A309" s="724" t="s">
        <v>15785</v>
      </c>
      <c r="B309" s="693" t="s">
        <v>7471</v>
      </c>
      <c r="C309" s="684" t="s">
        <v>73</v>
      </c>
      <c r="D309" s="693" t="s">
        <v>11412</v>
      </c>
      <c r="E309" s="745">
        <v>7000</v>
      </c>
      <c r="F309" s="684" t="s">
        <v>16594</v>
      </c>
      <c r="G309" s="693" t="s">
        <v>16595</v>
      </c>
      <c r="H309" s="693" t="s">
        <v>2190</v>
      </c>
      <c r="I309" s="693" t="s">
        <v>6567</v>
      </c>
      <c r="J309" s="828" t="s">
        <v>15856</v>
      </c>
      <c r="K309" s="832">
        <v>1</v>
      </c>
      <c r="L309" s="686">
        <v>9</v>
      </c>
      <c r="M309" s="833">
        <v>60900</v>
      </c>
      <c r="N309" s="830">
        <v>2</v>
      </c>
      <c r="O309" s="686">
        <v>6</v>
      </c>
      <c r="P309" s="687">
        <v>42000</v>
      </c>
      <c r="Q309" s="323"/>
    </row>
    <row r="310" spans="1:17" s="770" customFormat="1" ht="24">
      <c r="A310" s="724" t="s">
        <v>15785</v>
      </c>
      <c r="B310" s="693" t="s">
        <v>7471</v>
      </c>
      <c r="C310" s="684" t="s">
        <v>73</v>
      </c>
      <c r="D310" s="693" t="s">
        <v>16596</v>
      </c>
      <c r="E310" s="745">
        <v>2500</v>
      </c>
      <c r="F310" s="684" t="s">
        <v>16597</v>
      </c>
      <c r="G310" s="693" t="s">
        <v>16598</v>
      </c>
      <c r="H310" s="693" t="s">
        <v>987</v>
      </c>
      <c r="I310" s="693" t="s">
        <v>802</v>
      </c>
      <c r="J310" s="828" t="s">
        <v>4431</v>
      </c>
      <c r="K310" s="832">
        <v>1</v>
      </c>
      <c r="L310" s="686">
        <v>12</v>
      </c>
      <c r="M310" s="833">
        <v>29120.34</v>
      </c>
      <c r="N310" s="830"/>
      <c r="O310" s="686"/>
      <c r="P310" s="687"/>
      <c r="Q310" s="323"/>
    </row>
    <row r="311" spans="1:17" s="770" customFormat="1" ht="24">
      <c r="A311" s="724" t="s">
        <v>15785</v>
      </c>
      <c r="B311" s="693" t="s">
        <v>7471</v>
      </c>
      <c r="C311" s="684" t="s">
        <v>73</v>
      </c>
      <c r="D311" s="693" t="s">
        <v>16435</v>
      </c>
      <c r="E311" s="745">
        <v>6000</v>
      </c>
      <c r="F311" s="684" t="s">
        <v>16597</v>
      </c>
      <c r="G311" s="693" t="s">
        <v>16598</v>
      </c>
      <c r="H311" s="693" t="s">
        <v>987</v>
      </c>
      <c r="I311" s="693" t="s">
        <v>802</v>
      </c>
      <c r="J311" s="828" t="s">
        <v>4431</v>
      </c>
      <c r="K311" s="832"/>
      <c r="L311" s="686"/>
      <c r="M311" s="833"/>
      <c r="N311" s="830">
        <v>2</v>
      </c>
      <c r="O311" s="686">
        <v>6</v>
      </c>
      <c r="P311" s="687">
        <v>35800</v>
      </c>
      <c r="Q311" s="323"/>
    </row>
    <row r="312" spans="1:17" s="770" customFormat="1" ht="24">
      <c r="A312" s="724" t="s">
        <v>15785</v>
      </c>
      <c r="B312" s="693" t="s">
        <v>7471</v>
      </c>
      <c r="C312" s="684" t="s">
        <v>73</v>
      </c>
      <c r="D312" s="693" t="s">
        <v>16599</v>
      </c>
      <c r="E312" s="745">
        <v>12000</v>
      </c>
      <c r="F312" s="684" t="s">
        <v>16600</v>
      </c>
      <c r="G312" s="693" t="s">
        <v>16601</v>
      </c>
      <c r="H312" s="693" t="s">
        <v>1119</v>
      </c>
      <c r="I312" s="693" t="s">
        <v>6567</v>
      </c>
      <c r="J312" s="828" t="s">
        <v>1688</v>
      </c>
      <c r="K312" s="832">
        <v>1</v>
      </c>
      <c r="L312" s="686">
        <v>1</v>
      </c>
      <c r="M312" s="833">
        <v>6683.33</v>
      </c>
      <c r="N312" s="830"/>
      <c r="O312" s="686"/>
      <c r="P312" s="687"/>
      <c r="Q312" s="323"/>
    </row>
    <row r="313" spans="1:17" s="770" customFormat="1" ht="27" customHeight="1">
      <c r="A313" s="724" t="s">
        <v>15785</v>
      </c>
      <c r="B313" s="693" t="s">
        <v>7471</v>
      </c>
      <c r="C313" s="684" t="s">
        <v>73</v>
      </c>
      <c r="D313" s="693" t="s">
        <v>16602</v>
      </c>
      <c r="E313" s="745">
        <v>7500</v>
      </c>
      <c r="F313" s="684" t="s">
        <v>16603</v>
      </c>
      <c r="G313" s="693" t="s">
        <v>16604</v>
      </c>
      <c r="H313" s="693" t="s">
        <v>986</v>
      </c>
      <c r="I313" s="693" t="s">
        <v>6567</v>
      </c>
      <c r="J313" s="828" t="s">
        <v>2090</v>
      </c>
      <c r="K313" s="832">
        <v>1</v>
      </c>
      <c r="L313" s="686">
        <v>12</v>
      </c>
      <c r="M313" s="833">
        <v>90000</v>
      </c>
      <c r="N313" s="830">
        <v>2</v>
      </c>
      <c r="O313" s="686">
        <v>6</v>
      </c>
      <c r="P313" s="687">
        <v>45000</v>
      </c>
      <c r="Q313" s="323"/>
    </row>
    <row r="314" spans="1:17" s="770" customFormat="1" ht="29.45" customHeight="1">
      <c r="A314" s="724" t="s">
        <v>15785</v>
      </c>
      <c r="B314" s="693" t="s">
        <v>7471</v>
      </c>
      <c r="C314" s="684" t="s">
        <v>73</v>
      </c>
      <c r="D314" s="693" t="s">
        <v>16605</v>
      </c>
      <c r="E314" s="745">
        <v>15600</v>
      </c>
      <c r="F314" s="684" t="s">
        <v>16606</v>
      </c>
      <c r="G314" s="693" t="s">
        <v>16607</v>
      </c>
      <c r="H314" s="693" t="s">
        <v>1119</v>
      </c>
      <c r="I314" s="693" t="s">
        <v>6567</v>
      </c>
      <c r="J314" s="828" t="s">
        <v>16608</v>
      </c>
      <c r="K314" s="832">
        <v>1</v>
      </c>
      <c r="L314" s="686">
        <v>1</v>
      </c>
      <c r="M314" s="833">
        <v>11893.54</v>
      </c>
      <c r="N314" s="830"/>
      <c r="O314" s="686"/>
      <c r="P314" s="687"/>
      <c r="Q314" s="323"/>
    </row>
    <row r="315" spans="1:17" s="770" customFormat="1" ht="24">
      <c r="A315" s="724" t="s">
        <v>15785</v>
      </c>
      <c r="B315" s="693" t="s">
        <v>7471</v>
      </c>
      <c r="C315" s="684" t="s">
        <v>73</v>
      </c>
      <c r="D315" s="693" t="s">
        <v>683</v>
      </c>
      <c r="E315" s="745">
        <v>12000</v>
      </c>
      <c r="F315" s="684" t="s">
        <v>16609</v>
      </c>
      <c r="G315" s="693" t="s">
        <v>16610</v>
      </c>
      <c r="H315" s="693" t="s">
        <v>1119</v>
      </c>
      <c r="I315" s="693" t="s">
        <v>6567</v>
      </c>
      <c r="J315" s="828" t="s">
        <v>1688</v>
      </c>
      <c r="K315" s="832"/>
      <c r="L315" s="686"/>
      <c r="M315" s="833"/>
      <c r="N315" s="830">
        <v>2</v>
      </c>
      <c r="O315" s="686">
        <v>4</v>
      </c>
      <c r="P315" s="687">
        <v>47097.22</v>
      </c>
      <c r="Q315" s="323"/>
    </row>
    <row r="316" spans="1:17" s="770" customFormat="1" ht="36">
      <c r="A316" s="724" t="s">
        <v>15785</v>
      </c>
      <c r="B316" s="693" t="s">
        <v>7471</v>
      </c>
      <c r="C316" s="684" t="s">
        <v>73</v>
      </c>
      <c r="D316" s="693" t="s">
        <v>16611</v>
      </c>
      <c r="E316" s="745">
        <v>2200</v>
      </c>
      <c r="F316" s="684" t="s">
        <v>16612</v>
      </c>
      <c r="G316" s="693" t="s">
        <v>16613</v>
      </c>
      <c r="H316" s="693" t="s">
        <v>864</v>
      </c>
      <c r="I316" s="693" t="s">
        <v>15849</v>
      </c>
      <c r="J316" s="828" t="s">
        <v>2383</v>
      </c>
      <c r="K316" s="832">
        <v>1</v>
      </c>
      <c r="L316" s="686">
        <v>12</v>
      </c>
      <c r="M316" s="833">
        <v>26400</v>
      </c>
      <c r="N316" s="830">
        <v>2</v>
      </c>
      <c r="O316" s="686">
        <v>6</v>
      </c>
      <c r="P316" s="687">
        <v>13200</v>
      </c>
      <c r="Q316" s="323"/>
    </row>
    <row r="317" spans="1:17" s="770" customFormat="1" ht="27.6" customHeight="1">
      <c r="A317" s="724" t="s">
        <v>15785</v>
      </c>
      <c r="B317" s="693" t="s">
        <v>7471</v>
      </c>
      <c r="C317" s="684" t="s">
        <v>73</v>
      </c>
      <c r="D317" s="693" t="s">
        <v>16614</v>
      </c>
      <c r="E317" s="745">
        <v>7000</v>
      </c>
      <c r="F317" s="684" t="s">
        <v>16615</v>
      </c>
      <c r="G317" s="693" t="s">
        <v>16616</v>
      </c>
      <c r="H317" s="693" t="s">
        <v>956</v>
      </c>
      <c r="I317" s="693" t="s">
        <v>6567</v>
      </c>
      <c r="J317" s="828" t="s">
        <v>812</v>
      </c>
      <c r="K317" s="832"/>
      <c r="L317" s="686"/>
      <c r="M317" s="833"/>
      <c r="N317" s="830">
        <v>2</v>
      </c>
      <c r="O317" s="686">
        <v>6</v>
      </c>
      <c r="P317" s="687">
        <v>41766.67</v>
      </c>
      <c r="Q317" s="323"/>
    </row>
    <row r="318" spans="1:17" s="770" customFormat="1" ht="27.6" customHeight="1">
      <c r="A318" s="724" t="s">
        <v>15785</v>
      </c>
      <c r="B318" s="693" t="s">
        <v>7471</v>
      </c>
      <c r="C318" s="684" t="s">
        <v>73</v>
      </c>
      <c r="D318" s="693" t="s">
        <v>15972</v>
      </c>
      <c r="E318" s="745">
        <v>7000</v>
      </c>
      <c r="F318" s="684" t="s">
        <v>16617</v>
      </c>
      <c r="G318" s="693" t="s">
        <v>16618</v>
      </c>
      <c r="H318" s="693" t="s">
        <v>1135</v>
      </c>
      <c r="I318" s="693" t="s">
        <v>6567</v>
      </c>
      <c r="J318" s="828" t="s">
        <v>5529</v>
      </c>
      <c r="K318" s="832">
        <v>1</v>
      </c>
      <c r="L318" s="686">
        <v>10</v>
      </c>
      <c r="M318" s="833">
        <v>69583.399999999994</v>
      </c>
      <c r="N318" s="830">
        <v>2</v>
      </c>
      <c r="O318" s="686">
        <v>6</v>
      </c>
      <c r="P318" s="687">
        <v>41766.67</v>
      </c>
      <c r="Q318" s="323"/>
    </row>
    <row r="319" spans="1:17" s="770" customFormat="1" ht="27.6" customHeight="1">
      <c r="A319" s="724" t="s">
        <v>15785</v>
      </c>
      <c r="B319" s="693" t="s">
        <v>7471</v>
      </c>
      <c r="C319" s="684" t="s">
        <v>73</v>
      </c>
      <c r="D319" s="693" t="s">
        <v>4109</v>
      </c>
      <c r="E319" s="745">
        <v>12000</v>
      </c>
      <c r="F319" s="684" t="s">
        <v>16619</v>
      </c>
      <c r="G319" s="693" t="s">
        <v>16620</v>
      </c>
      <c r="H319" s="693" t="s">
        <v>16621</v>
      </c>
      <c r="I319" s="693" t="s">
        <v>6567</v>
      </c>
      <c r="J319" s="828" t="s">
        <v>6525</v>
      </c>
      <c r="K319" s="832">
        <v>1</v>
      </c>
      <c r="L319" s="686">
        <v>12</v>
      </c>
      <c r="M319" s="833">
        <v>143550</v>
      </c>
      <c r="N319" s="830">
        <v>2</v>
      </c>
      <c r="O319" s="686">
        <v>6</v>
      </c>
      <c r="P319" s="687">
        <v>70602.97</v>
      </c>
      <c r="Q319" s="323"/>
    </row>
    <row r="320" spans="1:17" s="770" customFormat="1" ht="27.6" customHeight="1">
      <c r="A320" s="724" t="s">
        <v>15785</v>
      </c>
      <c r="B320" s="693" t="s">
        <v>7471</v>
      </c>
      <c r="C320" s="684" t="s">
        <v>73</v>
      </c>
      <c r="D320" s="693" t="s">
        <v>11392</v>
      </c>
      <c r="E320" s="745">
        <v>11000</v>
      </c>
      <c r="F320" s="684" t="s">
        <v>16622</v>
      </c>
      <c r="G320" s="693" t="s">
        <v>16623</v>
      </c>
      <c r="H320" s="693" t="s">
        <v>920</v>
      </c>
      <c r="I320" s="693" t="s">
        <v>6567</v>
      </c>
      <c r="J320" s="828" t="s">
        <v>1525</v>
      </c>
      <c r="K320" s="832">
        <v>1</v>
      </c>
      <c r="L320" s="686">
        <v>12</v>
      </c>
      <c r="M320" s="833">
        <v>131700</v>
      </c>
      <c r="N320" s="830">
        <v>2</v>
      </c>
      <c r="O320" s="686">
        <v>6</v>
      </c>
      <c r="P320" s="687">
        <v>65983.19</v>
      </c>
      <c r="Q320" s="323"/>
    </row>
    <row r="321" spans="1:17" s="770" customFormat="1" ht="36">
      <c r="A321" s="724" t="s">
        <v>15785</v>
      </c>
      <c r="B321" s="693" t="s">
        <v>7471</v>
      </c>
      <c r="C321" s="684" t="s">
        <v>73</v>
      </c>
      <c r="D321" s="693" t="s">
        <v>16624</v>
      </c>
      <c r="E321" s="745">
        <v>9000</v>
      </c>
      <c r="F321" s="684" t="s">
        <v>16625</v>
      </c>
      <c r="G321" s="693" t="s">
        <v>16626</v>
      </c>
      <c r="H321" s="693" t="s">
        <v>824</v>
      </c>
      <c r="I321" s="693" t="s">
        <v>6567</v>
      </c>
      <c r="J321" s="828" t="s">
        <v>825</v>
      </c>
      <c r="K321" s="832">
        <v>1</v>
      </c>
      <c r="L321" s="686">
        <v>2</v>
      </c>
      <c r="M321" s="833">
        <v>12123.93</v>
      </c>
      <c r="N321" s="830"/>
      <c r="O321" s="686"/>
      <c r="P321" s="687"/>
      <c r="Q321" s="323"/>
    </row>
    <row r="322" spans="1:17" s="770" customFormat="1" ht="24">
      <c r="A322" s="724" t="s">
        <v>15785</v>
      </c>
      <c r="B322" s="693" t="s">
        <v>7471</v>
      </c>
      <c r="C322" s="684" t="s">
        <v>73</v>
      </c>
      <c r="D322" s="693" t="s">
        <v>4109</v>
      </c>
      <c r="E322" s="745">
        <v>9000</v>
      </c>
      <c r="F322" s="684" t="s">
        <v>16627</v>
      </c>
      <c r="G322" s="693" t="s">
        <v>16628</v>
      </c>
      <c r="H322" s="693" t="s">
        <v>824</v>
      </c>
      <c r="I322" s="693" t="s">
        <v>6567</v>
      </c>
      <c r="J322" s="828" t="s">
        <v>825</v>
      </c>
      <c r="K322" s="832">
        <v>1</v>
      </c>
      <c r="L322" s="686">
        <v>4</v>
      </c>
      <c r="M322" s="833">
        <v>28511.670000000002</v>
      </c>
      <c r="N322" s="830"/>
      <c r="O322" s="686"/>
      <c r="P322" s="687"/>
      <c r="Q322" s="323"/>
    </row>
    <row r="323" spans="1:17" s="770" customFormat="1" ht="24">
      <c r="A323" s="724" t="s">
        <v>15785</v>
      </c>
      <c r="B323" s="693" t="s">
        <v>7471</v>
      </c>
      <c r="C323" s="684" t="s">
        <v>73</v>
      </c>
      <c r="D323" s="693" t="s">
        <v>6590</v>
      </c>
      <c r="E323" s="745">
        <v>6000</v>
      </c>
      <c r="F323" s="684" t="s">
        <v>16629</v>
      </c>
      <c r="G323" s="693" t="s">
        <v>16630</v>
      </c>
      <c r="H323" s="693" t="s">
        <v>920</v>
      </c>
      <c r="I323" s="693" t="s">
        <v>6567</v>
      </c>
      <c r="J323" s="828" t="s">
        <v>1525</v>
      </c>
      <c r="K323" s="832">
        <v>1</v>
      </c>
      <c r="L323" s="686">
        <v>1</v>
      </c>
      <c r="M323" s="833">
        <v>600</v>
      </c>
      <c r="N323" s="830"/>
      <c r="O323" s="686"/>
      <c r="P323" s="687"/>
      <c r="Q323" s="323"/>
    </row>
    <row r="324" spans="1:17" s="770" customFormat="1" ht="24">
      <c r="A324" s="724" t="s">
        <v>15785</v>
      </c>
      <c r="B324" s="693" t="s">
        <v>7471</v>
      </c>
      <c r="C324" s="684" t="s">
        <v>73</v>
      </c>
      <c r="D324" s="693" t="s">
        <v>16631</v>
      </c>
      <c r="E324" s="745">
        <v>1500</v>
      </c>
      <c r="F324" s="684" t="s">
        <v>16632</v>
      </c>
      <c r="G324" s="693" t="s">
        <v>16633</v>
      </c>
      <c r="H324" s="693" t="s">
        <v>4658</v>
      </c>
      <c r="I324" s="693" t="s">
        <v>15795</v>
      </c>
      <c r="J324" s="828" t="s">
        <v>3683</v>
      </c>
      <c r="K324" s="832">
        <v>1</v>
      </c>
      <c r="L324" s="686">
        <v>12</v>
      </c>
      <c r="M324" s="833">
        <v>18000</v>
      </c>
      <c r="N324" s="830">
        <v>2</v>
      </c>
      <c r="O324" s="686">
        <v>6</v>
      </c>
      <c r="P324" s="687">
        <v>9000</v>
      </c>
      <c r="Q324" s="323"/>
    </row>
    <row r="325" spans="1:17" s="770" customFormat="1" ht="72">
      <c r="A325" s="724" t="s">
        <v>15785</v>
      </c>
      <c r="B325" s="693" t="s">
        <v>7471</v>
      </c>
      <c r="C325" s="684" t="s">
        <v>73</v>
      </c>
      <c r="D325" s="693" t="s">
        <v>16634</v>
      </c>
      <c r="E325" s="745">
        <v>7000</v>
      </c>
      <c r="F325" s="684" t="s">
        <v>16635</v>
      </c>
      <c r="G325" s="693" t="s">
        <v>16636</v>
      </c>
      <c r="H325" s="693" t="s">
        <v>10082</v>
      </c>
      <c r="I325" s="693" t="s">
        <v>6567</v>
      </c>
      <c r="J325" s="828" t="s">
        <v>16637</v>
      </c>
      <c r="K325" s="832">
        <v>1</v>
      </c>
      <c r="L325" s="686">
        <v>4</v>
      </c>
      <c r="M325" s="833">
        <v>25900</v>
      </c>
      <c r="N325" s="830">
        <v>2</v>
      </c>
      <c r="O325" s="686">
        <v>6</v>
      </c>
      <c r="P325" s="687">
        <v>42000</v>
      </c>
      <c r="Q325" s="323"/>
    </row>
    <row r="326" spans="1:17" s="770" customFormat="1" ht="36">
      <c r="A326" s="724" t="s">
        <v>15785</v>
      </c>
      <c r="B326" s="693" t="s">
        <v>7471</v>
      </c>
      <c r="C326" s="684" t="s">
        <v>73</v>
      </c>
      <c r="D326" s="693" t="s">
        <v>16638</v>
      </c>
      <c r="E326" s="745">
        <v>9000</v>
      </c>
      <c r="F326" s="684" t="s">
        <v>16639</v>
      </c>
      <c r="G326" s="693" t="s">
        <v>16640</v>
      </c>
      <c r="H326" s="693" t="s">
        <v>956</v>
      </c>
      <c r="I326" s="693" t="s">
        <v>6567</v>
      </c>
      <c r="J326" s="828" t="s">
        <v>812</v>
      </c>
      <c r="K326" s="832">
        <v>1</v>
      </c>
      <c r="L326" s="686">
        <v>12</v>
      </c>
      <c r="M326" s="833">
        <v>108000</v>
      </c>
      <c r="N326" s="830">
        <v>2</v>
      </c>
      <c r="O326" s="686">
        <v>6</v>
      </c>
      <c r="P326" s="687">
        <v>54000</v>
      </c>
      <c r="Q326" s="323"/>
    </row>
    <row r="327" spans="1:17" s="770" customFormat="1" ht="24">
      <c r="A327" s="724" t="s">
        <v>15785</v>
      </c>
      <c r="B327" s="693" t="s">
        <v>7471</v>
      </c>
      <c r="C327" s="684" t="s">
        <v>73</v>
      </c>
      <c r="D327" s="693" t="s">
        <v>1929</v>
      </c>
      <c r="E327" s="745">
        <v>5000</v>
      </c>
      <c r="F327" s="684" t="s">
        <v>16641</v>
      </c>
      <c r="G327" s="693" t="s">
        <v>16642</v>
      </c>
      <c r="H327" s="693" t="s">
        <v>4682</v>
      </c>
      <c r="I327" s="693" t="s">
        <v>15849</v>
      </c>
      <c r="J327" s="828" t="s">
        <v>2759</v>
      </c>
      <c r="K327" s="832">
        <v>1</v>
      </c>
      <c r="L327" s="686">
        <v>12</v>
      </c>
      <c r="M327" s="833">
        <v>60000</v>
      </c>
      <c r="N327" s="830">
        <v>2</v>
      </c>
      <c r="O327" s="686">
        <v>6</v>
      </c>
      <c r="P327" s="687">
        <v>30000</v>
      </c>
      <c r="Q327" s="323"/>
    </row>
    <row r="328" spans="1:17" s="770" customFormat="1" ht="48">
      <c r="A328" s="724" t="s">
        <v>15785</v>
      </c>
      <c r="B328" s="693" t="s">
        <v>7471</v>
      </c>
      <c r="C328" s="684" t="s">
        <v>73</v>
      </c>
      <c r="D328" s="693" t="s">
        <v>16643</v>
      </c>
      <c r="E328" s="745">
        <v>8000</v>
      </c>
      <c r="F328" s="684" t="s">
        <v>16644</v>
      </c>
      <c r="G328" s="693" t="s">
        <v>16645</v>
      </c>
      <c r="H328" s="693" t="s">
        <v>16646</v>
      </c>
      <c r="I328" s="693" t="s">
        <v>6567</v>
      </c>
      <c r="J328" s="828" t="s">
        <v>16647</v>
      </c>
      <c r="K328" s="832">
        <v>1</v>
      </c>
      <c r="L328" s="686">
        <v>12</v>
      </c>
      <c r="M328" s="833">
        <v>95627.9</v>
      </c>
      <c r="N328" s="830">
        <v>2</v>
      </c>
      <c r="O328" s="686">
        <v>6</v>
      </c>
      <c r="P328" s="687">
        <v>47460.2</v>
      </c>
      <c r="Q328" s="323"/>
    </row>
    <row r="329" spans="1:17" s="770" customFormat="1" ht="30.6" customHeight="1">
      <c r="A329" s="724" t="s">
        <v>15785</v>
      </c>
      <c r="B329" s="693" t="s">
        <v>7471</v>
      </c>
      <c r="C329" s="684" t="s">
        <v>73</v>
      </c>
      <c r="D329" s="693" t="s">
        <v>15840</v>
      </c>
      <c r="E329" s="745">
        <v>7000</v>
      </c>
      <c r="F329" s="684" t="s">
        <v>16648</v>
      </c>
      <c r="G329" s="693" t="s">
        <v>16649</v>
      </c>
      <c r="H329" s="693" t="s">
        <v>3871</v>
      </c>
      <c r="I329" s="693" t="s">
        <v>802</v>
      </c>
      <c r="J329" s="828" t="s">
        <v>16097</v>
      </c>
      <c r="K329" s="832">
        <v>1</v>
      </c>
      <c r="L329" s="686">
        <v>5</v>
      </c>
      <c r="M329" s="833">
        <v>29166.67</v>
      </c>
      <c r="N329" s="830">
        <v>2</v>
      </c>
      <c r="O329" s="686">
        <v>6</v>
      </c>
      <c r="P329" s="687">
        <v>42000</v>
      </c>
      <c r="Q329" s="323"/>
    </row>
    <row r="330" spans="1:17" s="770" customFormat="1" ht="30.6" customHeight="1">
      <c r="A330" s="724" t="s">
        <v>15785</v>
      </c>
      <c r="B330" s="693" t="s">
        <v>7471</v>
      </c>
      <c r="C330" s="684" t="s">
        <v>73</v>
      </c>
      <c r="D330" s="693" t="s">
        <v>16650</v>
      </c>
      <c r="E330" s="745">
        <v>8500</v>
      </c>
      <c r="F330" s="684" t="s">
        <v>16651</v>
      </c>
      <c r="G330" s="693" t="s">
        <v>16652</v>
      </c>
      <c r="H330" s="693" t="s">
        <v>16653</v>
      </c>
      <c r="I330" s="693" t="s">
        <v>802</v>
      </c>
      <c r="J330" s="828" t="s">
        <v>16654</v>
      </c>
      <c r="K330" s="832">
        <v>1</v>
      </c>
      <c r="L330" s="686">
        <v>12</v>
      </c>
      <c r="M330" s="833">
        <v>101869.83</v>
      </c>
      <c r="N330" s="830">
        <v>2</v>
      </c>
      <c r="O330" s="686">
        <v>6</v>
      </c>
      <c r="P330" s="687">
        <v>51000</v>
      </c>
      <c r="Q330" s="323"/>
    </row>
    <row r="331" spans="1:17" s="770" customFormat="1" ht="30.6" customHeight="1">
      <c r="A331" s="724" t="s">
        <v>15785</v>
      </c>
      <c r="B331" s="693" t="s">
        <v>7471</v>
      </c>
      <c r="C331" s="684" t="s">
        <v>73</v>
      </c>
      <c r="D331" s="693" t="s">
        <v>11392</v>
      </c>
      <c r="E331" s="745">
        <v>11000</v>
      </c>
      <c r="F331" s="684" t="s">
        <v>16655</v>
      </c>
      <c r="G331" s="693" t="s">
        <v>16656</v>
      </c>
      <c r="H331" s="693" t="s">
        <v>956</v>
      </c>
      <c r="I331" s="693" t="s">
        <v>6567</v>
      </c>
      <c r="J331" s="828" t="s">
        <v>812</v>
      </c>
      <c r="K331" s="832">
        <v>1</v>
      </c>
      <c r="L331" s="686">
        <v>4</v>
      </c>
      <c r="M331" s="833">
        <v>44000</v>
      </c>
      <c r="N331" s="830"/>
      <c r="O331" s="686"/>
      <c r="P331" s="687"/>
      <c r="Q331" s="323"/>
    </row>
    <row r="332" spans="1:17" s="770" customFormat="1" ht="30.6" customHeight="1">
      <c r="A332" s="724" t="s">
        <v>15785</v>
      </c>
      <c r="B332" s="693" t="s">
        <v>7471</v>
      </c>
      <c r="C332" s="684" t="s">
        <v>73</v>
      </c>
      <c r="D332" s="693" t="s">
        <v>4109</v>
      </c>
      <c r="E332" s="745">
        <v>7500</v>
      </c>
      <c r="F332" s="684" t="s">
        <v>16657</v>
      </c>
      <c r="G332" s="693" t="s">
        <v>16658</v>
      </c>
      <c r="H332" s="693" t="s">
        <v>1119</v>
      </c>
      <c r="I332" s="693" t="s">
        <v>6567</v>
      </c>
      <c r="J332" s="828" t="s">
        <v>4216</v>
      </c>
      <c r="K332" s="832">
        <v>1</v>
      </c>
      <c r="L332" s="686">
        <v>12</v>
      </c>
      <c r="M332" s="833">
        <v>89716.489999999991</v>
      </c>
      <c r="N332" s="830">
        <v>2</v>
      </c>
      <c r="O332" s="686">
        <v>6</v>
      </c>
      <c r="P332" s="687">
        <v>44750</v>
      </c>
      <c r="Q332" s="323"/>
    </row>
    <row r="333" spans="1:17" s="770" customFormat="1" ht="30.6" customHeight="1">
      <c r="A333" s="724" t="s">
        <v>15785</v>
      </c>
      <c r="B333" s="693" t="s">
        <v>7471</v>
      </c>
      <c r="C333" s="684" t="s">
        <v>73</v>
      </c>
      <c r="D333" s="693" t="s">
        <v>16659</v>
      </c>
      <c r="E333" s="745">
        <v>4000</v>
      </c>
      <c r="F333" s="684" t="s">
        <v>16660</v>
      </c>
      <c r="G333" s="693" t="s">
        <v>16661</v>
      </c>
      <c r="H333" s="693" t="s">
        <v>3563</v>
      </c>
      <c r="I333" s="693" t="s">
        <v>802</v>
      </c>
      <c r="J333" s="828" t="s">
        <v>16662</v>
      </c>
      <c r="K333" s="832">
        <v>1</v>
      </c>
      <c r="L333" s="686">
        <v>12</v>
      </c>
      <c r="M333" s="833">
        <v>47733.34</v>
      </c>
      <c r="N333" s="830">
        <v>2</v>
      </c>
      <c r="O333" s="686">
        <v>6</v>
      </c>
      <c r="P333" s="687">
        <v>23466.67</v>
      </c>
      <c r="Q333" s="323"/>
    </row>
    <row r="334" spans="1:17" s="770" customFormat="1" ht="76.900000000000006" customHeight="1">
      <c r="A334" s="724" t="s">
        <v>15785</v>
      </c>
      <c r="B334" s="693" t="s">
        <v>7471</v>
      </c>
      <c r="C334" s="684" t="s">
        <v>73</v>
      </c>
      <c r="D334" s="693" t="s">
        <v>16663</v>
      </c>
      <c r="E334" s="745">
        <v>5000</v>
      </c>
      <c r="F334" s="684" t="s">
        <v>16664</v>
      </c>
      <c r="G334" s="693" t="s">
        <v>16665</v>
      </c>
      <c r="H334" s="693" t="s">
        <v>3259</v>
      </c>
      <c r="I334" s="693" t="s">
        <v>6567</v>
      </c>
      <c r="J334" s="828" t="s">
        <v>16666</v>
      </c>
      <c r="K334" s="832">
        <v>1</v>
      </c>
      <c r="L334" s="686">
        <v>12</v>
      </c>
      <c r="M334" s="833">
        <v>60000</v>
      </c>
      <c r="N334" s="830">
        <v>2</v>
      </c>
      <c r="O334" s="686">
        <v>6</v>
      </c>
      <c r="P334" s="687">
        <v>29833.33</v>
      </c>
      <c r="Q334" s="323"/>
    </row>
    <row r="335" spans="1:17" s="770" customFormat="1" ht="27.6" customHeight="1">
      <c r="A335" s="724" t="s">
        <v>15785</v>
      </c>
      <c r="B335" s="693" t="s">
        <v>7471</v>
      </c>
      <c r="C335" s="684" t="s">
        <v>73</v>
      </c>
      <c r="D335" s="693" t="s">
        <v>16667</v>
      </c>
      <c r="E335" s="745">
        <v>7000</v>
      </c>
      <c r="F335" s="684" t="s">
        <v>16668</v>
      </c>
      <c r="G335" s="693" t="s">
        <v>16669</v>
      </c>
      <c r="H335" s="693" t="s">
        <v>1135</v>
      </c>
      <c r="I335" s="693" t="s">
        <v>802</v>
      </c>
      <c r="J335" s="828" t="s">
        <v>16670</v>
      </c>
      <c r="K335" s="832">
        <v>1</v>
      </c>
      <c r="L335" s="686">
        <v>12</v>
      </c>
      <c r="M335" s="833">
        <v>84000</v>
      </c>
      <c r="N335" s="830">
        <v>2</v>
      </c>
      <c r="O335" s="686">
        <v>6</v>
      </c>
      <c r="P335" s="687">
        <v>41997.08</v>
      </c>
      <c r="Q335" s="323"/>
    </row>
    <row r="336" spans="1:17" s="770" customFormat="1" ht="60">
      <c r="A336" s="724" t="s">
        <v>15785</v>
      </c>
      <c r="B336" s="693" t="s">
        <v>7471</v>
      </c>
      <c r="C336" s="684" t="s">
        <v>73</v>
      </c>
      <c r="D336" s="693" t="s">
        <v>15953</v>
      </c>
      <c r="E336" s="745">
        <v>7000</v>
      </c>
      <c r="F336" s="684" t="s">
        <v>16671</v>
      </c>
      <c r="G336" s="693" t="s">
        <v>16672</v>
      </c>
      <c r="H336" s="693" t="s">
        <v>16673</v>
      </c>
      <c r="I336" s="693" t="s">
        <v>802</v>
      </c>
      <c r="J336" s="828" t="s">
        <v>16674</v>
      </c>
      <c r="K336" s="832">
        <v>1</v>
      </c>
      <c r="L336" s="686">
        <v>2</v>
      </c>
      <c r="M336" s="833">
        <v>14466.67</v>
      </c>
      <c r="N336" s="830">
        <v>2</v>
      </c>
      <c r="O336" s="686">
        <v>6</v>
      </c>
      <c r="P336" s="687">
        <v>42000</v>
      </c>
      <c r="Q336" s="323"/>
    </row>
    <row r="337" spans="1:17" s="770" customFormat="1" ht="24">
      <c r="A337" s="724" t="s">
        <v>15785</v>
      </c>
      <c r="B337" s="693" t="s">
        <v>7471</v>
      </c>
      <c r="C337" s="684" t="s">
        <v>73</v>
      </c>
      <c r="D337" s="693" t="s">
        <v>4109</v>
      </c>
      <c r="E337" s="745">
        <v>8000</v>
      </c>
      <c r="F337" s="684" t="s">
        <v>16675</v>
      </c>
      <c r="G337" s="693" t="s">
        <v>16676</v>
      </c>
      <c r="H337" s="693" t="s">
        <v>888</v>
      </c>
      <c r="I337" s="693" t="s">
        <v>6567</v>
      </c>
      <c r="J337" s="828" t="s">
        <v>4679</v>
      </c>
      <c r="K337" s="832">
        <v>1</v>
      </c>
      <c r="L337" s="686">
        <v>12</v>
      </c>
      <c r="M337" s="833">
        <v>96000</v>
      </c>
      <c r="N337" s="830">
        <v>2</v>
      </c>
      <c r="O337" s="686">
        <v>6</v>
      </c>
      <c r="P337" s="687">
        <v>48000</v>
      </c>
      <c r="Q337" s="323"/>
    </row>
    <row r="338" spans="1:17" s="770" customFormat="1" ht="25.9" customHeight="1">
      <c r="A338" s="724" t="s">
        <v>15785</v>
      </c>
      <c r="B338" s="693" t="s">
        <v>7471</v>
      </c>
      <c r="C338" s="684" t="s">
        <v>73</v>
      </c>
      <c r="D338" s="693" t="s">
        <v>9565</v>
      </c>
      <c r="E338" s="745">
        <v>2500</v>
      </c>
      <c r="F338" s="684" t="s">
        <v>16677</v>
      </c>
      <c r="G338" s="693" t="s">
        <v>16678</v>
      </c>
      <c r="H338" s="693" t="s">
        <v>4658</v>
      </c>
      <c r="I338" s="693" t="s">
        <v>15795</v>
      </c>
      <c r="J338" s="828" t="s">
        <v>3683</v>
      </c>
      <c r="K338" s="832">
        <v>1</v>
      </c>
      <c r="L338" s="686">
        <v>12</v>
      </c>
      <c r="M338" s="833">
        <v>30000</v>
      </c>
      <c r="N338" s="830">
        <v>2</v>
      </c>
      <c r="O338" s="686">
        <v>6</v>
      </c>
      <c r="P338" s="687">
        <v>15000</v>
      </c>
      <c r="Q338" s="323"/>
    </row>
    <row r="339" spans="1:17" s="770" customFormat="1" ht="19.899999999999999" customHeight="1">
      <c r="A339" s="724" t="s">
        <v>15785</v>
      </c>
      <c r="B339" s="693" t="s">
        <v>7471</v>
      </c>
      <c r="C339" s="684" t="s">
        <v>73</v>
      </c>
      <c r="D339" s="693" t="s">
        <v>4182</v>
      </c>
      <c r="E339" s="745">
        <v>3400</v>
      </c>
      <c r="F339" s="684" t="s">
        <v>16679</v>
      </c>
      <c r="G339" s="693" t="s">
        <v>16680</v>
      </c>
      <c r="H339" s="693" t="s">
        <v>4658</v>
      </c>
      <c r="I339" s="693" t="s">
        <v>15795</v>
      </c>
      <c r="J339" s="828" t="s">
        <v>3683</v>
      </c>
      <c r="K339" s="832">
        <v>1</v>
      </c>
      <c r="L339" s="686">
        <v>12</v>
      </c>
      <c r="M339" s="833">
        <v>40800</v>
      </c>
      <c r="N339" s="830">
        <v>2</v>
      </c>
      <c r="O339" s="686">
        <v>6</v>
      </c>
      <c r="P339" s="687">
        <v>20400</v>
      </c>
      <c r="Q339" s="323"/>
    </row>
    <row r="340" spans="1:17" s="770" customFormat="1" ht="26.45" customHeight="1">
      <c r="A340" s="724" t="s">
        <v>15785</v>
      </c>
      <c r="B340" s="693" t="s">
        <v>7471</v>
      </c>
      <c r="C340" s="684" t="s">
        <v>73</v>
      </c>
      <c r="D340" s="693" t="s">
        <v>16681</v>
      </c>
      <c r="E340" s="745">
        <v>14000</v>
      </c>
      <c r="F340" s="684" t="s">
        <v>16682</v>
      </c>
      <c r="G340" s="693" t="s">
        <v>16683</v>
      </c>
      <c r="H340" s="693" t="s">
        <v>16684</v>
      </c>
      <c r="I340" s="693" t="s">
        <v>6567</v>
      </c>
      <c r="J340" s="828" t="s">
        <v>16685</v>
      </c>
      <c r="K340" s="832">
        <v>1</v>
      </c>
      <c r="L340" s="686">
        <v>5</v>
      </c>
      <c r="M340" s="833">
        <v>70000</v>
      </c>
      <c r="N340" s="830">
        <v>2</v>
      </c>
      <c r="O340" s="686">
        <v>6</v>
      </c>
      <c r="P340" s="687">
        <v>84000</v>
      </c>
      <c r="Q340" s="323"/>
    </row>
    <row r="341" spans="1:17" s="770" customFormat="1" ht="24">
      <c r="A341" s="724" t="s">
        <v>15785</v>
      </c>
      <c r="B341" s="693" t="s">
        <v>7471</v>
      </c>
      <c r="C341" s="684" t="s">
        <v>73</v>
      </c>
      <c r="D341" s="693" t="s">
        <v>6500</v>
      </c>
      <c r="E341" s="745">
        <v>8000</v>
      </c>
      <c r="F341" s="684" t="s">
        <v>16686</v>
      </c>
      <c r="G341" s="693" t="s">
        <v>16687</v>
      </c>
      <c r="H341" s="693" t="s">
        <v>1119</v>
      </c>
      <c r="I341" s="693" t="s">
        <v>6567</v>
      </c>
      <c r="J341" s="828" t="s">
        <v>4216</v>
      </c>
      <c r="K341" s="832">
        <v>1</v>
      </c>
      <c r="L341" s="686">
        <v>1</v>
      </c>
      <c r="M341" s="833">
        <v>6755</v>
      </c>
      <c r="N341" s="830"/>
      <c r="O341" s="686"/>
      <c r="P341" s="687"/>
      <c r="Q341" s="323"/>
    </row>
    <row r="342" spans="1:17" s="770" customFormat="1" ht="24">
      <c r="A342" s="724" t="s">
        <v>15785</v>
      </c>
      <c r="B342" s="693" t="s">
        <v>7471</v>
      </c>
      <c r="C342" s="684" t="s">
        <v>73</v>
      </c>
      <c r="D342" s="693" t="s">
        <v>4109</v>
      </c>
      <c r="E342" s="745">
        <v>8000</v>
      </c>
      <c r="F342" s="684" t="s">
        <v>16688</v>
      </c>
      <c r="G342" s="693" t="s">
        <v>16689</v>
      </c>
      <c r="H342" s="693" t="s">
        <v>1119</v>
      </c>
      <c r="I342" s="693" t="s">
        <v>6567</v>
      </c>
      <c r="J342" s="828" t="s">
        <v>4216</v>
      </c>
      <c r="K342" s="832">
        <v>1</v>
      </c>
      <c r="L342" s="686">
        <v>12</v>
      </c>
      <c r="M342" s="833">
        <v>93854.6</v>
      </c>
      <c r="N342" s="830">
        <v>2</v>
      </c>
      <c r="O342" s="686">
        <v>6</v>
      </c>
      <c r="P342" s="687">
        <v>47733.33</v>
      </c>
      <c r="Q342" s="323"/>
    </row>
    <row r="343" spans="1:17" s="770" customFormat="1" ht="24">
      <c r="A343" s="724" t="s">
        <v>15785</v>
      </c>
      <c r="B343" s="693" t="s">
        <v>7471</v>
      </c>
      <c r="C343" s="684" t="s">
        <v>73</v>
      </c>
      <c r="D343" s="693" t="s">
        <v>4182</v>
      </c>
      <c r="E343" s="745">
        <v>3400</v>
      </c>
      <c r="F343" s="684" t="s">
        <v>16690</v>
      </c>
      <c r="G343" s="693" t="s">
        <v>16691</v>
      </c>
      <c r="H343" s="693" t="s">
        <v>4658</v>
      </c>
      <c r="I343" s="693" t="s">
        <v>15795</v>
      </c>
      <c r="J343" s="828" t="s">
        <v>3683</v>
      </c>
      <c r="K343" s="832">
        <v>1</v>
      </c>
      <c r="L343" s="686">
        <v>12</v>
      </c>
      <c r="M343" s="833">
        <v>40800</v>
      </c>
      <c r="N343" s="830">
        <v>2</v>
      </c>
      <c r="O343" s="686">
        <v>6</v>
      </c>
      <c r="P343" s="687">
        <v>20400</v>
      </c>
      <c r="Q343" s="323"/>
    </row>
    <row r="344" spans="1:17" s="770" customFormat="1" ht="24">
      <c r="A344" s="724" t="s">
        <v>15785</v>
      </c>
      <c r="B344" s="693" t="s">
        <v>7471</v>
      </c>
      <c r="C344" s="684" t="s">
        <v>73</v>
      </c>
      <c r="D344" s="693" t="s">
        <v>16692</v>
      </c>
      <c r="E344" s="745">
        <v>7000</v>
      </c>
      <c r="F344" s="684" t="s">
        <v>16693</v>
      </c>
      <c r="G344" s="693" t="s">
        <v>16694</v>
      </c>
      <c r="H344" s="693" t="s">
        <v>1119</v>
      </c>
      <c r="I344" s="693" t="s">
        <v>6567</v>
      </c>
      <c r="J344" s="828" t="s">
        <v>4216</v>
      </c>
      <c r="K344" s="832">
        <v>1</v>
      </c>
      <c r="L344" s="686">
        <v>7</v>
      </c>
      <c r="M344" s="833">
        <v>44566.67</v>
      </c>
      <c r="N344" s="830"/>
      <c r="O344" s="686"/>
      <c r="P344" s="687"/>
      <c r="Q344" s="323"/>
    </row>
    <row r="345" spans="1:17" s="770" customFormat="1" ht="24">
      <c r="A345" s="724" t="s">
        <v>15785</v>
      </c>
      <c r="B345" s="693" t="s">
        <v>7471</v>
      </c>
      <c r="C345" s="684" t="s">
        <v>73</v>
      </c>
      <c r="D345" s="693" t="s">
        <v>6500</v>
      </c>
      <c r="E345" s="745">
        <v>9000</v>
      </c>
      <c r="F345" s="684" t="s">
        <v>16693</v>
      </c>
      <c r="G345" s="693" t="s">
        <v>16694</v>
      </c>
      <c r="H345" s="693" t="s">
        <v>1119</v>
      </c>
      <c r="I345" s="693" t="s">
        <v>6567</v>
      </c>
      <c r="J345" s="828" t="s">
        <v>4216</v>
      </c>
      <c r="K345" s="832">
        <v>1</v>
      </c>
      <c r="L345" s="686">
        <v>6</v>
      </c>
      <c r="M345" s="833">
        <v>50700</v>
      </c>
      <c r="N345" s="830">
        <v>2</v>
      </c>
      <c r="O345" s="686">
        <v>6</v>
      </c>
      <c r="P345" s="687">
        <v>54000</v>
      </c>
      <c r="Q345" s="323"/>
    </row>
    <row r="346" spans="1:17" s="770" customFormat="1" ht="36">
      <c r="A346" s="724" t="s">
        <v>15785</v>
      </c>
      <c r="B346" s="693" t="s">
        <v>7471</v>
      </c>
      <c r="C346" s="684" t="s">
        <v>73</v>
      </c>
      <c r="D346" s="693" t="s">
        <v>16695</v>
      </c>
      <c r="E346" s="745">
        <v>5500</v>
      </c>
      <c r="F346" s="684" t="s">
        <v>16696</v>
      </c>
      <c r="G346" s="693" t="s">
        <v>16697</v>
      </c>
      <c r="H346" s="693" t="s">
        <v>864</v>
      </c>
      <c r="I346" s="693" t="s">
        <v>15849</v>
      </c>
      <c r="J346" s="828" t="s">
        <v>16698</v>
      </c>
      <c r="K346" s="832">
        <v>1</v>
      </c>
      <c r="L346" s="686">
        <v>2</v>
      </c>
      <c r="M346" s="833">
        <v>5162.7299999999996</v>
      </c>
      <c r="N346" s="830"/>
      <c r="O346" s="686"/>
      <c r="P346" s="687"/>
      <c r="Q346" s="323"/>
    </row>
    <row r="347" spans="1:17" s="770" customFormat="1" ht="24">
      <c r="A347" s="724" t="s">
        <v>15785</v>
      </c>
      <c r="B347" s="693" t="s">
        <v>7471</v>
      </c>
      <c r="C347" s="684" t="s">
        <v>73</v>
      </c>
      <c r="D347" s="693" t="s">
        <v>16699</v>
      </c>
      <c r="E347" s="745">
        <v>11500</v>
      </c>
      <c r="F347" s="684" t="s">
        <v>16700</v>
      </c>
      <c r="G347" s="693" t="s">
        <v>16701</v>
      </c>
      <c r="H347" s="693" t="s">
        <v>1013</v>
      </c>
      <c r="I347" s="693" t="s">
        <v>6567</v>
      </c>
      <c r="J347" s="828" t="s">
        <v>1766</v>
      </c>
      <c r="K347" s="832">
        <v>1</v>
      </c>
      <c r="L347" s="686">
        <v>4</v>
      </c>
      <c r="M347" s="833">
        <v>37566.67</v>
      </c>
      <c r="N347" s="830">
        <v>1</v>
      </c>
      <c r="O347" s="686">
        <v>1</v>
      </c>
      <c r="P347" s="687">
        <v>8050</v>
      </c>
      <c r="Q347" s="323"/>
    </row>
    <row r="348" spans="1:17" s="770" customFormat="1" ht="68.45" customHeight="1">
      <c r="A348" s="724" t="s">
        <v>15785</v>
      </c>
      <c r="B348" s="693" t="s">
        <v>7471</v>
      </c>
      <c r="C348" s="684" t="s">
        <v>73</v>
      </c>
      <c r="D348" s="693" t="s">
        <v>4109</v>
      </c>
      <c r="E348" s="745">
        <v>6500</v>
      </c>
      <c r="F348" s="684" t="s">
        <v>16702</v>
      </c>
      <c r="G348" s="693" t="s">
        <v>16703</v>
      </c>
      <c r="H348" s="693" t="s">
        <v>15948</v>
      </c>
      <c r="I348" s="693" t="s">
        <v>802</v>
      </c>
      <c r="J348" s="828" t="s">
        <v>16704</v>
      </c>
      <c r="K348" s="832">
        <v>1</v>
      </c>
      <c r="L348" s="686">
        <v>12</v>
      </c>
      <c r="M348" s="833">
        <v>78000</v>
      </c>
      <c r="N348" s="830">
        <v>2</v>
      </c>
      <c r="O348" s="686">
        <v>6</v>
      </c>
      <c r="P348" s="687">
        <v>39000</v>
      </c>
      <c r="Q348" s="323"/>
    </row>
    <row r="349" spans="1:17" s="770" customFormat="1" ht="24">
      <c r="A349" s="724" t="s">
        <v>15785</v>
      </c>
      <c r="B349" s="693" t="s">
        <v>7471</v>
      </c>
      <c r="C349" s="684" t="s">
        <v>73</v>
      </c>
      <c r="D349" s="693" t="s">
        <v>4109</v>
      </c>
      <c r="E349" s="745">
        <v>8500</v>
      </c>
      <c r="F349" s="684" t="s">
        <v>16705</v>
      </c>
      <c r="G349" s="693" t="s">
        <v>16706</v>
      </c>
      <c r="H349" s="693" t="s">
        <v>1119</v>
      </c>
      <c r="I349" s="693" t="s">
        <v>6567</v>
      </c>
      <c r="J349" s="828" t="s">
        <v>4216</v>
      </c>
      <c r="K349" s="832">
        <v>1</v>
      </c>
      <c r="L349" s="686">
        <v>12</v>
      </c>
      <c r="M349" s="833">
        <v>102000</v>
      </c>
      <c r="N349" s="830">
        <v>2</v>
      </c>
      <c r="O349" s="686">
        <v>6</v>
      </c>
      <c r="P349" s="687">
        <v>51000</v>
      </c>
      <c r="Q349" s="323"/>
    </row>
    <row r="350" spans="1:17" s="770" customFormat="1" ht="36">
      <c r="A350" s="724" t="s">
        <v>15785</v>
      </c>
      <c r="B350" s="693" t="s">
        <v>7471</v>
      </c>
      <c r="C350" s="684" t="s">
        <v>73</v>
      </c>
      <c r="D350" s="693" t="s">
        <v>16707</v>
      </c>
      <c r="E350" s="745">
        <v>15600</v>
      </c>
      <c r="F350" s="684" t="s">
        <v>16708</v>
      </c>
      <c r="G350" s="693" t="s">
        <v>16709</v>
      </c>
      <c r="H350" s="693" t="s">
        <v>793</v>
      </c>
      <c r="I350" s="693" t="s">
        <v>6567</v>
      </c>
      <c r="J350" s="828" t="s">
        <v>6793</v>
      </c>
      <c r="K350" s="832">
        <v>1</v>
      </c>
      <c r="L350" s="686">
        <v>4</v>
      </c>
      <c r="M350" s="833">
        <v>47294.720000000001</v>
      </c>
      <c r="N350" s="830"/>
      <c r="O350" s="686"/>
      <c r="P350" s="687"/>
      <c r="Q350" s="323"/>
    </row>
    <row r="351" spans="1:17" s="770" customFormat="1" ht="24">
      <c r="A351" s="724" t="s">
        <v>15785</v>
      </c>
      <c r="B351" s="693" t="s">
        <v>7471</v>
      </c>
      <c r="C351" s="684" t="s">
        <v>73</v>
      </c>
      <c r="D351" s="693" t="s">
        <v>16115</v>
      </c>
      <c r="E351" s="745">
        <v>15600</v>
      </c>
      <c r="F351" s="684" t="s">
        <v>16710</v>
      </c>
      <c r="G351" s="693" t="s">
        <v>16711</v>
      </c>
      <c r="H351" s="693" t="s">
        <v>16712</v>
      </c>
      <c r="I351" s="693" t="s">
        <v>6567</v>
      </c>
      <c r="J351" s="828" t="s">
        <v>16712</v>
      </c>
      <c r="K351" s="832">
        <v>1</v>
      </c>
      <c r="L351" s="686">
        <v>2</v>
      </c>
      <c r="M351" s="833">
        <v>24440</v>
      </c>
      <c r="N351" s="830">
        <v>1</v>
      </c>
      <c r="O351" s="686">
        <v>1</v>
      </c>
      <c r="P351" s="687">
        <v>1487.01</v>
      </c>
      <c r="Q351" s="323"/>
    </row>
    <row r="352" spans="1:17" s="770" customFormat="1" ht="24">
      <c r="A352" s="724" t="s">
        <v>15785</v>
      </c>
      <c r="B352" s="693" t="s">
        <v>7471</v>
      </c>
      <c r="C352" s="684" t="s">
        <v>73</v>
      </c>
      <c r="D352" s="693" t="s">
        <v>16426</v>
      </c>
      <c r="E352" s="745">
        <v>4000</v>
      </c>
      <c r="F352" s="684" t="s">
        <v>16713</v>
      </c>
      <c r="G352" s="693" t="s">
        <v>16714</v>
      </c>
      <c r="H352" s="693" t="s">
        <v>888</v>
      </c>
      <c r="I352" s="693" t="s">
        <v>6567</v>
      </c>
      <c r="J352" s="828" t="s">
        <v>887</v>
      </c>
      <c r="K352" s="832">
        <v>1</v>
      </c>
      <c r="L352" s="686">
        <v>3</v>
      </c>
      <c r="M352" s="833">
        <v>12666.666666666668</v>
      </c>
      <c r="N352" s="830">
        <v>1</v>
      </c>
      <c r="O352" s="686">
        <v>1</v>
      </c>
      <c r="P352" s="687">
        <v>3866.67</v>
      </c>
      <c r="Q352" s="323"/>
    </row>
    <row r="353" spans="1:17" s="770" customFormat="1" ht="48">
      <c r="A353" s="724" t="s">
        <v>15785</v>
      </c>
      <c r="B353" s="693" t="s">
        <v>7471</v>
      </c>
      <c r="C353" s="684" t="s">
        <v>73</v>
      </c>
      <c r="D353" s="693" t="s">
        <v>16715</v>
      </c>
      <c r="E353" s="745">
        <v>7000</v>
      </c>
      <c r="F353" s="684" t="s">
        <v>16716</v>
      </c>
      <c r="G353" s="693" t="s">
        <v>16717</v>
      </c>
      <c r="H353" s="693" t="s">
        <v>824</v>
      </c>
      <c r="I353" s="693" t="s">
        <v>6567</v>
      </c>
      <c r="J353" s="828" t="s">
        <v>825</v>
      </c>
      <c r="K353" s="832">
        <v>1</v>
      </c>
      <c r="L353" s="686">
        <v>4</v>
      </c>
      <c r="M353" s="833">
        <v>27066.67</v>
      </c>
      <c r="N353" s="830">
        <v>2</v>
      </c>
      <c r="O353" s="686">
        <v>6</v>
      </c>
      <c r="P353" s="687">
        <v>42000</v>
      </c>
      <c r="Q353" s="323"/>
    </row>
    <row r="354" spans="1:17" s="770" customFormat="1" ht="24">
      <c r="A354" s="724" t="s">
        <v>15785</v>
      </c>
      <c r="B354" s="693" t="s">
        <v>7471</v>
      </c>
      <c r="C354" s="684" t="s">
        <v>73</v>
      </c>
      <c r="D354" s="693" t="s">
        <v>16718</v>
      </c>
      <c r="E354" s="745">
        <v>7000</v>
      </c>
      <c r="F354" s="684" t="s">
        <v>16719</v>
      </c>
      <c r="G354" s="693" t="s">
        <v>16720</v>
      </c>
      <c r="H354" s="693" t="s">
        <v>1119</v>
      </c>
      <c r="I354" s="693" t="s">
        <v>6567</v>
      </c>
      <c r="J354" s="828" t="s">
        <v>1688</v>
      </c>
      <c r="K354" s="832"/>
      <c r="L354" s="686"/>
      <c r="M354" s="833"/>
      <c r="N354" s="830">
        <v>2</v>
      </c>
      <c r="O354" s="686">
        <v>6</v>
      </c>
      <c r="P354" s="687">
        <v>41766.67</v>
      </c>
      <c r="Q354" s="323"/>
    </row>
    <row r="355" spans="1:17" s="770" customFormat="1" ht="24">
      <c r="A355" s="724" t="s">
        <v>15785</v>
      </c>
      <c r="B355" s="693" t="s">
        <v>7471</v>
      </c>
      <c r="C355" s="684" t="s">
        <v>73</v>
      </c>
      <c r="D355" s="693" t="s">
        <v>16721</v>
      </c>
      <c r="E355" s="745">
        <v>12000</v>
      </c>
      <c r="F355" s="684" t="s">
        <v>16722</v>
      </c>
      <c r="G355" s="693" t="s">
        <v>16723</v>
      </c>
      <c r="H355" s="693" t="s">
        <v>1082</v>
      </c>
      <c r="I355" s="693" t="s">
        <v>6567</v>
      </c>
      <c r="J355" s="828" t="s">
        <v>4882</v>
      </c>
      <c r="K355" s="832">
        <v>1</v>
      </c>
      <c r="L355" s="686">
        <v>3</v>
      </c>
      <c r="M355" s="833">
        <v>35550</v>
      </c>
      <c r="N355" s="830"/>
      <c r="O355" s="686"/>
      <c r="P355" s="687"/>
      <c r="Q355" s="323"/>
    </row>
    <row r="356" spans="1:17" s="770" customFormat="1" ht="48">
      <c r="A356" s="724" t="s">
        <v>15785</v>
      </c>
      <c r="B356" s="693" t="s">
        <v>7471</v>
      </c>
      <c r="C356" s="684" t="s">
        <v>73</v>
      </c>
      <c r="D356" s="693" t="s">
        <v>16724</v>
      </c>
      <c r="E356" s="745">
        <v>9500</v>
      </c>
      <c r="F356" s="684" t="s">
        <v>16725</v>
      </c>
      <c r="G356" s="693" t="s">
        <v>16726</v>
      </c>
      <c r="H356" s="693" t="s">
        <v>824</v>
      </c>
      <c r="I356" s="693" t="s">
        <v>6567</v>
      </c>
      <c r="J356" s="828" t="s">
        <v>825</v>
      </c>
      <c r="K356" s="832"/>
      <c r="L356" s="686"/>
      <c r="M356" s="833"/>
      <c r="N356" s="830">
        <v>2</v>
      </c>
      <c r="O356" s="686">
        <v>6</v>
      </c>
      <c r="P356" s="687">
        <v>56683.33</v>
      </c>
      <c r="Q356" s="323"/>
    </row>
    <row r="357" spans="1:17" s="770" customFormat="1" ht="36">
      <c r="A357" s="724" t="s">
        <v>15785</v>
      </c>
      <c r="B357" s="693" t="s">
        <v>7471</v>
      </c>
      <c r="C357" s="684" t="s">
        <v>73</v>
      </c>
      <c r="D357" s="693" t="s">
        <v>16727</v>
      </c>
      <c r="E357" s="745">
        <v>9500</v>
      </c>
      <c r="F357" s="684" t="s">
        <v>16728</v>
      </c>
      <c r="G357" s="693" t="s">
        <v>16729</v>
      </c>
      <c r="H357" s="693" t="s">
        <v>920</v>
      </c>
      <c r="I357" s="693" t="s">
        <v>6567</v>
      </c>
      <c r="J357" s="828" t="s">
        <v>1525</v>
      </c>
      <c r="K357" s="832">
        <v>1</v>
      </c>
      <c r="L357" s="686">
        <v>6</v>
      </c>
      <c r="M357" s="833">
        <v>50033.33</v>
      </c>
      <c r="N357" s="830">
        <v>2</v>
      </c>
      <c r="O357" s="686">
        <v>6</v>
      </c>
      <c r="P357" s="687">
        <v>57000</v>
      </c>
      <c r="Q357" s="323"/>
    </row>
    <row r="358" spans="1:17" s="770" customFormat="1" ht="36">
      <c r="A358" s="724" t="s">
        <v>15785</v>
      </c>
      <c r="B358" s="693" t="s">
        <v>7471</v>
      </c>
      <c r="C358" s="684" t="s">
        <v>73</v>
      </c>
      <c r="D358" s="693" t="s">
        <v>16730</v>
      </c>
      <c r="E358" s="745">
        <v>12000</v>
      </c>
      <c r="F358" s="684" t="s">
        <v>16731</v>
      </c>
      <c r="G358" s="693" t="s">
        <v>16732</v>
      </c>
      <c r="H358" s="693" t="s">
        <v>16733</v>
      </c>
      <c r="I358" s="693" t="s">
        <v>802</v>
      </c>
      <c r="J358" s="828" t="s">
        <v>16734</v>
      </c>
      <c r="K358" s="832">
        <v>1</v>
      </c>
      <c r="L358" s="686">
        <v>1</v>
      </c>
      <c r="M358" s="833">
        <v>400</v>
      </c>
      <c r="N358" s="830"/>
      <c r="O358" s="686"/>
      <c r="P358" s="687"/>
      <c r="Q358" s="323"/>
    </row>
    <row r="359" spans="1:17" s="770" customFormat="1" ht="36">
      <c r="A359" s="724" t="s">
        <v>15785</v>
      </c>
      <c r="B359" s="693" t="s">
        <v>7471</v>
      </c>
      <c r="C359" s="684" t="s">
        <v>73</v>
      </c>
      <c r="D359" s="693" t="s">
        <v>15840</v>
      </c>
      <c r="E359" s="745">
        <v>7000</v>
      </c>
      <c r="F359" s="684" t="s">
        <v>16735</v>
      </c>
      <c r="G359" s="693" t="s">
        <v>16736</v>
      </c>
      <c r="H359" s="693" t="s">
        <v>1207</v>
      </c>
      <c r="I359" s="693" t="s">
        <v>6567</v>
      </c>
      <c r="J359" s="828" t="s">
        <v>16737</v>
      </c>
      <c r="K359" s="832">
        <v>1</v>
      </c>
      <c r="L359" s="686">
        <v>3</v>
      </c>
      <c r="M359" s="833">
        <v>23333.33</v>
      </c>
      <c r="N359" s="830"/>
      <c r="O359" s="686"/>
      <c r="P359" s="687"/>
      <c r="Q359" s="323"/>
    </row>
    <row r="360" spans="1:17" s="770" customFormat="1" ht="36">
      <c r="A360" s="724" t="s">
        <v>15785</v>
      </c>
      <c r="B360" s="693" t="s">
        <v>7471</v>
      </c>
      <c r="C360" s="684" t="s">
        <v>73</v>
      </c>
      <c r="D360" s="693" t="s">
        <v>16738</v>
      </c>
      <c r="E360" s="745">
        <v>6000</v>
      </c>
      <c r="F360" s="684" t="s">
        <v>16739</v>
      </c>
      <c r="G360" s="693" t="s">
        <v>16740</v>
      </c>
      <c r="H360" s="693" t="s">
        <v>824</v>
      </c>
      <c r="I360" s="693" t="s">
        <v>802</v>
      </c>
      <c r="J360" s="828" t="s">
        <v>5364</v>
      </c>
      <c r="K360" s="832">
        <v>1</v>
      </c>
      <c r="L360" s="686">
        <v>2</v>
      </c>
      <c r="M360" s="833">
        <v>11400</v>
      </c>
      <c r="N360" s="830">
        <v>1</v>
      </c>
      <c r="O360" s="686">
        <v>1</v>
      </c>
      <c r="P360" s="687">
        <v>6000</v>
      </c>
      <c r="Q360" s="323"/>
    </row>
    <row r="361" spans="1:17" s="770" customFormat="1" ht="48">
      <c r="A361" s="724" t="s">
        <v>15785</v>
      </c>
      <c r="B361" s="693" t="s">
        <v>7471</v>
      </c>
      <c r="C361" s="684" t="s">
        <v>73</v>
      </c>
      <c r="D361" s="693" t="s">
        <v>16741</v>
      </c>
      <c r="E361" s="745">
        <v>5500</v>
      </c>
      <c r="F361" s="684" t="s">
        <v>16742</v>
      </c>
      <c r="G361" s="693" t="s">
        <v>16743</v>
      </c>
      <c r="H361" s="693" t="s">
        <v>10082</v>
      </c>
      <c r="I361" s="693" t="s">
        <v>6567</v>
      </c>
      <c r="J361" s="828" t="s">
        <v>6613</v>
      </c>
      <c r="K361" s="832">
        <v>1</v>
      </c>
      <c r="L361" s="686">
        <v>12</v>
      </c>
      <c r="M361" s="833">
        <v>65953.850000000006</v>
      </c>
      <c r="N361" s="830">
        <v>2</v>
      </c>
      <c r="O361" s="686">
        <v>6</v>
      </c>
      <c r="P361" s="687">
        <v>33000</v>
      </c>
      <c r="Q361" s="323"/>
    </row>
    <row r="362" spans="1:17" s="770" customFormat="1" ht="24">
      <c r="A362" s="724" t="s">
        <v>15785</v>
      </c>
      <c r="B362" s="693" t="s">
        <v>7471</v>
      </c>
      <c r="C362" s="684" t="s">
        <v>73</v>
      </c>
      <c r="D362" s="693" t="s">
        <v>16744</v>
      </c>
      <c r="E362" s="745">
        <v>9000</v>
      </c>
      <c r="F362" s="684" t="s">
        <v>16745</v>
      </c>
      <c r="G362" s="693" t="s">
        <v>16746</v>
      </c>
      <c r="H362" s="693" t="s">
        <v>1119</v>
      </c>
      <c r="I362" s="693" t="s">
        <v>6567</v>
      </c>
      <c r="J362" s="828" t="s">
        <v>1688</v>
      </c>
      <c r="K362" s="832">
        <v>1</v>
      </c>
      <c r="L362" s="686">
        <v>4</v>
      </c>
      <c r="M362" s="833">
        <v>28500</v>
      </c>
      <c r="N362" s="830">
        <v>2</v>
      </c>
      <c r="O362" s="686">
        <v>6</v>
      </c>
      <c r="P362" s="687">
        <v>54000</v>
      </c>
      <c r="Q362" s="323"/>
    </row>
    <row r="363" spans="1:17" s="770" customFormat="1" ht="24">
      <c r="A363" s="724" t="s">
        <v>15785</v>
      </c>
      <c r="B363" s="693" t="s">
        <v>7471</v>
      </c>
      <c r="C363" s="684" t="s">
        <v>73</v>
      </c>
      <c r="D363" s="693" t="s">
        <v>16747</v>
      </c>
      <c r="E363" s="745">
        <v>8000</v>
      </c>
      <c r="F363" s="684" t="s">
        <v>16748</v>
      </c>
      <c r="G363" s="693" t="s">
        <v>16749</v>
      </c>
      <c r="H363" s="693" t="s">
        <v>1248</v>
      </c>
      <c r="I363" s="693" t="s">
        <v>6567</v>
      </c>
      <c r="J363" s="828" t="s">
        <v>3160</v>
      </c>
      <c r="K363" s="832">
        <v>1</v>
      </c>
      <c r="L363" s="686">
        <v>7</v>
      </c>
      <c r="M363" s="833">
        <v>56000</v>
      </c>
      <c r="N363" s="830">
        <v>1</v>
      </c>
      <c r="O363" s="686">
        <v>1</v>
      </c>
      <c r="P363" s="687">
        <v>8000</v>
      </c>
      <c r="Q363" s="323"/>
    </row>
    <row r="364" spans="1:17" s="770" customFormat="1" ht="36">
      <c r="A364" s="724" t="s">
        <v>15785</v>
      </c>
      <c r="B364" s="693" t="s">
        <v>7471</v>
      </c>
      <c r="C364" s="684" t="s">
        <v>73</v>
      </c>
      <c r="D364" s="693" t="s">
        <v>16750</v>
      </c>
      <c r="E364" s="745">
        <v>4000</v>
      </c>
      <c r="F364" s="684" t="s">
        <v>16751</v>
      </c>
      <c r="G364" s="693" t="s">
        <v>16752</v>
      </c>
      <c r="H364" s="693" t="s">
        <v>16274</v>
      </c>
      <c r="I364" s="693" t="s">
        <v>802</v>
      </c>
      <c r="J364" s="828" t="s">
        <v>16350</v>
      </c>
      <c r="K364" s="832">
        <v>1</v>
      </c>
      <c r="L364" s="686">
        <v>3</v>
      </c>
      <c r="M364" s="833">
        <v>12000</v>
      </c>
      <c r="N364" s="830">
        <v>1</v>
      </c>
      <c r="O364" s="686">
        <v>1</v>
      </c>
      <c r="P364" s="687">
        <v>4000</v>
      </c>
      <c r="Q364" s="323"/>
    </row>
    <row r="365" spans="1:17" s="770" customFormat="1" ht="48">
      <c r="A365" s="724" t="s">
        <v>15785</v>
      </c>
      <c r="B365" s="693" t="s">
        <v>7471</v>
      </c>
      <c r="C365" s="684" t="s">
        <v>73</v>
      </c>
      <c r="D365" s="693" t="s">
        <v>16107</v>
      </c>
      <c r="E365" s="745">
        <v>9000</v>
      </c>
      <c r="F365" s="684" t="s">
        <v>16753</v>
      </c>
      <c r="G365" s="693" t="s">
        <v>16754</v>
      </c>
      <c r="H365" s="693" t="s">
        <v>986</v>
      </c>
      <c r="I365" s="693" t="s">
        <v>802</v>
      </c>
      <c r="J365" s="828" t="s">
        <v>16755</v>
      </c>
      <c r="K365" s="832">
        <v>1</v>
      </c>
      <c r="L365" s="686">
        <v>9</v>
      </c>
      <c r="M365" s="833">
        <v>79016.83</v>
      </c>
      <c r="N365" s="830"/>
      <c r="O365" s="686"/>
      <c r="P365" s="687"/>
      <c r="Q365" s="323"/>
    </row>
    <row r="366" spans="1:17" s="770" customFormat="1" ht="24">
      <c r="A366" s="724" t="s">
        <v>15785</v>
      </c>
      <c r="B366" s="693" t="s">
        <v>7471</v>
      </c>
      <c r="C366" s="684" t="s">
        <v>73</v>
      </c>
      <c r="D366" s="693" t="s">
        <v>15920</v>
      </c>
      <c r="E366" s="745">
        <v>2700</v>
      </c>
      <c r="F366" s="684" t="s">
        <v>16756</v>
      </c>
      <c r="G366" s="693" t="s">
        <v>16757</v>
      </c>
      <c r="H366" s="693" t="s">
        <v>4658</v>
      </c>
      <c r="I366" s="693" t="s">
        <v>15795</v>
      </c>
      <c r="J366" s="828" t="s">
        <v>3683</v>
      </c>
      <c r="K366" s="832">
        <v>1</v>
      </c>
      <c r="L366" s="686">
        <v>4</v>
      </c>
      <c r="M366" s="833">
        <v>11070</v>
      </c>
      <c r="N366" s="830">
        <v>2</v>
      </c>
      <c r="O366" s="686">
        <v>6</v>
      </c>
      <c r="P366" s="687">
        <v>15570</v>
      </c>
      <c r="Q366" s="323"/>
    </row>
    <row r="367" spans="1:17" s="770" customFormat="1" ht="36">
      <c r="A367" s="724" t="s">
        <v>15785</v>
      </c>
      <c r="B367" s="693" t="s">
        <v>7471</v>
      </c>
      <c r="C367" s="684" t="s">
        <v>73</v>
      </c>
      <c r="D367" s="693" t="s">
        <v>11392</v>
      </c>
      <c r="E367" s="745">
        <v>5000</v>
      </c>
      <c r="F367" s="684" t="s">
        <v>16758</v>
      </c>
      <c r="G367" s="693" t="s">
        <v>16759</v>
      </c>
      <c r="H367" s="693" t="s">
        <v>2079</v>
      </c>
      <c r="I367" s="693" t="s">
        <v>6567</v>
      </c>
      <c r="J367" s="828" t="s">
        <v>4984</v>
      </c>
      <c r="K367" s="832">
        <v>1</v>
      </c>
      <c r="L367" s="686">
        <v>10</v>
      </c>
      <c r="M367" s="833">
        <v>50000</v>
      </c>
      <c r="N367" s="830"/>
      <c r="O367" s="686"/>
      <c r="P367" s="687"/>
      <c r="Q367" s="323"/>
    </row>
    <row r="368" spans="1:17" s="770" customFormat="1" ht="36">
      <c r="A368" s="724" t="s">
        <v>15785</v>
      </c>
      <c r="B368" s="693" t="s">
        <v>7471</v>
      </c>
      <c r="C368" s="684" t="s">
        <v>73</v>
      </c>
      <c r="D368" s="693" t="s">
        <v>6862</v>
      </c>
      <c r="E368" s="745">
        <v>10000</v>
      </c>
      <c r="F368" s="684" t="s">
        <v>16760</v>
      </c>
      <c r="G368" s="693" t="s">
        <v>16761</v>
      </c>
      <c r="H368" s="693" t="s">
        <v>8810</v>
      </c>
      <c r="I368" s="693" t="s">
        <v>6567</v>
      </c>
      <c r="J368" s="828" t="s">
        <v>16762</v>
      </c>
      <c r="K368" s="832">
        <v>1</v>
      </c>
      <c r="L368" s="686">
        <v>11</v>
      </c>
      <c r="M368" s="833">
        <v>109606.37000000001</v>
      </c>
      <c r="N368" s="830">
        <v>1</v>
      </c>
      <c r="O368" s="686">
        <v>1</v>
      </c>
      <c r="P368" s="687">
        <v>9506.8799999999992</v>
      </c>
      <c r="Q368" s="323"/>
    </row>
    <row r="369" spans="1:17" s="770" customFormat="1" ht="24">
      <c r="A369" s="724" t="s">
        <v>15785</v>
      </c>
      <c r="B369" s="693" t="s">
        <v>7471</v>
      </c>
      <c r="C369" s="684" t="s">
        <v>73</v>
      </c>
      <c r="D369" s="693" t="s">
        <v>4259</v>
      </c>
      <c r="E369" s="745">
        <v>8000</v>
      </c>
      <c r="F369" s="684" t="s">
        <v>16763</v>
      </c>
      <c r="G369" s="693" t="s">
        <v>16764</v>
      </c>
      <c r="H369" s="693" t="s">
        <v>3871</v>
      </c>
      <c r="I369" s="693" t="s">
        <v>6567</v>
      </c>
      <c r="J369" s="828" t="s">
        <v>16765</v>
      </c>
      <c r="K369" s="832">
        <v>1</v>
      </c>
      <c r="L369" s="686">
        <v>1</v>
      </c>
      <c r="M369" s="833">
        <v>8000</v>
      </c>
      <c r="N369" s="830"/>
      <c r="O369" s="686"/>
      <c r="P369" s="687"/>
      <c r="Q369" s="323"/>
    </row>
    <row r="370" spans="1:17" s="770" customFormat="1" ht="24">
      <c r="A370" s="724" t="s">
        <v>15785</v>
      </c>
      <c r="B370" s="693" t="s">
        <v>7471</v>
      </c>
      <c r="C370" s="684" t="s">
        <v>73</v>
      </c>
      <c r="D370" s="693" t="s">
        <v>1688</v>
      </c>
      <c r="E370" s="745">
        <v>9200</v>
      </c>
      <c r="F370" s="684" t="s">
        <v>16766</v>
      </c>
      <c r="G370" s="693" t="s">
        <v>16767</v>
      </c>
      <c r="H370" s="693" t="s">
        <v>1119</v>
      </c>
      <c r="I370" s="693" t="s">
        <v>6567</v>
      </c>
      <c r="J370" s="828" t="s">
        <v>1688</v>
      </c>
      <c r="K370" s="832">
        <v>1</v>
      </c>
      <c r="L370" s="686">
        <v>12</v>
      </c>
      <c r="M370" s="833">
        <v>109929.12</v>
      </c>
      <c r="N370" s="830">
        <v>2</v>
      </c>
      <c r="O370" s="686">
        <v>6</v>
      </c>
      <c r="P370" s="687">
        <v>55200</v>
      </c>
      <c r="Q370" s="323"/>
    </row>
    <row r="371" spans="1:17" s="770" customFormat="1" ht="24">
      <c r="A371" s="724" t="s">
        <v>15785</v>
      </c>
      <c r="B371" s="693" t="s">
        <v>7471</v>
      </c>
      <c r="C371" s="684" t="s">
        <v>73</v>
      </c>
      <c r="D371" s="693" t="s">
        <v>16768</v>
      </c>
      <c r="E371" s="745">
        <v>11000</v>
      </c>
      <c r="F371" s="684" t="s">
        <v>16769</v>
      </c>
      <c r="G371" s="693" t="s">
        <v>16770</v>
      </c>
      <c r="H371" s="693" t="s">
        <v>1342</v>
      </c>
      <c r="I371" s="693" t="s">
        <v>6567</v>
      </c>
      <c r="J371" s="828" t="s">
        <v>6832</v>
      </c>
      <c r="K371" s="832">
        <v>1</v>
      </c>
      <c r="L371" s="686">
        <v>2</v>
      </c>
      <c r="M371" s="833">
        <v>14666.67</v>
      </c>
      <c r="N371" s="830"/>
      <c r="O371" s="686"/>
      <c r="P371" s="687"/>
      <c r="Q371" s="323"/>
    </row>
    <row r="372" spans="1:17" s="770" customFormat="1" ht="24">
      <c r="A372" s="724" t="s">
        <v>15785</v>
      </c>
      <c r="B372" s="693" t="s">
        <v>7471</v>
      </c>
      <c r="C372" s="684" t="s">
        <v>73</v>
      </c>
      <c r="D372" s="693" t="s">
        <v>16771</v>
      </c>
      <c r="E372" s="745">
        <v>7000</v>
      </c>
      <c r="F372" s="684" t="s">
        <v>16772</v>
      </c>
      <c r="G372" s="693" t="s">
        <v>16773</v>
      </c>
      <c r="H372" s="693" t="s">
        <v>956</v>
      </c>
      <c r="I372" s="693" t="s">
        <v>6567</v>
      </c>
      <c r="J372" s="828" t="s">
        <v>812</v>
      </c>
      <c r="K372" s="832">
        <v>1</v>
      </c>
      <c r="L372" s="686">
        <v>4</v>
      </c>
      <c r="M372" s="833">
        <v>29166.67</v>
      </c>
      <c r="N372" s="830">
        <v>2</v>
      </c>
      <c r="O372" s="686">
        <v>6</v>
      </c>
      <c r="P372" s="687">
        <v>42000</v>
      </c>
      <c r="Q372" s="323"/>
    </row>
    <row r="373" spans="1:17" s="770" customFormat="1" ht="24">
      <c r="A373" s="724" t="s">
        <v>15785</v>
      </c>
      <c r="B373" s="693" t="s">
        <v>7471</v>
      </c>
      <c r="C373" s="684" t="s">
        <v>73</v>
      </c>
      <c r="D373" s="693" t="s">
        <v>16774</v>
      </c>
      <c r="E373" s="745">
        <v>14000</v>
      </c>
      <c r="F373" s="684" t="s">
        <v>16775</v>
      </c>
      <c r="G373" s="693" t="s">
        <v>16776</v>
      </c>
      <c r="H373" s="693" t="s">
        <v>824</v>
      </c>
      <c r="I373" s="693" t="s">
        <v>6567</v>
      </c>
      <c r="J373" s="828" t="s">
        <v>3554</v>
      </c>
      <c r="K373" s="832">
        <v>1</v>
      </c>
      <c r="L373" s="686">
        <v>12</v>
      </c>
      <c r="M373" s="833">
        <v>166054.38</v>
      </c>
      <c r="N373" s="830">
        <v>2</v>
      </c>
      <c r="O373" s="686">
        <v>6</v>
      </c>
      <c r="P373" s="687">
        <v>83199.649999999994</v>
      </c>
      <c r="Q373" s="323"/>
    </row>
    <row r="374" spans="1:17" s="770" customFormat="1" ht="24">
      <c r="A374" s="724" t="s">
        <v>15785</v>
      </c>
      <c r="B374" s="693" t="s">
        <v>7471</v>
      </c>
      <c r="C374" s="684" t="s">
        <v>73</v>
      </c>
      <c r="D374" s="693" t="s">
        <v>9252</v>
      </c>
      <c r="E374" s="745">
        <v>2200</v>
      </c>
      <c r="F374" s="684" t="s">
        <v>16777</v>
      </c>
      <c r="G374" s="693" t="s">
        <v>16778</v>
      </c>
      <c r="H374" s="693" t="s">
        <v>4658</v>
      </c>
      <c r="I374" s="693" t="s">
        <v>15795</v>
      </c>
      <c r="J374" s="828" t="s">
        <v>3683</v>
      </c>
      <c r="K374" s="832">
        <v>1</v>
      </c>
      <c r="L374" s="686">
        <v>12</v>
      </c>
      <c r="M374" s="833">
        <v>26400</v>
      </c>
      <c r="N374" s="830">
        <v>2</v>
      </c>
      <c r="O374" s="686">
        <v>6</v>
      </c>
      <c r="P374" s="687">
        <v>13200</v>
      </c>
      <c r="Q374" s="323"/>
    </row>
    <row r="375" spans="1:17" s="770" customFormat="1" ht="48">
      <c r="A375" s="724" t="s">
        <v>15785</v>
      </c>
      <c r="B375" s="693" t="s">
        <v>7471</v>
      </c>
      <c r="C375" s="684" t="s">
        <v>73</v>
      </c>
      <c r="D375" s="693" t="s">
        <v>15799</v>
      </c>
      <c r="E375" s="745">
        <v>9500</v>
      </c>
      <c r="F375" s="684" t="s">
        <v>16779</v>
      </c>
      <c r="G375" s="693" t="s">
        <v>16780</v>
      </c>
      <c r="H375" s="693" t="s">
        <v>824</v>
      </c>
      <c r="I375" s="693" t="s">
        <v>6567</v>
      </c>
      <c r="J375" s="828" t="s">
        <v>825</v>
      </c>
      <c r="K375" s="832"/>
      <c r="L375" s="686"/>
      <c r="M375" s="833"/>
      <c r="N375" s="830">
        <v>2</v>
      </c>
      <c r="O375" s="686">
        <v>5</v>
      </c>
      <c r="P375" s="687">
        <v>45916.67</v>
      </c>
      <c r="Q375" s="323"/>
    </row>
    <row r="376" spans="1:17" s="770" customFormat="1" ht="36">
      <c r="A376" s="724" t="s">
        <v>15785</v>
      </c>
      <c r="B376" s="693" t="s">
        <v>7471</v>
      </c>
      <c r="C376" s="684" t="s">
        <v>73</v>
      </c>
      <c r="D376" s="693" t="s">
        <v>16781</v>
      </c>
      <c r="E376" s="745">
        <v>12000</v>
      </c>
      <c r="F376" s="684" t="s">
        <v>16782</v>
      </c>
      <c r="G376" s="693" t="s">
        <v>16783</v>
      </c>
      <c r="H376" s="693" t="s">
        <v>1119</v>
      </c>
      <c r="I376" s="693" t="s">
        <v>6567</v>
      </c>
      <c r="J376" s="828" t="s">
        <v>1688</v>
      </c>
      <c r="K376" s="832"/>
      <c r="L376" s="686"/>
      <c r="M376" s="833"/>
      <c r="N376" s="830">
        <v>1</v>
      </c>
      <c r="O376" s="686">
        <v>3</v>
      </c>
      <c r="P376" s="687">
        <v>36000</v>
      </c>
      <c r="Q376" s="323"/>
    </row>
    <row r="377" spans="1:17" s="770" customFormat="1" ht="24">
      <c r="A377" s="724" t="s">
        <v>15785</v>
      </c>
      <c r="B377" s="693" t="s">
        <v>7471</v>
      </c>
      <c r="C377" s="684" t="s">
        <v>73</v>
      </c>
      <c r="D377" s="693" t="s">
        <v>4109</v>
      </c>
      <c r="E377" s="745">
        <v>7500</v>
      </c>
      <c r="F377" s="684" t="s">
        <v>16784</v>
      </c>
      <c r="G377" s="693" t="s">
        <v>16785</v>
      </c>
      <c r="H377" s="693" t="s">
        <v>920</v>
      </c>
      <c r="I377" s="693" t="s">
        <v>6567</v>
      </c>
      <c r="J377" s="828" t="s">
        <v>1525</v>
      </c>
      <c r="K377" s="832">
        <v>1</v>
      </c>
      <c r="L377" s="686">
        <v>12</v>
      </c>
      <c r="M377" s="833">
        <v>90000</v>
      </c>
      <c r="N377" s="830">
        <v>2</v>
      </c>
      <c r="O377" s="686">
        <v>6</v>
      </c>
      <c r="P377" s="687">
        <v>45000</v>
      </c>
      <c r="Q377" s="323"/>
    </row>
    <row r="378" spans="1:17" s="770" customFormat="1" ht="24">
      <c r="A378" s="724" t="s">
        <v>15785</v>
      </c>
      <c r="B378" s="693" t="s">
        <v>7471</v>
      </c>
      <c r="C378" s="684" t="s">
        <v>73</v>
      </c>
      <c r="D378" s="693" t="s">
        <v>15802</v>
      </c>
      <c r="E378" s="745">
        <v>2500</v>
      </c>
      <c r="F378" s="684" t="s">
        <v>16786</v>
      </c>
      <c r="G378" s="693" t="s">
        <v>16787</v>
      </c>
      <c r="H378" s="693" t="s">
        <v>1859</v>
      </c>
      <c r="I378" s="693" t="s">
        <v>6567</v>
      </c>
      <c r="J378" s="828" t="s">
        <v>16353</v>
      </c>
      <c r="K378" s="832">
        <v>1</v>
      </c>
      <c r="L378" s="686">
        <v>7</v>
      </c>
      <c r="M378" s="833">
        <v>16083.33</v>
      </c>
      <c r="N378" s="830">
        <v>2</v>
      </c>
      <c r="O378" s="686">
        <v>6</v>
      </c>
      <c r="P378" s="687">
        <v>14916.67</v>
      </c>
      <c r="Q378" s="323"/>
    </row>
    <row r="379" spans="1:17" s="770" customFormat="1" ht="36">
      <c r="A379" s="724" t="s">
        <v>15785</v>
      </c>
      <c r="B379" s="693" t="s">
        <v>7471</v>
      </c>
      <c r="C379" s="684" t="s">
        <v>73</v>
      </c>
      <c r="D379" s="693" t="s">
        <v>16721</v>
      </c>
      <c r="E379" s="745">
        <v>13000</v>
      </c>
      <c r="F379" s="684" t="s">
        <v>16788</v>
      </c>
      <c r="G379" s="693" t="s">
        <v>16789</v>
      </c>
      <c r="H379" s="693" t="s">
        <v>1119</v>
      </c>
      <c r="I379" s="693" t="s">
        <v>6567</v>
      </c>
      <c r="J379" s="828" t="s">
        <v>4216</v>
      </c>
      <c r="K379" s="832">
        <v>1</v>
      </c>
      <c r="L379" s="686">
        <v>12</v>
      </c>
      <c r="M379" s="833">
        <v>155766.79999999999</v>
      </c>
      <c r="N379" s="830">
        <v>2</v>
      </c>
      <c r="O379" s="686">
        <v>6</v>
      </c>
      <c r="P379" s="687">
        <v>78000</v>
      </c>
      <c r="Q379" s="323"/>
    </row>
    <row r="380" spans="1:17" s="770" customFormat="1" ht="24">
      <c r="A380" s="724" t="s">
        <v>15785</v>
      </c>
      <c r="B380" s="693" t="s">
        <v>7471</v>
      </c>
      <c r="C380" s="684" t="s">
        <v>73</v>
      </c>
      <c r="D380" s="693" t="s">
        <v>16790</v>
      </c>
      <c r="E380" s="745">
        <v>6000</v>
      </c>
      <c r="F380" s="684" t="s">
        <v>16791</v>
      </c>
      <c r="G380" s="693" t="s">
        <v>16792</v>
      </c>
      <c r="H380" s="693" t="s">
        <v>1342</v>
      </c>
      <c r="I380" s="693" t="s">
        <v>6567</v>
      </c>
      <c r="J380" s="828" t="s">
        <v>1841</v>
      </c>
      <c r="K380" s="832">
        <v>1</v>
      </c>
      <c r="L380" s="686">
        <v>12</v>
      </c>
      <c r="M380" s="833">
        <v>72400</v>
      </c>
      <c r="N380" s="830">
        <v>2</v>
      </c>
      <c r="O380" s="686">
        <v>6</v>
      </c>
      <c r="P380" s="687">
        <v>36000</v>
      </c>
      <c r="Q380" s="323"/>
    </row>
    <row r="381" spans="1:17" s="770" customFormat="1" ht="36">
      <c r="A381" s="724" t="s">
        <v>15785</v>
      </c>
      <c r="B381" s="693" t="s">
        <v>7471</v>
      </c>
      <c r="C381" s="684" t="s">
        <v>73</v>
      </c>
      <c r="D381" s="693" t="s">
        <v>16793</v>
      </c>
      <c r="E381" s="745">
        <v>5400</v>
      </c>
      <c r="F381" s="684" t="s">
        <v>16794</v>
      </c>
      <c r="G381" s="693" t="s">
        <v>16795</v>
      </c>
      <c r="H381" s="693" t="s">
        <v>1409</v>
      </c>
      <c r="I381" s="693" t="s">
        <v>802</v>
      </c>
      <c r="J381" s="828" t="s">
        <v>4149</v>
      </c>
      <c r="K381" s="832">
        <v>1</v>
      </c>
      <c r="L381" s="686">
        <v>1</v>
      </c>
      <c r="M381" s="833">
        <v>2700</v>
      </c>
      <c r="N381" s="830">
        <v>2</v>
      </c>
      <c r="O381" s="686">
        <v>6</v>
      </c>
      <c r="P381" s="687">
        <v>31680</v>
      </c>
      <c r="Q381" s="323"/>
    </row>
    <row r="382" spans="1:17" s="770" customFormat="1" ht="24">
      <c r="A382" s="724" t="s">
        <v>15785</v>
      </c>
      <c r="B382" s="693" t="s">
        <v>7471</v>
      </c>
      <c r="C382" s="684" t="s">
        <v>73</v>
      </c>
      <c r="D382" s="693" t="s">
        <v>683</v>
      </c>
      <c r="E382" s="745">
        <v>12000</v>
      </c>
      <c r="F382" s="684" t="s">
        <v>16796</v>
      </c>
      <c r="G382" s="693" t="s">
        <v>16797</v>
      </c>
      <c r="H382" s="693" t="s">
        <v>8204</v>
      </c>
      <c r="I382" s="693" t="s">
        <v>6567</v>
      </c>
      <c r="J382" s="828" t="s">
        <v>16798</v>
      </c>
      <c r="K382" s="832">
        <v>1</v>
      </c>
      <c r="L382" s="686">
        <v>12</v>
      </c>
      <c r="M382" s="833">
        <v>139539.84999999998</v>
      </c>
      <c r="N382" s="830">
        <v>2</v>
      </c>
      <c r="O382" s="686">
        <v>6</v>
      </c>
      <c r="P382" s="687">
        <v>71551.59</v>
      </c>
      <c r="Q382" s="323"/>
    </row>
    <row r="383" spans="1:17" s="770" customFormat="1" ht="84">
      <c r="A383" s="724" t="s">
        <v>15785</v>
      </c>
      <c r="B383" s="693" t="s">
        <v>7471</v>
      </c>
      <c r="C383" s="684" t="s">
        <v>73</v>
      </c>
      <c r="D383" s="693" t="s">
        <v>16799</v>
      </c>
      <c r="E383" s="745">
        <v>14000</v>
      </c>
      <c r="F383" s="684" t="s">
        <v>16800</v>
      </c>
      <c r="G383" s="693" t="s">
        <v>16801</v>
      </c>
      <c r="H383" s="693" t="s">
        <v>15948</v>
      </c>
      <c r="I383" s="693" t="s">
        <v>6567</v>
      </c>
      <c r="J383" s="828" t="s">
        <v>16802</v>
      </c>
      <c r="K383" s="832">
        <v>1</v>
      </c>
      <c r="L383" s="686">
        <v>5</v>
      </c>
      <c r="M383" s="833">
        <v>69958</v>
      </c>
      <c r="N383" s="830">
        <v>2</v>
      </c>
      <c r="O383" s="686">
        <v>6</v>
      </c>
      <c r="P383" s="687">
        <v>80951</v>
      </c>
      <c r="Q383" s="323"/>
    </row>
    <row r="384" spans="1:17" s="770" customFormat="1" ht="24">
      <c r="A384" s="724" t="s">
        <v>15785</v>
      </c>
      <c r="B384" s="693" t="s">
        <v>7471</v>
      </c>
      <c r="C384" s="684" t="s">
        <v>73</v>
      </c>
      <c r="D384" s="693" t="s">
        <v>4109</v>
      </c>
      <c r="E384" s="745">
        <v>10000</v>
      </c>
      <c r="F384" s="684" t="s">
        <v>16803</v>
      </c>
      <c r="G384" s="693" t="s">
        <v>16804</v>
      </c>
      <c r="H384" s="693" t="s">
        <v>888</v>
      </c>
      <c r="I384" s="693" t="s">
        <v>6567</v>
      </c>
      <c r="J384" s="828" t="s">
        <v>887</v>
      </c>
      <c r="K384" s="832">
        <v>1</v>
      </c>
      <c r="L384" s="686">
        <v>12</v>
      </c>
      <c r="M384" s="833">
        <v>118016.61</v>
      </c>
      <c r="N384" s="830">
        <v>2</v>
      </c>
      <c r="O384" s="686">
        <v>6</v>
      </c>
      <c r="P384" s="687">
        <v>60000</v>
      </c>
      <c r="Q384" s="323"/>
    </row>
    <row r="385" spans="1:17" s="770" customFormat="1" ht="24">
      <c r="A385" s="724" t="s">
        <v>15785</v>
      </c>
      <c r="B385" s="693" t="s">
        <v>7471</v>
      </c>
      <c r="C385" s="684" t="s">
        <v>73</v>
      </c>
      <c r="D385" s="693" t="s">
        <v>16805</v>
      </c>
      <c r="E385" s="745">
        <v>5000</v>
      </c>
      <c r="F385" s="684" t="s">
        <v>16806</v>
      </c>
      <c r="G385" s="693" t="s">
        <v>16807</v>
      </c>
      <c r="H385" s="693" t="s">
        <v>16460</v>
      </c>
      <c r="I385" s="693" t="s">
        <v>782</v>
      </c>
      <c r="J385" s="828" t="s">
        <v>16808</v>
      </c>
      <c r="K385" s="832">
        <v>1</v>
      </c>
      <c r="L385" s="686">
        <v>1</v>
      </c>
      <c r="M385" s="833">
        <v>5000</v>
      </c>
      <c r="N385" s="830"/>
      <c r="O385" s="686"/>
      <c r="P385" s="687"/>
      <c r="Q385" s="323"/>
    </row>
    <row r="386" spans="1:17" s="770" customFormat="1" ht="36">
      <c r="A386" s="724" t="s">
        <v>15785</v>
      </c>
      <c r="B386" s="693" t="s">
        <v>7471</v>
      </c>
      <c r="C386" s="684" t="s">
        <v>73</v>
      </c>
      <c r="D386" s="693" t="s">
        <v>9235</v>
      </c>
      <c r="E386" s="745">
        <v>5500</v>
      </c>
      <c r="F386" s="684" t="s">
        <v>16809</v>
      </c>
      <c r="G386" s="693" t="s">
        <v>16810</v>
      </c>
      <c r="H386" s="693" t="s">
        <v>1409</v>
      </c>
      <c r="I386" s="693" t="s">
        <v>802</v>
      </c>
      <c r="J386" s="828" t="s">
        <v>4149</v>
      </c>
      <c r="K386" s="832"/>
      <c r="L386" s="686"/>
      <c r="M386" s="833"/>
      <c r="N386" s="830">
        <v>2</v>
      </c>
      <c r="O386" s="686">
        <v>6</v>
      </c>
      <c r="P386" s="687">
        <v>32816.67</v>
      </c>
      <c r="Q386" s="323"/>
    </row>
    <row r="387" spans="1:17" s="770" customFormat="1" ht="24">
      <c r="A387" s="724" t="s">
        <v>15785</v>
      </c>
      <c r="B387" s="693" t="s">
        <v>7471</v>
      </c>
      <c r="C387" s="684" t="s">
        <v>73</v>
      </c>
      <c r="D387" s="693" t="s">
        <v>16811</v>
      </c>
      <c r="E387" s="745">
        <v>10000</v>
      </c>
      <c r="F387" s="684" t="s">
        <v>16812</v>
      </c>
      <c r="G387" s="693" t="s">
        <v>16813</v>
      </c>
      <c r="H387" s="693" t="s">
        <v>920</v>
      </c>
      <c r="I387" s="693" t="s">
        <v>802</v>
      </c>
      <c r="J387" s="828" t="s">
        <v>4175</v>
      </c>
      <c r="K387" s="832">
        <v>1</v>
      </c>
      <c r="L387" s="686">
        <v>3</v>
      </c>
      <c r="M387" s="833">
        <v>30000</v>
      </c>
      <c r="N387" s="830">
        <v>1</v>
      </c>
      <c r="O387" s="686">
        <v>1</v>
      </c>
      <c r="P387" s="687">
        <v>10000</v>
      </c>
      <c r="Q387" s="323"/>
    </row>
    <row r="388" spans="1:17" s="770" customFormat="1" ht="36">
      <c r="A388" s="724" t="s">
        <v>15785</v>
      </c>
      <c r="B388" s="693" t="s">
        <v>7471</v>
      </c>
      <c r="C388" s="684" t="s">
        <v>73</v>
      </c>
      <c r="D388" s="693" t="s">
        <v>16275</v>
      </c>
      <c r="E388" s="745">
        <v>7000</v>
      </c>
      <c r="F388" s="684" t="s">
        <v>16814</v>
      </c>
      <c r="G388" s="693" t="s">
        <v>16815</v>
      </c>
      <c r="H388" s="693" t="s">
        <v>824</v>
      </c>
      <c r="I388" s="693" t="s">
        <v>6567</v>
      </c>
      <c r="J388" s="828" t="s">
        <v>825</v>
      </c>
      <c r="K388" s="832">
        <v>1</v>
      </c>
      <c r="L388" s="686">
        <v>5</v>
      </c>
      <c r="M388" s="833">
        <v>28933.33</v>
      </c>
      <c r="N388" s="830">
        <v>2</v>
      </c>
      <c r="O388" s="686">
        <v>6</v>
      </c>
      <c r="P388" s="687">
        <v>42000</v>
      </c>
      <c r="Q388" s="323"/>
    </row>
    <row r="389" spans="1:17" s="770" customFormat="1" ht="24">
      <c r="A389" s="724" t="s">
        <v>15785</v>
      </c>
      <c r="B389" s="693" t="s">
        <v>7471</v>
      </c>
      <c r="C389" s="684" t="s">
        <v>73</v>
      </c>
      <c r="D389" s="693" t="s">
        <v>16816</v>
      </c>
      <c r="E389" s="745">
        <v>11000</v>
      </c>
      <c r="F389" s="684" t="s">
        <v>16817</v>
      </c>
      <c r="G389" s="693" t="s">
        <v>16818</v>
      </c>
      <c r="H389" s="693" t="s">
        <v>1705</v>
      </c>
      <c r="I389" s="693" t="s">
        <v>6567</v>
      </c>
      <c r="J389" s="828" t="s">
        <v>2631</v>
      </c>
      <c r="K389" s="832">
        <v>1</v>
      </c>
      <c r="L389" s="686">
        <v>3</v>
      </c>
      <c r="M389" s="833">
        <v>33158.879999999997</v>
      </c>
      <c r="N389" s="830"/>
      <c r="O389" s="686"/>
      <c r="P389" s="687"/>
      <c r="Q389" s="323"/>
    </row>
    <row r="390" spans="1:17" s="770" customFormat="1" ht="36">
      <c r="A390" s="724" t="s">
        <v>15785</v>
      </c>
      <c r="B390" s="693" t="s">
        <v>7471</v>
      </c>
      <c r="C390" s="684" t="s">
        <v>73</v>
      </c>
      <c r="D390" s="693" t="s">
        <v>13703</v>
      </c>
      <c r="E390" s="745">
        <v>5500</v>
      </c>
      <c r="F390" s="684" t="s">
        <v>16819</v>
      </c>
      <c r="G390" s="693" t="s">
        <v>16820</v>
      </c>
      <c r="H390" s="693" t="s">
        <v>1401</v>
      </c>
      <c r="I390" s="693" t="s">
        <v>802</v>
      </c>
      <c r="J390" s="828" t="s">
        <v>4326</v>
      </c>
      <c r="K390" s="832">
        <v>1</v>
      </c>
      <c r="L390" s="686">
        <v>4</v>
      </c>
      <c r="M390" s="833">
        <v>17716.669999999998</v>
      </c>
      <c r="N390" s="830">
        <v>1</v>
      </c>
      <c r="O390" s="686">
        <v>1</v>
      </c>
      <c r="P390" s="687">
        <v>5316.67</v>
      </c>
      <c r="Q390" s="323"/>
    </row>
    <row r="391" spans="1:17" s="770" customFormat="1" ht="48">
      <c r="A391" s="724" t="s">
        <v>15785</v>
      </c>
      <c r="B391" s="693" t="s">
        <v>7471</v>
      </c>
      <c r="C391" s="684" t="s">
        <v>73</v>
      </c>
      <c r="D391" s="693" t="s">
        <v>4109</v>
      </c>
      <c r="E391" s="745">
        <v>8000</v>
      </c>
      <c r="F391" s="684" t="s">
        <v>16821</v>
      </c>
      <c r="G391" s="693" t="s">
        <v>16822</v>
      </c>
      <c r="H391" s="693" t="s">
        <v>963</v>
      </c>
      <c r="I391" s="693" t="s">
        <v>6567</v>
      </c>
      <c r="J391" s="828" t="s">
        <v>16823</v>
      </c>
      <c r="K391" s="832">
        <v>1</v>
      </c>
      <c r="L391" s="686">
        <v>8</v>
      </c>
      <c r="M391" s="833">
        <v>62160.9</v>
      </c>
      <c r="N391" s="830"/>
      <c r="O391" s="686"/>
      <c r="P391" s="687"/>
      <c r="Q391" s="323"/>
    </row>
    <row r="392" spans="1:17" s="770" customFormat="1" ht="48">
      <c r="A392" s="724" t="s">
        <v>15785</v>
      </c>
      <c r="B392" s="693" t="s">
        <v>7471</v>
      </c>
      <c r="C392" s="684" t="s">
        <v>73</v>
      </c>
      <c r="D392" s="693" t="s">
        <v>16824</v>
      </c>
      <c r="E392" s="745">
        <v>10000</v>
      </c>
      <c r="F392" s="684" t="s">
        <v>16821</v>
      </c>
      <c r="G392" s="693" t="s">
        <v>16822</v>
      </c>
      <c r="H392" s="693" t="s">
        <v>963</v>
      </c>
      <c r="I392" s="693" t="s">
        <v>6567</v>
      </c>
      <c r="J392" s="828" t="s">
        <v>16823</v>
      </c>
      <c r="K392" s="832">
        <v>1</v>
      </c>
      <c r="L392" s="686">
        <v>4</v>
      </c>
      <c r="M392" s="833">
        <v>39666.67</v>
      </c>
      <c r="N392" s="830">
        <v>2</v>
      </c>
      <c r="O392" s="686">
        <v>6</v>
      </c>
      <c r="P392" s="687">
        <v>60000</v>
      </c>
      <c r="Q392" s="323"/>
    </row>
    <row r="393" spans="1:17" s="770" customFormat="1" ht="24">
      <c r="A393" s="724" t="s">
        <v>15785</v>
      </c>
      <c r="B393" s="693" t="s">
        <v>7471</v>
      </c>
      <c r="C393" s="684" t="s">
        <v>73</v>
      </c>
      <c r="D393" s="693" t="s">
        <v>15926</v>
      </c>
      <c r="E393" s="745">
        <v>12000</v>
      </c>
      <c r="F393" s="684" t="s">
        <v>16825</v>
      </c>
      <c r="G393" s="693" t="s">
        <v>16826</v>
      </c>
      <c r="H393" s="693" t="s">
        <v>1119</v>
      </c>
      <c r="I393" s="693" t="s">
        <v>6567</v>
      </c>
      <c r="J393" s="828" t="s">
        <v>4216</v>
      </c>
      <c r="K393" s="832">
        <v>1</v>
      </c>
      <c r="L393" s="686">
        <v>5</v>
      </c>
      <c r="M393" s="833">
        <v>48776.97</v>
      </c>
      <c r="N393" s="830"/>
      <c r="O393" s="686"/>
      <c r="P393" s="687"/>
      <c r="Q393" s="323"/>
    </row>
    <row r="394" spans="1:17" s="770" customFormat="1" ht="24">
      <c r="A394" s="724" t="s">
        <v>15785</v>
      </c>
      <c r="B394" s="693" t="s">
        <v>7471</v>
      </c>
      <c r="C394" s="684" t="s">
        <v>73</v>
      </c>
      <c r="D394" s="693" t="s">
        <v>16042</v>
      </c>
      <c r="E394" s="745">
        <v>2500</v>
      </c>
      <c r="F394" s="684" t="s">
        <v>16827</v>
      </c>
      <c r="G394" s="693" t="s">
        <v>16828</v>
      </c>
      <c r="H394" s="693" t="s">
        <v>1088</v>
      </c>
      <c r="I394" s="693" t="s">
        <v>802</v>
      </c>
      <c r="J394" s="828" t="s">
        <v>16829</v>
      </c>
      <c r="K394" s="832"/>
      <c r="L394" s="686"/>
      <c r="M394" s="833"/>
      <c r="N394" s="830">
        <v>2</v>
      </c>
      <c r="O394" s="686">
        <v>6</v>
      </c>
      <c r="P394" s="687">
        <v>14916.67</v>
      </c>
      <c r="Q394" s="323"/>
    </row>
    <row r="395" spans="1:17" s="770" customFormat="1" ht="36">
      <c r="A395" s="724" t="s">
        <v>15785</v>
      </c>
      <c r="B395" s="693" t="s">
        <v>7471</v>
      </c>
      <c r="C395" s="684" t="s">
        <v>73</v>
      </c>
      <c r="D395" s="693" t="s">
        <v>16830</v>
      </c>
      <c r="E395" s="745">
        <v>7000</v>
      </c>
      <c r="F395" s="684" t="s">
        <v>16831</v>
      </c>
      <c r="G395" s="693" t="s">
        <v>16832</v>
      </c>
      <c r="H395" s="693" t="s">
        <v>16274</v>
      </c>
      <c r="I395" s="693" t="s">
        <v>802</v>
      </c>
      <c r="J395" s="828" t="s">
        <v>16350</v>
      </c>
      <c r="K395" s="832">
        <v>1</v>
      </c>
      <c r="L395" s="686">
        <v>4</v>
      </c>
      <c r="M395" s="833">
        <v>21916.67</v>
      </c>
      <c r="N395" s="830">
        <v>1</v>
      </c>
      <c r="O395" s="686">
        <v>1</v>
      </c>
      <c r="P395" s="687">
        <v>6066.67</v>
      </c>
      <c r="Q395" s="323"/>
    </row>
    <row r="396" spans="1:17" s="770" customFormat="1" ht="36">
      <c r="A396" s="724" t="s">
        <v>15785</v>
      </c>
      <c r="B396" s="693" t="s">
        <v>7471</v>
      </c>
      <c r="C396" s="684" t="s">
        <v>73</v>
      </c>
      <c r="D396" s="693" t="s">
        <v>16833</v>
      </c>
      <c r="E396" s="745">
        <v>14000</v>
      </c>
      <c r="F396" s="684" t="s">
        <v>16834</v>
      </c>
      <c r="G396" s="693" t="s">
        <v>16835</v>
      </c>
      <c r="H396" s="693" t="s">
        <v>3175</v>
      </c>
      <c r="I396" s="693" t="s">
        <v>6567</v>
      </c>
      <c r="J396" s="828" t="s">
        <v>4414</v>
      </c>
      <c r="K396" s="832">
        <v>1</v>
      </c>
      <c r="L396" s="686">
        <v>1</v>
      </c>
      <c r="M396" s="833">
        <v>11356.7</v>
      </c>
      <c r="N396" s="830"/>
      <c r="O396" s="686"/>
      <c r="P396" s="687"/>
      <c r="Q396" s="323"/>
    </row>
    <row r="397" spans="1:17" s="770" customFormat="1" ht="24">
      <c r="A397" s="724" t="s">
        <v>15785</v>
      </c>
      <c r="B397" s="693" t="s">
        <v>7471</v>
      </c>
      <c r="C397" s="684" t="s">
        <v>73</v>
      </c>
      <c r="D397" s="693" t="s">
        <v>16115</v>
      </c>
      <c r="E397" s="745">
        <v>15600</v>
      </c>
      <c r="F397" s="684" t="s">
        <v>16836</v>
      </c>
      <c r="G397" s="693" t="s">
        <v>16837</v>
      </c>
      <c r="H397" s="693" t="s">
        <v>1119</v>
      </c>
      <c r="I397" s="693" t="s">
        <v>6567</v>
      </c>
      <c r="J397" s="828" t="s">
        <v>1688</v>
      </c>
      <c r="K397" s="832">
        <v>1</v>
      </c>
      <c r="L397" s="686">
        <v>2</v>
      </c>
      <c r="M397" s="833">
        <v>10400</v>
      </c>
      <c r="N397" s="830"/>
      <c r="O397" s="686"/>
      <c r="P397" s="687"/>
      <c r="Q397" s="323"/>
    </row>
    <row r="398" spans="1:17" s="770" customFormat="1" ht="24">
      <c r="A398" s="724" t="s">
        <v>15785</v>
      </c>
      <c r="B398" s="693" t="s">
        <v>7471</v>
      </c>
      <c r="C398" s="684" t="s">
        <v>73</v>
      </c>
      <c r="D398" s="693" t="s">
        <v>4109</v>
      </c>
      <c r="E398" s="745">
        <v>6000</v>
      </c>
      <c r="F398" s="684" t="s">
        <v>16838</v>
      </c>
      <c r="G398" s="693" t="s">
        <v>16839</v>
      </c>
      <c r="H398" s="693" t="s">
        <v>1119</v>
      </c>
      <c r="I398" s="693" t="s">
        <v>6567</v>
      </c>
      <c r="J398" s="828" t="s">
        <v>1688</v>
      </c>
      <c r="K398" s="832">
        <v>1</v>
      </c>
      <c r="L398" s="686">
        <v>12</v>
      </c>
      <c r="M398" s="833">
        <v>72000</v>
      </c>
      <c r="N398" s="830">
        <v>2</v>
      </c>
      <c r="O398" s="686">
        <v>6</v>
      </c>
      <c r="P398" s="687">
        <v>36000</v>
      </c>
      <c r="Q398" s="323"/>
    </row>
    <row r="399" spans="1:17" s="770" customFormat="1" ht="24">
      <c r="A399" s="724" t="s">
        <v>15785</v>
      </c>
      <c r="B399" s="693" t="s">
        <v>7471</v>
      </c>
      <c r="C399" s="684" t="s">
        <v>73</v>
      </c>
      <c r="D399" s="693" t="s">
        <v>4109</v>
      </c>
      <c r="E399" s="745">
        <v>7000</v>
      </c>
      <c r="F399" s="684" t="s">
        <v>16840</v>
      </c>
      <c r="G399" s="693" t="s">
        <v>16841</v>
      </c>
      <c r="H399" s="693" t="s">
        <v>1119</v>
      </c>
      <c r="I399" s="693" t="s">
        <v>6567</v>
      </c>
      <c r="J399" s="828" t="s">
        <v>4216</v>
      </c>
      <c r="K399" s="832">
        <v>1</v>
      </c>
      <c r="L399" s="686">
        <v>12</v>
      </c>
      <c r="M399" s="833">
        <v>83550</v>
      </c>
      <c r="N399" s="830">
        <v>2</v>
      </c>
      <c r="O399" s="686">
        <v>6</v>
      </c>
      <c r="P399" s="687">
        <v>42000</v>
      </c>
      <c r="Q399" s="323"/>
    </row>
    <row r="400" spans="1:17" s="770" customFormat="1" ht="36">
      <c r="A400" s="724" t="s">
        <v>15785</v>
      </c>
      <c r="B400" s="693" t="s">
        <v>7471</v>
      </c>
      <c r="C400" s="684" t="s">
        <v>73</v>
      </c>
      <c r="D400" s="693" t="s">
        <v>16842</v>
      </c>
      <c r="E400" s="745">
        <v>5500</v>
      </c>
      <c r="F400" s="684" t="s">
        <v>16843</v>
      </c>
      <c r="G400" s="693" t="s">
        <v>16844</v>
      </c>
      <c r="H400" s="693" t="s">
        <v>15948</v>
      </c>
      <c r="I400" s="693" t="s">
        <v>6567</v>
      </c>
      <c r="J400" s="828" t="s">
        <v>15949</v>
      </c>
      <c r="K400" s="832">
        <v>1</v>
      </c>
      <c r="L400" s="686">
        <v>12</v>
      </c>
      <c r="M400" s="833">
        <v>66100</v>
      </c>
      <c r="N400" s="830">
        <v>2</v>
      </c>
      <c r="O400" s="686">
        <v>6</v>
      </c>
      <c r="P400" s="687">
        <v>33000</v>
      </c>
      <c r="Q400" s="323"/>
    </row>
    <row r="401" spans="1:17" s="770" customFormat="1" ht="24">
      <c r="A401" s="724" t="s">
        <v>15785</v>
      </c>
      <c r="B401" s="693" t="s">
        <v>7471</v>
      </c>
      <c r="C401" s="684" t="s">
        <v>73</v>
      </c>
      <c r="D401" s="693" t="s">
        <v>4114</v>
      </c>
      <c r="E401" s="745">
        <v>4000</v>
      </c>
      <c r="F401" s="684" t="s">
        <v>16845</v>
      </c>
      <c r="G401" s="693" t="s">
        <v>16846</v>
      </c>
      <c r="H401" s="693" t="s">
        <v>4658</v>
      </c>
      <c r="I401" s="693" t="s">
        <v>15795</v>
      </c>
      <c r="J401" s="828" t="s">
        <v>3683</v>
      </c>
      <c r="K401" s="832">
        <v>1</v>
      </c>
      <c r="L401" s="686">
        <v>12</v>
      </c>
      <c r="M401" s="833">
        <v>48000</v>
      </c>
      <c r="N401" s="830">
        <v>2</v>
      </c>
      <c r="O401" s="686">
        <v>6</v>
      </c>
      <c r="P401" s="687">
        <v>24000</v>
      </c>
      <c r="Q401" s="323"/>
    </row>
    <row r="402" spans="1:17" s="770" customFormat="1" ht="24">
      <c r="A402" s="724" t="s">
        <v>15785</v>
      </c>
      <c r="B402" s="693" t="s">
        <v>7471</v>
      </c>
      <c r="C402" s="684" t="s">
        <v>73</v>
      </c>
      <c r="D402" s="693" t="s">
        <v>16368</v>
      </c>
      <c r="E402" s="745">
        <v>15600</v>
      </c>
      <c r="F402" s="684" t="s">
        <v>16847</v>
      </c>
      <c r="G402" s="693" t="s">
        <v>16848</v>
      </c>
      <c r="H402" s="693" t="s">
        <v>892</v>
      </c>
      <c r="I402" s="693" t="s">
        <v>802</v>
      </c>
      <c r="J402" s="828" t="s">
        <v>5473</v>
      </c>
      <c r="K402" s="832"/>
      <c r="L402" s="686"/>
      <c r="M402" s="833"/>
      <c r="N402" s="830">
        <v>1</v>
      </c>
      <c r="O402" s="686">
        <v>3</v>
      </c>
      <c r="P402" s="687">
        <v>43680</v>
      </c>
      <c r="Q402" s="323"/>
    </row>
    <row r="403" spans="1:17" s="770" customFormat="1" ht="24">
      <c r="A403" s="724" t="s">
        <v>15785</v>
      </c>
      <c r="B403" s="693" t="s">
        <v>7471</v>
      </c>
      <c r="C403" s="684" t="s">
        <v>73</v>
      </c>
      <c r="D403" s="693" t="s">
        <v>16385</v>
      </c>
      <c r="E403" s="745">
        <v>15600</v>
      </c>
      <c r="F403" s="684" t="s">
        <v>16847</v>
      </c>
      <c r="G403" s="693" t="s">
        <v>16848</v>
      </c>
      <c r="H403" s="693" t="s">
        <v>892</v>
      </c>
      <c r="I403" s="693" t="s">
        <v>802</v>
      </c>
      <c r="J403" s="828" t="s">
        <v>5473</v>
      </c>
      <c r="K403" s="832"/>
      <c r="L403" s="686"/>
      <c r="M403" s="833"/>
      <c r="N403" s="830">
        <v>1</v>
      </c>
      <c r="O403" s="686">
        <v>2</v>
      </c>
      <c r="P403" s="687">
        <v>32760</v>
      </c>
      <c r="Q403" s="323"/>
    </row>
    <row r="404" spans="1:17" s="770" customFormat="1" ht="24">
      <c r="A404" s="724" t="s">
        <v>15785</v>
      </c>
      <c r="B404" s="693" t="s">
        <v>7471</v>
      </c>
      <c r="C404" s="684" t="s">
        <v>73</v>
      </c>
      <c r="D404" s="693" t="s">
        <v>16115</v>
      </c>
      <c r="E404" s="745">
        <v>15600</v>
      </c>
      <c r="F404" s="684" t="s">
        <v>16849</v>
      </c>
      <c r="G404" s="693" t="s">
        <v>16850</v>
      </c>
      <c r="H404" s="693" t="s">
        <v>1859</v>
      </c>
      <c r="I404" s="693" t="s">
        <v>6567</v>
      </c>
      <c r="J404" s="828" t="s">
        <v>16353</v>
      </c>
      <c r="K404" s="832">
        <v>1</v>
      </c>
      <c r="L404" s="686">
        <v>1</v>
      </c>
      <c r="M404" s="833">
        <v>12203.32</v>
      </c>
      <c r="N404" s="830"/>
      <c r="O404" s="686"/>
      <c r="P404" s="687"/>
      <c r="Q404" s="323"/>
    </row>
    <row r="405" spans="1:17" s="770" customFormat="1" ht="36">
      <c r="A405" s="724" t="s">
        <v>15785</v>
      </c>
      <c r="B405" s="693" t="s">
        <v>7471</v>
      </c>
      <c r="C405" s="684" t="s">
        <v>73</v>
      </c>
      <c r="D405" s="693" t="s">
        <v>683</v>
      </c>
      <c r="E405" s="745">
        <v>14500</v>
      </c>
      <c r="F405" s="684" t="s">
        <v>16851</v>
      </c>
      <c r="G405" s="693" t="s">
        <v>16852</v>
      </c>
      <c r="H405" s="693" t="s">
        <v>7275</v>
      </c>
      <c r="I405" s="693" t="s">
        <v>6567</v>
      </c>
      <c r="J405" s="828" t="s">
        <v>3289</v>
      </c>
      <c r="K405" s="832">
        <v>1</v>
      </c>
      <c r="L405" s="686">
        <v>12</v>
      </c>
      <c r="M405" s="833">
        <v>172076.18</v>
      </c>
      <c r="N405" s="830">
        <v>2</v>
      </c>
      <c r="O405" s="686">
        <v>6</v>
      </c>
      <c r="P405" s="687">
        <v>86149.69</v>
      </c>
      <c r="Q405" s="323"/>
    </row>
    <row r="406" spans="1:17" s="770" customFormat="1" ht="24">
      <c r="A406" s="724" t="s">
        <v>15785</v>
      </c>
      <c r="B406" s="693" t="s">
        <v>7471</v>
      </c>
      <c r="C406" s="684" t="s">
        <v>73</v>
      </c>
      <c r="D406" s="693" t="s">
        <v>4109</v>
      </c>
      <c r="E406" s="745">
        <v>5500</v>
      </c>
      <c r="F406" s="684" t="s">
        <v>16853</v>
      </c>
      <c r="G406" s="693" t="s">
        <v>16854</v>
      </c>
      <c r="H406" s="693" t="s">
        <v>986</v>
      </c>
      <c r="I406" s="693" t="s">
        <v>6567</v>
      </c>
      <c r="J406" s="828" t="s">
        <v>2090</v>
      </c>
      <c r="K406" s="832">
        <v>1</v>
      </c>
      <c r="L406" s="686">
        <v>12</v>
      </c>
      <c r="M406" s="833">
        <v>65908.81</v>
      </c>
      <c r="N406" s="830">
        <v>2</v>
      </c>
      <c r="O406" s="686">
        <v>6</v>
      </c>
      <c r="P406" s="687">
        <v>33000</v>
      </c>
      <c r="Q406" s="323"/>
    </row>
    <row r="407" spans="1:17" s="770" customFormat="1" ht="36">
      <c r="A407" s="724" t="s">
        <v>15785</v>
      </c>
      <c r="B407" s="693" t="s">
        <v>7471</v>
      </c>
      <c r="C407" s="684" t="s">
        <v>73</v>
      </c>
      <c r="D407" s="693" t="s">
        <v>16855</v>
      </c>
      <c r="E407" s="745">
        <v>10000</v>
      </c>
      <c r="F407" s="684" t="s">
        <v>16856</v>
      </c>
      <c r="G407" s="693" t="s">
        <v>16857</v>
      </c>
      <c r="H407" s="693" t="s">
        <v>1409</v>
      </c>
      <c r="I407" s="693" t="s">
        <v>6567</v>
      </c>
      <c r="J407" s="828" t="s">
        <v>3564</v>
      </c>
      <c r="K407" s="832">
        <v>1</v>
      </c>
      <c r="L407" s="686">
        <v>2</v>
      </c>
      <c r="M407" s="833">
        <v>11000</v>
      </c>
      <c r="N407" s="830">
        <v>2</v>
      </c>
      <c r="O407" s="686">
        <v>6</v>
      </c>
      <c r="P407" s="687">
        <v>59949.9</v>
      </c>
      <c r="Q407" s="323"/>
    </row>
    <row r="408" spans="1:17" s="770" customFormat="1" ht="36">
      <c r="A408" s="724" t="s">
        <v>15785</v>
      </c>
      <c r="B408" s="693" t="s">
        <v>7471</v>
      </c>
      <c r="C408" s="684" t="s">
        <v>73</v>
      </c>
      <c r="D408" s="693" t="s">
        <v>16858</v>
      </c>
      <c r="E408" s="745">
        <v>5500</v>
      </c>
      <c r="F408" s="684" t="s">
        <v>16859</v>
      </c>
      <c r="G408" s="693" t="s">
        <v>16860</v>
      </c>
      <c r="H408" s="693" t="s">
        <v>3365</v>
      </c>
      <c r="I408" s="693" t="s">
        <v>6567</v>
      </c>
      <c r="J408" s="828" t="s">
        <v>4507</v>
      </c>
      <c r="K408" s="832">
        <v>1</v>
      </c>
      <c r="L408" s="686">
        <v>2</v>
      </c>
      <c r="M408" s="833">
        <v>9900</v>
      </c>
      <c r="N408" s="830">
        <v>1</v>
      </c>
      <c r="O408" s="686">
        <v>1</v>
      </c>
      <c r="P408" s="687">
        <v>5500</v>
      </c>
      <c r="Q408" s="323"/>
    </row>
    <row r="409" spans="1:17" s="770" customFormat="1" ht="24">
      <c r="A409" s="724" t="s">
        <v>15785</v>
      </c>
      <c r="B409" s="693" t="s">
        <v>7471</v>
      </c>
      <c r="C409" s="684" t="s">
        <v>73</v>
      </c>
      <c r="D409" s="693" t="s">
        <v>11978</v>
      </c>
      <c r="E409" s="745">
        <v>12000</v>
      </c>
      <c r="F409" s="684" t="s">
        <v>16861</v>
      </c>
      <c r="G409" s="693" t="s">
        <v>16862</v>
      </c>
      <c r="H409" s="693" t="s">
        <v>1119</v>
      </c>
      <c r="I409" s="693" t="s">
        <v>6567</v>
      </c>
      <c r="J409" s="828" t="s">
        <v>4216</v>
      </c>
      <c r="K409" s="832">
        <v>1</v>
      </c>
      <c r="L409" s="686">
        <v>12</v>
      </c>
      <c r="M409" s="833">
        <v>143614.51</v>
      </c>
      <c r="N409" s="830">
        <v>2</v>
      </c>
      <c r="O409" s="686">
        <v>6</v>
      </c>
      <c r="P409" s="687">
        <v>71865</v>
      </c>
      <c r="Q409" s="323"/>
    </row>
    <row r="410" spans="1:17" s="770" customFormat="1" ht="24">
      <c r="A410" s="724" t="s">
        <v>15785</v>
      </c>
      <c r="B410" s="693" t="s">
        <v>7471</v>
      </c>
      <c r="C410" s="684" t="s">
        <v>73</v>
      </c>
      <c r="D410" s="693" t="s">
        <v>16863</v>
      </c>
      <c r="E410" s="745">
        <v>9000</v>
      </c>
      <c r="F410" s="684" t="s">
        <v>16864</v>
      </c>
      <c r="G410" s="693" t="s">
        <v>16865</v>
      </c>
      <c r="H410" s="693" t="s">
        <v>1119</v>
      </c>
      <c r="I410" s="693" t="s">
        <v>6567</v>
      </c>
      <c r="J410" s="828" t="s">
        <v>1688</v>
      </c>
      <c r="K410" s="832">
        <v>1</v>
      </c>
      <c r="L410" s="686">
        <v>12</v>
      </c>
      <c r="M410" s="833">
        <v>108000</v>
      </c>
      <c r="N410" s="830">
        <v>2</v>
      </c>
      <c r="O410" s="686">
        <v>6</v>
      </c>
      <c r="P410" s="687">
        <v>53700</v>
      </c>
      <c r="Q410" s="323"/>
    </row>
    <row r="411" spans="1:17" s="770" customFormat="1" ht="24">
      <c r="A411" s="724" t="s">
        <v>15785</v>
      </c>
      <c r="B411" s="693" t="s">
        <v>7471</v>
      </c>
      <c r="C411" s="684" t="s">
        <v>73</v>
      </c>
      <c r="D411" s="693" t="s">
        <v>4111</v>
      </c>
      <c r="E411" s="745">
        <v>4600</v>
      </c>
      <c r="F411" s="684" t="s">
        <v>16866</v>
      </c>
      <c r="G411" s="693" t="s">
        <v>16867</v>
      </c>
      <c r="H411" s="693" t="s">
        <v>888</v>
      </c>
      <c r="I411" s="693" t="s">
        <v>15849</v>
      </c>
      <c r="J411" s="828" t="s">
        <v>16868</v>
      </c>
      <c r="K411" s="832">
        <v>1</v>
      </c>
      <c r="L411" s="686">
        <v>12</v>
      </c>
      <c r="M411" s="833">
        <v>55200</v>
      </c>
      <c r="N411" s="830">
        <v>2</v>
      </c>
      <c r="O411" s="686">
        <v>6</v>
      </c>
      <c r="P411" s="687">
        <v>27600</v>
      </c>
      <c r="Q411" s="323"/>
    </row>
    <row r="412" spans="1:17" s="770" customFormat="1" ht="36">
      <c r="A412" s="724" t="s">
        <v>15785</v>
      </c>
      <c r="B412" s="693" t="s">
        <v>7471</v>
      </c>
      <c r="C412" s="684" t="s">
        <v>73</v>
      </c>
      <c r="D412" s="693" t="s">
        <v>16869</v>
      </c>
      <c r="E412" s="745">
        <v>12000</v>
      </c>
      <c r="F412" s="684" t="s">
        <v>16870</v>
      </c>
      <c r="G412" s="693" t="s">
        <v>16871</v>
      </c>
      <c r="H412" s="693" t="s">
        <v>2079</v>
      </c>
      <c r="I412" s="693" t="s">
        <v>6567</v>
      </c>
      <c r="J412" s="828" t="s">
        <v>4984</v>
      </c>
      <c r="K412" s="832"/>
      <c r="L412" s="686"/>
      <c r="M412" s="833"/>
      <c r="N412" s="830">
        <v>2</v>
      </c>
      <c r="O412" s="686">
        <v>6</v>
      </c>
      <c r="P412" s="687">
        <v>70683.25</v>
      </c>
      <c r="Q412" s="323"/>
    </row>
    <row r="413" spans="1:17" s="770" customFormat="1" ht="36">
      <c r="A413" s="724" t="s">
        <v>15785</v>
      </c>
      <c r="B413" s="693" t="s">
        <v>7471</v>
      </c>
      <c r="C413" s="684" t="s">
        <v>73</v>
      </c>
      <c r="D413" s="693" t="s">
        <v>16872</v>
      </c>
      <c r="E413" s="745">
        <v>15600</v>
      </c>
      <c r="F413" s="684" t="s">
        <v>16873</v>
      </c>
      <c r="G413" s="693" t="s">
        <v>16874</v>
      </c>
      <c r="H413" s="693" t="s">
        <v>16274</v>
      </c>
      <c r="I413" s="693" t="s">
        <v>6567</v>
      </c>
      <c r="J413" s="828" t="s">
        <v>16875</v>
      </c>
      <c r="K413" s="832">
        <v>1</v>
      </c>
      <c r="L413" s="686">
        <v>5</v>
      </c>
      <c r="M413" s="833">
        <v>69062.009999999995</v>
      </c>
      <c r="N413" s="830"/>
      <c r="O413" s="686"/>
      <c r="P413" s="687"/>
      <c r="Q413" s="323"/>
    </row>
    <row r="414" spans="1:17" s="770" customFormat="1" ht="24">
      <c r="A414" s="724" t="s">
        <v>15785</v>
      </c>
      <c r="B414" s="693" t="s">
        <v>7471</v>
      </c>
      <c r="C414" s="684" t="s">
        <v>73</v>
      </c>
      <c r="D414" s="693" t="s">
        <v>16876</v>
      </c>
      <c r="E414" s="745">
        <v>14000</v>
      </c>
      <c r="F414" s="684" t="s">
        <v>16877</v>
      </c>
      <c r="G414" s="693" t="s">
        <v>16878</v>
      </c>
      <c r="H414" s="693" t="s">
        <v>1119</v>
      </c>
      <c r="I414" s="693" t="s">
        <v>6567</v>
      </c>
      <c r="J414" s="828" t="s">
        <v>1688</v>
      </c>
      <c r="K414" s="832">
        <v>1</v>
      </c>
      <c r="L414" s="686">
        <v>6</v>
      </c>
      <c r="M414" s="833">
        <v>76066.67</v>
      </c>
      <c r="N414" s="830">
        <v>2</v>
      </c>
      <c r="O414" s="686">
        <v>6</v>
      </c>
      <c r="P414" s="687">
        <v>83395.990000000005</v>
      </c>
      <c r="Q414" s="323"/>
    </row>
    <row r="415" spans="1:17" s="770" customFormat="1" ht="24">
      <c r="A415" s="724" t="s">
        <v>15785</v>
      </c>
      <c r="B415" s="693" t="s">
        <v>7471</v>
      </c>
      <c r="C415" s="684" t="s">
        <v>73</v>
      </c>
      <c r="D415" s="693" t="s">
        <v>16879</v>
      </c>
      <c r="E415" s="745">
        <v>5000</v>
      </c>
      <c r="F415" s="684" t="s">
        <v>16880</v>
      </c>
      <c r="G415" s="693" t="s">
        <v>16881</v>
      </c>
      <c r="H415" s="693" t="s">
        <v>4682</v>
      </c>
      <c r="I415" s="693" t="s">
        <v>15849</v>
      </c>
      <c r="J415" s="828" t="s">
        <v>2759</v>
      </c>
      <c r="K415" s="832">
        <v>1</v>
      </c>
      <c r="L415" s="686">
        <v>12</v>
      </c>
      <c r="M415" s="833">
        <v>59435.979999999996</v>
      </c>
      <c r="N415" s="830">
        <v>2</v>
      </c>
      <c r="O415" s="686">
        <v>6</v>
      </c>
      <c r="P415" s="687">
        <v>29888.42</v>
      </c>
      <c r="Q415" s="323"/>
    </row>
    <row r="416" spans="1:17" s="770" customFormat="1" ht="24">
      <c r="A416" s="724" t="s">
        <v>15785</v>
      </c>
      <c r="B416" s="693" t="s">
        <v>7471</v>
      </c>
      <c r="C416" s="684" t="s">
        <v>73</v>
      </c>
      <c r="D416" s="693" t="s">
        <v>16882</v>
      </c>
      <c r="E416" s="745">
        <v>11000</v>
      </c>
      <c r="F416" s="684" t="s">
        <v>16883</v>
      </c>
      <c r="G416" s="693" t="s">
        <v>16884</v>
      </c>
      <c r="H416" s="693" t="s">
        <v>824</v>
      </c>
      <c r="I416" s="693" t="s">
        <v>6567</v>
      </c>
      <c r="J416" s="828" t="s">
        <v>825</v>
      </c>
      <c r="K416" s="832">
        <v>1</v>
      </c>
      <c r="L416" s="686">
        <v>12</v>
      </c>
      <c r="M416" s="833">
        <v>129066.67</v>
      </c>
      <c r="N416" s="830"/>
      <c r="O416" s="686"/>
      <c r="P416" s="687"/>
      <c r="Q416" s="323"/>
    </row>
    <row r="417" spans="1:17" s="770" customFormat="1" ht="24">
      <c r="A417" s="724" t="s">
        <v>15785</v>
      </c>
      <c r="B417" s="693" t="s">
        <v>7471</v>
      </c>
      <c r="C417" s="684" t="s">
        <v>73</v>
      </c>
      <c r="D417" s="693" t="s">
        <v>16605</v>
      </c>
      <c r="E417" s="745">
        <v>15600</v>
      </c>
      <c r="F417" s="684" t="s">
        <v>16885</v>
      </c>
      <c r="G417" s="693" t="s">
        <v>16886</v>
      </c>
      <c r="H417" s="693" t="s">
        <v>1119</v>
      </c>
      <c r="I417" s="693" t="s">
        <v>6567</v>
      </c>
      <c r="J417" s="828" t="s">
        <v>1688</v>
      </c>
      <c r="K417" s="832">
        <v>1</v>
      </c>
      <c r="L417" s="686">
        <v>1</v>
      </c>
      <c r="M417" s="833">
        <v>9244.3700000000008</v>
      </c>
      <c r="N417" s="830"/>
      <c r="O417" s="686"/>
      <c r="P417" s="687"/>
      <c r="Q417" s="323"/>
    </row>
    <row r="418" spans="1:17" s="770" customFormat="1" ht="24">
      <c r="A418" s="724" t="s">
        <v>15785</v>
      </c>
      <c r="B418" s="693" t="s">
        <v>7471</v>
      </c>
      <c r="C418" s="684" t="s">
        <v>73</v>
      </c>
      <c r="D418" s="693" t="s">
        <v>16887</v>
      </c>
      <c r="E418" s="745">
        <v>2500</v>
      </c>
      <c r="F418" s="684" t="s">
        <v>16888</v>
      </c>
      <c r="G418" s="693" t="s">
        <v>16889</v>
      </c>
      <c r="H418" s="693" t="s">
        <v>793</v>
      </c>
      <c r="I418" s="693" t="s">
        <v>15849</v>
      </c>
      <c r="J418" s="828" t="s">
        <v>793</v>
      </c>
      <c r="K418" s="832">
        <v>1</v>
      </c>
      <c r="L418" s="686">
        <v>3</v>
      </c>
      <c r="M418" s="833">
        <v>7500</v>
      </c>
      <c r="N418" s="830"/>
      <c r="O418" s="686"/>
      <c r="P418" s="687"/>
      <c r="Q418" s="323"/>
    </row>
    <row r="419" spans="1:17" s="770" customFormat="1" ht="24">
      <c r="A419" s="724" t="s">
        <v>15785</v>
      </c>
      <c r="B419" s="693" t="s">
        <v>7471</v>
      </c>
      <c r="C419" s="684" t="s">
        <v>73</v>
      </c>
      <c r="D419" s="693" t="s">
        <v>16890</v>
      </c>
      <c r="E419" s="745">
        <v>7000</v>
      </c>
      <c r="F419" s="684" t="s">
        <v>16891</v>
      </c>
      <c r="G419" s="693" t="s">
        <v>16892</v>
      </c>
      <c r="H419" s="693" t="s">
        <v>824</v>
      </c>
      <c r="I419" s="693" t="s">
        <v>6567</v>
      </c>
      <c r="J419" s="828" t="s">
        <v>825</v>
      </c>
      <c r="K419" s="832">
        <v>1</v>
      </c>
      <c r="L419" s="686">
        <v>7</v>
      </c>
      <c r="M419" s="833">
        <v>44984.27</v>
      </c>
      <c r="N419" s="830"/>
      <c r="O419" s="686"/>
      <c r="P419" s="687"/>
      <c r="Q419" s="323"/>
    </row>
    <row r="420" spans="1:17" s="770" customFormat="1" ht="24">
      <c r="A420" s="724" t="s">
        <v>15785</v>
      </c>
      <c r="B420" s="693" t="s">
        <v>7471</v>
      </c>
      <c r="C420" s="684" t="s">
        <v>73</v>
      </c>
      <c r="D420" s="693" t="s">
        <v>6500</v>
      </c>
      <c r="E420" s="745">
        <v>7000</v>
      </c>
      <c r="F420" s="684" t="s">
        <v>16893</v>
      </c>
      <c r="G420" s="693" t="s">
        <v>16894</v>
      </c>
      <c r="H420" s="693" t="s">
        <v>1119</v>
      </c>
      <c r="I420" s="693" t="s">
        <v>6567</v>
      </c>
      <c r="J420" s="828" t="s">
        <v>1688</v>
      </c>
      <c r="K420" s="832">
        <v>1</v>
      </c>
      <c r="L420" s="686">
        <v>7</v>
      </c>
      <c r="M420" s="833">
        <v>49000</v>
      </c>
      <c r="N420" s="830">
        <v>1</v>
      </c>
      <c r="O420" s="686">
        <v>1</v>
      </c>
      <c r="P420" s="687">
        <v>7000</v>
      </c>
      <c r="Q420" s="323"/>
    </row>
    <row r="421" spans="1:17" s="770" customFormat="1" ht="24">
      <c r="A421" s="724" t="s">
        <v>15785</v>
      </c>
      <c r="B421" s="693" t="s">
        <v>7471</v>
      </c>
      <c r="C421" s="684" t="s">
        <v>73</v>
      </c>
      <c r="D421" s="693" t="s">
        <v>4109</v>
      </c>
      <c r="E421" s="745">
        <v>4500</v>
      </c>
      <c r="F421" s="684" t="s">
        <v>16895</v>
      </c>
      <c r="G421" s="693" t="s">
        <v>16896</v>
      </c>
      <c r="H421" s="693" t="s">
        <v>1119</v>
      </c>
      <c r="I421" s="693" t="s">
        <v>6567</v>
      </c>
      <c r="J421" s="828" t="s">
        <v>4216</v>
      </c>
      <c r="K421" s="832">
        <v>1</v>
      </c>
      <c r="L421" s="686">
        <v>8</v>
      </c>
      <c r="M421" s="833">
        <v>35550</v>
      </c>
      <c r="N421" s="830"/>
      <c r="O421" s="686"/>
      <c r="P421" s="687"/>
      <c r="Q421" s="323"/>
    </row>
    <row r="422" spans="1:17" s="770" customFormat="1" ht="24">
      <c r="A422" s="724" t="s">
        <v>15785</v>
      </c>
      <c r="B422" s="693" t="s">
        <v>7471</v>
      </c>
      <c r="C422" s="684" t="s">
        <v>73</v>
      </c>
      <c r="D422" s="693" t="s">
        <v>16312</v>
      </c>
      <c r="E422" s="745">
        <v>6000</v>
      </c>
      <c r="F422" s="684" t="s">
        <v>16895</v>
      </c>
      <c r="G422" s="693" t="s">
        <v>16896</v>
      </c>
      <c r="H422" s="693" t="s">
        <v>1119</v>
      </c>
      <c r="I422" s="693" t="s">
        <v>6567</v>
      </c>
      <c r="J422" s="828" t="s">
        <v>4216</v>
      </c>
      <c r="K422" s="832">
        <v>1</v>
      </c>
      <c r="L422" s="686">
        <v>4</v>
      </c>
      <c r="M422" s="833">
        <v>24600</v>
      </c>
      <c r="N422" s="830">
        <v>2</v>
      </c>
      <c r="O422" s="686">
        <v>6</v>
      </c>
      <c r="P422" s="687">
        <v>36000</v>
      </c>
      <c r="Q422" s="323"/>
    </row>
    <row r="423" spans="1:17" s="770" customFormat="1" ht="24">
      <c r="A423" s="724" t="s">
        <v>15785</v>
      </c>
      <c r="B423" s="693" t="s">
        <v>7471</v>
      </c>
      <c r="C423" s="684" t="s">
        <v>73</v>
      </c>
      <c r="D423" s="693" t="s">
        <v>11392</v>
      </c>
      <c r="E423" s="745">
        <v>9000</v>
      </c>
      <c r="F423" s="684" t="s">
        <v>16897</v>
      </c>
      <c r="G423" s="693" t="s">
        <v>16898</v>
      </c>
      <c r="H423" s="693" t="s">
        <v>920</v>
      </c>
      <c r="I423" s="693" t="s">
        <v>6567</v>
      </c>
      <c r="J423" s="828" t="s">
        <v>1525</v>
      </c>
      <c r="K423" s="832">
        <v>1</v>
      </c>
      <c r="L423" s="686">
        <v>12</v>
      </c>
      <c r="M423" s="833">
        <v>108000</v>
      </c>
      <c r="N423" s="830">
        <v>2</v>
      </c>
      <c r="O423" s="686">
        <v>6</v>
      </c>
      <c r="P423" s="687">
        <v>54000</v>
      </c>
      <c r="Q423" s="323"/>
    </row>
    <row r="424" spans="1:17" s="770" customFormat="1" ht="36">
      <c r="A424" s="724" t="s">
        <v>15785</v>
      </c>
      <c r="B424" s="693" t="s">
        <v>7471</v>
      </c>
      <c r="C424" s="684" t="s">
        <v>73</v>
      </c>
      <c r="D424" s="693" t="s">
        <v>16899</v>
      </c>
      <c r="E424" s="745">
        <v>9500</v>
      </c>
      <c r="F424" s="684" t="s">
        <v>16900</v>
      </c>
      <c r="G424" s="693" t="s">
        <v>16901</v>
      </c>
      <c r="H424" s="693" t="s">
        <v>16902</v>
      </c>
      <c r="I424" s="693" t="s">
        <v>802</v>
      </c>
      <c r="J424" s="828" t="s">
        <v>4431</v>
      </c>
      <c r="K424" s="832"/>
      <c r="L424" s="686"/>
      <c r="M424" s="833"/>
      <c r="N424" s="830">
        <v>2</v>
      </c>
      <c r="O424" s="686">
        <v>4</v>
      </c>
      <c r="P424" s="687">
        <v>36733.33</v>
      </c>
      <c r="Q424" s="323"/>
    </row>
    <row r="425" spans="1:17" s="770" customFormat="1" ht="24">
      <c r="A425" s="724" t="s">
        <v>15785</v>
      </c>
      <c r="B425" s="693" t="s">
        <v>7471</v>
      </c>
      <c r="C425" s="684" t="s">
        <v>73</v>
      </c>
      <c r="D425" s="693" t="s">
        <v>16903</v>
      </c>
      <c r="E425" s="745">
        <v>10000</v>
      </c>
      <c r="F425" s="684" t="s">
        <v>16904</v>
      </c>
      <c r="G425" s="693" t="s">
        <v>16905</v>
      </c>
      <c r="H425" s="693" t="s">
        <v>16906</v>
      </c>
      <c r="I425" s="693" t="s">
        <v>6567</v>
      </c>
      <c r="J425" s="828" t="s">
        <v>16907</v>
      </c>
      <c r="K425" s="832">
        <v>1</v>
      </c>
      <c r="L425" s="686">
        <v>7</v>
      </c>
      <c r="M425" s="833">
        <v>69000</v>
      </c>
      <c r="N425" s="830">
        <v>1</v>
      </c>
      <c r="O425" s="686">
        <v>1</v>
      </c>
      <c r="P425" s="687">
        <v>9666.67</v>
      </c>
      <c r="Q425" s="323"/>
    </row>
    <row r="426" spans="1:17" s="770" customFormat="1" ht="24">
      <c r="A426" s="724" t="s">
        <v>15785</v>
      </c>
      <c r="B426" s="693" t="s">
        <v>7471</v>
      </c>
      <c r="C426" s="684" t="s">
        <v>73</v>
      </c>
      <c r="D426" s="693" t="s">
        <v>16042</v>
      </c>
      <c r="E426" s="745">
        <v>2500</v>
      </c>
      <c r="F426" s="684" t="s">
        <v>16908</v>
      </c>
      <c r="G426" s="693" t="s">
        <v>16909</v>
      </c>
      <c r="H426" s="693" t="s">
        <v>16910</v>
      </c>
      <c r="I426" s="693" t="s">
        <v>6567</v>
      </c>
      <c r="J426" s="828" t="s">
        <v>16911</v>
      </c>
      <c r="K426" s="832">
        <v>1</v>
      </c>
      <c r="L426" s="686">
        <v>7</v>
      </c>
      <c r="M426" s="833">
        <v>16000</v>
      </c>
      <c r="N426" s="830">
        <v>2</v>
      </c>
      <c r="O426" s="686">
        <v>6</v>
      </c>
      <c r="P426" s="687">
        <v>15000</v>
      </c>
      <c r="Q426" s="323"/>
    </row>
    <row r="427" spans="1:17" s="770" customFormat="1" ht="60">
      <c r="A427" s="724" t="s">
        <v>15785</v>
      </c>
      <c r="B427" s="693" t="s">
        <v>7471</v>
      </c>
      <c r="C427" s="684" t="s">
        <v>73</v>
      </c>
      <c r="D427" s="693" t="s">
        <v>16912</v>
      </c>
      <c r="E427" s="745">
        <v>7000</v>
      </c>
      <c r="F427" s="684" t="s">
        <v>16913</v>
      </c>
      <c r="G427" s="693" t="s">
        <v>16914</v>
      </c>
      <c r="H427" s="693" t="s">
        <v>1119</v>
      </c>
      <c r="I427" s="693" t="s">
        <v>6567</v>
      </c>
      <c r="J427" s="828" t="s">
        <v>16915</v>
      </c>
      <c r="K427" s="832"/>
      <c r="L427" s="686"/>
      <c r="M427" s="833"/>
      <c r="N427" s="830">
        <v>2</v>
      </c>
      <c r="O427" s="686">
        <v>5</v>
      </c>
      <c r="P427" s="687">
        <v>32763.4</v>
      </c>
      <c r="Q427" s="323"/>
    </row>
    <row r="428" spans="1:17" s="770" customFormat="1" ht="24">
      <c r="A428" s="724" t="s">
        <v>15785</v>
      </c>
      <c r="B428" s="693" t="s">
        <v>7471</v>
      </c>
      <c r="C428" s="684" t="s">
        <v>73</v>
      </c>
      <c r="D428" s="693" t="s">
        <v>15806</v>
      </c>
      <c r="E428" s="745">
        <v>5000</v>
      </c>
      <c r="F428" s="684" t="s">
        <v>16916</v>
      </c>
      <c r="G428" s="693" t="s">
        <v>16917</v>
      </c>
      <c r="H428" s="693" t="s">
        <v>888</v>
      </c>
      <c r="I428" s="693" t="s">
        <v>6567</v>
      </c>
      <c r="J428" s="828" t="s">
        <v>887</v>
      </c>
      <c r="K428" s="832">
        <v>1</v>
      </c>
      <c r="L428" s="686">
        <v>5</v>
      </c>
      <c r="M428" s="833">
        <v>22000</v>
      </c>
      <c r="N428" s="830"/>
      <c r="O428" s="686"/>
      <c r="P428" s="687"/>
      <c r="Q428" s="323"/>
    </row>
    <row r="429" spans="1:17" s="770" customFormat="1" ht="24">
      <c r="A429" s="724" t="s">
        <v>15785</v>
      </c>
      <c r="B429" s="693" t="s">
        <v>7471</v>
      </c>
      <c r="C429" s="684" t="s">
        <v>73</v>
      </c>
      <c r="D429" s="693" t="s">
        <v>4118</v>
      </c>
      <c r="E429" s="745">
        <v>3500</v>
      </c>
      <c r="F429" s="684" t="s">
        <v>16918</v>
      </c>
      <c r="G429" s="693" t="s">
        <v>16919</v>
      </c>
      <c r="H429" s="693" t="s">
        <v>920</v>
      </c>
      <c r="I429" s="693" t="s">
        <v>15849</v>
      </c>
      <c r="J429" s="828" t="s">
        <v>1160</v>
      </c>
      <c r="K429" s="832">
        <v>1</v>
      </c>
      <c r="L429" s="686">
        <v>12</v>
      </c>
      <c r="M429" s="833">
        <v>39484</v>
      </c>
      <c r="N429" s="830">
        <v>2</v>
      </c>
      <c r="O429" s="686">
        <v>6</v>
      </c>
      <c r="P429" s="687">
        <v>19407</v>
      </c>
      <c r="Q429" s="323"/>
    </row>
    <row r="430" spans="1:17" s="770" customFormat="1" ht="36">
      <c r="A430" s="724" t="s">
        <v>15785</v>
      </c>
      <c r="B430" s="693" t="s">
        <v>7471</v>
      </c>
      <c r="C430" s="684" t="s">
        <v>73</v>
      </c>
      <c r="D430" s="693" t="s">
        <v>16920</v>
      </c>
      <c r="E430" s="745">
        <v>5000</v>
      </c>
      <c r="F430" s="684" t="s">
        <v>16921</v>
      </c>
      <c r="G430" s="693" t="s">
        <v>16922</v>
      </c>
      <c r="H430" s="693" t="s">
        <v>793</v>
      </c>
      <c r="I430" s="693" t="s">
        <v>802</v>
      </c>
      <c r="J430" s="828" t="s">
        <v>6475</v>
      </c>
      <c r="K430" s="832">
        <v>1</v>
      </c>
      <c r="L430" s="686">
        <v>12</v>
      </c>
      <c r="M430" s="833">
        <v>60000</v>
      </c>
      <c r="N430" s="830">
        <v>2</v>
      </c>
      <c r="O430" s="686">
        <v>6</v>
      </c>
      <c r="P430" s="687">
        <v>30000</v>
      </c>
      <c r="Q430" s="323"/>
    </row>
    <row r="431" spans="1:17" s="770" customFormat="1" ht="36">
      <c r="A431" s="724" t="s">
        <v>15785</v>
      </c>
      <c r="B431" s="693" t="s">
        <v>7471</v>
      </c>
      <c r="C431" s="684" t="s">
        <v>73</v>
      </c>
      <c r="D431" s="693" t="s">
        <v>4109</v>
      </c>
      <c r="E431" s="745">
        <v>5000</v>
      </c>
      <c r="F431" s="684" t="s">
        <v>16923</v>
      </c>
      <c r="G431" s="693" t="s">
        <v>16924</v>
      </c>
      <c r="H431" s="693" t="s">
        <v>956</v>
      </c>
      <c r="I431" s="693" t="s">
        <v>802</v>
      </c>
      <c r="J431" s="828" t="s">
        <v>7450</v>
      </c>
      <c r="K431" s="832">
        <v>1</v>
      </c>
      <c r="L431" s="686">
        <v>10</v>
      </c>
      <c r="M431" s="833">
        <v>50000</v>
      </c>
      <c r="N431" s="830"/>
      <c r="O431" s="686"/>
      <c r="P431" s="687"/>
      <c r="Q431" s="323"/>
    </row>
    <row r="432" spans="1:17" s="770" customFormat="1" ht="36">
      <c r="A432" s="724" t="s">
        <v>15785</v>
      </c>
      <c r="B432" s="693" t="s">
        <v>7471</v>
      </c>
      <c r="C432" s="684" t="s">
        <v>73</v>
      </c>
      <c r="D432" s="693" t="s">
        <v>16872</v>
      </c>
      <c r="E432" s="745">
        <v>15600</v>
      </c>
      <c r="F432" s="684" t="s">
        <v>16925</v>
      </c>
      <c r="G432" s="693" t="s">
        <v>16926</v>
      </c>
      <c r="H432" s="693" t="s">
        <v>16927</v>
      </c>
      <c r="I432" s="693" t="s">
        <v>6567</v>
      </c>
      <c r="J432" s="828" t="s">
        <v>5148</v>
      </c>
      <c r="K432" s="832">
        <v>1</v>
      </c>
      <c r="L432" s="686">
        <v>1</v>
      </c>
      <c r="M432" s="833">
        <v>7280</v>
      </c>
      <c r="N432" s="830"/>
      <c r="O432" s="686"/>
      <c r="P432" s="687"/>
      <c r="Q432" s="323"/>
    </row>
    <row r="433" spans="1:17" s="770" customFormat="1" ht="24">
      <c r="A433" s="724" t="s">
        <v>15785</v>
      </c>
      <c r="B433" s="693" t="s">
        <v>7471</v>
      </c>
      <c r="C433" s="684" t="s">
        <v>73</v>
      </c>
      <c r="D433" s="693" t="s">
        <v>16928</v>
      </c>
      <c r="E433" s="745">
        <v>12000</v>
      </c>
      <c r="F433" s="684" t="s">
        <v>16929</v>
      </c>
      <c r="G433" s="693" t="s">
        <v>16930</v>
      </c>
      <c r="H433" s="693" t="s">
        <v>1119</v>
      </c>
      <c r="I433" s="693" t="s">
        <v>6567</v>
      </c>
      <c r="J433" s="828" t="s">
        <v>4216</v>
      </c>
      <c r="K433" s="832">
        <v>1</v>
      </c>
      <c r="L433" s="686">
        <v>12</v>
      </c>
      <c r="M433" s="833">
        <v>143478.32</v>
      </c>
      <c r="N433" s="830">
        <v>1</v>
      </c>
      <c r="O433" s="686">
        <v>2</v>
      </c>
      <c r="P433" s="687">
        <v>12800</v>
      </c>
      <c r="Q433" s="323"/>
    </row>
    <row r="434" spans="1:17" s="770" customFormat="1" ht="24">
      <c r="A434" s="724" t="s">
        <v>15785</v>
      </c>
      <c r="B434" s="693" t="s">
        <v>7471</v>
      </c>
      <c r="C434" s="684" t="s">
        <v>73</v>
      </c>
      <c r="D434" s="693" t="s">
        <v>16931</v>
      </c>
      <c r="E434" s="745">
        <v>3500</v>
      </c>
      <c r="F434" s="684" t="s">
        <v>16932</v>
      </c>
      <c r="G434" s="693" t="s">
        <v>16933</v>
      </c>
      <c r="H434" s="693" t="s">
        <v>4682</v>
      </c>
      <c r="I434" s="693" t="s">
        <v>15849</v>
      </c>
      <c r="J434" s="828" t="s">
        <v>2759</v>
      </c>
      <c r="K434" s="832">
        <v>1</v>
      </c>
      <c r="L434" s="686">
        <v>12</v>
      </c>
      <c r="M434" s="833">
        <v>42000</v>
      </c>
      <c r="N434" s="830">
        <v>2</v>
      </c>
      <c r="O434" s="686">
        <v>6</v>
      </c>
      <c r="P434" s="687">
        <v>19946.169999999998</v>
      </c>
      <c r="Q434" s="323"/>
    </row>
    <row r="435" spans="1:17" s="770" customFormat="1" ht="24">
      <c r="A435" s="724" t="s">
        <v>15785</v>
      </c>
      <c r="B435" s="693" t="s">
        <v>7471</v>
      </c>
      <c r="C435" s="684" t="s">
        <v>73</v>
      </c>
      <c r="D435" s="693" t="s">
        <v>9252</v>
      </c>
      <c r="E435" s="745">
        <v>2200</v>
      </c>
      <c r="F435" s="684" t="s">
        <v>16934</v>
      </c>
      <c r="G435" s="693" t="s">
        <v>16935</v>
      </c>
      <c r="H435" s="693" t="s">
        <v>4658</v>
      </c>
      <c r="I435" s="693" t="s">
        <v>15795</v>
      </c>
      <c r="J435" s="828" t="s">
        <v>3683</v>
      </c>
      <c r="K435" s="832">
        <v>1</v>
      </c>
      <c r="L435" s="686">
        <v>3</v>
      </c>
      <c r="M435" s="833">
        <v>5573.33</v>
      </c>
      <c r="N435" s="830">
        <v>2</v>
      </c>
      <c r="O435" s="686">
        <v>6</v>
      </c>
      <c r="P435" s="687">
        <v>13200</v>
      </c>
      <c r="Q435" s="323"/>
    </row>
    <row r="436" spans="1:17" s="770" customFormat="1" ht="24">
      <c r="A436" s="724" t="s">
        <v>15785</v>
      </c>
      <c r="B436" s="693" t="s">
        <v>7471</v>
      </c>
      <c r="C436" s="684" t="s">
        <v>73</v>
      </c>
      <c r="D436" s="693" t="s">
        <v>4111</v>
      </c>
      <c r="E436" s="745">
        <v>2700</v>
      </c>
      <c r="F436" s="684" t="s">
        <v>16936</v>
      </c>
      <c r="G436" s="693" t="s">
        <v>16937</v>
      </c>
      <c r="H436" s="693" t="s">
        <v>4658</v>
      </c>
      <c r="I436" s="693" t="s">
        <v>15795</v>
      </c>
      <c r="J436" s="828" t="s">
        <v>3683</v>
      </c>
      <c r="K436" s="832">
        <v>1</v>
      </c>
      <c r="L436" s="686">
        <v>8</v>
      </c>
      <c r="M436" s="833">
        <v>21570</v>
      </c>
      <c r="N436" s="830"/>
      <c r="O436" s="686"/>
      <c r="P436" s="687"/>
      <c r="Q436" s="323"/>
    </row>
    <row r="437" spans="1:17" s="770" customFormat="1" ht="24">
      <c r="A437" s="724" t="s">
        <v>15785</v>
      </c>
      <c r="B437" s="693" t="s">
        <v>7471</v>
      </c>
      <c r="C437" s="684" t="s">
        <v>73</v>
      </c>
      <c r="D437" s="693" t="s">
        <v>4114</v>
      </c>
      <c r="E437" s="745">
        <v>3500</v>
      </c>
      <c r="F437" s="684" t="s">
        <v>16936</v>
      </c>
      <c r="G437" s="693" t="s">
        <v>16937</v>
      </c>
      <c r="H437" s="693" t="s">
        <v>4658</v>
      </c>
      <c r="I437" s="693" t="s">
        <v>15795</v>
      </c>
      <c r="J437" s="828" t="s">
        <v>3683</v>
      </c>
      <c r="K437" s="832">
        <v>1</v>
      </c>
      <c r="L437" s="686">
        <v>4</v>
      </c>
      <c r="M437" s="833">
        <v>13920</v>
      </c>
      <c r="N437" s="830">
        <v>2</v>
      </c>
      <c r="O437" s="686">
        <v>6</v>
      </c>
      <c r="P437" s="687">
        <v>21000</v>
      </c>
      <c r="Q437" s="323"/>
    </row>
    <row r="438" spans="1:17" s="770" customFormat="1" ht="24">
      <c r="A438" s="724" t="s">
        <v>15785</v>
      </c>
      <c r="B438" s="693" t="s">
        <v>7471</v>
      </c>
      <c r="C438" s="684" t="s">
        <v>73</v>
      </c>
      <c r="D438" s="693" t="s">
        <v>16938</v>
      </c>
      <c r="E438" s="745">
        <v>11000</v>
      </c>
      <c r="F438" s="684" t="s">
        <v>11599</v>
      </c>
      <c r="G438" s="693" t="s">
        <v>16939</v>
      </c>
      <c r="H438" s="693" t="s">
        <v>1119</v>
      </c>
      <c r="I438" s="693" t="s">
        <v>6567</v>
      </c>
      <c r="J438" s="828" t="s">
        <v>4216</v>
      </c>
      <c r="K438" s="832">
        <v>1</v>
      </c>
      <c r="L438" s="686">
        <v>7</v>
      </c>
      <c r="M438" s="833">
        <v>68587.760000000009</v>
      </c>
      <c r="N438" s="830"/>
      <c r="O438" s="686"/>
      <c r="P438" s="687"/>
      <c r="Q438" s="323"/>
    </row>
    <row r="439" spans="1:17" s="770" customFormat="1" ht="24">
      <c r="A439" s="724" t="s">
        <v>15785</v>
      </c>
      <c r="B439" s="693" t="s">
        <v>7471</v>
      </c>
      <c r="C439" s="684" t="s">
        <v>73</v>
      </c>
      <c r="D439" s="693" t="s">
        <v>6759</v>
      </c>
      <c r="E439" s="745">
        <v>9000</v>
      </c>
      <c r="F439" s="684" t="s">
        <v>16940</v>
      </c>
      <c r="G439" s="693" t="s">
        <v>16941</v>
      </c>
      <c r="H439" s="693" t="s">
        <v>3175</v>
      </c>
      <c r="I439" s="693" t="s">
        <v>6567</v>
      </c>
      <c r="J439" s="828" t="s">
        <v>4414</v>
      </c>
      <c r="K439" s="832">
        <v>1</v>
      </c>
      <c r="L439" s="686">
        <v>11</v>
      </c>
      <c r="M439" s="833">
        <v>99000</v>
      </c>
      <c r="N439" s="830">
        <v>2</v>
      </c>
      <c r="O439" s="686">
        <v>6</v>
      </c>
      <c r="P439" s="687">
        <v>54000</v>
      </c>
      <c r="Q439" s="323"/>
    </row>
    <row r="440" spans="1:17" s="770" customFormat="1" ht="36">
      <c r="A440" s="724" t="s">
        <v>15785</v>
      </c>
      <c r="B440" s="693" t="s">
        <v>7471</v>
      </c>
      <c r="C440" s="684" t="s">
        <v>73</v>
      </c>
      <c r="D440" s="693" t="s">
        <v>16942</v>
      </c>
      <c r="E440" s="745">
        <v>10000</v>
      </c>
      <c r="F440" s="684" t="s">
        <v>16943</v>
      </c>
      <c r="G440" s="693" t="s">
        <v>16944</v>
      </c>
      <c r="H440" s="693" t="s">
        <v>3563</v>
      </c>
      <c r="I440" s="693" t="s">
        <v>802</v>
      </c>
      <c r="J440" s="828" t="s">
        <v>4149</v>
      </c>
      <c r="K440" s="832">
        <v>1</v>
      </c>
      <c r="L440" s="686">
        <v>4</v>
      </c>
      <c r="M440" s="833">
        <v>30400</v>
      </c>
      <c r="N440" s="830">
        <v>1</v>
      </c>
      <c r="O440" s="686">
        <v>1</v>
      </c>
      <c r="P440" s="687">
        <v>10000</v>
      </c>
      <c r="Q440" s="323"/>
    </row>
    <row r="441" spans="1:17" s="770" customFormat="1" ht="36">
      <c r="A441" s="724" t="s">
        <v>15785</v>
      </c>
      <c r="B441" s="693" t="s">
        <v>7471</v>
      </c>
      <c r="C441" s="684" t="s">
        <v>73</v>
      </c>
      <c r="D441" s="693" t="s">
        <v>4045</v>
      </c>
      <c r="E441" s="745">
        <v>8000</v>
      </c>
      <c r="F441" s="684" t="s">
        <v>16943</v>
      </c>
      <c r="G441" s="693" t="s">
        <v>16945</v>
      </c>
      <c r="H441" s="693" t="s">
        <v>3563</v>
      </c>
      <c r="I441" s="693" t="s">
        <v>802</v>
      </c>
      <c r="J441" s="828" t="s">
        <v>4149</v>
      </c>
      <c r="K441" s="832">
        <v>1</v>
      </c>
      <c r="L441" s="686">
        <v>4</v>
      </c>
      <c r="M441" s="833">
        <v>31733.33</v>
      </c>
      <c r="N441" s="830"/>
      <c r="O441" s="686"/>
      <c r="P441" s="687"/>
      <c r="Q441" s="323"/>
    </row>
    <row r="442" spans="1:17" s="770" customFormat="1" ht="24">
      <c r="A442" s="724" t="s">
        <v>15785</v>
      </c>
      <c r="B442" s="693" t="s">
        <v>7471</v>
      </c>
      <c r="C442" s="684" t="s">
        <v>73</v>
      </c>
      <c r="D442" s="693" t="s">
        <v>4114</v>
      </c>
      <c r="E442" s="745">
        <v>4000</v>
      </c>
      <c r="F442" s="684" t="s">
        <v>16946</v>
      </c>
      <c r="G442" s="693" t="s">
        <v>16947</v>
      </c>
      <c r="H442" s="693" t="s">
        <v>920</v>
      </c>
      <c r="I442" s="693" t="s">
        <v>802</v>
      </c>
      <c r="J442" s="828" t="s">
        <v>16948</v>
      </c>
      <c r="K442" s="832">
        <v>1</v>
      </c>
      <c r="L442" s="686">
        <v>12</v>
      </c>
      <c r="M442" s="833">
        <v>47988.61</v>
      </c>
      <c r="N442" s="830">
        <v>2</v>
      </c>
      <c r="O442" s="686">
        <v>6</v>
      </c>
      <c r="P442" s="687">
        <v>24000</v>
      </c>
      <c r="Q442" s="323"/>
    </row>
    <row r="443" spans="1:17" s="770" customFormat="1" ht="24">
      <c r="A443" s="724" t="s">
        <v>15785</v>
      </c>
      <c r="B443" s="693" t="s">
        <v>7471</v>
      </c>
      <c r="C443" s="684" t="s">
        <v>73</v>
      </c>
      <c r="D443" s="693" t="s">
        <v>4216</v>
      </c>
      <c r="E443" s="745">
        <v>8000</v>
      </c>
      <c r="F443" s="684" t="s">
        <v>16949</v>
      </c>
      <c r="G443" s="693" t="s">
        <v>16950</v>
      </c>
      <c r="H443" s="693" t="s">
        <v>1119</v>
      </c>
      <c r="I443" s="693" t="s">
        <v>6567</v>
      </c>
      <c r="J443" s="828" t="s">
        <v>4216</v>
      </c>
      <c r="K443" s="832">
        <v>1</v>
      </c>
      <c r="L443" s="686">
        <v>12</v>
      </c>
      <c r="M443" s="833">
        <v>96000</v>
      </c>
      <c r="N443" s="830">
        <v>2</v>
      </c>
      <c r="O443" s="686">
        <v>6</v>
      </c>
      <c r="P443" s="687">
        <v>48000</v>
      </c>
      <c r="Q443" s="323"/>
    </row>
    <row r="444" spans="1:17" s="770" customFormat="1" ht="24">
      <c r="A444" s="724" t="s">
        <v>15785</v>
      </c>
      <c r="B444" s="693" t="s">
        <v>7471</v>
      </c>
      <c r="C444" s="684" t="s">
        <v>73</v>
      </c>
      <c r="D444" s="693" t="s">
        <v>16951</v>
      </c>
      <c r="E444" s="745">
        <v>15600</v>
      </c>
      <c r="F444" s="684" t="s">
        <v>16952</v>
      </c>
      <c r="G444" s="693" t="s">
        <v>16953</v>
      </c>
      <c r="H444" s="693" t="s">
        <v>1880</v>
      </c>
      <c r="I444" s="693" t="s">
        <v>6567</v>
      </c>
      <c r="J444" s="828" t="s">
        <v>4146</v>
      </c>
      <c r="K444" s="832"/>
      <c r="L444" s="686"/>
      <c r="M444" s="833"/>
      <c r="N444" s="830">
        <v>2</v>
      </c>
      <c r="O444" s="686">
        <v>5</v>
      </c>
      <c r="P444" s="687">
        <v>71749.399999999994</v>
      </c>
      <c r="Q444" s="323"/>
    </row>
    <row r="445" spans="1:17" s="770" customFormat="1" ht="36">
      <c r="A445" s="724" t="s">
        <v>15785</v>
      </c>
      <c r="B445" s="693" t="s">
        <v>7471</v>
      </c>
      <c r="C445" s="684" t="s">
        <v>73</v>
      </c>
      <c r="D445" s="693" t="s">
        <v>16833</v>
      </c>
      <c r="E445" s="745">
        <v>14500</v>
      </c>
      <c r="F445" s="684" t="s">
        <v>16954</v>
      </c>
      <c r="G445" s="693" t="s">
        <v>16955</v>
      </c>
      <c r="H445" s="693" t="s">
        <v>956</v>
      </c>
      <c r="I445" s="693" t="s">
        <v>6567</v>
      </c>
      <c r="J445" s="828" t="s">
        <v>812</v>
      </c>
      <c r="K445" s="832">
        <v>1</v>
      </c>
      <c r="L445" s="686">
        <v>10</v>
      </c>
      <c r="M445" s="833">
        <v>125943.95000000001</v>
      </c>
      <c r="N445" s="830"/>
      <c r="O445" s="686"/>
      <c r="P445" s="687"/>
      <c r="Q445" s="323"/>
    </row>
    <row r="446" spans="1:17" s="770" customFormat="1" ht="36">
      <c r="A446" s="724" t="s">
        <v>15785</v>
      </c>
      <c r="B446" s="693" t="s">
        <v>7471</v>
      </c>
      <c r="C446" s="684" t="s">
        <v>73</v>
      </c>
      <c r="D446" s="693" t="s">
        <v>16956</v>
      </c>
      <c r="E446" s="745">
        <v>8000</v>
      </c>
      <c r="F446" s="684" t="s">
        <v>16957</v>
      </c>
      <c r="G446" s="693" t="s">
        <v>16958</v>
      </c>
      <c r="H446" s="693" t="s">
        <v>1119</v>
      </c>
      <c r="I446" s="693" t="s">
        <v>6567</v>
      </c>
      <c r="J446" s="828" t="s">
        <v>1688</v>
      </c>
      <c r="K446" s="832">
        <v>1</v>
      </c>
      <c r="L446" s="686">
        <v>12</v>
      </c>
      <c r="M446" s="833">
        <v>94099.89</v>
      </c>
      <c r="N446" s="830">
        <v>1</v>
      </c>
      <c r="O446" s="686">
        <v>3</v>
      </c>
      <c r="P446" s="687">
        <v>24000</v>
      </c>
      <c r="Q446" s="323"/>
    </row>
    <row r="447" spans="1:17" s="770" customFormat="1" ht="84">
      <c r="A447" s="724" t="s">
        <v>15785</v>
      </c>
      <c r="B447" s="693" t="s">
        <v>7471</v>
      </c>
      <c r="C447" s="684" t="s">
        <v>73</v>
      </c>
      <c r="D447" s="693" t="s">
        <v>16959</v>
      </c>
      <c r="E447" s="745">
        <v>11000</v>
      </c>
      <c r="F447" s="684" t="s">
        <v>16960</v>
      </c>
      <c r="G447" s="693" t="s">
        <v>16961</v>
      </c>
      <c r="H447" s="693" t="s">
        <v>16962</v>
      </c>
      <c r="I447" s="693" t="s">
        <v>6567</v>
      </c>
      <c r="J447" s="828" t="s">
        <v>16963</v>
      </c>
      <c r="K447" s="832">
        <v>1</v>
      </c>
      <c r="L447" s="686">
        <v>5</v>
      </c>
      <c r="M447" s="833">
        <v>49500</v>
      </c>
      <c r="N447" s="830">
        <v>2</v>
      </c>
      <c r="O447" s="686">
        <v>6</v>
      </c>
      <c r="P447" s="687">
        <v>66000</v>
      </c>
      <c r="Q447" s="323"/>
    </row>
    <row r="448" spans="1:17" s="770" customFormat="1" ht="24">
      <c r="A448" s="724" t="s">
        <v>15785</v>
      </c>
      <c r="B448" s="693" t="s">
        <v>7471</v>
      </c>
      <c r="C448" s="684" t="s">
        <v>73</v>
      </c>
      <c r="D448" s="693" t="s">
        <v>16964</v>
      </c>
      <c r="E448" s="745">
        <v>13000</v>
      </c>
      <c r="F448" s="684" t="s">
        <v>16965</v>
      </c>
      <c r="G448" s="693" t="s">
        <v>16966</v>
      </c>
      <c r="H448" s="693" t="s">
        <v>1409</v>
      </c>
      <c r="I448" s="693" t="s">
        <v>6567</v>
      </c>
      <c r="J448" s="828" t="s">
        <v>16290</v>
      </c>
      <c r="K448" s="832"/>
      <c r="L448" s="686"/>
      <c r="M448" s="833"/>
      <c r="N448" s="830">
        <v>2</v>
      </c>
      <c r="O448" s="686">
        <v>6</v>
      </c>
      <c r="P448" s="687">
        <v>76860.789999999994</v>
      </c>
      <c r="Q448" s="323"/>
    </row>
    <row r="449" spans="1:17" s="770" customFormat="1" ht="60">
      <c r="A449" s="724" t="s">
        <v>15785</v>
      </c>
      <c r="B449" s="693" t="s">
        <v>7471</v>
      </c>
      <c r="C449" s="684" t="s">
        <v>73</v>
      </c>
      <c r="D449" s="693" t="s">
        <v>16967</v>
      </c>
      <c r="E449" s="745">
        <v>6000</v>
      </c>
      <c r="F449" s="684" t="s">
        <v>14447</v>
      </c>
      <c r="G449" s="693" t="s">
        <v>16968</v>
      </c>
      <c r="H449" s="693" t="s">
        <v>956</v>
      </c>
      <c r="I449" s="693" t="s">
        <v>6567</v>
      </c>
      <c r="J449" s="828" t="s">
        <v>812</v>
      </c>
      <c r="K449" s="832"/>
      <c r="L449" s="686"/>
      <c r="M449" s="833"/>
      <c r="N449" s="830">
        <v>2</v>
      </c>
      <c r="O449" s="686">
        <v>6</v>
      </c>
      <c r="P449" s="687">
        <v>35800</v>
      </c>
      <c r="Q449" s="323"/>
    </row>
    <row r="450" spans="1:17" s="770" customFormat="1" ht="24">
      <c r="A450" s="724" t="s">
        <v>15785</v>
      </c>
      <c r="B450" s="693" t="s">
        <v>7471</v>
      </c>
      <c r="C450" s="684" t="s">
        <v>73</v>
      </c>
      <c r="D450" s="693" t="s">
        <v>16969</v>
      </c>
      <c r="E450" s="745">
        <v>6000</v>
      </c>
      <c r="F450" s="684" t="s">
        <v>16970</v>
      </c>
      <c r="G450" s="693" t="s">
        <v>16971</v>
      </c>
      <c r="H450" s="693" t="s">
        <v>824</v>
      </c>
      <c r="I450" s="693" t="s">
        <v>6567</v>
      </c>
      <c r="J450" s="828" t="s">
        <v>825</v>
      </c>
      <c r="K450" s="832">
        <v>1</v>
      </c>
      <c r="L450" s="686">
        <v>12</v>
      </c>
      <c r="M450" s="833">
        <v>72000</v>
      </c>
      <c r="N450" s="830"/>
      <c r="O450" s="686"/>
      <c r="P450" s="687"/>
      <c r="Q450" s="323"/>
    </row>
    <row r="451" spans="1:17" s="770" customFormat="1" ht="24">
      <c r="A451" s="724" t="s">
        <v>15785</v>
      </c>
      <c r="B451" s="693" t="s">
        <v>7471</v>
      </c>
      <c r="C451" s="684" t="s">
        <v>73</v>
      </c>
      <c r="D451" s="693" t="s">
        <v>16972</v>
      </c>
      <c r="E451" s="745">
        <v>9000</v>
      </c>
      <c r="F451" s="684" t="s">
        <v>16970</v>
      </c>
      <c r="G451" s="693" t="s">
        <v>16971</v>
      </c>
      <c r="H451" s="693" t="s">
        <v>824</v>
      </c>
      <c r="I451" s="693" t="s">
        <v>6567</v>
      </c>
      <c r="J451" s="828" t="s">
        <v>825</v>
      </c>
      <c r="K451" s="832"/>
      <c r="L451" s="686"/>
      <c r="M451" s="833"/>
      <c r="N451" s="830">
        <v>2</v>
      </c>
      <c r="O451" s="686">
        <v>6</v>
      </c>
      <c r="P451" s="687">
        <v>53317.01</v>
      </c>
      <c r="Q451" s="323"/>
    </row>
    <row r="452" spans="1:17" s="770" customFormat="1" ht="48">
      <c r="A452" s="724" t="s">
        <v>15785</v>
      </c>
      <c r="B452" s="693" t="s">
        <v>7471</v>
      </c>
      <c r="C452" s="684" t="s">
        <v>73</v>
      </c>
      <c r="D452" s="693" t="s">
        <v>16724</v>
      </c>
      <c r="E452" s="745">
        <v>9500</v>
      </c>
      <c r="F452" s="684" t="s">
        <v>16973</v>
      </c>
      <c r="G452" s="693" t="s">
        <v>16974</v>
      </c>
      <c r="H452" s="693" t="s">
        <v>1119</v>
      </c>
      <c r="I452" s="693" t="s">
        <v>6567</v>
      </c>
      <c r="J452" s="828" t="s">
        <v>4216</v>
      </c>
      <c r="K452" s="832">
        <v>1</v>
      </c>
      <c r="L452" s="686">
        <v>1</v>
      </c>
      <c r="M452" s="833">
        <v>8550</v>
      </c>
      <c r="N452" s="830">
        <v>2</v>
      </c>
      <c r="O452" s="686">
        <v>6</v>
      </c>
      <c r="P452" s="687">
        <v>56901.57</v>
      </c>
      <c r="Q452" s="323"/>
    </row>
    <row r="453" spans="1:17" s="770" customFormat="1" ht="36">
      <c r="A453" s="724" t="s">
        <v>15785</v>
      </c>
      <c r="B453" s="693" t="s">
        <v>7471</v>
      </c>
      <c r="C453" s="684" t="s">
        <v>73</v>
      </c>
      <c r="D453" s="693" t="s">
        <v>16975</v>
      </c>
      <c r="E453" s="745">
        <v>4500</v>
      </c>
      <c r="F453" s="684" t="s">
        <v>16976</v>
      </c>
      <c r="G453" s="693" t="s">
        <v>16977</v>
      </c>
      <c r="H453" s="693" t="s">
        <v>864</v>
      </c>
      <c r="I453" s="693" t="s">
        <v>15849</v>
      </c>
      <c r="J453" s="828" t="s">
        <v>2383</v>
      </c>
      <c r="K453" s="832">
        <v>1</v>
      </c>
      <c r="L453" s="686">
        <v>12</v>
      </c>
      <c r="M453" s="833">
        <v>54000</v>
      </c>
      <c r="N453" s="830">
        <v>2</v>
      </c>
      <c r="O453" s="686">
        <v>6</v>
      </c>
      <c r="P453" s="687">
        <v>27000</v>
      </c>
      <c r="Q453" s="323"/>
    </row>
    <row r="454" spans="1:17" s="770" customFormat="1" ht="36">
      <c r="A454" s="724" t="s">
        <v>15785</v>
      </c>
      <c r="B454" s="693" t="s">
        <v>7471</v>
      </c>
      <c r="C454" s="684" t="s">
        <v>73</v>
      </c>
      <c r="D454" s="693" t="s">
        <v>16978</v>
      </c>
      <c r="E454" s="745">
        <v>6500</v>
      </c>
      <c r="F454" s="684" t="s">
        <v>16979</v>
      </c>
      <c r="G454" s="693" t="s">
        <v>16980</v>
      </c>
      <c r="H454" s="693" t="s">
        <v>1119</v>
      </c>
      <c r="I454" s="693" t="s">
        <v>6567</v>
      </c>
      <c r="J454" s="828" t="s">
        <v>1688</v>
      </c>
      <c r="K454" s="832">
        <v>1</v>
      </c>
      <c r="L454" s="686">
        <v>12</v>
      </c>
      <c r="M454" s="833">
        <v>75400</v>
      </c>
      <c r="N454" s="830">
        <v>1</v>
      </c>
      <c r="O454" s="686">
        <v>3</v>
      </c>
      <c r="P454" s="687">
        <v>18713.11</v>
      </c>
      <c r="Q454" s="323"/>
    </row>
    <row r="455" spans="1:17" s="770" customFormat="1" ht="36">
      <c r="A455" s="724" t="s">
        <v>15785</v>
      </c>
      <c r="B455" s="693" t="s">
        <v>7471</v>
      </c>
      <c r="C455" s="684" t="s">
        <v>73</v>
      </c>
      <c r="D455" s="693" t="s">
        <v>16981</v>
      </c>
      <c r="E455" s="745">
        <v>10000</v>
      </c>
      <c r="F455" s="684" t="s">
        <v>16982</v>
      </c>
      <c r="G455" s="693" t="s">
        <v>16983</v>
      </c>
      <c r="H455" s="693" t="s">
        <v>920</v>
      </c>
      <c r="I455" s="693" t="s">
        <v>6567</v>
      </c>
      <c r="J455" s="828" t="s">
        <v>1525</v>
      </c>
      <c r="K455" s="832">
        <v>1</v>
      </c>
      <c r="L455" s="686">
        <v>12</v>
      </c>
      <c r="M455" s="833">
        <v>118625.17</v>
      </c>
      <c r="N455" s="830">
        <v>2</v>
      </c>
      <c r="O455" s="686">
        <v>6</v>
      </c>
      <c r="P455" s="687">
        <v>59318.65</v>
      </c>
      <c r="Q455" s="323"/>
    </row>
    <row r="456" spans="1:17" s="770" customFormat="1" ht="36">
      <c r="A456" s="724" t="s">
        <v>15785</v>
      </c>
      <c r="B456" s="693" t="s">
        <v>7471</v>
      </c>
      <c r="C456" s="684" t="s">
        <v>73</v>
      </c>
      <c r="D456" s="693" t="s">
        <v>16984</v>
      </c>
      <c r="E456" s="745">
        <v>2000</v>
      </c>
      <c r="F456" s="684" t="s">
        <v>16985</v>
      </c>
      <c r="G456" s="693" t="s">
        <v>16986</v>
      </c>
      <c r="H456" s="693" t="s">
        <v>16987</v>
      </c>
      <c r="I456" s="693" t="s">
        <v>15849</v>
      </c>
      <c r="J456" s="828" t="s">
        <v>16988</v>
      </c>
      <c r="K456" s="832">
        <v>1</v>
      </c>
      <c r="L456" s="686">
        <v>2</v>
      </c>
      <c r="M456" s="833">
        <v>4000</v>
      </c>
      <c r="N456" s="830"/>
      <c r="O456" s="686"/>
      <c r="P456" s="687"/>
      <c r="Q456" s="323"/>
    </row>
    <row r="457" spans="1:17" s="770" customFormat="1" ht="48">
      <c r="A457" s="724" t="s">
        <v>15785</v>
      </c>
      <c r="B457" s="693" t="s">
        <v>7471</v>
      </c>
      <c r="C457" s="684" t="s">
        <v>73</v>
      </c>
      <c r="D457" s="693" t="s">
        <v>4109</v>
      </c>
      <c r="E457" s="745">
        <v>7000</v>
      </c>
      <c r="F457" s="684" t="s">
        <v>16989</v>
      </c>
      <c r="G457" s="693" t="s">
        <v>16990</v>
      </c>
      <c r="H457" s="693" t="s">
        <v>1390</v>
      </c>
      <c r="I457" s="693" t="s">
        <v>802</v>
      </c>
      <c r="J457" s="828" t="s">
        <v>5256</v>
      </c>
      <c r="K457" s="832">
        <v>1</v>
      </c>
      <c r="L457" s="686">
        <v>12</v>
      </c>
      <c r="M457" s="833">
        <v>84000</v>
      </c>
      <c r="N457" s="830">
        <v>2</v>
      </c>
      <c r="O457" s="686">
        <v>6</v>
      </c>
      <c r="P457" s="687">
        <v>42000</v>
      </c>
      <c r="Q457" s="323"/>
    </row>
    <row r="458" spans="1:17" s="770" customFormat="1" ht="48">
      <c r="A458" s="724" t="s">
        <v>15785</v>
      </c>
      <c r="B458" s="693" t="s">
        <v>7471</v>
      </c>
      <c r="C458" s="684" t="s">
        <v>73</v>
      </c>
      <c r="D458" s="693" t="s">
        <v>4109</v>
      </c>
      <c r="E458" s="745">
        <v>9000</v>
      </c>
      <c r="F458" s="684" t="s">
        <v>16991</v>
      </c>
      <c r="G458" s="693" t="s">
        <v>16992</v>
      </c>
      <c r="H458" s="693" t="s">
        <v>934</v>
      </c>
      <c r="I458" s="693" t="s">
        <v>6567</v>
      </c>
      <c r="J458" s="828" t="s">
        <v>16993</v>
      </c>
      <c r="K458" s="832">
        <v>1</v>
      </c>
      <c r="L458" s="686">
        <v>7</v>
      </c>
      <c r="M458" s="833">
        <v>56850</v>
      </c>
      <c r="N458" s="830"/>
      <c r="O458" s="686"/>
      <c r="P458" s="687"/>
      <c r="Q458" s="323"/>
    </row>
    <row r="459" spans="1:17" s="770" customFormat="1" ht="48">
      <c r="A459" s="724" t="s">
        <v>15785</v>
      </c>
      <c r="B459" s="693" t="s">
        <v>7471</v>
      </c>
      <c r="C459" s="684" t="s">
        <v>73</v>
      </c>
      <c r="D459" s="693" t="s">
        <v>16994</v>
      </c>
      <c r="E459" s="745">
        <v>11000</v>
      </c>
      <c r="F459" s="684" t="s">
        <v>16991</v>
      </c>
      <c r="G459" s="693" t="s">
        <v>16992</v>
      </c>
      <c r="H459" s="693" t="s">
        <v>934</v>
      </c>
      <c r="I459" s="693" t="s">
        <v>6567</v>
      </c>
      <c r="J459" s="828" t="s">
        <v>16993</v>
      </c>
      <c r="K459" s="832">
        <v>1</v>
      </c>
      <c r="L459" s="686">
        <v>6</v>
      </c>
      <c r="M459" s="833">
        <v>62333.33</v>
      </c>
      <c r="N459" s="830">
        <v>2</v>
      </c>
      <c r="O459" s="686">
        <v>6</v>
      </c>
      <c r="P459" s="687">
        <v>64026.46</v>
      </c>
      <c r="Q459" s="323"/>
    </row>
    <row r="460" spans="1:17" s="770" customFormat="1" ht="36">
      <c r="A460" s="724" t="s">
        <v>15785</v>
      </c>
      <c r="B460" s="693" t="s">
        <v>7471</v>
      </c>
      <c r="C460" s="684" t="s">
        <v>73</v>
      </c>
      <c r="D460" s="693" t="s">
        <v>16995</v>
      </c>
      <c r="E460" s="745">
        <v>2500</v>
      </c>
      <c r="F460" s="684" t="s">
        <v>16996</v>
      </c>
      <c r="G460" s="693" t="s">
        <v>16997</v>
      </c>
      <c r="H460" s="693" t="s">
        <v>16998</v>
      </c>
      <c r="I460" s="693" t="s">
        <v>15849</v>
      </c>
      <c r="J460" s="828" t="s">
        <v>16999</v>
      </c>
      <c r="K460" s="832">
        <v>1</v>
      </c>
      <c r="L460" s="686">
        <v>7</v>
      </c>
      <c r="M460" s="833">
        <v>15833.33</v>
      </c>
      <c r="N460" s="830">
        <v>2</v>
      </c>
      <c r="O460" s="686">
        <v>6</v>
      </c>
      <c r="P460" s="687">
        <v>14916.67</v>
      </c>
      <c r="Q460" s="323"/>
    </row>
    <row r="461" spans="1:17" s="770" customFormat="1" ht="24">
      <c r="A461" s="724" t="s">
        <v>15785</v>
      </c>
      <c r="B461" s="693" t="s">
        <v>7471</v>
      </c>
      <c r="C461" s="684" t="s">
        <v>73</v>
      </c>
      <c r="D461" s="693" t="s">
        <v>16031</v>
      </c>
      <c r="E461" s="745">
        <v>14000</v>
      </c>
      <c r="F461" s="684" t="s">
        <v>17000</v>
      </c>
      <c r="G461" s="693" t="s">
        <v>17001</v>
      </c>
      <c r="H461" s="693" t="s">
        <v>888</v>
      </c>
      <c r="I461" s="693" t="s">
        <v>6567</v>
      </c>
      <c r="J461" s="828" t="s">
        <v>887</v>
      </c>
      <c r="K461" s="832"/>
      <c r="L461" s="686"/>
      <c r="M461" s="833"/>
      <c r="N461" s="830">
        <v>1</v>
      </c>
      <c r="O461" s="686">
        <v>2</v>
      </c>
      <c r="P461" s="687">
        <v>27066.67</v>
      </c>
      <c r="Q461" s="323"/>
    </row>
    <row r="462" spans="1:17" s="770" customFormat="1" ht="24">
      <c r="A462" s="724" t="s">
        <v>15785</v>
      </c>
      <c r="B462" s="693" t="s">
        <v>7471</v>
      </c>
      <c r="C462" s="684" t="s">
        <v>73</v>
      </c>
      <c r="D462" s="693" t="s">
        <v>17002</v>
      </c>
      <c r="E462" s="745">
        <v>15600</v>
      </c>
      <c r="F462" s="684" t="s">
        <v>17000</v>
      </c>
      <c r="G462" s="693" t="s">
        <v>17001</v>
      </c>
      <c r="H462" s="693" t="s">
        <v>888</v>
      </c>
      <c r="I462" s="693" t="s">
        <v>6567</v>
      </c>
      <c r="J462" s="828" t="s">
        <v>887</v>
      </c>
      <c r="K462" s="832"/>
      <c r="L462" s="686"/>
      <c r="M462" s="833"/>
      <c r="N462" s="830">
        <v>2</v>
      </c>
      <c r="O462" s="686">
        <v>4</v>
      </c>
      <c r="P462" s="687">
        <v>61106.67</v>
      </c>
      <c r="Q462" s="323"/>
    </row>
    <row r="463" spans="1:17" s="770" customFormat="1" ht="24">
      <c r="A463" s="724" t="s">
        <v>15785</v>
      </c>
      <c r="B463" s="693" t="s">
        <v>7471</v>
      </c>
      <c r="C463" s="684" t="s">
        <v>73</v>
      </c>
      <c r="D463" s="693" t="s">
        <v>17003</v>
      </c>
      <c r="E463" s="745">
        <v>11000</v>
      </c>
      <c r="F463" s="684" t="s">
        <v>17004</v>
      </c>
      <c r="G463" s="693" t="s">
        <v>17005</v>
      </c>
      <c r="H463" s="693" t="s">
        <v>888</v>
      </c>
      <c r="I463" s="693" t="s">
        <v>6567</v>
      </c>
      <c r="J463" s="828" t="s">
        <v>4679</v>
      </c>
      <c r="K463" s="832">
        <v>1</v>
      </c>
      <c r="L463" s="686">
        <v>12</v>
      </c>
      <c r="M463" s="833">
        <v>131648.46</v>
      </c>
      <c r="N463" s="830">
        <v>2</v>
      </c>
      <c r="O463" s="686">
        <v>6</v>
      </c>
      <c r="P463" s="687">
        <v>65922.64</v>
      </c>
      <c r="Q463" s="323"/>
    </row>
    <row r="464" spans="1:17" s="770" customFormat="1" ht="24">
      <c r="A464" s="724" t="s">
        <v>15785</v>
      </c>
      <c r="B464" s="693" t="s">
        <v>7471</v>
      </c>
      <c r="C464" s="684" t="s">
        <v>73</v>
      </c>
      <c r="D464" s="693" t="s">
        <v>17006</v>
      </c>
      <c r="E464" s="745">
        <v>7000</v>
      </c>
      <c r="F464" s="684" t="s">
        <v>17007</v>
      </c>
      <c r="G464" s="693" t="s">
        <v>17008</v>
      </c>
      <c r="H464" s="693" t="s">
        <v>3563</v>
      </c>
      <c r="I464" s="693" t="s">
        <v>802</v>
      </c>
      <c r="J464" s="828" t="s">
        <v>16015</v>
      </c>
      <c r="K464" s="832">
        <v>1</v>
      </c>
      <c r="L464" s="686">
        <v>12</v>
      </c>
      <c r="M464" s="833">
        <v>83757.98</v>
      </c>
      <c r="N464" s="830">
        <v>2</v>
      </c>
      <c r="O464" s="686">
        <v>6</v>
      </c>
      <c r="P464" s="687">
        <v>42000</v>
      </c>
      <c r="Q464" s="323"/>
    </row>
    <row r="465" spans="1:17" s="770" customFormat="1" ht="48">
      <c r="A465" s="724" t="s">
        <v>15785</v>
      </c>
      <c r="B465" s="693" t="s">
        <v>7471</v>
      </c>
      <c r="C465" s="684" t="s">
        <v>73</v>
      </c>
      <c r="D465" s="693" t="s">
        <v>17009</v>
      </c>
      <c r="E465" s="745">
        <v>15600</v>
      </c>
      <c r="F465" s="684" t="s">
        <v>17010</v>
      </c>
      <c r="G465" s="693" t="s">
        <v>17011</v>
      </c>
      <c r="H465" s="693" t="s">
        <v>1119</v>
      </c>
      <c r="I465" s="693" t="s">
        <v>6567</v>
      </c>
      <c r="J465" s="828" t="s">
        <v>17012</v>
      </c>
      <c r="K465" s="832"/>
      <c r="L465" s="686"/>
      <c r="M465" s="833"/>
      <c r="N465" s="830">
        <v>2</v>
      </c>
      <c r="O465" s="686">
        <v>5</v>
      </c>
      <c r="P465" s="687">
        <v>68640</v>
      </c>
      <c r="Q465" s="323"/>
    </row>
    <row r="466" spans="1:17" s="770" customFormat="1" ht="36">
      <c r="A466" s="724" t="s">
        <v>15785</v>
      </c>
      <c r="B466" s="693" t="s">
        <v>7471</v>
      </c>
      <c r="C466" s="684" t="s">
        <v>73</v>
      </c>
      <c r="D466" s="693" t="s">
        <v>4109</v>
      </c>
      <c r="E466" s="745">
        <v>7500</v>
      </c>
      <c r="F466" s="684" t="s">
        <v>17013</v>
      </c>
      <c r="G466" s="693" t="s">
        <v>17014</v>
      </c>
      <c r="H466" s="693" t="s">
        <v>3259</v>
      </c>
      <c r="I466" s="693" t="s">
        <v>6567</v>
      </c>
      <c r="J466" s="828" t="s">
        <v>17015</v>
      </c>
      <c r="K466" s="832">
        <v>1</v>
      </c>
      <c r="L466" s="686">
        <v>12</v>
      </c>
      <c r="M466" s="833">
        <v>90000</v>
      </c>
      <c r="N466" s="830">
        <v>2</v>
      </c>
      <c r="O466" s="686">
        <v>6</v>
      </c>
      <c r="P466" s="687">
        <v>45000</v>
      </c>
      <c r="Q466" s="323"/>
    </row>
    <row r="467" spans="1:17" s="770" customFormat="1" ht="24">
      <c r="A467" s="724" t="s">
        <v>15785</v>
      </c>
      <c r="B467" s="693" t="s">
        <v>7471</v>
      </c>
      <c r="C467" s="684" t="s">
        <v>73</v>
      </c>
      <c r="D467" s="693" t="s">
        <v>4109</v>
      </c>
      <c r="E467" s="745">
        <v>6000</v>
      </c>
      <c r="F467" s="684" t="s">
        <v>17016</v>
      </c>
      <c r="G467" s="693" t="s">
        <v>17017</v>
      </c>
      <c r="H467" s="693" t="s">
        <v>1119</v>
      </c>
      <c r="I467" s="693" t="s">
        <v>6567</v>
      </c>
      <c r="J467" s="828" t="s">
        <v>1688</v>
      </c>
      <c r="K467" s="832">
        <v>1</v>
      </c>
      <c r="L467" s="686">
        <v>12</v>
      </c>
      <c r="M467" s="833">
        <v>72000</v>
      </c>
      <c r="N467" s="830">
        <v>2</v>
      </c>
      <c r="O467" s="686">
        <v>6</v>
      </c>
      <c r="P467" s="687">
        <v>36000</v>
      </c>
      <c r="Q467" s="323"/>
    </row>
    <row r="468" spans="1:17" s="770" customFormat="1" ht="24">
      <c r="A468" s="724" t="s">
        <v>15785</v>
      </c>
      <c r="B468" s="693" t="s">
        <v>7471</v>
      </c>
      <c r="C468" s="684" t="s">
        <v>73</v>
      </c>
      <c r="D468" s="693" t="s">
        <v>17018</v>
      </c>
      <c r="E468" s="745">
        <v>5000</v>
      </c>
      <c r="F468" s="684" t="s">
        <v>17019</v>
      </c>
      <c r="G468" s="693" t="s">
        <v>17020</v>
      </c>
      <c r="H468" s="693" t="s">
        <v>956</v>
      </c>
      <c r="I468" s="693" t="s">
        <v>6567</v>
      </c>
      <c r="J468" s="828" t="s">
        <v>812</v>
      </c>
      <c r="K468" s="832">
        <v>1</v>
      </c>
      <c r="L468" s="686">
        <v>12</v>
      </c>
      <c r="M468" s="833">
        <v>60000</v>
      </c>
      <c r="N468" s="830">
        <v>2</v>
      </c>
      <c r="O468" s="686">
        <v>6</v>
      </c>
      <c r="P468" s="687">
        <v>30000</v>
      </c>
      <c r="Q468" s="323"/>
    </row>
    <row r="469" spans="1:17" s="770" customFormat="1" ht="48">
      <c r="A469" s="724" t="s">
        <v>15785</v>
      </c>
      <c r="B469" s="693" t="s">
        <v>7471</v>
      </c>
      <c r="C469" s="684" t="s">
        <v>73</v>
      </c>
      <c r="D469" s="693" t="s">
        <v>4109</v>
      </c>
      <c r="E469" s="745">
        <v>5500</v>
      </c>
      <c r="F469" s="684" t="s">
        <v>17021</v>
      </c>
      <c r="G469" s="693" t="s">
        <v>17022</v>
      </c>
      <c r="H469" s="693" t="s">
        <v>986</v>
      </c>
      <c r="I469" s="693" t="s">
        <v>802</v>
      </c>
      <c r="J469" s="828" t="s">
        <v>16755</v>
      </c>
      <c r="K469" s="832">
        <v>1</v>
      </c>
      <c r="L469" s="686">
        <v>3</v>
      </c>
      <c r="M469" s="833">
        <v>16500</v>
      </c>
      <c r="N469" s="830"/>
      <c r="O469" s="686"/>
      <c r="P469" s="687"/>
      <c r="Q469" s="323"/>
    </row>
    <row r="470" spans="1:17" s="770" customFormat="1" ht="48">
      <c r="A470" s="724" t="s">
        <v>15785</v>
      </c>
      <c r="B470" s="693" t="s">
        <v>7471</v>
      </c>
      <c r="C470" s="684" t="s">
        <v>73</v>
      </c>
      <c r="D470" s="693" t="s">
        <v>17023</v>
      </c>
      <c r="E470" s="745">
        <v>7000</v>
      </c>
      <c r="F470" s="684" t="s">
        <v>17021</v>
      </c>
      <c r="G470" s="693" t="s">
        <v>17022</v>
      </c>
      <c r="H470" s="693" t="s">
        <v>986</v>
      </c>
      <c r="I470" s="693" t="s">
        <v>802</v>
      </c>
      <c r="J470" s="828" t="s">
        <v>16755</v>
      </c>
      <c r="K470" s="832">
        <v>1</v>
      </c>
      <c r="L470" s="686">
        <v>9</v>
      </c>
      <c r="M470" s="833">
        <v>62450</v>
      </c>
      <c r="N470" s="830">
        <v>2</v>
      </c>
      <c r="O470" s="686">
        <v>6</v>
      </c>
      <c r="P470" s="687">
        <v>42000</v>
      </c>
      <c r="Q470" s="323"/>
    </row>
    <row r="471" spans="1:17" s="770" customFormat="1" ht="48">
      <c r="A471" s="724" t="s">
        <v>15785</v>
      </c>
      <c r="B471" s="693" t="s">
        <v>7471</v>
      </c>
      <c r="C471" s="684" t="s">
        <v>73</v>
      </c>
      <c r="D471" s="693" t="s">
        <v>4109</v>
      </c>
      <c r="E471" s="745">
        <v>6000</v>
      </c>
      <c r="F471" s="684" t="s">
        <v>17024</v>
      </c>
      <c r="G471" s="693" t="s">
        <v>17025</v>
      </c>
      <c r="H471" s="693" t="s">
        <v>1409</v>
      </c>
      <c r="I471" s="693" t="s">
        <v>6567</v>
      </c>
      <c r="J471" s="828" t="s">
        <v>17026</v>
      </c>
      <c r="K471" s="832">
        <v>1</v>
      </c>
      <c r="L471" s="686">
        <v>3</v>
      </c>
      <c r="M471" s="833">
        <v>18000</v>
      </c>
      <c r="N471" s="830"/>
      <c r="O471" s="686"/>
      <c r="P471" s="687"/>
      <c r="Q471" s="323"/>
    </row>
    <row r="472" spans="1:17" s="770" customFormat="1" ht="24">
      <c r="A472" s="724" t="s">
        <v>15785</v>
      </c>
      <c r="B472" s="693" t="s">
        <v>7471</v>
      </c>
      <c r="C472" s="684" t="s">
        <v>73</v>
      </c>
      <c r="D472" s="693" t="s">
        <v>4109</v>
      </c>
      <c r="E472" s="745">
        <v>9000</v>
      </c>
      <c r="F472" s="684" t="s">
        <v>17027</v>
      </c>
      <c r="G472" s="693" t="s">
        <v>17028</v>
      </c>
      <c r="H472" s="693" t="s">
        <v>1342</v>
      </c>
      <c r="I472" s="693" t="s">
        <v>6567</v>
      </c>
      <c r="J472" s="828" t="s">
        <v>1841</v>
      </c>
      <c r="K472" s="832">
        <v>1</v>
      </c>
      <c r="L472" s="686">
        <v>12</v>
      </c>
      <c r="M472" s="833">
        <v>108000</v>
      </c>
      <c r="N472" s="830">
        <v>2</v>
      </c>
      <c r="O472" s="686">
        <v>6</v>
      </c>
      <c r="P472" s="687">
        <v>54000</v>
      </c>
      <c r="Q472" s="323"/>
    </row>
    <row r="473" spans="1:17" s="770" customFormat="1" ht="24">
      <c r="A473" s="724" t="s">
        <v>15785</v>
      </c>
      <c r="B473" s="693" t="s">
        <v>7471</v>
      </c>
      <c r="C473" s="684" t="s">
        <v>73</v>
      </c>
      <c r="D473" s="693" t="s">
        <v>17029</v>
      </c>
      <c r="E473" s="745">
        <v>4000</v>
      </c>
      <c r="F473" s="684" t="s">
        <v>17030</v>
      </c>
      <c r="G473" s="693" t="s">
        <v>17031</v>
      </c>
      <c r="H473" s="693" t="s">
        <v>4658</v>
      </c>
      <c r="I473" s="693" t="s">
        <v>15795</v>
      </c>
      <c r="J473" s="828" t="s">
        <v>3683</v>
      </c>
      <c r="K473" s="832">
        <v>1</v>
      </c>
      <c r="L473" s="686">
        <v>4</v>
      </c>
      <c r="M473" s="833">
        <v>15466.67</v>
      </c>
      <c r="N473" s="830"/>
      <c r="O473" s="686"/>
      <c r="P473" s="687"/>
      <c r="Q473" s="323"/>
    </row>
    <row r="474" spans="1:17" s="770" customFormat="1" ht="24">
      <c r="A474" s="724" t="s">
        <v>15785</v>
      </c>
      <c r="B474" s="693" t="s">
        <v>7471</v>
      </c>
      <c r="C474" s="684" t="s">
        <v>73</v>
      </c>
      <c r="D474" s="693" t="s">
        <v>17032</v>
      </c>
      <c r="E474" s="745">
        <v>9000</v>
      </c>
      <c r="F474" s="684" t="s">
        <v>17033</v>
      </c>
      <c r="G474" s="693" t="s">
        <v>17034</v>
      </c>
      <c r="H474" s="693" t="s">
        <v>1880</v>
      </c>
      <c r="I474" s="693" t="s">
        <v>6567</v>
      </c>
      <c r="J474" s="828" t="s">
        <v>4146</v>
      </c>
      <c r="K474" s="832">
        <v>1</v>
      </c>
      <c r="L474" s="686">
        <v>3</v>
      </c>
      <c r="M474" s="833">
        <v>28500</v>
      </c>
      <c r="N474" s="830">
        <v>1</v>
      </c>
      <c r="O474" s="686">
        <v>1</v>
      </c>
      <c r="P474" s="687">
        <v>9000</v>
      </c>
      <c r="Q474" s="323"/>
    </row>
    <row r="475" spans="1:17" s="770" customFormat="1" ht="36">
      <c r="A475" s="724" t="s">
        <v>15785</v>
      </c>
      <c r="B475" s="693" t="s">
        <v>7471</v>
      </c>
      <c r="C475" s="684" t="s">
        <v>73</v>
      </c>
      <c r="D475" s="693" t="s">
        <v>17035</v>
      </c>
      <c r="E475" s="745">
        <v>15600</v>
      </c>
      <c r="F475" s="684" t="s">
        <v>17036</v>
      </c>
      <c r="G475" s="693" t="s">
        <v>17037</v>
      </c>
      <c r="H475" s="693" t="s">
        <v>824</v>
      </c>
      <c r="I475" s="693" t="s">
        <v>6567</v>
      </c>
      <c r="J475" s="828" t="s">
        <v>825</v>
      </c>
      <c r="K475" s="832">
        <v>1</v>
      </c>
      <c r="L475" s="686">
        <v>4</v>
      </c>
      <c r="M475" s="833">
        <v>48360</v>
      </c>
      <c r="N475" s="830"/>
      <c r="O475" s="686"/>
      <c r="P475" s="687"/>
      <c r="Q475" s="323"/>
    </row>
    <row r="476" spans="1:17" s="770" customFormat="1" ht="36">
      <c r="A476" s="724" t="s">
        <v>15785</v>
      </c>
      <c r="B476" s="693" t="s">
        <v>7471</v>
      </c>
      <c r="C476" s="684" t="s">
        <v>73</v>
      </c>
      <c r="D476" s="693" t="s">
        <v>17038</v>
      </c>
      <c r="E476" s="745">
        <v>6000</v>
      </c>
      <c r="F476" s="684" t="s">
        <v>17039</v>
      </c>
      <c r="G476" s="693" t="s">
        <v>17040</v>
      </c>
      <c r="H476" s="693" t="s">
        <v>1119</v>
      </c>
      <c r="I476" s="693" t="s">
        <v>6567</v>
      </c>
      <c r="J476" s="828" t="s">
        <v>1688</v>
      </c>
      <c r="K476" s="832"/>
      <c r="L476" s="686"/>
      <c r="M476" s="833"/>
      <c r="N476" s="830">
        <v>2</v>
      </c>
      <c r="O476" s="686">
        <v>5</v>
      </c>
      <c r="P476" s="687">
        <v>26200</v>
      </c>
      <c r="Q476" s="323"/>
    </row>
    <row r="477" spans="1:17" s="770" customFormat="1" ht="24">
      <c r="A477" s="724" t="s">
        <v>15785</v>
      </c>
      <c r="B477" s="693" t="s">
        <v>7471</v>
      </c>
      <c r="C477" s="684" t="s">
        <v>73</v>
      </c>
      <c r="D477" s="693" t="s">
        <v>8954</v>
      </c>
      <c r="E477" s="745">
        <v>4500</v>
      </c>
      <c r="F477" s="684" t="s">
        <v>17041</v>
      </c>
      <c r="G477" s="693" t="s">
        <v>17042</v>
      </c>
      <c r="H477" s="693" t="s">
        <v>888</v>
      </c>
      <c r="I477" s="693" t="s">
        <v>802</v>
      </c>
      <c r="J477" s="828" t="s">
        <v>4712</v>
      </c>
      <c r="K477" s="832">
        <v>1</v>
      </c>
      <c r="L477" s="686">
        <v>12</v>
      </c>
      <c r="M477" s="833">
        <v>54000</v>
      </c>
      <c r="N477" s="830">
        <v>2</v>
      </c>
      <c r="O477" s="686">
        <v>6</v>
      </c>
      <c r="P477" s="687">
        <v>26961.53</v>
      </c>
      <c r="Q477" s="323"/>
    </row>
    <row r="478" spans="1:17" s="770" customFormat="1" ht="24">
      <c r="A478" s="724" t="s">
        <v>15785</v>
      </c>
      <c r="B478" s="693" t="s">
        <v>7471</v>
      </c>
      <c r="C478" s="684" t="s">
        <v>73</v>
      </c>
      <c r="D478" s="693" t="s">
        <v>4182</v>
      </c>
      <c r="E478" s="745">
        <v>2500</v>
      </c>
      <c r="F478" s="684" t="s">
        <v>17043</v>
      </c>
      <c r="G478" s="693" t="s">
        <v>17044</v>
      </c>
      <c r="H478" s="693" t="s">
        <v>4658</v>
      </c>
      <c r="I478" s="693" t="s">
        <v>15795</v>
      </c>
      <c r="J478" s="828" t="s">
        <v>3683</v>
      </c>
      <c r="K478" s="832">
        <v>1</v>
      </c>
      <c r="L478" s="686">
        <v>12</v>
      </c>
      <c r="M478" s="833">
        <v>30000</v>
      </c>
      <c r="N478" s="830">
        <v>2</v>
      </c>
      <c r="O478" s="686">
        <v>6</v>
      </c>
      <c r="P478" s="687">
        <v>15000</v>
      </c>
      <c r="Q478" s="323"/>
    </row>
    <row r="479" spans="1:17" s="770" customFormat="1" ht="24">
      <c r="A479" s="724" t="s">
        <v>15785</v>
      </c>
      <c r="B479" s="693" t="s">
        <v>7471</v>
      </c>
      <c r="C479" s="684" t="s">
        <v>73</v>
      </c>
      <c r="D479" s="693" t="s">
        <v>4114</v>
      </c>
      <c r="E479" s="745">
        <v>3300</v>
      </c>
      <c r="F479" s="684" t="s">
        <v>17045</v>
      </c>
      <c r="G479" s="693" t="s">
        <v>17046</v>
      </c>
      <c r="H479" s="693" t="s">
        <v>920</v>
      </c>
      <c r="I479" s="693" t="s">
        <v>802</v>
      </c>
      <c r="J479" s="828" t="s">
        <v>17047</v>
      </c>
      <c r="K479" s="832">
        <v>1</v>
      </c>
      <c r="L479" s="686">
        <v>12</v>
      </c>
      <c r="M479" s="833">
        <v>39600</v>
      </c>
      <c r="N479" s="830">
        <v>2</v>
      </c>
      <c r="O479" s="686">
        <v>6</v>
      </c>
      <c r="P479" s="687">
        <v>19800</v>
      </c>
      <c r="Q479" s="323"/>
    </row>
    <row r="480" spans="1:17" s="770" customFormat="1" ht="48">
      <c r="A480" s="724" t="s">
        <v>15785</v>
      </c>
      <c r="B480" s="693" t="s">
        <v>7471</v>
      </c>
      <c r="C480" s="684" t="s">
        <v>73</v>
      </c>
      <c r="D480" s="693" t="s">
        <v>17048</v>
      </c>
      <c r="E480" s="745">
        <v>5400</v>
      </c>
      <c r="F480" s="684" t="s">
        <v>17049</v>
      </c>
      <c r="G480" s="693" t="s">
        <v>17050</v>
      </c>
      <c r="H480" s="693" t="s">
        <v>987</v>
      </c>
      <c r="I480" s="693" t="s">
        <v>802</v>
      </c>
      <c r="J480" s="828" t="s">
        <v>17051</v>
      </c>
      <c r="K480" s="832">
        <v>1</v>
      </c>
      <c r="L480" s="686">
        <v>3</v>
      </c>
      <c r="M480" s="833">
        <v>16200</v>
      </c>
      <c r="N480" s="830">
        <v>1</v>
      </c>
      <c r="O480" s="686">
        <v>1</v>
      </c>
      <c r="P480" s="687">
        <v>5220</v>
      </c>
      <c r="Q480" s="323"/>
    </row>
    <row r="481" spans="1:17" s="770" customFormat="1" ht="84">
      <c r="A481" s="724" t="s">
        <v>15785</v>
      </c>
      <c r="B481" s="693" t="s">
        <v>7471</v>
      </c>
      <c r="C481" s="684" t="s">
        <v>73</v>
      </c>
      <c r="D481" s="693" t="s">
        <v>16115</v>
      </c>
      <c r="E481" s="745">
        <v>15600</v>
      </c>
      <c r="F481" s="684" t="s">
        <v>17052</v>
      </c>
      <c r="G481" s="693" t="s">
        <v>17053</v>
      </c>
      <c r="H481" s="693" t="s">
        <v>1061</v>
      </c>
      <c r="I481" s="693" t="s">
        <v>6567</v>
      </c>
      <c r="J481" s="828" t="s">
        <v>17054</v>
      </c>
      <c r="K481" s="832">
        <v>1</v>
      </c>
      <c r="L481" s="686">
        <v>1</v>
      </c>
      <c r="M481" s="833">
        <v>18521.010000000002</v>
      </c>
      <c r="N481" s="830"/>
      <c r="O481" s="686"/>
      <c r="P481" s="687"/>
      <c r="Q481" s="323"/>
    </row>
    <row r="482" spans="1:17" s="770" customFormat="1" ht="24">
      <c r="A482" s="724" t="s">
        <v>15785</v>
      </c>
      <c r="B482" s="693" t="s">
        <v>7471</v>
      </c>
      <c r="C482" s="684" t="s">
        <v>73</v>
      </c>
      <c r="D482" s="693" t="s">
        <v>16155</v>
      </c>
      <c r="E482" s="745">
        <v>9000</v>
      </c>
      <c r="F482" s="684" t="s">
        <v>17055</v>
      </c>
      <c r="G482" s="693" t="s">
        <v>17056</v>
      </c>
      <c r="H482" s="693" t="s">
        <v>1342</v>
      </c>
      <c r="I482" s="693" t="s">
        <v>6567</v>
      </c>
      <c r="J482" s="828" t="s">
        <v>1841</v>
      </c>
      <c r="K482" s="832">
        <v>1</v>
      </c>
      <c r="L482" s="686">
        <v>12</v>
      </c>
      <c r="M482" s="833">
        <v>108000</v>
      </c>
      <c r="N482" s="830">
        <v>2</v>
      </c>
      <c r="O482" s="686">
        <v>6</v>
      </c>
      <c r="P482" s="687">
        <v>54000</v>
      </c>
      <c r="Q482" s="323"/>
    </row>
    <row r="483" spans="1:17" s="770" customFormat="1" ht="24">
      <c r="A483" s="724" t="s">
        <v>15785</v>
      </c>
      <c r="B483" s="693" t="s">
        <v>7471</v>
      </c>
      <c r="C483" s="684" t="s">
        <v>73</v>
      </c>
      <c r="D483" s="693" t="s">
        <v>686</v>
      </c>
      <c r="E483" s="745">
        <v>5000</v>
      </c>
      <c r="F483" s="684" t="s">
        <v>17057</v>
      </c>
      <c r="G483" s="693" t="s">
        <v>17058</v>
      </c>
      <c r="H483" s="693" t="s">
        <v>1119</v>
      </c>
      <c r="I483" s="693" t="s">
        <v>6567</v>
      </c>
      <c r="J483" s="828" t="s">
        <v>4216</v>
      </c>
      <c r="K483" s="832">
        <v>1</v>
      </c>
      <c r="L483" s="686">
        <v>11</v>
      </c>
      <c r="M483" s="833">
        <v>55000</v>
      </c>
      <c r="N483" s="830"/>
      <c r="O483" s="686"/>
      <c r="P483" s="687"/>
      <c r="Q483" s="323"/>
    </row>
    <row r="484" spans="1:17" s="770" customFormat="1" ht="36">
      <c r="A484" s="724" t="s">
        <v>15785</v>
      </c>
      <c r="B484" s="693" t="s">
        <v>7471</v>
      </c>
      <c r="C484" s="684" t="s">
        <v>73</v>
      </c>
      <c r="D484" s="693" t="s">
        <v>17059</v>
      </c>
      <c r="E484" s="745">
        <v>7000</v>
      </c>
      <c r="F484" s="684" t="s">
        <v>17057</v>
      </c>
      <c r="G484" s="693" t="s">
        <v>17058</v>
      </c>
      <c r="H484" s="693" t="s">
        <v>1119</v>
      </c>
      <c r="I484" s="693" t="s">
        <v>6567</v>
      </c>
      <c r="J484" s="828" t="s">
        <v>4216</v>
      </c>
      <c r="K484" s="832">
        <v>1</v>
      </c>
      <c r="L484" s="686">
        <v>2</v>
      </c>
      <c r="M484" s="833">
        <v>9100</v>
      </c>
      <c r="N484" s="830">
        <v>2</v>
      </c>
      <c r="O484" s="686">
        <v>6</v>
      </c>
      <c r="P484" s="687">
        <v>42000</v>
      </c>
      <c r="Q484" s="323"/>
    </row>
    <row r="485" spans="1:17" s="770" customFormat="1" ht="24">
      <c r="A485" s="724" t="s">
        <v>15785</v>
      </c>
      <c r="B485" s="693" t="s">
        <v>7471</v>
      </c>
      <c r="C485" s="684" t="s">
        <v>73</v>
      </c>
      <c r="D485" s="693" t="s">
        <v>4410</v>
      </c>
      <c r="E485" s="745">
        <v>4500</v>
      </c>
      <c r="F485" s="684" t="s">
        <v>17060</v>
      </c>
      <c r="G485" s="693" t="s">
        <v>17061</v>
      </c>
      <c r="H485" s="693" t="s">
        <v>920</v>
      </c>
      <c r="I485" s="693" t="s">
        <v>6567</v>
      </c>
      <c r="J485" s="828" t="s">
        <v>1525</v>
      </c>
      <c r="K485" s="832">
        <v>1</v>
      </c>
      <c r="L485" s="686">
        <v>12</v>
      </c>
      <c r="M485" s="833">
        <v>53850</v>
      </c>
      <c r="N485" s="830"/>
      <c r="O485" s="686"/>
      <c r="P485" s="687"/>
      <c r="Q485" s="323"/>
    </row>
    <row r="486" spans="1:17" s="770" customFormat="1" ht="24">
      <c r="A486" s="724" t="s">
        <v>15785</v>
      </c>
      <c r="B486" s="693" t="s">
        <v>7471</v>
      </c>
      <c r="C486" s="684" t="s">
        <v>73</v>
      </c>
      <c r="D486" s="693" t="s">
        <v>17062</v>
      </c>
      <c r="E486" s="745">
        <v>4000</v>
      </c>
      <c r="F486" s="684" t="s">
        <v>17063</v>
      </c>
      <c r="G486" s="693" t="s">
        <v>17064</v>
      </c>
      <c r="H486" s="693" t="s">
        <v>1119</v>
      </c>
      <c r="I486" s="693" t="s">
        <v>6567</v>
      </c>
      <c r="J486" s="828" t="s">
        <v>4216</v>
      </c>
      <c r="K486" s="832">
        <v>1</v>
      </c>
      <c r="L486" s="686">
        <v>7</v>
      </c>
      <c r="M486" s="833">
        <v>25448.059999999998</v>
      </c>
      <c r="N486" s="830"/>
      <c r="O486" s="686"/>
      <c r="P486" s="687"/>
      <c r="Q486" s="323"/>
    </row>
    <row r="487" spans="1:17" s="770" customFormat="1" ht="24">
      <c r="A487" s="724" t="s">
        <v>15785</v>
      </c>
      <c r="B487" s="693" t="s">
        <v>7471</v>
      </c>
      <c r="C487" s="684" t="s">
        <v>73</v>
      </c>
      <c r="D487" s="693" t="s">
        <v>9381</v>
      </c>
      <c r="E487" s="745">
        <v>5400</v>
      </c>
      <c r="F487" s="684" t="s">
        <v>17063</v>
      </c>
      <c r="G487" s="693" t="s">
        <v>17064</v>
      </c>
      <c r="H487" s="693" t="s">
        <v>1119</v>
      </c>
      <c r="I487" s="693" t="s">
        <v>6567</v>
      </c>
      <c r="J487" s="828" t="s">
        <v>4216</v>
      </c>
      <c r="K487" s="832">
        <v>1</v>
      </c>
      <c r="L487" s="686">
        <v>6</v>
      </c>
      <c r="M487" s="833">
        <v>30420</v>
      </c>
      <c r="N487" s="830">
        <v>2</v>
      </c>
      <c r="O487" s="686">
        <v>6</v>
      </c>
      <c r="P487" s="687">
        <v>32400</v>
      </c>
      <c r="Q487" s="323"/>
    </row>
    <row r="488" spans="1:17" s="770" customFormat="1" ht="24">
      <c r="A488" s="724" t="s">
        <v>15785</v>
      </c>
      <c r="B488" s="693" t="s">
        <v>7471</v>
      </c>
      <c r="C488" s="684" t="s">
        <v>73</v>
      </c>
      <c r="D488" s="693" t="s">
        <v>17065</v>
      </c>
      <c r="E488" s="745">
        <v>7000</v>
      </c>
      <c r="F488" s="684" t="s">
        <v>17066</v>
      </c>
      <c r="G488" s="693" t="s">
        <v>17067</v>
      </c>
      <c r="H488" s="693" t="s">
        <v>3240</v>
      </c>
      <c r="I488" s="693" t="s">
        <v>802</v>
      </c>
      <c r="J488" s="828" t="s">
        <v>17068</v>
      </c>
      <c r="K488" s="832">
        <v>1</v>
      </c>
      <c r="L488" s="686">
        <v>12</v>
      </c>
      <c r="M488" s="833">
        <v>78327.789999999994</v>
      </c>
      <c r="N488" s="830"/>
      <c r="O488" s="686"/>
      <c r="P488" s="687"/>
      <c r="Q488" s="323"/>
    </row>
    <row r="489" spans="1:17" s="770" customFormat="1" ht="24">
      <c r="A489" s="724" t="s">
        <v>15785</v>
      </c>
      <c r="B489" s="693" t="s">
        <v>7471</v>
      </c>
      <c r="C489" s="684" t="s">
        <v>73</v>
      </c>
      <c r="D489" s="693" t="s">
        <v>16500</v>
      </c>
      <c r="E489" s="745">
        <v>15000</v>
      </c>
      <c r="F489" s="684" t="s">
        <v>17069</v>
      </c>
      <c r="G489" s="693" t="s">
        <v>17070</v>
      </c>
      <c r="H489" s="693" t="s">
        <v>1415</v>
      </c>
      <c r="I489" s="693" t="s">
        <v>6567</v>
      </c>
      <c r="J489" s="828" t="s">
        <v>4216</v>
      </c>
      <c r="K489" s="832">
        <v>1</v>
      </c>
      <c r="L489" s="686">
        <v>1</v>
      </c>
      <c r="M489" s="833">
        <v>2000</v>
      </c>
      <c r="N489" s="830"/>
      <c r="O489" s="686"/>
      <c r="P489" s="687"/>
      <c r="Q489" s="323"/>
    </row>
    <row r="490" spans="1:17" s="770" customFormat="1" ht="48">
      <c r="A490" s="724" t="s">
        <v>15785</v>
      </c>
      <c r="B490" s="693" t="s">
        <v>7471</v>
      </c>
      <c r="C490" s="684" t="s">
        <v>73</v>
      </c>
      <c r="D490" s="693" t="s">
        <v>16715</v>
      </c>
      <c r="E490" s="745">
        <v>7000</v>
      </c>
      <c r="F490" s="684" t="s">
        <v>17071</v>
      </c>
      <c r="G490" s="693" t="s">
        <v>17072</v>
      </c>
      <c r="H490" s="693" t="s">
        <v>824</v>
      </c>
      <c r="I490" s="693" t="s">
        <v>802</v>
      </c>
      <c r="J490" s="828" t="s">
        <v>5364</v>
      </c>
      <c r="K490" s="832"/>
      <c r="L490" s="686"/>
      <c r="M490" s="833"/>
      <c r="N490" s="830">
        <v>2</v>
      </c>
      <c r="O490" s="686">
        <v>6</v>
      </c>
      <c r="P490" s="687">
        <v>41766.67</v>
      </c>
      <c r="Q490" s="323"/>
    </row>
    <row r="491" spans="1:17" s="770" customFormat="1" ht="36">
      <c r="A491" s="724" t="s">
        <v>15785</v>
      </c>
      <c r="B491" s="693" t="s">
        <v>7471</v>
      </c>
      <c r="C491" s="684" t="s">
        <v>73</v>
      </c>
      <c r="D491" s="693" t="s">
        <v>4109</v>
      </c>
      <c r="E491" s="745">
        <v>8000</v>
      </c>
      <c r="F491" s="684" t="s">
        <v>17073</v>
      </c>
      <c r="G491" s="693" t="s">
        <v>17074</v>
      </c>
      <c r="H491" s="693" t="s">
        <v>987</v>
      </c>
      <c r="I491" s="693" t="s">
        <v>6567</v>
      </c>
      <c r="J491" s="828" t="s">
        <v>17075</v>
      </c>
      <c r="K491" s="832">
        <v>1</v>
      </c>
      <c r="L491" s="686">
        <v>3</v>
      </c>
      <c r="M491" s="833">
        <v>21077.69</v>
      </c>
      <c r="N491" s="830"/>
      <c r="O491" s="686"/>
      <c r="P491" s="687"/>
      <c r="Q491" s="323"/>
    </row>
    <row r="492" spans="1:17" s="770" customFormat="1" ht="72">
      <c r="A492" s="724" t="s">
        <v>15785</v>
      </c>
      <c r="B492" s="693" t="s">
        <v>7471</v>
      </c>
      <c r="C492" s="684" t="s">
        <v>73</v>
      </c>
      <c r="D492" s="693" t="s">
        <v>17076</v>
      </c>
      <c r="E492" s="745">
        <v>10000</v>
      </c>
      <c r="F492" s="684" t="s">
        <v>17077</v>
      </c>
      <c r="G492" s="693" t="s">
        <v>17078</v>
      </c>
      <c r="H492" s="693" t="s">
        <v>1119</v>
      </c>
      <c r="I492" s="693" t="s">
        <v>6567</v>
      </c>
      <c r="J492" s="828" t="s">
        <v>1688</v>
      </c>
      <c r="K492" s="832">
        <v>1</v>
      </c>
      <c r="L492" s="686">
        <v>12</v>
      </c>
      <c r="M492" s="833">
        <v>119691.6</v>
      </c>
      <c r="N492" s="830">
        <v>2</v>
      </c>
      <c r="O492" s="686">
        <v>6</v>
      </c>
      <c r="P492" s="687">
        <v>59741.8</v>
      </c>
      <c r="Q492" s="323"/>
    </row>
    <row r="493" spans="1:17" s="770" customFormat="1" ht="31.9" customHeight="1">
      <c r="A493" s="724" t="s">
        <v>15785</v>
      </c>
      <c r="B493" s="693" t="s">
        <v>7471</v>
      </c>
      <c r="C493" s="684" t="s">
        <v>73</v>
      </c>
      <c r="D493" s="693" t="s">
        <v>4109</v>
      </c>
      <c r="E493" s="745">
        <v>2500</v>
      </c>
      <c r="F493" s="684" t="s">
        <v>17079</v>
      </c>
      <c r="G493" s="693" t="s">
        <v>17080</v>
      </c>
      <c r="H493" s="693" t="s">
        <v>1859</v>
      </c>
      <c r="I493" s="693" t="s">
        <v>6567</v>
      </c>
      <c r="J493" s="828" t="s">
        <v>16353</v>
      </c>
      <c r="K493" s="832">
        <v>1</v>
      </c>
      <c r="L493" s="686">
        <v>12</v>
      </c>
      <c r="M493" s="833">
        <v>26589.61</v>
      </c>
      <c r="N493" s="830">
        <v>2</v>
      </c>
      <c r="O493" s="686">
        <v>6</v>
      </c>
      <c r="P493" s="687">
        <v>15000</v>
      </c>
      <c r="Q493" s="323"/>
    </row>
    <row r="494" spans="1:17" s="770" customFormat="1" ht="31.9" customHeight="1">
      <c r="A494" s="724" t="s">
        <v>15785</v>
      </c>
      <c r="B494" s="693" t="s">
        <v>7471</v>
      </c>
      <c r="C494" s="684" t="s">
        <v>73</v>
      </c>
      <c r="D494" s="693" t="s">
        <v>17081</v>
      </c>
      <c r="E494" s="745">
        <v>8000</v>
      </c>
      <c r="F494" s="684" t="s">
        <v>17082</v>
      </c>
      <c r="G494" s="693" t="s">
        <v>17083</v>
      </c>
      <c r="H494" s="693" t="s">
        <v>770</v>
      </c>
      <c r="I494" s="693" t="s">
        <v>6567</v>
      </c>
      <c r="J494" s="828" t="s">
        <v>807</v>
      </c>
      <c r="K494" s="832">
        <v>1</v>
      </c>
      <c r="L494" s="686">
        <v>1</v>
      </c>
      <c r="M494" s="833">
        <v>1333.33</v>
      </c>
      <c r="N494" s="830">
        <v>2</v>
      </c>
      <c r="O494" s="686">
        <v>6</v>
      </c>
      <c r="P494" s="687">
        <v>47466.67</v>
      </c>
      <c r="Q494" s="323"/>
    </row>
    <row r="495" spans="1:17" s="770" customFormat="1" ht="31.9" customHeight="1">
      <c r="A495" s="724" t="s">
        <v>15785</v>
      </c>
      <c r="B495" s="693" t="s">
        <v>7471</v>
      </c>
      <c r="C495" s="684" t="s">
        <v>73</v>
      </c>
      <c r="D495" s="693" t="s">
        <v>4109</v>
      </c>
      <c r="E495" s="745">
        <v>5500</v>
      </c>
      <c r="F495" s="684" t="s">
        <v>17084</v>
      </c>
      <c r="G495" s="693" t="s">
        <v>17085</v>
      </c>
      <c r="H495" s="693" t="s">
        <v>956</v>
      </c>
      <c r="I495" s="693" t="s">
        <v>6567</v>
      </c>
      <c r="J495" s="828" t="s">
        <v>812</v>
      </c>
      <c r="K495" s="832">
        <v>1</v>
      </c>
      <c r="L495" s="686">
        <v>12</v>
      </c>
      <c r="M495" s="833">
        <v>66097.78</v>
      </c>
      <c r="N495" s="830">
        <v>1</v>
      </c>
      <c r="O495" s="686">
        <v>3</v>
      </c>
      <c r="P495" s="687">
        <v>14813.98</v>
      </c>
      <c r="Q495" s="323"/>
    </row>
    <row r="496" spans="1:17" s="770" customFormat="1" ht="31.9" customHeight="1">
      <c r="A496" s="724" t="s">
        <v>15785</v>
      </c>
      <c r="B496" s="693" t="s">
        <v>7471</v>
      </c>
      <c r="C496" s="684" t="s">
        <v>73</v>
      </c>
      <c r="D496" s="693" t="s">
        <v>4114</v>
      </c>
      <c r="E496" s="745">
        <v>4800</v>
      </c>
      <c r="F496" s="684" t="s">
        <v>17086</v>
      </c>
      <c r="G496" s="693" t="s">
        <v>17087</v>
      </c>
      <c r="H496" s="693" t="s">
        <v>17088</v>
      </c>
      <c r="I496" s="693" t="s">
        <v>15849</v>
      </c>
      <c r="J496" s="828" t="s">
        <v>17089</v>
      </c>
      <c r="K496" s="832">
        <v>1</v>
      </c>
      <c r="L496" s="686">
        <v>12</v>
      </c>
      <c r="M496" s="833">
        <v>57178.770000000004</v>
      </c>
      <c r="N496" s="830">
        <v>2</v>
      </c>
      <c r="O496" s="686">
        <v>6</v>
      </c>
      <c r="P496" s="687">
        <v>28642</v>
      </c>
      <c r="Q496" s="323"/>
    </row>
    <row r="497" spans="1:17" s="770" customFormat="1" ht="31.9" customHeight="1">
      <c r="A497" s="724" t="s">
        <v>15785</v>
      </c>
      <c r="B497" s="693" t="s">
        <v>7471</v>
      </c>
      <c r="C497" s="684" t="s">
        <v>73</v>
      </c>
      <c r="D497" s="693" t="s">
        <v>17090</v>
      </c>
      <c r="E497" s="745">
        <v>6000</v>
      </c>
      <c r="F497" s="684" t="s">
        <v>17091</v>
      </c>
      <c r="G497" s="693" t="s">
        <v>17092</v>
      </c>
      <c r="H497" s="693" t="s">
        <v>1415</v>
      </c>
      <c r="I497" s="693" t="s">
        <v>6567</v>
      </c>
      <c r="J497" s="828" t="s">
        <v>4216</v>
      </c>
      <c r="K497" s="832">
        <v>1</v>
      </c>
      <c r="L497" s="686">
        <v>2</v>
      </c>
      <c r="M497" s="833">
        <v>6200</v>
      </c>
      <c r="N497" s="830"/>
      <c r="O497" s="686"/>
      <c r="P497" s="687"/>
      <c r="Q497" s="323"/>
    </row>
    <row r="498" spans="1:17" s="770" customFormat="1" ht="22.15" customHeight="1">
      <c r="A498" s="724" t="s">
        <v>15785</v>
      </c>
      <c r="B498" s="693" t="s">
        <v>7471</v>
      </c>
      <c r="C498" s="684" t="s">
        <v>73</v>
      </c>
      <c r="D498" s="693" t="s">
        <v>4185</v>
      </c>
      <c r="E498" s="745">
        <v>2500</v>
      </c>
      <c r="F498" s="684" t="s">
        <v>17093</v>
      </c>
      <c r="G498" s="693" t="s">
        <v>17094</v>
      </c>
      <c r="H498" s="693" t="s">
        <v>4658</v>
      </c>
      <c r="I498" s="693" t="s">
        <v>15795</v>
      </c>
      <c r="J498" s="828" t="s">
        <v>3683</v>
      </c>
      <c r="K498" s="832">
        <v>1</v>
      </c>
      <c r="L498" s="686">
        <v>12</v>
      </c>
      <c r="M498" s="833">
        <v>29833.33</v>
      </c>
      <c r="N498" s="830">
        <v>2</v>
      </c>
      <c r="O498" s="686">
        <v>6</v>
      </c>
      <c r="P498" s="687">
        <v>15000</v>
      </c>
      <c r="Q498" s="323"/>
    </row>
    <row r="499" spans="1:17" s="770" customFormat="1" ht="31.9" customHeight="1">
      <c r="A499" s="724" t="s">
        <v>15785</v>
      </c>
      <c r="B499" s="693" t="s">
        <v>7471</v>
      </c>
      <c r="C499" s="684" t="s">
        <v>73</v>
      </c>
      <c r="D499" s="693" t="s">
        <v>4109</v>
      </c>
      <c r="E499" s="745">
        <v>4500</v>
      </c>
      <c r="F499" s="684" t="s">
        <v>17095</v>
      </c>
      <c r="G499" s="693" t="s">
        <v>17096</v>
      </c>
      <c r="H499" s="693" t="s">
        <v>1415</v>
      </c>
      <c r="I499" s="693" t="s">
        <v>6567</v>
      </c>
      <c r="J499" s="828" t="s">
        <v>1688</v>
      </c>
      <c r="K499" s="832">
        <v>1</v>
      </c>
      <c r="L499" s="686">
        <v>5</v>
      </c>
      <c r="M499" s="833">
        <v>22500</v>
      </c>
      <c r="N499" s="830"/>
      <c r="O499" s="686"/>
      <c r="P499" s="687"/>
      <c r="Q499" s="323"/>
    </row>
    <row r="500" spans="1:17" s="770" customFormat="1" ht="24">
      <c r="A500" s="724" t="s">
        <v>15785</v>
      </c>
      <c r="B500" s="693" t="s">
        <v>7471</v>
      </c>
      <c r="C500" s="684" t="s">
        <v>73</v>
      </c>
      <c r="D500" s="693" t="s">
        <v>4380</v>
      </c>
      <c r="E500" s="745">
        <v>4000</v>
      </c>
      <c r="F500" s="684" t="s">
        <v>17097</v>
      </c>
      <c r="G500" s="693" t="s">
        <v>17098</v>
      </c>
      <c r="H500" s="693" t="s">
        <v>4682</v>
      </c>
      <c r="I500" s="693" t="s">
        <v>15849</v>
      </c>
      <c r="J500" s="828" t="s">
        <v>17099</v>
      </c>
      <c r="K500" s="832">
        <v>1</v>
      </c>
      <c r="L500" s="686">
        <v>4</v>
      </c>
      <c r="M500" s="833">
        <v>12133.33</v>
      </c>
      <c r="N500" s="830"/>
      <c r="O500" s="686"/>
      <c r="P500" s="687"/>
      <c r="Q500" s="323"/>
    </row>
    <row r="501" spans="1:17" s="770" customFormat="1" ht="49.15" customHeight="1">
      <c r="A501" s="724" t="s">
        <v>15785</v>
      </c>
      <c r="B501" s="693" t="s">
        <v>7471</v>
      </c>
      <c r="C501" s="684" t="s">
        <v>73</v>
      </c>
      <c r="D501" s="693" t="s">
        <v>16967</v>
      </c>
      <c r="E501" s="745">
        <v>6000</v>
      </c>
      <c r="F501" s="684" t="s">
        <v>17100</v>
      </c>
      <c r="G501" s="693" t="s">
        <v>17101</v>
      </c>
      <c r="H501" s="693" t="s">
        <v>956</v>
      </c>
      <c r="I501" s="693" t="s">
        <v>6567</v>
      </c>
      <c r="J501" s="828" t="s">
        <v>812</v>
      </c>
      <c r="K501" s="832"/>
      <c r="L501" s="686"/>
      <c r="M501" s="833"/>
      <c r="N501" s="830">
        <v>2</v>
      </c>
      <c r="O501" s="686">
        <v>6</v>
      </c>
      <c r="P501" s="687">
        <v>35800</v>
      </c>
      <c r="Q501" s="323"/>
    </row>
    <row r="502" spans="1:17" s="770" customFormat="1" ht="43.9" customHeight="1">
      <c r="A502" s="724" t="s">
        <v>15785</v>
      </c>
      <c r="B502" s="693" t="s">
        <v>7471</v>
      </c>
      <c r="C502" s="684" t="s">
        <v>73</v>
      </c>
      <c r="D502" s="693" t="s">
        <v>17102</v>
      </c>
      <c r="E502" s="745">
        <v>10000</v>
      </c>
      <c r="F502" s="684" t="s">
        <v>17103</v>
      </c>
      <c r="G502" s="693" t="s">
        <v>17104</v>
      </c>
      <c r="H502" s="693" t="s">
        <v>793</v>
      </c>
      <c r="I502" s="693" t="s">
        <v>6567</v>
      </c>
      <c r="J502" s="828" t="s">
        <v>6654</v>
      </c>
      <c r="K502" s="832">
        <v>1</v>
      </c>
      <c r="L502" s="686">
        <v>7</v>
      </c>
      <c r="M502" s="833">
        <v>70000</v>
      </c>
      <c r="N502" s="830">
        <v>1</v>
      </c>
      <c r="O502" s="686">
        <v>1</v>
      </c>
      <c r="P502" s="687">
        <v>10000</v>
      </c>
      <c r="Q502" s="323"/>
    </row>
    <row r="503" spans="1:17" s="770" customFormat="1" ht="38.450000000000003" customHeight="1">
      <c r="A503" s="724" t="s">
        <v>15785</v>
      </c>
      <c r="B503" s="693" t="s">
        <v>7471</v>
      </c>
      <c r="C503" s="684" t="s">
        <v>73</v>
      </c>
      <c r="D503" s="693" t="s">
        <v>17105</v>
      </c>
      <c r="E503" s="745">
        <v>8000</v>
      </c>
      <c r="F503" s="684" t="s">
        <v>17106</v>
      </c>
      <c r="G503" s="693" t="s">
        <v>17107</v>
      </c>
      <c r="H503" s="693" t="s">
        <v>824</v>
      </c>
      <c r="I503" s="693" t="s">
        <v>6567</v>
      </c>
      <c r="J503" s="828" t="s">
        <v>825</v>
      </c>
      <c r="K503" s="832">
        <v>1</v>
      </c>
      <c r="L503" s="686">
        <v>5</v>
      </c>
      <c r="M503" s="833">
        <v>33866.67</v>
      </c>
      <c r="N503" s="830"/>
      <c r="O503" s="686"/>
      <c r="P503" s="687"/>
      <c r="Q503" s="323"/>
    </row>
    <row r="504" spans="1:17" s="770" customFormat="1" ht="51" customHeight="1">
      <c r="A504" s="724" t="s">
        <v>15785</v>
      </c>
      <c r="B504" s="693" t="s">
        <v>7471</v>
      </c>
      <c r="C504" s="684" t="s">
        <v>73</v>
      </c>
      <c r="D504" s="693" t="s">
        <v>17108</v>
      </c>
      <c r="E504" s="745">
        <v>7000</v>
      </c>
      <c r="F504" s="684" t="s">
        <v>17109</v>
      </c>
      <c r="G504" s="693" t="s">
        <v>17110</v>
      </c>
      <c r="H504" s="693" t="s">
        <v>824</v>
      </c>
      <c r="I504" s="693" t="s">
        <v>6567</v>
      </c>
      <c r="J504" s="828" t="s">
        <v>825</v>
      </c>
      <c r="K504" s="832">
        <v>1</v>
      </c>
      <c r="L504" s="686">
        <v>8</v>
      </c>
      <c r="M504" s="833">
        <v>47004.170000000006</v>
      </c>
      <c r="N504" s="830"/>
      <c r="O504" s="686"/>
      <c r="P504" s="687"/>
      <c r="Q504" s="323"/>
    </row>
    <row r="505" spans="1:17" s="770" customFormat="1" ht="27.6" customHeight="1">
      <c r="A505" s="724" t="s">
        <v>15785</v>
      </c>
      <c r="B505" s="693" t="s">
        <v>7471</v>
      </c>
      <c r="C505" s="684" t="s">
        <v>73</v>
      </c>
      <c r="D505" s="693" t="s">
        <v>17111</v>
      </c>
      <c r="E505" s="745">
        <v>7000</v>
      </c>
      <c r="F505" s="684" t="s">
        <v>17112</v>
      </c>
      <c r="G505" s="693" t="s">
        <v>17113</v>
      </c>
      <c r="H505" s="693" t="s">
        <v>824</v>
      </c>
      <c r="I505" s="693" t="s">
        <v>802</v>
      </c>
      <c r="J505" s="828" t="s">
        <v>4889</v>
      </c>
      <c r="K505" s="832">
        <v>1</v>
      </c>
      <c r="L505" s="686">
        <v>12</v>
      </c>
      <c r="M505" s="833">
        <v>83766.67</v>
      </c>
      <c r="N505" s="830">
        <v>2</v>
      </c>
      <c r="O505" s="686">
        <v>6</v>
      </c>
      <c r="P505" s="687">
        <v>41150.17</v>
      </c>
      <c r="Q505" s="323"/>
    </row>
    <row r="506" spans="1:17" s="770" customFormat="1" ht="24">
      <c r="A506" s="724" t="s">
        <v>15785</v>
      </c>
      <c r="B506" s="693" t="s">
        <v>7471</v>
      </c>
      <c r="C506" s="684" t="s">
        <v>73</v>
      </c>
      <c r="D506" s="693" t="s">
        <v>16430</v>
      </c>
      <c r="E506" s="745">
        <v>6000</v>
      </c>
      <c r="F506" s="684" t="s">
        <v>17114</v>
      </c>
      <c r="G506" s="693" t="s">
        <v>17115</v>
      </c>
      <c r="H506" s="693" t="s">
        <v>1119</v>
      </c>
      <c r="I506" s="693" t="s">
        <v>6567</v>
      </c>
      <c r="J506" s="828" t="s">
        <v>4216</v>
      </c>
      <c r="K506" s="832">
        <v>1</v>
      </c>
      <c r="L506" s="686">
        <v>8</v>
      </c>
      <c r="M506" s="833">
        <v>48000</v>
      </c>
      <c r="N506" s="830"/>
      <c r="O506" s="686"/>
      <c r="P506" s="687"/>
      <c r="Q506" s="323"/>
    </row>
    <row r="507" spans="1:17" s="770" customFormat="1" ht="24">
      <c r="A507" s="724" t="s">
        <v>15785</v>
      </c>
      <c r="B507" s="693" t="s">
        <v>7471</v>
      </c>
      <c r="C507" s="684" t="s">
        <v>73</v>
      </c>
      <c r="D507" s="693" t="s">
        <v>6500</v>
      </c>
      <c r="E507" s="745">
        <v>9000</v>
      </c>
      <c r="F507" s="684" t="s">
        <v>17114</v>
      </c>
      <c r="G507" s="693" t="s">
        <v>17115</v>
      </c>
      <c r="H507" s="693" t="s">
        <v>1119</v>
      </c>
      <c r="I507" s="693" t="s">
        <v>6567</v>
      </c>
      <c r="J507" s="828" t="s">
        <v>4216</v>
      </c>
      <c r="K507" s="832">
        <v>1</v>
      </c>
      <c r="L507" s="686">
        <v>4</v>
      </c>
      <c r="M507" s="833">
        <v>34800</v>
      </c>
      <c r="N507" s="830">
        <v>2</v>
      </c>
      <c r="O507" s="686">
        <v>6</v>
      </c>
      <c r="P507" s="687">
        <v>54000</v>
      </c>
      <c r="Q507" s="323"/>
    </row>
    <row r="508" spans="1:17" s="770" customFormat="1" ht="24">
      <c r="A508" s="724" t="s">
        <v>15785</v>
      </c>
      <c r="B508" s="693" t="s">
        <v>7471</v>
      </c>
      <c r="C508" s="684" t="s">
        <v>73</v>
      </c>
      <c r="D508" s="693" t="s">
        <v>17116</v>
      </c>
      <c r="E508" s="745">
        <v>6000</v>
      </c>
      <c r="F508" s="684" t="s">
        <v>17117</v>
      </c>
      <c r="G508" s="693" t="s">
        <v>17118</v>
      </c>
      <c r="H508" s="693" t="s">
        <v>824</v>
      </c>
      <c r="I508" s="693" t="s">
        <v>6567</v>
      </c>
      <c r="J508" s="828" t="s">
        <v>825</v>
      </c>
      <c r="K508" s="832">
        <v>1</v>
      </c>
      <c r="L508" s="686">
        <v>12</v>
      </c>
      <c r="M508" s="833">
        <v>72000</v>
      </c>
      <c r="N508" s="830">
        <v>2</v>
      </c>
      <c r="O508" s="686">
        <v>6</v>
      </c>
      <c r="P508" s="687">
        <v>36000</v>
      </c>
      <c r="Q508" s="323"/>
    </row>
    <row r="509" spans="1:17" s="770" customFormat="1" ht="24">
      <c r="A509" s="724" t="s">
        <v>15785</v>
      </c>
      <c r="B509" s="693" t="s">
        <v>7471</v>
      </c>
      <c r="C509" s="684" t="s">
        <v>73</v>
      </c>
      <c r="D509" s="693" t="s">
        <v>17119</v>
      </c>
      <c r="E509" s="745">
        <v>15600</v>
      </c>
      <c r="F509" s="684" t="s">
        <v>17120</v>
      </c>
      <c r="G509" s="693" t="s">
        <v>17121</v>
      </c>
      <c r="H509" s="693" t="s">
        <v>956</v>
      </c>
      <c r="I509" s="693" t="s">
        <v>6567</v>
      </c>
      <c r="J509" s="828" t="s">
        <v>812</v>
      </c>
      <c r="K509" s="832">
        <v>1</v>
      </c>
      <c r="L509" s="686">
        <v>2</v>
      </c>
      <c r="M509" s="833">
        <v>21320</v>
      </c>
      <c r="N509" s="830">
        <v>2</v>
      </c>
      <c r="O509" s="686">
        <v>6</v>
      </c>
      <c r="P509" s="687">
        <v>92040</v>
      </c>
      <c r="Q509" s="323"/>
    </row>
    <row r="510" spans="1:17" s="770" customFormat="1" ht="24">
      <c r="A510" s="724" t="s">
        <v>15785</v>
      </c>
      <c r="B510" s="693" t="s">
        <v>7471</v>
      </c>
      <c r="C510" s="684" t="s">
        <v>73</v>
      </c>
      <c r="D510" s="693" t="s">
        <v>4109</v>
      </c>
      <c r="E510" s="745">
        <v>5000</v>
      </c>
      <c r="F510" s="684" t="s">
        <v>17122</v>
      </c>
      <c r="G510" s="693" t="s">
        <v>17123</v>
      </c>
      <c r="H510" s="693" t="s">
        <v>1119</v>
      </c>
      <c r="I510" s="693" t="s">
        <v>6567</v>
      </c>
      <c r="J510" s="828" t="s">
        <v>4216</v>
      </c>
      <c r="K510" s="832">
        <v>1</v>
      </c>
      <c r="L510" s="686">
        <v>12</v>
      </c>
      <c r="M510" s="833">
        <v>59833.33</v>
      </c>
      <c r="N510" s="830">
        <v>2</v>
      </c>
      <c r="O510" s="686">
        <v>6</v>
      </c>
      <c r="P510" s="687">
        <v>29666.66</v>
      </c>
      <c r="Q510" s="323"/>
    </row>
    <row r="511" spans="1:17" s="770" customFormat="1" ht="36">
      <c r="A511" s="724" t="s">
        <v>15785</v>
      </c>
      <c r="B511" s="693" t="s">
        <v>7471</v>
      </c>
      <c r="C511" s="684" t="s">
        <v>73</v>
      </c>
      <c r="D511" s="693" t="s">
        <v>17124</v>
      </c>
      <c r="E511" s="745">
        <v>15600</v>
      </c>
      <c r="F511" s="684" t="s">
        <v>17125</v>
      </c>
      <c r="G511" s="693" t="s">
        <v>17126</v>
      </c>
      <c r="H511" s="693" t="s">
        <v>1705</v>
      </c>
      <c r="I511" s="693" t="s">
        <v>802</v>
      </c>
      <c r="J511" s="828" t="s">
        <v>4817</v>
      </c>
      <c r="K511" s="832">
        <v>1</v>
      </c>
      <c r="L511" s="686">
        <v>6</v>
      </c>
      <c r="M511" s="833">
        <v>92437.62999999999</v>
      </c>
      <c r="N511" s="830"/>
      <c r="O511" s="686"/>
      <c r="P511" s="687"/>
      <c r="Q511" s="323"/>
    </row>
    <row r="512" spans="1:17" s="770" customFormat="1" ht="48">
      <c r="A512" s="724" t="s">
        <v>15785</v>
      </c>
      <c r="B512" s="693" t="s">
        <v>7471</v>
      </c>
      <c r="C512" s="684" t="s">
        <v>73</v>
      </c>
      <c r="D512" s="693" t="s">
        <v>15802</v>
      </c>
      <c r="E512" s="745">
        <v>2500</v>
      </c>
      <c r="F512" s="684" t="s">
        <v>17127</v>
      </c>
      <c r="G512" s="693" t="s">
        <v>17128</v>
      </c>
      <c r="H512" s="693" t="s">
        <v>17129</v>
      </c>
      <c r="I512" s="693" t="s">
        <v>6567</v>
      </c>
      <c r="J512" s="828" t="s">
        <v>17130</v>
      </c>
      <c r="K512" s="832">
        <v>1</v>
      </c>
      <c r="L512" s="686">
        <v>7</v>
      </c>
      <c r="M512" s="833">
        <v>16500</v>
      </c>
      <c r="N512" s="830">
        <v>2</v>
      </c>
      <c r="O512" s="686">
        <v>6</v>
      </c>
      <c r="P512" s="687">
        <v>15000</v>
      </c>
      <c r="Q512" s="323"/>
    </row>
    <row r="513" spans="1:17" s="770" customFormat="1" ht="48">
      <c r="A513" s="724" t="s">
        <v>15785</v>
      </c>
      <c r="B513" s="693" t="s">
        <v>7471</v>
      </c>
      <c r="C513" s="684" t="s">
        <v>73</v>
      </c>
      <c r="D513" s="693" t="s">
        <v>17131</v>
      </c>
      <c r="E513" s="745">
        <v>12000</v>
      </c>
      <c r="F513" s="684" t="s">
        <v>17132</v>
      </c>
      <c r="G513" s="693" t="s">
        <v>17133</v>
      </c>
      <c r="H513" s="693" t="s">
        <v>15948</v>
      </c>
      <c r="I513" s="693" t="s">
        <v>6567</v>
      </c>
      <c r="J513" s="828" t="s">
        <v>15949</v>
      </c>
      <c r="K513" s="832">
        <v>1</v>
      </c>
      <c r="L513" s="686">
        <v>11</v>
      </c>
      <c r="M513" s="833">
        <v>120369.51</v>
      </c>
      <c r="N513" s="830"/>
      <c r="O513" s="686"/>
      <c r="P513" s="687"/>
      <c r="Q513" s="323"/>
    </row>
    <row r="514" spans="1:17" s="770" customFormat="1" ht="24">
      <c r="A514" s="724" t="s">
        <v>15785</v>
      </c>
      <c r="B514" s="693" t="s">
        <v>7471</v>
      </c>
      <c r="C514" s="684" t="s">
        <v>73</v>
      </c>
      <c r="D514" s="693" t="s">
        <v>17134</v>
      </c>
      <c r="E514" s="745">
        <v>5500</v>
      </c>
      <c r="F514" s="684" t="s">
        <v>17135</v>
      </c>
      <c r="G514" s="693" t="s">
        <v>17136</v>
      </c>
      <c r="H514" s="693" t="s">
        <v>1135</v>
      </c>
      <c r="I514" s="693" t="s">
        <v>6567</v>
      </c>
      <c r="J514" s="828" t="s">
        <v>2180</v>
      </c>
      <c r="K514" s="832">
        <v>1</v>
      </c>
      <c r="L514" s="686">
        <v>12</v>
      </c>
      <c r="M514" s="833">
        <v>66000</v>
      </c>
      <c r="N514" s="830">
        <v>2</v>
      </c>
      <c r="O514" s="686">
        <v>6</v>
      </c>
      <c r="P514" s="687">
        <v>33000</v>
      </c>
      <c r="Q514" s="323"/>
    </row>
    <row r="515" spans="1:17" s="770" customFormat="1" ht="24">
      <c r="A515" s="724" t="s">
        <v>15785</v>
      </c>
      <c r="B515" s="693" t="s">
        <v>7471</v>
      </c>
      <c r="C515" s="684" t="s">
        <v>73</v>
      </c>
      <c r="D515" s="693" t="s">
        <v>6500</v>
      </c>
      <c r="E515" s="745">
        <v>13000</v>
      </c>
      <c r="F515" s="684" t="s">
        <v>17137</v>
      </c>
      <c r="G515" s="693" t="s">
        <v>17138</v>
      </c>
      <c r="H515" s="693" t="s">
        <v>1119</v>
      </c>
      <c r="I515" s="693" t="s">
        <v>6567</v>
      </c>
      <c r="J515" s="828" t="s">
        <v>1688</v>
      </c>
      <c r="K515" s="832">
        <v>1</v>
      </c>
      <c r="L515" s="686">
        <v>12</v>
      </c>
      <c r="M515" s="833">
        <v>153114.72999999998</v>
      </c>
      <c r="N515" s="830">
        <v>2</v>
      </c>
      <c r="O515" s="686">
        <v>6</v>
      </c>
      <c r="P515" s="687">
        <v>74602.069999999992</v>
      </c>
      <c r="Q515" s="323"/>
    </row>
    <row r="516" spans="1:17" s="770" customFormat="1" ht="24">
      <c r="A516" s="724" t="s">
        <v>15785</v>
      </c>
      <c r="B516" s="693" t="s">
        <v>7471</v>
      </c>
      <c r="C516" s="684" t="s">
        <v>73</v>
      </c>
      <c r="D516" s="693" t="s">
        <v>16721</v>
      </c>
      <c r="E516" s="745">
        <v>13000</v>
      </c>
      <c r="F516" s="684" t="s">
        <v>17139</v>
      </c>
      <c r="G516" s="693" t="s">
        <v>17140</v>
      </c>
      <c r="H516" s="693" t="s">
        <v>1119</v>
      </c>
      <c r="I516" s="693" t="s">
        <v>6567</v>
      </c>
      <c r="J516" s="828" t="s">
        <v>4216</v>
      </c>
      <c r="K516" s="832">
        <v>1</v>
      </c>
      <c r="L516" s="686">
        <v>7</v>
      </c>
      <c r="M516" s="833">
        <v>85748.35</v>
      </c>
      <c r="N516" s="830"/>
      <c r="O516" s="686"/>
      <c r="P516" s="687"/>
      <c r="Q516" s="323"/>
    </row>
    <row r="517" spans="1:17" s="770" customFormat="1" ht="36">
      <c r="A517" s="724" t="s">
        <v>15785</v>
      </c>
      <c r="B517" s="693" t="s">
        <v>7471</v>
      </c>
      <c r="C517" s="684" t="s">
        <v>73</v>
      </c>
      <c r="D517" s="693" t="s">
        <v>17141</v>
      </c>
      <c r="E517" s="745">
        <v>12500</v>
      </c>
      <c r="F517" s="684" t="s">
        <v>17142</v>
      </c>
      <c r="G517" s="693" t="s">
        <v>17143</v>
      </c>
      <c r="H517" s="693" t="s">
        <v>3563</v>
      </c>
      <c r="I517" s="693" t="s">
        <v>6567</v>
      </c>
      <c r="J517" s="828" t="s">
        <v>3501</v>
      </c>
      <c r="K517" s="832">
        <v>1</v>
      </c>
      <c r="L517" s="686">
        <v>12</v>
      </c>
      <c r="M517" s="833">
        <v>141738.60999999999</v>
      </c>
      <c r="N517" s="830">
        <v>1</v>
      </c>
      <c r="O517" s="686">
        <v>2</v>
      </c>
      <c r="P517" s="687">
        <v>16666.669999999998</v>
      </c>
      <c r="Q517" s="323"/>
    </row>
    <row r="518" spans="1:17" s="770" customFormat="1" ht="24">
      <c r="A518" s="724" t="s">
        <v>15785</v>
      </c>
      <c r="B518" s="693" t="s">
        <v>7471</v>
      </c>
      <c r="C518" s="684" t="s">
        <v>73</v>
      </c>
      <c r="D518" s="693" t="s">
        <v>4109</v>
      </c>
      <c r="E518" s="745">
        <v>9000</v>
      </c>
      <c r="F518" s="684" t="s">
        <v>17144</v>
      </c>
      <c r="G518" s="693" t="s">
        <v>17145</v>
      </c>
      <c r="H518" s="693" t="s">
        <v>888</v>
      </c>
      <c r="I518" s="693" t="s">
        <v>6567</v>
      </c>
      <c r="J518" s="828" t="s">
        <v>887</v>
      </c>
      <c r="K518" s="832">
        <v>1</v>
      </c>
      <c r="L518" s="686">
        <v>12</v>
      </c>
      <c r="M518" s="833">
        <v>108000</v>
      </c>
      <c r="N518" s="830">
        <v>2</v>
      </c>
      <c r="O518" s="686">
        <v>6</v>
      </c>
      <c r="P518" s="687">
        <v>54000</v>
      </c>
      <c r="Q518" s="323"/>
    </row>
    <row r="519" spans="1:17" s="770" customFormat="1" ht="48">
      <c r="A519" s="724" t="s">
        <v>15785</v>
      </c>
      <c r="B519" s="693" t="s">
        <v>7471</v>
      </c>
      <c r="C519" s="684" t="s">
        <v>73</v>
      </c>
      <c r="D519" s="693" t="s">
        <v>17146</v>
      </c>
      <c r="E519" s="745">
        <v>13500</v>
      </c>
      <c r="F519" s="684" t="s">
        <v>17147</v>
      </c>
      <c r="G519" s="693" t="s">
        <v>17148</v>
      </c>
      <c r="H519" s="693" t="s">
        <v>17149</v>
      </c>
      <c r="I519" s="693" t="s">
        <v>802</v>
      </c>
      <c r="J519" s="828" t="s">
        <v>17150</v>
      </c>
      <c r="K519" s="832">
        <v>1</v>
      </c>
      <c r="L519" s="686">
        <v>7</v>
      </c>
      <c r="M519" s="833">
        <v>94233.2</v>
      </c>
      <c r="N519" s="830">
        <v>1</v>
      </c>
      <c r="O519" s="686">
        <v>1</v>
      </c>
      <c r="P519" s="687">
        <v>11237.98</v>
      </c>
      <c r="Q519" s="323"/>
    </row>
    <row r="520" spans="1:17" s="770" customFormat="1" ht="36">
      <c r="A520" s="724" t="s">
        <v>15785</v>
      </c>
      <c r="B520" s="693" t="s">
        <v>7471</v>
      </c>
      <c r="C520" s="684" t="s">
        <v>73</v>
      </c>
      <c r="D520" s="693" t="s">
        <v>17151</v>
      </c>
      <c r="E520" s="745">
        <v>12000</v>
      </c>
      <c r="F520" s="684" t="s">
        <v>17152</v>
      </c>
      <c r="G520" s="693" t="s">
        <v>17153</v>
      </c>
      <c r="H520" s="693" t="s">
        <v>1119</v>
      </c>
      <c r="I520" s="693" t="s">
        <v>6567</v>
      </c>
      <c r="J520" s="828" t="s">
        <v>1688</v>
      </c>
      <c r="K520" s="832">
        <v>1</v>
      </c>
      <c r="L520" s="686">
        <v>6</v>
      </c>
      <c r="M520" s="833">
        <v>62400</v>
      </c>
      <c r="N520" s="830"/>
      <c r="O520" s="686"/>
      <c r="P520" s="687"/>
      <c r="Q520" s="323"/>
    </row>
    <row r="521" spans="1:17" s="770" customFormat="1" ht="36">
      <c r="A521" s="724" t="s">
        <v>15785</v>
      </c>
      <c r="B521" s="693" t="s">
        <v>7471</v>
      </c>
      <c r="C521" s="684" t="s">
        <v>73</v>
      </c>
      <c r="D521" s="693" t="s">
        <v>17154</v>
      </c>
      <c r="E521" s="745">
        <v>8000</v>
      </c>
      <c r="F521" s="684" t="s">
        <v>17155</v>
      </c>
      <c r="G521" s="693" t="s">
        <v>17156</v>
      </c>
      <c r="H521" s="693" t="s">
        <v>1424</v>
      </c>
      <c r="I521" s="693" t="s">
        <v>6567</v>
      </c>
      <c r="J521" s="828" t="s">
        <v>17157</v>
      </c>
      <c r="K521" s="832">
        <v>1</v>
      </c>
      <c r="L521" s="686">
        <v>9</v>
      </c>
      <c r="M521" s="833">
        <v>71466.67</v>
      </c>
      <c r="N521" s="830">
        <v>2</v>
      </c>
      <c r="O521" s="686">
        <v>6</v>
      </c>
      <c r="P521" s="687">
        <v>47985.56</v>
      </c>
      <c r="Q521" s="323"/>
    </row>
    <row r="522" spans="1:17" s="770" customFormat="1" ht="36">
      <c r="A522" s="724" t="s">
        <v>15785</v>
      </c>
      <c r="B522" s="693" t="s">
        <v>7471</v>
      </c>
      <c r="C522" s="684" t="s">
        <v>73</v>
      </c>
      <c r="D522" s="693" t="s">
        <v>4111</v>
      </c>
      <c r="E522" s="745">
        <v>2500</v>
      </c>
      <c r="F522" s="684" t="s">
        <v>17158</v>
      </c>
      <c r="G522" s="693" t="s">
        <v>17159</v>
      </c>
      <c r="H522" s="693" t="s">
        <v>1119</v>
      </c>
      <c r="I522" s="693" t="s">
        <v>6567</v>
      </c>
      <c r="J522" s="828" t="s">
        <v>4216</v>
      </c>
      <c r="K522" s="832">
        <v>1</v>
      </c>
      <c r="L522" s="686">
        <v>12</v>
      </c>
      <c r="M522" s="833">
        <v>30000</v>
      </c>
      <c r="N522" s="830">
        <v>2</v>
      </c>
      <c r="O522" s="686">
        <v>6</v>
      </c>
      <c r="P522" s="687">
        <v>15000</v>
      </c>
      <c r="Q522" s="323"/>
    </row>
    <row r="523" spans="1:17" s="770" customFormat="1" ht="36">
      <c r="A523" s="724" t="s">
        <v>15785</v>
      </c>
      <c r="B523" s="693" t="s">
        <v>7471</v>
      </c>
      <c r="C523" s="684" t="s">
        <v>73</v>
      </c>
      <c r="D523" s="693" t="s">
        <v>17160</v>
      </c>
      <c r="E523" s="745">
        <v>15600</v>
      </c>
      <c r="F523" s="684" t="s">
        <v>17161</v>
      </c>
      <c r="G523" s="693" t="s">
        <v>17162</v>
      </c>
      <c r="H523" s="693" t="s">
        <v>1958</v>
      </c>
      <c r="I523" s="693" t="s">
        <v>6567</v>
      </c>
      <c r="J523" s="828" t="s">
        <v>887</v>
      </c>
      <c r="K523" s="832"/>
      <c r="L523" s="686"/>
      <c r="M523" s="833"/>
      <c r="N523" s="830">
        <v>2</v>
      </c>
      <c r="O523" s="686">
        <v>5</v>
      </c>
      <c r="P523" s="687">
        <v>72280</v>
      </c>
      <c r="Q523" s="323"/>
    </row>
    <row r="524" spans="1:17" s="770" customFormat="1" ht="60">
      <c r="A524" s="724" t="s">
        <v>15785</v>
      </c>
      <c r="B524" s="693" t="s">
        <v>7471</v>
      </c>
      <c r="C524" s="684" t="s">
        <v>73</v>
      </c>
      <c r="D524" s="693" t="s">
        <v>17163</v>
      </c>
      <c r="E524" s="745">
        <v>10000</v>
      </c>
      <c r="F524" s="684" t="s">
        <v>17164</v>
      </c>
      <c r="G524" s="693" t="s">
        <v>17165</v>
      </c>
      <c r="H524" s="693" t="s">
        <v>1859</v>
      </c>
      <c r="I524" s="693" t="s">
        <v>6567</v>
      </c>
      <c r="J524" s="828" t="s">
        <v>16353</v>
      </c>
      <c r="K524" s="832">
        <v>1</v>
      </c>
      <c r="L524" s="686">
        <v>7</v>
      </c>
      <c r="M524" s="833">
        <v>64333.33</v>
      </c>
      <c r="N524" s="830"/>
      <c r="O524" s="686"/>
      <c r="P524" s="687"/>
      <c r="Q524" s="323"/>
    </row>
    <row r="525" spans="1:17" s="770" customFormat="1" ht="24">
      <c r="A525" s="724" t="s">
        <v>15785</v>
      </c>
      <c r="B525" s="693" t="s">
        <v>7471</v>
      </c>
      <c r="C525" s="684" t="s">
        <v>73</v>
      </c>
      <c r="D525" s="693" t="s">
        <v>4182</v>
      </c>
      <c r="E525" s="745">
        <v>2500</v>
      </c>
      <c r="F525" s="684" t="s">
        <v>17166</v>
      </c>
      <c r="G525" s="693" t="s">
        <v>17167</v>
      </c>
      <c r="H525" s="693" t="s">
        <v>4658</v>
      </c>
      <c r="I525" s="693" t="s">
        <v>15795</v>
      </c>
      <c r="J525" s="828" t="s">
        <v>3683</v>
      </c>
      <c r="K525" s="832">
        <v>1</v>
      </c>
      <c r="L525" s="686">
        <v>12</v>
      </c>
      <c r="M525" s="833">
        <v>30000</v>
      </c>
      <c r="N525" s="830">
        <v>2</v>
      </c>
      <c r="O525" s="686">
        <v>6</v>
      </c>
      <c r="P525" s="687">
        <v>15000</v>
      </c>
      <c r="Q525" s="323"/>
    </row>
    <row r="526" spans="1:17" s="770" customFormat="1" ht="24">
      <c r="A526" s="724" t="s">
        <v>15785</v>
      </c>
      <c r="B526" s="693" t="s">
        <v>7471</v>
      </c>
      <c r="C526" s="684" t="s">
        <v>73</v>
      </c>
      <c r="D526" s="693" t="s">
        <v>17168</v>
      </c>
      <c r="E526" s="745">
        <v>14000</v>
      </c>
      <c r="F526" s="684" t="s">
        <v>17169</v>
      </c>
      <c r="G526" s="693" t="s">
        <v>17170</v>
      </c>
      <c r="H526" s="693" t="s">
        <v>1859</v>
      </c>
      <c r="I526" s="693" t="s">
        <v>6567</v>
      </c>
      <c r="J526" s="828" t="s">
        <v>16353</v>
      </c>
      <c r="K526" s="832">
        <v>1</v>
      </c>
      <c r="L526" s="686">
        <v>11</v>
      </c>
      <c r="M526" s="833">
        <v>150190.39000000001</v>
      </c>
      <c r="N526" s="830">
        <v>1</v>
      </c>
      <c r="O526" s="686">
        <v>1</v>
      </c>
      <c r="P526" s="687">
        <v>933.33</v>
      </c>
      <c r="Q526" s="323"/>
    </row>
    <row r="527" spans="1:17" s="770" customFormat="1" ht="36">
      <c r="A527" s="724" t="s">
        <v>15785</v>
      </c>
      <c r="B527" s="693" t="s">
        <v>7471</v>
      </c>
      <c r="C527" s="684" t="s">
        <v>73</v>
      </c>
      <c r="D527" s="693" t="s">
        <v>17171</v>
      </c>
      <c r="E527" s="745">
        <v>2500</v>
      </c>
      <c r="F527" s="684" t="s">
        <v>17172</v>
      </c>
      <c r="G527" s="693" t="s">
        <v>17173</v>
      </c>
      <c r="H527" s="693" t="s">
        <v>3563</v>
      </c>
      <c r="I527" s="693" t="s">
        <v>802</v>
      </c>
      <c r="J527" s="828" t="s">
        <v>4149</v>
      </c>
      <c r="K527" s="832">
        <v>1</v>
      </c>
      <c r="L527" s="686">
        <v>12</v>
      </c>
      <c r="M527" s="833">
        <v>30000</v>
      </c>
      <c r="N527" s="830">
        <v>2</v>
      </c>
      <c r="O527" s="686">
        <v>6</v>
      </c>
      <c r="P527" s="687">
        <v>15000</v>
      </c>
      <c r="Q527" s="323"/>
    </row>
    <row r="528" spans="1:17" s="770" customFormat="1" ht="24">
      <c r="A528" s="724" t="s">
        <v>15785</v>
      </c>
      <c r="B528" s="693" t="s">
        <v>7471</v>
      </c>
      <c r="C528" s="684" t="s">
        <v>73</v>
      </c>
      <c r="D528" s="693" t="s">
        <v>17174</v>
      </c>
      <c r="E528" s="745">
        <v>2000</v>
      </c>
      <c r="F528" s="684" t="s">
        <v>17175</v>
      </c>
      <c r="G528" s="693" t="s">
        <v>17176</v>
      </c>
      <c r="H528" s="693" t="s">
        <v>824</v>
      </c>
      <c r="I528" s="693" t="s">
        <v>6567</v>
      </c>
      <c r="J528" s="828" t="s">
        <v>825</v>
      </c>
      <c r="K528" s="832">
        <v>1</v>
      </c>
      <c r="L528" s="686">
        <v>12</v>
      </c>
      <c r="M528" s="833">
        <v>23933.33</v>
      </c>
      <c r="N528" s="830"/>
      <c r="O528" s="686"/>
      <c r="P528" s="687"/>
      <c r="Q528" s="323"/>
    </row>
    <row r="529" spans="1:17" s="770" customFormat="1" ht="24">
      <c r="A529" s="724" t="s">
        <v>15785</v>
      </c>
      <c r="B529" s="693" t="s">
        <v>7471</v>
      </c>
      <c r="C529" s="684" t="s">
        <v>73</v>
      </c>
      <c r="D529" s="693" t="s">
        <v>4114</v>
      </c>
      <c r="E529" s="745">
        <v>3000</v>
      </c>
      <c r="F529" s="684" t="s">
        <v>17177</v>
      </c>
      <c r="G529" s="693" t="s">
        <v>17178</v>
      </c>
      <c r="H529" s="693" t="s">
        <v>4658</v>
      </c>
      <c r="I529" s="693" t="s">
        <v>15795</v>
      </c>
      <c r="J529" s="828" t="s">
        <v>3683</v>
      </c>
      <c r="K529" s="832">
        <v>1</v>
      </c>
      <c r="L529" s="686">
        <v>12</v>
      </c>
      <c r="M529" s="833">
        <v>35700</v>
      </c>
      <c r="N529" s="830">
        <v>2</v>
      </c>
      <c r="O529" s="686">
        <v>6</v>
      </c>
      <c r="P529" s="687">
        <v>17900</v>
      </c>
      <c r="Q529" s="323"/>
    </row>
    <row r="530" spans="1:17" s="770" customFormat="1" ht="24">
      <c r="A530" s="724" t="s">
        <v>15785</v>
      </c>
      <c r="B530" s="693" t="s">
        <v>7471</v>
      </c>
      <c r="C530" s="684" t="s">
        <v>73</v>
      </c>
      <c r="D530" s="693" t="s">
        <v>4109</v>
      </c>
      <c r="E530" s="745">
        <v>7500</v>
      </c>
      <c r="F530" s="684" t="s">
        <v>17179</v>
      </c>
      <c r="G530" s="693" t="s">
        <v>17180</v>
      </c>
      <c r="H530" s="693" t="s">
        <v>956</v>
      </c>
      <c r="I530" s="693" t="s">
        <v>6567</v>
      </c>
      <c r="J530" s="828" t="s">
        <v>812</v>
      </c>
      <c r="K530" s="832">
        <v>1</v>
      </c>
      <c r="L530" s="686">
        <v>12</v>
      </c>
      <c r="M530" s="833">
        <v>90000</v>
      </c>
      <c r="N530" s="830">
        <v>2</v>
      </c>
      <c r="O530" s="686">
        <v>6</v>
      </c>
      <c r="P530" s="687">
        <v>45000</v>
      </c>
      <c r="Q530" s="323"/>
    </row>
    <row r="531" spans="1:17" s="770" customFormat="1" ht="36">
      <c r="A531" s="724" t="s">
        <v>15785</v>
      </c>
      <c r="B531" s="693" t="s">
        <v>7471</v>
      </c>
      <c r="C531" s="684" t="s">
        <v>73</v>
      </c>
      <c r="D531" s="693" t="s">
        <v>17181</v>
      </c>
      <c r="E531" s="745">
        <v>7000</v>
      </c>
      <c r="F531" s="684" t="s">
        <v>17182</v>
      </c>
      <c r="G531" s="693" t="s">
        <v>17183</v>
      </c>
      <c r="H531" s="693" t="s">
        <v>824</v>
      </c>
      <c r="I531" s="693" t="s">
        <v>6567</v>
      </c>
      <c r="J531" s="828" t="s">
        <v>825</v>
      </c>
      <c r="K531" s="832">
        <v>1</v>
      </c>
      <c r="L531" s="686">
        <v>8</v>
      </c>
      <c r="M531" s="833">
        <v>53433.33</v>
      </c>
      <c r="N531" s="830"/>
      <c r="O531" s="686"/>
      <c r="P531" s="687"/>
      <c r="Q531" s="323"/>
    </row>
    <row r="532" spans="1:17" s="770" customFormat="1" ht="24">
      <c r="A532" s="724" t="s">
        <v>15785</v>
      </c>
      <c r="B532" s="693" t="s">
        <v>7471</v>
      </c>
      <c r="C532" s="684" t="s">
        <v>73</v>
      </c>
      <c r="D532" s="693" t="s">
        <v>17184</v>
      </c>
      <c r="E532" s="745">
        <v>2500</v>
      </c>
      <c r="F532" s="684" t="s">
        <v>17185</v>
      </c>
      <c r="G532" s="693" t="s">
        <v>17186</v>
      </c>
      <c r="H532" s="693" t="s">
        <v>4658</v>
      </c>
      <c r="I532" s="693" t="s">
        <v>15795</v>
      </c>
      <c r="J532" s="828" t="s">
        <v>3683</v>
      </c>
      <c r="K532" s="832">
        <v>1</v>
      </c>
      <c r="L532" s="686">
        <v>6</v>
      </c>
      <c r="M532" s="833">
        <v>14916.67</v>
      </c>
      <c r="N532" s="830"/>
      <c r="O532" s="686"/>
      <c r="P532" s="687"/>
      <c r="Q532" s="323"/>
    </row>
    <row r="533" spans="1:17" s="770" customFormat="1" ht="24">
      <c r="A533" s="724" t="s">
        <v>15785</v>
      </c>
      <c r="B533" s="693" t="s">
        <v>7471</v>
      </c>
      <c r="C533" s="684" t="s">
        <v>73</v>
      </c>
      <c r="D533" s="693" t="s">
        <v>17187</v>
      </c>
      <c r="E533" s="745">
        <v>10000</v>
      </c>
      <c r="F533" s="684" t="s">
        <v>17188</v>
      </c>
      <c r="G533" s="693" t="s">
        <v>17189</v>
      </c>
      <c r="H533" s="693" t="s">
        <v>1119</v>
      </c>
      <c r="I533" s="693" t="s">
        <v>6567</v>
      </c>
      <c r="J533" s="828" t="s">
        <v>4216</v>
      </c>
      <c r="K533" s="832">
        <v>1</v>
      </c>
      <c r="L533" s="686">
        <v>12</v>
      </c>
      <c r="M533" s="833">
        <v>119678.12</v>
      </c>
      <c r="N533" s="830">
        <v>2</v>
      </c>
      <c r="O533" s="686">
        <v>6</v>
      </c>
      <c r="P533" s="687">
        <v>59887.15</v>
      </c>
      <c r="Q533" s="323"/>
    </row>
    <row r="534" spans="1:17" s="770" customFormat="1" ht="24">
      <c r="A534" s="724" t="s">
        <v>15785</v>
      </c>
      <c r="B534" s="693" t="s">
        <v>7471</v>
      </c>
      <c r="C534" s="684" t="s">
        <v>73</v>
      </c>
      <c r="D534" s="693" t="s">
        <v>7146</v>
      </c>
      <c r="E534" s="745">
        <v>6000</v>
      </c>
      <c r="F534" s="684" t="s">
        <v>17190</v>
      </c>
      <c r="G534" s="693" t="s">
        <v>17191</v>
      </c>
      <c r="H534" s="693" t="s">
        <v>888</v>
      </c>
      <c r="I534" s="693" t="s">
        <v>6567</v>
      </c>
      <c r="J534" s="828" t="s">
        <v>887</v>
      </c>
      <c r="K534" s="832">
        <v>1</v>
      </c>
      <c r="L534" s="686">
        <v>12</v>
      </c>
      <c r="M534" s="833">
        <v>72000</v>
      </c>
      <c r="N534" s="830">
        <v>2</v>
      </c>
      <c r="O534" s="686">
        <v>6</v>
      </c>
      <c r="P534" s="687">
        <v>36000</v>
      </c>
      <c r="Q534" s="323"/>
    </row>
    <row r="535" spans="1:17" s="770" customFormat="1" ht="48">
      <c r="A535" s="724" t="s">
        <v>15785</v>
      </c>
      <c r="B535" s="693" t="s">
        <v>7471</v>
      </c>
      <c r="C535" s="684" t="s">
        <v>73</v>
      </c>
      <c r="D535" s="693" t="s">
        <v>15799</v>
      </c>
      <c r="E535" s="745">
        <v>9500</v>
      </c>
      <c r="F535" s="684" t="s">
        <v>17192</v>
      </c>
      <c r="G535" s="693" t="s">
        <v>17193</v>
      </c>
      <c r="H535" s="693" t="s">
        <v>824</v>
      </c>
      <c r="I535" s="693" t="s">
        <v>6567</v>
      </c>
      <c r="J535" s="828" t="s">
        <v>825</v>
      </c>
      <c r="K535" s="832">
        <v>1</v>
      </c>
      <c r="L535" s="686">
        <v>5</v>
      </c>
      <c r="M535" s="833">
        <v>43544.93</v>
      </c>
      <c r="N535" s="830"/>
      <c r="O535" s="686"/>
      <c r="P535" s="687"/>
      <c r="Q535" s="323"/>
    </row>
    <row r="536" spans="1:17" s="770" customFormat="1" ht="24">
      <c r="A536" s="724" t="s">
        <v>15785</v>
      </c>
      <c r="B536" s="693" t="s">
        <v>7471</v>
      </c>
      <c r="C536" s="684" t="s">
        <v>73</v>
      </c>
      <c r="D536" s="693" t="s">
        <v>8954</v>
      </c>
      <c r="E536" s="745">
        <v>13000</v>
      </c>
      <c r="F536" s="684" t="s">
        <v>17194</v>
      </c>
      <c r="G536" s="693" t="s">
        <v>17195</v>
      </c>
      <c r="H536" s="693" t="s">
        <v>1061</v>
      </c>
      <c r="I536" s="693" t="s">
        <v>6567</v>
      </c>
      <c r="J536" s="828" t="s">
        <v>9493</v>
      </c>
      <c r="K536" s="832">
        <v>1</v>
      </c>
      <c r="L536" s="686">
        <v>12</v>
      </c>
      <c r="M536" s="833">
        <v>153135.54999999999</v>
      </c>
      <c r="N536" s="830">
        <v>2</v>
      </c>
      <c r="O536" s="686">
        <v>6</v>
      </c>
      <c r="P536" s="687">
        <v>77494.820000000007</v>
      </c>
      <c r="Q536" s="323"/>
    </row>
    <row r="537" spans="1:17" s="770" customFormat="1" ht="36">
      <c r="A537" s="724" t="s">
        <v>15785</v>
      </c>
      <c r="B537" s="693" t="s">
        <v>7471</v>
      </c>
      <c r="C537" s="684" t="s">
        <v>73</v>
      </c>
      <c r="D537" s="693" t="s">
        <v>11488</v>
      </c>
      <c r="E537" s="745">
        <v>12000</v>
      </c>
      <c r="F537" s="684" t="s">
        <v>17196</v>
      </c>
      <c r="G537" s="693" t="s">
        <v>17197</v>
      </c>
      <c r="H537" s="693" t="s">
        <v>3563</v>
      </c>
      <c r="I537" s="693" t="s">
        <v>6567</v>
      </c>
      <c r="J537" s="828" t="s">
        <v>3564</v>
      </c>
      <c r="K537" s="832">
        <v>1</v>
      </c>
      <c r="L537" s="686">
        <v>12</v>
      </c>
      <c r="M537" s="833">
        <v>141075.22999999998</v>
      </c>
      <c r="N537" s="830">
        <v>2</v>
      </c>
      <c r="O537" s="686">
        <v>6</v>
      </c>
      <c r="P537" s="687">
        <v>70375.19</v>
      </c>
      <c r="Q537" s="323"/>
    </row>
    <row r="538" spans="1:17" s="770" customFormat="1" ht="24">
      <c r="A538" s="724" t="s">
        <v>15785</v>
      </c>
      <c r="B538" s="693" t="s">
        <v>7471</v>
      </c>
      <c r="C538" s="684" t="s">
        <v>73</v>
      </c>
      <c r="D538" s="693" t="s">
        <v>17198</v>
      </c>
      <c r="E538" s="745">
        <v>7000</v>
      </c>
      <c r="F538" s="684" t="s">
        <v>17199</v>
      </c>
      <c r="G538" s="693" t="s">
        <v>17200</v>
      </c>
      <c r="H538" s="693" t="s">
        <v>1880</v>
      </c>
      <c r="I538" s="693" t="s">
        <v>6567</v>
      </c>
      <c r="J538" s="828" t="s">
        <v>4146</v>
      </c>
      <c r="K538" s="832">
        <v>1</v>
      </c>
      <c r="L538" s="686">
        <v>4</v>
      </c>
      <c r="M538" s="833">
        <v>28000</v>
      </c>
      <c r="N538" s="830"/>
      <c r="O538" s="686"/>
      <c r="P538" s="687"/>
      <c r="Q538" s="323"/>
    </row>
    <row r="539" spans="1:17" s="770" customFormat="1" ht="24">
      <c r="A539" s="724" t="s">
        <v>15785</v>
      </c>
      <c r="B539" s="693" t="s">
        <v>7471</v>
      </c>
      <c r="C539" s="684" t="s">
        <v>73</v>
      </c>
      <c r="D539" s="693" t="s">
        <v>11441</v>
      </c>
      <c r="E539" s="745">
        <v>4000</v>
      </c>
      <c r="F539" s="684" t="s">
        <v>17201</v>
      </c>
      <c r="G539" s="693" t="s">
        <v>17202</v>
      </c>
      <c r="H539" s="693" t="s">
        <v>888</v>
      </c>
      <c r="I539" s="693" t="s">
        <v>6567</v>
      </c>
      <c r="J539" s="828" t="s">
        <v>887</v>
      </c>
      <c r="K539" s="832">
        <v>1</v>
      </c>
      <c r="L539" s="686">
        <v>12</v>
      </c>
      <c r="M539" s="833">
        <v>47955.9</v>
      </c>
      <c r="N539" s="830">
        <v>2</v>
      </c>
      <c r="O539" s="686">
        <v>6</v>
      </c>
      <c r="P539" s="687">
        <v>23956.6</v>
      </c>
      <c r="Q539" s="323"/>
    </row>
    <row r="540" spans="1:17" s="770" customFormat="1" ht="24">
      <c r="A540" s="724" t="s">
        <v>15785</v>
      </c>
      <c r="B540" s="693" t="s">
        <v>7471</v>
      </c>
      <c r="C540" s="684" t="s">
        <v>73</v>
      </c>
      <c r="D540" s="693" t="s">
        <v>17203</v>
      </c>
      <c r="E540" s="745">
        <v>9000</v>
      </c>
      <c r="F540" s="684" t="s">
        <v>17204</v>
      </c>
      <c r="G540" s="693" t="s">
        <v>17205</v>
      </c>
      <c r="H540" s="693" t="s">
        <v>986</v>
      </c>
      <c r="I540" s="693" t="s">
        <v>6567</v>
      </c>
      <c r="J540" s="828" t="s">
        <v>17206</v>
      </c>
      <c r="K540" s="832">
        <v>1</v>
      </c>
      <c r="L540" s="686">
        <v>12</v>
      </c>
      <c r="M540" s="833">
        <v>108000</v>
      </c>
      <c r="N540" s="830">
        <v>2</v>
      </c>
      <c r="O540" s="686">
        <v>6</v>
      </c>
      <c r="P540" s="687">
        <v>54000</v>
      </c>
      <c r="Q540" s="323"/>
    </row>
    <row r="541" spans="1:17" s="770" customFormat="1" ht="24">
      <c r="A541" s="724" t="s">
        <v>15785</v>
      </c>
      <c r="B541" s="693" t="s">
        <v>7471</v>
      </c>
      <c r="C541" s="684" t="s">
        <v>73</v>
      </c>
      <c r="D541" s="693" t="s">
        <v>4182</v>
      </c>
      <c r="E541" s="745">
        <v>3400</v>
      </c>
      <c r="F541" s="684" t="s">
        <v>17207</v>
      </c>
      <c r="G541" s="693" t="s">
        <v>17208</v>
      </c>
      <c r="H541" s="693" t="s">
        <v>4658</v>
      </c>
      <c r="I541" s="693" t="s">
        <v>15795</v>
      </c>
      <c r="J541" s="828" t="s">
        <v>3683</v>
      </c>
      <c r="K541" s="832">
        <v>1</v>
      </c>
      <c r="L541" s="686">
        <v>12</v>
      </c>
      <c r="M541" s="833">
        <v>40800</v>
      </c>
      <c r="N541" s="830">
        <v>2</v>
      </c>
      <c r="O541" s="686">
        <v>6</v>
      </c>
      <c r="P541" s="687">
        <v>20400</v>
      </c>
      <c r="Q541" s="323"/>
    </row>
    <row r="542" spans="1:17" s="770" customFormat="1" ht="24">
      <c r="A542" s="724" t="s">
        <v>15785</v>
      </c>
      <c r="B542" s="693" t="s">
        <v>7471</v>
      </c>
      <c r="C542" s="684" t="s">
        <v>73</v>
      </c>
      <c r="D542" s="693" t="s">
        <v>9252</v>
      </c>
      <c r="E542" s="745">
        <v>2200</v>
      </c>
      <c r="F542" s="684" t="s">
        <v>17209</v>
      </c>
      <c r="G542" s="693" t="s">
        <v>17210</v>
      </c>
      <c r="H542" s="693" t="s">
        <v>4658</v>
      </c>
      <c r="I542" s="693" t="s">
        <v>15795</v>
      </c>
      <c r="J542" s="828" t="s">
        <v>3683</v>
      </c>
      <c r="K542" s="832">
        <v>1</v>
      </c>
      <c r="L542" s="686">
        <v>10</v>
      </c>
      <c r="M542" s="833">
        <v>20826.669999999998</v>
      </c>
      <c r="N542" s="830"/>
      <c r="O542" s="686"/>
      <c r="P542" s="687"/>
      <c r="Q542" s="323"/>
    </row>
    <row r="543" spans="1:17" s="770" customFormat="1" ht="24">
      <c r="A543" s="724" t="s">
        <v>15785</v>
      </c>
      <c r="B543" s="693" t="s">
        <v>7471</v>
      </c>
      <c r="C543" s="684" t="s">
        <v>73</v>
      </c>
      <c r="D543" s="693" t="s">
        <v>4111</v>
      </c>
      <c r="E543" s="745">
        <v>3300</v>
      </c>
      <c r="F543" s="684" t="s">
        <v>17209</v>
      </c>
      <c r="G543" s="693" t="s">
        <v>17210</v>
      </c>
      <c r="H543" s="693" t="s">
        <v>4658</v>
      </c>
      <c r="I543" s="693" t="s">
        <v>15795</v>
      </c>
      <c r="J543" s="828" t="s">
        <v>3683</v>
      </c>
      <c r="K543" s="832">
        <v>1</v>
      </c>
      <c r="L543" s="686">
        <v>3</v>
      </c>
      <c r="M543" s="833">
        <v>8360</v>
      </c>
      <c r="N543" s="830">
        <v>2</v>
      </c>
      <c r="O543" s="686">
        <v>6</v>
      </c>
      <c r="P543" s="687">
        <v>19800</v>
      </c>
      <c r="Q543" s="323"/>
    </row>
    <row r="544" spans="1:17" s="770" customFormat="1" ht="24">
      <c r="A544" s="724" t="s">
        <v>15785</v>
      </c>
      <c r="B544" s="693" t="s">
        <v>7471</v>
      </c>
      <c r="C544" s="684" t="s">
        <v>73</v>
      </c>
      <c r="D544" s="693" t="s">
        <v>4114</v>
      </c>
      <c r="E544" s="745">
        <v>3500</v>
      </c>
      <c r="F544" s="684" t="s">
        <v>17211</v>
      </c>
      <c r="G544" s="693" t="s">
        <v>17212</v>
      </c>
      <c r="H544" s="693" t="s">
        <v>1013</v>
      </c>
      <c r="I544" s="693" t="s">
        <v>802</v>
      </c>
      <c r="J544" s="828" t="s">
        <v>5323</v>
      </c>
      <c r="K544" s="832">
        <v>1</v>
      </c>
      <c r="L544" s="686">
        <v>12</v>
      </c>
      <c r="M544" s="833">
        <v>42116.67</v>
      </c>
      <c r="N544" s="830">
        <v>2</v>
      </c>
      <c r="O544" s="686">
        <v>6</v>
      </c>
      <c r="P544" s="687">
        <v>20883.330000000002</v>
      </c>
      <c r="Q544" s="323"/>
    </row>
    <row r="545" spans="1:17" s="770" customFormat="1" ht="24">
      <c r="A545" s="724" t="s">
        <v>15785</v>
      </c>
      <c r="B545" s="693" t="s">
        <v>7471</v>
      </c>
      <c r="C545" s="684" t="s">
        <v>73</v>
      </c>
      <c r="D545" s="693" t="s">
        <v>17213</v>
      </c>
      <c r="E545" s="745">
        <v>15600</v>
      </c>
      <c r="F545" s="684" t="s">
        <v>17214</v>
      </c>
      <c r="G545" s="693" t="s">
        <v>17215</v>
      </c>
      <c r="H545" s="693" t="s">
        <v>1119</v>
      </c>
      <c r="I545" s="693" t="s">
        <v>6567</v>
      </c>
      <c r="J545" s="828" t="s">
        <v>4216</v>
      </c>
      <c r="K545" s="832"/>
      <c r="L545" s="686"/>
      <c r="M545" s="833"/>
      <c r="N545" s="830">
        <v>1</v>
      </c>
      <c r="O545" s="686">
        <v>3</v>
      </c>
      <c r="P545" s="687">
        <v>30995.7</v>
      </c>
      <c r="Q545" s="323"/>
    </row>
    <row r="546" spans="1:17" s="770" customFormat="1" ht="24">
      <c r="A546" s="724" t="s">
        <v>15785</v>
      </c>
      <c r="B546" s="693" t="s">
        <v>7471</v>
      </c>
      <c r="C546" s="684" t="s">
        <v>73</v>
      </c>
      <c r="D546" s="693" t="s">
        <v>4184</v>
      </c>
      <c r="E546" s="745">
        <v>2500</v>
      </c>
      <c r="F546" s="684" t="s">
        <v>17216</v>
      </c>
      <c r="G546" s="693" t="s">
        <v>17217</v>
      </c>
      <c r="H546" s="693" t="s">
        <v>4658</v>
      </c>
      <c r="I546" s="693" t="s">
        <v>15795</v>
      </c>
      <c r="J546" s="828" t="s">
        <v>3683</v>
      </c>
      <c r="K546" s="832">
        <v>1</v>
      </c>
      <c r="L546" s="686">
        <v>8</v>
      </c>
      <c r="M546" s="833">
        <v>19250</v>
      </c>
      <c r="N546" s="830"/>
      <c r="O546" s="686"/>
      <c r="P546" s="687"/>
      <c r="Q546" s="323"/>
    </row>
    <row r="547" spans="1:17" s="770" customFormat="1" ht="24">
      <c r="A547" s="724" t="s">
        <v>15785</v>
      </c>
      <c r="B547" s="693" t="s">
        <v>7471</v>
      </c>
      <c r="C547" s="684" t="s">
        <v>73</v>
      </c>
      <c r="D547" s="693" t="s">
        <v>17218</v>
      </c>
      <c r="E547" s="745">
        <v>3400</v>
      </c>
      <c r="F547" s="684" t="s">
        <v>17216</v>
      </c>
      <c r="G547" s="693" t="s">
        <v>17217</v>
      </c>
      <c r="H547" s="693" t="s">
        <v>4658</v>
      </c>
      <c r="I547" s="693" t="s">
        <v>15795</v>
      </c>
      <c r="J547" s="828" t="s">
        <v>3683</v>
      </c>
      <c r="K547" s="832">
        <v>1</v>
      </c>
      <c r="L547" s="686">
        <v>4</v>
      </c>
      <c r="M547" s="833">
        <v>14620</v>
      </c>
      <c r="N547" s="830">
        <v>2</v>
      </c>
      <c r="O547" s="686">
        <v>6</v>
      </c>
      <c r="P547" s="687">
        <v>20400</v>
      </c>
      <c r="Q547" s="323"/>
    </row>
    <row r="548" spans="1:17" s="770" customFormat="1" ht="24">
      <c r="A548" s="724" t="s">
        <v>15785</v>
      </c>
      <c r="B548" s="693" t="s">
        <v>7471</v>
      </c>
      <c r="C548" s="684" t="s">
        <v>73</v>
      </c>
      <c r="D548" s="693" t="s">
        <v>17219</v>
      </c>
      <c r="E548" s="745">
        <v>10000</v>
      </c>
      <c r="F548" s="684" t="s">
        <v>17220</v>
      </c>
      <c r="G548" s="693" t="s">
        <v>17221</v>
      </c>
      <c r="H548" s="693" t="s">
        <v>1039</v>
      </c>
      <c r="I548" s="693" t="s">
        <v>6567</v>
      </c>
      <c r="J548" s="828" t="s">
        <v>9431</v>
      </c>
      <c r="K548" s="832">
        <v>1</v>
      </c>
      <c r="L548" s="686">
        <v>6</v>
      </c>
      <c r="M548" s="833">
        <v>49736.38</v>
      </c>
      <c r="N548" s="830"/>
      <c r="O548" s="686"/>
      <c r="P548" s="687"/>
      <c r="Q548" s="323"/>
    </row>
    <row r="549" spans="1:17" s="770" customFormat="1" ht="24">
      <c r="A549" s="724" t="s">
        <v>15785</v>
      </c>
      <c r="B549" s="693" t="s">
        <v>7471</v>
      </c>
      <c r="C549" s="684" t="s">
        <v>73</v>
      </c>
      <c r="D549" s="693" t="s">
        <v>15926</v>
      </c>
      <c r="E549" s="745">
        <v>12000</v>
      </c>
      <c r="F549" s="684" t="s">
        <v>17222</v>
      </c>
      <c r="G549" s="693" t="s">
        <v>17223</v>
      </c>
      <c r="H549" s="693" t="s">
        <v>1119</v>
      </c>
      <c r="I549" s="693" t="s">
        <v>6567</v>
      </c>
      <c r="J549" s="828" t="s">
        <v>4216</v>
      </c>
      <c r="K549" s="832">
        <v>1</v>
      </c>
      <c r="L549" s="686">
        <v>11</v>
      </c>
      <c r="M549" s="833">
        <v>130246.29</v>
      </c>
      <c r="N549" s="830">
        <v>2</v>
      </c>
      <c r="O549" s="686">
        <v>6</v>
      </c>
      <c r="P549" s="687">
        <v>72000</v>
      </c>
      <c r="Q549" s="323"/>
    </row>
    <row r="550" spans="1:17" s="770" customFormat="1" ht="24">
      <c r="A550" s="724" t="s">
        <v>15785</v>
      </c>
      <c r="B550" s="693" t="s">
        <v>7471</v>
      </c>
      <c r="C550" s="684" t="s">
        <v>73</v>
      </c>
      <c r="D550" s="693" t="s">
        <v>17224</v>
      </c>
      <c r="E550" s="745">
        <v>10500</v>
      </c>
      <c r="F550" s="684" t="s">
        <v>17225</v>
      </c>
      <c r="G550" s="693" t="s">
        <v>17226</v>
      </c>
      <c r="H550" s="693" t="s">
        <v>1119</v>
      </c>
      <c r="I550" s="693" t="s">
        <v>6567</v>
      </c>
      <c r="J550" s="828" t="s">
        <v>1688</v>
      </c>
      <c r="K550" s="832">
        <v>1</v>
      </c>
      <c r="L550" s="686">
        <v>12</v>
      </c>
      <c r="M550" s="833">
        <v>126000</v>
      </c>
      <c r="N550" s="830">
        <v>2</v>
      </c>
      <c r="O550" s="686">
        <v>6</v>
      </c>
      <c r="P550" s="687">
        <v>63000</v>
      </c>
      <c r="Q550" s="323"/>
    </row>
    <row r="551" spans="1:17" s="770" customFormat="1" ht="36">
      <c r="A551" s="724" t="s">
        <v>15785</v>
      </c>
      <c r="B551" s="693" t="s">
        <v>7471</v>
      </c>
      <c r="C551" s="684" t="s">
        <v>73</v>
      </c>
      <c r="D551" s="693" t="s">
        <v>16200</v>
      </c>
      <c r="E551" s="745">
        <v>4500</v>
      </c>
      <c r="F551" s="684" t="s">
        <v>17227</v>
      </c>
      <c r="G551" s="693" t="s">
        <v>17228</v>
      </c>
      <c r="H551" s="693" t="s">
        <v>3175</v>
      </c>
      <c r="I551" s="693" t="s">
        <v>802</v>
      </c>
      <c r="J551" s="828" t="s">
        <v>17229</v>
      </c>
      <c r="K551" s="832">
        <v>1</v>
      </c>
      <c r="L551" s="686">
        <v>6</v>
      </c>
      <c r="M551" s="833">
        <v>24750</v>
      </c>
      <c r="N551" s="830"/>
      <c r="O551" s="686"/>
      <c r="P551" s="687"/>
      <c r="Q551" s="323"/>
    </row>
    <row r="552" spans="1:17" s="770" customFormat="1" ht="48">
      <c r="A552" s="724" t="s">
        <v>15785</v>
      </c>
      <c r="B552" s="693" t="s">
        <v>7471</v>
      </c>
      <c r="C552" s="684" t="s">
        <v>73</v>
      </c>
      <c r="D552" s="693" t="s">
        <v>17230</v>
      </c>
      <c r="E552" s="745">
        <v>6000</v>
      </c>
      <c r="F552" s="684" t="s">
        <v>17227</v>
      </c>
      <c r="G552" s="693" t="s">
        <v>17228</v>
      </c>
      <c r="H552" s="693" t="s">
        <v>3175</v>
      </c>
      <c r="I552" s="693" t="s">
        <v>802</v>
      </c>
      <c r="J552" s="828" t="s">
        <v>17229</v>
      </c>
      <c r="K552" s="832">
        <v>1</v>
      </c>
      <c r="L552" s="686">
        <v>7</v>
      </c>
      <c r="M552" s="833">
        <v>38800</v>
      </c>
      <c r="N552" s="830">
        <v>2</v>
      </c>
      <c r="O552" s="686">
        <v>6</v>
      </c>
      <c r="P552" s="687">
        <v>36000</v>
      </c>
      <c r="Q552" s="323"/>
    </row>
    <row r="553" spans="1:17" s="770" customFormat="1" ht="24">
      <c r="A553" s="724" t="s">
        <v>15785</v>
      </c>
      <c r="B553" s="693" t="s">
        <v>7471</v>
      </c>
      <c r="C553" s="684" t="s">
        <v>73</v>
      </c>
      <c r="D553" s="693" t="s">
        <v>4182</v>
      </c>
      <c r="E553" s="745">
        <v>3400</v>
      </c>
      <c r="F553" s="684" t="s">
        <v>17231</v>
      </c>
      <c r="G553" s="693" t="s">
        <v>17232</v>
      </c>
      <c r="H553" s="693" t="s">
        <v>4658</v>
      </c>
      <c r="I553" s="693" t="s">
        <v>15795</v>
      </c>
      <c r="J553" s="828" t="s">
        <v>3683</v>
      </c>
      <c r="K553" s="832">
        <v>1</v>
      </c>
      <c r="L553" s="686">
        <v>12</v>
      </c>
      <c r="M553" s="833">
        <v>40800</v>
      </c>
      <c r="N553" s="830">
        <v>2</v>
      </c>
      <c r="O553" s="686">
        <v>6</v>
      </c>
      <c r="P553" s="687">
        <v>20400</v>
      </c>
      <c r="Q553" s="323"/>
    </row>
    <row r="554" spans="1:17" s="770" customFormat="1" ht="24">
      <c r="A554" s="724" t="s">
        <v>15785</v>
      </c>
      <c r="B554" s="693" t="s">
        <v>7471</v>
      </c>
      <c r="C554" s="684" t="s">
        <v>73</v>
      </c>
      <c r="D554" s="693" t="s">
        <v>4111</v>
      </c>
      <c r="E554" s="745">
        <v>1200</v>
      </c>
      <c r="F554" s="684" t="s">
        <v>17233</v>
      </c>
      <c r="G554" s="693" t="s">
        <v>17234</v>
      </c>
      <c r="H554" s="693" t="s">
        <v>4658</v>
      </c>
      <c r="I554" s="693" t="s">
        <v>15795</v>
      </c>
      <c r="J554" s="828" t="s">
        <v>3683</v>
      </c>
      <c r="K554" s="832">
        <v>1</v>
      </c>
      <c r="L554" s="686">
        <v>12</v>
      </c>
      <c r="M554" s="833">
        <v>14240</v>
      </c>
      <c r="N554" s="830">
        <v>2</v>
      </c>
      <c r="O554" s="686">
        <v>6</v>
      </c>
      <c r="P554" s="687">
        <v>7200</v>
      </c>
      <c r="Q554" s="323"/>
    </row>
    <row r="555" spans="1:17" s="770" customFormat="1" ht="24">
      <c r="A555" s="724" t="s">
        <v>15785</v>
      </c>
      <c r="B555" s="693" t="s">
        <v>7471</v>
      </c>
      <c r="C555" s="684" t="s">
        <v>73</v>
      </c>
      <c r="D555" s="693" t="s">
        <v>16426</v>
      </c>
      <c r="E555" s="745">
        <v>5000</v>
      </c>
      <c r="F555" s="684" t="s">
        <v>17235</v>
      </c>
      <c r="G555" s="693" t="s">
        <v>17236</v>
      </c>
      <c r="H555" s="693" t="s">
        <v>1859</v>
      </c>
      <c r="I555" s="693" t="s">
        <v>6567</v>
      </c>
      <c r="J555" s="828" t="s">
        <v>16353</v>
      </c>
      <c r="K555" s="832">
        <v>1</v>
      </c>
      <c r="L555" s="686">
        <v>6</v>
      </c>
      <c r="M555" s="833">
        <v>26500</v>
      </c>
      <c r="N555" s="830">
        <v>1</v>
      </c>
      <c r="O555" s="686">
        <v>1</v>
      </c>
      <c r="P555" s="687">
        <v>5000</v>
      </c>
      <c r="Q555" s="323"/>
    </row>
    <row r="556" spans="1:17" s="770" customFormat="1" ht="24">
      <c r="A556" s="724" t="s">
        <v>15785</v>
      </c>
      <c r="B556" s="693" t="s">
        <v>7471</v>
      </c>
      <c r="C556" s="684" t="s">
        <v>73</v>
      </c>
      <c r="D556" s="693" t="s">
        <v>6500</v>
      </c>
      <c r="E556" s="745">
        <v>8000</v>
      </c>
      <c r="F556" s="684" t="s">
        <v>17237</v>
      </c>
      <c r="G556" s="693" t="s">
        <v>17238</v>
      </c>
      <c r="H556" s="693" t="s">
        <v>1119</v>
      </c>
      <c r="I556" s="693" t="s">
        <v>6567</v>
      </c>
      <c r="J556" s="828" t="s">
        <v>4216</v>
      </c>
      <c r="K556" s="832">
        <v>1</v>
      </c>
      <c r="L556" s="686">
        <v>12</v>
      </c>
      <c r="M556" s="833">
        <v>95758.82</v>
      </c>
      <c r="N556" s="830">
        <v>2</v>
      </c>
      <c r="O556" s="686">
        <v>6</v>
      </c>
      <c r="P556" s="687">
        <v>48000</v>
      </c>
      <c r="Q556" s="323"/>
    </row>
    <row r="557" spans="1:17" s="770" customFormat="1" ht="24">
      <c r="A557" s="724" t="s">
        <v>15785</v>
      </c>
      <c r="B557" s="693" t="s">
        <v>7471</v>
      </c>
      <c r="C557" s="684" t="s">
        <v>73</v>
      </c>
      <c r="D557" s="693" t="s">
        <v>16611</v>
      </c>
      <c r="E557" s="745">
        <v>3000</v>
      </c>
      <c r="F557" s="684" t="s">
        <v>17239</v>
      </c>
      <c r="G557" s="693" t="s">
        <v>17240</v>
      </c>
      <c r="H557" s="693" t="s">
        <v>2318</v>
      </c>
      <c r="I557" s="693" t="s">
        <v>15849</v>
      </c>
      <c r="J557" s="828" t="s">
        <v>17241</v>
      </c>
      <c r="K557" s="832">
        <v>1</v>
      </c>
      <c r="L557" s="686">
        <v>12</v>
      </c>
      <c r="M557" s="833">
        <v>36000</v>
      </c>
      <c r="N557" s="830">
        <v>2</v>
      </c>
      <c r="O557" s="686">
        <v>6</v>
      </c>
      <c r="P557" s="687">
        <v>18000</v>
      </c>
      <c r="Q557" s="323"/>
    </row>
    <row r="558" spans="1:17" s="770" customFormat="1" ht="24">
      <c r="A558" s="724" t="s">
        <v>15785</v>
      </c>
      <c r="B558" s="693" t="s">
        <v>7471</v>
      </c>
      <c r="C558" s="684" t="s">
        <v>73</v>
      </c>
      <c r="D558" s="693" t="s">
        <v>4182</v>
      </c>
      <c r="E558" s="745">
        <v>2500</v>
      </c>
      <c r="F558" s="684" t="s">
        <v>17242</v>
      </c>
      <c r="G558" s="693" t="s">
        <v>17243</v>
      </c>
      <c r="H558" s="693" t="s">
        <v>4658</v>
      </c>
      <c r="I558" s="693" t="s">
        <v>15795</v>
      </c>
      <c r="J558" s="828" t="s">
        <v>3683</v>
      </c>
      <c r="K558" s="832">
        <v>1</v>
      </c>
      <c r="L558" s="686">
        <v>12</v>
      </c>
      <c r="M558" s="833">
        <v>29916.67</v>
      </c>
      <c r="N558" s="830">
        <v>2</v>
      </c>
      <c r="O558" s="686">
        <v>6</v>
      </c>
      <c r="P558" s="687">
        <v>14750</v>
      </c>
      <c r="Q558" s="323"/>
    </row>
    <row r="559" spans="1:17" s="770" customFormat="1" ht="24">
      <c r="A559" s="724" t="s">
        <v>15785</v>
      </c>
      <c r="B559" s="693" t="s">
        <v>7471</v>
      </c>
      <c r="C559" s="684" t="s">
        <v>73</v>
      </c>
      <c r="D559" s="693" t="s">
        <v>16018</v>
      </c>
      <c r="E559" s="745">
        <v>15600</v>
      </c>
      <c r="F559" s="684" t="s">
        <v>17244</v>
      </c>
      <c r="G559" s="693" t="s">
        <v>17245</v>
      </c>
      <c r="H559" s="693" t="s">
        <v>1119</v>
      </c>
      <c r="I559" s="693" t="s">
        <v>6567</v>
      </c>
      <c r="J559" s="828" t="s">
        <v>4216</v>
      </c>
      <c r="K559" s="832">
        <v>1</v>
      </c>
      <c r="L559" s="686">
        <v>1</v>
      </c>
      <c r="M559" s="833">
        <v>10916.369999999999</v>
      </c>
      <c r="N559" s="830"/>
      <c r="O559" s="686"/>
      <c r="P559" s="687"/>
      <c r="Q559" s="323"/>
    </row>
    <row r="560" spans="1:17" s="770" customFormat="1" ht="24">
      <c r="A560" s="724" t="s">
        <v>15785</v>
      </c>
      <c r="B560" s="693" t="s">
        <v>7471</v>
      </c>
      <c r="C560" s="684" t="s">
        <v>73</v>
      </c>
      <c r="D560" s="693" t="s">
        <v>16018</v>
      </c>
      <c r="E560" s="745">
        <v>15600</v>
      </c>
      <c r="F560" s="684" t="s">
        <v>17244</v>
      </c>
      <c r="G560" s="693" t="s">
        <v>17245</v>
      </c>
      <c r="H560" s="693" t="s">
        <v>1119</v>
      </c>
      <c r="I560" s="693" t="s">
        <v>6567</v>
      </c>
      <c r="J560" s="828" t="s">
        <v>4216</v>
      </c>
      <c r="K560" s="832">
        <v>1</v>
      </c>
      <c r="L560" s="686">
        <v>1</v>
      </c>
      <c r="M560" s="833">
        <v>3120</v>
      </c>
      <c r="N560" s="830"/>
      <c r="O560" s="686"/>
      <c r="P560" s="687"/>
      <c r="Q560" s="323"/>
    </row>
    <row r="561" spans="1:17" s="770" customFormat="1" ht="24">
      <c r="A561" s="724" t="s">
        <v>15785</v>
      </c>
      <c r="B561" s="693" t="s">
        <v>7471</v>
      </c>
      <c r="C561" s="684" t="s">
        <v>73</v>
      </c>
      <c r="D561" s="693" t="s">
        <v>17246</v>
      </c>
      <c r="E561" s="745">
        <v>9000</v>
      </c>
      <c r="F561" s="684" t="s">
        <v>17247</v>
      </c>
      <c r="G561" s="693" t="s">
        <v>17248</v>
      </c>
      <c r="H561" s="693" t="s">
        <v>8204</v>
      </c>
      <c r="I561" s="693" t="s">
        <v>6567</v>
      </c>
      <c r="J561" s="828" t="s">
        <v>16798</v>
      </c>
      <c r="K561" s="832">
        <v>1</v>
      </c>
      <c r="L561" s="686">
        <v>7</v>
      </c>
      <c r="M561" s="833">
        <v>57600</v>
      </c>
      <c r="N561" s="830">
        <v>2</v>
      </c>
      <c r="O561" s="686">
        <v>6</v>
      </c>
      <c r="P561" s="687">
        <v>54000</v>
      </c>
      <c r="Q561" s="323"/>
    </row>
    <row r="562" spans="1:17" s="770" customFormat="1" ht="24">
      <c r="A562" s="724" t="s">
        <v>15785</v>
      </c>
      <c r="B562" s="693" t="s">
        <v>7471</v>
      </c>
      <c r="C562" s="684" t="s">
        <v>73</v>
      </c>
      <c r="D562" s="693" t="s">
        <v>16928</v>
      </c>
      <c r="E562" s="745">
        <v>14000</v>
      </c>
      <c r="F562" s="684" t="s">
        <v>17249</v>
      </c>
      <c r="G562" s="693" t="s">
        <v>17250</v>
      </c>
      <c r="H562" s="693" t="s">
        <v>1119</v>
      </c>
      <c r="I562" s="693" t="s">
        <v>6567</v>
      </c>
      <c r="J562" s="828" t="s">
        <v>4216</v>
      </c>
      <c r="K562" s="832">
        <v>1</v>
      </c>
      <c r="L562" s="686">
        <v>12</v>
      </c>
      <c r="M562" s="833">
        <v>167176.42000000001</v>
      </c>
      <c r="N562" s="830">
        <v>2</v>
      </c>
      <c r="O562" s="686">
        <v>6</v>
      </c>
      <c r="P562" s="687">
        <v>83818.899999999994</v>
      </c>
      <c r="Q562" s="323"/>
    </row>
    <row r="563" spans="1:17" s="770" customFormat="1" ht="24">
      <c r="A563" s="724" t="s">
        <v>15785</v>
      </c>
      <c r="B563" s="693" t="s">
        <v>7471</v>
      </c>
      <c r="C563" s="684" t="s">
        <v>73</v>
      </c>
      <c r="D563" s="693" t="s">
        <v>5595</v>
      </c>
      <c r="E563" s="745">
        <v>10000</v>
      </c>
      <c r="F563" s="684" t="s">
        <v>17251</v>
      </c>
      <c r="G563" s="693" t="s">
        <v>17252</v>
      </c>
      <c r="H563" s="693" t="s">
        <v>2659</v>
      </c>
      <c r="I563" s="693" t="s">
        <v>6567</v>
      </c>
      <c r="J563" s="828" t="s">
        <v>4216</v>
      </c>
      <c r="K563" s="832">
        <v>1</v>
      </c>
      <c r="L563" s="686">
        <v>5</v>
      </c>
      <c r="M563" s="833">
        <v>35476.67</v>
      </c>
      <c r="N563" s="830"/>
      <c r="O563" s="686"/>
      <c r="P563" s="687"/>
      <c r="Q563" s="323"/>
    </row>
    <row r="564" spans="1:17" s="770" customFormat="1" ht="36">
      <c r="A564" s="724" t="s">
        <v>15785</v>
      </c>
      <c r="B564" s="693" t="s">
        <v>7471</v>
      </c>
      <c r="C564" s="684" t="s">
        <v>73</v>
      </c>
      <c r="D564" s="693" t="s">
        <v>17253</v>
      </c>
      <c r="E564" s="745">
        <v>9000</v>
      </c>
      <c r="F564" s="684" t="s">
        <v>17254</v>
      </c>
      <c r="G564" s="693" t="s">
        <v>17255</v>
      </c>
      <c r="H564" s="693" t="s">
        <v>824</v>
      </c>
      <c r="I564" s="693" t="s">
        <v>6567</v>
      </c>
      <c r="J564" s="828" t="s">
        <v>825</v>
      </c>
      <c r="K564" s="832">
        <v>1</v>
      </c>
      <c r="L564" s="686">
        <v>3</v>
      </c>
      <c r="M564" s="833">
        <v>22427.510000000002</v>
      </c>
      <c r="N564" s="830"/>
      <c r="O564" s="686"/>
      <c r="P564" s="687"/>
      <c r="Q564" s="323"/>
    </row>
    <row r="565" spans="1:17" s="770" customFormat="1" ht="36">
      <c r="A565" s="724" t="s">
        <v>15785</v>
      </c>
      <c r="B565" s="693" t="s">
        <v>7471</v>
      </c>
      <c r="C565" s="684" t="s">
        <v>73</v>
      </c>
      <c r="D565" s="693" t="s">
        <v>17256</v>
      </c>
      <c r="E565" s="745">
        <v>7000</v>
      </c>
      <c r="F565" s="684" t="s">
        <v>17257</v>
      </c>
      <c r="G565" s="693" t="s">
        <v>17258</v>
      </c>
      <c r="H565" s="693" t="s">
        <v>1409</v>
      </c>
      <c r="I565" s="693" t="s">
        <v>802</v>
      </c>
      <c r="J565" s="828" t="s">
        <v>4149</v>
      </c>
      <c r="K565" s="832"/>
      <c r="L565" s="686"/>
      <c r="M565" s="833"/>
      <c r="N565" s="830">
        <v>1</v>
      </c>
      <c r="O565" s="686">
        <v>1</v>
      </c>
      <c r="P565" s="687">
        <v>6766.67</v>
      </c>
      <c r="Q565" s="323"/>
    </row>
    <row r="566" spans="1:17" s="770" customFormat="1" ht="48">
      <c r="A566" s="724" t="s">
        <v>15785</v>
      </c>
      <c r="B566" s="693" t="s">
        <v>7471</v>
      </c>
      <c r="C566" s="684" t="s">
        <v>73</v>
      </c>
      <c r="D566" s="693" t="s">
        <v>17259</v>
      </c>
      <c r="E566" s="745">
        <v>9000</v>
      </c>
      <c r="F566" s="684" t="s">
        <v>17260</v>
      </c>
      <c r="G566" s="693" t="s">
        <v>17261</v>
      </c>
      <c r="H566" s="693" t="s">
        <v>7275</v>
      </c>
      <c r="I566" s="693" t="s">
        <v>6567</v>
      </c>
      <c r="J566" s="828" t="s">
        <v>4630</v>
      </c>
      <c r="K566" s="832">
        <v>1</v>
      </c>
      <c r="L566" s="686">
        <v>8</v>
      </c>
      <c r="M566" s="833">
        <v>68100</v>
      </c>
      <c r="N566" s="830">
        <v>2</v>
      </c>
      <c r="O566" s="686">
        <v>6</v>
      </c>
      <c r="P566" s="687">
        <v>54000</v>
      </c>
      <c r="Q566" s="323"/>
    </row>
    <row r="567" spans="1:17" s="770" customFormat="1" ht="36">
      <c r="A567" s="724" t="s">
        <v>15785</v>
      </c>
      <c r="B567" s="693" t="s">
        <v>7471</v>
      </c>
      <c r="C567" s="684" t="s">
        <v>73</v>
      </c>
      <c r="D567" s="693" t="s">
        <v>4109</v>
      </c>
      <c r="E567" s="745">
        <v>6000</v>
      </c>
      <c r="F567" s="684" t="s">
        <v>17262</v>
      </c>
      <c r="G567" s="693" t="s">
        <v>17263</v>
      </c>
      <c r="H567" s="693" t="s">
        <v>1207</v>
      </c>
      <c r="I567" s="693" t="s">
        <v>6567</v>
      </c>
      <c r="J567" s="828" t="s">
        <v>1208</v>
      </c>
      <c r="K567" s="832">
        <v>1</v>
      </c>
      <c r="L567" s="686">
        <v>10</v>
      </c>
      <c r="M567" s="833">
        <v>60000</v>
      </c>
      <c r="N567" s="830"/>
      <c r="O567" s="686"/>
      <c r="P567" s="687"/>
      <c r="Q567" s="323"/>
    </row>
    <row r="568" spans="1:17" s="770" customFormat="1" ht="36">
      <c r="A568" s="724" t="s">
        <v>15785</v>
      </c>
      <c r="B568" s="693" t="s">
        <v>7471</v>
      </c>
      <c r="C568" s="684" t="s">
        <v>73</v>
      </c>
      <c r="D568" s="693" t="s">
        <v>17264</v>
      </c>
      <c r="E568" s="745">
        <v>7500</v>
      </c>
      <c r="F568" s="684" t="s">
        <v>17262</v>
      </c>
      <c r="G568" s="693" t="s">
        <v>17263</v>
      </c>
      <c r="H568" s="693" t="s">
        <v>1207</v>
      </c>
      <c r="I568" s="693" t="s">
        <v>6567</v>
      </c>
      <c r="J568" s="828" t="s">
        <v>1208</v>
      </c>
      <c r="K568" s="832">
        <v>1</v>
      </c>
      <c r="L568" s="686">
        <v>3</v>
      </c>
      <c r="M568" s="833">
        <v>18750</v>
      </c>
      <c r="N568" s="830">
        <v>2</v>
      </c>
      <c r="O568" s="686">
        <v>6</v>
      </c>
      <c r="P568" s="687">
        <v>45000</v>
      </c>
      <c r="Q568" s="323"/>
    </row>
    <row r="569" spans="1:17" s="770" customFormat="1" ht="24">
      <c r="A569" s="724" t="s">
        <v>15785</v>
      </c>
      <c r="B569" s="693" t="s">
        <v>7471</v>
      </c>
      <c r="C569" s="684" t="s">
        <v>73</v>
      </c>
      <c r="D569" s="693" t="s">
        <v>4182</v>
      </c>
      <c r="E569" s="745">
        <v>2500</v>
      </c>
      <c r="F569" s="684" t="s">
        <v>17265</v>
      </c>
      <c r="G569" s="693" t="s">
        <v>17266</v>
      </c>
      <c r="H569" s="693" t="s">
        <v>4658</v>
      </c>
      <c r="I569" s="693" t="s">
        <v>15795</v>
      </c>
      <c r="J569" s="828" t="s">
        <v>3683</v>
      </c>
      <c r="K569" s="832">
        <v>1</v>
      </c>
      <c r="L569" s="686">
        <v>12</v>
      </c>
      <c r="M569" s="833">
        <v>30000</v>
      </c>
      <c r="N569" s="830">
        <v>2</v>
      </c>
      <c r="O569" s="686">
        <v>6</v>
      </c>
      <c r="P569" s="687">
        <v>15000</v>
      </c>
      <c r="Q569" s="323"/>
    </row>
    <row r="570" spans="1:17" s="770" customFormat="1" ht="24">
      <c r="A570" s="724" t="s">
        <v>15785</v>
      </c>
      <c r="B570" s="693" t="s">
        <v>7471</v>
      </c>
      <c r="C570" s="684" t="s">
        <v>73</v>
      </c>
      <c r="D570" s="693" t="s">
        <v>11392</v>
      </c>
      <c r="E570" s="745">
        <v>6000</v>
      </c>
      <c r="F570" s="684" t="s">
        <v>17267</v>
      </c>
      <c r="G570" s="693" t="s">
        <v>17268</v>
      </c>
      <c r="H570" s="693" t="s">
        <v>1859</v>
      </c>
      <c r="I570" s="693" t="s">
        <v>6567</v>
      </c>
      <c r="J570" s="828" t="s">
        <v>2631</v>
      </c>
      <c r="K570" s="832">
        <v>1</v>
      </c>
      <c r="L570" s="686">
        <v>7</v>
      </c>
      <c r="M570" s="833">
        <v>38200</v>
      </c>
      <c r="N570" s="830"/>
      <c r="O570" s="686"/>
      <c r="P570" s="687"/>
      <c r="Q570" s="323"/>
    </row>
    <row r="571" spans="1:17" s="770" customFormat="1" ht="24">
      <c r="A571" s="724" t="s">
        <v>15785</v>
      </c>
      <c r="B571" s="693" t="s">
        <v>7471</v>
      </c>
      <c r="C571" s="684" t="s">
        <v>73</v>
      </c>
      <c r="D571" s="693" t="s">
        <v>17269</v>
      </c>
      <c r="E571" s="745">
        <v>9500</v>
      </c>
      <c r="F571" s="684" t="s">
        <v>17267</v>
      </c>
      <c r="G571" s="693" t="s">
        <v>17268</v>
      </c>
      <c r="H571" s="693" t="s">
        <v>1859</v>
      </c>
      <c r="I571" s="693" t="s">
        <v>6567</v>
      </c>
      <c r="J571" s="828" t="s">
        <v>2631</v>
      </c>
      <c r="K571" s="832">
        <v>1</v>
      </c>
      <c r="L571" s="686">
        <v>6</v>
      </c>
      <c r="M571" s="833">
        <v>53516.67</v>
      </c>
      <c r="N571" s="830">
        <v>2</v>
      </c>
      <c r="O571" s="686">
        <v>6</v>
      </c>
      <c r="P571" s="687">
        <v>57000</v>
      </c>
      <c r="Q571" s="323"/>
    </row>
    <row r="572" spans="1:17" s="770" customFormat="1" ht="24">
      <c r="A572" s="724" t="s">
        <v>15785</v>
      </c>
      <c r="B572" s="693" t="s">
        <v>7471</v>
      </c>
      <c r="C572" s="684" t="s">
        <v>73</v>
      </c>
      <c r="D572" s="693" t="s">
        <v>4111</v>
      </c>
      <c r="E572" s="745">
        <v>1500</v>
      </c>
      <c r="F572" s="684" t="s">
        <v>17270</v>
      </c>
      <c r="G572" s="693" t="s">
        <v>17271</v>
      </c>
      <c r="H572" s="693" t="s">
        <v>1119</v>
      </c>
      <c r="I572" s="693" t="s">
        <v>802</v>
      </c>
      <c r="J572" s="828" t="s">
        <v>4124</v>
      </c>
      <c r="K572" s="832">
        <v>1</v>
      </c>
      <c r="L572" s="686">
        <v>8</v>
      </c>
      <c r="M572" s="833">
        <v>11650</v>
      </c>
      <c r="N572" s="830"/>
      <c r="O572" s="686"/>
      <c r="P572" s="687"/>
      <c r="Q572" s="323"/>
    </row>
    <row r="573" spans="1:17" s="770" customFormat="1" ht="24">
      <c r="A573" s="724" t="s">
        <v>15785</v>
      </c>
      <c r="B573" s="693" t="s">
        <v>7471</v>
      </c>
      <c r="C573" s="684" t="s">
        <v>73</v>
      </c>
      <c r="D573" s="693" t="s">
        <v>17272</v>
      </c>
      <c r="E573" s="745">
        <v>15600</v>
      </c>
      <c r="F573" s="684" t="s">
        <v>17273</v>
      </c>
      <c r="G573" s="693" t="s">
        <v>17274</v>
      </c>
      <c r="H573" s="693" t="s">
        <v>1119</v>
      </c>
      <c r="I573" s="693" t="s">
        <v>6567</v>
      </c>
      <c r="J573" s="828" t="s">
        <v>1688</v>
      </c>
      <c r="K573" s="832"/>
      <c r="L573" s="686"/>
      <c r="M573" s="833"/>
      <c r="N573" s="830">
        <v>1</v>
      </c>
      <c r="O573" s="686">
        <v>1</v>
      </c>
      <c r="P573" s="687">
        <v>6240</v>
      </c>
      <c r="Q573" s="323"/>
    </row>
    <row r="574" spans="1:17" s="770" customFormat="1" ht="24">
      <c r="A574" s="724" t="s">
        <v>15785</v>
      </c>
      <c r="B574" s="693" t="s">
        <v>7471</v>
      </c>
      <c r="C574" s="684" t="s">
        <v>73</v>
      </c>
      <c r="D574" s="693" t="s">
        <v>16133</v>
      </c>
      <c r="E574" s="745">
        <v>10000</v>
      </c>
      <c r="F574" s="684" t="s">
        <v>17275</v>
      </c>
      <c r="G574" s="693" t="s">
        <v>17276</v>
      </c>
      <c r="H574" s="693" t="s">
        <v>1342</v>
      </c>
      <c r="I574" s="693" t="s">
        <v>6567</v>
      </c>
      <c r="J574" s="828" t="s">
        <v>1841</v>
      </c>
      <c r="K574" s="832">
        <v>1</v>
      </c>
      <c r="L574" s="686">
        <v>11</v>
      </c>
      <c r="M574" s="833">
        <v>104367.92</v>
      </c>
      <c r="N574" s="830"/>
      <c r="O574" s="686"/>
      <c r="P574" s="687"/>
      <c r="Q574" s="323"/>
    </row>
    <row r="575" spans="1:17" s="770" customFormat="1" ht="36">
      <c r="A575" s="724" t="s">
        <v>15785</v>
      </c>
      <c r="B575" s="693" t="s">
        <v>7471</v>
      </c>
      <c r="C575" s="684" t="s">
        <v>73</v>
      </c>
      <c r="D575" s="693" t="s">
        <v>17277</v>
      </c>
      <c r="E575" s="745">
        <v>6000</v>
      </c>
      <c r="F575" s="684" t="s">
        <v>17278</v>
      </c>
      <c r="G575" s="693" t="s">
        <v>17279</v>
      </c>
      <c r="H575" s="693" t="s">
        <v>956</v>
      </c>
      <c r="I575" s="693" t="s">
        <v>6567</v>
      </c>
      <c r="J575" s="828" t="s">
        <v>16236</v>
      </c>
      <c r="K575" s="832">
        <v>1</v>
      </c>
      <c r="L575" s="686">
        <v>10</v>
      </c>
      <c r="M575" s="833">
        <v>60000</v>
      </c>
      <c r="N575" s="830"/>
      <c r="O575" s="686"/>
      <c r="P575" s="687"/>
      <c r="Q575" s="323"/>
    </row>
    <row r="576" spans="1:17" s="770" customFormat="1" ht="24">
      <c r="A576" s="724" t="s">
        <v>15785</v>
      </c>
      <c r="B576" s="693" t="s">
        <v>7471</v>
      </c>
      <c r="C576" s="684" t="s">
        <v>73</v>
      </c>
      <c r="D576" s="693" t="s">
        <v>17280</v>
      </c>
      <c r="E576" s="745">
        <v>9000</v>
      </c>
      <c r="F576" s="684" t="s">
        <v>17278</v>
      </c>
      <c r="G576" s="693" t="s">
        <v>17279</v>
      </c>
      <c r="H576" s="693" t="s">
        <v>956</v>
      </c>
      <c r="I576" s="693" t="s">
        <v>6567</v>
      </c>
      <c r="J576" s="828" t="s">
        <v>16236</v>
      </c>
      <c r="K576" s="832">
        <v>1</v>
      </c>
      <c r="L576" s="686">
        <v>2</v>
      </c>
      <c r="M576" s="833">
        <v>18300</v>
      </c>
      <c r="N576" s="830">
        <v>2</v>
      </c>
      <c r="O576" s="686">
        <v>6</v>
      </c>
      <c r="P576" s="687">
        <v>54000</v>
      </c>
      <c r="Q576" s="323"/>
    </row>
    <row r="577" spans="1:17" s="770" customFormat="1" ht="24">
      <c r="A577" s="724" t="s">
        <v>15785</v>
      </c>
      <c r="B577" s="693" t="s">
        <v>7471</v>
      </c>
      <c r="C577" s="684" t="s">
        <v>73</v>
      </c>
      <c r="D577" s="693" t="s">
        <v>4182</v>
      </c>
      <c r="E577" s="745">
        <v>2500</v>
      </c>
      <c r="F577" s="684" t="s">
        <v>17281</v>
      </c>
      <c r="G577" s="693" t="s">
        <v>17282</v>
      </c>
      <c r="H577" s="693" t="s">
        <v>4658</v>
      </c>
      <c r="I577" s="693" t="s">
        <v>15795</v>
      </c>
      <c r="J577" s="828" t="s">
        <v>3683</v>
      </c>
      <c r="K577" s="832">
        <v>1</v>
      </c>
      <c r="L577" s="686">
        <v>12</v>
      </c>
      <c r="M577" s="833">
        <v>30000</v>
      </c>
      <c r="N577" s="830">
        <v>2</v>
      </c>
      <c r="O577" s="686">
        <v>6</v>
      </c>
      <c r="P577" s="687">
        <v>14833.33</v>
      </c>
      <c r="Q577" s="323"/>
    </row>
    <row r="578" spans="1:17" s="770" customFormat="1" ht="36">
      <c r="A578" s="724" t="s">
        <v>15785</v>
      </c>
      <c r="B578" s="693" t="s">
        <v>7471</v>
      </c>
      <c r="C578" s="684" t="s">
        <v>73</v>
      </c>
      <c r="D578" s="693" t="s">
        <v>7209</v>
      </c>
      <c r="E578" s="745">
        <v>2900</v>
      </c>
      <c r="F578" s="684" t="s">
        <v>17283</v>
      </c>
      <c r="G578" s="693" t="s">
        <v>17284</v>
      </c>
      <c r="H578" s="693" t="s">
        <v>864</v>
      </c>
      <c r="I578" s="693" t="s">
        <v>15849</v>
      </c>
      <c r="J578" s="828" t="s">
        <v>2383</v>
      </c>
      <c r="K578" s="832">
        <v>1</v>
      </c>
      <c r="L578" s="686">
        <v>12</v>
      </c>
      <c r="M578" s="833">
        <v>34800</v>
      </c>
      <c r="N578" s="830">
        <v>2</v>
      </c>
      <c r="O578" s="686">
        <v>6</v>
      </c>
      <c r="P578" s="687">
        <v>17400</v>
      </c>
      <c r="Q578" s="323"/>
    </row>
    <row r="579" spans="1:17" s="770" customFormat="1" ht="24">
      <c r="A579" s="724" t="s">
        <v>15785</v>
      </c>
      <c r="B579" s="693" t="s">
        <v>7471</v>
      </c>
      <c r="C579" s="684" t="s">
        <v>73</v>
      </c>
      <c r="D579" s="693" t="s">
        <v>17285</v>
      </c>
      <c r="E579" s="745">
        <v>8000</v>
      </c>
      <c r="F579" s="684" t="s">
        <v>17286</v>
      </c>
      <c r="G579" s="693" t="s">
        <v>17287</v>
      </c>
      <c r="H579" s="693" t="s">
        <v>824</v>
      </c>
      <c r="I579" s="693" t="s">
        <v>6567</v>
      </c>
      <c r="J579" s="828" t="s">
        <v>825</v>
      </c>
      <c r="K579" s="832">
        <v>1</v>
      </c>
      <c r="L579" s="686">
        <v>12</v>
      </c>
      <c r="M579" s="833">
        <v>95996.11</v>
      </c>
      <c r="N579" s="830">
        <v>2</v>
      </c>
      <c r="O579" s="686">
        <v>6</v>
      </c>
      <c r="P579" s="687">
        <v>48000</v>
      </c>
      <c r="Q579" s="323"/>
    </row>
    <row r="580" spans="1:17" s="770" customFormat="1" ht="24">
      <c r="A580" s="724" t="s">
        <v>15785</v>
      </c>
      <c r="B580" s="693" t="s">
        <v>7471</v>
      </c>
      <c r="C580" s="684" t="s">
        <v>73</v>
      </c>
      <c r="D580" s="693" t="s">
        <v>16721</v>
      </c>
      <c r="E580" s="745">
        <v>11000</v>
      </c>
      <c r="F580" s="684" t="s">
        <v>17288</v>
      </c>
      <c r="G580" s="693" t="s">
        <v>17289</v>
      </c>
      <c r="H580" s="693" t="s">
        <v>1119</v>
      </c>
      <c r="I580" s="693" t="s">
        <v>6567</v>
      </c>
      <c r="J580" s="828" t="s">
        <v>4216</v>
      </c>
      <c r="K580" s="832">
        <v>1</v>
      </c>
      <c r="L580" s="686">
        <v>9</v>
      </c>
      <c r="M580" s="833">
        <v>96864.63</v>
      </c>
      <c r="N580" s="830"/>
      <c r="O580" s="686"/>
      <c r="P580" s="687"/>
      <c r="Q580" s="323"/>
    </row>
    <row r="581" spans="1:17" s="770" customFormat="1" ht="24">
      <c r="A581" s="724" t="s">
        <v>15785</v>
      </c>
      <c r="B581" s="693" t="s">
        <v>7471</v>
      </c>
      <c r="C581" s="684" t="s">
        <v>73</v>
      </c>
      <c r="D581" s="693" t="s">
        <v>11392</v>
      </c>
      <c r="E581" s="745">
        <v>10000</v>
      </c>
      <c r="F581" s="684" t="s">
        <v>17290</v>
      </c>
      <c r="G581" s="693" t="s">
        <v>17291</v>
      </c>
      <c r="H581" s="693" t="s">
        <v>1119</v>
      </c>
      <c r="I581" s="693" t="s">
        <v>6567</v>
      </c>
      <c r="J581" s="828" t="s">
        <v>1688</v>
      </c>
      <c r="K581" s="832">
        <v>1</v>
      </c>
      <c r="L581" s="686">
        <v>12</v>
      </c>
      <c r="M581" s="833">
        <v>120000</v>
      </c>
      <c r="N581" s="830">
        <v>2</v>
      </c>
      <c r="O581" s="686">
        <v>6</v>
      </c>
      <c r="P581" s="687">
        <v>60000</v>
      </c>
      <c r="Q581" s="323"/>
    </row>
    <row r="582" spans="1:17" s="770" customFormat="1" ht="24">
      <c r="A582" s="724" t="s">
        <v>15785</v>
      </c>
      <c r="B582" s="693" t="s">
        <v>7471</v>
      </c>
      <c r="C582" s="684" t="s">
        <v>73</v>
      </c>
      <c r="D582" s="693" t="s">
        <v>17292</v>
      </c>
      <c r="E582" s="745">
        <v>6500</v>
      </c>
      <c r="F582" s="684" t="s">
        <v>17293</v>
      </c>
      <c r="G582" s="693" t="s">
        <v>17294</v>
      </c>
      <c r="H582" s="693" t="s">
        <v>956</v>
      </c>
      <c r="I582" s="693" t="s">
        <v>6567</v>
      </c>
      <c r="J582" s="828" t="s">
        <v>16236</v>
      </c>
      <c r="K582" s="832">
        <v>1</v>
      </c>
      <c r="L582" s="686">
        <v>10</v>
      </c>
      <c r="M582" s="833">
        <v>65000</v>
      </c>
      <c r="N582" s="830"/>
      <c r="O582" s="686"/>
      <c r="P582" s="687"/>
      <c r="Q582" s="323"/>
    </row>
    <row r="583" spans="1:17" s="770" customFormat="1" ht="24">
      <c r="A583" s="724" t="s">
        <v>15785</v>
      </c>
      <c r="B583" s="693" t="s">
        <v>7471</v>
      </c>
      <c r="C583" s="684" t="s">
        <v>73</v>
      </c>
      <c r="D583" s="693" t="s">
        <v>17295</v>
      </c>
      <c r="E583" s="745">
        <v>10000</v>
      </c>
      <c r="F583" s="684" t="s">
        <v>17293</v>
      </c>
      <c r="G583" s="693" t="s">
        <v>17294</v>
      </c>
      <c r="H583" s="693" t="s">
        <v>956</v>
      </c>
      <c r="I583" s="693" t="s">
        <v>6567</v>
      </c>
      <c r="J583" s="828" t="s">
        <v>16236</v>
      </c>
      <c r="K583" s="832">
        <v>1</v>
      </c>
      <c r="L583" s="686">
        <v>2</v>
      </c>
      <c r="M583" s="833">
        <v>20333.34</v>
      </c>
      <c r="N583" s="830">
        <v>2</v>
      </c>
      <c r="O583" s="686">
        <v>6</v>
      </c>
      <c r="P583" s="687">
        <v>58957.42</v>
      </c>
      <c r="Q583" s="323"/>
    </row>
    <row r="584" spans="1:17" s="770" customFormat="1" ht="24">
      <c r="A584" s="724" t="s">
        <v>15785</v>
      </c>
      <c r="B584" s="693" t="s">
        <v>7471</v>
      </c>
      <c r="C584" s="684" t="s">
        <v>73</v>
      </c>
      <c r="D584" s="693" t="s">
        <v>4109</v>
      </c>
      <c r="E584" s="745">
        <v>12000</v>
      </c>
      <c r="F584" s="684" t="s">
        <v>17296</v>
      </c>
      <c r="G584" s="693" t="s">
        <v>17297</v>
      </c>
      <c r="H584" s="693" t="s">
        <v>1119</v>
      </c>
      <c r="I584" s="693" t="s">
        <v>6567</v>
      </c>
      <c r="J584" s="828" t="s">
        <v>4216</v>
      </c>
      <c r="K584" s="832">
        <v>1</v>
      </c>
      <c r="L584" s="686">
        <v>12</v>
      </c>
      <c r="M584" s="833">
        <v>144000</v>
      </c>
      <c r="N584" s="830">
        <v>1</v>
      </c>
      <c r="O584" s="686">
        <v>3</v>
      </c>
      <c r="P584" s="687">
        <v>26400</v>
      </c>
      <c r="Q584" s="323"/>
    </row>
    <row r="585" spans="1:17" s="770" customFormat="1" ht="36">
      <c r="A585" s="724" t="s">
        <v>15785</v>
      </c>
      <c r="B585" s="693" t="s">
        <v>7471</v>
      </c>
      <c r="C585" s="684" t="s">
        <v>73</v>
      </c>
      <c r="D585" s="693" t="s">
        <v>17298</v>
      </c>
      <c r="E585" s="745">
        <v>7000</v>
      </c>
      <c r="F585" s="684" t="s">
        <v>17299</v>
      </c>
      <c r="G585" s="693" t="s">
        <v>17300</v>
      </c>
      <c r="H585" s="693" t="s">
        <v>17301</v>
      </c>
      <c r="I585" s="693" t="s">
        <v>802</v>
      </c>
      <c r="J585" s="828" t="s">
        <v>16456</v>
      </c>
      <c r="K585" s="832"/>
      <c r="L585" s="686"/>
      <c r="M585" s="833"/>
      <c r="N585" s="830">
        <v>2</v>
      </c>
      <c r="O585" s="686">
        <v>6</v>
      </c>
      <c r="P585" s="687">
        <v>41766.67</v>
      </c>
      <c r="Q585" s="323"/>
    </row>
    <row r="586" spans="1:17" s="770" customFormat="1" ht="24">
      <c r="A586" s="724" t="s">
        <v>15785</v>
      </c>
      <c r="B586" s="693" t="s">
        <v>7471</v>
      </c>
      <c r="C586" s="684" t="s">
        <v>73</v>
      </c>
      <c r="D586" s="693" t="s">
        <v>4114</v>
      </c>
      <c r="E586" s="745">
        <v>3500</v>
      </c>
      <c r="F586" s="684" t="s">
        <v>17302</v>
      </c>
      <c r="G586" s="693" t="s">
        <v>17303</v>
      </c>
      <c r="H586" s="693" t="s">
        <v>1013</v>
      </c>
      <c r="I586" s="693" t="s">
        <v>9364</v>
      </c>
      <c r="J586" s="828" t="s">
        <v>17304</v>
      </c>
      <c r="K586" s="832">
        <v>1</v>
      </c>
      <c r="L586" s="686">
        <v>12</v>
      </c>
      <c r="M586" s="833">
        <v>40391.990000000005</v>
      </c>
      <c r="N586" s="830">
        <v>2</v>
      </c>
      <c r="O586" s="686">
        <v>6</v>
      </c>
      <c r="P586" s="687">
        <v>18149</v>
      </c>
      <c r="Q586" s="323"/>
    </row>
    <row r="587" spans="1:17" s="770" customFormat="1" ht="24">
      <c r="A587" s="724" t="s">
        <v>15785</v>
      </c>
      <c r="B587" s="693" t="s">
        <v>7471</v>
      </c>
      <c r="C587" s="684" t="s">
        <v>73</v>
      </c>
      <c r="D587" s="693" t="s">
        <v>17305</v>
      </c>
      <c r="E587" s="745">
        <v>7000</v>
      </c>
      <c r="F587" s="684" t="s">
        <v>17306</v>
      </c>
      <c r="G587" s="693" t="s">
        <v>17307</v>
      </c>
      <c r="H587" s="693" t="s">
        <v>8204</v>
      </c>
      <c r="I587" s="693" t="s">
        <v>802</v>
      </c>
      <c r="J587" s="828" t="s">
        <v>16097</v>
      </c>
      <c r="K587" s="832">
        <v>1</v>
      </c>
      <c r="L587" s="686">
        <v>12</v>
      </c>
      <c r="M587" s="833">
        <v>82406.299999999988</v>
      </c>
      <c r="N587" s="830">
        <v>2</v>
      </c>
      <c r="O587" s="686">
        <v>6</v>
      </c>
      <c r="P587" s="687">
        <v>41872.65</v>
      </c>
      <c r="Q587" s="323"/>
    </row>
    <row r="588" spans="1:17" s="770" customFormat="1" ht="36">
      <c r="A588" s="724" t="s">
        <v>15785</v>
      </c>
      <c r="B588" s="693" t="s">
        <v>7471</v>
      </c>
      <c r="C588" s="684" t="s">
        <v>73</v>
      </c>
      <c r="D588" s="693" t="s">
        <v>17308</v>
      </c>
      <c r="E588" s="745">
        <v>9000</v>
      </c>
      <c r="F588" s="684" t="s">
        <v>17309</v>
      </c>
      <c r="G588" s="693" t="s">
        <v>17310</v>
      </c>
      <c r="H588" s="693" t="s">
        <v>956</v>
      </c>
      <c r="I588" s="693" t="s">
        <v>6567</v>
      </c>
      <c r="J588" s="828" t="s">
        <v>812</v>
      </c>
      <c r="K588" s="832">
        <v>1</v>
      </c>
      <c r="L588" s="686">
        <v>8</v>
      </c>
      <c r="M588" s="833">
        <v>70500</v>
      </c>
      <c r="N588" s="830"/>
      <c r="O588" s="686"/>
      <c r="P588" s="687"/>
      <c r="Q588" s="323"/>
    </row>
    <row r="589" spans="1:17" s="770" customFormat="1" ht="24">
      <c r="A589" s="724" t="s">
        <v>15785</v>
      </c>
      <c r="B589" s="693" t="s">
        <v>7471</v>
      </c>
      <c r="C589" s="684" t="s">
        <v>73</v>
      </c>
      <c r="D589" s="693" t="s">
        <v>17311</v>
      </c>
      <c r="E589" s="745">
        <v>10000</v>
      </c>
      <c r="F589" s="684" t="s">
        <v>17309</v>
      </c>
      <c r="G589" s="693" t="s">
        <v>17310</v>
      </c>
      <c r="H589" s="693" t="s">
        <v>956</v>
      </c>
      <c r="I589" s="693" t="s">
        <v>6567</v>
      </c>
      <c r="J589" s="828" t="s">
        <v>812</v>
      </c>
      <c r="K589" s="832"/>
      <c r="L589" s="686"/>
      <c r="M589" s="833"/>
      <c r="N589" s="830">
        <v>2</v>
      </c>
      <c r="O589" s="686">
        <v>6</v>
      </c>
      <c r="P589" s="687">
        <v>59666.67</v>
      </c>
      <c r="Q589" s="323"/>
    </row>
    <row r="590" spans="1:17" s="770" customFormat="1" ht="24">
      <c r="A590" s="724" t="s">
        <v>15785</v>
      </c>
      <c r="B590" s="693" t="s">
        <v>7471</v>
      </c>
      <c r="C590" s="684" t="s">
        <v>73</v>
      </c>
      <c r="D590" s="693" t="s">
        <v>16079</v>
      </c>
      <c r="E590" s="745">
        <v>2500</v>
      </c>
      <c r="F590" s="684" t="s">
        <v>17312</v>
      </c>
      <c r="G590" s="693" t="s">
        <v>17313</v>
      </c>
      <c r="H590" s="693" t="s">
        <v>920</v>
      </c>
      <c r="I590" s="693" t="s">
        <v>6567</v>
      </c>
      <c r="J590" s="828" t="s">
        <v>1525</v>
      </c>
      <c r="K590" s="832">
        <v>1</v>
      </c>
      <c r="L590" s="686">
        <v>12</v>
      </c>
      <c r="M590" s="833">
        <v>18998.77</v>
      </c>
      <c r="N590" s="830">
        <v>2</v>
      </c>
      <c r="O590" s="686">
        <v>6</v>
      </c>
      <c r="P590" s="687">
        <v>15000</v>
      </c>
      <c r="Q590" s="323"/>
    </row>
    <row r="591" spans="1:17" s="770" customFormat="1" ht="24">
      <c r="A591" s="724" t="s">
        <v>15785</v>
      </c>
      <c r="B591" s="693" t="s">
        <v>7471</v>
      </c>
      <c r="C591" s="684" t="s">
        <v>73</v>
      </c>
      <c r="D591" s="693" t="s">
        <v>17314</v>
      </c>
      <c r="E591" s="745">
        <v>6000</v>
      </c>
      <c r="F591" s="684" t="s">
        <v>17315</v>
      </c>
      <c r="G591" s="693" t="s">
        <v>17316</v>
      </c>
      <c r="H591" s="693" t="s">
        <v>824</v>
      </c>
      <c r="I591" s="693" t="s">
        <v>6567</v>
      </c>
      <c r="J591" s="828" t="s">
        <v>1370</v>
      </c>
      <c r="K591" s="832">
        <v>1</v>
      </c>
      <c r="L591" s="686">
        <v>12</v>
      </c>
      <c r="M591" s="833">
        <v>72000</v>
      </c>
      <c r="N591" s="830">
        <v>2</v>
      </c>
      <c r="O591" s="686">
        <v>6</v>
      </c>
      <c r="P591" s="687">
        <v>36000</v>
      </c>
      <c r="Q591" s="323"/>
    </row>
    <row r="592" spans="1:17" s="770" customFormat="1" ht="36">
      <c r="A592" s="724" t="s">
        <v>15785</v>
      </c>
      <c r="B592" s="693" t="s">
        <v>7471</v>
      </c>
      <c r="C592" s="684" t="s">
        <v>73</v>
      </c>
      <c r="D592" s="693" t="s">
        <v>17317</v>
      </c>
      <c r="E592" s="745">
        <v>10000</v>
      </c>
      <c r="F592" s="684" t="s">
        <v>17318</v>
      </c>
      <c r="G592" s="693" t="s">
        <v>17319</v>
      </c>
      <c r="H592" s="693" t="s">
        <v>3365</v>
      </c>
      <c r="I592" s="693" t="s">
        <v>6567</v>
      </c>
      <c r="J592" s="828" t="s">
        <v>17320</v>
      </c>
      <c r="K592" s="832">
        <v>1</v>
      </c>
      <c r="L592" s="686">
        <v>5</v>
      </c>
      <c r="M592" s="833">
        <v>50000</v>
      </c>
      <c r="N592" s="830"/>
      <c r="O592" s="686"/>
      <c r="P592" s="687"/>
      <c r="Q592" s="323"/>
    </row>
    <row r="593" spans="1:17" s="770" customFormat="1" ht="60">
      <c r="A593" s="724" t="s">
        <v>15785</v>
      </c>
      <c r="B593" s="693" t="s">
        <v>7471</v>
      </c>
      <c r="C593" s="684" t="s">
        <v>73</v>
      </c>
      <c r="D593" s="693" t="s">
        <v>17321</v>
      </c>
      <c r="E593" s="745">
        <v>5500</v>
      </c>
      <c r="F593" s="684" t="s">
        <v>17322</v>
      </c>
      <c r="G593" s="693" t="s">
        <v>17323</v>
      </c>
      <c r="H593" s="693" t="s">
        <v>15948</v>
      </c>
      <c r="I593" s="693" t="s">
        <v>802</v>
      </c>
      <c r="J593" s="828" t="s">
        <v>17324</v>
      </c>
      <c r="K593" s="832">
        <v>1</v>
      </c>
      <c r="L593" s="686">
        <v>9</v>
      </c>
      <c r="M593" s="833">
        <v>47083.33</v>
      </c>
      <c r="N593" s="830"/>
      <c r="O593" s="686"/>
      <c r="P593" s="687"/>
      <c r="Q593" s="323"/>
    </row>
    <row r="594" spans="1:17" s="770" customFormat="1" ht="60">
      <c r="A594" s="724" t="s">
        <v>15785</v>
      </c>
      <c r="B594" s="693" t="s">
        <v>7471</v>
      </c>
      <c r="C594" s="684" t="s">
        <v>73</v>
      </c>
      <c r="D594" s="693" t="s">
        <v>17325</v>
      </c>
      <c r="E594" s="745">
        <v>11500</v>
      </c>
      <c r="F594" s="684" t="s">
        <v>17326</v>
      </c>
      <c r="G594" s="693" t="s">
        <v>17327</v>
      </c>
      <c r="H594" s="693" t="s">
        <v>16906</v>
      </c>
      <c r="I594" s="693" t="s">
        <v>802</v>
      </c>
      <c r="J594" s="828" t="s">
        <v>17328</v>
      </c>
      <c r="K594" s="832">
        <v>1</v>
      </c>
      <c r="L594" s="686">
        <v>3</v>
      </c>
      <c r="M594" s="833">
        <v>34500</v>
      </c>
      <c r="N594" s="830">
        <v>1</v>
      </c>
      <c r="O594" s="686">
        <v>1</v>
      </c>
      <c r="P594" s="687">
        <v>11500</v>
      </c>
      <c r="Q594" s="323"/>
    </row>
    <row r="595" spans="1:17" s="770" customFormat="1" ht="24">
      <c r="A595" s="724" t="s">
        <v>15785</v>
      </c>
      <c r="B595" s="693" t="s">
        <v>7471</v>
      </c>
      <c r="C595" s="684" t="s">
        <v>73</v>
      </c>
      <c r="D595" s="693" t="s">
        <v>4209</v>
      </c>
      <c r="E595" s="745">
        <v>4000</v>
      </c>
      <c r="F595" s="684" t="s">
        <v>17329</v>
      </c>
      <c r="G595" s="693" t="s">
        <v>17330</v>
      </c>
      <c r="H595" s="693" t="s">
        <v>4682</v>
      </c>
      <c r="I595" s="693" t="s">
        <v>15849</v>
      </c>
      <c r="J595" s="828" t="s">
        <v>2759</v>
      </c>
      <c r="K595" s="832">
        <v>1</v>
      </c>
      <c r="L595" s="686">
        <v>12</v>
      </c>
      <c r="M595" s="833">
        <v>48000</v>
      </c>
      <c r="N595" s="830">
        <v>2</v>
      </c>
      <c r="O595" s="686">
        <v>6</v>
      </c>
      <c r="P595" s="687">
        <v>24000</v>
      </c>
      <c r="Q595" s="323"/>
    </row>
    <row r="596" spans="1:17" s="770" customFormat="1" ht="24">
      <c r="A596" s="724" t="s">
        <v>15785</v>
      </c>
      <c r="B596" s="693" t="s">
        <v>7471</v>
      </c>
      <c r="C596" s="684" t="s">
        <v>73</v>
      </c>
      <c r="D596" s="693" t="s">
        <v>11441</v>
      </c>
      <c r="E596" s="745">
        <v>6000</v>
      </c>
      <c r="F596" s="684" t="s">
        <v>17331</v>
      </c>
      <c r="G596" s="693" t="s">
        <v>17332</v>
      </c>
      <c r="H596" s="693" t="s">
        <v>4682</v>
      </c>
      <c r="I596" s="693" t="s">
        <v>15849</v>
      </c>
      <c r="J596" s="828" t="s">
        <v>2759</v>
      </c>
      <c r="K596" s="832">
        <v>1</v>
      </c>
      <c r="L596" s="686">
        <v>12</v>
      </c>
      <c r="M596" s="833">
        <v>73000</v>
      </c>
      <c r="N596" s="830">
        <v>2</v>
      </c>
      <c r="O596" s="686">
        <v>6</v>
      </c>
      <c r="P596" s="687">
        <v>36000</v>
      </c>
      <c r="Q596" s="323"/>
    </row>
    <row r="597" spans="1:17" s="770" customFormat="1" ht="24">
      <c r="A597" s="724" t="s">
        <v>15785</v>
      </c>
      <c r="B597" s="693" t="s">
        <v>7471</v>
      </c>
      <c r="C597" s="684" t="s">
        <v>73</v>
      </c>
      <c r="D597" s="693" t="s">
        <v>16972</v>
      </c>
      <c r="E597" s="745">
        <v>9000</v>
      </c>
      <c r="F597" s="684" t="s">
        <v>17333</v>
      </c>
      <c r="G597" s="693" t="s">
        <v>17334</v>
      </c>
      <c r="H597" s="693" t="s">
        <v>1805</v>
      </c>
      <c r="I597" s="693" t="s">
        <v>6567</v>
      </c>
      <c r="J597" s="828" t="s">
        <v>2045</v>
      </c>
      <c r="K597" s="832"/>
      <c r="L597" s="686"/>
      <c r="M597" s="833"/>
      <c r="N597" s="830">
        <v>2</v>
      </c>
      <c r="O597" s="686">
        <v>6</v>
      </c>
      <c r="P597" s="687">
        <v>53700</v>
      </c>
      <c r="Q597" s="323"/>
    </row>
    <row r="598" spans="1:17" s="770" customFormat="1" ht="24">
      <c r="A598" s="724" t="s">
        <v>15785</v>
      </c>
      <c r="B598" s="693" t="s">
        <v>7471</v>
      </c>
      <c r="C598" s="684" t="s">
        <v>73</v>
      </c>
      <c r="D598" s="693" t="s">
        <v>17335</v>
      </c>
      <c r="E598" s="745">
        <v>13500</v>
      </c>
      <c r="F598" s="684" t="s">
        <v>17336</v>
      </c>
      <c r="G598" s="693" t="s">
        <v>17337</v>
      </c>
      <c r="H598" s="693" t="s">
        <v>908</v>
      </c>
      <c r="I598" s="693" t="s">
        <v>6567</v>
      </c>
      <c r="J598" s="828" t="s">
        <v>4193</v>
      </c>
      <c r="K598" s="832">
        <v>1</v>
      </c>
      <c r="L598" s="686">
        <v>7</v>
      </c>
      <c r="M598" s="833">
        <v>93600</v>
      </c>
      <c r="N598" s="830"/>
      <c r="O598" s="686"/>
      <c r="P598" s="687"/>
      <c r="Q598" s="323"/>
    </row>
    <row r="599" spans="1:17" s="770" customFormat="1" ht="24">
      <c r="A599" s="724" t="s">
        <v>15785</v>
      </c>
      <c r="B599" s="693" t="s">
        <v>7471</v>
      </c>
      <c r="C599" s="684" t="s">
        <v>73</v>
      </c>
      <c r="D599" s="693" t="s">
        <v>4182</v>
      </c>
      <c r="E599" s="745">
        <v>3400</v>
      </c>
      <c r="F599" s="684" t="s">
        <v>17338</v>
      </c>
      <c r="G599" s="693" t="s">
        <v>17339</v>
      </c>
      <c r="H599" s="693" t="s">
        <v>4658</v>
      </c>
      <c r="I599" s="693" t="s">
        <v>15795</v>
      </c>
      <c r="J599" s="828" t="s">
        <v>3683</v>
      </c>
      <c r="K599" s="832">
        <v>1</v>
      </c>
      <c r="L599" s="686">
        <v>12</v>
      </c>
      <c r="M599" s="833">
        <v>40800</v>
      </c>
      <c r="N599" s="830">
        <v>2</v>
      </c>
      <c r="O599" s="686">
        <v>6</v>
      </c>
      <c r="P599" s="687">
        <v>20400</v>
      </c>
      <c r="Q599" s="323"/>
    </row>
    <row r="600" spans="1:17" s="770" customFormat="1" ht="24">
      <c r="A600" s="724" t="s">
        <v>15785</v>
      </c>
      <c r="B600" s="693" t="s">
        <v>7471</v>
      </c>
      <c r="C600" s="684" t="s">
        <v>73</v>
      </c>
      <c r="D600" s="693" t="s">
        <v>17219</v>
      </c>
      <c r="E600" s="745">
        <v>9000</v>
      </c>
      <c r="F600" s="684" t="s">
        <v>17340</v>
      </c>
      <c r="G600" s="693" t="s">
        <v>17341</v>
      </c>
      <c r="H600" s="693" t="s">
        <v>1679</v>
      </c>
      <c r="I600" s="693" t="s">
        <v>6567</v>
      </c>
      <c r="J600" s="828" t="s">
        <v>2052</v>
      </c>
      <c r="K600" s="832">
        <v>1</v>
      </c>
      <c r="L600" s="686">
        <v>10</v>
      </c>
      <c r="M600" s="833">
        <v>83100</v>
      </c>
      <c r="N600" s="830"/>
      <c r="O600" s="686"/>
      <c r="P600" s="687"/>
      <c r="Q600" s="323"/>
    </row>
    <row r="601" spans="1:17" s="770" customFormat="1" ht="24">
      <c r="A601" s="724" t="s">
        <v>15785</v>
      </c>
      <c r="B601" s="693" t="s">
        <v>7471</v>
      </c>
      <c r="C601" s="684" t="s">
        <v>73</v>
      </c>
      <c r="D601" s="693" t="s">
        <v>683</v>
      </c>
      <c r="E601" s="745">
        <v>12000</v>
      </c>
      <c r="F601" s="684" t="s">
        <v>17340</v>
      </c>
      <c r="G601" s="693" t="s">
        <v>17341</v>
      </c>
      <c r="H601" s="693" t="s">
        <v>1679</v>
      </c>
      <c r="I601" s="693" t="s">
        <v>6567</v>
      </c>
      <c r="J601" s="828" t="s">
        <v>2052</v>
      </c>
      <c r="K601" s="832">
        <v>1</v>
      </c>
      <c r="L601" s="686">
        <v>3</v>
      </c>
      <c r="M601" s="833">
        <v>32400</v>
      </c>
      <c r="N601" s="830">
        <v>2</v>
      </c>
      <c r="O601" s="686">
        <v>6</v>
      </c>
      <c r="P601" s="687">
        <v>71116.52</v>
      </c>
      <c r="Q601" s="323"/>
    </row>
    <row r="602" spans="1:17" s="770" customFormat="1" ht="48">
      <c r="A602" s="724" t="s">
        <v>15785</v>
      </c>
      <c r="B602" s="693" t="s">
        <v>7471</v>
      </c>
      <c r="C602" s="684" t="s">
        <v>73</v>
      </c>
      <c r="D602" s="693" t="s">
        <v>15910</v>
      </c>
      <c r="E602" s="745">
        <v>4000</v>
      </c>
      <c r="F602" s="684" t="s">
        <v>17342</v>
      </c>
      <c r="G602" s="693" t="s">
        <v>17343</v>
      </c>
      <c r="H602" s="693" t="s">
        <v>2190</v>
      </c>
      <c r="I602" s="693" t="s">
        <v>6567</v>
      </c>
      <c r="J602" s="828" t="s">
        <v>15856</v>
      </c>
      <c r="K602" s="832">
        <v>1</v>
      </c>
      <c r="L602" s="686">
        <v>12</v>
      </c>
      <c r="M602" s="833">
        <v>47954.86</v>
      </c>
      <c r="N602" s="830">
        <v>2</v>
      </c>
      <c r="O602" s="686">
        <v>6</v>
      </c>
      <c r="P602" s="687">
        <v>24000</v>
      </c>
      <c r="Q602" s="323"/>
    </row>
    <row r="603" spans="1:17" s="770" customFormat="1" ht="60">
      <c r="A603" s="724" t="s">
        <v>15785</v>
      </c>
      <c r="B603" s="693" t="s">
        <v>7471</v>
      </c>
      <c r="C603" s="684" t="s">
        <v>73</v>
      </c>
      <c r="D603" s="693" t="s">
        <v>17344</v>
      </c>
      <c r="E603" s="745">
        <v>13000</v>
      </c>
      <c r="F603" s="684" t="s">
        <v>17345</v>
      </c>
      <c r="G603" s="693" t="s">
        <v>17346</v>
      </c>
      <c r="H603" s="693" t="s">
        <v>1119</v>
      </c>
      <c r="I603" s="693" t="s">
        <v>6567</v>
      </c>
      <c r="J603" s="828" t="s">
        <v>17347</v>
      </c>
      <c r="K603" s="832">
        <v>1</v>
      </c>
      <c r="L603" s="686">
        <v>6</v>
      </c>
      <c r="M603" s="833">
        <v>65157.64</v>
      </c>
      <c r="N603" s="830">
        <v>2</v>
      </c>
      <c r="O603" s="686">
        <v>6</v>
      </c>
      <c r="P603" s="687">
        <v>74846.299999999988</v>
      </c>
      <c r="Q603" s="323"/>
    </row>
    <row r="604" spans="1:17" s="770" customFormat="1" ht="24">
      <c r="A604" s="724" t="s">
        <v>15785</v>
      </c>
      <c r="B604" s="693" t="s">
        <v>7471</v>
      </c>
      <c r="C604" s="684" t="s">
        <v>73</v>
      </c>
      <c r="D604" s="693" t="s">
        <v>683</v>
      </c>
      <c r="E604" s="745">
        <v>12000</v>
      </c>
      <c r="F604" s="684" t="s">
        <v>17348</v>
      </c>
      <c r="G604" s="693" t="s">
        <v>17349</v>
      </c>
      <c r="H604" s="693" t="s">
        <v>2659</v>
      </c>
      <c r="I604" s="693" t="s">
        <v>6567</v>
      </c>
      <c r="J604" s="828" t="s">
        <v>1688</v>
      </c>
      <c r="K604" s="832">
        <v>1</v>
      </c>
      <c r="L604" s="686">
        <v>1</v>
      </c>
      <c r="M604" s="833">
        <v>12400</v>
      </c>
      <c r="N604" s="830"/>
      <c r="O604" s="686"/>
      <c r="P604" s="687"/>
      <c r="Q604" s="323"/>
    </row>
    <row r="605" spans="1:17" s="770" customFormat="1" ht="24">
      <c r="A605" s="724" t="s">
        <v>15785</v>
      </c>
      <c r="B605" s="693" t="s">
        <v>7471</v>
      </c>
      <c r="C605" s="684" t="s">
        <v>73</v>
      </c>
      <c r="D605" s="693" t="s">
        <v>16721</v>
      </c>
      <c r="E605" s="745">
        <v>12000</v>
      </c>
      <c r="F605" s="684" t="s">
        <v>17350</v>
      </c>
      <c r="G605" s="693" t="s">
        <v>17351</v>
      </c>
      <c r="H605" s="693" t="s">
        <v>1119</v>
      </c>
      <c r="I605" s="693" t="s">
        <v>6567</v>
      </c>
      <c r="J605" s="828" t="s">
        <v>4216</v>
      </c>
      <c r="K605" s="832">
        <v>1</v>
      </c>
      <c r="L605" s="686">
        <v>2</v>
      </c>
      <c r="M605" s="833">
        <v>5200</v>
      </c>
      <c r="N605" s="830"/>
      <c r="O605" s="686"/>
      <c r="P605" s="687"/>
      <c r="Q605" s="323"/>
    </row>
    <row r="606" spans="1:17" s="770" customFormat="1" ht="24">
      <c r="A606" s="724" t="s">
        <v>15785</v>
      </c>
      <c r="B606" s="693" t="s">
        <v>7471</v>
      </c>
      <c r="C606" s="684" t="s">
        <v>73</v>
      </c>
      <c r="D606" s="693" t="s">
        <v>17352</v>
      </c>
      <c r="E606" s="745">
        <v>13500</v>
      </c>
      <c r="F606" s="684" t="s">
        <v>17353</v>
      </c>
      <c r="G606" s="693" t="s">
        <v>17354</v>
      </c>
      <c r="H606" s="693" t="s">
        <v>1119</v>
      </c>
      <c r="I606" s="693" t="s">
        <v>6567</v>
      </c>
      <c r="J606" s="828" t="s">
        <v>1688</v>
      </c>
      <c r="K606" s="832">
        <v>1</v>
      </c>
      <c r="L606" s="686">
        <v>12</v>
      </c>
      <c r="M606" s="833">
        <v>161766.51999999999</v>
      </c>
      <c r="N606" s="830">
        <v>2</v>
      </c>
      <c r="O606" s="686">
        <v>6</v>
      </c>
      <c r="P606" s="687">
        <v>80924.160000000003</v>
      </c>
      <c r="Q606" s="323"/>
    </row>
    <row r="607" spans="1:17" s="770" customFormat="1" ht="24">
      <c r="A607" s="724" t="s">
        <v>15785</v>
      </c>
      <c r="B607" s="693" t="s">
        <v>7471</v>
      </c>
      <c r="C607" s="684" t="s">
        <v>73</v>
      </c>
      <c r="D607" s="693" t="s">
        <v>9252</v>
      </c>
      <c r="E607" s="745">
        <v>2200</v>
      </c>
      <c r="F607" s="684" t="s">
        <v>17355</v>
      </c>
      <c r="G607" s="693" t="s">
        <v>17356</v>
      </c>
      <c r="H607" s="693" t="s">
        <v>4658</v>
      </c>
      <c r="I607" s="693" t="s">
        <v>15795</v>
      </c>
      <c r="J607" s="828" t="s">
        <v>3683</v>
      </c>
      <c r="K607" s="832">
        <v>1</v>
      </c>
      <c r="L607" s="686">
        <v>12</v>
      </c>
      <c r="M607" s="833">
        <v>26326.67</v>
      </c>
      <c r="N607" s="830">
        <v>2</v>
      </c>
      <c r="O607" s="686">
        <v>6</v>
      </c>
      <c r="P607" s="687">
        <v>13200</v>
      </c>
      <c r="Q607" s="323"/>
    </row>
    <row r="608" spans="1:17" s="770" customFormat="1" ht="24">
      <c r="A608" s="724" t="s">
        <v>15785</v>
      </c>
      <c r="B608" s="693" t="s">
        <v>7471</v>
      </c>
      <c r="C608" s="684" t="s">
        <v>73</v>
      </c>
      <c r="D608" s="693" t="s">
        <v>17357</v>
      </c>
      <c r="E608" s="745">
        <v>5500</v>
      </c>
      <c r="F608" s="684" t="s">
        <v>17358</v>
      </c>
      <c r="G608" s="693" t="s">
        <v>17359</v>
      </c>
      <c r="H608" s="693" t="s">
        <v>934</v>
      </c>
      <c r="I608" s="693" t="s">
        <v>802</v>
      </c>
      <c r="J608" s="828" t="s">
        <v>5039</v>
      </c>
      <c r="K608" s="832">
        <v>1</v>
      </c>
      <c r="L608" s="686">
        <v>4</v>
      </c>
      <c r="M608" s="833">
        <v>22550</v>
      </c>
      <c r="N608" s="830">
        <v>2</v>
      </c>
      <c r="O608" s="686">
        <v>6</v>
      </c>
      <c r="P608" s="687">
        <v>33000</v>
      </c>
      <c r="Q608" s="323"/>
    </row>
    <row r="609" spans="1:17" s="770" customFormat="1" ht="36">
      <c r="A609" s="724" t="s">
        <v>15785</v>
      </c>
      <c r="B609" s="693" t="s">
        <v>7471</v>
      </c>
      <c r="C609" s="684" t="s">
        <v>73</v>
      </c>
      <c r="D609" s="693" t="s">
        <v>4118</v>
      </c>
      <c r="E609" s="745">
        <v>2500</v>
      </c>
      <c r="F609" s="684" t="s">
        <v>17360</v>
      </c>
      <c r="G609" s="693" t="s">
        <v>17361</v>
      </c>
      <c r="H609" s="693" t="s">
        <v>17362</v>
      </c>
      <c r="I609" s="693" t="s">
        <v>15849</v>
      </c>
      <c r="J609" s="828" t="s">
        <v>17363</v>
      </c>
      <c r="K609" s="832">
        <v>1</v>
      </c>
      <c r="L609" s="686">
        <v>12</v>
      </c>
      <c r="M609" s="833">
        <v>29205.010000000002</v>
      </c>
      <c r="N609" s="830">
        <v>2</v>
      </c>
      <c r="O609" s="686">
        <v>6</v>
      </c>
      <c r="P609" s="687">
        <v>14749.33</v>
      </c>
      <c r="Q609" s="323"/>
    </row>
    <row r="610" spans="1:17" s="770" customFormat="1" ht="36">
      <c r="A610" s="724" t="s">
        <v>15785</v>
      </c>
      <c r="B610" s="693" t="s">
        <v>7471</v>
      </c>
      <c r="C610" s="684" t="s">
        <v>73</v>
      </c>
      <c r="D610" s="693" t="s">
        <v>17364</v>
      </c>
      <c r="E610" s="745">
        <v>5500</v>
      </c>
      <c r="F610" s="684" t="s">
        <v>17365</v>
      </c>
      <c r="G610" s="693" t="s">
        <v>17366</v>
      </c>
      <c r="H610" s="693" t="s">
        <v>2380</v>
      </c>
      <c r="I610" s="693" t="s">
        <v>6567</v>
      </c>
      <c r="J610" s="828" t="s">
        <v>2594</v>
      </c>
      <c r="K610" s="832">
        <v>1</v>
      </c>
      <c r="L610" s="686">
        <v>7</v>
      </c>
      <c r="M610" s="833">
        <v>35016.67</v>
      </c>
      <c r="N610" s="830"/>
      <c r="O610" s="686"/>
      <c r="P610" s="687"/>
      <c r="Q610" s="323"/>
    </row>
    <row r="611" spans="1:17" s="770" customFormat="1" ht="36">
      <c r="A611" s="724" t="s">
        <v>15785</v>
      </c>
      <c r="B611" s="693" t="s">
        <v>7471</v>
      </c>
      <c r="C611" s="684" t="s">
        <v>73</v>
      </c>
      <c r="D611" s="693" t="s">
        <v>17367</v>
      </c>
      <c r="E611" s="745">
        <v>8000</v>
      </c>
      <c r="F611" s="684" t="s">
        <v>17365</v>
      </c>
      <c r="G611" s="693" t="s">
        <v>17366</v>
      </c>
      <c r="H611" s="693" t="s">
        <v>2380</v>
      </c>
      <c r="I611" s="693" t="s">
        <v>6567</v>
      </c>
      <c r="J611" s="828" t="s">
        <v>2594</v>
      </c>
      <c r="K611" s="832">
        <v>1</v>
      </c>
      <c r="L611" s="686">
        <v>6</v>
      </c>
      <c r="M611" s="833">
        <v>45066.67</v>
      </c>
      <c r="N611" s="830"/>
      <c r="O611" s="686"/>
      <c r="P611" s="687"/>
      <c r="Q611" s="323"/>
    </row>
    <row r="612" spans="1:17" s="770" customFormat="1" ht="24">
      <c r="A612" s="724" t="s">
        <v>15785</v>
      </c>
      <c r="B612" s="693" t="s">
        <v>7471</v>
      </c>
      <c r="C612" s="684" t="s">
        <v>73</v>
      </c>
      <c r="D612" s="693" t="s">
        <v>17368</v>
      </c>
      <c r="E612" s="745">
        <v>12000</v>
      </c>
      <c r="F612" s="684" t="s">
        <v>17369</v>
      </c>
      <c r="G612" s="693" t="s">
        <v>17370</v>
      </c>
      <c r="H612" s="693" t="s">
        <v>824</v>
      </c>
      <c r="I612" s="693" t="s">
        <v>6567</v>
      </c>
      <c r="J612" s="828" t="s">
        <v>825</v>
      </c>
      <c r="K612" s="832">
        <v>1</v>
      </c>
      <c r="L612" s="686">
        <v>2</v>
      </c>
      <c r="M612" s="833">
        <v>24092.7</v>
      </c>
      <c r="N612" s="830"/>
      <c r="O612" s="686"/>
      <c r="P612" s="687"/>
      <c r="Q612" s="323"/>
    </row>
    <row r="613" spans="1:17" s="770" customFormat="1" ht="36">
      <c r="A613" s="724" t="s">
        <v>15785</v>
      </c>
      <c r="B613" s="693" t="s">
        <v>7471</v>
      </c>
      <c r="C613" s="684" t="s">
        <v>73</v>
      </c>
      <c r="D613" s="693" t="s">
        <v>17371</v>
      </c>
      <c r="E613" s="745">
        <v>8000</v>
      </c>
      <c r="F613" s="684" t="s">
        <v>17372</v>
      </c>
      <c r="G613" s="693" t="s">
        <v>17373</v>
      </c>
      <c r="H613" s="693" t="s">
        <v>3563</v>
      </c>
      <c r="I613" s="693" t="s">
        <v>6567</v>
      </c>
      <c r="J613" s="828" t="s">
        <v>17374</v>
      </c>
      <c r="K613" s="832">
        <v>1</v>
      </c>
      <c r="L613" s="686">
        <v>12</v>
      </c>
      <c r="M613" s="833">
        <v>96188.89</v>
      </c>
      <c r="N613" s="830">
        <v>2</v>
      </c>
      <c r="O613" s="686">
        <v>6</v>
      </c>
      <c r="P613" s="687">
        <v>47820</v>
      </c>
      <c r="Q613" s="323"/>
    </row>
    <row r="614" spans="1:17" s="770" customFormat="1" ht="36">
      <c r="A614" s="724" t="s">
        <v>15785</v>
      </c>
      <c r="B614" s="693" t="s">
        <v>7471</v>
      </c>
      <c r="C614" s="684" t="s">
        <v>73</v>
      </c>
      <c r="D614" s="693" t="s">
        <v>17375</v>
      </c>
      <c r="E614" s="745">
        <v>8000</v>
      </c>
      <c r="F614" s="684" t="s">
        <v>17376</v>
      </c>
      <c r="G614" s="693" t="s">
        <v>17377</v>
      </c>
      <c r="H614" s="693" t="s">
        <v>1119</v>
      </c>
      <c r="I614" s="693" t="s">
        <v>6567</v>
      </c>
      <c r="J614" s="828" t="s">
        <v>1688</v>
      </c>
      <c r="K614" s="832">
        <v>1</v>
      </c>
      <c r="L614" s="686">
        <v>12</v>
      </c>
      <c r="M614" s="833">
        <v>89600</v>
      </c>
      <c r="N614" s="830"/>
      <c r="O614" s="686"/>
      <c r="P614" s="687"/>
      <c r="Q614" s="323"/>
    </row>
    <row r="615" spans="1:17" s="770" customFormat="1" ht="48">
      <c r="A615" s="724" t="s">
        <v>15785</v>
      </c>
      <c r="B615" s="693" t="s">
        <v>7471</v>
      </c>
      <c r="C615" s="684" t="s">
        <v>73</v>
      </c>
      <c r="D615" s="693" t="s">
        <v>17378</v>
      </c>
      <c r="E615" s="745">
        <v>7000</v>
      </c>
      <c r="F615" s="684" t="s">
        <v>15286</v>
      </c>
      <c r="G615" s="693" t="s">
        <v>17379</v>
      </c>
      <c r="H615" s="693" t="s">
        <v>824</v>
      </c>
      <c r="I615" s="693" t="s">
        <v>6567</v>
      </c>
      <c r="J615" s="828" t="s">
        <v>825</v>
      </c>
      <c r="K615" s="832">
        <v>1</v>
      </c>
      <c r="L615" s="686">
        <v>3</v>
      </c>
      <c r="M615" s="833">
        <v>17733.330000000002</v>
      </c>
      <c r="N615" s="830">
        <v>1</v>
      </c>
      <c r="O615" s="686">
        <v>3</v>
      </c>
      <c r="P615" s="687">
        <v>15886.98</v>
      </c>
      <c r="Q615" s="323"/>
    </row>
    <row r="616" spans="1:17" s="770" customFormat="1" ht="24">
      <c r="A616" s="724" t="s">
        <v>15785</v>
      </c>
      <c r="B616" s="693" t="s">
        <v>7471</v>
      </c>
      <c r="C616" s="684" t="s">
        <v>73</v>
      </c>
      <c r="D616" s="693" t="s">
        <v>11412</v>
      </c>
      <c r="E616" s="745">
        <v>6000</v>
      </c>
      <c r="F616" s="684" t="s">
        <v>5833</v>
      </c>
      <c r="G616" s="693" t="s">
        <v>17380</v>
      </c>
      <c r="H616" s="693" t="s">
        <v>1119</v>
      </c>
      <c r="I616" s="693" t="s">
        <v>6567</v>
      </c>
      <c r="J616" s="828" t="s">
        <v>1688</v>
      </c>
      <c r="K616" s="832">
        <v>1</v>
      </c>
      <c r="L616" s="686">
        <v>9</v>
      </c>
      <c r="M616" s="833">
        <v>52400</v>
      </c>
      <c r="N616" s="830">
        <v>2</v>
      </c>
      <c r="O616" s="686">
        <v>6</v>
      </c>
      <c r="P616" s="687">
        <v>36000</v>
      </c>
      <c r="Q616" s="323"/>
    </row>
    <row r="617" spans="1:17" s="770" customFormat="1" ht="24">
      <c r="A617" s="724" t="s">
        <v>15785</v>
      </c>
      <c r="B617" s="693" t="s">
        <v>7471</v>
      </c>
      <c r="C617" s="684" t="s">
        <v>73</v>
      </c>
      <c r="D617" s="693" t="s">
        <v>4109</v>
      </c>
      <c r="E617" s="745">
        <v>9000</v>
      </c>
      <c r="F617" s="684" t="s">
        <v>17381</v>
      </c>
      <c r="G617" s="693" t="s">
        <v>17382</v>
      </c>
      <c r="H617" s="693" t="s">
        <v>888</v>
      </c>
      <c r="I617" s="693" t="s">
        <v>6567</v>
      </c>
      <c r="J617" s="828" t="s">
        <v>887</v>
      </c>
      <c r="K617" s="832">
        <v>1</v>
      </c>
      <c r="L617" s="686">
        <v>12</v>
      </c>
      <c r="M617" s="833">
        <v>104964.97</v>
      </c>
      <c r="N617" s="830">
        <v>2</v>
      </c>
      <c r="O617" s="686">
        <v>6</v>
      </c>
      <c r="P617" s="687">
        <v>54000</v>
      </c>
      <c r="Q617" s="323"/>
    </row>
    <row r="618" spans="1:17" s="770" customFormat="1" ht="24">
      <c r="A618" s="724" t="s">
        <v>15785</v>
      </c>
      <c r="B618" s="693" t="s">
        <v>7471</v>
      </c>
      <c r="C618" s="684" t="s">
        <v>73</v>
      </c>
      <c r="D618" s="693" t="s">
        <v>17119</v>
      </c>
      <c r="E618" s="745">
        <v>15600</v>
      </c>
      <c r="F618" s="684" t="s">
        <v>17383</v>
      </c>
      <c r="G618" s="693" t="s">
        <v>17384</v>
      </c>
      <c r="H618" s="693" t="s">
        <v>3175</v>
      </c>
      <c r="I618" s="693" t="s">
        <v>6567</v>
      </c>
      <c r="J618" s="828" t="s">
        <v>4414</v>
      </c>
      <c r="K618" s="832">
        <v>1</v>
      </c>
      <c r="L618" s="686">
        <v>9</v>
      </c>
      <c r="M618" s="833">
        <v>134507.20000000001</v>
      </c>
      <c r="N618" s="830"/>
      <c r="O618" s="686"/>
      <c r="P618" s="687"/>
      <c r="Q618" s="323"/>
    </row>
    <row r="619" spans="1:17" s="770" customFormat="1" ht="48">
      <c r="A619" s="724" t="s">
        <v>15785</v>
      </c>
      <c r="B619" s="693" t="s">
        <v>7471</v>
      </c>
      <c r="C619" s="684" t="s">
        <v>73</v>
      </c>
      <c r="D619" s="693" t="s">
        <v>11438</v>
      </c>
      <c r="E619" s="745">
        <v>10000</v>
      </c>
      <c r="F619" s="684" t="s">
        <v>17385</v>
      </c>
      <c r="G619" s="693" t="s">
        <v>17386</v>
      </c>
      <c r="H619" s="693" t="s">
        <v>2190</v>
      </c>
      <c r="I619" s="693" t="s">
        <v>6567</v>
      </c>
      <c r="J619" s="828" t="s">
        <v>15856</v>
      </c>
      <c r="K619" s="832">
        <v>1</v>
      </c>
      <c r="L619" s="686">
        <v>12</v>
      </c>
      <c r="M619" s="833">
        <v>120000</v>
      </c>
      <c r="N619" s="830">
        <v>1</v>
      </c>
      <c r="O619" s="686">
        <v>2</v>
      </c>
      <c r="P619" s="687">
        <v>13451.099999999999</v>
      </c>
      <c r="Q619" s="323"/>
    </row>
    <row r="620" spans="1:17" s="770" customFormat="1" ht="24">
      <c r="A620" s="724" t="s">
        <v>15785</v>
      </c>
      <c r="B620" s="693" t="s">
        <v>7471</v>
      </c>
      <c r="C620" s="684" t="s">
        <v>73</v>
      </c>
      <c r="D620" s="693" t="s">
        <v>17387</v>
      </c>
      <c r="E620" s="745">
        <v>10000</v>
      </c>
      <c r="F620" s="684" t="s">
        <v>17388</v>
      </c>
      <c r="G620" s="693" t="s">
        <v>17389</v>
      </c>
      <c r="H620" s="693" t="s">
        <v>888</v>
      </c>
      <c r="I620" s="693" t="s">
        <v>6567</v>
      </c>
      <c r="J620" s="828" t="s">
        <v>887</v>
      </c>
      <c r="K620" s="832">
        <v>1</v>
      </c>
      <c r="L620" s="686">
        <v>12</v>
      </c>
      <c r="M620" s="833">
        <v>119771.66</v>
      </c>
      <c r="N620" s="830">
        <v>2</v>
      </c>
      <c r="O620" s="686">
        <v>6</v>
      </c>
      <c r="P620" s="687">
        <v>60000</v>
      </c>
      <c r="Q620" s="323"/>
    </row>
    <row r="621" spans="1:17" s="770" customFormat="1" ht="24">
      <c r="A621" s="724" t="s">
        <v>15785</v>
      </c>
      <c r="B621" s="693" t="s">
        <v>7471</v>
      </c>
      <c r="C621" s="684" t="s">
        <v>73</v>
      </c>
      <c r="D621" s="693" t="s">
        <v>6759</v>
      </c>
      <c r="E621" s="745">
        <v>10000</v>
      </c>
      <c r="F621" s="684" t="s">
        <v>17390</v>
      </c>
      <c r="G621" s="693" t="s">
        <v>17391</v>
      </c>
      <c r="H621" s="693" t="s">
        <v>1119</v>
      </c>
      <c r="I621" s="693" t="s">
        <v>6567</v>
      </c>
      <c r="J621" s="828" t="s">
        <v>1688</v>
      </c>
      <c r="K621" s="832">
        <v>1</v>
      </c>
      <c r="L621" s="686">
        <v>12</v>
      </c>
      <c r="M621" s="833">
        <v>119176.81</v>
      </c>
      <c r="N621" s="830">
        <v>2</v>
      </c>
      <c r="O621" s="686">
        <v>6</v>
      </c>
      <c r="P621" s="687">
        <v>60000</v>
      </c>
      <c r="Q621" s="323"/>
    </row>
    <row r="622" spans="1:17" s="770" customFormat="1" ht="24">
      <c r="A622" s="724" t="s">
        <v>15785</v>
      </c>
      <c r="B622" s="693" t="s">
        <v>7471</v>
      </c>
      <c r="C622" s="684" t="s">
        <v>73</v>
      </c>
      <c r="D622" s="693" t="s">
        <v>17392</v>
      </c>
      <c r="E622" s="745">
        <v>12000</v>
      </c>
      <c r="F622" s="684" t="s">
        <v>17393</v>
      </c>
      <c r="G622" s="693" t="s">
        <v>17394</v>
      </c>
      <c r="H622" s="693" t="s">
        <v>1119</v>
      </c>
      <c r="I622" s="693" t="s">
        <v>802</v>
      </c>
      <c r="J622" s="828" t="s">
        <v>4124</v>
      </c>
      <c r="K622" s="832">
        <v>1</v>
      </c>
      <c r="L622" s="686">
        <v>12</v>
      </c>
      <c r="M622" s="833">
        <v>143416.97999999998</v>
      </c>
      <c r="N622" s="830">
        <v>2</v>
      </c>
      <c r="O622" s="686">
        <v>6</v>
      </c>
      <c r="P622" s="687">
        <v>72000</v>
      </c>
      <c r="Q622" s="323"/>
    </row>
    <row r="623" spans="1:17" s="770" customFormat="1" ht="24">
      <c r="A623" s="724" t="s">
        <v>15785</v>
      </c>
      <c r="B623" s="693" t="s">
        <v>7471</v>
      </c>
      <c r="C623" s="684" t="s">
        <v>73</v>
      </c>
      <c r="D623" s="693" t="s">
        <v>687</v>
      </c>
      <c r="E623" s="745">
        <v>2000</v>
      </c>
      <c r="F623" s="684" t="s">
        <v>17395</v>
      </c>
      <c r="G623" s="693" t="s">
        <v>17396</v>
      </c>
      <c r="H623" s="693" t="s">
        <v>4658</v>
      </c>
      <c r="I623" s="693" t="s">
        <v>15795</v>
      </c>
      <c r="J623" s="828" t="s">
        <v>3683</v>
      </c>
      <c r="K623" s="832">
        <v>1</v>
      </c>
      <c r="L623" s="686">
        <v>12</v>
      </c>
      <c r="M623" s="833">
        <v>23645.63</v>
      </c>
      <c r="N623" s="830">
        <v>2</v>
      </c>
      <c r="O623" s="686">
        <v>6</v>
      </c>
      <c r="P623" s="687">
        <v>12000</v>
      </c>
      <c r="Q623" s="323"/>
    </row>
    <row r="624" spans="1:17" s="770" customFormat="1" ht="36">
      <c r="A624" s="724" t="s">
        <v>15785</v>
      </c>
      <c r="B624" s="693" t="s">
        <v>7471</v>
      </c>
      <c r="C624" s="684" t="s">
        <v>73</v>
      </c>
      <c r="D624" s="693" t="s">
        <v>17397</v>
      </c>
      <c r="E624" s="745">
        <v>3000</v>
      </c>
      <c r="F624" s="684" t="s">
        <v>17398</v>
      </c>
      <c r="G624" s="693" t="s">
        <v>17399</v>
      </c>
      <c r="H624" s="693" t="s">
        <v>793</v>
      </c>
      <c r="I624" s="693" t="s">
        <v>15849</v>
      </c>
      <c r="J624" s="828" t="s">
        <v>5272</v>
      </c>
      <c r="K624" s="832">
        <v>1</v>
      </c>
      <c r="L624" s="686">
        <v>12</v>
      </c>
      <c r="M624" s="833">
        <v>36000</v>
      </c>
      <c r="N624" s="830">
        <v>2</v>
      </c>
      <c r="O624" s="686">
        <v>6</v>
      </c>
      <c r="P624" s="687">
        <v>18000</v>
      </c>
      <c r="Q624" s="323"/>
    </row>
    <row r="625" spans="1:17" s="770" customFormat="1" ht="48">
      <c r="A625" s="724" t="s">
        <v>15785</v>
      </c>
      <c r="B625" s="693" t="s">
        <v>7471</v>
      </c>
      <c r="C625" s="684" t="s">
        <v>73</v>
      </c>
      <c r="D625" s="693" t="s">
        <v>17400</v>
      </c>
      <c r="E625" s="745">
        <v>12000</v>
      </c>
      <c r="F625" s="684" t="s">
        <v>17401</v>
      </c>
      <c r="G625" s="693" t="s">
        <v>17402</v>
      </c>
      <c r="H625" s="693" t="s">
        <v>956</v>
      </c>
      <c r="I625" s="693" t="s">
        <v>6567</v>
      </c>
      <c r="J625" s="828" t="s">
        <v>812</v>
      </c>
      <c r="K625" s="832"/>
      <c r="L625" s="686"/>
      <c r="M625" s="833"/>
      <c r="N625" s="830">
        <v>2</v>
      </c>
      <c r="O625" s="686">
        <v>5</v>
      </c>
      <c r="P625" s="687">
        <v>50800</v>
      </c>
      <c r="Q625" s="323"/>
    </row>
    <row r="626" spans="1:17" s="770" customFormat="1" ht="36">
      <c r="A626" s="724" t="s">
        <v>15785</v>
      </c>
      <c r="B626" s="693" t="s">
        <v>7471</v>
      </c>
      <c r="C626" s="684" t="s">
        <v>73</v>
      </c>
      <c r="D626" s="693" t="s">
        <v>17035</v>
      </c>
      <c r="E626" s="745">
        <v>15600</v>
      </c>
      <c r="F626" s="684" t="s">
        <v>17403</v>
      </c>
      <c r="G626" s="693" t="s">
        <v>17404</v>
      </c>
      <c r="H626" s="693" t="s">
        <v>824</v>
      </c>
      <c r="I626" s="693" t="s">
        <v>6567</v>
      </c>
      <c r="J626" s="828" t="s">
        <v>825</v>
      </c>
      <c r="K626" s="832">
        <v>1</v>
      </c>
      <c r="L626" s="686">
        <v>1</v>
      </c>
      <c r="M626" s="833">
        <v>10400</v>
      </c>
      <c r="N626" s="830"/>
      <c r="O626" s="686"/>
      <c r="P626" s="687"/>
      <c r="Q626" s="323"/>
    </row>
    <row r="627" spans="1:17" s="770" customFormat="1" ht="24">
      <c r="A627" s="724" t="s">
        <v>15785</v>
      </c>
      <c r="B627" s="693" t="s">
        <v>7471</v>
      </c>
      <c r="C627" s="684" t="s">
        <v>73</v>
      </c>
      <c r="D627" s="693" t="s">
        <v>4118</v>
      </c>
      <c r="E627" s="745">
        <v>4000</v>
      </c>
      <c r="F627" s="684" t="s">
        <v>17405</v>
      </c>
      <c r="G627" s="693" t="s">
        <v>17406</v>
      </c>
      <c r="H627" s="693" t="s">
        <v>10561</v>
      </c>
      <c r="I627" s="693" t="s">
        <v>15849</v>
      </c>
      <c r="J627" s="828" t="s">
        <v>17407</v>
      </c>
      <c r="K627" s="832">
        <v>1</v>
      </c>
      <c r="L627" s="686">
        <v>10</v>
      </c>
      <c r="M627" s="833">
        <v>40000</v>
      </c>
      <c r="N627" s="830"/>
      <c r="O627" s="686"/>
      <c r="P627" s="687"/>
      <c r="Q627" s="323"/>
    </row>
    <row r="628" spans="1:17" s="770" customFormat="1" ht="24">
      <c r="A628" s="724" t="s">
        <v>15785</v>
      </c>
      <c r="B628" s="693" t="s">
        <v>7471</v>
      </c>
      <c r="C628" s="684" t="s">
        <v>73</v>
      </c>
      <c r="D628" s="693" t="s">
        <v>17408</v>
      </c>
      <c r="E628" s="745">
        <v>7000</v>
      </c>
      <c r="F628" s="684" t="s">
        <v>17405</v>
      </c>
      <c r="G628" s="693" t="s">
        <v>17406</v>
      </c>
      <c r="H628" s="693" t="s">
        <v>10561</v>
      </c>
      <c r="I628" s="693" t="s">
        <v>15849</v>
      </c>
      <c r="J628" s="828" t="s">
        <v>17407</v>
      </c>
      <c r="K628" s="832">
        <v>1</v>
      </c>
      <c r="L628" s="686">
        <v>2</v>
      </c>
      <c r="M628" s="833">
        <v>14233.33</v>
      </c>
      <c r="N628" s="830">
        <v>2</v>
      </c>
      <c r="O628" s="686">
        <v>6</v>
      </c>
      <c r="P628" s="687">
        <v>42000</v>
      </c>
      <c r="Q628" s="323"/>
    </row>
    <row r="629" spans="1:17" s="770" customFormat="1" ht="24">
      <c r="A629" s="724" t="s">
        <v>15785</v>
      </c>
      <c r="B629" s="693" t="s">
        <v>7471</v>
      </c>
      <c r="C629" s="684" t="s">
        <v>73</v>
      </c>
      <c r="D629" s="693" t="s">
        <v>17409</v>
      </c>
      <c r="E629" s="745">
        <v>4500</v>
      </c>
      <c r="F629" s="684" t="s">
        <v>17410</v>
      </c>
      <c r="G629" s="693" t="s">
        <v>17411</v>
      </c>
      <c r="H629" s="693" t="s">
        <v>8204</v>
      </c>
      <c r="I629" s="693" t="s">
        <v>6567</v>
      </c>
      <c r="J629" s="828" t="s">
        <v>16798</v>
      </c>
      <c r="K629" s="832">
        <v>1</v>
      </c>
      <c r="L629" s="686">
        <v>11</v>
      </c>
      <c r="M629" s="833">
        <v>47700</v>
      </c>
      <c r="N629" s="830"/>
      <c r="O629" s="686"/>
      <c r="P629" s="687"/>
      <c r="Q629" s="323"/>
    </row>
    <row r="630" spans="1:17" s="770" customFormat="1" ht="24">
      <c r="A630" s="724" t="s">
        <v>15785</v>
      </c>
      <c r="B630" s="693" t="s">
        <v>7471</v>
      </c>
      <c r="C630" s="684" t="s">
        <v>73</v>
      </c>
      <c r="D630" s="693" t="s">
        <v>17412</v>
      </c>
      <c r="E630" s="745">
        <v>4000</v>
      </c>
      <c r="F630" s="684" t="s">
        <v>17413</v>
      </c>
      <c r="G630" s="693" t="s">
        <v>17414</v>
      </c>
      <c r="H630" s="693" t="s">
        <v>824</v>
      </c>
      <c r="I630" s="693" t="s">
        <v>6567</v>
      </c>
      <c r="J630" s="828" t="s">
        <v>825</v>
      </c>
      <c r="K630" s="832">
        <v>1</v>
      </c>
      <c r="L630" s="686">
        <v>12</v>
      </c>
      <c r="M630" s="833">
        <v>48400</v>
      </c>
      <c r="N630" s="830">
        <v>2</v>
      </c>
      <c r="O630" s="686">
        <v>6</v>
      </c>
      <c r="P630" s="687">
        <v>24000</v>
      </c>
      <c r="Q630" s="323"/>
    </row>
    <row r="631" spans="1:17" s="770" customFormat="1" ht="24">
      <c r="A631" s="724" t="s">
        <v>15785</v>
      </c>
      <c r="B631" s="693" t="s">
        <v>7471</v>
      </c>
      <c r="C631" s="684" t="s">
        <v>73</v>
      </c>
      <c r="D631" s="693" t="s">
        <v>17415</v>
      </c>
      <c r="E631" s="745">
        <v>10000</v>
      </c>
      <c r="F631" s="684" t="s">
        <v>17416</v>
      </c>
      <c r="G631" s="693" t="s">
        <v>17417</v>
      </c>
      <c r="H631" s="693" t="s">
        <v>956</v>
      </c>
      <c r="I631" s="693" t="s">
        <v>6567</v>
      </c>
      <c r="J631" s="828" t="s">
        <v>16236</v>
      </c>
      <c r="K631" s="832">
        <v>1</v>
      </c>
      <c r="L631" s="686">
        <v>11</v>
      </c>
      <c r="M631" s="833">
        <v>102754.99</v>
      </c>
      <c r="N631" s="830"/>
      <c r="O631" s="686"/>
      <c r="P631" s="687"/>
      <c r="Q631" s="323"/>
    </row>
    <row r="632" spans="1:17" s="770" customFormat="1" ht="24">
      <c r="A632" s="724" t="s">
        <v>15785</v>
      </c>
      <c r="B632" s="693" t="s">
        <v>7471</v>
      </c>
      <c r="C632" s="684" t="s">
        <v>73</v>
      </c>
      <c r="D632" s="693" t="s">
        <v>11392</v>
      </c>
      <c r="E632" s="745">
        <v>6000</v>
      </c>
      <c r="F632" s="684" t="s">
        <v>17418</v>
      </c>
      <c r="G632" s="693" t="s">
        <v>17419</v>
      </c>
      <c r="H632" s="693" t="s">
        <v>934</v>
      </c>
      <c r="I632" s="693" t="s">
        <v>6567</v>
      </c>
      <c r="J632" s="828" t="s">
        <v>2766</v>
      </c>
      <c r="K632" s="832">
        <v>1</v>
      </c>
      <c r="L632" s="686">
        <v>7</v>
      </c>
      <c r="M632" s="833">
        <v>38200</v>
      </c>
      <c r="N632" s="830"/>
      <c r="O632" s="686"/>
      <c r="P632" s="687"/>
      <c r="Q632" s="323"/>
    </row>
    <row r="633" spans="1:17" s="770" customFormat="1" ht="24">
      <c r="A633" s="724" t="s">
        <v>15785</v>
      </c>
      <c r="B633" s="693" t="s">
        <v>7471</v>
      </c>
      <c r="C633" s="684" t="s">
        <v>73</v>
      </c>
      <c r="D633" s="693" t="s">
        <v>17269</v>
      </c>
      <c r="E633" s="745">
        <v>9500</v>
      </c>
      <c r="F633" s="684" t="s">
        <v>17418</v>
      </c>
      <c r="G633" s="693" t="s">
        <v>17419</v>
      </c>
      <c r="H633" s="693" t="s">
        <v>934</v>
      </c>
      <c r="I633" s="693" t="s">
        <v>6567</v>
      </c>
      <c r="J633" s="828" t="s">
        <v>2766</v>
      </c>
      <c r="K633" s="832">
        <v>1</v>
      </c>
      <c r="L633" s="686">
        <v>6</v>
      </c>
      <c r="M633" s="833">
        <v>52888</v>
      </c>
      <c r="N633" s="830">
        <v>2</v>
      </c>
      <c r="O633" s="686">
        <v>6</v>
      </c>
      <c r="P633" s="687">
        <v>57000</v>
      </c>
      <c r="Q633" s="323"/>
    </row>
    <row r="634" spans="1:17" s="770" customFormat="1" ht="36">
      <c r="A634" s="724" t="s">
        <v>15785</v>
      </c>
      <c r="B634" s="693" t="s">
        <v>7471</v>
      </c>
      <c r="C634" s="684" t="s">
        <v>73</v>
      </c>
      <c r="D634" s="693" t="s">
        <v>17420</v>
      </c>
      <c r="E634" s="745">
        <v>5000</v>
      </c>
      <c r="F634" s="684" t="s">
        <v>17421</v>
      </c>
      <c r="G634" s="693" t="s">
        <v>17422</v>
      </c>
      <c r="H634" s="693" t="s">
        <v>8810</v>
      </c>
      <c r="I634" s="693" t="s">
        <v>802</v>
      </c>
      <c r="J634" s="828" t="s">
        <v>17423</v>
      </c>
      <c r="K634" s="832">
        <v>1</v>
      </c>
      <c r="L634" s="686">
        <v>3</v>
      </c>
      <c r="M634" s="833">
        <v>13950</v>
      </c>
      <c r="N634" s="830"/>
      <c r="O634" s="686"/>
      <c r="P634" s="687"/>
      <c r="Q634" s="323"/>
    </row>
    <row r="635" spans="1:17" s="770" customFormat="1" ht="60">
      <c r="A635" s="724" t="s">
        <v>15785</v>
      </c>
      <c r="B635" s="693" t="s">
        <v>7471</v>
      </c>
      <c r="C635" s="684" t="s">
        <v>73</v>
      </c>
      <c r="D635" s="693" t="s">
        <v>16250</v>
      </c>
      <c r="E635" s="745">
        <v>8000</v>
      </c>
      <c r="F635" s="684" t="s">
        <v>17424</v>
      </c>
      <c r="G635" s="693" t="s">
        <v>17425</v>
      </c>
      <c r="H635" s="693" t="s">
        <v>15948</v>
      </c>
      <c r="I635" s="693" t="s">
        <v>802</v>
      </c>
      <c r="J635" s="828" t="s">
        <v>17324</v>
      </c>
      <c r="K635" s="832">
        <v>1</v>
      </c>
      <c r="L635" s="686">
        <v>8</v>
      </c>
      <c r="M635" s="833">
        <v>63466.67</v>
      </c>
      <c r="N635" s="830">
        <v>2</v>
      </c>
      <c r="O635" s="686">
        <v>6</v>
      </c>
      <c r="P635" s="687">
        <v>48000</v>
      </c>
      <c r="Q635" s="323"/>
    </row>
    <row r="636" spans="1:17" s="770" customFormat="1" ht="24">
      <c r="A636" s="724" t="s">
        <v>15785</v>
      </c>
      <c r="B636" s="693" t="s">
        <v>7471</v>
      </c>
      <c r="C636" s="684" t="s">
        <v>73</v>
      </c>
      <c r="D636" s="693" t="s">
        <v>1688</v>
      </c>
      <c r="E636" s="745">
        <v>8000</v>
      </c>
      <c r="F636" s="684" t="s">
        <v>17426</v>
      </c>
      <c r="G636" s="693" t="s">
        <v>17427</v>
      </c>
      <c r="H636" s="693" t="s">
        <v>1119</v>
      </c>
      <c r="I636" s="693" t="s">
        <v>6567</v>
      </c>
      <c r="J636" s="828" t="s">
        <v>1688</v>
      </c>
      <c r="K636" s="832">
        <v>1</v>
      </c>
      <c r="L636" s="686">
        <v>12</v>
      </c>
      <c r="M636" s="833">
        <v>95733.33</v>
      </c>
      <c r="N636" s="830">
        <v>2</v>
      </c>
      <c r="O636" s="686">
        <v>6</v>
      </c>
      <c r="P636" s="687">
        <v>47733.33</v>
      </c>
      <c r="Q636" s="323"/>
    </row>
    <row r="637" spans="1:17" s="770" customFormat="1" ht="24">
      <c r="A637" s="724" t="s">
        <v>15785</v>
      </c>
      <c r="B637" s="693" t="s">
        <v>7471</v>
      </c>
      <c r="C637" s="684" t="s">
        <v>73</v>
      </c>
      <c r="D637" s="693" t="s">
        <v>2938</v>
      </c>
      <c r="E637" s="745">
        <v>5000</v>
      </c>
      <c r="F637" s="684" t="s">
        <v>17428</v>
      </c>
      <c r="G637" s="693" t="s">
        <v>17429</v>
      </c>
      <c r="H637" s="693" t="s">
        <v>17430</v>
      </c>
      <c r="I637" s="693" t="s">
        <v>15849</v>
      </c>
      <c r="J637" s="828" t="s">
        <v>17431</v>
      </c>
      <c r="K637" s="832">
        <v>1</v>
      </c>
      <c r="L637" s="686">
        <v>7</v>
      </c>
      <c r="M637" s="833">
        <v>35000</v>
      </c>
      <c r="N637" s="830">
        <v>1</v>
      </c>
      <c r="O637" s="686">
        <v>1</v>
      </c>
      <c r="P637" s="687">
        <v>5000</v>
      </c>
      <c r="Q637" s="323"/>
    </row>
    <row r="638" spans="1:17" s="770" customFormat="1" ht="24">
      <c r="A638" s="724" t="s">
        <v>15785</v>
      </c>
      <c r="B638" s="693" t="s">
        <v>7471</v>
      </c>
      <c r="C638" s="684" t="s">
        <v>73</v>
      </c>
      <c r="D638" s="693" t="s">
        <v>15985</v>
      </c>
      <c r="E638" s="745">
        <v>9000</v>
      </c>
      <c r="F638" s="684" t="s">
        <v>17432</v>
      </c>
      <c r="G638" s="693" t="s">
        <v>17433</v>
      </c>
      <c r="H638" s="693" t="s">
        <v>920</v>
      </c>
      <c r="I638" s="693" t="s">
        <v>802</v>
      </c>
      <c r="J638" s="828" t="s">
        <v>4175</v>
      </c>
      <c r="K638" s="832">
        <v>1</v>
      </c>
      <c r="L638" s="686">
        <v>12</v>
      </c>
      <c r="M638" s="833">
        <v>107886.18</v>
      </c>
      <c r="N638" s="830">
        <v>1</v>
      </c>
      <c r="O638" s="686">
        <v>3</v>
      </c>
      <c r="P638" s="687">
        <v>26822.01</v>
      </c>
      <c r="Q638" s="323"/>
    </row>
    <row r="639" spans="1:17" s="770" customFormat="1" ht="24">
      <c r="A639" s="724" t="s">
        <v>15785</v>
      </c>
      <c r="B639" s="693" t="s">
        <v>7471</v>
      </c>
      <c r="C639" s="684" t="s">
        <v>73</v>
      </c>
      <c r="D639" s="693" t="s">
        <v>17434</v>
      </c>
      <c r="E639" s="745">
        <v>15600</v>
      </c>
      <c r="F639" s="684" t="s">
        <v>17435</v>
      </c>
      <c r="G639" s="693" t="s">
        <v>17436</v>
      </c>
      <c r="H639" s="693" t="s">
        <v>2659</v>
      </c>
      <c r="I639" s="693" t="s">
        <v>6567</v>
      </c>
      <c r="J639" s="828" t="s">
        <v>1688</v>
      </c>
      <c r="K639" s="832">
        <v>1</v>
      </c>
      <c r="L639" s="686">
        <v>1</v>
      </c>
      <c r="M639" s="833">
        <v>5115.7599999999993</v>
      </c>
      <c r="N639" s="830"/>
      <c r="O639" s="686"/>
      <c r="P639" s="687"/>
      <c r="Q639" s="323"/>
    </row>
    <row r="640" spans="1:17" s="770" customFormat="1" ht="24">
      <c r="A640" s="724" t="s">
        <v>15785</v>
      </c>
      <c r="B640" s="693" t="s">
        <v>7471</v>
      </c>
      <c r="C640" s="684" t="s">
        <v>73</v>
      </c>
      <c r="D640" s="693" t="s">
        <v>17437</v>
      </c>
      <c r="E640" s="745">
        <v>10000</v>
      </c>
      <c r="F640" s="684" t="s">
        <v>17438</v>
      </c>
      <c r="G640" s="693" t="s">
        <v>17439</v>
      </c>
      <c r="H640" s="693" t="s">
        <v>956</v>
      </c>
      <c r="I640" s="693" t="s">
        <v>6567</v>
      </c>
      <c r="J640" s="828" t="s">
        <v>3040</v>
      </c>
      <c r="K640" s="832">
        <v>1</v>
      </c>
      <c r="L640" s="686">
        <v>12</v>
      </c>
      <c r="M640" s="833">
        <v>116040.87</v>
      </c>
      <c r="N640" s="830">
        <v>2</v>
      </c>
      <c r="O640" s="686">
        <v>6</v>
      </c>
      <c r="P640" s="687">
        <v>59666.67</v>
      </c>
      <c r="Q640" s="323"/>
    </row>
    <row r="641" spans="1:17" s="770" customFormat="1" ht="24">
      <c r="A641" s="724" t="s">
        <v>15785</v>
      </c>
      <c r="B641" s="693" t="s">
        <v>7471</v>
      </c>
      <c r="C641" s="684" t="s">
        <v>73</v>
      </c>
      <c r="D641" s="693" t="s">
        <v>17440</v>
      </c>
      <c r="E641" s="745">
        <v>12000</v>
      </c>
      <c r="F641" s="684" t="s">
        <v>17441</v>
      </c>
      <c r="G641" s="693" t="s">
        <v>17442</v>
      </c>
      <c r="H641" s="693" t="s">
        <v>824</v>
      </c>
      <c r="I641" s="693" t="s">
        <v>6567</v>
      </c>
      <c r="J641" s="828" t="s">
        <v>825</v>
      </c>
      <c r="K641" s="832">
        <v>1</v>
      </c>
      <c r="L641" s="686">
        <v>11</v>
      </c>
      <c r="M641" s="833">
        <v>129475.56</v>
      </c>
      <c r="N641" s="830">
        <v>2</v>
      </c>
      <c r="O641" s="686">
        <v>6</v>
      </c>
      <c r="P641" s="687">
        <v>72000</v>
      </c>
      <c r="Q641" s="323"/>
    </row>
    <row r="642" spans="1:17" s="770" customFormat="1" ht="36">
      <c r="A642" s="724" t="s">
        <v>15785</v>
      </c>
      <c r="B642" s="693" t="s">
        <v>7471</v>
      </c>
      <c r="C642" s="684" t="s">
        <v>73</v>
      </c>
      <c r="D642" s="693" t="s">
        <v>15802</v>
      </c>
      <c r="E642" s="745">
        <v>2500</v>
      </c>
      <c r="F642" s="684" t="s">
        <v>17443</v>
      </c>
      <c r="G642" s="693" t="s">
        <v>17444</v>
      </c>
      <c r="H642" s="693" t="s">
        <v>17445</v>
      </c>
      <c r="I642" s="693" t="s">
        <v>802</v>
      </c>
      <c r="J642" s="828" t="s">
        <v>17446</v>
      </c>
      <c r="K642" s="832">
        <v>1</v>
      </c>
      <c r="L642" s="686">
        <v>7</v>
      </c>
      <c r="M642" s="833">
        <v>16083.33</v>
      </c>
      <c r="N642" s="830">
        <v>2</v>
      </c>
      <c r="O642" s="686">
        <v>6</v>
      </c>
      <c r="P642" s="687">
        <v>14750</v>
      </c>
      <c r="Q642" s="323"/>
    </row>
    <row r="643" spans="1:17" s="770" customFormat="1" ht="24">
      <c r="A643" s="724" t="s">
        <v>15785</v>
      </c>
      <c r="B643" s="693" t="s">
        <v>7471</v>
      </c>
      <c r="C643" s="684" t="s">
        <v>73</v>
      </c>
      <c r="D643" s="693" t="s">
        <v>4109</v>
      </c>
      <c r="E643" s="745">
        <v>7500</v>
      </c>
      <c r="F643" s="684" t="s">
        <v>17447</v>
      </c>
      <c r="G643" s="693" t="s">
        <v>17448</v>
      </c>
      <c r="H643" s="693" t="s">
        <v>888</v>
      </c>
      <c r="I643" s="693" t="s">
        <v>6567</v>
      </c>
      <c r="J643" s="828" t="s">
        <v>887</v>
      </c>
      <c r="K643" s="832">
        <v>1</v>
      </c>
      <c r="L643" s="686">
        <v>12</v>
      </c>
      <c r="M643" s="833">
        <v>89788.37</v>
      </c>
      <c r="N643" s="830">
        <v>2</v>
      </c>
      <c r="O643" s="686">
        <v>6</v>
      </c>
      <c r="P643" s="687">
        <v>45000</v>
      </c>
      <c r="Q643" s="323"/>
    </row>
    <row r="644" spans="1:17" s="770" customFormat="1" ht="24">
      <c r="A644" s="724" t="s">
        <v>15785</v>
      </c>
      <c r="B644" s="693" t="s">
        <v>7471</v>
      </c>
      <c r="C644" s="684" t="s">
        <v>73</v>
      </c>
      <c r="D644" s="767" t="s">
        <v>17449</v>
      </c>
      <c r="E644" s="745">
        <v>10000</v>
      </c>
      <c r="F644" s="684" t="s">
        <v>17450</v>
      </c>
      <c r="G644" s="693" t="s">
        <v>17451</v>
      </c>
      <c r="H644" s="767" t="s">
        <v>824</v>
      </c>
      <c r="I644" s="693" t="s">
        <v>6567</v>
      </c>
      <c r="J644" s="829" t="s">
        <v>825</v>
      </c>
      <c r="K644" s="832">
        <v>1</v>
      </c>
      <c r="L644" s="686">
        <v>2</v>
      </c>
      <c r="M644" s="833">
        <v>13666.67</v>
      </c>
      <c r="N644" s="830">
        <v>2</v>
      </c>
      <c r="O644" s="686">
        <v>6</v>
      </c>
      <c r="P644" s="687">
        <v>57666.67</v>
      </c>
      <c r="Q644" s="323"/>
    </row>
    <row r="645" spans="1:17" s="770" customFormat="1" ht="24">
      <c r="A645" s="725" t="s">
        <v>18640</v>
      </c>
      <c r="B645" s="693" t="s">
        <v>7471</v>
      </c>
      <c r="C645" s="690" t="s">
        <v>73</v>
      </c>
      <c r="D645" s="767" t="s">
        <v>17794</v>
      </c>
      <c r="E645" s="479">
        <v>12000</v>
      </c>
      <c r="F645" s="690">
        <v>42245848</v>
      </c>
      <c r="G645" s="583" t="s">
        <v>17452</v>
      </c>
      <c r="H645" s="767" t="s">
        <v>1119</v>
      </c>
      <c r="I645" s="767" t="s">
        <v>17919</v>
      </c>
      <c r="J645" s="829" t="s">
        <v>17919</v>
      </c>
      <c r="K645" s="834"/>
      <c r="L645" s="741"/>
      <c r="M645" s="835"/>
      <c r="N645" s="831">
        <v>2</v>
      </c>
      <c r="O645" s="741">
        <v>1</v>
      </c>
      <c r="P645" s="696">
        <v>9200</v>
      </c>
      <c r="Q645" s="771"/>
    </row>
    <row r="646" spans="1:17" s="770" customFormat="1" ht="24">
      <c r="A646" s="725" t="s">
        <v>18640</v>
      </c>
      <c r="B646" s="693" t="s">
        <v>7471</v>
      </c>
      <c r="C646" s="690" t="s">
        <v>73</v>
      </c>
      <c r="D646" s="767" t="s">
        <v>17795</v>
      </c>
      <c r="E646" s="479">
        <v>10000</v>
      </c>
      <c r="F646" s="690" t="s">
        <v>17453</v>
      </c>
      <c r="G646" s="583" t="s">
        <v>17454</v>
      </c>
      <c r="H646" s="767" t="s">
        <v>8612</v>
      </c>
      <c r="I646" s="767" t="s">
        <v>17919</v>
      </c>
      <c r="J646" s="829" t="s">
        <v>17919</v>
      </c>
      <c r="K646" s="834">
        <v>1</v>
      </c>
      <c r="L646" s="741">
        <v>1</v>
      </c>
      <c r="M646" s="835">
        <v>10000</v>
      </c>
      <c r="N646" s="831"/>
      <c r="O646" s="741"/>
      <c r="P646" s="696"/>
      <c r="Q646" s="771"/>
    </row>
    <row r="647" spans="1:17" s="770" customFormat="1" ht="24">
      <c r="A647" s="725" t="s">
        <v>18640</v>
      </c>
      <c r="B647" s="693" t="s">
        <v>7471</v>
      </c>
      <c r="C647" s="690" t="s">
        <v>73</v>
      </c>
      <c r="D647" s="767" t="s">
        <v>17796</v>
      </c>
      <c r="E647" s="479">
        <v>8000</v>
      </c>
      <c r="F647" s="690" t="s">
        <v>17455</v>
      </c>
      <c r="G647" s="583" t="s">
        <v>17456</v>
      </c>
      <c r="H647" s="767" t="s">
        <v>8612</v>
      </c>
      <c r="I647" s="767" t="s">
        <v>17919</v>
      </c>
      <c r="J647" s="829" t="s">
        <v>17919</v>
      </c>
      <c r="K647" s="834">
        <v>5</v>
      </c>
      <c r="L647" s="741">
        <v>12</v>
      </c>
      <c r="M647" s="835">
        <v>96000</v>
      </c>
      <c r="N647" s="831">
        <v>1</v>
      </c>
      <c r="O647" s="741">
        <v>1</v>
      </c>
      <c r="P647" s="696">
        <v>8000</v>
      </c>
      <c r="Q647" s="771"/>
    </row>
    <row r="648" spans="1:17" s="770" customFormat="1" ht="27.6" customHeight="1">
      <c r="A648" s="725" t="s">
        <v>18640</v>
      </c>
      <c r="B648" s="693" t="s">
        <v>7471</v>
      </c>
      <c r="C648" s="690" t="s">
        <v>73</v>
      </c>
      <c r="D648" s="767" t="s">
        <v>17797</v>
      </c>
      <c r="E648" s="479">
        <v>12000</v>
      </c>
      <c r="F648" s="690" t="s">
        <v>17457</v>
      </c>
      <c r="G648" s="583" t="s">
        <v>17458</v>
      </c>
      <c r="H648" s="767" t="s">
        <v>5617</v>
      </c>
      <c r="I648" s="767" t="s">
        <v>17919</v>
      </c>
      <c r="J648" s="829" t="s">
        <v>17919</v>
      </c>
      <c r="K648" s="834">
        <v>1</v>
      </c>
      <c r="L648" s="741">
        <v>12</v>
      </c>
      <c r="M648" s="835">
        <v>144000</v>
      </c>
      <c r="N648" s="831"/>
      <c r="O648" s="741">
        <v>1</v>
      </c>
      <c r="P648" s="696">
        <v>13200</v>
      </c>
      <c r="Q648" s="771"/>
    </row>
    <row r="649" spans="1:17" s="770" customFormat="1" ht="27.6" customHeight="1">
      <c r="A649" s="725" t="s">
        <v>18640</v>
      </c>
      <c r="B649" s="693" t="s">
        <v>7471</v>
      </c>
      <c r="C649" s="690" t="s">
        <v>73</v>
      </c>
      <c r="D649" s="767" t="s">
        <v>17798</v>
      </c>
      <c r="E649" s="479">
        <v>13000</v>
      </c>
      <c r="F649" s="690" t="s">
        <v>17457</v>
      </c>
      <c r="G649" s="583" t="s">
        <v>17458</v>
      </c>
      <c r="H649" s="767" t="s">
        <v>5617</v>
      </c>
      <c r="I649" s="767" t="s">
        <v>17919</v>
      </c>
      <c r="J649" s="829" t="s">
        <v>17919</v>
      </c>
      <c r="K649" s="834"/>
      <c r="L649" s="741"/>
      <c r="M649" s="835"/>
      <c r="N649" s="831">
        <v>1</v>
      </c>
      <c r="O649" s="741">
        <v>2</v>
      </c>
      <c r="P649" s="696">
        <v>19500</v>
      </c>
      <c r="Q649" s="771"/>
    </row>
    <row r="650" spans="1:17" s="770" customFormat="1" ht="24">
      <c r="A650" s="725" t="s">
        <v>18640</v>
      </c>
      <c r="B650" s="693" t="s">
        <v>7471</v>
      </c>
      <c r="C650" s="690" t="s">
        <v>73</v>
      </c>
      <c r="D650" s="767" t="s">
        <v>17796</v>
      </c>
      <c r="E650" s="479">
        <v>8000</v>
      </c>
      <c r="F650" s="690" t="s">
        <v>17459</v>
      </c>
      <c r="G650" s="583" t="s">
        <v>17460</v>
      </c>
      <c r="H650" s="767" t="s">
        <v>8612</v>
      </c>
      <c r="I650" s="767" t="s">
        <v>17919</v>
      </c>
      <c r="J650" s="829" t="s">
        <v>17919</v>
      </c>
      <c r="K650" s="834">
        <v>3</v>
      </c>
      <c r="L650" s="741">
        <v>12</v>
      </c>
      <c r="M650" s="835">
        <v>96000</v>
      </c>
      <c r="N650" s="831">
        <v>2</v>
      </c>
      <c r="O650" s="741">
        <v>6</v>
      </c>
      <c r="P650" s="696">
        <v>48000</v>
      </c>
      <c r="Q650" s="771"/>
    </row>
    <row r="651" spans="1:17" s="770" customFormat="1" ht="24">
      <c r="A651" s="725" t="s">
        <v>18640</v>
      </c>
      <c r="B651" s="693" t="s">
        <v>7471</v>
      </c>
      <c r="C651" s="690" t="s">
        <v>73</v>
      </c>
      <c r="D651" s="767" t="s">
        <v>8853</v>
      </c>
      <c r="E651" s="479">
        <v>3000</v>
      </c>
      <c r="F651" s="690" t="s">
        <v>17461</v>
      </c>
      <c r="G651" s="583" t="s">
        <v>17462</v>
      </c>
      <c r="H651" s="767" t="s">
        <v>5617</v>
      </c>
      <c r="I651" s="583" t="s">
        <v>9364</v>
      </c>
      <c r="J651" s="829" t="s">
        <v>786</v>
      </c>
      <c r="K651" s="834">
        <v>3</v>
      </c>
      <c r="L651" s="741">
        <v>12</v>
      </c>
      <c r="M651" s="835">
        <v>36000</v>
      </c>
      <c r="N651" s="831">
        <v>2</v>
      </c>
      <c r="O651" s="741">
        <v>6</v>
      </c>
      <c r="P651" s="696">
        <v>18000</v>
      </c>
      <c r="Q651" s="771"/>
    </row>
    <row r="652" spans="1:17" s="770" customFormat="1" ht="24">
      <c r="A652" s="725" t="s">
        <v>18640</v>
      </c>
      <c r="B652" s="693" t="s">
        <v>7471</v>
      </c>
      <c r="C652" s="690" t="s">
        <v>73</v>
      </c>
      <c r="D652" s="767" t="s">
        <v>17799</v>
      </c>
      <c r="E652" s="479">
        <v>15400</v>
      </c>
      <c r="F652" s="690" t="s">
        <v>17463</v>
      </c>
      <c r="G652" s="583" t="s">
        <v>17464</v>
      </c>
      <c r="H652" s="767" t="s">
        <v>17906</v>
      </c>
      <c r="I652" s="767" t="s">
        <v>17919</v>
      </c>
      <c r="J652" s="829" t="s">
        <v>17919</v>
      </c>
      <c r="K652" s="834">
        <v>1</v>
      </c>
      <c r="L652" s="741">
        <v>12</v>
      </c>
      <c r="M652" s="835">
        <v>184800</v>
      </c>
      <c r="N652" s="831"/>
      <c r="O652" s="741">
        <v>2</v>
      </c>
      <c r="P652" s="696">
        <v>16940</v>
      </c>
      <c r="Q652" s="771"/>
    </row>
    <row r="653" spans="1:17" s="770" customFormat="1" ht="25.15" customHeight="1">
      <c r="A653" s="725" t="s">
        <v>18640</v>
      </c>
      <c r="B653" s="693" t="s">
        <v>7471</v>
      </c>
      <c r="C653" s="690" t="s">
        <v>73</v>
      </c>
      <c r="D653" s="767" t="s">
        <v>4114</v>
      </c>
      <c r="E653" s="479">
        <v>3000</v>
      </c>
      <c r="F653" s="690" t="s">
        <v>17465</v>
      </c>
      <c r="G653" s="583" t="s">
        <v>17466</v>
      </c>
      <c r="H653" s="767" t="s">
        <v>2051</v>
      </c>
      <c r="I653" s="767" t="s">
        <v>17919</v>
      </c>
      <c r="J653" s="829" t="s">
        <v>17919</v>
      </c>
      <c r="K653" s="834">
        <v>4</v>
      </c>
      <c r="L653" s="741">
        <v>10</v>
      </c>
      <c r="M653" s="835">
        <v>29000</v>
      </c>
      <c r="N653" s="831"/>
      <c r="O653" s="741"/>
      <c r="P653" s="696"/>
      <c r="Q653" s="771"/>
    </row>
    <row r="654" spans="1:17" s="770" customFormat="1" ht="25.15" customHeight="1">
      <c r="A654" s="725" t="s">
        <v>18640</v>
      </c>
      <c r="B654" s="693" t="s">
        <v>7471</v>
      </c>
      <c r="C654" s="690" t="s">
        <v>73</v>
      </c>
      <c r="D654" s="767" t="s">
        <v>17800</v>
      </c>
      <c r="E654" s="479">
        <v>4200</v>
      </c>
      <c r="F654" s="690" t="s">
        <v>17465</v>
      </c>
      <c r="G654" s="583" t="s">
        <v>17466</v>
      </c>
      <c r="H654" s="767" t="s">
        <v>2051</v>
      </c>
      <c r="I654" s="767" t="s">
        <v>17919</v>
      </c>
      <c r="J654" s="829" t="s">
        <v>17919</v>
      </c>
      <c r="K654" s="834">
        <v>1</v>
      </c>
      <c r="L654" s="741">
        <v>2</v>
      </c>
      <c r="M654" s="835">
        <v>9800</v>
      </c>
      <c r="N654" s="831">
        <v>4</v>
      </c>
      <c r="O654" s="741">
        <v>6</v>
      </c>
      <c r="P654" s="696">
        <v>25200</v>
      </c>
      <c r="Q654" s="771"/>
    </row>
    <row r="655" spans="1:17" s="770" customFormat="1" ht="25.15" customHeight="1">
      <c r="A655" s="725" t="s">
        <v>18640</v>
      </c>
      <c r="B655" s="693" t="s">
        <v>7471</v>
      </c>
      <c r="C655" s="690" t="s">
        <v>73</v>
      </c>
      <c r="D655" s="767" t="s">
        <v>17801</v>
      </c>
      <c r="E655" s="479">
        <v>11000</v>
      </c>
      <c r="F655" s="690" t="s">
        <v>17467</v>
      </c>
      <c r="G655" s="583" t="s">
        <v>17468</v>
      </c>
      <c r="H655" s="767" t="s">
        <v>8612</v>
      </c>
      <c r="I655" s="767" t="s">
        <v>17919</v>
      </c>
      <c r="J655" s="829" t="s">
        <v>17919</v>
      </c>
      <c r="K655" s="834">
        <v>2</v>
      </c>
      <c r="L655" s="741">
        <v>5</v>
      </c>
      <c r="M655" s="835">
        <v>46566.67</v>
      </c>
      <c r="N655" s="831"/>
      <c r="O655" s="741"/>
      <c r="P655" s="696"/>
      <c r="Q655" s="771"/>
    </row>
    <row r="656" spans="1:17" s="770" customFormat="1" ht="24">
      <c r="A656" s="725" t="s">
        <v>18640</v>
      </c>
      <c r="B656" s="693" t="s">
        <v>7471</v>
      </c>
      <c r="C656" s="690" t="s">
        <v>73</v>
      </c>
      <c r="D656" s="767" t="s">
        <v>17802</v>
      </c>
      <c r="E656" s="479">
        <v>14000</v>
      </c>
      <c r="F656" s="690" t="s">
        <v>17469</v>
      </c>
      <c r="G656" s="583" t="s">
        <v>17470</v>
      </c>
      <c r="H656" s="767" t="s">
        <v>1805</v>
      </c>
      <c r="I656" s="767" t="s">
        <v>17919</v>
      </c>
      <c r="J656" s="829" t="s">
        <v>17919</v>
      </c>
      <c r="K656" s="834">
        <v>1</v>
      </c>
      <c r="L656" s="741">
        <v>12</v>
      </c>
      <c r="M656" s="835">
        <v>168000</v>
      </c>
      <c r="N656" s="831"/>
      <c r="O656" s="741"/>
      <c r="P656" s="696"/>
      <c r="Q656" s="771"/>
    </row>
    <row r="657" spans="1:17" s="770" customFormat="1" ht="24">
      <c r="A657" s="725" t="s">
        <v>18640</v>
      </c>
      <c r="B657" s="693" t="s">
        <v>7471</v>
      </c>
      <c r="C657" s="690" t="s">
        <v>73</v>
      </c>
      <c r="D657" s="767" t="s">
        <v>683</v>
      </c>
      <c r="E657" s="479">
        <v>15600</v>
      </c>
      <c r="F657" s="690" t="s">
        <v>17471</v>
      </c>
      <c r="G657" s="583" t="s">
        <v>17472</v>
      </c>
      <c r="H657" s="767" t="s">
        <v>1119</v>
      </c>
      <c r="I657" s="767" t="s">
        <v>17919</v>
      </c>
      <c r="J657" s="829" t="s">
        <v>17919</v>
      </c>
      <c r="K657" s="834">
        <v>1</v>
      </c>
      <c r="L657" s="741">
        <v>2</v>
      </c>
      <c r="M657" s="835">
        <v>28600</v>
      </c>
      <c r="N657" s="831"/>
      <c r="O657" s="741"/>
      <c r="P657" s="696"/>
      <c r="Q657" s="771"/>
    </row>
    <row r="658" spans="1:17" s="770" customFormat="1" ht="24">
      <c r="A658" s="725" t="s">
        <v>18640</v>
      </c>
      <c r="B658" s="693" t="s">
        <v>7471</v>
      </c>
      <c r="C658" s="690" t="s">
        <v>73</v>
      </c>
      <c r="D658" s="767" t="s">
        <v>683</v>
      </c>
      <c r="E658" s="479">
        <v>14000</v>
      </c>
      <c r="F658" s="690" t="s">
        <v>17473</v>
      </c>
      <c r="G658" s="583" t="s">
        <v>17474</v>
      </c>
      <c r="H658" s="767" t="s">
        <v>8612</v>
      </c>
      <c r="I658" s="767" t="s">
        <v>17919</v>
      </c>
      <c r="J658" s="829" t="s">
        <v>17919</v>
      </c>
      <c r="K658" s="834">
        <v>1</v>
      </c>
      <c r="L658" s="741">
        <v>3</v>
      </c>
      <c r="M658" s="835">
        <v>26133.33</v>
      </c>
      <c r="N658" s="831"/>
      <c r="O658" s="741"/>
      <c r="P658" s="696"/>
      <c r="Q658" s="771"/>
    </row>
    <row r="659" spans="1:17" s="770" customFormat="1" ht="24">
      <c r="A659" s="725" t="s">
        <v>18640</v>
      </c>
      <c r="B659" s="693" t="s">
        <v>7471</v>
      </c>
      <c r="C659" s="690" t="s">
        <v>73</v>
      </c>
      <c r="D659" s="767" t="s">
        <v>17803</v>
      </c>
      <c r="E659" s="479">
        <v>15600</v>
      </c>
      <c r="F659" s="690" t="s">
        <v>17473</v>
      </c>
      <c r="G659" s="583" t="s">
        <v>17474</v>
      </c>
      <c r="H659" s="767" t="s">
        <v>8612</v>
      </c>
      <c r="I659" s="767" t="s">
        <v>17919</v>
      </c>
      <c r="J659" s="829" t="s">
        <v>17919</v>
      </c>
      <c r="K659" s="834">
        <v>1</v>
      </c>
      <c r="L659" s="741">
        <v>6</v>
      </c>
      <c r="M659" s="835">
        <v>87880</v>
      </c>
      <c r="N659" s="831"/>
      <c r="O659" s="741"/>
      <c r="P659" s="696"/>
      <c r="Q659" s="771"/>
    </row>
    <row r="660" spans="1:17" s="770" customFormat="1" ht="26.45" customHeight="1">
      <c r="A660" s="725" t="s">
        <v>18640</v>
      </c>
      <c r="B660" s="693" t="s">
        <v>7471</v>
      </c>
      <c r="C660" s="690" t="s">
        <v>73</v>
      </c>
      <c r="D660" s="767" t="s">
        <v>17804</v>
      </c>
      <c r="E660" s="479">
        <v>8000</v>
      </c>
      <c r="F660" s="690" t="s">
        <v>17475</v>
      </c>
      <c r="G660" s="583" t="s">
        <v>17476</v>
      </c>
      <c r="H660" s="767" t="s">
        <v>8612</v>
      </c>
      <c r="I660" s="767" t="s">
        <v>17919</v>
      </c>
      <c r="J660" s="829" t="s">
        <v>17919</v>
      </c>
      <c r="K660" s="834">
        <v>3</v>
      </c>
      <c r="L660" s="741">
        <v>11</v>
      </c>
      <c r="M660" s="835">
        <v>88000</v>
      </c>
      <c r="N660" s="831"/>
      <c r="O660" s="741"/>
      <c r="P660" s="696"/>
      <c r="Q660" s="771"/>
    </row>
    <row r="661" spans="1:17" s="770" customFormat="1" ht="26.45" customHeight="1">
      <c r="A661" s="725" t="s">
        <v>18640</v>
      </c>
      <c r="B661" s="693" t="s">
        <v>7471</v>
      </c>
      <c r="C661" s="690" t="s">
        <v>73</v>
      </c>
      <c r="D661" s="767" t="s">
        <v>17795</v>
      </c>
      <c r="E661" s="479">
        <v>10000</v>
      </c>
      <c r="F661" s="690" t="s">
        <v>17475</v>
      </c>
      <c r="G661" s="583" t="s">
        <v>17476</v>
      </c>
      <c r="H661" s="767" t="s">
        <v>8612</v>
      </c>
      <c r="I661" s="767" t="s">
        <v>17919</v>
      </c>
      <c r="J661" s="829" t="s">
        <v>17919</v>
      </c>
      <c r="K661" s="834">
        <v>1</v>
      </c>
      <c r="L661" s="741">
        <v>1</v>
      </c>
      <c r="M661" s="835">
        <v>9666.67</v>
      </c>
      <c r="N661" s="831">
        <v>2</v>
      </c>
      <c r="O661" s="741">
        <v>6</v>
      </c>
      <c r="P661" s="696">
        <v>60000</v>
      </c>
      <c r="Q661" s="771"/>
    </row>
    <row r="662" spans="1:17" s="770" customFormat="1" ht="26.45" customHeight="1">
      <c r="A662" s="725" t="s">
        <v>18640</v>
      </c>
      <c r="B662" s="693" t="s">
        <v>7471</v>
      </c>
      <c r="C662" s="690" t="s">
        <v>73</v>
      </c>
      <c r="D662" s="767" t="s">
        <v>17805</v>
      </c>
      <c r="E662" s="479">
        <v>12000</v>
      </c>
      <c r="F662" s="690" t="s">
        <v>17477</v>
      </c>
      <c r="G662" s="583" t="s">
        <v>17478</v>
      </c>
      <c r="H662" s="767" t="s">
        <v>888</v>
      </c>
      <c r="I662" s="767" t="s">
        <v>17919</v>
      </c>
      <c r="J662" s="829" t="s">
        <v>17919</v>
      </c>
      <c r="K662" s="834"/>
      <c r="L662" s="741"/>
      <c r="M662" s="835"/>
      <c r="N662" s="831">
        <v>1</v>
      </c>
      <c r="O662" s="741">
        <v>2</v>
      </c>
      <c r="P662" s="696">
        <v>22000</v>
      </c>
      <c r="Q662" s="771"/>
    </row>
    <row r="663" spans="1:17" s="770" customFormat="1" ht="26.45" customHeight="1">
      <c r="A663" s="725" t="s">
        <v>18640</v>
      </c>
      <c r="B663" s="693" t="s">
        <v>7471</v>
      </c>
      <c r="C663" s="690" t="s">
        <v>73</v>
      </c>
      <c r="D663" s="767" t="s">
        <v>8709</v>
      </c>
      <c r="E663" s="479">
        <v>2500</v>
      </c>
      <c r="F663" s="690" t="s">
        <v>17479</v>
      </c>
      <c r="G663" s="583" t="s">
        <v>17480</v>
      </c>
      <c r="H663" s="767" t="s">
        <v>1929</v>
      </c>
      <c r="I663" s="767" t="s">
        <v>17920</v>
      </c>
      <c r="J663" s="829" t="s">
        <v>17920</v>
      </c>
      <c r="K663" s="834">
        <v>3</v>
      </c>
      <c r="L663" s="741">
        <v>12</v>
      </c>
      <c r="M663" s="835">
        <v>30000</v>
      </c>
      <c r="N663" s="831">
        <v>4</v>
      </c>
      <c r="O663" s="741">
        <v>6</v>
      </c>
      <c r="P663" s="696">
        <v>15000</v>
      </c>
      <c r="Q663" s="771"/>
    </row>
    <row r="664" spans="1:17" s="770" customFormat="1" ht="26.45" customHeight="1">
      <c r="A664" s="725" t="s">
        <v>18640</v>
      </c>
      <c r="B664" s="693" t="s">
        <v>7471</v>
      </c>
      <c r="C664" s="690" t="s">
        <v>73</v>
      </c>
      <c r="D664" s="767" t="s">
        <v>8702</v>
      </c>
      <c r="E664" s="479">
        <v>8000</v>
      </c>
      <c r="F664" s="690">
        <v>70415122</v>
      </c>
      <c r="G664" s="583" t="s">
        <v>17481</v>
      </c>
      <c r="H664" s="767" t="s">
        <v>2051</v>
      </c>
      <c r="I664" s="583" t="s">
        <v>802</v>
      </c>
      <c r="J664" s="829" t="s">
        <v>786</v>
      </c>
      <c r="K664" s="834">
        <v>2</v>
      </c>
      <c r="L664" s="741">
        <v>6</v>
      </c>
      <c r="M664" s="835">
        <v>47466.67</v>
      </c>
      <c r="N664" s="831">
        <v>4</v>
      </c>
      <c r="O664" s="741">
        <v>6</v>
      </c>
      <c r="P664" s="696">
        <v>48000</v>
      </c>
      <c r="Q664" s="771"/>
    </row>
    <row r="665" spans="1:17" s="770" customFormat="1" ht="26.45" customHeight="1">
      <c r="A665" s="725" t="s">
        <v>18640</v>
      </c>
      <c r="B665" s="693" t="s">
        <v>7471</v>
      </c>
      <c r="C665" s="690" t="s">
        <v>73</v>
      </c>
      <c r="D665" s="767" t="s">
        <v>17806</v>
      </c>
      <c r="E665" s="479">
        <v>10000</v>
      </c>
      <c r="F665" s="708" t="s">
        <v>17482</v>
      </c>
      <c r="G665" s="583" t="s">
        <v>17483</v>
      </c>
      <c r="H665" s="767" t="s">
        <v>1805</v>
      </c>
      <c r="I665" s="767" t="s">
        <v>17919</v>
      </c>
      <c r="J665" s="829" t="s">
        <v>17919</v>
      </c>
      <c r="K665" s="834">
        <v>2</v>
      </c>
      <c r="L665" s="741">
        <v>5</v>
      </c>
      <c r="M665" s="835">
        <v>50000</v>
      </c>
      <c r="N665" s="831">
        <v>4</v>
      </c>
      <c r="O665" s="741">
        <v>6</v>
      </c>
      <c r="P665" s="696">
        <v>60000</v>
      </c>
      <c r="Q665" s="771"/>
    </row>
    <row r="666" spans="1:17" s="770" customFormat="1" ht="24">
      <c r="A666" s="725" t="s">
        <v>18640</v>
      </c>
      <c r="B666" s="693" t="s">
        <v>7471</v>
      </c>
      <c r="C666" s="690" t="s">
        <v>73</v>
      </c>
      <c r="D666" s="767" t="s">
        <v>17807</v>
      </c>
      <c r="E666" s="479">
        <v>12000</v>
      </c>
      <c r="F666" s="690" t="s">
        <v>17484</v>
      </c>
      <c r="G666" s="583" t="s">
        <v>17485</v>
      </c>
      <c r="H666" s="767" t="s">
        <v>7198</v>
      </c>
      <c r="I666" s="767" t="s">
        <v>17919</v>
      </c>
      <c r="J666" s="829" t="s">
        <v>17919</v>
      </c>
      <c r="K666" s="834">
        <v>1</v>
      </c>
      <c r="L666" s="741">
        <v>6</v>
      </c>
      <c r="M666" s="835">
        <v>71200</v>
      </c>
      <c r="N666" s="831"/>
      <c r="O666" s="741"/>
      <c r="P666" s="696"/>
      <c r="Q666" s="771"/>
    </row>
    <row r="667" spans="1:17" s="770" customFormat="1" ht="24">
      <c r="A667" s="725" t="s">
        <v>18640</v>
      </c>
      <c r="B667" s="693" t="s">
        <v>7471</v>
      </c>
      <c r="C667" s="690" t="s">
        <v>73</v>
      </c>
      <c r="D667" s="767" t="s">
        <v>17808</v>
      </c>
      <c r="E667" s="479">
        <v>14000</v>
      </c>
      <c r="F667" s="690" t="s">
        <v>17484</v>
      </c>
      <c r="G667" s="583" t="s">
        <v>17485</v>
      </c>
      <c r="H667" s="767" t="s">
        <v>7198</v>
      </c>
      <c r="I667" s="767" t="s">
        <v>17919</v>
      </c>
      <c r="J667" s="829" t="s">
        <v>17919</v>
      </c>
      <c r="K667" s="834"/>
      <c r="L667" s="741"/>
      <c r="M667" s="835"/>
      <c r="N667" s="831">
        <v>1</v>
      </c>
      <c r="O667" s="741">
        <v>2</v>
      </c>
      <c r="P667" s="696">
        <v>28466.67</v>
      </c>
      <c r="Q667" s="771"/>
    </row>
    <row r="668" spans="1:17" s="770" customFormat="1" ht="24">
      <c r="A668" s="725" t="s">
        <v>18640</v>
      </c>
      <c r="B668" s="693" t="s">
        <v>7471</v>
      </c>
      <c r="C668" s="690" t="s">
        <v>73</v>
      </c>
      <c r="D668" s="767" t="s">
        <v>17809</v>
      </c>
      <c r="E668" s="479">
        <v>14500</v>
      </c>
      <c r="F668" s="690" t="s">
        <v>17484</v>
      </c>
      <c r="G668" s="583" t="s">
        <v>17485</v>
      </c>
      <c r="H668" s="767" t="s">
        <v>7198</v>
      </c>
      <c r="I668" s="767" t="s">
        <v>17919</v>
      </c>
      <c r="J668" s="829" t="s">
        <v>17919</v>
      </c>
      <c r="K668" s="834"/>
      <c r="L668" s="741"/>
      <c r="M668" s="835"/>
      <c r="N668" s="831">
        <v>1</v>
      </c>
      <c r="O668" s="741">
        <v>4</v>
      </c>
      <c r="P668" s="696">
        <v>61089.11</v>
      </c>
      <c r="Q668" s="771"/>
    </row>
    <row r="669" spans="1:17" s="770" customFormat="1" ht="26.45" customHeight="1">
      <c r="A669" s="725" t="s">
        <v>18640</v>
      </c>
      <c r="B669" s="693" t="s">
        <v>7471</v>
      </c>
      <c r="C669" s="690" t="s">
        <v>73</v>
      </c>
      <c r="D669" s="767" t="s">
        <v>17806</v>
      </c>
      <c r="E669" s="479">
        <v>9000</v>
      </c>
      <c r="F669" s="690" t="s">
        <v>17486</v>
      </c>
      <c r="G669" s="583" t="s">
        <v>17487</v>
      </c>
      <c r="H669" s="767" t="s">
        <v>8612</v>
      </c>
      <c r="I669" s="767" t="s">
        <v>17919</v>
      </c>
      <c r="J669" s="829" t="s">
        <v>17919</v>
      </c>
      <c r="K669" s="834">
        <v>1</v>
      </c>
      <c r="L669" s="741">
        <v>3</v>
      </c>
      <c r="M669" s="835">
        <v>21000</v>
      </c>
      <c r="N669" s="831">
        <v>2</v>
      </c>
      <c r="O669" s="741"/>
      <c r="P669" s="696"/>
      <c r="Q669" s="771"/>
    </row>
    <row r="670" spans="1:17" s="770" customFormat="1" ht="26.45" customHeight="1">
      <c r="A670" s="725" t="s">
        <v>18640</v>
      </c>
      <c r="B670" s="693" t="s">
        <v>7471</v>
      </c>
      <c r="C670" s="690" t="s">
        <v>73</v>
      </c>
      <c r="D670" s="767" t="s">
        <v>17810</v>
      </c>
      <c r="E670" s="479">
        <v>10000</v>
      </c>
      <c r="F670" s="690" t="s">
        <v>17486</v>
      </c>
      <c r="G670" s="583" t="s">
        <v>17487</v>
      </c>
      <c r="H670" s="767" t="s">
        <v>8612</v>
      </c>
      <c r="I670" s="767" t="s">
        <v>17919</v>
      </c>
      <c r="J670" s="829" t="s">
        <v>17919</v>
      </c>
      <c r="K670" s="834"/>
      <c r="L670" s="741"/>
      <c r="M670" s="835"/>
      <c r="N670" s="831">
        <v>2</v>
      </c>
      <c r="O670" s="741">
        <v>3</v>
      </c>
      <c r="P670" s="696">
        <v>36000</v>
      </c>
      <c r="Q670" s="771"/>
    </row>
    <row r="671" spans="1:17" s="770" customFormat="1" ht="26.45" customHeight="1">
      <c r="A671" s="725" t="s">
        <v>18640</v>
      </c>
      <c r="B671" s="693" t="s">
        <v>7471</v>
      </c>
      <c r="C671" s="690" t="s">
        <v>73</v>
      </c>
      <c r="D671" s="767" t="s">
        <v>17811</v>
      </c>
      <c r="E671" s="479">
        <v>11000</v>
      </c>
      <c r="F671" s="690" t="s">
        <v>17488</v>
      </c>
      <c r="G671" s="583" t="s">
        <v>17489</v>
      </c>
      <c r="H671" s="767" t="s">
        <v>2051</v>
      </c>
      <c r="I671" s="767" t="s">
        <v>17919</v>
      </c>
      <c r="J671" s="829" t="s">
        <v>17919</v>
      </c>
      <c r="K671" s="834">
        <v>2</v>
      </c>
      <c r="L671" s="741">
        <v>7</v>
      </c>
      <c r="M671" s="835">
        <v>72233.33</v>
      </c>
      <c r="N671" s="831"/>
      <c r="O671" s="741"/>
      <c r="P671" s="696"/>
      <c r="Q671" s="771"/>
    </row>
    <row r="672" spans="1:17" s="770" customFormat="1" ht="26.45" customHeight="1">
      <c r="A672" s="725" t="s">
        <v>18640</v>
      </c>
      <c r="B672" s="693" t="s">
        <v>7471</v>
      </c>
      <c r="C672" s="690" t="s">
        <v>73</v>
      </c>
      <c r="D672" s="767" t="s">
        <v>17795</v>
      </c>
      <c r="E672" s="479">
        <v>10000</v>
      </c>
      <c r="F672" s="690" t="s">
        <v>17490</v>
      </c>
      <c r="G672" s="583" t="s">
        <v>17491</v>
      </c>
      <c r="H672" s="767" t="s">
        <v>8612</v>
      </c>
      <c r="I672" s="767" t="s">
        <v>17919</v>
      </c>
      <c r="J672" s="829" t="s">
        <v>17919</v>
      </c>
      <c r="K672" s="834">
        <v>4</v>
      </c>
      <c r="L672" s="741">
        <v>12</v>
      </c>
      <c r="M672" s="835">
        <v>120000</v>
      </c>
      <c r="N672" s="831">
        <v>1</v>
      </c>
      <c r="O672" s="741">
        <v>1</v>
      </c>
      <c r="P672" s="696">
        <v>10000</v>
      </c>
      <c r="Q672" s="771"/>
    </row>
    <row r="673" spans="1:17" s="770" customFormat="1" ht="26.45" customHeight="1">
      <c r="A673" s="725" t="s">
        <v>18640</v>
      </c>
      <c r="B673" s="693" t="s">
        <v>7471</v>
      </c>
      <c r="C673" s="690" t="s">
        <v>73</v>
      </c>
      <c r="D673" s="767" t="s">
        <v>17812</v>
      </c>
      <c r="E673" s="479">
        <v>4500</v>
      </c>
      <c r="F673" s="690" t="s">
        <v>17492</v>
      </c>
      <c r="G673" s="583" t="s">
        <v>17493</v>
      </c>
      <c r="H673" s="767" t="s">
        <v>5617</v>
      </c>
      <c r="I673" s="767" t="s">
        <v>17920</v>
      </c>
      <c r="J673" s="829" t="s">
        <v>17920</v>
      </c>
      <c r="K673" s="834">
        <v>3</v>
      </c>
      <c r="L673" s="741">
        <v>12</v>
      </c>
      <c r="M673" s="835">
        <v>54000</v>
      </c>
      <c r="N673" s="831">
        <v>2</v>
      </c>
      <c r="O673" s="741">
        <v>6</v>
      </c>
      <c r="P673" s="696">
        <v>27000</v>
      </c>
      <c r="Q673" s="771"/>
    </row>
    <row r="674" spans="1:17" s="770" customFormat="1" ht="26.45" customHeight="1">
      <c r="A674" s="725" t="s">
        <v>18640</v>
      </c>
      <c r="B674" s="693" t="s">
        <v>7471</v>
      </c>
      <c r="C674" s="690" t="s">
        <v>73</v>
      </c>
      <c r="D674" s="767" t="s">
        <v>17813</v>
      </c>
      <c r="E674" s="479">
        <v>4000</v>
      </c>
      <c r="F674" s="690" t="s">
        <v>17494</v>
      </c>
      <c r="G674" s="583" t="s">
        <v>17495</v>
      </c>
      <c r="H674" s="767" t="s">
        <v>10047</v>
      </c>
      <c r="I674" s="583" t="s">
        <v>802</v>
      </c>
      <c r="J674" s="829" t="s">
        <v>786</v>
      </c>
      <c r="K674" s="834">
        <v>5</v>
      </c>
      <c r="L674" s="741">
        <v>12</v>
      </c>
      <c r="M674" s="835">
        <v>48000</v>
      </c>
      <c r="N674" s="831">
        <v>2</v>
      </c>
      <c r="O674" s="741">
        <v>6</v>
      </c>
      <c r="P674" s="696">
        <v>24000</v>
      </c>
      <c r="Q674" s="771"/>
    </row>
    <row r="675" spans="1:17" s="770" customFormat="1" ht="26.45" customHeight="1">
      <c r="A675" s="725" t="s">
        <v>18640</v>
      </c>
      <c r="B675" s="693" t="s">
        <v>7471</v>
      </c>
      <c r="C675" s="690" t="s">
        <v>73</v>
      </c>
      <c r="D675" s="767" t="s">
        <v>17814</v>
      </c>
      <c r="E675" s="479">
        <v>15600</v>
      </c>
      <c r="F675" s="708" t="s">
        <v>17496</v>
      </c>
      <c r="G675" s="583" t="s">
        <v>17497</v>
      </c>
      <c r="H675" s="767" t="s">
        <v>4367</v>
      </c>
      <c r="I675" s="767" t="s">
        <v>17919</v>
      </c>
      <c r="J675" s="829" t="s">
        <v>17919</v>
      </c>
      <c r="K675" s="834">
        <v>1</v>
      </c>
      <c r="L675" s="741"/>
      <c r="M675" s="835"/>
      <c r="N675" s="831"/>
      <c r="O675" s="741">
        <v>2</v>
      </c>
      <c r="P675" s="696">
        <v>17160</v>
      </c>
      <c r="Q675" s="771"/>
    </row>
    <row r="676" spans="1:17" s="770" customFormat="1" ht="24">
      <c r="A676" s="725" t="s">
        <v>18640</v>
      </c>
      <c r="B676" s="693" t="s">
        <v>7471</v>
      </c>
      <c r="C676" s="690" t="s">
        <v>73</v>
      </c>
      <c r="D676" s="767" t="s">
        <v>17810</v>
      </c>
      <c r="E676" s="479">
        <v>10000</v>
      </c>
      <c r="F676" s="690">
        <v>32941463</v>
      </c>
      <c r="G676" s="583" t="s">
        <v>17498</v>
      </c>
      <c r="H676" s="767" t="s">
        <v>8612</v>
      </c>
      <c r="I676" s="767" t="s">
        <v>17919</v>
      </c>
      <c r="J676" s="829" t="s">
        <v>17919</v>
      </c>
      <c r="K676" s="834"/>
      <c r="L676" s="741"/>
      <c r="M676" s="835"/>
      <c r="N676" s="831">
        <v>1</v>
      </c>
      <c r="O676" s="741">
        <v>1</v>
      </c>
      <c r="P676" s="696">
        <v>9333.33</v>
      </c>
      <c r="Q676" s="771"/>
    </row>
    <row r="677" spans="1:17" s="770" customFormat="1" ht="24">
      <c r="A677" s="725" t="s">
        <v>18640</v>
      </c>
      <c r="B677" s="693" t="s">
        <v>7471</v>
      </c>
      <c r="C677" s="690" t="s">
        <v>73</v>
      </c>
      <c r="D677" s="767" t="s">
        <v>17815</v>
      </c>
      <c r="E677" s="479">
        <v>8000</v>
      </c>
      <c r="F677" s="690">
        <v>45470703</v>
      </c>
      <c r="G677" s="583" t="s">
        <v>17499</v>
      </c>
      <c r="H677" s="767" t="s">
        <v>17906</v>
      </c>
      <c r="I677" s="767" t="s">
        <v>17919</v>
      </c>
      <c r="J677" s="829" t="s">
        <v>17919</v>
      </c>
      <c r="K677" s="834">
        <v>2</v>
      </c>
      <c r="L677" s="741">
        <v>5</v>
      </c>
      <c r="M677" s="835">
        <v>40000</v>
      </c>
      <c r="N677" s="831">
        <v>4</v>
      </c>
      <c r="O677" s="741">
        <v>6</v>
      </c>
      <c r="P677" s="696">
        <v>48000</v>
      </c>
      <c r="Q677" s="771"/>
    </row>
    <row r="678" spans="1:17" s="770" customFormat="1" ht="24">
      <c r="A678" s="725" t="s">
        <v>18640</v>
      </c>
      <c r="B678" s="693" t="s">
        <v>7471</v>
      </c>
      <c r="C678" s="690" t="s">
        <v>73</v>
      </c>
      <c r="D678" s="767" t="s">
        <v>17816</v>
      </c>
      <c r="E678" s="479">
        <v>10000</v>
      </c>
      <c r="F678" s="690" t="s">
        <v>17500</v>
      </c>
      <c r="G678" s="583" t="s">
        <v>17501</v>
      </c>
      <c r="H678" s="767" t="s">
        <v>10047</v>
      </c>
      <c r="I678" s="583" t="s">
        <v>802</v>
      </c>
      <c r="J678" s="829" t="s">
        <v>786</v>
      </c>
      <c r="K678" s="834">
        <v>3</v>
      </c>
      <c r="L678" s="741">
        <v>9</v>
      </c>
      <c r="M678" s="835">
        <v>83666.67</v>
      </c>
      <c r="N678" s="831"/>
      <c r="O678" s="741"/>
      <c r="P678" s="696"/>
      <c r="Q678" s="771"/>
    </row>
    <row r="679" spans="1:17" s="770" customFormat="1" ht="24">
      <c r="A679" s="725" t="s">
        <v>18640</v>
      </c>
      <c r="B679" s="693" t="s">
        <v>7471</v>
      </c>
      <c r="C679" s="690" t="s">
        <v>73</v>
      </c>
      <c r="D679" s="767" t="s">
        <v>17816</v>
      </c>
      <c r="E679" s="479">
        <v>10000</v>
      </c>
      <c r="F679" s="690">
        <v>40393525</v>
      </c>
      <c r="G679" s="583" t="s">
        <v>17502</v>
      </c>
      <c r="H679" s="767" t="s">
        <v>2051</v>
      </c>
      <c r="I679" s="583" t="s">
        <v>802</v>
      </c>
      <c r="J679" s="829" t="s">
        <v>786</v>
      </c>
      <c r="K679" s="834">
        <v>1</v>
      </c>
      <c r="L679" s="741">
        <v>1</v>
      </c>
      <c r="M679" s="835">
        <v>8000</v>
      </c>
      <c r="N679" s="831">
        <v>2</v>
      </c>
      <c r="O679" s="741">
        <v>5</v>
      </c>
      <c r="P679" s="696">
        <v>50000</v>
      </c>
      <c r="Q679" s="771"/>
    </row>
    <row r="680" spans="1:17" s="770" customFormat="1" ht="24">
      <c r="A680" s="725" t="s">
        <v>18640</v>
      </c>
      <c r="B680" s="693" t="s">
        <v>7471</v>
      </c>
      <c r="C680" s="690" t="s">
        <v>73</v>
      </c>
      <c r="D680" s="767" t="s">
        <v>17817</v>
      </c>
      <c r="E680" s="479">
        <v>15600</v>
      </c>
      <c r="F680" s="690" t="s">
        <v>17503</v>
      </c>
      <c r="G680" s="583" t="s">
        <v>17504</v>
      </c>
      <c r="H680" s="767" t="s">
        <v>5617</v>
      </c>
      <c r="I680" s="767" t="s">
        <v>17919</v>
      </c>
      <c r="J680" s="829" t="s">
        <v>17919</v>
      </c>
      <c r="K680" s="834"/>
      <c r="L680" s="741"/>
      <c r="M680" s="835"/>
      <c r="N680" s="831">
        <v>1</v>
      </c>
      <c r="O680" s="741">
        <v>2</v>
      </c>
      <c r="P680" s="696">
        <v>31720</v>
      </c>
      <c r="Q680" s="771"/>
    </row>
    <row r="681" spans="1:17" s="770" customFormat="1" ht="33.6" customHeight="1">
      <c r="A681" s="725" t="s">
        <v>18640</v>
      </c>
      <c r="B681" s="693" t="s">
        <v>7471</v>
      </c>
      <c r="C681" s="690" t="s">
        <v>73</v>
      </c>
      <c r="D681" s="767" t="s">
        <v>17818</v>
      </c>
      <c r="E681" s="479">
        <v>14500</v>
      </c>
      <c r="F681" s="690" t="s">
        <v>17503</v>
      </c>
      <c r="G681" s="583" t="s">
        <v>17504</v>
      </c>
      <c r="H681" s="767" t="s">
        <v>5617</v>
      </c>
      <c r="I681" s="767" t="s">
        <v>17919</v>
      </c>
      <c r="J681" s="829" t="s">
        <v>17919</v>
      </c>
      <c r="K681" s="834"/>
      <c r="L681" s="741"/>
      <c r="M681" s="835"/>
      <c r="N681" s="831">
        <v>1</v>
      </c>
      <c r="O681" s="741">
        <v>4</v>
      </c>
      <c r="P681" s="696">
        <v>57516.67</v>
      </c>
      <c r="Q681" s="771"/>
    </row>
    <row r="682" spans="1:17" s="770" customFormat="1" ht="33.6" customHeight="1">
      <c r="A682" s="725" t="s">
        <v>18640</v>
      </c>
      <c r="B682" s="693" t="s">
        <v>7471</v>
      </c>
      <c r="C682" s="690" t="s">
        <v>73</v>
      </c>
      <c r="D682" s="767" t="s">
        <v>17819</v>
      </c>
      <c r="E682" s="479">
        <v>12000</v>
      </c>
      <c r="F682" s="690" t="s">
        <v>17505</v>
      </c>
      <c r="G682" s="583" t="s">
        <v>17506</v>
      </c>
      <c r="H682" s="767" t="s">
        <v>17907</v>
      </c>
      <c r="I682" s="767" t="s">
        <v>17919</v>
      </c>
      <c r="J682" s="829" t="s">
        <v>17919</v>
      </c>
      <c r="K682" s="834"/>
      <c r="L682" s="741"/>
      <c r="M682" s="835"/>
      <c r="N682" s="831">
        <v>2</v>
      </c>
      <c r="O682" s="741">
        <v>2</v>
      </c>
      <c r="P682" s="696">
        <v>14800</v>
      </c>
      <c r="Q682" s="771"/>
    </row>
    <row r="683" spans="1:17" s="770" customFormat="1" ht="33.6" customHeight="1">
      <c r="A683" s="725" t="s">
        <v>18640</v>
      </c>
      <c r="B683" s="693" t="s">
        <v>7471</v>
      </c>
      <c r="C683" s="690" t="s">
        <v>73</v>
      </c>
      <c r="D683" s="767" t="s">
        <v>17820</v>
      </c>
      <c r="E683" s="479">
        <v>15000</v>
      </c>
      <c r="F683" s="690">
        <v>43597535</v>
      </c>
      <c r="G683" s="583" t="s">
        <v>17507</v>
      </c>
      <c r="H683" s="767" t="s">
        <v>1119</v>
      </c>
      <c r="I683" s="767" t="s">
        <v>17919</v>
      </c>
      <c r="J683" s="829" t="s">
        <v>17919</v>
      </c>
      <c r="K683" s="834"/>
      <c r="L683" s="741"/>
      <c r="M683" s="835"/>
      <c r="N683" s="831">
        <v>1</v>
      </c>
      <c r="O683" s="741">
        <v>5</v>
      </c>
      <c r="P683" s="696">
        <v>75500</v>
      </c>
      <c r="Q683" s="771"/>
    </row>
    <row r="684" spans="1:17" s="770" customFormat="1" ht="33.6" customHeight="1">
      <c r="A684" s="725" t="s">
        <v>18640</v>
      </c>
      <c r="B684" s="693" t="s">
        <v>7471</v>
      </c>
      <c r="C684" s="690" t="s">
        <v>73</v>
      </c>
      <c r="D684" s="767" t="s">
        <v>17795</v>
      </c>
      <c r="E684" s="479">
        <v>10000</v>
      </c>
      <c r="F684" s="690" t="s">
        <v>17508</v>
      </c>
      <c r="G684" s="583" t="s">
        <v>17509</v>
      </c>
      <c r="H684" s="767" t="s">
        <v>8612</v>
      </c>
      <c r="I684" s="767" t="s">
        <v>17919</v>
      </c>
      <c r="J684" s="829" t="s">
        <v>17919</v>
      </c>
      <c r="K684" s="834">
        <v>6</v>
      </c>
      <c r="L684" s="741">
        <v>12</v>
      </c>
      <c r="M684" s="835">
        <v>120000</v>
      </c>
      <c r="N684" s="831">
        <v>1</v>
      </c>
      <c r="O684" s="741"/>
      <c r="P684" s="696">
        <v>60000</v>
      </c>
      <c r="Q684" s="771"/>
    </row>
    <row r="685" spans="1:17" s="770" customFormat="1" ht="33.6" customHeight="1">
      <c r="A685" s="725" t="s">
        <v>18640</v>
      </c>
      <c r="B685" s="693" t="s">
        <v>7471</v>
      </c>
      <c r="C685" s="690" t="s">
        <v>73</v>
      </c>
      <c r="D685" s="767" t="s">
        <v>17807</v>
      </c>
      <c r="E685" s="479">
        <v>12000</v>
      </c>
      <c r="F685" s="690" t="s">
        <v>17510</v>
      </c>
      <c r="G685" s="583" t="s">
        <v>17511</v>
      </c>
      <c r="H685" s="767" t="s">
        <v>17906</v>
      </c>
      <c r="I685" s="767" t="s">
        <v>17919</v>
      </c>
      <c r="J685" s="829" t="s">
        <v>17919</v>
      </c>
      <c r="K685" s="834">
        <v>1</v>
      </c>
      <c r="L685" s="741">
        <v>3</v>
      </c>
      <c r="M685" s="835">
        <v>28000</v>
      </c>
      <c r="N685" s="831"/>
      <c r="O685" s="741"/>
      <c r="P685" s="696"/>
      <c r="Q685" s="771"/>
    </row>
    <row r="686" spans="1:17" s="770" customFormat="1" ht="33.6" customHeight="1">
      <c r="A686" s="725" t="s">
        <v>18640</v>
      </c>
      <c r="B686" s="693" t="s">
        <v>7471</v>
      </c>
      <c r="C686" s="690" t="s">
        <v>73</v>
      </c>
      <c r="D686" s="767" t="s">
        <v>17821</v>
      </c>
      <c r="E686" s="479">
        <v>6000</v>
      </c>
      <c r="F686" s="690" t="s">
        <v>17512</v>
      </c>
      <c r="G686" s="583" t="s">
        <v>17513</v>
      </c>
      <c r="H686" s="767" t="s">
        <v>3913</v>
      </c>
      <c r="I686" s="767" t="s">
        <v>17920</v>
      </c>
      <c r="J686" s="829" t="s">
        <v>17920</v>
      </c>
      <c r="K686" s="834"/>
      <c r="L686" s="741"/>
      <c r="M686" s="835"/>
      <c r="N686" s="831">
        <v>2</v>
      </c>
      <c r="O686" s="741">
        <v>1</v>
      </c>
      <c r="P686" s="696">
        <v>4400</v>
      </c>
      <c r="Q686" s="771"/>
    </row>
    <row r="687" spans="1:17" s="770" customFormat="1" ht="33.6" customHeight="1">
      <c r="A687" s="725" t="s">
        <v>18640</v>
      </c>
      <c r="B687" s="693" t="s">
        <v>7471</v>
      </c>
      <c r="C687" s="690" t="s">
        <v>73</v>
      </c>
      <c r="D687" s="767" t="s">
        <v>17822</v>
      </c>
      <c r="E687" s="479">
        <v>7000</v>
      </c>
      <c r="F687" s="690" t="s">
        <v>17514</v>
      </c>
      <c r="G687" s="583" t="s">
        <v>17515</v>
      </c>
      <c r="H687" s="767" t="s">
        <v>888</v>
      </c>
      <c r="I687" s="583" t="s">
        <v>802</v>
      </c>
      <c r="J687" s="829" t="s">
        <v>786</v>
      </c>
      <c r="K687" s="834">
        <v>2</v>
      </c>
      <c r="L687" s="741">
        <v>10</v>
      </c>
      <c r="M687" s="835">
        <v>63466.67</v>
      </c>
      <c r="N687" s="831"/>
      <c r="O687" s="741"/>
      <c r="P687" s="696"/>
      <c r="Q687" s="771"/>
    </row>
    <row r="688" spans="1:17" s="770" customFormat="1" ht="24">
      <c r="A688" s="725" t="s">
        <v>18640</v>
      </c>
      <c r="B688" s="693" t="s">
        <v>7471</v>
      </c>
      <c r="C688" s="690" t="s">
        <v>73</v>
      </c>
      <c r="D688" s="767" t="s">
        <v>17823</v>
      </c>
      <c r="E688" s="479">
        <v>8000</v>
      </c>
      <c r="F688" s="690" t="s">
        <v>17514</v>
      </c>
      <c r="G688" s="583" t="s">
        <v>17515</v>
      </c>
      <c r="H688" s="767" t="s">
        <v>888</v>
      </c>
      <c r="I688" s="583" t="s">
        <v>802</v>
      </c>
      <c r="J688" s="829" t="s">
        <v>786</v>
      </c>
      <c r="K688" s="834">
        <v>1</v>
      </c>
      <c r="L688" s="741">
        <v>2</v>
      </c>
      <c r="M688" s="835">
        <v>23466.666666666668</v>
      </c>
      <c r="N688" s="831">
        <v>2</v>
      </c>
      <c r="O688" s="741">
        <v>6</v>
      </c>
      <c r="P688" s="696">
        <v>48000</v>
      </c>
      <c r="Q688" s="771"/>
    </row>
    <row r="689" spans="1:17" s="770" customFormat="1" ht="24">
      <c r="A689" s="725" t="s">
        <v>18640</v>
      </c>
      <c r="B689" s="693" t="s">
        <v>7471</v>
      </c>
      <c r="C689" s="690" t="s">
        <v>73</v>
      </c>
      <c r="D689" s="767" t="s">
        <v>17824</v>
      </c>
      <c r="E689" s="479">
        <v>12000</v>
      </c>
      <c r="F689" s="690" t="s">
        <v>17516</v>
      </c>
      <c r="G689" s="583" t="s">
        <v>17517</v>
      </c>
      <c r="H689" s="767" t="s">
        <v>1119</v>
      </c>
      <c r="I689" s="767" t="s">
        <v>17919</v>
      </c>
      <c r="J689" s="829" t="s">
        <v>17919</v>
      </c>
      <c r="K689" s="834">
        <v>2</v>
      </c>
      <c r="L689" s="741">
        <v>6</v>
      </c>
      <c r="M689" s="835">
        <v>69600</v>
      </c>
      <c r="N689" s="831"/>
      <c r="O689" s="741"/>
      <c r="P689" s="696"/>
      <c r="Q689" s="771"/>
    </row>
    <row r="690" spans="1:17" s="770" customFormat="1" ht="24">
      <c r="A690" s="725" t="s">
        <v>18640</v>
      </c>
      <c r="B690" s="693" t="s">
        <v>7471</v>
      </c>
      <c r="C690" s="690" t="s">
        <v>73</v>
      </c>
      <c r="D690" s="767" t="s">
        <v>17815</v>
      </c>
      <c r="E690" s="479">
        <v>8000</v>
      </c>
      <c r="F690" s="690">
        <v>29688182</v>
      </c>
      <c r="G690" s="583" t="s">
        <v>17518</v>
      </c>
      <c r="H690" s="767" t="s">
        <v>1805</v>
      </c>
      <c r="I690" s="767" t="s">
        <v>17919</v>
      </c>
      <c r="J690" s="829" t="s">
        <v>17919</v>
      </c>
      <c r="K690" s="834">
        <v>1</v>
      </c>
      <c r="L690" s="741">
        <v>3</v>
      </c>
      <c r="M690" s="835">
        <v>17866.669999999998</v>
      </c>
      <c r="N690" s="831"/>
      <c r="O690" s="741"/>
      <c r="P690" s="696"/>
      <c r="Q690" s="771"/>
    </row>
    <row r="691" spans="1:17" s="770" customFormat="1" ht="24">
      <c r="A691" s="725" t="s">
        <v>18640</v>
      </c>
      <c r="B691" s="693" t="s">
        <v>7471</v>
      </c>
      <c r="C691" s="690" t="s">
        <v>73</v>
      </c>
      <c r="D691" s="767" t="s">
        <v>17825</v>
      </c>
      <c r="E691" s="479">
        <v>10000</v>
      </c>
      <c r="F691" s="690">
        <v>43334197</v>
      </c>
      <c r="G691" s="583" t="s">
        <v>17519</v>
      </c>
      <c r="H691" s="767" t="s">
        <v>8612</v>
      </c>
      <c r="I691" s="767" t="s">
        <v>17919</v>
      </c>
      <c r="J691" s="829" t="s">
        <v>17919</v>
      </c>
      <c r="K691" s="834"/>
      <c r="L691" s="741"/>
      <c r="M691" s="835"/>
      <c r="N691" s="831">
        <v>2</v>
      </c>
      <c r="O691" s="741">
        <v>1</v>
      </c>
      <c r="P691" s="696">
        <v>4000</v>
      </c>
      <c r="Q691" s="771"/>
    </row>
    <row r="692" spans="1:17" s="770" customFormat="1" ht="24">
      <c r="A692" s="725" t="s">
        <v>18640</v>
      </c>
      <c r="B692" s="693" t="s">
        <v>7471</v>
      </c>
      <c r="C692" s="690" t="s">
        <v>73</v>
      </c>
      <c r="D692" s="767" t="s">
        <v>17826</v>
      </c>
      <c r="E692" s="479">
        <v>3500</v>
      </c>
      <c r="F692" s="690" t="s">
        <v>17520</v>
      </c>
      <c r="G692" s="583" t="s">
        <v>17521</v>
      </c>
      <c r="H692" s="767" t="s">
        <v>888</v>
      </c>
      <c r="I692" s="583" t="s">
        <v>802</v>
      </c>
      <c r="J692" s="829" t="s">
        <v>786</v>
      </c>
      <c r="K692" s="834">
        <v>4</v>
      </c>
      <c r="L692" s="741">
        <v>12</v>
      </c>
      <c r="M692" s="835">
        <v>42000</v>
      </c>
      <c r="N692" s="831">
        <v>2</v>
      </c>
      <c r="O692" s="741">
        <v>6</v>
      </c>
      <c r="P692" s="696">
        <v>21000</v>
      </c>
      <c r="Q692" s="771"/>
    </row>
    <row r="693" spans="1:17" s="770" customFormat="1" ht="24">
      <c r="A693" s="725" t="s">
        <v>18640</v>
      </c>
      <c r="B693" s="693" t="s">
        <v>7471</v>
      </c>
      <c r="C693" s="690" t="s">
        <v>73</v>
      </c>
      <c r="D693" s="767" t="s">
        <v>17795</v>
      </c>
      <c r="E693" s="479">
        <v>10000</v>
      </c>
      <c r="F693" s="690" t="s">
        <v>17522</v>
      </c>
      <c r="G693" s="583" t="s">
        <v>17523</v>
      </c>
      <c r="H693" s="767" t="s">
        <v>8612</v>
      </c>
      <c r="I693" s="767" t="s">
        <v>17919</v>
      </c>
      <c r="J693" s="829" t="s">
        <v>17919</v>
      </c>
      <c r="K693" s="834">
        <v>4</v>
      </c>
      <c r="L693" s="741">
        <v>12</v>
      </c>
      <c r="M693" s="835">
        <v>120000</v>
      </c>
      <c r="N693" s="831">
        <v>1</v>
      </c>
      <c r="O693" s="741">
        <v>1</v>
      </c>
      <c r="P693" s="696">
        <v>10000</v>
      </c>
      <c r="Q693" s="771"/>
    </row>
    <row r="694" spans="1:17" s="770" customFormat="1" ht="24">
      <c r="A694" s="725" t="s">
        <v>18640</v>
      </c>
      <c r="B694" s="693" t="s">
        <v>7471</v>
      </c>
      <c r="C694" s="690" t="s">
        <v>73</v>
      </c>
      <c r="D694" s="767" t="s">
        <v>2967</v>
      </c>
      <c r="E694" s="479">
        <v>6000</v>
      </c>
      <c r="F694" s="690" t="s">
        <v>17524</v>
      </c>
      <c r="G694" s="583" t="s">
        <v>17525</v>
      </c>
      <c r="H694" s="767" t="s">
        <v>5617</v>
      </c>
      <c r="I694" s="767" t="s">
        <v>17919</v>
      </c>
      <c r="J694" s="829" t="s">
        <v>17919</v>
      </c>
      <c r="K694" s="834">
        <v>4</v>
      </c>
      <c r="L694" s="741">
        <v>10</v>
      </c>
      <c r="M694" s="835">
        <v>54400</v>
      </c>
      <c r="N694" s="831"/>
      <c r="O694" s="741"/>
      <c r="P694" s="696"/>
      <c r="Q694" s="771"/>
    </row>
    <row r="695" spans="1:17" s="770" customFormat="1" ht="24">
      <c r="A695" s="725" t="s">
        <v>18640</v>
      </c>
      <c r="B695" s="693" t="s">
        <v>7471</v>
      </c>
      <c r="C695" s="690" t="s">
        <v>73</v>
      </c>
      <c r="D695" s="767" t="s">
        <v>17827</v>
      </c>
      <c r="E695" s="479">
        <v>7000</v>
      </c>
      <c r="F695" s="690" t="s">
        <v>17524</v>
      </c>
      <c r="G695" s="583" t="s">
        <v>17525</v>
      </c>
      <c r="H695" s="767" t="s">
        <v>5617</v>
      </c>
      <c r="I695" s="767" t="s">
        <v>17919</v>
      </c>
      <c r="J695" s="829" t="s">
        <v>17919</v>
      </c>
      <c r="K695" s="834">
        <v>1</v>
      </c>
      <c r="L695" s="741">
        <v>2</v>
      </c>
      <c r="M695" s="835">
        <v>20533.330000000002</v>
      </c>
      <c r="N695" s="831">
        <v>1</v>
      </c>
      <c r="O695" s="741">
        <v>1</v>
      </c>
      <c r="P695" s="696">
        <v>7000</v>
      </c>
      <c r="Q695" s="771"/>
    </row>
    <row r="696" spans="1:17" s="770" customFormat="1" ht="24">
      <c r="A696" s="725" t="s">
        <v>18640</v>
      </c>
      <c r="B696" s="693" t="s">
        <v>7471</v>
      </c>
      <c r="C696" s="690" t="s">
        <v>73</v>
      </c>
      <c r="D696" s="767" t="s">
        <v>17795</v>
      </c>
      <c r="E696" s="479">
        <v>10000</v>
      </c>
      <c r="F696" s="690" t="s">
        <v>17526</v>
      </c>
      <c r="G696" s="583" t="s">
        <v>17527</v>
      </c>
      <c r="H696" s="767" t="s">
        <v>8612</v>
      </c>
      <c r="I696" s="583" t="s">
        <v>802</v>
      </c>
      <c r="J696" s="829" t="s">
        <v>786</v>
      </c>
      <c r="K696" s="834">
        <v>4</v>
      </c>
      <c r="L696" s="741">
        <v>12</v>
      </c>
      <c r="M696" s="835">
        <v>120000</v>
      </c>
      <c r="N696" s="831">
        <v>2</v>
      </c>
      <c r="O696" s="741">
        <v>6</v>
      </c>
      <c r="P696" s="696">
        <v>60000</v>
      </c>
      <c r="Q696" s="771"/>
    </row>
    <row r="697" spans="1:17" s="770" customFormat="1" ht="36">
      <c r="A697" s="725" t="s">
        <v>18640</v>
      </c>
      <c r="B697" s="693" t="s">
        <v>7471</v>
      </c>
      <c r="C697" s="690" t="s">
        <v>73</v>
      </c>
      <c r="D697" s="767" t="s">
        <v>17828</v>
      </c>
      <c r="E697" s="479">
        <v>12000</v>
      </c>
      <c r="F697" s="708" t="s">
        <v>17528</v>
      </c>
      <c r="G697" s="583" t="s">
        <v>17529</v>
      </c>
      <c r="H697" s="767" t="s">
        <v>17908</v>
      </c>
      <c r="I697" s="767" t="s">
        <v>17919</v>
      </c>
      <c r="J697" s="829" t="s">
        <v>17919</v>
      </c>
      <c r="K697" s="834">
        <v>1</v>
      </c>
      <c r="L697" s="741">
        <v>1</v>
      </c>
      <c r="M697" s="835">
        <v>7600</v>
      </c>
      <c r="N697" s="831">
        <v>2</v>
      </c>
      <c r="O697" s="741">
        <v>6</v>
      </c>
      <c r="P697" s="696">
        <v>72000</v>
      </c>
      <c r="Q697" s="771"/>
    </row>
    <row r="698" spans="1:17" s="770" customFormat="1" ht="24">
      <c r="A698" s="725" t="s">
        <v>18640</v>
      </c>
      <c r="B698" s="693" t="s">
        <v>7471</v>
      </c>
      <c r="C698" s="690" t="s">
        <v>73</v>
      </c>
      <c r="D698" s="767" t="s">
        <v>17829</v>
      </c>
      <c r="E698" s="479">
        <v>4000</v>
      </c>
      <c r="F698" s="690" t="s">
        <v>17530</v>
      </c>
      <c r="G698" s="583" t="s">
        <v>17531</v>
      </c>
      <c r="H698" s="767" t="s">
        <v>17906</v>
      </c>
      <c r="I698" s="767" t="s">
        <v>17919</v>
      </c>
      <c r="J698" s="829" t="s">
        <v>17919</v>
      </c>
      <c r="K698" s="834">
        <v>1</v>
      </c>
      <c r="L698" s="741">
        <v>6</v>
      </c>
      <c r="M698" s="835">
        <v>24000</v>
      </c>
      <c r="N698" s="831"/>
      <c r="O698" s="741"/>
      <c r="P698" s="696"/>
      <c r="Q698" s="771"/>
    </row>
    <row r="699" spans="1:17" s="770" customFormat="1" ht="24">
      <c r="A699" s="725" t="s">
        <v>18640</v>
      </c>
      <c r="B699" s="693" t="s">
        <v>7471</v>
      </c>
      <c r="C699" s="690" t="s">
        <v>73</v>
      </c>
      <c r="D699" s="767" t="s">
        <v>17830</v>
      </c>
      <c r="E699" s="479">
        <v>5500</v>
      </c>
      <c r="F699" s="690" t="s">
        <v>17532</v>
      </c>
      <c r="G699" s="583" t="s">
        <v>17533</v>
      </c>
      <c r="H699" s="767" t="s">
        <v>17909</v>
      </c>
      <c r="I699" s="767" t="s">
        <v>17920</v>
      </c>
      <c r="J699" s="829" t="s">
        <v>17920</v>
      </c>
      <c r="K699" s="834">
        <v>4</v>
      </c>
      <c r="L699" s="741">
        <v>12</v>
      </c>
      <c r="M699" s="835">
        <v>66000</v>
      </c>
      <c r="N699" s="831">
        <v>2</v>
      </c>
      <c r="O699" s="741">
        <v>6</v>
      </c>
      <c r="P699" s="696">
        <v>33000</v>
      </c>
      <c r="Q699" s="771"/>
    </row>
    <row r="700" spans="1:17" s="770" customFormat="1" ht="24">
      <c r="A700" s="725" t="s">
        <v>18640</v>
      </c>
      <c r="B700" s="693" t="s">
        <v>7471</v>
      </c>
      <c r="C700" s="690" t="s">
        <v>73</v>
      </c>
      <c r="D700" s="767" t="s">
        <v>17831</v>
      </c>
      <c r="E700" s="479">
        <v>7000</v>
      </c>
      <c r="F700" s="690" t="s">
        <v>17534</v>
      </c>
      <c r="G700" s="583" t="s">
        <v>17535</v>
      </c>
      <c r="H700" s="767" t="s">
        <v>8671</v>
      </c>
      <c r="I700" s="767" t="s">
        <v>17919</v>
      </c>
      <c r="J700" s="829" t="s">
        <v>17919</v>
      </c>
      <c r="K700" s="834">
        <v>2</v>
      </c>
      <c r="L700" s="741">
        <v>7</v>
      </c>
      <c r="M700" s="835">
        <v>47165.881999999212</v>
      </c>
      <c r="N700" s="831">
        <v>2</v>
      </c>
      <c r="O700" s="741">
        <v>6</v>
      </c>
      <c r="P700" s="696">
        <v>42000</v>
      </c>
      <c r="Q700" s="771"/>
    </row>
    <row r="701" spans="1:17" s="770" customFormat="1" ht="24">
      <c r="A701" s="725" t="s">
        <v>18640</v>
      </c>
      <c r="B701" s="693" t="s">
        <v>7471</v>
      </c>
      <c r="C701" s="690" t="s">
        <v>73</v>
      </c>
      <c r="D701" s="767" t="s">
        <v>17832</v>
      </c>
      <c r="E701" s="479">
        <v>12000</v>
      </c>
      <c r="F701" s="690">
        <v>21441628</v>
      </c>
      <c r="G701" s="583" t="s">
        <v>17536</v>
      </c>
      <c r="H701" s="767" t="s">
        <v>8612</v>
      </c>
      <c r="I701" s="767" t="s">
        <v>17919</v>
      </c>
      <c r="J701" s="829" t="s">
        <v>17919</v>
      </c>
      <c r="K701" s="834">
        <v>4</v>
      </c>
      <c r="L701" s="741">
        <v>7</v>
      </c>
      <c r="M701" s="835">
        <v>76800</v>
      </c>
      <c r="N701" s="831">
        <v>1</v>
      </c>
      <c r="O701" s="741">
        <v>2</v>
      </c>
      <c r="P701" s="696">
        <v>24000</v>
      </c>
      <c r="Q701" s="771"/>
    </row>
    <row r="702" spans="1:17" s="770" customFormat="1" ht="24">
      <c r="A702" s="725" t="s">
        <v>18640</v>
      </c>
      <c r="B702" s="693" t="s">
        <v>7471</v>
      </c>
      <c r="C702" s="690" t="s">
        <v>73</v>
      </c>
      <c r="D702" s="767" t="s">
        <v>17795</v>
      </c>
      <c r="E702" s="479">
        <v>10000</v>
      </c>
      <c r="F702" s="690" t="s">
        <v>17537</v>
      </c>
      <c r="G702" s="583" t="s">
        <v>17538</v>
      </c>
      <c r="H702" s="767" t="s">
        <v>8612</v>
      </c>
      <c r="I702" s="767" t="s">
        <v>17919</v>
      </c>
      <c r="J702" s="829" t="s">
        <v>17919</v>
      </c>
      <c r="K702" s="834">
        <v>4</v>
      </c>
      <c r="L702" s="741">
        <v>12</v>
      </c>
      <c r="M702" s="835">
        <v>120000</v>
      </c>
      <c r="N702" s="831">
        <v>3</v>
      </c>
      <c r="O702" s="741"/>
      <c r="P702" s="696">
        <v>60000</v>
      </c>
      <c r="Q702" s="771"/>
    </row>
    <row r="703" spans="1:17" s="770" customFormat="1" ht="24">
      <c r="A703" s="725" t="s">
        <v>18640</v>
      </c>
      <c r="B703" s="693" t="s">
        <v>7471</v>
      </c>
      <c r="C703" s="690" t="s">
        <v>73</v>
      </c>
      <c r="D703" s="767" t="s">
        <v>17833</v>
      </c>
      <c r="E703" s="479">
        <v>8000</v>
      </c>
      <c r="F703" s="690">
        <v>43177659</v>
      </c>
      <c r="G703" s="583" t="s">
        <v>17539</v>
      </c>
      <c r="H703" s="767" t="s">
        <v>1805</v>
      </c>
      <c r="I703" s="767" t="s">
        <v>17919</v>
      </c>
      <c r="J703" s="829" t="s">
        <v>17919</v>
      </c>
      <c r="K703" s="834">
        <v>1</v>
      </c>
      <c r="L703" s="741">
        <v>3</v>
      </c>
      <c r="M703" s="835">
        <v>21866.67</v>
      </c>
      <c r="N703" s="831">
        <v>1</v>
      </c>
      <c r="O703" s="741">
        <v>6</v>
      </c>
      <c r="P703" s="696">
        <v>48000</v>
      </c>
      <c r="Q703" s="771"/>
    </row>
    <row r="704" spans="1:17" s="770" customFormat="1" ht="24">
      <c r="A704" s="725" t="s">
        <v>18640</v>
      </c>
      <c r="B704" s="693" t="s">
        <v>7471</v>
      </c>
      <c r="C704" s="690" t="s">
        <v>73</v>
      </c>
      <c r="D704" s="767" t="s">
        <v>4114</v>
      </c>
      <c r="E704" s="479">
        <v>5000</v>
      </c>
      <c r="F704" s="690" t="s">
        <v>17540</v>
      </c>
      <c r="G704" s="583" t="s">
        <v>17541</v>
      </c>
      <c r="H704" s="767" t="s">
        <v>1929</v>
      </c>
      <c r="I704" s="767" t="s">
        <v>17920</v>
      </c>
      <c r="J704" s="829" t="s">
        <v>17920</v>
      </c>
      <c r="K704" s="834">
        <v>4</v>
      </c>
      <c r="L704" s="741">
        <v>10</v>
      </c>
      <c r="M704" s="835">
        <v>47833.33</v>
      </c>
      <c r="N704" s="831"/>
      <c r="O704" s="741"/>
      <c r="P704" s="696"/>
      <c r="Q704" s="771"/>
    </row>
    <row r="705" spans="1:17" s="770" customFormat="1" ht="28.15" customHeight="1">
      <c r="A705" s="725" t="s">
        <v>18640</v>
      </c>
      <c r="B705" s="693" t="s">
        <v>7471</v>
      </c>
      <c r="C705" s="690" t="s">
        <v>73</v>
      </c>
      <c r="D705" s="767" t="s">
        <v>4114</v>
      </c>
      <c r="E705" s="479">
        <v>6000</v>
      </c>
      <c r="F705" s="690" t="s">
        <v>17540</v>
      </c>
      <c r="G705" s="583" t="s">
        <v>17541</v>
      </c>
      <c r="H705" s="767" t="s">
        <v>1929</v>
      </c>
      <c r="I705" s="767" t="s">
        <v>17920</v>
      </c>
      <c r="J705" s="829" t="s">
        <v>17920</v>
      </c>
      <c r="K705" s="834">
        <v>1</v>
      </c>
      <c r="L705" s="741">
        <v>2</v>
      </c>
      <c r="M705" s="835">
        <v>13000</v>
      </c>
      <c r="N705" s="831"/>
      <c r="O705" s="741"/>
      <c r="P705" s="696"/>
      <c r="Q705" s="771"/>
    </row>
    <row r="706" spans="1:17" s="770" customFormat="1" ht="28.15" customHeight="1">
      <c r="A706" s="725" t="s">
        <v>18640</v>
      </c>
      <c r="B706" s="693" t="s">
        <v>7471</v>
      </c>
      <c r="C706" s="690" t="s">
        <v>73</v>
      </c>
      <c r="D706" s="767" t="s">
        <v>17834</v>
      </c>
      <c r="E706" s="479">
        <v>14000</v>
      </c>
      <c r="F706" s="690">
        <v>10548467</v>
      </c>
      <c r="G706" s="583" t="s">
        <v>17542</v>
      </c>
      <c r="H706" s="767" t="s">
        <v>1119</v>
      </c>
      <c r="I706" s="767" t="s">
        <v>17919</v>
      </c>
      <c r="J706" s="829" t="s">
        <v>17919</v>
      </c>
      <c r="K706" s="834"/>
      <c r="L706" s="741"/>
      <c r="M706" s="835"/>
      <c r="N706" s="831">
        <v>2</v>
      </c>
      <c r="O706" s="741">
        <v>4</v>
      </c>
      <c r="P706" s="696">
        <v>54133.33</v>
      </c>
      <c r="Q706" s="771"/>
    </row>
    <row r="707" spans="1:17" s="770" customFormat="1" ht="28.15" customHeight="1">
      <c r="A707" s="725" t="s">
        <v>18640</v>
      </c>
      <c r="B707" s="693" t="s">
        <v>7471</v>
      </c>
      <c r="C707" s="690" t="s">
        <v>73</v>
      </c>
      <c r="D707" s="767" t="s">
        <v>17822</v>
      </c>
      <c r="E707" s="479">
        <v>7000</v>
      </c>
      <c r="F707" s="690" t="s">
        <v>17543</v>
      </c>
      <c r="G707" s="583" t="s">
        <v>17544</v>
      </c>
      <c r="H707" s="767" t="s">
        <v>5617</v>
      </c>
      <c r="I707" s="767" t="s">
        <v>17919</v>
      </c>
      <c r="J707" s="829" t="s">
        <v>17919</v>
      </c>
      <c r="K707" s="834">
        <v>3</v>
      </c>
      <c r="L707" s="741">
        <v>10</v>
      </c>
      <c r="M707" s="835">
        <v>63466.67</v>
      </c>
      <c r="N707" s="831"/>
      <c r="O707" s="741"/>
      <c r="P707" s="696"/>
      <c r="Q707" s="771"/>
    </row>
    <row r="708" spans="1:17" s="770" customFormat="1" ht="28.15" customHeight="1">
      <c r="A708" s="725" t="s">
        <v>18640</v>
      </c>
      <c r="B708" s="693" t="s">
        <v>7471</v>
      </c>
      <c r="C708" s="690" t="s">
        <v>73</v>
      </c>
      <c r="D708" s="767" t="s">
        <v>17835</v>
      </c>
      <c r="E708" s="479">
        <v>8000</v>
      </c>
      <c r="F708" s="690" t="s">
        <v>17543</v>
      </c>
      <c r="G708" s="583" t="s">
        <v>17544</v>
      </c>
      <c r="H708" s="767" t="s">
        <v>5617</v>
      </c>
      <c r="I708" s="767" t="s">
        <v>17919</v>
      </c>
      <c r="J708" s="829" t="s">
        <v>17919</v>
      </c>
      <c r="K708" s="834">
        <v>1</v>
      </c>
      <c r="L708" s="741">
        <v>2</v>
      </c>
      <c r="M708" s="835">
        <v>23466.67</v>
      </c>
      <c r="N708" s="831">
        <v>1</v>
      </c>
      <c r="O708" s="741">
        <v>2</v>
      </c>
      <c r="P708" s="696">
        <v>8533.33</v>
      </c>
      <c r="Q708" s="771"/>
    </row>
    <row r="709" spans="1:17" s="770" customFormat="1" ht="28.15" customHeight="1">
      <c r="A709" s="725" t="s">
        <v>18640</v>
      </c>
      <c r="B709" s="693" t="s">
        <v>7471</v>
      </c>
      <c r="C709" s="690" t="s">
        <v>73</v>
      </c>
      <c r="D709" s="767" t="s">
        <v>17836</v>
      </c>
      <c r="E709" s="479">
        <v>12000</v>
      </c>
      <c r="F709" s="690">
        <v>16411468</v>
      </c>
      <c r="G709" s="583" t="s">
        <v>17545</v>
      </c>
      <c r="H709" s="767" t="s">
        <v>17906</v>
      </c>
      <c r="I709" s="767" t="s">
        <v>17919</v>
      </c>
      <c r="J709" s="829" t="s">
        <v>17919</v>
      </c>
      <c r="K709" s="834">
        <v>2</v>
      </c>
      <c r="L709" s="741">
        <v>7</v>
      </c>
      <c r="M709" s="835">
        <v>78800</v>
      </c>
      <c r="N709" s="831">
        <v>3</v>
      </c>
      <c r="O709" s="741">
        <v>6</v>
      </c>
      <c r="P709" s="696">
        <v>72000</v>
      </c>
      <c r="Q709" s="771"/>
    </row>
    <row r="710" spans="1:17" s="770" customFormat="1" ht="28.15" customHeight="1">
      <c r="A710" s="725" t="s">
        <v>18640</v>
      </c>
      <c r="B710" s="693" t="s">
        <v>7471</v>
      </c>
      <c r="C710" s="690" t="s">
        <v>73</v>
      </c>
      <c r="D710" s="767" t="s">
        <v>17802</v>
      </c>
      <c r="E710" s="479">
        <v>15600</v>
      </c>
      <c r="F710" s="690" t="s">
        <v>17546</v>
      </c>
      <c r="G710" s="583" t="s">
        <v>17547</v>
      </c>
      <c r="H710" s="767" t="s">
        <v>8612</v>
      </c>
      <c r="I710" s="767" t="s">
        <v>17919</v>
      </c>
      <c r="J710" s="829" t="s">
        <v>17919</v>
      </c>
      <c r="K710" s="834"/>
      <c r="L710" s="741"/>
      <c r="M710" s="835"/>
      <c r="N710" s="831">
        <v>1</v>
      </c>
      <c r="O710" s="741">
        <v>2</v>
      </c>
      <c r="P710" s="696">
        <v>17680</v>
      </c>
      <c r="Q710" s="771"/>
    </row>
    <row r="711" spans="1:17" s="770" customFormat="1" ht="24">
      <c r="A711" s="725" t="s">
        <v>18640</v>
      </c>
      <c r="B711" s="693" t="s">
        <v>7471</v>
      </c>
      <c r="C711" s="690" t="s">
        <v>73</v>
      </c>
      <c r="D711" s="767" t="s">
        <v>17795</v>
      </c>
      <c r="E711" s="479">
        <v>10000</v>
      </c>
      <c r="F711" s="690" t="s">
        <v>17548</v>
      </c>
      <c r="G711" s="583" t="s">
        <v>17549</v>
      </c>
      <c r="H711" s="767" t="s">
        <v>17906</v>
      </c>
      <c r="I711" s="767" t="s">
        <v>17919</v>
      </c>
      <c r="J711" s="829" t="s">
        <v>17919</v>
      </c>
      <c r="K711" s="834">
        <v>3</v>
      </c>
      <c r="L711" s="741">
        <v>12</v>
      </c>
      <c r="M711" s="835">
        <v>120000</v>
      </c>
      <c r="N711" s="831">
        <v>2</v>
      </c>
      <c r="O711" s="741"/>
      <c r="P711" s="696"/>
      <c r="Q711" s="771"/>
    </row>
    <row r="712" spans="1:17" s="770" customFormat="1" ht="24">
      <c r="A712" s="725" t="s">
        <v>18640</v>
      </c>
      <c r="B712" s="693" t="s">
        <v>7471</v>
      </c>
      <c r="C712" s="690" t="s">
        <v>73</v>
      </c>
      <c r="D712" s="767" t="s">
        <v>17795</v>
      </c>
      <c r="E712" s="479">
        <v>10000</v>
      </c>
      <c r="F712" s="690" t="s">
        <v>17550</v>
      </c>
      <c r="G712" s="583" t="s">
        <v>17551</v>
      </c>
      <c r="H712" s="767" t="s">
        <v>8612</v>
      </c>
      <c r="I712" s="767" t="s">
        <v>17919</v>
      </c>
      <c r="J712" s="829" t="s">
        <v>17919</v>
      </c>
      <c r="K712" s="834">
        <v>4</v>
      </c>
      <c r="L712" s="741">
        <v>12</v>
      </c>
      <c r="M712" s="835">
        <v>120000</v>
      </c>
      <c r="N712" s="831">
        <v>2</v>
      </c>
      <c r="O712" s="741">
        <v>6</v>
      </c>
      <c r="P712" s="696">
        <v>60000</v>
      </c>
      <c r="Q712" s="771"/>
    </row>
    <row r="713" spans="1:17" s="770" customFormat="1" ht="24">
      <c r="A713" s="725" t="s">
        <v>18640</v>
      </c>
      <c r="B713" s="693" t="s">
        <v>7471</v>
      </c>
      <c r="C713" s="690" t="s">
        <v>73</v>
      </c>
      <c r="D713" s="767" t="s">
        <v>17837</v>
      </c>
      <c r="E713" s="479">
        <v>4200</v>
      </c>
      <c r="F713" s="690" t="s">
        <v>17552</v>
      </c>
      <c r="G713" s="583" t="s">
        <v>17553</v>
      </c>
      <c r="H713" s="767" t="s">
        <v>5617</v>
      </c>
      <c r="I713" s="767" t="s">
        <v>17920</v>
      </c>
      <c r="J713" s="829" t="s">
        <v>17920</v>
      </c>
      <c r="K713" s="834">
        <v>3</v>
      </c>
      <c r="L713" s="741">
        <v>12</v>
      </c>
      <c r="M713" s="835">
        <v>50400</v>
      </c>
      <c r="N713" s="831">
        <v>1</v>
      </c>
      <c r="O713" s="741">
        <v>6</v>
      </c>
      <c r="P713" s="696">
        <v>25200</v>
      </c>
      <c r="Q713" s="771"/>
    </row>
    <row r="714" spans="1:17" s="770" customFormat="1" ht="24">
      <c r="A714" s="725" t="s">
        <v>18640</v>
      </c>
      <c r="B714" s="693" t="s">
        <v>7471</v>
      </c>
      <c r="C714" s="690" t="s">
        <v>73</v>
      </c>
      <c r="D714" s="767" t="s">
        <v>17838</v>
      </c>
      <c r="E714" s="479">
        <v>7000</v>
      </c>
      <c r="F714" s="690" t="s">
        <v>17554</v>
      </c>
      <c r="G714" s="583" t="s">
        <v>17555</v>
      </c>
      <c r="H714" s="767" t="s">
        <v>888</v>
      </c>
      <c r="I714" s="767" t="s">
        <v>17919</v>
      </c>
      <c r="J714" s="829" t="s">
        <v>17919</v>
      </c>
      <c r="K714" s="834">
        <v>3</v>
      </c>
      <c r="L714" s="741">
        <v>10</v>
      </c>
      <c r="M714" s="835">
        <v>63466.67</v>
      </c>
      <c r="N714" s="831"/>
      <c r="O714" s="741"/>
      <c r="P714" s="696"/>
      <c r="Q714" s="771"/>
    </row>
    <row r="715" spans="1:17" s="770" customFormat="1" ht="24">
      <c r="A715" s="725" t="s">
        <v>18640</v>
      </c>
      <c r="B715" s="693" t="s">
        <v>7471</v>
      </c>
      <c r="C715" s="690" t="s">
        <v>73</v>
      </c>
      <c r="D715" s="767" t="s">
        <v>17839</v>
      </c>
      <c r="E715" s="479">
        <v>8000</v>
      </c>
      <c r="F715" s="690" t="s">
        <v>17554</v>
      </c>
      <c r="G715" s="583" t="s">
        <v>17555</v>
      </c>
      <c r="H715" s="767" t="s">
        <v>888</v>
      </c>
      <c r="I715" s="767" t="s">
        <v>17919</v>
      </c>
      <c r="J715" s="829" t="s">
        <v>17919</v>
      </c>
      <c r="K715" s="834">
        <v>1</v>
      </c>
      <c r="L715" s="741">
        <v>2</v>
      </c>
      <c r="M715" s="835">
        <v>23466.67</v>
      </c>
      <c r="N715" s="831">
        <v>2</v>
      </c>
      <c r="O715" s="741">
        <v>6</v>
      </c>
      <c r="P715" s="696">
        <v>48000</v>
      </c>
      <c r="Q715" s="771"/>
    </row>
    <row r="716" spans="1:17" s="770" customFormat="1" ht="24">
      <c r="A716" s="725" t="s">
        <v>18640</v>
      </c>
      <c r="B716" s="693" t="s">
        <v>7471</v>
      </c>
      <c r="C716" s="690" t="s">
        <v>73</v>
      </c>
      <c r="D716" s="767" t="s">
        <v>683</v>
      </c>
      <c r="E716" s="479">
        <v>15600</v>
      </c>
      <c r="F716" s="690">
        <v>40116742</v>
      </c>
      <c r="G716" s="583" t="s">
        <v>17556</v>
      </c>
      <c r="H716" s="767" t="s">
        <v>1119</v>
      </c>
      <c r="I716" s="767" t="s">
        <v>17919</v>
      </c>
      <c r="J716" s="829" t="s">
        <v>17919</v>
      </c>
      <c r="K716" s="834">
        <v>1</v>
      </c>
      <c r="L716" s="741">
        <v>2</v>
      </c>
      <c r="M716" s="835">
        <v>27560</v>
      </c>
      <c r="N716" s="831"/>
      <c r="O716" s="741"/>
      <c r="P716" s="696"/>
      <c r="Q716" s="771"/>
    </row>
    <row r="717" spans="1:17" s="770" customFormat="1" ht="24">
      <c r="A717" s="725" t="s">
        <v>18640</v>
      </c>
      <c r="B717" s="693" t="s">
        <v>7471</v>
      </c>
      <c r="C717" s="690" t="s">
        <v>73</v>
      </c>
      <c r="D717" s="767" t="s">
        <v>17815</v>
      </c>
      <c r="E717" s="479">
        <v>8000</v>
      </c>
      <c r="F717" s="690">
        <v>40480970</v>
      </c>
      <c r="G717" s="583" t="s">
        <v>17557</v>
      </c>
      <c r="H717" s="767" t="s">
        <v>8612</v>
      </c>
      <c r="I717" s="767" t="s">
        <v>17919</v>
      </c>
      <c r="J717" s="829" t="s">
        <v>17919</v>
      </c>
      <c r="K717" s="834">
        <v>1</v>
      </c>
      <c r="L717" s="741">
        <v>3</v>
      </c>
      <c r="M717" s="835">
        <v>19733.330000000002</v>
      </c>
      <c r="N717" s="831">
        <v>2</v>
      </c>
      <c r="O717" s="741">
        <v>6</v>
      </c>
      <c r="P717" s="696">
        <v>48000</v>
      </c>
      <c r="Q717" s="771"/>
    </row>
    <row r="718" spans="1:17" s="770" customFormat="1" ht="24">
      <c r="A718" s="725" t="s">
        <v>18640</v>
      </c>
      <c r="B718" s="693" t="s">
        <v>7471</v>
      </c>
      <c r="C718" s="690" t="s">
        <v>73</v>
      </c>
      <c r="D718" s="767" t="s">
        <v>17840</v>
      </c>
      <c r="E718" s="479">
        <v>8000</v>
      </c>
      <c r="F718" s="690">
        <v>41648888</v>
      </c>
      <c r="G718" s="583" t="s">
        <v>17558</v>
      </c>
      <c r="H718" s="767" t="s">
        <v>8612</v>
      </c>
      <c r="I718" s="767" t="s">
        <v>17919</v>
      </c>
      <c r="J718" s="829" t="s">
        <v>17919</v>
      </c>
      <c r="K718" s="834">
        <v>1</v>
      </c>
      <c r="L718" s="741">
        <v>3</v>
      </c>
      <c r="M718" s="835">
        <v>24000</v>
      </c>
      <c r="N718" s="831"/>
      <c r="O718" s="741"/>
      <c r="P718" s="696"/>
      <c r="Q718" s="771"/>
    </row>
    <row r="719" spans="1:17" s="770" customFormat="1" ht="24">
      <c r="A719" s="725" t="s">
        <v>18640</v>
      </c>
      <c r="B719" s="693" t="s">
        <v>7471</v>
      </c>
      <c r="C719" s="690" t="s">
        <v>73</v>
      </c>
      <c r="D719" s="767" t="s">
        <v>16426</v>
      </c>
      <c r="E719" s="479">
        <v>6500</v>
      </c>
      <c r="F719" s="690" t="s">
        <v>17559</v>
      </c>
      <c r="G719" s="583" t="s">
        <v>17560</v>
      </c>
      <c r="H719" s="767" t="s">
        <v>1929</v>
      </c>
      <c r="I719" s="767" t="s">
        <v>17920</v>
      </c>
      <c r="J719" s="829" t="s">
        <v>17920</v>
      </c>
      <c r="K719" s="834">
        <v>1</v>
      </c>
      <c r="L719" s="741">
        <v>5</v>
      </c>
      <c r="M719" s="835">
        <v>32500</v>
      </c>
      <c r="N719" s="831">
        <v>4</v>
      </c>
      <c r="O719" s="741">
        <v>6</v>
      </c>
      <c r="P719" s="696">
        <v>39000</v>
      </c>
      <c r="Q719" s="771"/>
    </row>
    <row r="720" spans="1:17" s="770" customFormat="1" ht="24">
      <c r="A720" s="725" t="s">
        <v>18640</v>
      </c>
      <c r="B720" s="693" t="s">
        <v>7471</v>
      </c>
      <c r="C720" s="690" t="s">
        <v>73</v>
      </c>
      <c r="D720" s="767" t="s">
        <v>4114</v>
      </c>
      <c r="E720" s="479">
        <v>5500</v>
      </c>
      <c r="F720" s="690" t="s">
        <v>17559</v>
      </c>
      <c r="G720" s="583" t="s">
        <v>17560</v>
      </c>
      <c r="H720" s="767" t="s">
        <v>1929</v>
      </c>
      <c r="I720" s="767" t="s">
        <v>17920</v>
      </c>
      <c r="J720" s="829" t="s">
        <v>17920</v>
      </c>
      <c r="K720" s="834">
        <v>1</v>
      </c>
      <c r="L720" s="741">
        <v>7</v>
      </c>
      <c r="M720" s="835">
        <v>38500</v>
      </c>
      <c r="N720" s="831"/>
      <c r="O720" s="741"/>
      <c r="P720" s="696"/>
      <c r="Q720" s="771"/>
    </row>
    <row r="721" spans="1:17" s="770" customFormat="1" ht="24">
      <c r="A721" s="725" t="s">
        <v>18640</v>
      </c>
      <c r="B721" s="693" t="s">
        <v>7471</v>
      </c>
      <c r="C721" s="690" t="s">
        <v>73</v>
      </c>
      <c r="D721" s="767" t="s">
        <v>7209</v>
      </c>
      <c r="E721" s="479">
        <v>3500</v>
      </c>
      <c r="F721" s="690" t="s">
        <v>17561</v>
      </c>
      <c r="G721" s="583" t="s">
        <v>17562</v>
      </c>
      <c r="H721" s="767" t="s">
        <v>987</v>
      </c>
      <c r="I721" s="583" t="s">
        <v>802</v>
      </c>
      <c r="J721" s="829" t="s">
        <v>786</v>
      </c>
      <c r="K721" s="834">
        <v>6</v>
      </c>
      <c r="L721" s="741">
        <v>12</v>
      </c>
      <c r="M721" s="835">
        <v>42000</v>
      </c>
      <c r="N721" s="831">
        <v>1</v>
      </c>
      <c r="O721" s="741">
        <v>2</v>
      </c>
      <c r="P721" s="696">
        <v>5133.33</v>
      </c>
      <c r="Q721" s="771"/>
    </row>
    <row r="722" spans="1:17" s="770" customFormat="1" ht="24">
      <c r="A722" s="725" t="s">
        <v>18640</v>
      </c>
      <c r="B722" s="693" t="s">
        <v>7471</v>
      </c>
      <c r="C722" s="690" t="s">
        <v>73</v>
      </c>
      <c r="D722" s="767" t="s">
        <v>17841</v>
      </c>
      <c r="E722" s="479">
        <v>5000</v>
      </c>
      <c r="F722" s="690" t="s">
        <v>17561</v>
      </c>
      <c r="G722" s="583" t="s">
        <v>17563</v>
      </c>
      <c r="H722" s="767" t="s">
        <v>888</v>
      </c>
      <c r="I722" s="583" t="s">
        <v>782</v>
      </c>
      <c r="J722" s="829" t="s">
        <v>786</v>
      </c>
      <c r="K722" s="834">
        <v>1</v>
      </c>
      <c r="L722" s="741">
        <v>10</v>
      </c>
      <c r="M722" s="835">
        <v>48333.33</v>
      </c>
      <c r="N722" s="831">
        <v>2</v>
      </c>
      <c r="O722" s="741"/>
      <c r="P722" s="696"/>
      <c r="Q722" s="771"/>
    </row>
    <row r="723" spans="1:17" s="770" customFormat="1" ht="24">
      <c r="A723" s="725" t="s">
        <v>18640</v>
      </c>
      <c r="B723" s="693" t="s">
        <v>7471</v>
      </c>
      <c r="C723" s="690" t="s">
        <v>73</v>
      </c>
      <c r="D723" s="767" t="s">
        <v>17841</v>
      </c>
      <c r="E723" s="479">
        <v>6000</v>
      </c>
      <c r="F723" s="690" t="s">
        <v>17561</v>
      </c>
      <c r="G723" s="583" t="s">
        <v>17563</v>
      </c>
      <c r="H723" s="767" t="s">
        <v>888</v>
      </c>
      <c r="I723" s="583" t="s">
        <v>782</v>
      </c>
      <c r="J723" s="829" t="s">
        <v>786</v>
      </c>
      <c r="K723" s="834">
        <v>3</v>
      </c>
      <c r="L723" s="741">
        <v>2</v>
      </c>
      <c r="M723" s="835">
        <v>14000</v>
      </c>
      <c r="N723" s="831"/>
      <c r="O723" s="741">
        <v>6</v>
      </c>
      <c r="P723" s="696">
        <v>36000</v>
      </c>
      <c r="Q723" s="771"/>
    </row>
    <row r="724" spans="1:17" s="770" customFormat="1" ht="24">
      <c r="A724" s="725" t="s">
        <v>18640</v>
      </c>
      <c r="B724" s="693" t="s">
        <v>7471</v>
      </c>
      <c r="C724" s="690" t="s">
        <v>73</v>
      </c>
      <c r="D724" s="767" t="s">
        <v>17795</v>
      </c>
      <c r="E724" s="479">
        <v>10000</v>
      </c>
      <c r="F724" s="690" t="s">
        <v>17564</v>
      </c>
      <c r="G724" s="583" t="s">
        <v>17565</v>
      </c>
      <c r="H724" s="767" t="s">
        <v>8612</v>
      </c>
      <c r="I724" s="767" t="s">
        <v>17919</v>
      </c>
      <c r="J724" s="829" t="s">
        <v>17919</v>
      </c>
      <c r="K724" s="834">
        <v>4</v>
      </c>
      <c r="L724" s="741">
        <v>12</v>
      </c>
      <c r="M724" s="835">
        <v>120000</v>
      </c>
      <c r="N724" s="831">
        <v>1</v>
      </c>
      <c r="O724" s="741">
        <v>1</v>
      </c>
      <c r="P724" s="696">
        <v>10000</v>
      </c>
      <c r="Q724" s="771"/>
    </row>
    <row r="725" spans="1:17" s="770" customFormat="1" ht="24">
      <c r="A725" s="725" t="s">
        <v>18640</v>
      </c>
      <c r="B725" s="693" t="s">
        <v>7471</v>
      </c>
      <c r="C725" s="690" t="s">
        <v>73</v>
      </c>
      <c r="D725" s="767" t="s">
        <v>17833</v>
      </c>
      <c r="E725" s="479">
        <v>8000</v>
      </c>
      <c r="F725" s="690">
        <v>41669261</v>
      </c>
      <c r="G725" s="583" t="s">
        <v>17566</v>
      </c>
      <c r="H725" s="767" t="s">
        <v>8612</v>
      </c>
      <c r="I725" s="767" t="s">
        <v>17919</v>
      </c>
      <c r="J725" s="829" t="s">
        <v>17919</v>
      </c>
      <c r="K725" s="834">
        <v>1</v>
      </c>
      <c r="L725" s="741">
        <v>3</v>
      </c>
      <c r="M725" s="835">
        <v>23466.67</v>
      </c>
      <c r="N725" s="831">
        <v>1</v>
      </c>
      <c r="O725" s="741">
        <v>6</v>
      </c>
      <c r="P725" s="696">
        <v>48000</v>
      </c>
      <c r="Q725" s="771"/>
    </row>
    <row r="726" spans="1:17" s="770" customFormat="1" ht="24">
      <c r="A726" s="725" t="s">
        <v>18640</v>
      </c>
      <c r="B726" s="693" t="s">
        <v>7471</v>
      </c>
      <c r="C726" s="690" t="s">
        <v>73</v>
      </c>
      <c r="D726" s="767" t="s">
        <v>683</v>
      </c>
      <c r="E726" s="479">
        <v>10000</v>
      </c>
      <c r="F726" s="690" t="s">
        <v>17567</v>
      </c>
      <c r="G726" s="583" t="s">
        <v>17568</v>
      </c>
      <c r="H726" s="767" t="s">
        <v>2051</v>
      </c>
      <c r="I726" s="767" t="s">
        <v>17919</v>
      </c>
      <c r="J726" s="829" t="s">
        <v>17919</v>
      </c>
      <c r="K726" s="834"/>
      <c r="L726" s="741"/>
      <c r="M726" s="835"/>
      <c r="N726" s="831">
        <v>1</v>
      </c>
      <c r="O726" s="741">
        <v>5</v>
      </c>
      <c r="P726" s="696">
        <v>51000</v>
      </c>
      <c r="Q726" s="771"/>
    </row>
    <row r="727" spans="1:17" s="770" customFormat="1" ht="24">
      <c r="A727" s="725" t="s">
        <v>18640</v>
      </c>
      <c r="B727" s="693" t="s">
        <v>7471</v>
      </c>
      <c r="C727" s="690" t="s">
        <v>73</v>
      </c>
      <c r="D727" s="767" t="s">
        <v>17842</v>
      </c>
      <c r="E727" s="479">
        <v>5500</v>
      </c>
      <c r="F727" s="690">
        <v>45447698</v>
      </c>
      <c r="G727" s="583" t="s">
        <v>17569</v>
      </c>
      <c r="H727" s="767" t="s">
        <v>2051</v>
      </c>
      <c r="I727" s="583" t="s">
        <v>802</v>
      </c>
      <c r="J727" s="829" t="s">
        <v>786</v>
      </c>
      <c r="K727" s="834">
        <v>2</v>
      </c>
      <c r="L727" s="741">
        <v>5</v>
      </c>
      <c r="M727" s="835">
        <v>27133.33</v>
      </c>
      <c r="N727" s="831"/>
      <c r="O727" s="741"/>
      <c r="P727" s="696"/>
      <c r="Q727" s="771"/>
    </row>
    <row r="728" spans="1:17" s="770" customFormat="1" ht="24">
      <c r="A728" s="725" t="s">
        <v>18640</v>
      </c>
      <c r="B728" s="693" t="s">
        <v>7471</v>
      </c>
      <c r="C728" s="690" t="s">
        <v>73</v>
      </c>
      <c r="D728" s="767" t="s">
        <v>8702</v>
      </c>
      <c r="E728" s="479">
        <v>7000</v>
      </c>
      <c r="F728" s="690">
        <v>45447698</v>
      </c>
      <c r="G728" s="583" t="s">
        <v>17570</v>
      </c>
      <c r="H728" s="767" t="s">
        <v>2051</v>
      </c>
      <c r="I728" s="583" t="s">
        <v>802</v>
      </c>
      <c r="J728" s="829" t="s">
        <v>786</v>
      </c>
      <c r="K728" s="834">
        <v>1</v>
      </c>
      <c r="L728" s="741">
        <v>1</v>
      </c>
      <c r="M728" s="835">
        <v>6766.67</v>
      </c>
      <c r="N728" s="831">
        <v>2</v>
      </c>
      <c r="O728" s="741">
        <v>6</v>
      </c>
      <c r="P728" s="696">
        <v>42000</v>
      </c>
      <c r="Q728" s="771"/>
    </row>
    <row r="729" spans="1:17" s="770" customFormat="1" ht="24">
      <c r="A729" s="725" t="s">
        <v>18640</v>
      </c>
      <c r="B729" s="693" t="s">
        <v>7471</v>
      </c>
      <c r="C729" s="690" t="s">
        <v>73</v>
      </c>
      <c r="D729" s="767" t="s">
        <v>17838</v>
      </c>
      <c r="E729" s="479">
        <v>9000</v>
      </c>
      <c r="F729" s="690" t="s">
        <v>17571</v>
      </c>
      <c r="G729" s="583" t="s">
        <v>17572</v>
      </c>
      <c r="H729" s="767" t="s">
        <v>2051</v>
      </c>
      <c r="I729" s="767" t="s">
        <v>17919</v>
      </c>
      <c r="J729" s="829" t="s">
        <v>17919</v>
      </c>
      <c r="K729" s="834">
        <v>2</v>
      </c>
      <c r="L729" s="741">
        <v>6</v>
      </c>
      <c r="M729" s="835">
        <v>54000</v>
      </c>
      <c r="N729" s="831">
        <v>1</v>
      </c>
      <c r="O729" s="741">
        <v>6</v>
      </c>
      <c r="P729" s="696">
        <v>54000</v>
      </c>
      <c r="Q729" s="771"/>
    </row>
    <row r="730" spans="1:17" s="770" customFormat="1" ht="24">
      <c r="A730" s="725" t="s">
        <v>18640</v>
      </c>
      <c r="B730" s="693" t="s">
        <v>7471</v>
      </c>
      <c r="C730" s="690" t="s">
        <v>73</v>
      </c>
      <c r="D730" s="767" t="s">
        <v>17838</v>
      </c>
      <c r="E730" s="479">
        <v>8000</v>
      </c>
      <c r="F730" s="690" t="s">
        <v>17571</v>
      </c>
      <c r="G730" s="583" t="s">
        <v>17572</v>
      </c>
      <c r="H730" s="767" t="s">
        <v>2051</v>
      </c>
      <c r="I730" s="767" t="s">
        <v>17919</v>
      </c>
      <c r="J730" s="829" t="s">
        <v>17919</v>
      </c>
      <c r="K730" s="834">
        <v>1</v>
      </c>
      <c r="L730" s="741">
        <v>6</v>
      </c>
      <c r="M730" s="835">
        <v>48000</v>
      </c>
      <c r="N730" s="831"/>
      <c r="O730" s="741"/>
      <c r="P730" s="696"/>
      <c r="Q730" s="771"/>
    </row>
    <row r="731" spans="1:17" s="770" customFormat="1" ht="24">
      <c r="A731" s="725" t="s">
        <v>18640</v>
      </c>
      <c r="B731" s="693" t="s">
        <v>7471</v>
      </c>
      <c r="C731" s="690" t="s">
        <v>73</v>
      </c>
      <c r="D731" s="767" t="s">
        <v>17843</v>
      </c>
      <c r="E731" s="479">
        <v>9000</v>
      </c>
      <c r="F731" s="690">
        <v>41303765</v>
      </c>
      <c r="G731" s="583" t="s">
        <v>17573</v>
      </c>
      <c r="H731" s="767" t="s">
        <v>1880</v>
      </c>
      <c r="I731" s="767" t="s">
        <v>17919</v>
      </c>
      <c r="J731" s="829" t="s">
        <v>17919</v>
      </c>
      <c r="K731" s="834">
        <v>2</v>
      </c>
      <c r="L731" s="741">
        <v>6</v>
      </c>
      <c r="M731" s="835">
        <v>54000</v>
      </c>
      <c r="N731" s="831">
        <v>1</v>
      </c>
      <c r="O731" s="741">
        <v>6</v>
      </c>
      <c r="P731" s="696">
        <v>54000</v>
      </c>
      <c r="Q731" s="771"/>
    </row>
    <row r="732" spans="1:17" s="770" customFormat="1" ht="24">
      <c r="A732" s="725" t="s">
        <v>18640</v>
      </c>
      <c r="B732" s="693" t="s">
        <v>7471</v>
      </c>
      <c r="C732" s="690" t="s">
        <v>73</v>
      </c>
      <c r="D732" s="767" t="s">
        <v>683</v>
      </c>
      <c r="E732" s="479">
        <v>13000</v>
      </c>
      <c r="F732" s="690">
        <v>42069409</v>
      </c>
      <c r="G732" s="583" t="s">
        <v>17574</v>
      </c>
      <c r="H732" s="767" t="s">
        <v>8848</v>
      </c>
      <c r="I732" s="767" t="s">
        <v>17919</v>
      </c>
      <c r="J732" s="829" t="s">
        <v>17919</v>
      </c>
      <c r="K732" s="834">
        <v>1</v>
      </c>
      <c r="L732" s="741">
        <v>2</v>
      </c>
      <c r="M732" s="835">
        <v>23400</v>
      </c>
      <c r="N732" s="831"/>
      <c r="O732" s="741"/>
      <c r="P732" s="696"/>
      <c r="Q732" s="771"/>
    </row>
    <row r="733" spans="1:17" s="770" customFormat="1" ht="24">
      <c r="A733" s="725" t="s">
        <v>18640</v>
      </c>
      <c r="B733" s="693" t="s">
        <v>7471</v>
      </c>
      <c r="C733" s="690" t="s">
        <v>73</v>
      </c>
      <c r="D733" s="767" t="s">
        <v>17844</v>
      </c>
      <c r="E733" s="479">
        <v>11000</v>
      </c>
      <c r="F733" s="690" t="s">
        <v>17575</v>
      </c>
      <c r="G733" s="583" t="s">
        <v>17576</v>
      </c>
      <c r="H733" s="767" t="s">
        <v>2051</v>
      </c>
      <c r="I733" s="767" t="s">
        <v>17919</v>
      </c>
      <c r="J733" s="829" t="s">
        <v>17919</v>
      </c>
      <c r="K733" s="834">
        <v>3</v>
      </c>
      <c r="L733" s="741">
        <v>12</v>
      </c>
      <c r="M733" s="835">
        <v>132000</v>
      </c>
      <c r="N733" s="831">
        <v>2</v>
      </c>
      <c r="O733" s="741">
        <v>6</v>
      </c>
      <c r="P733" s="696">
        <v>66000</v>
      </c>
      <c r="Q733" s="771"/>
    </row>
    <row r="734" spans="1:17" s="770" customFormat="1" ht="24">
      <c r="A734" s="725" t="s">
        <v>18640</v>
      </c>
      <c r="B734" s="693" t="s">
        <v>7471</v>
      </c>
      <c r="C734" s="690" t="s">
        <v>73</v>
      </c>
      <c r="D734" s="767" t="s">
        <v>17845</v>
      </c>
      <c r="E734" s="479">
        <v>8500</v>
      </c>
      <c r="F734" s="690" t="s">
        <v>17577</v>
      </c>
      <c r="G734" s="583" t="s">
        <v>17578</v>
      </c>
      <c r="H734" s="767" t="s">
        <v>1119</v>
      </c>
      <c r="I734" s="767" t="s">
        <v>17919</v>
      </c>
      <c r="J734" s="829" t="s">
        <v>17919</v>
      </c>
      <c r="K734" s="834">
        <v>2</v>
      </c>
      <c r="L734" s="741">
        <v>6</v>
      </c>
      <c r="M734" s="835">
        <v>51000</v>
      </c>
      <c r="N734" s="831">
        <v>3</v>
      </c>
      <c r="O734" s="741">
        <v>6</v>
      </c>
      <c r="P734" s="696">
        <v>51000</v>
      </c>
      <c r="Q734" s="771"/>
    </row>
    <row r="735" spans="1:17" s="770" customFormat="1" ht="24">
      <c r="A735" s="725" t="s">
        <v>18640</v>
      </c>
      <c r="B735" s="693" t="s">
        <v>7471</v>
      </c>
      <c r="C735" s="690" t="s">
        <v>73</v>
      </c>
      <c r="D735" s="767" t="s">
        <v>17846</v>
      </c>
      <c r="E735" s="479">
        <v>7000</v>
      </c>
      <c r="F735" s="690" t="s">
        <v>17577</v>
      </c>
      <c r="G735" s="583" t="s">
        <v>17578</v>
      </c>
      <c r="H735" s="767" t="s">
        <v>1119</v>
      </c>
      <c r="I735" s="767" t="s">
        <v>17919</v>
      </c>
      <c r="J735" s="829" t="s">
        <v>17919</v>
      </c>
      <c r="K735" s="834">
        <v>2</v>
      </c>
      <c r="L735" s="741">
        <v>6</v>
      </c>
      <c r="M735" s="835">
        <v>42000</v>
      </c>
      <c r="N735" s="831"/>
      <c r="O735" s="741"/>
      <c r="P735" s="696"/>
      <c r="Q735" s="771"/>
    </row>
    <row r="736" spans="1:17" s="770" customFormat="1" ht="24">
      <c r="A736" s="725" t="s">
        <v>18640</v>
      </c>
      <c r="B736" s="693" t="s">
        <v>7471</v>
      </c>
      <c r="C736" s="690" t="s">
        <v>73</v>
      </c>
      <c r="D736" s="767" t="s">
        <v>17847</v>
      </c>
      <c r="E736" s="479">
        <v>10500</v>
      </c>
      <c r="F736" s="690" t="s">
        <v>17579</v>
      </c>
      <c r="G736" s="583" t="s">
        <v>17580</v>
      </c>
      <c r="H736" s="767" t="s">
        <v>888</v>
      </c>
      <c r="I736" s="767" t="s">
        <v>17919</v>
      </c>
      <c r="J736" s="829" t="s">
        <v>17919</v>
      </c>
      <c r="K736" s="834">
        <v>3</v>
      </c>
      <c r="L736" s="741">
        <v>12</v>
      </c>
      <c r="M736" s="835">
        <v>126000</v>
      </c>
      <c r="N736" s="831">
        <v>3</v>
      </c>
      <c r="O736" s="741">
        <v>6</v>
      </c>
      <c r="P736" s="696">
        <v>63000</v>
      </c>
      <c r="Q736" s="771"/>
    </row>
    <row r="737" spans="1:17" s="770" customFormat="1" ht="24">
      <c r="A737" s="725" t="s">
        <v>18640</v>
      </c>
      <c r="B737" s="693" t="s">
        <v>7471</v>
      </c>
      <c r="C737" s="690" t="s">
        <v>73</v>
      </c>
      <c r="D737" s="767" t="s">
        <v>17848</v>
      </c>
      <c r="E737" s="479">
        <v>15000</v>
      </c>
      <c r="F737" s="690" t="s">
        <v>17581</v>
      </c>
      <c r="G737" s="583" t="s">
        <v>17582</v>
      </c>
      <c r="H737" s="767" t="s">
        <v>1119</v>
      </c>
      <c r="I737" s="767" t="s">
        <v>17919</v>
      </c>
      <c r="J737" s="829" t="s">
        <v>17919</v>
      </c>
      <c r="K737" s="834"/>
      <c r="L737" s="741"/>
      <c r="M737" s="835"/>
      <c r="N737" s="831">
        <v>1</v>
      </c>
      <c r="O737" s="741">
        <v>2</v>
      </c>
      <c r="P737" s="696">
        <v>16500</v>
      </c>
      <c r="Q737" s="771"/>
    </row>
    <row r="738" spans="1:17" s="770" customFormat="1" ht="24">
      <c r="A738" s="725" t="s">
        <v>18640</v>
      </c>
      <c r="B738" s="693" t="s">
        <v>7471</v>
      </c>
      <c r="C738" s="690" t="s">
        <v>73</v>
      </c>
      <c r="D738" s="767" t="s">
        <v>17849</v>
      </c>
      <c r="E738" s="479">
        <v>14000</v>
      </c>
      <c r="F738" s="690" t="s">
        <v>17583</v>
      </c>
      <c r="G738" s="583" t="s">
        <v>17584</v>
      </c>
      <c r="H738" s="767" t="s">
        <v>17910</v>
      </c>
      <c r="I738" s="767" t="s">
        <v>17919</v>
      </c>
      <c r="J738" s="829" t="s">
        <v>17919</v>
      </c>
      <c r="K738" s="834">
        <v>1</v>
      </c>
      <c r="L738" s="741">
        <v>8</v>
      </c>
      <c r="M738" s="835">
        <v>102200</v>
      </c>
      <c r="N738" s="831"/>
      <c r="O738" s="741">
        <v>2</v>
      </c>
      <c r="P738" s="696">
        <v>15400</v>
      </c>
      <c r="Q738" s="771"/>
    </row>
    <row r="739" spans="1:17" s="770" customFormat="1" ht="24">
      <c r="A739" s="725" t="s">
        <v>18640</v>
      </c>
      <c r="B739" s="693" t="s">
        <v>7471</v>
      </c>
      <c r="C739" s="690" t="s">
        <v>73</v>
      </c>
      <c r="D739" s="767" t="s">
        <v>17850</v>
      </c>
      <c r="E739" s="479">
        <v>5000</v>
      </c>
      <c r="F739" s="690" t="s">
        <v>17585</v>
      </c>
      <c r="G739" s="583" t="s">
        <v>17586</v>
      </c>
      <c r="H739" s="767" t="s">
        <v>8671</v>
      </c>
      <c r="I739" s="583" t="s">
        <v>782</v>
      </c>
      <c r="J739" s="829" t="s">
        <v>786</v>
      </c>
      <c r="K739" s="834">
        <v>3</v>
      </c>
      <c r="L739" s="741">
        <v>10</v>
      </c>
      <c r="M739" s="835">
        <v>48333.33</v>
      </c>
      <c r="N739" s="831"/>
      <c r="O739" s="741"/>
      <c r="P739" s="696"/>
      <c r="Q739" s="771"/>
    </row>
    <row r="740" spans="1:17" s="770" customFormat="1" ht="24">
      <c r="A740" s="725" t="s">
        <v>18640</v>
      </c>
      <c r="B740" s="693" t="s">
        <v>7471</v>
      </c>
      <c r="C740" s="690" t="s">
        <v>73</v>
      </c>
      <c r="D740" s="767" t="s">
        <v>17851</v>
      </c>
      <c r="E740" s="479">
        <v>6000</v>
      </c>
      <c r="F740" s="690" t="s">
        <v>17585</v>
      </c>
      <c r="G740" s="583" t="s">
        <v>17586</v>
      </c>
      <c r="H740" s="767" t="s">
        <v>8671</v>
      </c>
      <c r="I740" s="583" t="s">
        <v>782</v>
      </c>
      <c r="J740" s="829" t="s">
        <v>786</v>
      </c>
      <c r="K740" s="834">
        <v>1</v>
      </c>
      <c r="L740" s="741">
        <v>2</v>
      </c>
      <c r="M740" s="835">
        <v>14000</v>
      </c>
      <c r="N740" s="831">
        <v>2</v>
      </c>
      <c r="O740" s="741">
        <v>6</v>
      </c>
      <c r="P740" s="696">
        <v>36000</v>
      </c>
      <c r="Q740" s="771"/>
    </row>
    <row r="741" spans="1:17" s="770" customFormat="1" ht="24">
      <c r="A741" s="725" t="s">
        <v>18640</v>
      </c>
      <c r="B741" s="693" t="s">
        <v>7471</v>
      </c>
      <c r="C741" s="690" t="s">
        <v>73</v>
      </c>
      <c r="D741" s="767" t="s">
        <v>17806</v>
      </c>
      <c r="E741" s="479">
        <v>10000</v>
      </c>
      <c r="F741" s="690">
        <v>44824550</v>
      </c>
      <c r="G741" s="583" t="s">
        <v>17587</v>
      </c>
      <c r="H741" s="767" t="s">
        <v>8612</v>
      </c>
      <c r="I741" s="767" t="s">
        <v>17919</v>
      </c>
      <c r="J741" s="829" t="s">
        <v>17919</v>
      </c>
      <c r="K741" s="834">
        <v>1</v>
      </c>
      <c r="L741" s="741"/>
      <c r="M741" s="835">
        <v>24666.67</v>
      </c>
      <c r="N741" s="831"/>
      <c r="O741" s="741"/>
      <c r="P741" s="696"/>
      <c r="Q741" s="771"/>
    </row>
    <row r="742" spans="1:17" s="770" customFormat="1" ht="24">
      <c r="A742" s="725" t="s">
        <v>18640</v>
      </c>
      <c r="B742" s="693" t="s">
        <v>7471</v>
      </c>
      <c r="C742" s="690" t="s">
        <v>73</v>
      </c>
      <c r="D742" s="767" t="s">
        <v>17852</v>
      </c>
      <c r="E742" s="479">
        <v>15000</v>
      </c>
      <c r="F742" s="690" t="s">
        <v>17588</v>
      </c>
      <c r="G742" s="583" t="s">
        <v>17589</v>
      </c>
      <c r="H742" s="767" t="s">
        <v>17911</v>
      </c>
      <c r="I742" s="767" t="s">
        <v>17919</v>
      </c>
      <c r="J742" s="829" t="s">
        <v>17919</v>
      </c>
      <c r="K742" s="834"/>
      <c r="L742" s="741"/>
      <c r="M742" s="835"/>
      <c r="N742" s="831">
        <v>1</v>
      </c>
      <c r="O742" s="741">
        <v>3</v>
      </c>
      <c r="P742" s="696">
        <v>45000</v>
      </c>
      <c r="Q742" s="771"/>
    </row>
    <row r="743" spans="1:17" s="770" customFormat="1" ht="24">
      <c r="A743" s="725" t="s">
        <v>18640</v>
      </c>
      <c r="B743" s="693" t="s">
        <v>7471</v>
      </c>
      <c r="C743" s="690" t="s">
        <v>73</v>
      </c>
      <c r="D743" s="767" t="s">
        <v>17795</v>
      </c>
      <c r="E743" s="479">
        <v>10000</v>
      </c>
      <c r="F743" s="690" t="s">
        <v>17590</v>
      </c>
      <c r="G743" s="583" t="s">
        <v>17591</v>
      </c>
      <c r="H743" s="767" t="s">
        <v>8612</v>
      </c>
      <c r="I743" s="767" t="s">
        <v>17919</v>
      </c>
      <c r="J743" s="829" t="s">
        <v>17919</v>
      </c>
      <c r="K743" s="834">
        <v>1</v>
      </c>
      <c r="L743" s="741">
        <v>1</v>
      </c>
      <c r="M743" s="835">
        <v>10000</v>
      </c>
      <c r="N743" s="831"/>
      <c r="O743" s="741"/>
      <c r="P743" s="696"/>
      <c r="Q743" s="771"/>
    </row>
    <row r="744" spans="1:17" s="770" customFormat="1" ht="24">
      <c r="A744" s="725" t="s">
        <v>18640</v>
      </c>
      <c r="B744" s="693" t="s">
        <v>7471</v>
      </c>
      <c r="C744" s="690" t="s">
        <v>73</v>
      </c>
      <c r="D744" s="767" t="s">
        <v>17815</v>
      </c>
      <c r="E744" s="479">
        <v>8000</v>
      </c>
      <c r="F744" s="690" t="s">
        <v>17592</v>
      </c>
      <c r="G744" s="583" t="s">
        <v>17593</v>
      </c>
      <c r="H744" s="767" t="s">
        <v>8612</v>
      </c>
      <c r="I744" s="583" t="s">
        <v>802</v>
      </c>
      <c r="J744" s="829" t="s">
        <v>786</v>
      </c>
      <c r="K744" s="834">
        <v>1</v>
      </c>
      <c r="L744" s="741">
        <v>3</v>
      </c>
      <c r="M744" s="835">
        <v>18666.669999999998</v>
      </c>
      <c r="N744" s="831"/>
      <c r="O744" s="741"/>
      <c r="P744" s="696"/>
      <c r="Q744" s="771"/>
    </row>
    <row r="745" spans="1:17" s="770" customFormat="1" ht="24">
      <c r="A745" s="725" t="s">
        <v>18640</v>
      </c>
      <c r="B745" s="693" t="s">
        <v>7471</v>
      </c>
      <c r="C745" s="690" t="s">
        <v>73</v>
      </c>
      <c r="D745" s="767" t="s">
        <v>17810</v>
      </c>
      <c r="E745" s="479">
        <v>10000</v>
      </c>
      <c r="F745" s="690" t="s">
        <v>17592</v>
      </c>
      <c r="G745" s="583" t="s">
        <v>17594</v>
      </c>
      <c r="H745" s="767" t="s">
        <v>8612</v>
      </c>
      <c r="I745" s="583" t="s">
        <v>802</v>
      </c>
      <c r="J745" s="829" t="s">
        <v>786</v>
      </c>
      <c r="K745" s="834"/>
      <c r="L745" s="741"/>
      <c r="M745" s="835"/>
      <c r="N745" s="831">
        <v>1</v>
      </c>
      <c r="O745" s="741">
        <v>2</v>
      </c>
      <c r="P745" s="696">
        <v>12000</v>
      </c>
      <c r="Q745" s="771"/>
    </row>
    <row r="746" spans="1:17" s="770" customFormat="1" ht="24">
      <c r="A746" s="725" t="s">
        <v>18640</v>
      </c>
      <c r="B746" s="693" t="s">
        <v>7471</v>
      </c>
      <c r="C746" s="690" t="s">
        <v>73</v>
      </c>
      <c r="D746" s="767" t="s">
        <v>17853</v>
      </c>
      <c r="E746" s="479">
        <v>13000</v>
      </c>
      <c r="F746" s="690" t="s">
        <v>17595</v>
      </c>
      <c r="G746" s="583" t="s">
        <v>17596</v>
      </c>
      <c r="H746" s="767" t="s">
        <v>1119</v>
      </c>
      <c r="I746" s="767" t="s">
        <v>17919</v>
      </c>
      <c r="J746" s="829" t="s">
        <v>17919</v>
      </c>
      <c r="K746" s="834"/>
      <c r="L746" s="741"/>
      <c r="M746" s="835"/>
      <c r="N746" s="831">
        <v>1</v>
      </c>
      <c r="O746" s="741">
        <v>4</v>
      </c>
      <c r="P746" s="696">
        <v>43766.67</v>
      </c>
      <c r="Q746" s="771"/>
    </row>
    <row r="747" spans="1:17" s="770" customFormat="1" ht="24">
      <c r="A747" s="725" t="s">
        <v>18640</v>
      </c>
      <c r="B747" s="693" t="s">
        <v>7471</v>
      </c>
      <c r="C747" s="690" t="s">
        <v>73</v>
      </c>
      <c r="D747" s="767" t="s">
        <v>16303</v>
      </c>
      <c r="E747" s="479">
        <v>5000</v>
      </c>
      <c r="F747" s="690" t="s">
        <v>17597</v>
      </c>
      <c r="G747" s="583" t="s">
        <v>17598</v>
      </c>
      <c r="H747" s="767" t="s">
        <v>17912</v>
      </c>
      <c r="I747" s="583" t="s">
        <v>782</v>
      </c>
      <c r="J747" s="829" t="s">
        <v>786</v>
      </c>
      <c r="K747" s="834">
        <v>3</v>
      </c>
      <c r="L747" s="741">
        <v>12</v>
      </c>
      <c r="M747" s="835">
        <v>60000</v>
      </c>
      <c r="N747" s="831">
        <v>1</v>
      </c>
      <c r="O747" s="741">
        <v>6</v>
      </c>
      <c r="P747" s="696">
        <v>30000</v>
      </c>
      <c r="Q747" s="771"/>
    </row>
    <row r="748" spans="1:17" s="770" customFormat="1" ht="24">
      <c r="A748" s="725" t="s">
        <v>18640</v>
      </c>
      <c r="B748" s="693" t="s">
        <v>7471</v>
      </c>
      <c r="C748" s="690" t="s">
        <v>73</v>
      </c>
      <c r="D748" s="767" t="s">
        <v>17795</v>
      </c>
      <c r="E748" s="479">
        <v>11500</v>
      </c>
      <c r="F748" s="690" t="s">
        <v>17599</v>
      </c>
      <c r="G748" s="583" t="s">
        <v>17600</v>
      </c>
      <c r="H748" s="767" t="s">
        <v>17911</v>
      </c>
      <c r="I748" s="767" t="s">
        <v>17919</v>
      </c>
      <c r="J748" s="829" t="s">
        <v>17919</v>
      </c>
      <c r="K748" s="834">
        <v>2</v>
      </c>
      <c r="L748" s="741">
        <v>9</v>
      </c>
      <c r="M748" s="835">
        <v>97750</v>
      </c>
      <c r="N748" s="831"/>
      <c r="O748" s="741"/>
      <c r="P748" s="696"/>
      <c r="Q748" s="771"/>
    </row>
    <row r="749" spans="1:17" s="770" customFormat="1" ht="24">
      <c r="A749" s="725" t="s">
        <v>18640</v>
      </c>
      <c r="B749" s="693" t="s">
        <v>7471</v>
      </c>
      <c r="C749" s="690" t="s">
        <v>73</v>
      </c>
      <c r="D749" s="767" t="s">
        <v>683</v>
      </c>
      <c r="E749" s="479">
        <v>12000</v>
      </c>
      <c r="F749" s="690" t="s">
        <v>17601</v>
      </c>
      <c r="G749" s="583" t="s">
        <v>17602</v>
      </c>
      <c r="H749" s="767" t="s">
        <v>1119</v>
      </c>
      <c r="I749" s="767" t="s">
        <v>17919</v>
      </c>
      <c r="J749" s="829" t="s">
        <v>17919</v>
      </c>
      <c r="K749" s="834">
        <v>1</v>
      </c>
      <c r="L749" s="741">
        <v>7</v>
      </c>
      <c r="M749" s="835">
        <v>82400</v>
      </c>
      <c r="N749" s="831"/>
      <c r="O749" s="741">
        <v>2</v>
      </c>
      <c r="P749" s="696">
        <v>13200</v>
      </c>
      <c r="Q749" s="771"/>
    </row>
    <row r="750" spans="1:17" s="770" customFormat="1" ht="24">
      <c r="A750" s="725" t="s">
        <v>18640</v>
      </c>
      <c r="B750" s="693" t="s">
        <v>7471</v>
      </c>
      <c r="C750" s="690" t="s">
        <v>73</v>
      </c>
      <c r="D750" s="767" t="s">
        <v>17854</v>
      </c>
      <c r="E750" s="479">
        <v>11000</v>
      </c>
      <c r="F750" s="690" t="s">
        <v>17603</v>
      </c>
      <c r="G750" s="583" t="s">
        <v>17604</v>
      </c>
      <c r="H750" s="767" t="s">
        <v>8612</v>
      </c>
      <c r="I750" s="767" t="s">
        <v>17919</v>
      </c>
      <c r="J750" s="829" t="s">
        <v>17919</v>
      </c>
      <c r="K750" s="834">
        <v>2</v>
      </c>
      <c r="L750" s="741">
        <v>8</v>
      </c>
      <c r="M750" s="835">
        <v>82133.33</v>
      </c>
      <c r="N750" s="831">
        <v>1</v>
      </c>
      <c r="O750" s="741">
        <v>6</v>
      </c>
      <c r="P750" s="696">
        <v>66000</v>
      </c>
      <c r="Q750" s="771"/>
    </row>
    <row r="751" spans="1:17" s="770" customFormat="1" ht="24">
      <c r="A751" s="725" t="s">
        <v>18640</v>
      </c>
      <c r="B751" s="693" t="s">
        <v>7471</v>
      </c>
      <c r="C751" s="690" t="s">
        <v>73</v>
      </c>
      <c r="D751" s="767" t="s">
        <v>17855</v>
      </c>
      <c r="E751" s="479">
        <v>12000</v>
      </c>
      <c r="F751" s="690" t="s">
        <v>17605</v>
      </c>
      <c r="G751" s="583" t="s">
        <v>17606</v>
      </c>
      <c r="H751" s="767" t="s">
        <v>8612</v>
      </c>
      <c r="I751" s="767" t="s">
        <v>17919</v>
      </c>
      <c r="J751" s="829" t="s">
        <v>17919</v>
      </c>
      <c r="K751" s="834">
        <v>3</v>
      </c>
      <c r="L751" s="741">
        <v>12</v>
      </c>
      <c r="M751" s="835">
        <v>144000</v>
      </c>
      <c r="N751" s="831">
        <v>2</v>
      </c>
      <c r="O751" s="741"/>
      <c r="P751" s="696">
        <v>72000</v>
      </c>
      <c r="Q751" s="771"/>
    </row>
    <row r="752" spans="1:17" s="770" customFormat="1" ht="24">
      <c r="A752" s="725" t="s">
        <v>18640</v>
      </c>
      <c r="B752" s="693" t="s">
        <v>7471</v>
      </c>
      <c r="C752" s="690" t="s">
        <v>73</v>
      </c>
      <c r="D752" s="767" t="s">
        <v>17795</v>
      </c>
      <c r="E752" s="479">
        <v>10000</v>
      </c>
      <c r="F752" s="690" t="s">
        <v>17607</v>
      </c>
      <c r="G752" s="583" t="s">
        <v>17608</v>
      </c>
      <c r="H752" s="767" t="s">
        <v>8612</v>
      </c>
      <c r="I752" s="767" t="s">
        <v>17919</v>
      </c>
      <c r="J752" s="829" t="s">
        <v>17919</v>
      </c>
      <c r="K752" s="834">
        <v>2</v>
      </c>
      <c r="L752" s="741">
        <v>9</v>
      </c>
      <c r="M752" s="835">
        <v>90000</v>
      </c>
      <c r="N752" s="831"/>
      <c r="O752" s="741"/>
      <c r="P752" s="696"/>
      <c r="Q752" s="771"/>
    </row>
    <row r="753" spans="1:17" s="770" customFormat="1" ht="24">
      <c r="A753" s="725" t="s">
        <v>18640</v>
      </c>
      <c r="B753" s="693" t="s">
        <v>7471</v>
      </c>
      <c r="C753" s="690" t="s">
        <v>73</v>
      </c>
      <c r="D753" s="767" t="s">
        <v>683</v>
      </c>
      <c r="E753" s="479">
        <v>15600</v>
      </c>
      <c r="F753" s="709" t="s">
        <v>17609</v>
      </c>
      <c r="G753" s="583" t="s">
        <v>17610</v>
      </c>
      <c r="H753" s="767" t="s">
        <v>1119</v>
      </c>
      <c r="I753" s="767" t="s">
        <v>17919</v>
      </c>
      <c r="J753" s="829" t="s">
        <v>17919</v>
      </c>
      <c r="K753" s="834">
        <v>1</v>
      </c>
      <c r="L753" s="741">
        <v>2</v>
      </c>
      <c r="M753" s="835">
        <v>28600</v>
      </c>
      <c r="N753" s="831"/>
      <c r="O753" s="741"/>
      <c r="P753" s="696"/>
      <c r="Q753" s="771"/>
    </row>
    <row r="754" spans="1:17" s="770" customFormat="1" ht="24">
      <c r="A754" s="725" t="s">
        <v>18640</v>
      </c>
      <c r="B754" s="693" t="s">
        <v>7471</v>
      </c>
      <c r="C754" s="690" t="s">
        <v>73</v>
      </c>
      <c r="D754" s="767" t="s">
        <v>17856</v>
      </c>
      <c r="E754" s="479">
        <v>10000</v>
      </c>
      <c r="F754" s="690">
        <v>15850397</v>
      </c>
      <c r="G754" s="583" t="s">
        <v>17611</v>
      </c>
      <c r="H754" s="767" t="s">
        <v>7198</v>
      </c>
      <c r="I754" s="767" t="s">
        <v>17919</v>
      </c>
      <c r="J754" s="829" t="s">
        <v>17919</v>
      </c>
      <c r="K754" s="834">
        <v>2</v>
      </c>
      <c r="L754" s="741">
        <v>5</v>
      </c>
      <c r="M754" s="835">
        <v>49333.33</v>
      </c>
      <c r="N754" s="831"/>
      <c r="O754" s="741"/>
      <c r="P754" s="696"/>
      <c r="Q754" s="771"/>
    </row>
    <row r="755" spans="1:17" s="770" customFormat="1" ht="24">
      <c r="A755" s="725" t="s">
        <v>18640</v>
      </c>
      <c r="B755" s="693" t="s">
        <v>7471</v>
      </c>
      <c r="C755" s="690" t="s">
        <v>73</v>
      </c>
      <c r="D755" s="767" t="s">
        <v>17857</v>
      </c>
      <c r="E755" s="479">
        <v>12000</v>
      </c>
      <c r="F755" s="690">
        <v>15850397</v>
      </c>
      <c r="G755" s="583" t="s">
        <v>17611</v>
      </c>
      <c r="H755" s="767" t="s">
        <v>7198</v>
      </c>
      <c r="I755" s="767" t="s">
        <v>17919</v>
      </c>
      <c r="J755" s="829" t="s">
        <v>17919</v>
      </c>
      <c r="K755" s="834">
        <v>1</v>
      </c>
      <c r="L755" s="741">
        <v>1</v>
      </c>
      <c r="M755" s="835">
        <v>11600</v>
      </c>
      <c r="N755" s="831">
        <v>3</v>
      </c>
      <c r="O755" s="741">
        <v>6</v>
      </c>
      <c r="P755" s="696">
        <v>72000</v>
      </c>
      <c r="Q755" s="771"/>
    </row>
    <row r="756" spans="1:17" s="770" customFormat="1" ht="24">
      <c r="A756" s="725" t="s">
        <v>18640</v>
      </c>
      <c r="B756" s="693" t="s">
        <v>7471</v>
      </c>
      <c r="C756" s="690" t="s">
        <v>73</v>
      </c>
      <c r="D756" s="767" t="s">
        <v>17858</v>
      </c>
      <c r="E756" s="479">
        <v>10000</v>
      </c>
      <c r="F756" s="690">
        <v>44965202</v>
      </c>
      <c r="G756" s="583" t="s">
        <v>17612</v>
      </c>
      <c r="H756" s="767" t="s">
        <v>9007</v>
      </c>
      <c r="I756" s="767" t="s">
        <v>17919</v>
      </c>
      <c r="J756" s="829" t="s">
        <v>17919</v>
      </c>
      <c r="K756" s="834">
        <v>1</v>
      </c>
      <c r="L756" s="741"/>
      <c r="M756" s="835"/>
      <c r="N756" s="831"/>
      <c r="O756" s="741">
        <v>1</v>
      </c>
      <c r="P756" s="696">
        <v>4000</v>
      </c>
      <c r="Q756" s="771"/>
    </row>
    <row r="757" spans="1:17" s="770" customFormat="1" ht="24">
      <c r="A757" s="725" t="s">
        <v>18640</v>
      </c>
      <c r="B757" s="693" t="s">
        <v>7471</v>
      </c>
      <c r="C757" s="690" t="s">
        <v>73</v>
      </c>
      <c r="D757" s="767" t="s">
        <v>17795</v>
      </c>
      <c r="E757" s="479">
        <v>10000</v>
      </c>
      <c r="F757" s="690" t="s">
        <v>17613</v>
      </c>
      <c r="G757" s="583" t="s">
        <v>17614</v>
      </c>
      <c r="H757" s="767" t="s">
        <v>8612</v>
      </c>
      <c r="I757" s="767" t="s">
        <v>17919</v>
      </c>
      <c r="J757" s="829" t="s">
        <v>17919</v>
      </c>
      <c r="K757" s="834">
        <v>4</v>
      </c>
      <c r="L757" s="741">
        <v>12</v>
      </c>
      <c r="M757" s="835">
        <v>120000</v>
      </c>
      <c r="N757" s="831">
        <v>1</v>
      </c>
      <c r="O757" s="741">
        <v>1</v>
      </c>
      <c r="P757" s="696">
        <v>10000</v>
      </c>
      <c r="Q757" s="771"/>
    </row>
    <row r="758" spans="1:17" s="770" customFormat="1" ht="24">
      <c r="A758" s="725" t="s">
        <v>18640</v>
      </c>
      <c r="B758" s="693" t="s">
        <v>7471</v>
      </c>
      <c r="C758" s="690" t="s">
        <v>73</v>
      </c>
      <c r="D758" s="767" t="s">
        <v>4185</v>
      </c>
      <c r="E758" s="479">
        <v>4500</v>
      </c>
      <c r="F758" s="690" t="s">
        <v>17615</v>
      </c>
      <c r="G758" s="583" t="s">
        <v>17616</v>
      </c>
      <c r="H758" s="767" t="s">
        <v>4658</v>
      </c>
      <c r="I758" s="767" t="s">
        <v>4658</v>
      </c>
      <c r="J758" s="829" t="s">
        <v>4658</v>
      </c>
      <c r="K758" s="834">
        <v>4</v>
      </c>
      <c r="L758" s="741">
        <v>12</v>
      </c>
      <c r="M758" s="835">
        <v>54000</v>
      </c>
      <c r="N758" s="831">
        <v>2</v>
      </c>
      <c r="O758" s="741">
        <v>6</v>
      </c>
      <c r="P758" s="696">
        <v>27000</v>
      </c>
      <c r="Q758" s="771"/>
    </row>
    <row r="759" spans="1:17" s="770" customFormat="1" ht="24">
      <c r="A759" s="725" t="s">
        <v>18640</v>
      </c>
      <c r="B759" s="693" t="s">
        <v>7471</v>
      </c>
      <c r="C759" s="690" t="s">
        <v>73</v>
      </c>
      <c r="D759" s="767" t="s">
        <v>17854</v>
      </c>
      <c r="E759" s="479">
        <v>11000</v>
      </c>
      <c r="F759" s="690" t="s">
        <v>17617</v>
      </c>
      <c r="G759" s="583" t="s">
        <v>17618</v>
      </c>
      <c r="H759" s="767" t="s">
        <v>1805</v>
      </c>
      <c r="I759" s="767" t="s">
        <v>17919</v>
      </c>
      <c r="J759" s="829" t="s">
        <v>17919</v>
      </c>
      <c r="K759" s="834">
        <v>2</v>
      </c>
      <c r="L759" s="741">
        <v>8</v>
      </c>
      <c r="M759" s="835">
        <v>82500</v>
      </c>
      <c r="N759" s="831">
        <v>2</v>
      </c>
      <c r="O759" s="741">
        <v>6</v>
      </c>
      <c r="P759" s="696">
        <v>66000</v>
      </c>
      <c r="Q759" s="771"/>
    </row>
    <row r="760" spans="1:17" s="770" customFormat="1" ht="24">
      <c r="A760" s="725" t="s">
        <v>18640</v>
      </c>
      <c r="B760" s="693" t="s">
        <v>7471</v>
      </c>
      <c r="C760" s="690" t="s">
        <v>73</v>
      </c>
      <c r="D760" s="767" t="s">
        <v>17859</v>
      </c>
      <c r="E760" s="479">
        <v>11000</v>
      </c>
      <c r="F760" s="690">
        <v>31672581</v>
      </c>
      <c r="G760" s="583" t="s">
        <v>17619</v>
      </c>
      <c r="H760" s="767" t="s">
        <v>8612</v>
      </c>
      <c r="I760" s="767" t="s">
        <v>17919</v>
      </c>
      <c r="J760" s="829" t="s">
        <v>17919</v>
      </c>
      <c r="K760" s="834"/>
      <c r="L760" s="741"/>
      <c r="M760" s="835"/>
      <c r="N760" s="831">
        <v>1</v>
      </c>
      <c r="O760" s="741">
        <v>5</v>
      </c>
      <c r="P760" s="696">
        <v>48033.33</v>
      </c>
      <c r="Q760" s="771"/>
    </row>
    <row r="761" spans="1:17" s="770" customFormat="1" ht="24">
      <c r="A761" s="725" t="s">
        <v>18640</v>
      </c>
      <c r="B761" s="693" t="s">
        <v>7471</v>
      </c>
      <c r="C761" s="690" t="s">
        <v>73</v>
      </c>
      <c r="D761" s="767" t="s">
        <v>17815</v>
      </c>
      <c r="E761" s="479">
        <v>8000</v>
      </c>
      <c r="F761" s="577" t="s">
        <v>17620</v>
      </c>
      <c r="G761" s="583" t="s">
        <v>17621</v>
      </c>
      <c r="H761" s="767" t="s">
        <v>1805</v>
      </c>
      <c r="I761" s="767" t="s">
        <v>17919</v>
      </c>
      <c r="J761" s="829" t="s">
        <v>17919</v>
      </c>
      <c r="K761" s="834">
        <v>2</v>
      </c>
      <c r="L761" s="741">
        <v>5</v>
      </c>
      <c r="M761" s="835">
        <v>40000</v>
      </c>
      <c r="N761" s="831">
        <v>1</v>
      </c>
      <c r="O761" s="741">
        <v>6</v>
      </c>
      <c r="P761" s="696">
        <v>48000</v>
      </c>
      <c r="Q761" s="771"/>
    </row>
    <row r="762" spans="1:17" s="770" customFormat="1" ht="24">
      <c r="A762" s="725" t="s">
        <v>18640</v>
      </c>
      <c r="B762" s="693" t="s">
        <v>7471</v>
      </c>
      <c r="C762" s="690" t="s">
        <v>73</v>
      </c>
      <c r="D762" s="767" t="s">
        <v>17860</v>
      </c>
      <c r="E762" s="479">
        <v>4000</v>
      </c>
      <c r="F762" s="690">
        <v>72921938</v>
      </c>
      <c r="G762" s="583" t="s">
        <v>17622</v>
      </c>
      <c r="H762" s="767" t="s">
        <v>2051</v>
      </c>
      <c r="I762" s="583" t="s">
        <v>802</v>
      </c>
      <c r="J762" s="829" t="s">
        <v>786</v>
      </c>
      <c r="K762" s="834">
        <v>2</v>
      </c>
      <c r="L762" s="741">
        <v>6</v>
      </c>
      <c r="M762" s="835">
        <v>23866.67</v>
      </c>
      <c r="N762" s="831">
        <v>2</v>
      </c>
      <c r="O762" s="741">
        <v>6</v>
      </c>
      <c r="P762" s="696">
        <v>24000</v>
      </c>
      <c r="Q762" s="771"/>
    </row>
    <row r="763" spans="1:17" s="770" customFormat="1" ht="24">
      <c r="A763" s="725" t="s">
        <v>18640</v>
      </c>
      <c r="B763" s="693" t="s">
        <v>7471</v>
      </c>
      <c r="C763" s="690" t="s">
        <v>73</v>
      </c>
      <c r="D763" s="767" t="s">
        <v>17861</v>
      </c>
      <c r="E763" s="479">
        <v>10000</v>
      </c>
      <c r="F763" s="690" t="s">
        <v>17623</v>
      </c>
      <c r="G763" s="583" t="s">
        <v>17624</v>
      </c>
      <c r="H763" s="767" t="s">
        <v>8671</v>
      </c>
      <c r="I763" s="767" t="s">
        <v>17919</v>
      </c>
      <c r="J763" s="829" t="s">
        <v>17919</v>
      </c>
      <c r="K763" s="834">
        <v>4</v>
      </c>
      <c r="L763" s="741">
        <v>10</v>
      </c>
      <c r="M763" s="835">
        <v>99333.33</v>
      </c>
      <c r="N763" s="831"/>
      <c r="O763" s="741"/>
      <c r="P763" s="696"/>
      <c r="Q763" s="771"/>
    </row>
    <row r="764" spans="1:17" s="770" customFormat="1" ht="24">
      <c r="A764" s="725" t="s">
        <v>18640</v>
      </c>
      <c r="B764" s="693" t="s">
        <v>7471</v>
      </c>
      <c r="C764" s="690" t="s">
        <v>73</v>
      </c>
      <c r="D764" s="767" t="s">
        <v>683</v>
      </c>
      <c r="E764" s="479">
        <v>12000</v>
      </c>
      <c r="F764" s="690" t="s">
        <v>17623</v>
      </c>
      <c r="G764" s="583" t="s">
        <v>17624</v>
      </c>
      <c r="H764" s="767" t="s">
        <v>8671</v>
      </c>
      <c r="I764" s="767" t="s">
        <v>17919</v>
      </c>
      <c r="J764" s="829" t="s">
        <v>17919</v>
      </c>
      <c r="K764" s="834">
        <v>1</v>
      </c>
      <c r="L764" s="741">
        <v>2</v>
      </c>
      <c r="M764" s="835">
        <v>24800</v>
      </c>
      <c r="N764" s="831"/>
      <c r="O764" s="741">
        <v>2</v>
      </c>
      <c r="P764" s="696">
        <v>13200</v>
      </c>
      <c r="Q764" s="771"/>
    </row>
    <row r="765" spans="1:17" s="770" customFormat="1" ht="24">
      <c r="A765" s="725" t="s">
        <v>18640</v>
      </c>
      <c r="B765" s="693" t="s">
        <v>7471</v>
      </c>
      <c r="C765" s="690" t="s">
        <v>73</v>
      </c>
      <c r="D765" s="767" t="s">
        <v>17862</v>
      </c>
      <c r="E765" s="479">
        <v>12000</v>
      </c>
      <c r="F765" s="690" t="s">
        <v>17623</v>
      </c>
      <c r="G765" s="583" t="s">
        <v>17624</v>
      </c>
      <c r="H765" s="767" t="s">
        <v>8671</v>
      </c>
      <c r="I765" s="767" t="s">
        <v>17919</v>
      </c>
      <c r="J765" s="829" t="s">
        <v>17919</v>
      </c>
      <c r="K765" s="834">
        <v>1</v>
      </c>
      <c r="L765" s="741"/>
      <c r="M765" s="835"/>
      <c r="N765" s="831"/>
      <c r="O765" s="741">
        <v>4</v>
      </c>
      <c r="P765" s="696">
        <v>53200</v>
      </c>
      <c r="Q765" s="771"/>
    </row>
    <row r="766" spans="1:17" s="770" customFormat="1" ht="22.9" customHeight="1">
      <c r="A766" s="725" t="s">
        <v>18640</v>
      </c>
      <c r="B766" s="693" t="s">
        <v>7471</v>
      </c>
      <c r="C766" s="690" t="s">
        <v>73</v>
      </c>
      <c r="D766" s="767" t="s">
        <v>4114</v>
      </c>
      <c r="E766" s="479">
        <v>5000</v>
      </c>
      <c r="F766" s="690" t="s">
        <v>17625</v>
      </c>
      <c r="G766" s="583" t="s">
        <v>17626</v>
      </c>
      <c r="H766" s="767" t="s">
        <v>888</v>
      </c>
      <c r="I766" s="583" t="s">
        <v>9364</v>
      </c>
      <c r="J766" s="829" t="s">
        <v>786</v>
      </c>
      <c r="K766" s="834">
        <v>4</v>
      </c>
      <c r="L766" s="741">
        <v>12</v>
      </c>
      <c r="M766" s="835">
        <v>60000</v>
      </c>
      <c r="N766" s="831">
        <v>2</v>
      </c>
      <c r="O766" s="741">
        <v>2</v>
      </c>
      <c r="P766" s="696">
        <v>10000</v>
      </c>
      <c r="Q766" s="771"/>
    </row>
    <row r="767" spans="1:17" s="770" customFormat="1" ht="24">
      <c r="A767" s="725" t="s">
        <v>18640</v>
      </c>
      <c r="B767" s="693" t="s">
        <v>7471</v>
      </c>
      <c r="C767" s="690" t="s">
        <v>73</v>
      </c>
      <c r="D767" s="767" t="s">
        <v>17863</v>
      </c>
      <c r="E767" s="479">
        <v>12000</v>
      </c>
      <c r="F767" s="690">
        <v>22762605</v>
      </c>
      <c r="G767" s="583" t="s">
        <v>17627</v>
      </c>
      <c r="H767" s="767" t="s">
        <v>8612</v>
      </c>
      <c r="I767" s="767" t="s">
        <v>17919</v>
      </c>
      <c r="J767" s="829" t="s">
        <v>17919</v>
      </c>
      <c r="K767" s="834">
        <v>1</v>
      </c>
      <c r="L767" s="741">
        <v>1</v>
      </c>
      <c r="M767" s="835">
        <v>11600</v>
      </c>
      <c r="N767" s="831">
        <v>1</v>
      </c>
      <c r="O767" s="741">
        <v>1</v>
      </c>
      <c r="P767" s="696">
        <v>12000</v>
      </c>
      <c r="Q767" s="771"/>
    </row>
    <row r="768" spans="1:17" s="770" customFormat="1" ht="26.45" customHeight="1">
      <c r="A768" s="725" t="s">
        <v>18640</v>
      </c>
      <c r="B768" s="693" t="s">
        <v>7471</v>
      </c>
      <c r="C768" s="690" t="s">
        <v>73</v>
      </c>
      <c r="D768" s="767" t="s">
        <v>4114</v>
      </c>
      <c r="E768" s="479">
        <v>3000</v>
      </c>
      <c r="F768" s="690" t="s">
        <v>17628</v>
      </c>
      <c r="G768" s="583" t="s">
        <v>17629</v>
      </c>
      <c r="H768" s="767" t="s">
        <v>1929</v>
      </c>
      <c r="I768" s="767" t="s">
        <v>17920</v>
      </c>
      <c r="J768" s="829" t="s">
        <v>17920</v>
      </c>
      <c r="K768" s="834">
        <v>2</v>
      </c>
      <c r="L768" s="741">
        <v>5</v>
      </c>
      <c r="M768" s="835">
        <v>13600</v>
      </c>
      <c r="N768" s="831"/>
      <c r="O768" s="741"/>
      <c r="P768" s="696"/>
      <c r="Q768" s="771"/>
    </row>
    <row r="769" spans="1:17" s="770" customFormat="1" ht="26.45" customHeight="1">
      <c r="A769" s="725" t="s">
        <v>18640</v>
      </c>
      <c r="B769" s="693" t="s">
        <v>7471</v>
      </c>
      <c r="C769" s="690" t="s">
        <v>73</v>
      </c>
      <c r="D769" s="767" t="s">
        <v>4114</v>
      </c>
      <c r="E769" s="479">
        <v>4000</v>
      </c>
      <c r="F769" s="690" t="s">
        <v>17628</v>
      </c>
      <c r="G769" s="583" t="s">
        <v>17629</v>
      </c>
      <c r="H769" s="767" t="s">
        <v>1929</v>
      </c>
      <c r="I769" s="767" t="s">
        <v>17920</v>
      </c>
      <c r="J769" s="829" t="s">
        <v>17920</v>
      </c>
      <c r="K769" s="834">
        <v>2</v>
      </c>
      <c r="L769" s="741">
        <v>4</v>
      </c>
      <c r="M769" s="835">
        <v>12533.333333333332</v>
      </c>
      <c r="N769" s="831"/>
      <c r="O769" s="741"/>
      <c r="P769" s="696"/>
      <c r="Q769" s="771"/>
    </row>
    <row r="770" spans="1:17" s="770" customFormat="1" ht="24">
      <c r="A770" s="725" t="s">
        <v>18640</v>
      </c>
      <c r="B770" s="693" t="s">
        <v>7471</v>
      </c>
      <c r="C770" s="690" t="s">
        <v>73</v>
      </c>
      <c r="D770" s="767" t="s">
        <v>17854</v>
      </c>
      <c r="E770" s="479">
        <v>11000</v>
      </c>
      <c r="F770" s="690" t="s">
        <v>17630</v>
      </c>
      <c r="G770" s="583" t="s">
        <v>17631</v>
      </c>
      <c r="H770" s="767" t="s">
        <v>8612</v>
      </c>
      <c r="I770" s="767" t="s">
        <v>17919</v>
      </c>
      <c r="J770" s="829" t="s">
        <v>17919</v>
      </c>
      <c r="K770" s="834">
        <v>2</v>
      </c>
      <c r="L770" s="741">
        <v>8</v>
      </c>
      <c r="M770" s="835">
        <v>82133.33</v>
      </c>
      <c r="N770" s="831">
        <v>2</v>
      </c>
      <c r="O770" s="741">
        <v>6</v>
      </c>
      <c r="P770" s="696">
        <v>66000</v>
      </c>
      <c r="Q770" s="771"/>
    </row>
    <row r="771" spans="1:17" s="770" customFormat="1" ht="24">
      <c r="A771" s="725" t="s">
        <v>18640</v>
      </c>
      <c r="B771" s="693" t="s">
        <v>7471</v>
      </c>
      <c r="C771" s="690" t="s">
        <v>73</v>
      </c>
      <c r="D771" s="767" t="s">
        <v>17864</v>
      </c>
      <c r="E771" s="479">
        <v>14000</v>
      </c>
      <c r="F771" s="690" t="s">
        <v>17632</v>
      </c>
      <c r="G771" s="583" t="s">
        <v>17633</v>
      </c>
      <c r="H771" s="767" t="s">
        <v>2051</v>
      </c>
      <c r="I771" s="583" t="s">
        <v>802</v>
      </c>
      <c r="J771" s="829" t="s">
        <v>786</v>
      </c>
      <c r="K771" s="834">
        <v>1</v>
      </c>
      <c r="L771" s="741">
        <v>1</v>
      </c>
      <c r="M771" s="835">
        <v>13533.33</v>
      </c>
      <c r="N771" s="831"/>
      <c r="O771" s="741">
        <v>2</v>
      </c>
      <c r="P771" s="696">
        <v>15400</v>
      </c>
      <c r="Q771" s="771"/>
    </row>
    <row r="772" spans="1:17" s="770" customFormat="1" ht="24">
      <c r="A772" s="725" t="s">
        <v>18640</v>
      </c>
      <c r="B772" s="693" t="s">
        <v>7471</v>
      </c>
      <c r="C772" s="690" t="s">
        <v>73</v>
      </c>
      <c r="D772" s="767" t="s">
        <v>17865</v>
      </c>
      <c r="E772" s="479">
        <v>14500</v>
      </c>
      <c r="F772" s="690" t="s">
        <v>17632</v>
      </c>
      <c r="G772" s="583" t="s">
        <v>17633</v>
      </c>
      <c r="H772" s="767" t="s">
        <v>2051</v>
      </c>
      <c r="I772" s="583" t="s">
        <v>802</v>
      </c>
      <c r="J772" s="829" t="s">
        <v>786</v>
      </c>
      <c r="K772" s="834"/>
      <c r="L772" s="741"/>
      <c r="M772" s="835"/>
      <c r="N772" s="831">
        <v>1</v>
      </c>
      <c r="O772" s="741">
        <v>4</v>
      </c>
      <c r="P772" s="696">
        <v>70566.67</v>
      </c>
      <c r="Q772" s="771"/>
    </row>
    <row r="773" spans="1:17" s="770" customFormat="1" ht="24">
      <c r="A773" s="725" t="s">
        <v>18640</v>
      </c>
      <c r="B773" s="693" t="s">
        <v>7471</v>
      </c>
      <c r="C773" s="690" t="s">
        <v>73</v>
      </c>
      <c r="D773" s="767" t="s">
        <v>17866</v>
      </c>
      <c r="E773" s="479">
        <v>15600</v>
      </c>
      <c r="F773" s="690" t="s">
        <v>17634</v>
      </c>
      <c r="G773" s="583" t="s">
        <v>17635</v>
      </c>
      <c r="H773" s="767" t="s">
        <v>8612</v>
      </c>
      <c r="I773" s="767" t="s">
        <v>17919</v>
      </c>
      <c r="J773" s="829" t="s">
        <v>17919</v>
      </c>
      <c r="K773" s="834"/>
      <c r="L773" s="741"/>
      <c r="M773" s="835"/>
      <c r="N773" s="831">
        <v>1</v>
      </c>
      <c r="O773" s="741">
        <v>2</v>
      </c>
      <c r="P773" s="696">
        <v>31720</v>
      </c>
      <c r="Q773" s="771"/>
    </row>
    <row r="774" spans="1:17" s="770" customFormat="1" ht="24">
      <c r="A774" s="725" t="s">
        <v>18640</v>
      </c>
      <c r="B774" s="693" t="s">
        <v>7471</v>
      </c>
      <c r="C774" s="690" t="s">
        <v>73</v>
      </c>
      <c r="D774" s="767" t="s">
        <v>17867</v>
      </c>
      <c r="E774" s="479">
        <v>14500</v>
      </c>
      <c r="F774" s="690" t="s">
        <v>17634</v>
      </c>
      <c r="G774" s="583" t="s">
        <v>17635</v>
      </c>
      <c r="H774" s="767" t="s">
        <v>8612</v>
      </c>
      <c r="I774" s="767" t="s">
        <v>17919</v>
      </c>
      <c r="J774" s="829" t="s">
        <v>17919</v>
      </c>
      <c r="K774" s="834"/>
      <c r="L774" s="741"/>
      <c r="M774" s="835"/>
      <c r="N774" s="831">
        <v>1</v>
      </c>
      <c r="O774" s="741">
        <v>4</v>
      </c>
      <c r="P774" s="696">
        <v>57516.67</v>
      </c>
      <c r="Q774" s="771"/>
    </row>
    <row r="775" spans="1:17" s="770" customFormat="1" ht="24">
      <c r="A775" s="725" t="s">
        <v>18640</v>
      </c>
      <c r="B775" s="693" t="s">
        <v>7471</v>
      </c>
      <c r="C775" s="690" t="s">
        <v>73</v>
      </c>
      <c r="D775" s="767" t="s">
        <v>17868</v>
      </c>
      <c r="E775" s="479">
        <v>7000</v>
      </c>
      <c r="F775" s="690">
        <v>10613915</v>
      </c>
      <c r="G775" s="583" t="s">
        <v>17636</v>
      </c>
      <c r="H775" s="767" t="s">
        <v>5617</v>
      </c>
      <c r="I775" s="583" t="s">
        <v>802</v>
      </c>
      <c r="J775" s="829" t="s">
        <v>786</v>
      </c>
      <c r="K775" s="834"/>
      <c r="L775" s="741"/>
      <c r="M775" s="835"/>
      <c r="N775" s="831">
        <v>1</v>
      </c>
      <c r="O775" s="741">
        <v>1</v>
      </c>
      <c r="P775" s="696">
        <v>6533.33</v>
      </c>
      <c r="Q775" s="771"/>
    </row>
    <row r="776" spans="1:17" s="770" customFormat="1" ht="24">
      <c r="A776" s="725" t="s">
        <v>18640</v>
      </c>
      <c r="B776" s="693" t="s">
        <v>7471</v>
      </c>
      <c r="C776" s="690" t="s">
        <v>73</v>
      </c>
      <c r="D776" s="767" t="s">
        <v>17862</v>
      </c>
      <c r="E776" s="479">
        <v>12000</v>
      </c>
      <c r="F776" s="690">
        <v>47183532</v>
      </c>
      <c r="G776" s="583" t="s">
        <v>17637</v>
      </c>
      <c r="H776" s="767" t="s">
        <v>2051</v>
      </c>
      <c r="I776" s="583" t="s">
        <v>802</v>
      </c>
      <c r="J776" s="829" t="s">
        <v>786</v>
      </c>
      <c r="K776" s="834"/>
      <c r="L776" s="741"/>
      <c r="M776" s="835"/>
      <c r="N776" s="831">
        <v>1</v>
      </c>
      <c r="O776" s="741">
        <v>1</v>
      </c>
      <c r="P776" s="696">
        <v>5600</v>
      </c>
      <c r="Q776" s="771"/>
    </row>
    <row r="777" spans="1:17" s="770" customFormat="1" ht="24">
      <c r="A777" s="725" t="s">
        <v>18640</v>
      </c>
      <c r="B777" s="693" t="s">
        <v>7471</v>
      </c>
      <c r="C777" s="690" t="s">
        <v>73</v>
      </c>
      <c r="D777" s="767" t="s">
        <v>17808</v>
      </c>
      <c r="E777" s="479">
        <v>15600</v>
      </c>
      <c r="F777" s="690" t="s">
        <v>17638</v>
      </c>
      <c r="G777" s="583" t="s">
        <v>17639</v>
      </c>
      <c r="H777" s="767" t="s">
        <v>17906</v>
      </c>
      <c r="I777" s="767" t="s">
        <v>17919</v>
      </c>
      <c r="J777" s="829" t="s">
        <v>17919</v>
      </c>
      <c r="K777" s="834">
        <v>1</v>
      </c>
      <c r="L777" s="741">
        <v>3</v>
      </c>
      <c r="M777" s="835">
        <v>39000</v>
      </c>
      <c r="N777" s="831"/>
      <c r="O777" s="741"/>
      <c r="P777" s="696"/>
      <c r="Q777" s="771"/>
    </row>
    <row r="778" spans="1:17" s="770" customFormat="1" ht="24">
      <c r="A778" s="725" t="s">
        <v>18640</v>
      </c>
      <c r="B778" s="693" t="s">
        <v>7471</v>
      </c>
      <c r="C778" s="690" t="s">
        <v>73</v>
      </c>
      <c r="D778" s="767" t="s">
        <v>17869</v>
      </c>
      <c r="E778" s="479">
        <v>8000</v>
      </c>
      <c r="F778" s="690" t="s">
        <v>17640</v>
      </c>
      <c r="G778" s="583" t="s">
        <v>17641</v>
      </c>
      <c r="H778" s="767" t="s">
        <v>2051</v>
      </c>
      <c r="I778" s="767" t="s">
        <v>17919</v>
      </c>
      <c r="J778" s="829" t="s">
        <v>17919</v>
      </c>
      <c r="K778" s="834">
        <v>2</v>
      </c>
      <c r="L778" s="741">
        <v>6</v>
      </c>
      <c r="M778" s="835">
        <v>48000</v>
      </c>
      <c r="N778" s="831"/>
      <c r="O778" s="741"/>
      <c r="P778" s="696"/>
      <c r="Q778" s="771"/>
    </row>
    <row r="779" spans="1:17" s="770" customFormat="1" ht="36">
      <c r="A779" s="725" t="s">
        <v>18640</v>
      </c>
      <c r="B779" s="693" t="s">
        <v>7471</v>
      </c>
      <c r="C779" s="690" t="s">
        <v>73</v>
      </c>
      <c r="D779" s="767" t="s">
        <v>17870</v>
      </c>
      <c r="E779" s="479">
        <v>10000</v>
      </c>
      <c r="F779" s="690">
        <v>10607105</v>
      </c>
      <c r="G779" s="583" t="s">
        <v>17642</v>
      </c>
      <c r="H779" s="767" t="s">
        <v>1119</v>
      </c>
      <c r="I779" s="767" t="s">
        <v>17919</v>
      </c>
      <c r="J779" s="829" t="s">
        <v>17919</v>
      </c>
      <c r="K779" s="834"/>
      <c r="L779" s="741"/>
      <c r="M779" s="835"/>
      <c r="N779" s="831">
        <v>1</v>
      </c>
      <c r="O779" s="741">
        <v>1</v>
      </c>
      <c r="P779" s="696">
        <v>8666.67</v>
      </c>
      <c r="Q779" s="771"/>
    </row>
    <row r="780" spans="1:17" s="770" customFormat="1" ht="24">
      <c r="A780" s="725" t="s">
        <v>18640</v>
      </c>
      <c r="B780" s="693" t="s">
        <v>7471</v>
      </c>
      <c r="C780" s="690" t="s">
        <v>73</v>
      </c>
      <c r="D780" s="767" t="s">
        <v>17815</v>
      </c>
      <c r="E780" s="479">
        <v>8000</v>
      </c>
      <c r="F780" s="690">
        <v>41534908</v>
      </c>
      <c r="G780" s="583" t="s">
        <v>17643</v>
      </c>
      <c r="H780" s="767" t="s">
        <v>8612</v>
      </c>
      <c r="I780" s="767" t="s">
        <v>17919</v>
      </c>
      <c r="J780" s="829" t="s">
        <v>17919</v>
      </c>
      <c r="K780" s="834">
        <v>1</v>
      </c>
      <c r="L780" s="741">
        <v>3</v>
      </c>
      <c r="M780" s="835">
        <v>18133.330000000002</v>
      </c>
      <c r="N780" s="831"/>
      <c r="O780" s="741"/>
      <c r="P780" s="696"/>
      <c r="Q780" s="771"/>
    </row>
    <row r="781" spans="1:17" s="770" customFormat="1" ht="24">
      <c r="A781" s="725" t="s">
        <v>18640</v>
      </c>
      <c r="B781" s="693" t="s">
        <v>7471</v>
      </c>
      <c r="C781" s="690" t="s">
        <v>73</v>
      </c>
      <c r="D781" s="767" t="s">
        <v>4111</v>
      </c>
      <c r="E781" s="479">
        <v>3500</v>
      </c>
      <c r="F781" s="709" t="s">
        <v>17644</v>
      </c>
      <c r="G781" s="583" t="s">
        <v>17645</v>
      </c>
      <c r="H781" s="767" t="s">
        <v>3913</v>
      </c>
      <c r="I781" s="583" t="s">
        <v>9364</v>
      </c>
      <c r="J781" s="829" t="s">
        <v>786</v>
      </c>
      <c r="K781" s="834">
        <v>1</v>
      </c>
      <c r="L781" s="741">
        <v>1</v>
      </c>
      <c r="M781" s="835">
        <v>2216.67</v>
      </c>
      <c r="N781" s="831">
        <v>3</v>
      </c>
      <c r="O781" s="741">
        <v>6</v>
      </c>
      <c r="P781" s="696">
        <v>21000</v>
      </c>
      <c r="Q781" s="771"/>
    </row>
    <row r="782" spans="1:17" s="770" customFormat="1" ht="24">
      <c r="A782" s="725" t="s">
        <v>18640</v>
      </c>
      <c r="B782" s="693" t="s">
        <v>7471</v>
      </c>
      <c r="C782" s="690" t="s">
        <v>73</v>
      </c>
      <c r="D782" s="767" t="s">
        <v>5595</v>
      </c>
      <c r="E782" s="479">
        <v>12000</v>
      </c>
      <c r="F782" s="690" t="s">
        <v>17646</v>
      </c>
      <c r="G782" s="583" t="s">
        <v>17647</v>
      </c>
      <c r="H782" s="767" t="s">
        <v>1119</v>
      </c>
      <c r="I782" s="767" t="s">
        <v>17919</v>
      </c>
      <c r="J782" s="829" t="s">
        <v>17919</v>
      </c>
      <c r="K782" s="834">
        <v>3</v>
      </c>
      <c r="L782" s="741">
        <v>12</v>
      </c>
      <c r="M782" s="835">
        <v>144000</v>
      </c>
      <c r="N782" s="831"/>
      <c r="O782" s="741"/>
      <c r="P782" s="696"/>
      <c r="Q782" s="771"/>
    </row>
    <row r="783" spans="1:17" s="770" customFormat="1" ht="24">
      <c r="A783" s="725" t="s">
        <v>18640</v>
      </c>
      <c r="B783" s="693" t="s">
        <v>7471</v>
      </c>
      <c r="C783" s="690" t="s">
        <v>73</v>
      </c>
      <c r="D783" s="767" t="s">
        <v>17871</v>
      </c>
      <c r="E783" s="479">
        <v>6000</v>
      </c>
      <c r="F783" s="690">
        <v>47358400</v>
      </c>
      <c r="G783" s="583" t="s">
        <v>17648</v>
      </c>
      <c r="H783" s="767" t="s">
        <v>5617</v>
      </c>
      <c r="I783" s="767" t="s">
        <v>17919</v>
      </c>
      <c r="J783" s="829" t="s">
        <v>17919</v>
      </c>
      <c r="K783" s="834">
        <v>2</v>
      </c>
      <c r="L783" s="741">
        <v>1</v>
      </c>
      <c r="M783" s="835">
        <v>5800</v>
      </c>
      <c r="N783" s="831">
        <v>3</v>
      </c>
      <c r="O783" s="741">
        <v>6</v>
      </c>
      <c r="P783" s="696">
        <v>36000</v>
      </c>
      <c r="Q783" s="771"/>
    </row>
    <row r="784" spans="1:17" s="770" customFormat="1" ht="24">
      <c r="A784" s="725" t="s">
        <v>18640</v>
      </c>
      <c r="B784" s="693" t="s">
        <v>7471</v>
      </c>
      <c r="C784" s="690" t="s">
        <v>73</v>
      </c>
      <c r="D784" s="767" t="s">
        <v>17872</v>
      </c>
      <c r="E784" s="479">
        <v>12000</v>
      </c>
      <c r="F784" s="690" t="s">
        <v>17649</v>
      </c>
      <c r="G784" s="583" t="s">
        <v>17650</v>
      </c>
      <c r="H784" s="767" t="s">
        <v>8612</v>
      </c>
      <c r="I784" s="767" t="s">
        <v>17919</v>
      </c>
      <c r="J784" s="829" t="s">
        <v>17919</v>
      </c>
      <c r="K784" s="834">
        <v>3</v>
      </c>
      <c r="L784" s="741">
        <v>12</v>
      </c>
      <c r="M784" s="835">
        <v>144000</v>
      </c>
      <c r="N784" s="831">
        <v>5</v>
      </c>
      <c r="O784" s="741">
        <v>6</v>
      </c>
      <c r="P784" s="696">
        <v>72000</v>
      </c>
      <c r="Q784" s="771"/>
    </row>
    <row r="785" spans="1:17" s="770" customFormat="1" ht="24">
      <c r="A785" s="725" t="s">
        <v>18640</v>
      </c>
      <c r="B785" s="693" t="s">
        <v>7471</v>
      </c>
      <c r="C785" s="690" t="s">
        <v>73</v>
      </c>
      <c r="D785" s="767" t="s">
        <v>17828</v>
      </c>
      <c r="E785" s="479">
        <v>12000</v>
      </c>
      <c r="F785" s="690" t="s">
        <v>17651</v>
      </c>
      <c r="G785" s="583" t="s">
        <v>17652</v>
      </c>
      <c r="H785" s="767" t="s">
        <v>17913</v>
      </c>
      <c r="I785" s="767" t="s">
        <v>17919</v>
      </c>
      <c r="J785" s="829" t="s">
        <v>17919</v>
      </c>
      <c r="K785" s="834">
        <v>2</v>
      </c>
      <c r="L785" s="741">
        <v>9</v>
      </c>
      <c r="M785" s="835">
        <v>108000</v>
      </c>
      <c r="N785" s="831"/>
      <c r="O785" s="741"/>
      <c r="P785" s="696"/>
      <c r="Q785" s="771"/>
    </row>
    <row r="786" spans="1:17" s="770" customFormat="1" ht="36">
      <c r="A786" s="725" t="s">
        <v>18640</v>
      </c>
      <c r="B786" s="693" t="s">
        <v>7471</v>
      </c>
      <c r="C786" s="690" t="s">
        <v>73</v>
      </c>
      <c r="D786" s="767" t="s">
        <v>17873</v>
      </c>
      <c r="E786" s="479">
        <v>12500</v>
      </c>
      <c r="F786" s="690" t="s">
        <v>17653</v>
      </c>
      <c r="G786" s="583" t="s">
        <v>17654</v>
      </c>
      <c r="H786" s="767" t="s">
        <v>2051</v>
      </c>
      <c r="I786" s="767" t="s">
        <v>17919</v>
      </c>
      <c r="J786" s="829" t="s">
        <v>17919</v>
      </c>
      <c r="K786" s="834">
        <v>1</v>
      </c>
      <c r="L786" s="741">
        <v>9</v>
      </c>
      <c r="M786" s="835">
        <v>122500</v>
      </c>
      <c r="N786" s="831"/>
      <c r="O786" s="741"/>
      <c r="P786" s="696"/>
      <c r="Q786" s="771"/>
    </row>
    <row r="787" spans="1:17" s="770" customFormat="1" ht="24">
      <c r="A787" s="725" t="s">
        <v>18640</v>
      </c>
      <c r="B787" s="693" t="s">
        <v>7471</v>
      </c>
      <c r="C787" s="690" t="s">
        <v>73</v>
      </c>
      <c r="D787" s="767" t="s">
        <v>683</v>
      </c>
      <c r="E787" s="479">
        <v>12000</v>
      </c>
      <c r="F787" s="690" t="s">
        <v>17653</v>
      </c>
      <c r="G787" s="583" t="s">
        <v>17654</v>
      </c>
      <c r="H787" s="767" t="s">
        <v>2051</v>
      </c>
      <c r="I787" s="767" t="s">
        <v>17919</v>
      </c>
      <c r="J787" s="829" t="s">
        <v>17919</v>
      </c>
      <c r="K787" s="834">
        <v>1</v>
      </c>
      <c r="L787" s="741">
        <v>1</v>
      </c>
      <c r="M787" s="835">
        <v>12800</v>
      </c>
      <c r="N787" s="831"/>
      <c r="O787" s="741"/>
      <c r="P787" s="696"/>
      <c r="Q787" s="771"/>
    </row>
    <row r="788" spans="1:17" s="770" customFormat="1" ht="36">
      <c r="A788" s="725" t="s">
        <v>18640</v>
      </c>
      <c r="B788" s="693" t="s">
        <v>7471</v>
      </c>
      <c r="C788" s="690" t="s">
        <v>73</v>
      </c>
      <c r="D788" s="767" t="s">
        <v>17873</v>
      </c>
      <c r="E788" s="479">
        <v>12000</v>
      </c>
      <c r="F788" s="690" t="s">
        <v>17653</v>
      </c>
      <c r="G788" s="583" t="s">
        <v>17654</v>
      </c>
      <c r="H788" s="767" t="s">
        <v>2051</v>
      </c>
      <c r="I788" s="767" t="s">
        <v>17919</v>
      </c>
      <c r="J788" s="829" t="s">
        <v>17919</v>
      </c>
      <c r="K788" s="834"/>
      <c r="L788" s="741">
        <v>2</v>
      </c>
      <c r="M788" s="835">
        <v>21200</v>
      </c>
      <c r="N788" s="831">
        <v>1</v>
      </c>
      <c r="O788" s="741">
        <v>2</v>
      </c>
      <c r="P788" s="696">
        <v>13200</v>
      </c>
      <c r="Q788" s="771"/>
    </row>
    <row r="789" spans="1:17" s="770" customFormat="1" ht="24">
      <c r="A789" s="725" t="s">
        <v>18640</v>
      </c>
      <c r="B789" s="693" t="s">
        <v>7471</v>
      </c>
      <c r="C789" s="690" t="s">
        <v>73</v>
      </c>
      <c r="D789" s="767" t="s">
        <v>17811</v>
      </c>
      <c r="E789" s="479">
        <v>11000</v>
      </c>
      <c r="F789" s="690">
        <v>40482117</v>
      </c>
      <c r="G789" s="583" t="s">
        <v>17655</v>
      </c>
      <c r="H789" s="767" t="s">
        <v>5617</v>
      </c>
      <c r="I789" s="767" t="s">
        <v>17919</v>
      </c>
      <c r="J789" s="829" t="s">
        <v>17919</v>
      </c>
      <c r="K789" s="834">
        <v>1</v>
      </c>
      <c r="L789" s="741">
        <v>1</v>
      </c>
      <c r="M789" s="835">
        <v>10633.33</v>
      </c>
      <c r="N789" s="831">
        <v>4</v>
      </c>
      <c r="O789" s="741">
        <v>6</v>
      </c>
      <c r="P789" s="696">
        <v>66000</v>
      </c>
      <c r="Q789" s="771"/>
    </row>
    <row r="790" spans="1:17" s="770" customFormat="1" ht="24">
      <c r="A790" s="725" t="s">
        <v>18640</v>
      </c>
      <c r="B790" s="693" t="s">
        <v>7471</v>
      </c>
      <c r="C790" s="690" t="s">
        <v>73</v>
      </c>
      <c r="D790" s="767" t="s">
        <v>17874</v>
      </c>
      <c r="E790" s="479">
        <v>13500</v>
      </c>
      <c r="F790" s="690" t="s">
        <v>17656</v>
      </c>
      <c r="G790" s="583" t="s">
        <v>17657</v>
      </c>
      <c r="H790" s="767" t="s">
        <v>8612</v>
      </c>
      <c r="I790" s="767" t="s">
        <v>17919</v>
      </c>
      <c r="J790" s="829" t="s">
        <v>17919</v>
      </c>
      <c r="K790" s="834"/>
      <c r="L790" s="741">
        <v>8</v>
      </c>
      <c r="M790" s="835">
        <v>97650</v>
      </c>
      <c r="N790" s="831">
        <v>1</v>
      </c>
      <c r="O790" s="741"/>
      <c r="P790" s="696"/>
      <c r="Q790" s="771"/>
    </row>
    <row r="791" spans="1:17" s="770" customFormat="1" ht="36">
      <c r="A791" s="725" t="s">
        <v>18640</v>
      </c>
      <c r="B791" s="693" t="s">
        <v>7471</v>
      </c>
      <c r="C791" s="690" t="s">
        <v>73</v>
      </c>
      <c r="D791" s="767" t="s">
        <v>17875</v>
      </c>
      <c r="E791" s="479">
        <v>15000</v>
      </c>
      <c r="F791" s="690" t="s">
        <v>17656</v>
      </c>
      <c r="G791" s="583" t="s">
        <v>17657</v>
      </c>
      <c r="H791" s="767" t="s">
        <v>8612</v>
      </c>
      <c r="I791" s="767" t="s">
        <v>17919</v>
      </c>
      <c r="J791" s="829" t="s">
        <v>17919</v>
      </c>
      <c r="K791" s="834">
        <v>1</v>
      </c>
      <c r="L791" s="741"/>
      <c r="M791" s="835"/>
      <c r="N791" s="831"/>
      <c r="O791" s="741">
        <v>2</v>
      </c>
      <c r="P791" s="696">
        <v>16500</v>
      </c>
      <c r="Q791" s="771"/>
    </row>
    <row r="792" spans="1:17" s="770" customFormat="1" ht="24">
      <c r="A792" s="725" t="s">
        <v>18640</v>
      </c>
      <c r="B792" s="693" t="s">
        <v>7471</v>
      </c>
      <c r="C792" s="690" t="s">
        <v>73</v>
      </c>
      <c r="D792" s="767" t="s">
        <v>17795</v>
      </c>
      <c r="E792" s="479">
        <v>10000</v>
      </c>
      <c r="F792" s="690" t="s">
        <v>17658</v>
      </c>
      <c r="G792" s="583" t="s">
        <v>17659</v>
      </c>
      <c r="H792" s="767" t="s">
        <v>8612</v>
      </c>
      <c r="I792" s="767" t="s">
        <v>17919</v>
      </c>
      <c r="J792" s="829" t="s">
        <v>17919</v>
      </c>
      <c r="K792" s="834">
        <v>4</v>
      </c>
      <c r="L792" s="741">
        <v>12</v>
      </c>
      <c r="M792" s="835">
        <v>120000</v>
      </c>
      <c r="N792" s="831">
        <v>4</v>
      </c>
      <c r="O792" s="741">
        <v>6</v>
      </c>
      <c r="P792" s="696">
        <v>60000</v>
      </c>
      <c r="Q792" s="771"/>
    </row>
    <row r="793" spans="1:17" s="770" customFormat="1" ht="24">
      <c r="A793" s="725" t="s">
        <v>18640</v>
      </c>
      <c r="B793" s="693" t="s">
        <v>7471</v>
      </c>
      <c r="C793" s="690" t="s">
        <v>73</v>
      </c>
      <c r="D793" s="767" t="s">
        <v>6500</v>
      </c>
      <c r="E793" s="479">
        <v>10000</v>
      </c>
      <c r="F793" s="690">
        <v>45093621</v>
      </c>
      <c r="G793" s="583" t="s">
        <v>17660</v>
      </c>
      <c r="H793" s="767" t="s">
        <v>1119</v>
      </c>
      <c r="I793" s="767" t="s">
        <v>17919</v>
      </c>
      <c r="J793" s="829" t="s">
        <v>17919</v>
      </c>
      <c r="K793" s="834">
        <v>1</v>
      </c>
      <c r="L793" s="741">
        <v>3</v>
      </c>
      <c r="M793" s="835">
        <v>23333.33</v>
      </c>
      <c r="N793" s="831">
        <v>4</v>
      </c>
      <c r="O793" s="741">
        <v>6</v>
      </c>
      <c r="P793" s="696">
        <v>60000</v>
      </c>
      <c r="Q793" s="771"/>
    </row>
    <row r="794" spans="1:17" s="770" customFormat="1" ht="24">
      <c r="A794" s="725" t="s">
        <v>18640</v>
      </c>
      <c r="B794" s="693" t="s">
        <v>7471</v>
      </c>
      <c r="C794" s="690" t="s">
        <v>73</v>
      </c>
      <c r="D794" s="767" t="s">
        <v>17876</v>
      </c>
      <c r="E794" s="479">
        <v>11000</v>
      </c>
      <c r="F794" s="690" t="s">
        <v>17661</v>
      </c>
      <c r="G794" s="583" t="s">
        <v>17662</v>
      </c>
      <c r="H794" s="767" t="s">
        <v>1119</v>
      </c>
      <c r="I794" s="767" t="s">
        <v>17919</v>
      </c>
      <c r="J794" s="829" t="s">
        <v>17919</v>
      </c>
      <c r="K794" s="834">
        <v>3</v>
      </c>
      <c r="L794" s="741">
        <v>12</v>
      </c>
      <c r="M794" s="835">
        <v>132000</v>
      </c>
      <c r="N794" s="831">
        <v>3</v>
      </c>
      <c r="O794" s="741">
        <v>6</v>
      </c>
      <c r="P794" s="696">
        <v>66000</v>
      </c>
      <c r="Q794" s="771"/>
    </row>
    <row r="795" spans="1:17" s="770" customFormat="1" ht="24">
      <c r="A795" s="725" t="s">
        <v>18640</v>
      </c>
      <c r="B795" s="693" t="s">
        <v>7471</v>
      </c>
      <c r="C795" s="690" t="s">
        <v>73</v>
      </c>
      <c r="D795" s="767" t="s">
        <v>17877</v>
      </c>
      <c r="E795" s="479">
        <v>12000</v>
      </c>
      <c r="F795" s="690">
        <v>26604762</v>
      </c>
      <c r="G795" s="583" t="s">
        <v>17663</v>
      </c>
      <c r="H795" s="767" t="s">
        <v>17914</v>
      </c>
      <c r="I795" s="767" t="s">
        <v>17919</v>
      </c>
      <c r="J795" s="829" t="s">
        <v>17919</v>
      </c>
      <c r="K795" s="834">
        <v>2</v>
      </c>
      <c r="L795" s="741">
        <v>7</v>
      </c>
      <c r="M795" s="835">
        <v>77600</v>
      </c>
      <c r="N795" s="831">
        <v>5</v>
      </c>
      <c r="O795" s="741">
        <v>6</v>
      </c>
      <c r="P795" s="696">
        <v>72000</v>
      </c>
      <c r="Q795" s="771"/>
    </row>
    <row r="796" spans="1:17" s="770" customFormat="1" ht="24">
      <c r="A796" s="725" t="s">
        <v>18640</v>
      </c>
      <c r="B796" s="693" t="s">
        <v>7471</v>
      </c>
      <c r="C796" s="690" t="s">
        <v>73</v>
      </c>
      <c r="D796" s="767" t="s">
        <v>17878</v>
      </c>
      <c r="E796" s="479">
        <v>13000</v>
      </c>
      <c r="F796" s="690" t="s">
        <v>17664</v>
      </c>
      <c r="G796" s="583" t="s">
        <v>17665</v>
      </c>
      <c r="H796" s="767" t="s">
        <v>17906</v>
      </c>
      <c r="I796" s="767" t="s">
        <v>17919</v>
      </c>
      <c r="J796" s="829" t="s">
        <v>17919</v>
      </c>
      <c r="K796" s="834"/>
      <c r="L796" s="741"/>
      <c r="M796" s="835"/>
      <c r="N796" s="831">
        <v>1</v>
      </c>
      <c r="O796" s="741">
        <v>2</v>
      </c>
      <c r="P796" s="696">
        <v>30333.33</v>
      </c>
      <c r="Q796" s="771"/>
    </row>
    <row r="797" spans="1:17" s="770" customFormat="1" ht="24">
      <c r="A797" s="725" t="s">
        <v>18640</v>
      </c>
      <c r="B797" s="693" t="s">
        <v>7471</v>
      </c>
      <c r="C797" s="690" t="s">
        <v>73</v>
      </c>
      <c r="D797" s="767" t="s">
        <v>17795</v>
      </c>
      <c r="E797" s="479">
        <v>10000</v>
      </c>
      <c r="F797" s="708" t="s">
        <v>17666</v>
      </c>
      <c r="G797" s="583" t="s">
        <v>17667</v>
      </c>
      <c r="H797" s="767" t="s">
        <v>8612</v>
      </c>
      <c r="I797" s="767" t="s">
        <v>17919</v>
      </c>
      <c r="J797" s="829" t="s">
        <v>17919</v>
      </c>
      <c r="K797" s="834">
        <v>1</v>
      </c>
      <c r="L797" s="741">
        <v>1</v>
      </c>
      <c r="M797" s="835">
        <v>7333.33</v>
      </c>
      <c r="N797" s="831">
        <v>5</v>
      </c>
      <c r="O797" s="741">
        <v>6</v>
      </c>
      <c r="P797" s="696">
        <v>60000</v>
      </c>
      <c r="Q797" s="771"/>
    </row>
    <row r="798" spans="1:17" s="770" customFormat="1" ht="24">
      <c r="A798" s="725" t="s">
        <v>18640</v>
      </c>
      <c r="B798" s="693" t="s">
        <v>7471</v>
      </c>
      <c r="C798" s="690" t="s">
        <v>73</v>
      </c>
      <c r="D798" s="767" t="s">
        <v>11488</v>
      </c>
      <c r="E798" s="479">
        <v>11000</v>
      </c>
      <c r="F798" s="690" t="s">
        <v>17668</v>
      </c>
      <c r="G798" s="583" t="s">
        <v>17669</v>
      </c>
      <c r="H798" s="767" t="s">
        <v>10047</v>
      </c>
      <c r="I798" s="767" t="s">
        <v>17919</v>
      </c>
      <c r="J798" s="829" t="s">
        <v>17919</v>
      </c>
      <c r="K798" s="834">
        <v>4</v>
      </c>
      <c r="L798" s="741">
        <v>12</v>
      </c>
      <c r="M798" s="835">
        <v>132000</v>
      </c>
      <c r="N798" s="831">
        <v>4</v>
      </c>
      <c r="O798" s="741">
        <v>6</v>
      </c>
      <c r="P798" s="696">
        <v>66000</v>
      </c>
      <c r="Q798" s="771"/>
    </row>
    <row r="799" spans="1:17" s="770" customFormat="1" ht="24">
      <c r="A799" s="725" t="s">
        <v>18640</v>
      </c>
      <c r="B799" s="693" t="s">
        <v>7471</v>
      </c>
      <c r="C799" s="690" t="s">
        <v>73</v>
      </c>
      <c r="D799" s="767" t="s">
        <v>17879</v>
      </c>
      <c r="E799" s="479">
        <v>14500</v>
      </c>
      <c r="F799" s="690" t="s">
        <v>17670</v>
      </c>
      <c r="G799" s="583" t="s">
        <v>17671</v>
      </c>
      <c r="H799" s="767" t="s">
        <v>17915</v>
      </c>
      <c r="I799" s="767" t="s">
        <v>17919</v>
      </c>
      <c r="J799" s="829" t="s">
        <v>17919</v>
      </c>
      <c r="K799" s="834"/>
      <c r="L799" s="741"/>
      <c r="M799" s="835"/>
      <c r="N799" s="831">
        <v>1</v>
      </c>
      <c r="O799" s="741">
        <v>4</v>
      </c>
      <c r="P799" s="696">
        <v>77711.56</v>
      </c>
      <c r="Q799" s="771"/>
    </row>
    <row r="800" spans="1:17" s="770" customFormat="1" ht="24">
      <c r="A800" s="725" t="s">
        <v>18640</v>
      </c>
      <c r="B800" s="693" t="s">
        <v>7471</v>
      </c>
      <c r="C800" s="690" t="s">
        <v>73</v>
      </c>
      <c r="D800" s="767" t="s">
        <v>17880</v>
      </c>
      <c r="E800" s="479">
        <v>15600</v>
      </c>
      <c r="F800" s="690" t="s">
        <v>17672</v>
      </c>
      <c r="G800" s="583" t="s">
        <v>17673</v>
      </c>
      <c r="H800" s="767" t="s">
        <v>8612</v>
      </c>
      <c r="I800" s="767" t="s">
        <v>17919</v>
      </c>
      <c r="J800" s="829" t="s">
        <v>17919</v>
      </c>
      <c r="K800" s="834"/>
      <c r="L800" s="741"/>
      <c r="M800" s="835"/>
      <c r="N800" s="831">
        <v>1</v>
      </c>
      <c r="O800" s="741">
        <v>2</v>
      </c>
      <c r="P800" s="696">
        <v>31720</v>
      </c>
      <c r="Q800" s="771"/>
    </row>
    <row r="801" spans="1:17" s="770" customFormat="1" ht="24">
      <c r="A801" s="725" t="s">
        <v>18640</v>
      </c>
      <c r="B801" s="693" t="s">
        <v>7471</v>
      </c>
      <c r="C801" s="690" t="s">
        <v>73</v>
      </c>
      <c r="D801" s="767" t="s">
        <v>17881</v>
      </c>
      <c r="E801" s="479">
        <v>14500</v>
      </c>
      <c r="F801" s="690" t="s">
        <v>17672</v>
      </c>
      <c r="G801" s="583" t="s">
        <v>17673</v>
      </c>
      <c r="H801" s="767" t="s">
        <v>8612</v>
      </c>
      <c r="I801" s="767" t="s">
        <v>17919</v>
      </c>
      <c r="J801" s="829" t="s">
        <v>17919</v>
      </c>
      <c r="K801" s="834"/>
      <c r="L801" s="741"/>
      <c r="M801" s="835"/>
      <c r="N801" s="831">
        <v>1</v>
      </c>
      <c r="O801" s="741">
        <v>4</v>
      </c>
      <c r="P801" s="696">
        <v>62875.33</v>
      </c>
      <c r="Q801" s="771"/>
    </row>
    <row r="802" spans="1:17" s="770" customFormat="1" ht="24">
      <c r="A802" s="725" t="s">
        <v>18640</v>
      </c>
      <c r="B802" s="693" t="s">
        <v>7471</v>
      </c>
      <c r="C802" s="690" t="s">
        <v>73</v>
      </c>
      <c r="D802" s="767" t="s">
        <v>17795</v>
      </c>
      <c r="E802" s="479">
        <v>10000</v>
      </c>
      <c r="F802" s="690" t="s">
        <v>17674</v>
      </c>
      <c r="G802" s="583" t="s">
        <v>17675</v>
      </c>
      <c r="H802" s="767" t="s">
        <v>17906</v>
      </c>
      <c r="I802" s="767" t="s">
        <v>17919</v>
      </c>
      <c r="J802" s="829" t="s">
        <v>17919</v>
      </c>
      <c r="K802" s="834">
        <v>1</v>
      </c>
      <c r="L802" s="741"/>
      <c r="M802" s="835">
        <v>41000</v>
      </c>
      <c r="N802" s="831"/>
      <c r="O802" s="741"/>
      <c r="P802" s="696"/>
      <c r="Q802" s="771"/>
    </row>
    <row r="803" spans="1:17" s="770" customFormat="1" ht="24">
      <c r="A803" s="725" t="s">
        <v>18640</v>
      </c>
      <c r="B803" s="693" t="s">
        <v>7471</v>
      </c>
      <c r="C803" s="690" t="s">
        <v>73</v>
      </c>
      <c r="D803" s="767" t="s">
        <v>6500</v>
      </c>
      <c r="E803" s="479">
        <v>10000</v>
      </c>
      <c r="F803" s="690" t="s">
        <v>17676</v>
      </c>
      <c r="G803" s="583" t="s">
        <v>17677</v>
      </c>
      <c r="H803" s="767" t="s">
        <v>1119</v>
      </c>
      <c r="I803" s="767" t="s">
        <v>17919</v>
      </c>
      <c r="J803" s="829" t="s">
        <v>17919</v>
      </c>
      <c r="K803" s="834">
        <v>3</v>
      </c>
      <c r="L803" s="741">
        <v>12</v>
      </c>
      <c r="M803" s="835">
        <v>120000</v>
      </c>
      <c r="N803" s="831">
        <v>3</v>
      </c>
      <c r="O803" s="741">
        <v>5</v>
      </c>
      <c r="P803" s="696">
        <v>50000</v>
      </c>
      <c r="Q803" s="771"/>
    </row>
    <row r="804" spans="1:17" s="770" customFormat="1" ht="24">
      <c r="A804" s="725" t="s">
        <v>18640</v>
      </c>
      <c r="B804" s="693" t="s">
        <v>7471</v>
      </c>
      <c r="C804" s="690" t="s">
        <v>73</v>
      </c>
      <c r="D804" s="767" t="s">
        <v>17795</v>
      </c>
      <c r="E804" s="479">
        <v>10000</v>
      </c>
      <c r="F804" s="690" t="s">
        <v>17678</v>
      </c>
      <c r="G804" s="583" t="s">
        <v>17679</v>
      </c>
      <c r="H804" s="767" t="s">
        <v>8612</v>
      </c>
      <c r="I804" s="767" t="s">
        <v>17919</v>
      </c>
      <c r="J804" s="829" t="s">
        <v>17919</v>
      </c>
      <c r="K804" s="834">
        <v>4</v>
      </c>
      <c r="L804" s="741">
        <v>12</v>
      </c>
      <c r="M804" s="835">
        <v>120000</v>
      </c>
      <c r="N804" s="831">
        <v>2</v>
      </c>
      <c r="O804" s="741">
        <v>6</v>
      </c>
      <c r="P804" s="696">
        <v>60000</v>
      </c>
      <c r="Q804" s="771"/>
    </row>
    <row r="805" spans="1:17" s="770" customFormat="1" ht="24">
      <c r="A805" s="725" t="s">
        <v>18640</v>
      </c>
      <c r="B805" s="693" t="s">
        <v>7471</v>
      </c>
      <c r="C805" s="690" t="s">
        <v>73</v>
      </c>
      <c r="D805" s="767" t="s">
        <v>17882</v>
      </c>
      <c r="E805" s="479">
        <v>9000</v>
      </c>
      <c r="F805" s="710" t="s">
        <v>17680</v>
      </c>
      <c r="G805" s="583" t="s">
        <v>17681</v>
      </c>
      <c r="H805" s="767" t="s">
        <v>5710</v>
      </c>
      <c r="I805" s="767" t="s">
        <v>17919</v>
      </c>
      <c r="J805" s="829" t="s">
        <v>17919</v>
      </c>
      <c r="K805" s="834">
        <v>1</v>
      </c>
      <c r="L805" s="741">
        <v>2</v>
      </c>
      <c r="M805" s="835">
        <v>17100</v>
      </c>
      <c r="N805" s="831">
        <v>2</v>
      </c>
      <c r="O805" s="741">
        <v>6</v>
      </c>
      <c r="P805" s="696">
        <v>54000</v>
      </c>
      <c r="Q805" s="771"/>
    </row>
    <row r="806" spans="1:17" s="770" customFormat="1" ht="24">
      <c r="A806" s="725" t="s">
        <v>18640</v>
      </c>
      <c r="B806" s="693" t="s">
        <v>7471</v>
      </c>
      <c r="C806" s="690" t="s">
        <v>73</v>
      </c>
      <c r="D806" s="767" t="s">
        <v>17883</v>
      </c>
      <c r="E806" s="479">
        <v>11000</v>
      </c>
      <c r="F806" s="690" t="s">
        <v>17682</v>
      </c>
      <c r="G806" s="583" t="s">
        <v>17683</v>
      </c>
      <c r="H806" s="767" t="s">
        <v>17906</v>
      </c>
      <c r="I806" s="767" t="s">
        <v>17919</v>
      </c>
      <c r="J806" s="829" t="s">
        <v>17919</v>
      </c>
      <c r="K806" s="834">
        <v>2</v>
      </c>
      <c r="L806" s="741">
        <v>6</v>
      </c>
      <c r="M806" s="835">
        <v>56466.67</v>
      </c>
      <c r="N806" s="831"/>
      <c r="O806" s="741"/>
      <c r="P806" s="696"/>
      <c r="Q806" s="771"/>
    </row>
    <row r="807" spans="1:17" s="770" customFormat="1" ht="24">
      <c r="A807" s="725" t="s">
        <v>18640</v>
      </c>
      <c r="B807" s="693" t="s">
        <v>7471</v>
      </c>
      <c r="C807" s="690" t="s">
        <v>73</v>
      </c>
      <c r="D807" s="767" t="s">
        <v>4259</v>
      </c>
      <c r="E807" s="479">
        <v>8000</v>
      </c>
      <c r="F807" s="690" t="s">
        <v>17684</v>
      </c>
      <c r="G807" s="583" t="s">
        <v>17685</v>
      </c>
      <c r="H807" s="767" t="s">
        <v>5617</v>
      </c>
      <c r="I807" s="767" t="s">
        <v>17919</v>
      </c>
      <c r="J807" s="829" t="s">
        <v>17919</v>
      </c>
      <c r="K807" s="834">
        <v>3</v>
      </c>
      <c r="L807" s="741">
        <v>7</v>
      </c>
      <c r="M807" s="835">
        <v>56000</v>
      </c>
      <c r="N807" s="831"/>
      <c r="O807" s="741"/>
      <c r="P807" s="696"/>
      <c r="Q807" s="771"/>
    </row>
    <row r="808" spans="1:17" s="770" customFormat="1" ht="24">
      <c r="A808" s="725" t="s">
        <v>18640</v>
      </c>
      <c r="B808" s="693" t="s">
        <v>7471</v>
      </c>
      <c r="C808" s="690" t="s">
        <v>73</v>
      </c>
      <c r="D808" s="767" t="s">
        <v>17796</v>
      </c>
      <c r="E808" s="479">
        <v>8000</v>
      </c>
      <c r="F808" s="690" t="s">
        <v>17686</v>
      </c>
      <c r="G808" s="583" t="s">
        <v>17687</v>
      </c>
      <c r="H808" s="767" t="s">
        <v>1805</v>
      </c>
      <c r="I808" s="767" t="s">
        <v>17919</v>
      </c>
      <c r="J808" s="829" t="s">
        <v>17919</v>
      </c>
      <c r="K808" s="834">
        <v>5</v>
      </c>
      <c r="L808" s="741">
        <v>12</v>
      </c>
      <c r="M808" s="835">
        <v>96000</v>
      </c>
      <c r="N808" s="831">
        <v>2</v>
      </c>
      <c r="O808" s="741">
        <v>6</v>
      </c>
      <c r="P808" s="696">
        <v>48000</v>
      </c>
      <c r="Q808" s="771"/>
    </row>
    <row r="809" spans="1:17" s="770" customFormat="1" ht="24">
      <c r="A809" s="725" t="s">
        <v>18640</v>
      </c>
      <c r="B809" s="693" t="s">
        <v>7471</v>
      </c>
      <c r="C809" s="690" t="s">
        <v>73</v>
      </c>
      <c r="D809" s="767" t="s">
        <v>17825</v>
      </c>
      <c r="E809" s="479">
        <v>10000</v>
      </c>
      <c r="F809" s="690">
        <v>40034905</v>
      </c>
      <c r="G809" s="583" t="s">
        <v>17688</v>
      </c>
      <c r="H809" s="767" t="s">
        <v>8612</v>
      </c>
      <c r="I809" s="767" t="s">
        <v>17919</v>
      </c>
      <c r="J809" s="829" t="s">
        <v>17919</v>
      </c>
      <c r="K809" s="834">
        <v>1</v>
      </c>
      <c r="L809" s="741"/>
      <c r="M809" s="835"/>
      <c r="N809" s="831"/>
      <c r="O809" s="741">
        <v>1</v>
      </c>
      <c r="P809" s="696">
        <v>4000</v>
      </c>
      <c r="Q809" s="771"/>
    </row>
    <row r="810" spans="1:17" s="770" customFormat="1" ht="24">
      <c r="A810" s="725" t="s">
        <v>18640</v>
      </c>
      <c r="B810" s="693" t="s">
        <v>7471</v>
      </c>
      <c r="C810" s="690" t="s">
        <v>73</v>
      </c>
      <c r="D810" s="767" t="s">
        <v>17884</v>
      </c>
      <c r="E810" s="479">
        <v>8000</v>
      </c>
      <c r="F810" s="690" t="s">
        <v>17689</v>
      </c>
      <c r="G810" s="583" t="s">
        <v>17690</v>
      </c>
      <c r="H810" s="767" t="s">
        <v>8612</v>
      </c>
      <c r="I810" s="767" t="s">
        <v>17919</v>
      </c>
      <c r="J810" s="829" t="s">
        <v>17919</v>
      </c>
      <c r="K810" s="834">
        <v>5</v>
      </c>
      <c r="L810" s="741">
        <v>12</v>
      </c>
      <c r="M810" s="835">
        <v>96000</v>
      </c>
      <c r="N810" s="831">
        <v>1</v>
      </c>
      <c r="O810" s="741">
        <v>1</v>
      </c>
      <c r="P810" s="696">
        <v>2400</v>
      </c>
      <c r="Q810" s="771"/>
    </row>
    <row r="811" spans="1:17" s="770" customFormat="1" ht="24">
      <c r="A811" s="725" t="s">
        <v>18640</v>
      </c>
      <c r="B811" s="693" t="s">
        <v>7471</v>
      </c>
      <c r="C811" s="690" t="s">
        <v>73</v>
      </c>
      <c r="D811" s="767" t="s">
        <v>17883</v>
      </c>
      <c r="E811" s="479">
        <v>11000</v>
      </c>
      <c r="F811" s="709" t="s">
        <v>17691</v>
      </c>
      <c r="G811" s="583" t="s">
        <v>17692</v>
      </c>
      <c r="H811" s="767" t="s">
        <v>17906</v>
      </c>
      <c r="I811" s="767" t="s">
        <v>17919</v>
      </c>
      <c r="J811" s="829" t="s">
        <v>17919</v>
      </c>
      <c r="K811" s="834">
        <v>1</v>
      </c>
      <c r="L811" s="741">
        <v>2</v>
      </c>
      <c r="M811" s="835">
        <v>20900</v>
      </c>
      <c r="N811" s="831">
        <v>1</v>
      </c>
      <c r="O811" s="741">
        <v>6</v>
      </c>
      <c r="P811" s="696">
        <v>66000</v>
      </c>
      <c r="Q811" s="771"/>
    </row>
    <row r="812" spans="1:17" s="770" customFormat="1" ht="24">
      <c r="A812" s="725" t="s">
        <v>18640</v>
      </c>
      <c r="B812" s="693" t="s">
        <v>7471</v>
      </c>
      <c r="C812" s="690" t="s">
        <v>73</v>
      </c>
      <c r="D812" s="767" t="s">
        <v>17795</v>
      </c>
      <c r="E812" s="479">
        <v>10000</v>
      </c>
      <c r="F812" s="690" t="s">
        <v>17693</v>
      </c>
      <c r="G812" s="583" t="s">
        <v>17694</v>
      </c>
      <c r="H812" s="767" t="s">
        <v>8612</v>
      </c>
      <c r="I812" s="767" t="s">
        <v>17919</v>
      </c>
      <c r="J812" s="829" t="s">
        <v>17919</v>
      </c>
      <c r="K812" s="834">
        <v>6</v>
      </c>
      <c r="L812" s="741">
        <v>12</v>
      </c>
      <c r="M812" s="835">
        <v>120000</v>
      </c>
      <c r="N812" s="831">
        <v>1</v>
      </c>
      <c r="O812" s="741">
        <v>1</v>
      </c>
      <c r="P812" s="696">
        <v>10000</v>
      </c>
      <c r="Q812" s="771"/>
    </row>
    <row r="813" spans="1:17" s="770" customFormat="1" ht="24">
      <c r="A813" s="725" t="s">
        <v>18640</v>
      </c>
      <c r="B813" s="693" t="s">
        <v>7471</v>
      </c>
      <c r="C813" s="690" t="s">
        <v>73</v>
      </c>
      <c r="D813" s="767" t="s">
        <v>9974</v>
      </c>
      <c r="E813" s="479">
        <v>7000</v>
      </c>
      <c r="F813" s="690" t="s">
        <v>17695</v>
      </c>
      <c r="G813" s="583" t="s">
        <v>17696</v>
      </c>
      <c r="H813" s="767" t="s">
        <v>8685</v>
      </c>
      <c r="I813" s="767" t="s">
        <v>17919</v>
      </c>
      <c r="J813" s="829" t="s">
        <v>17919</v>
      </c>
      <c r="K813" s="834">
        <v>2</v>
      </c>
      <c r="L813" s="741">
        <v>8</v>
      </c>
      <c r="M813" s="835">
        <v>50866.67</v>
      </c>
      <c r="N813" s="831">
        <v>2</v>
      </c>
      <c r="O813" s="741">
        <v>6</v>
      </c>
      <c r="P813" s="696">
        <v>42000</v>
      </c>
      <c r="Q813" s="771"/>
    </row>
    <row r="814" spans="1:17" s="770" customFormat="1" ht="24">
      <c r="A814" s="725" t="s">
        <v>18640</v>
      </c>
      <c r="B814" s="693" t="s">
        <v>7471</v>
      </c>
      <c r="C814" s="690" t="s">
        <v>73</v>
      </c>
      <c r="D814" s="767" t="s">
        <v>17806</v>
      </c>
      <c r="E814" s="479">
        <v>10000</v>
      </c>
      <c r="F814" s="690">
        <v>16797156</v>
      </c>
      <c r="G814" s="583" t="s">
        <v>17697</v>
      </c>
      <c r="H814" s="767" t="s">
        <v>1805</v>
      </c>
      <c r="I814" s="583" t="s">
        <v>802</v>
      </c>
      <c r="J814" s="829" t="s">
        <v>786</v>
      </c>
      <c r="K814" s="834">
        <v>2</v>
      </c>
      <c r="L814" s="741">
        <v>5</v>
      </c>
      <c r="M814" s="835">
        <v>50000</v>
      </c>
      <c r="N814" s="831">
        <v>2</v>
      </c>
      <c r="O814" s="741">
        <v>6</v>
      </c>
      <c r="P814" s="696">
        <v>60000</v>
      </c>
      <c r="Q814" s="771"/>
    </row>
    <row r="815" spans="1:17" s="770" customFormat="1" ht="24">
      <c r="A815" s="725" t="s">
        <v>18640</v>
      </c>
      <c r="B815" s="693" t="s">
        <v>7471</v>
      </c>
      <c r="C815" s="690" t="s">
        <v>73</v>
      </c>
      <c r="D815" s="767" t="s">
        <v>7029</v>
      </c>
      <c r="E815" s="479">
        <v>13000</v>
      </c>
      <c r="F815" s="690" t="s">
        <v>17698</v>
      </c>
      <c r="G815" s="583" t="s">
        <v>17699</v>
      </c>
      <c r="H815" s="767" t="s">
        <v>1119</v>
      </c>
      <c r="I815" s="767" t="s">
        <v>17919</v>
      </c>
      <c r="J815" s="829" t="s">
        <v>17919</v>
      </c>
      <c r="K815" s="834">
        <v>3</v>
      </c>
      <c r="L815" s="741"/>
      <c r="M815" s="835">
        <v>149933.32999999999</v>
      </c>
      <c r="N815" s="831"/>
      <c r="O815" s="741"/>
      <c r="P815" s="696"/>
      <c r="Q815" s="771"/>
    </row>
    <row r="816" spans="1:17" s="770" customFormat="1" ht="24">
      <c r="A816" s="725" t="s">
        <v>18640</v>
      </c>
      <c r="B816" s="693" t="s">
        <v>7471</v>
      </c>
      <c r="C816" s="690" t="s">
        <v>73</v>
      </c>
      <c r="D816" s="767" t="s">
        <v>17885</v>
      </c>
      <c r="E816" s="479">
        <v>8000</v>
      </c>
      <c r="F816" s="690" t="s">
        <v>17700</v>
      </c>
      <c r="G816" s="583" t="s">
        <v>17701</v>
      </c>
      <c r="H816" s="767" t="s">
        <v>8671</v>
      </c>
      <c r="I816" s="767" t="s">
        <v>17919</v>
      </c>
      <c r="J816" s="829" t="s">
        <v>17919</v>
      </c>
      <c r="K816" s="834"/>
      <c r="L816" s="741">
        <v>4</v>
      </c>
      <c r="M816" s="835">
        <v>26933.33</v>
      </c>
      <c r="N816" s="831">
        <v>1</v>
      </c>
      <c r="O816" s="741"/>
      <c r="P816" s="696"/>
      <c r="Q816" s="771"/>
    </row>
    <row r="817" spans="1:17" s="770" customFormat="1" ht="36">
      <c r="A817" s="725" t="s">
        <v>18640</v>
      </c>
      <c r="B817" s="693" t="s">
        <v>7471</v>
      </c>
      <c r="C817" s="690" t="s">
        <v>73</v>
      </c>
      <c r="D817" s="767" t="s">
        <v>17886</v>
      </c>
      <c r="E817" s="479">
        <v>12000</v>
      </c>
      <c r="F817" s="690" t="s">
        <v>17700</v>
      </c>
      <c r="G817" s="583" t="s">
        <v>17701</v>
      </c>
      <c r="H817" s="767" t="s">
        <v>8671</v>
      </c>
      <c r="I817" s="767" t="s">
        <v>17919</v>
      </c>
      <c r="J817" s="829" t="s">
        <v>17919</v>
      </c>
      <c r="K817" s="834">
        <v>3</v>
      </c>
      <c r="L817" s="741">
        <v>8</v>
      </c>
      <c r="M817" s="835">
        <v>103600</v>
      </c>
      <c r="N817" s="831"/>
      <c r="O817" s="741">
        <v>2</v>
      </c>
      <c r="P817" s="696">
        <v>13200</v>
      </c>
      <c r="Q817" s="771"/>
    </row>
    <row r="818" spans="1:17" s="770" customFormat="1" ht="24">
      <c r="A818" s="725" t="s">
        <v>18640</v>
      </c>
      <c r="B818" s="693" t="s">
        <v>7471</v>
      </c>
      <c r="C818" s="690" t="s">
        <v>73</v>
      </c>
      <c r="D818" s="767" t="s">
        <v>17887</v>
      </c>
      <c r="E818" s="479">
        <v>7000</v>
      </c>
      <c r="F818" s="690">
        <v>41526536</v>
      </c>
      <c r="G818" s="583" t="s">
        <v>17702</v>
      </c>
      <c r="H818" s="767" t="s">
        <v>5617</v>
      </c>
      <c r="I818" s="583" t="s">
        <v>802</v>
      </c>
      <c r="J818" s="829" t="s">
        <v>786</v>
      </c>
      <c r="K818" s="834"/>
      <c r="L818" s="741"/>
      <c r="M818" s="835"/>
      <c r="N818" s="831">
        <v>1</v>
      </c>
      <c r="O818" s="741">
        <v>5</v>
      </c>
      <c r="P818" s="696">
        <v>34300</v>
      </c>
      <c r="Q818" s="771"/>
    </row>
    <row r="819" spans="1:17" s="770" customFormat="1" ht="36">
      <c r="A819" s="725" t="s">
        <v>18640</v>
      </c>
      <c r="B819" s="693" t="s">
        <v>7471</v>
      </c>
      <c r="C819" s="690" t="s">
        <v>73</v>
      </c>
      <c r="D819" s="767" t="s">
        <v>17888</v>
      </c>
      <c r="E819" s="479">
        <v>14000</v>
      </c>
      <c r="F819" s="709" t="s">
        <v>17703</v>
      </c>
      <c r="G819" s="583" t="s">
        <v>17704</v>
      </c>
      <c r="H819" s="767" t="s">
        <v>17916</v>
      </c>
      <c r="I819" s="583" t="s">
        <v>802</v>
      </c>
      <c r="J819" s="829" t="s">
        <v>786</v>
      </c>
      <c r="K819" s="834">
        <v>1</v>
      </c>
      <c r="L819" s="741">
        <v>1</v>
      </c>
      <c r="M819" s="835">
        <v>3733.33</v>
      </c>
      <c r="N819" s="831"/>
      <c r="O819" s="741">
        <v>2</v>
      </c>
      <c r="P819" s="696">
        <v>15400</v>
      </c>
      <c r="Q819" s="771"/>
    </row>
    <row r="820" spans="1:17" s="770" customFormat="1" ht="24">
      <c r="A820" s="725" t="s">
        <v>18640</v>
      </c>
      <c r="B820" s="693" t="s">
        <v>7471</v>
      </c>
      <c r="C820" s="690" t="s">
        <v>73</v>
      </c>
      <c r="D820" s="767" t="s">
        <v>17889</v>
      </c>
      <c r="E820" s="479">
        <v>13500</v>
      </c>
      <c r="F820" s="690">
        <v>41124946</v>
      </c>
      <c r="G820" s="583" t="s">
        <v>17705</v>
      </c>
      <c r="H820" s="767" t="s">
        <v>5617</v>
      </c>
      <c r="I820" s="767" t="s">
        <v>17919</v>
      </c>
      <c r="J820" s="829" t="s">
        <v>17919</v>
      </c>
      <c r="K820" s="834"/>
      <c r="L820" s="741"/>
      <c r="M820" s="835"/>
      <c r="N820" s="831">
        <v>1</v>
      </c>
      <c r="O820" s="741">
        <v>5</v>
      </c>
      <c r="P820" s="696">
        <v>72900</v>
      </c>
      <c r="Q820" s="771"/>
    </row>
    <row r="821" spans="1:17" s="770" customFormat="1" ht="24">
      <c r="A821" s="725" t="s">
        <v>18640</v>
      </c>
      <c r="B821" s="693" t="s">
        <v>7471</v>
      </c>
      <c r="C821" s="690" t="s">
        <v>73</v>
      </c>
      <c r="D821" s="767" t="s">
        <v>16721</v>
      </c>
      <c r="E821" s="479">
        <v>15000</v>
      </c>
      <c r="F821" s="690" t="s">
        <v>17706</v>
      </c>
      <c r="G821" s="583" t="s">
        <v>17707</v>
      </c>
      <c r="H821" s="767" t="s">
        <v>1119</v>
      </c>
      <c r="I821" s="767" t="s">
        <v>17919</v>
      </c>
      <c r="J821" s="829" t="s">
        <v>17919</v>
      </c>
      <c r="K821" s="834">
        <v>1</v>
      </c>
      <c r="L821" s="741">
        <v>1</v>
      </c>
      <c r="M821" s="835">
        <v>4000</v>
      </c>
      <c r="N821" s="831"/>
      <c r="O821" s="741">
        <v>2</v>
      </c>
      <c r="P821" s="696">
        <v>16500</v>
      </c>
      <c r="Q821" s="771"/>
    </row>
    <row r="822" spans="1:17" s="770" customFormat="1" ht="24">
      <c r="A822" s="725" t="s">
        <v>18640</v>
      </c>
      <c r="B822" s="693" t="s">
        <v>7471</v>
      </c>
      <c r="C822" s="690" t="s">
        <v>73</v>
      </c>
      <c r="D822" s="767" t="s">
        <v>17890</v>
      </c>
      <c r="E822" s="479">
        <v>15000</v>
      </c>
      <c r="F822" s="690" t="s">
        <v>17706</v>
      </c>
      <c r="G822" s="583" t="s">
        <v>17707</v>
      </c>
      <c r="H822" s="767" t="s">
        <v>1119</v>
      </c>
      <c r="I822" s="767" t="s">
        <v>17919</v>
      </c>
      <c r="J822" s="829" t="s">
        <v>17919</v>
      </c>
      <c r="K822" s="834"/>
      <c r="L822" s="741"/>
      <c r="M822" s="835"/>
      <c r="N822" s="831">
        <v>1</v>
      </c>
      <c r="O822" s="741">
        <v>4</v>
      </c>
      <c r="P822" s="696">
        <v>78000</v>
      </c>
      <c r="Q822" s="771"/>
    </row>
    <row r="823" spans="1:17" s="770" customFormat="1" ht="24">
      <c r="A823" s="725" t="s">
        <v>18640</v>
      </c>
      <c r="B823" s="693" t="s">
        <v>7471</v>
      </c>
      <c r="C823" s="690" t="s">
        <v>73</v>
      </c>
      <c r="D823" s="767" t="s">
        <v>17806</v>
      </c>
      <c r="E823" s="479">
        <v>9000</v>
      </c>
      <c r="F823" s="708" t="s">
        <v>17708</v>
      </c>
      <c r="G823" s="583" t="s">
        <v>17709</v>
      </c>
      <c r="H823" s="767" t="s">
        <v>10067</v>
      </c>
      <c r="I823" s="767" t="s">
        <v>17919</v>
      </c>
      <c r="J823" s="829" t="s">
        <v>17919</v>
      </c>
      <c r="K823" s="834">
        <v>1</v>
      </c>
      <c r="L823" s="741"/>
      <c r="M823" s="835">
        <v>27300</v>
      </c>
      <c r="N823" s="831"/>
      <c r="O823" s="741"/>
      <c r="P823" s="696"/>
      <c r="Q823" s="771"/>
    </row>
    <row r="824" spans="1:17" s="770" customFormat="1" ht="24">
      <c r="A824" s="725" t="s">
        <v>18640</v>
      </c>
      <c r="B824" s="693" t="s">
        <v>7471</v>
      </c>
      <c r="C824" s="690" t="s">
        <v>73</v>
      </c>
      <c r="D824" s="767" t="s">
        <v>17856</v>
      </c>
      <c r="E824" s="479">
        <v>10000</v>
      </c>
      <c r="F824" s="690">
        <v>45800079</v>
      </c>
      <c r="G824" s="583" t="s">
        <v>17710</v>
      </c>
      <c r="H824" s="767" t="s">
        <v>2051</v>
      </c>
      <c r="I824" s="767" t="s">
        <v>17919</v>
      </c>
      <c r="J824" s="829" t="s">
        <v>17919</v>
      </c>
      <c r="K824" s="834"/>
      <c r="L824" s="741"/>
      <c r="M824" s="835"/>
      <c r="N824" s="831">
        <v>1</v>
      </c>
      <c r="O824" s="741">
        <v>5</v>
      </c>
      <c r="P824" s="696">
        <v>49000</v>
      </c>
      <c r="Q824" s="771"/>
    </row>
    <row r="825" spans="1:17" s="770" customFormat="1" ht="24">
      <c r="A825" s="725" t="s">
        <v>18640</v>
      </c>
      <c r="B825" s="693" t="s">
        <v>7471</v>
      </c>
      <c r="C825" s="690" t="s">
        <v>73</v>
      </c>
      <c r="D825" s="767" t="s">
        <v>17891</v>
      </c>
      <c r="E825" s="479">
        <v>7000</v>
      </c>
      <c r="F825" s="690" t="s">
        <v>17071</v>
      </c>
      <c r="G825" s="583" t="s">
        <v>17072</v>
      </c>
      <c r="H825" s="767" t="s">
        <v>2051</v>
      </c>
      <c r="I825" s="583" t="s">
        <v>802</v>
      </c>
      <c r="J825" s="829" t="s">
        <v>786</v>
      </c>
      <c r="K825" s="834">
        <v>3</v>
      </c>
      <c r="L825" s="741"/>
      <c r="M825" s="835">
        <v>70000</v>
      </c>
      <c r="N825" s="831"/>
      <c r="O825" s="741"/>
      <c r="P825" s="696"/>
      <c r="Q825" s="771"/>
    </row>
    <row r="826" spans="1:17" s="770" customFormat="1" ht="24">
      <c r="A826" s="725" t="s">
        <v>18640</v>
      </c>
      <c r="B826" s="693" t="s">
        <v>7471</v>
      </c>
      <c r="C826" s="690" t="s">
        <v>73</v>
      </c>
      <c r="D826" s="767" t="s">
        <v>17815</v>
      </c>
      <c r="E826" s="479">
        <v>8000</v>
      </c>
      <c r="F826" s="708" t="s">
        <v>17711</v>
      </c>
      <c r="G826" s="583" t="s">
        <v>17712</v>
      </c>
      <c r="H826" s="767" t="s">
        <v>7198</v>
      </c>
      <c r="I826" s="767" t="s">
        <v>17919</v>
      </c>
      <c r="J826" s="829" t="s">
        <v>17919</v>
      </c>
      <c r="K826" s="834">
        <v>2</v>
      </c>
      <c r="L826" s="741">
        <v>5</v>
      </c>
      <c r="M826" s="835">
        <v>40000</v>
      </c>
      <c r="N826" s="831">
        <v>1</v>
      </c>
      <c r="O826" s="741">
        <v>6</v>
      </c>
      <c r="P826" s="696">
        <v>48000</v>
      </c>
      <c r="Q826" s="771"/>
    </row>
    <row r="827" spans="1:17" s="770" customFormat="1" ht="24">
      <c r="A827" s="725" t="s">
        <v>18640</v>
      </c>
      <c r="B827" s="693" t="s">
        <v>7471</v>
      </c>
      <c r="C827" s="690" t="s">
        <v>73</v>
      </c>
      <c r="D827" s="767" t="s">
        <v>4114</v>
      </c>
      <c r="E827" s="479">
        <v>4000</v>
      </c>
      <c r="F827" s="708" t="s">
        <v>17713</v>
      </c>
      <c r="G827" s="583" t="s">
        <v>17714</v>
      </c>
      <c r="H827" s="767" t="s">
        <v>5617</v>
      </c>
      <c r="I827" s="583" t="s">
        <v>802</v>
      </c>
      <c r="J827" s="829" t="s">
        <v>786</v>
      </c>
      <c r="K827" s="834">
        <v>1</v>
      </c>
      <c r="L827" s="741">
        <v>1</v>
      </c>
      <c r="M827" s="835">
        <v>2533.33</v>
      </c>
      <c r="N827" s="831">
        <v>2</v>
      </c>
      <c r="O827" s="741">
        <v>6</v>
      </c>
      <c r="P827" s="696">
        <v>24000</v>
      </c>
      <c r="Q827" s="771"/>
    </row>
    <row r="828" spans="1:17" s="770" customFormat="1" ht="24">
      <c r="A828" s="725" t="s">
        <v>18640</v>
      </c>
      <c r="B828" s="693" t="s">
        <v>7471</v>
      </c>
      <c r="C828" s="690" t="s">
        <v>73</v>
      </c>
      <c r="D828" s="767" t="s">
        <v>17807</v>
      </c>
      <c r="E828" s="479">
        <v>14000</v>
      </c>
      <c r="F828" s="690" t="s">
        <v>17715</v>
      </c>
      <c r="G828" s="583" t="s">
        <v>17716</v>
      </c>
      <c r="H828" s="767" t="s">
        <v>2051</v>
      </c>
      <c r="I828" s="767" t="s">
        <v>17919</v>
      </c>
      <c r="J828" s="829" t="s">
        <v>17919</v>
      </c>
      <c r="K828" s="834">
        <v>1</v>
      </c>
      <c r="L828" s="741">
        <v>6</v>
      </c>
      <c r="M828" s="835">
        <v>54545.738999999943</v>
      </c>
      <c r="N828" s="831"/>
      <c r="O828" s="741"/>
      <c r="P828" s="696"/>
      <c r="Q828" s="771"/>
    </row>
    <row r="829" spans="1:17" s="770" customFormat="1" ht="24">
      <c r="A829" s="725" t="s">
        <v>18640</v>
      </c>
      <c r="B829" s="693" t="s">
        <v>7471</v>
      </c>
      <c r="C829" s="690" t="s">
        <v>73</v>
      </c>
      <c r="D829" s="767" t="s">
        <v>17840</v>
      </c>
      <c r="E829" s="479">
        <v>8000</v>
      </c>
      <c r="F829" s="690">
        <v>41355685</v>
      </c>
      <c r="G829" s="583" t="s">
        <v>17717</v>
      </c>
      <c r="H829" s="767" t="s">
        <v>8612</v>
      </c>
      <c r="I829" s="767" t="s">
        <v>17919</v>
      </c>
      <c r="J829" s="829" t="s">
        <v>17919</v>
      </c>
      <c r="K829" s="834">
        <v>1</v>
      </c>
      <c r="L829" s="741">
        <v>1</v>
      </c>
      <c r="M829" s="835">
        <v>7733.33</v>
      </c>
      <c r="N829" s="831">
        <v>2</v>
      </c>
      <c r="O829" s="741">
        <v>6</v>
      </c>
      <c r="P829" s="696">
        <v>48000</v>
      </c>
      <c r="Q829" s="771"/>
    </row>
    <row r="830" spans="1:17" s="770" customFormat="1" ht="24">
      <c r="A830" s="725" t="s">
        <v>18640</v>
      </c>
      <c r="B830" s="693" t="s">
        <v>7471</v>
      </c>
      <c r="C830" s="690" t="s">
        <v>73</v>
      </c>
      <c r="D830" s="767" t="s">
        <v>17857</v>
      </c>
      <c r="E830" s="479">
        <v>12000</v>
      </c>
      <c r="F830" s="690" t="s">
        <v>17718</v>
      </c>
      <c r="G830" s="583" t="s">
        <v>17719</v>
      </c>
      <c r="H830" s="767" t="s">
        <v>8612</v>
      </c>
      <c r="I830" s="767" t="s">
        <v>17919</v>
      </c>
      <c r="J830" s="829" t="s">
        <v>17919</v>
      </c>
      <c r="K830" s="834">
        <v>2</v>
      </c>
      <c r="L830" s="741">
        <v>6</v>
      </c>
      <c r="M830" s="835">
        <v>60400</v>
      </c>
      <c r="N830" s="831"/>
      <c r="O830" s="741"/>
      <c r="P830" s="696"/>
      <c r="Q830" s="771"/>
    </row>
    <row r="831" spans="1:17" s="770" customFormat="1" ht="24">
      <c r="A831" s="725" t="s">
        <v>18640</v>
      </c>
      <c r="B831" s="693" t="s">
        <v>7471</v>
      </c>
      <c r="C831" s="690" t="s">
        <v>73</v>
      </c>
      <c r="D831" s="767" t="s">
        <v>17806</v>
      </c>
      <c r="E831" s="479">
        <v>10000</v>
      </c>
      <c r="F831" s="690">
        <v>18126683</v>
      </c>
      <c r="G831" s="583" t="s">
        <v>17720</v>
      </c>
      <c r="H831" s="767" t="s">
        <v>8612</v>
      </c>
      <c r="I831" s="767" t="s">
        <v>17919</v>
      </c>
      <c r="J831" s="829" t="s">
        <v>17919</v>
      </c>
      <c r="K831" s="834">
        <v>2</v>
      </c>
      <c r="L831" s="741">
        <v>5</v>
      </c>
      <c r="M831" s="835">
        <v>50000</v>
      </c>
      <c r="N831" s="831"/>
      <c r="O831" s="741"/>
      <c r="P831" s="696"/>
      <c r="Q831" s="771"/>
    </row>
    <row r="832" spans="1:17" s="770" customFormat="1" ht="24">
      <c r="A832" s="725" t="s">
        <v>18640</v>
      </c>
      <c r="B832" s="693" t="s">
        <v>7471</v>
      </c>
      <c r="C832" s="690" t="s">
        <v>73</v>
      </c>
      <c r="D832" s="767" t="s">
        <v>17815</v>
      </c>
      <c r="E832" s="479">
        <v>8000</v>
      </c>
      <c r="F832" s="690">
        <v>16692248</v>
      </c>
      <c r="G832" s="583" t="s">
        <v>17721</v>
      </c>
      <c r="H832" s="767" t="s">
        <v>8612</v>
      </c>
      <c r="I832" s="767" t="s">
        <v>17919</v>
      </c>
      <c r="J832" s="829" t="s">
        <v>17919</v>
      </c>
      <c r="K832" s="834">
        <v>2</v>
      </c>
      <c r="L832" s="741">
        <v>5</v>
      </c>
      <c r="M832" s="835">
        <v>40000</v>
      </c>
      <c r="N832" s="831">
        <v>2</v>
      </c>
      <c r="O832" s="741">
        <v>6</v>
      </c>
      <c r="P832" s="696">
        <v>48000</v>
      </c>
      <c r="Q832" s="771"/>
    </row>
    <row r="833" spans="1:17" s="770" customFormat="1" ht="24">
      <c r="A833" s="725" t="s">
        <v>18640</v>
      </c>
      <c r="B833" s="693" t="s">
        <v>7471</v>
      </c>
      <c r="C833" s="690" t="s">
        <v>73</v>
      </c>
      <c r="D833" s="767" t="s">
        <v>16721</v>
      </c>
      <c r="E833" s="479">
        <v>10000</v>
      </c>
      <c r="F833" s="690" t="s">
        <v>17722</v>
      </c>
      <c r="G833" s="583" t="s">
        <v>17723</v>
      </c>
      <c r="H833" s="767" t="s">
        <v>1119</v>
      </c>
      <c r="I833" s="767" t="s">
        <v>17919</v>
      </c>
      <c r="J833" s="829" t="s">
        <v>17919</v>
      </c>
      <c r="K833" s="834">
        <v>1</v>
      </c>
      <c r="L833" s="741">
        <v>7</v>
      </c>
      <c r="M833" s="835">
        <v>54666.67</v>
      </c>
      <c r="N833" s="831"/>
      <c r="O833" s="741"/>
      <c r="P833" s="696"/>
      <c r="Q833" s="771"/>
    </row>
    <row r="834" spans="1:17" s="770" customFormat="1" ht="24">
      <c r="A834" s="725" t="s">
        <v>18640</v>
      </c>
      <c r="B834" s="693" t="s">
        <v>7471</v>
      </c>
      <c r="C834" s="690" t="s">
        <v>73</v>
      </c>
      <c r="D834" s="767" t="s">
        <v>17892</v>
      </c>
      <c r="E834" s="479">
        <v>11000</v>
      </c>
      <c r="F834" s="690" t="s">
        <v>17724</v>
      </c>
      <c r="G834" s="583" t="s">
        <v>17725</v>
      </c>
      <c r="H834" s="767" t="s">
        <v>17917</v>
      </c>
      <c r="I834" s="767" t="s">
        <v>17919</v>
      </c>
      <c r="J834" s="829" t="s">
        <v>17919</v>
      </c>
      <c r="K834" s="834">
        <v>2</v>
      </c>
      <c r="L834" s="741">
        <v>8</v>
      </c>
      <c r="M834" s="835">
        <v>82133.33</v>
      </c>
      <c r="N834" s="831">
        <v>1</v>
      </c>
      <c r="O834" s="741">
        <v>1</v>
      </c>
      <c r="P834" s="696">
        <v>5500</v>
      </c>
      <c r="Q834" s="771"/>
    </row>
    <row r="835" spans="1:17" s="770" customFormat="1" ht="24">
      <c r="A835" s="725" t="s">
        <v>18640</v>
      </c>
      <c r="B835" s="693" t="s">
        <v>7471</v>
      </c>
      <c r="C835" s="690" t="s">
        <v>73</v>
      </c>
      <c r="D835" s="767" t="s">
        <v>15926</v>
      </c>
      <c r="E835" s="479">
        <v>13000</v>
      </c>
      <c r="F835" s="690">
        <v>45432970</v>
      </c>
      <c r="G835" s="583" t="s">
        <v>17726</v>
      </c>
      <c r="H835" s="767" t="s">
        <v>1119</v>
      </c>
      <c r="I835" s="767" t="s">
        <v>17919</v>
      </c>
      <c r="J835" s="829" t="s">
        <v>17919</v>
      </c>
      <c r="K835" s="834">
        <v>1</v>
      </c>
      <c r="L835" s="741"/>
      <c r="M835" s="835"/>
      <c r="N835" s="831"/>
      <c r="O835" s="741">
        <v>1</v>
      </c>
      <c r="P835" s="696">
        <v>7800</v>
      </c>
      <c r="Q835" s="771"/>
    </row>
    <row r="836" spans="1:17" s="770" customFormat="1" ht="24">
      <c r="A836" s="725" t="s">
        <v>18640</v>
      </c>
      <c r="B836" s="693" t="s">
        <v>7471</v>
      </c>
      <c r="C836" s="690" t="s">
        <v>73</v>
      </c>
      <c r="D836" s="767" t="s">
        <v>17862</v>
      </c>
      <c r="E836" s="479">
        <v>13000</v>
      </c>
      <c r="F836" s="690" t="s">
        <v>17727</v>
      </c>
      <c r="G836" s="583" t="s">
        <v>17728</v>
      </c>
      <c r="H836" s="767" t="s">
        <v>1119</v>
      </c>
      <c r="I836" s="767" t="s">
        <v>17919</v>
      </c>
      <c r="J836" s="829" t="s">
        <v>17919</v>
      </c>
      <c r="K836" s="834"/>
      <c r="L836" s="741"/>
      <c r="M836" s="835"/>
      <c r="N836" s="831">
        <v>1</v>
      </c>
      <c r="O836" s="741">
        <v>2</v>
      </c>
      <c r="P836" s="696">
        <v>17333.330000000002</v>
      </c>
      <c r="Q836" s="771"/>
    </row>
    <row r="837" spans="1:17" s="770" customFormat="1" ht="24">
      <c r="A837" s="725" t="s">
        <v>18640</v>
      </c>
      <c r="B837" s="693" t="s">
        <v>7471</v>
      </c>
      <c r="C837" s="690" t="s">
        <v>73</v>
      </c>
      <c r="D837" s="767" t="s">
        <v>17893</v>
      </c>
      <c r="E837" s="479">
        <v>8000</v>
      </c>
      <c r="F837" s="709" t="s">
        <v>17729</v>
      </c>
      <c r="G837" s="583" t="s">
        <v>17730</v>
      </c>
      <c r="H837" s="767" t="s">
        <v>8612</v>
      </c>
      <c r="I837" s="767" t="s">
        <v>17919</v>
      </c>
      <c r="J837" s="829" t="s">
        <v>17919</v>
      </c>
      <c r="K837" s="834"/>
      <c r="L837" s="741">
        <v>1</v>
      </c>
      <c r="M837" s="835">
        <v>7733.33</v>
      </c>
      <c r="N837" s="831">
        <v>4</v>
      </c>
      <c r="O837" s="741">
        <v>6</v>
      </c>
      <c r="P837" s="696">
        <v>48000</v>
      </c>
      <c r="Q837" s="771"/>
    </row>
    <row r="838" spans="1:17" s="770" customFormat="1" ht="24">
      <c r="A838" s="725" t="s">
        <v>18640</v>
      </c>
      <c r="B838" s="693" t="s">
        <v>7471</v>
      </c>
      <c r="C838" s="690" t="s">
        <v>73</v>
      </c>
      <c r="D838" s="767" t="s">
        <v>17806</v>
      </c>
      <c r="E838" s="479">
        <v>9000</v>
      </c>
      <c r="F838" s="690">
        <v>33265310</v>
      </c>
      <c r="G838" s="583" t="s">
        <v>17731</v>
      </c>
      <c r="H838" s="767" t="s">
        <v>8612</v>
      </c>
      <c r="I838" s="767" t="s">
        <v>17919</v>
      </c>
      <c r="J838" s="829" t="s">
        <v>17919</v>
      </c>
      <c r="K838" s="834">
        <v>1</v>
      </c>
      <c r="L838" s="741">
        <v>2</v>
      </c>
      <c r="M838" s="835">
        <v>17100</v>
      </c>
      <c r="N838" s="831">
        <v>4</v>
      </c>
      <c r="O838" s="741">
        <v>6</v>
      </c>
      <c r="P838" s="696">
        <v>54000</v>
      </c>
      <c r="Q838" s="771"/>
    </row>
    <row r="839" spans="1:17" s="770" customFormat="1" ht="24">
      <c r="A839" s="725" t="s">
        <v>18640</v>
      </c>
      <c r="B839" s="693" t="s">
        <v>7471</v>
      </c>
      <c r="C839" s="690" t="s">
        <v>73</v>
      </c>
      <c r="D839" s="767" t="s">
        <v>8677</v>
      </c>
      <c r="E839" s="479">
        <v>10000</v>
      </c>
      <c r="F839" s="690" t="s">
        <v>17732</v>
      </c>
      <c r="G839" s="583" t="s">
        <v>17733</v>
      </c>
      <c r="H839" s="767" t="s">
        <v>2051</v>
      </c>
      <c r="I839" s="767" t="s">
        <v>17919</v>
      </c>
      <c r="J839" s="829" t="s">
        <v>17919</v>
      </c>
      <c r="K839" s="834">
        <v>5</v>
      </c>
      <c r="L839" s="741">
        <v>12</v>
      </c>
      <c r="M839" s="835">
        <v>120000</v>
      </c>
      <c r="N839" s="831">
        <v>3</v>
      </c>
      <c r="O839" s="741">
        <v>6</v>
      </c>
      <c r="P839" s="696">
        <v>60000</v>
      </c>
      <c r="Q839" s="771"/>
    </row>
    <row r="840" spans="1:17" s="770" customFormat="1" ht="24">
      <c r="A840" s="725" t="s">
        <v>18640</v>
      </c>
      <c r="B840" s="693" t="s">
        <v>7471</v>
      </c>
      <c r="C840" s="690" t="s">
        <v>73</v>
      </c>
      <c r="D840" s="767" t="s">
        <v>4114</v>
      </c>
      <c r="E840" s="479">
        <v>4000</v>
      </c>
      <c r="F840" s="690" t="s">
        <v>17734</v>
      </c>
      <c r="G840" s="583" t="s">
        <v>17735</v>
      </c>
      <c r="H840" s="767" t="s">
        <v>1929</v>
      </c>
      <c r="I840" s="767" t="s">
        <v>17920</v>
      </c>
      <c r="J840" s="829" t="s">
        <v>17920</v>
      </c>
      <c r="K840" s="834">
        <v>4</v>
      </c>
      <c r="L840" s="741">
        <v>12</v>
      </c>
      <c r="M840" s="835">
        <v>48000</v>
      </c>
      <c r="N840" s="831">
        <v>5</v>
      </c>
      <c r="O840" s="741">
        <v>6</v>
      </c>
      <c r="P840" s="696">
        <v>24000</v>
      </c>
      <c r="Q840" s="771"/>
    </row>
    <row r="841" spans="1:17" s="770" customFormat="1" ht="24">
      <c r="A841" s="725" t="s">
        <v>18640</v>
      </c>
      <c r="B841" s="693" t="s">
        <v>7471</v>
      </c>
      <c r="C841" s="690" t="s">
        <v>73</v>
      </c>
      <c r="D841" s="767" t="s">
        <v>17815</v>
      </c>
      <c r="E841" s="479">
        <v>8000</v>
      </c>
      <c r="F841" s="690">
        <v>42605937</v>
      </c>
      <c r="G841" s="583" t="s">
        <v>17736</v>
      </c>
      <c r="H841" s="767" t="s">
        <v>8612</v>
      </c>
      <c r="I841" s="767" t="s">
        <v>17919</v>
      </c>
      <c r="J841" s="829" t="s">
        <v>17919</v>
      </c>
      <c r="K841" s="834">
        <v>1</v>
      </c>
      <c r="L841" s="741">
        <v>3</v>
      </c>
      <c r="M841" s="835">
        <v>18133.330000000002</v>
      </c>
      <c r="N841" s="831"/>
      <c r="O841" s="741"/>
      <c r="P841" s="696"/>
      <c r="Q841" s="771"/>
    </row>
    <row r="842" spans="1:17" s="770" customFormat="1" ht="24">
      <c r="A842" s="725" t="s">
        <v>18640</v>
      </c>
      <c r="B842" s="693" t="s">
        <v>7471</v>
      </c>
      <c r="C842" s="690" t="s">
        <v>73</v>
      </c>
      <c r="D842" s="767" t="s">
        <v>17894</v>
      </c>
      <c r="E842" s="479">
        <v>15600</v>
      </c>
      <c r="F842" s="690">
        <v>42016196</v>
      </c>
      <c r="G842" s="583" t="s">
        <v>17737</v>
      </c>
      <c r="H842" s="767" t="s">
        <v>9613</v>
      </c>
      <c r="I842" s="583" t="s">
        <v>802</v>
      </c>
      <c r="J842" s="829" t="s">
        <v>786</v>
      </c>
      <c r="K842" s="834">
        <v>1</v>
      </c>
      <c r="L842" s="741">
        <v>1</v>
      </c>
      <c r="M842" s="835">
        <v>10400</v>
      </c>
      <c r="N842" s="831"/>
      <c r="O842" s="741"/>
      <c r="P842" s="696"/>
      <c r="Q842" s="771"/>
    </row>
    <row r="843" spans="1:17" s="770" customFormat="1" ht="24">
      <c r="A843" s="725" t="s">
        <v>18640</v>
      </c>
      <c r="B843" s="693" t="s">
        <v>7471</v>
      </c>
      <c r="C843" s="690" t="s">
        <v>73</v>
      </c>
      <c r="D843" s="767" t="s">
        <v>16721</v>
      </c>
      <c r="E843" s="479">
        <v>13000</v>
      </c>
      <c r="F843" s="690">
        <v>41541380</v>
      </c>
      <c r="G843" s="583" t="s">
        <v>17738</v>
      </c>
      <c r="H843" s="767" t="s">
        <v>1880</v>
      </c>
      <c r="I843" s="767" t="s">
        <v>17919</v>
      </c>
      <c r="J843" s="829" t="s">
        <v>17919</v>
      </c>
      <c r="K843" s="834">
        <v>1</v>
      </c>
      <c r="L843" s="741">
        <v>1</v>
      </c>
      <c r="M843" s="835">
        <v>11266.67</v>
      </c>
      <c r="N843" s="831"/>
      <c r="O843" s="741">
        <v>2</v>
      </c>
      <c r="P843" s="696">
        <v>14300</v>
      </c>
      <c r="Q843" s="771"/>
    </row>
    <row r="844" spans="1:17" s="770" customFormat="1" ht="24">
      <c r="A844" s="725" t="s">
        <v>18640</v>
      </c>
      <c r="B844" s="693" t="s">
        <v>7471</v>
      </c>
      <c r="C844" s="690" t="s">
        <v>73</v>
      </c>
      <c r="D844" s="767" t="s">
        <v>17895</v>
      </c>
      <c r="E844" s="479">
        <v>14000</v>
      </c>
      <c r="F844" s="690" t="s">
        <v>17739</v>
      </c>
      <c r="G844" s="583" t="s">
        <v>17740</v>
      </c>
      <c r="H844" s="767" t="s">
        <v>5617</v>
      </c>
      <c r="I844" s="767" t="s">
        <v>17919</v>
      </c>
      <c r="J844" s="829" t="s">
        <v>17919</v>
      </c>
      <c r="K844" s="834">
        <v>5</v>
      </c>
      <c r="L844" s="741">
        <v>12</v>
      </c>
      <c r="M844" s="835">
        <v>168000</v>
      </c>
      <c r="N844" s="831">
        <v>1</v>
      </c>
      <c r="O844" s="741">
        <v>1</v>
      </c>
      <c r="P844" s="696">
        <v>14000</v>
      </c>
      <c r="Q844" s="771"/>
    </row>
    <row r="845" spans="1:17" s="770" customFormat="1" ht="36">
      <c r="A845" s="725" t="s">
        <v>18640</v>
      </c>
      <c r="B845" s="693" t="s">
        <v>7471</v>
      </c>
      <c r="C845" s="690" t="s">
        <v>73</v>
      </c>
      <c r="D845" s="767" t="s">
        <v>17896</v>
      </c>
      <c r="E845" s="479">
        <v>12000</v>
      </c>
      <c r="F845" s="690">
        <v>32980203</v>
      </c>
      <c r="G845" s="583" t="s">
        <v>17741</v>
      </c>
      <c r="H845" s="767" t="s">
        <v>17918</v>
      </c>
      <c r="I845" s="767" t="s">
        <v>17919</v>
      </c>
      <c r="J845" s="829" t="s">
        <v>17919</v>
      </c>
      <c r="K845" s="834">
        <v>2</v>
      </c>
      <c r="L845" s="741">
        <v>7</v>
      </c>
      <c r="M845" s="835">
        <v>76000</v>
      </c>
      <c r="N845" s="831"/>
      <c r="O845" s="741"/>
      <c r="P845" s="696"/>
      <c r="Q845" s="771"/>
    </row>
    <row r="846" spans="1:17" s="770" customFormat="1" ht="24">
      <c r="A846" s="725" t="s">
        <v>18640</v>
      </c>
      <c r="B846" s="693" t="s">
        <v>7471</v>
      </c>
      <c r="C846" s="690" t="s">
        <v>73</v>
      </c>
      <c r="D846" s="767" t="s">
        <v>17849</v>
      </c>
      <c r="E846" s="479">
        <v>15400</v>
      </c>
      <c r="F846" s="690" t="s">
        <v>17742</v>
      </c>
      <c r="G846" s="583" t="s">
        <v>17743</v>
      </c>
      <c r="H846" s="767" t="s">
        <v>2051</v>
      </c>
      <c r="I846" s="767" t="s">
        <v>17919</v>
      </c>
      <c r="J846" s="829" t="s">
        <v>17919</v>
      </c>
      <c r="K846" s="834">
        <v>1</v>
      </c>
      <c r="L846" s="741">
        <v>5</v>
      </c>
      <c r="M846" s="835">
        <v>63140</v>
      </c>
      <c r="N846" s="831" t="s">
        <v>758</v>
      </c>
      <c r="O846" s="741"/>
      <c r="P846" s="696"/>
      <c r="Q846" s="771"/>
    </row>
    <row r="847" spans="1:17" s="770" customFormat="1" ht="24">
      <c r="A847" s="725" t="s">
        <v>18640</v>
      </c>
      <c r="B847" s="693" t="s">
        <v>7471</v>
      </c>
      <c r="C847" s="690" t="s">
        <v>73</v>
      </c>
      <c r="D847" s="767" t="s">
        <v>17897</v>
      </c>
      <c r="E847" s="479">
        <v>3000</v>
      </c>
      <c r="F847" s="690" t="s">
        <v>17744</v>
      </c>
      <c r="G847" s="583" t="s">
        <v>17745</v>
      </c>
      <c r="H847" s="767" t="s">
        <v>3318</v>
      </c>
      <c r="I847" s="767" t="s">
        <v>17920</v>
      </c>
      <c r="J847" s="829" t="s">
        <v>17920</v>
      </c>
      <c r="K847" s="834">
        <v>3</v>
      </c>
      <c r="L847" s="741">
        <v>12</v>
      </c>
      <c r="M847" s="835">
        <v>36000</v>
      </c>
      <c r="N847" s="831">
        <v>2</v>
      </c>
      <c r="O847" s="741">
        <v>6</v>
      </c>
      <c r="P847" s="696">
        <v>18000</v>
      </c>
      <c r="Q847" s="771"/>
    </row>
    <row r="848" spans="1:17" s="770" customFormat="1" ht="24">
      <c r="A848" s="725" t="s">
        <v>18640</v>
      </c>
      <c r="B848" s="693" t="s">
        <v>7471</v>
      </c>
      <c r="C848" s="690" t="s">
        <v>73</v>
      </c>
      <c r="D848" s="767" t="s">
        <v>17854</v>
      </c>
      <c r="E848" s="479">
        <v>11000</v>
      </c>
      <c r="F848" s="690" t="s">
        <v>17746</v>
      </c>
      <c r="G848" s="583" t="s">
        <v>17747</v>
      </c>
      <c r="H848" s="767" t="s">
        <v>8612</v>
      </c>
      <c r="I848" s="767" t="s">
        <v>17919</v>
      </c>
      <c r="J848" s="829" t="s">
        <v>17919</v>
      </c>
      <c r="K848" s="834">
        <v>2</v>
      </c>
      <c r="L848" s="741">
        <v>7</v>
      </c>
      <c r="M848" s="835">
        <v>76266.67</v>
      </c>
      <c r="N848" s="831">
        <v>2</v>
      </c>
      <c r="O848" s="741">
        <v>4</v>
      </c>
      <c r="P848" s="696">
        <v>50966.67</v>
      </c>
      <c r="Q848" s="771"/>
    </row>
    <row r="849" spans="1:17" s="770" customFormat="1" ht="24">
      <c r="A849" s="725" t="s">
        <v>18640</v>
      </c>
      <c r="B849" s="693" t="s">
        <v>7471</v>
      </c>
      <c r="C849" s="690" t="s">
        <v>73</v>
      </c>
      <c r="D849" s="767" t="s">
        <v>17863</v>
      </c>
      <c r="E849" s="479">
        <v>13000</v>
      </c>
      <c r="F849" s="690" t="s">
        <v>17746</v>
      </c>
      <c r="G849" s="583" t="s">
        <v>17747</v>
      </c>
      <c r="H849" s="767" t="s">
        <v>8612</v>
      </c>
      <c r="I849" s="767" t="s">
        <v>17919</v>
      </c>
      <c r="J849" s="829" t="s">
        <v>17919</v>
      </c>
      <c r="K849" s="834">
        <v>2</v>
      </c>
      <c r="L849" s="741"/>
      <c r="M849" s="835"/>
      <c r="N849" s="831"/>
      <c r="O849" s="741">
        <v>2</v>
      </c>
      <c r="P849" s="696">
        <v>18200</v>
      </c>
      <c r="Q849" s="771"/>
    </row>
    <row r="850" spans="1:17" s="770" customFormat="1" ht="24">
      <c r="A850" s="725" t="s">
        <v>18640</v>
      </c>
      <c r="B850" s="693" t="s">
        <v>7471</v>
      </c>
      <c r="C850" s="690" t="s">
        <v>73</v>
      </c>
      <c r="D850" s="767" t="s">
        <v>17795</v>
      </c>
      <c r="E850" s="479">
        <v>10000</v>
      </c>
      <c r="F850" s="690" t="s">
        <v>17748</v>
      </c>
      <c r="G850" s="583" t="s">
        <v>17749</v>
      </c>
      <c r="H850" s="767" t="s">
        <v>8612</v>
      </c>
      <c r="I850" s="767" t="s">
        <v>17919</v>
      </c>
      <c r="J850" s="829" t="s">
        <v>17919</v>
      </c>
      <c r="K850" s="834">
        <v>9</v>
      </c>
      <c r="L850" s="741">
        <v>12</v>
      </c>
      <c r="M850" s="835">
        <v>120000</v>
      </c>
      <c r="N850" s="831">
        <v>6</v>
      </c>
      <c r="O850" s="741">
        <v>6</v>
      </c>
      <c r="P850" s="696">
        <v>60000</v>
      </c>
      <c r="Q850" s="771"/>
    </row>
    <row r="851" spans="1:17" s="770" customFormat="1" ht="36">
      <c r="A851" s="725" t="s">
        <v>18640</v>
      </c>
      <c r="B851" s="693" t="s">
        <v>7471</v>
      </c>
      <c r="C851" s="690" t="s">
        <v>73</v>
      </c>
      <c r="D851" s="767" t="s">
        <v>17898</v>
      </c>
      <c r="E851" s="479">
        <v>3500</v>
      </c>
      <c r="F851" s="690" t="s">
        <v>17750</v>
      </c>
      <c r="G851" s="583" t="s">
        <v>17751</v>
      </c>
      <c r="H851" s="767" t="s">
        <v>1929</v>
      </c>
      <c r="I851" s="767" t="s">
        <v>17920</v>
      </c>
      <c r="J851" s="829" t="s">
        <v>17920</v>
      </c>
      <c r="K851" s="834">
        <v>3</v>
      </c>
      <c r="L851" s="741">
        <v>12</v>
      </c>
      <c r="M851" s="835">
        <v>42000</v>
      </c>
      <c r="N851" s="831">
        <v>3</v>
      </c>
      <c r="O851" s="741">
        <v>6</v>
      </c>
      <c r="P851" s="696">
        <v>21000</v>
      </c>
      <c r="Q851" s="771"/>
    </row>
    <row r="852" spans="1:17" s="770" customFormat="1" ht="24">
      <c r="A852" s="725" t="s">
        <v>18640</v>
      </c>
      <c r="B852" s="693" t="s">
        <v>7471</v>
      </c>
      <c r="C852" s="690" t="s">
        <v>73</v>
      </c>
      <c r="D852" s="767" t="s">
        <v>17854</v>
      </c>
      <c r="E852" s="479">
        <v>11000</v>
      </c>
      <c r="F852" s="690" t="s">
        <v>17752</v>
      </c>
      <c r="G852" s="583" t="s">
        <v>17753</v>
      </c>
      <c r="H852" s="767" t="s">
        <v>8612</v>
      </c>
      <c r="I852" s="767" t="s">
        <v>17919</v>
      </c>
      <c r="J852" s="829" t="s">
        <v>17919</v>
      </c>
      <c r="K852" s="834">
        <v>2</v>
      </c>
      <c r="L852" s="741">
        <v>8</v>
      </c>
      <c r="M852" s="835">
        <v>82133.33</v>
      </c>
      <c r="N852" s="831">
        <v>1</v>
      </c>
      <c r="O852" s="741">
        <v>1</v>
      </c>
      <c r="P852" s="696">
        <v>11000</v>
      </c>
      <c r="Q852" s="771"/>
    </row>
    <row r="853" spans="1:17" s="770" customFormat="1" ht="24">
      <c r="A853" s="725" t="s">
        <v>18640</v>
      </c>
      <c r="B853" s="693" t="s">
        <v>7471</v>
      </c>
      <c r="C853" s="690" t="s">
        <v>73</v>
      </c>
      <c r="D853" s="767" t="s">
        <v>17899</v>
      </c>
      <c r="E853" s="479">
        <v>7000</v>
      </c>
      <c r="F853" s="690">
        <v>45063196</v>
      </c>
      <c r="G853" s="583" t="s">
        <v>17754</v>
      </c>
      <c r="H853" s="767" t="s">
        <v>1248</v>
      </c>
      <c r="I853" s="767" t="s">
        <v>17919</v>
      </c>
      <c r="J853" s="829" t="s">
        <v>17919</v>
      </c>
      <c r="K853" s="834"/>
      <c r="L853" s="741"/>
      <c r="M853" s="835"/>
      <c r="N853" s="831">
        <v>1</v>
      </c>
      <c r="O853" s="741">
        <v>1</v>
      </c>
      <c r="P853" s="696">
        <v>5366.67</v>
      </c>
      <c r="Q853" s="771"/>
    </row>
    <row r="854" spans="1:17" s="770" customFormat="1" ht="24">
      <c r="A854" s="725" t="s">
        <v>18640</v>
      </c>
      <c r="B854" s="693" t="s">
        <v>7471</v>
      </c>
      <c r="C854" s="690" t="s">
        <v>73</v>
      </c>
      <c r="D854" s="767" t="s">
        <v>17833</v>
      </c>
      <c r="E854" s="479">
        <v>8000</v>
      </c>
      <c r="F854" s="690">
        <v>42699603</v>
      </c>
      <c r="G854" s="583" t="s">
        <v>17755</v>
      </c>
      <c r="H854" s="767" t="s">
        <v>8612</v>
      </c>
      <c r="I854" s="767" t="s">
        <v>17919</v>
      </c>
      <c r="J854" s="829" t="s">
        <v>17919</v>
      </c>
      <c r="K854" s="834">
        <v>1</v>
      </c>
      <c r="L854" s="741">
        <v>3</v>
      </c>
      <c r="M854" s="835">
        <v>22400</v>
      </c>
      <c r="N854" s="831">
        <v>2</v>
      </c>
      <c r="O854" s="741">
        <v>6</v>
      </c>
      <c r="P854" s="696">
        <v>48000</v>
      </c>
      <c r="Q854" s="771"/>
    </row>
    <row r="855" spans="1:17" s="770" customFormat="1" ht="24">
      <c r="A855" s="725" t="s">
        <v>18640</v>
      </c>
      <c r="B855" s="693" t="s">
        <v>7471</v>
      </c>
      <c r="C855" s="690" t="s">
        <v>73</v>
      </c>
      <c r="D855" s="767" t="s">
        <v>1929</v>
      </c>
      <c r="E855" s="479">
        <v>5500</v>
      </c>
      <c r="F855" s="690" t="s">
        <v>17756</v>
      </c>
      <c r="G855" s="583" t="s">
        <v>17757</v>
      </c>
      <c r="H855" s="767" t="s">
        <v>3913</v>
      </c>
      <c r="I855" s="583" t="s">
        <v>9364</v>
      </c>
      <c r="J855" s="829" t="s">
        <v>786</v>
      </c>
      <c r="K855" s="834"/>
      <c r="L855" s="741"/>
      <c r="M855" s="835"/>
      <c r="N855" s="831">
        <v>2</v>
      </c>
      <c r="O855" s="741">
        <v>3</v>
      </c>
      <c r="P855" s="696">
        <v>17233.330000000002</v>
      </c>
      <c r="Q855" s="771"/>
    </row>
    <row r="856" spans="1:17" s="770" customFormat="1" ht="24">
      <c r="A856" s="725" t="s">
        <v>18640</v>
      </c>
      <c r="B856" s="693" t="s">
        <v>7471</v>
      </c>
      <c r="C856" s="690" t="s">
        <v>73</v>
      </c>
      <c r="D856" s="767" t="s">
        <v>17824</v>
      </c>
      <c r="E856" s="479">
        <v>12000</v>
      </c>
      <c r="F856" s="690">
        <v>70439869</v>
      </c>
      <c r="G856" s="583" t="s">
        <v>17758</v>
      </c>
      <c r="H856" s="767" t="s">
        <v>1119</v>
      </c>
      <c r="I856" s="767" t="s">
        <v>17919</v>
      </c>
      <c r="J856" s="829" t="s">
        <v>17919</v>
      </c>
      <c r="K856" s="834"/>
      <c r="L856" s="741"/>
      <c r="M856" s="835"/>
      <c r="N856" s="831">
        <v>1</v>
      </c>
      <c r="O856" s="741">
        <v>2</v>
      </c>
      <c r="P856" s="696">
        <v>24400</v>
      </c>
      <c r="Q856" s="771"/>
    </row>
    <row r="857" spans="1:17" s="770" customFormat="1" ht="24">
      <c r="A857" s="725" t="s">
        <v>18640</v>
      </c>
      <c r="B857" s="693" t="s">
        <v>7471</v>
      </c>
      <c r="C857" s="690" t="s">
        <v>73</v>
      </c>
      <c r="D857" s="767" t="s">
        <v>17900</v>
      </c>
      <c r="E857" s="479">
        <v>10000</v>
      </c>
      <c r="F857" s="690" t="s">
        <v>17759</v>
      </c>
      <c r="G857" s="583" t="s">
        <v>17760</v>
      </c>
      <c r="H857" s="767" t="s">
        <v>2051</v>
      </c>
      <c r="I857" s="767" t="s">
        <v>17919</v>
      </c>
      <c r="J857" s="829" t="s">
        <v>17919</v>
      </c>
      <c r="K857" s="834">
        <v>1</v>
      </c>
      <c r="L857" s="741">
        <v>3</v>
      </c>
      <c r="M857" s="835">
        <v>19412.39899999995</v>
      </c>
      <c r="N857" s="831"/>
      <c r="O857" s="741"/>
      <c r="P857" s="696"/>
      <c r="Q857" s="771"/>
    </row>
    <row r="858" spans="1:17" s="770" customFormat="1" ht="24">
      <c r="A858" s="725" t="s">
        <v>18640</v>
      </c>
      <c r="B858" s="693" t="s">
        <v>7471</v>
      </c>
      <c r="C858" s="690" t="s">
        <v>73</v>
      </c>
      <c r="D858" s="767" t="s">
        <v>17901</v>
      </c>
      <c r="E858" s="479">
        <v>4000</v>
      </c>
      <c r="F858" s="690" t="s">
        <v>17761</v>
      </c>
      <c r="G858" s="583" t="s">
        <v>17762</v>
      </c>
      <c r="H858" s="767" t="s">
        <v>17915</v>
      </c>
      <c r="I858" s="767" t="s">
        <v>17919</v>
      </c>
      <c r="J858" s="829" t="s">
        <v>17919</v>
      </c>
      <c r="K858" s="834"/>
      <c r="L858" s="741"/>
      <c r="M858" s="835"/>
      <c r="N858" s="831">
        <v>2</v>
      </c>
      <c r="O858" s="741">
        <v>6</v>
      </c>
      <c r="P858" s="696">
        <v>24000</v>
      </c>
      <c r="Q858" s="771"/>
    </row>
    <row r="859" spans="1:17" s="770" customFormat="1" ht="24">
      <c r="A859" s="725" t="s">
        <v>18640</v>
      </c>
      <c r="B859" s="693" t="s">
        <v>7471</v>
      </c>
      <c r="C859" s="690" t="s">
        <v>73</v>
      </c>
      <c r="D859" s="767" t="s">
        <v>17840</v>
      </c>
      <c r="E859" s="479">
        <v>8000</v>
      </c>
      <c r="F859" s="690" t="s">
        <v>17763</v>
      </c>
      <c r="G859" s="583" t="s">
        <v>17764</v>
      </c>
      <c r="H859" s="767" t="s">
        <v>8612</v>
      </c>
      <c r="I859" s="767" t="s">
        <v>17919</v>
      </c>
      <c r="J859" s="829" t="s">
        <v>17919</v>
      </c>
      <c r="K859" s="834">
        <v>2</v>
      </c>
      <c r="L859" s="741">
        <v>9</v>
      </c>
      <c r="M859" s="835">
        <v>72000</v>
      </c>
      <c r="N859" s="831"/>
      <c r="O859" s="741"/>
      <c r="P859" s="696"/>
      <c r="Q859" s="771"/>
    </row>
    <row r="860" spans="1:17" s="770" customFormat="1" ht="24">
      <c r="A860" s="725" t="s">
        <v>18640</v>
      </c>
      <c r="B860" s="693" t="s">
        <v>7471</v>
      </c>
      <c r="C860" s="690" t="s">
        <v>73</v>
      </c>
      <c r="D860" s="767" t="s">
        <v>17902</v>
      </c>
      <c r="E860" s="479">
        <v>8500</v>
      </c>
      <c r="F860" s="690" t="s">
        <v>17765</v>
      </c>
      <c r="G860" s="583" t="s">
        <v>17766</v>
      </c>
      <c r="H860" s="767" t="s">
        <v>5617</v>
      </c>
      <c r="I860" s="767" t="s">
        <v>17919</v>
      </c>
      <c r="J860" s="829" t="s">
        <v>17919</v>
      </c>
      <c r="K860" s="834">
        <v>2</v>
      </c>
      <c r="L860" s="741">
        <v>6</v>
      </c>
      <c r="M860" s="835">
        <v>51000</v>
      </c>
      <c r="N860" s="831">
        <v>2</v>
      </c>
      <c r="O860" s="741"/>
      <c r="P860" s="696">
        <v>51000</v>
      </c>
      <c r="Q860" s="771"/>
    </row>
    <row r="861" spans="1:17" s="770" customFormat="1" ht="24">
      <c r="A861" s="725" t="s">
        <v>18640</v>
      </c>
      <c r="B861" s="693" t="s">
        <v>7471</v>
      </c>
      <c r="C861" s="690" t="s">
        <v>73</v>
      </c>
      <c r="D861" s="767" t="s">
        <v>17903</v>
      </c>
      <c r="E861" s="479">
        <v>7000</v>
      </c>
      <c r="F861" s="690" t="s">
        <v>17765</v>
      </c>
      <c r="G861" s="583" t="s">
        <v>17766</v>
      </c>
      <c r="H861" s="767" t="s">
        <v>5617</v>
      </c>
      <c r="I861" s="767" t="s">
        <v>17919</v>
      </c>
      <c r="J861" s="829" t="s">
        <v>17919</v>
      </c>
      <c r="K861" s="834">
        <v>2</v>
      </c>
      <c r="L861" s="741">
        <v>6</v>
      </c>
      <c r="M861" s="835">
        <v>38266.67</v>
      </c>
      <c r="N861" s="831"/>
      <c r="O861" s="741"/>
      <c r="P861" s="696"/>
      <c r="Q861" s="771"/>
    </row>
    <row r="862" spans="1:17" s="770" customFormat="1" ht="24">
      <c r="A862" s="725" t="s">
        <v>18640</v>
      </c>
      <c r="B862" s="693" t="s">
        <v>7471</v>
      </c>
      <c r="C862" s="690" t="s">
        <v>73</v>
      </c>
      <c r="D862" s="767" t="s">
        <v>17854</v>
      </c>
      <c r="E862" s="479">
        <v>10000</v>
      </c>
      <c r="F862" s="690">
        <v>22498465</v>
      </c>
      <c r="G862" s="583" t="s">
        <v>17767</v>
      </c>
      <c r="H862" s="767" t="s">
        <v>8612</v>
      </c>
      <c r="I862" s="767" t="s">
        <v>17919</v>
      </c>
      <c r="J862" s="829" t="s">
        <v>17919</v>
      </c>
      <c r="K862" s="834">
        <v>1</v>
      </c>
      <c r="L862" s="741">
        <v>3</v>
      </c>
      <c r="M862" s="835">
        <v>23333.33</v>
      </c>
      <c r="N862" s="831">
        <v>2</v>
      </c>
      <c r="O862" s="741">
        <v>6</v>
      </c>
      <c r="P862" s="696">
        <v>60000</v>
      </c>
      <c r="Q862" s="771"/>
    </row>
    <row r="863" spans="1:17" s="770" customFormat="1" ht="24">
      <c r="A863" s="725" t="s">
        <v>18640</v>
      </c>
      <c r="B863" s="693" t="s">
        <v>7471</v>
      </c>
      <c r="C863" s="690" t="s">
        <v>73</v>
      </c>
      <c r="D863" s="767" t="s">
        <v>17795</v>
      </c>
      <c r="E863" s="479">
        <v>10000</v>
      </c>
      <c r="F863" s="690" t="s">
        <v>17768</v>
      </c>
      <c r="G863" s="583" t="s">
        <v>17769</v>
      </c>
      <c r="H863" s="767" t="s">
        <v>8612</v>
      </c>
      <c r="I863" s="767" t="s">
        <v>17919</v>
      </c>
      <c r="J863" s="829" t="s">
        <v>17919</v>
      </c>
      <c r="K863" s="834">
        <v>4</v>
      </c>
      <c r="L863" s="741">
        <v>12</v>
      </c>
      <c r="M863" s="835">
        <v>120000</v>
      </c>
      <c r="N863" s="831">
        <v>3</v>
      </c>
      <c r="O863" s="741">
        <v>6</v>
      </c>
      <c r="P863" s="696">
        <v>60000</v>
      </c>
      <c r="Q863" s="771"/>
    </row>
    <row r="864" spans="1:17" s="770" customFormat="1" ht="24">
      <c r="A864" s="725" t="s">
        <v>18640</v>
      </c>
      <c r="B864" s="693" t="s">
        <v>7471</v>
      </c>
      <c r="C864" s="690" t="s">
        <v>73</v>
      </c>
      <c r="D864" s="767" t="s">
        <v>683</v>
      </c>
      <c r="E864" s="479">
        <v>15000</v>
      </c>
      <c r="F864" s="690" t="s">
        <v>17770</v>
      </c>
      <c r="G864" s="583" t="s">
        <v>17771</v>
      </c>
      <c r="H864" s="767" t="s">
        <v>1119</v>
      </c>
      <c r="I864" s="767" t="s">
        <v>17919</v>
      </c>
      <c r="J864" s="829" t="s">
        <v>17919</v>
      </c>
      <c r="K864" s="834">
        <v>1</v>
      </c>
      <c r="L864" s="741">
        <v>1</v>
      </c>
      <c r="M864" s="835">
        <v>4000</v>
      </c>
      <c r="N864" s="831"/>
      <c r="O864" s="741">
        <v>2</v>
      </c>
      <c r="P864" s="696">
        <v>16500</v>
      </c>
      <c r="Q864" s="771"/>
    </row>
    <row r="865" spans="1:17" s="770" customFormat="1" ht="24">
      <c r="A865" s="725" t="s">
        <v>18640</v>
      </c>
      <c r="B865" s="693" t="s">
        <v>7471</v>
      </c>
      <c r="C865" s="690" t="s">
        <v>73</v>
      </c>
      <c r="D865" s="767" t="s">
        <v>17904</v>
      </c>
      <c r="E865" s="479">
        <v>15000</v>
      </c>
      <c r="F865" s="690" t="s">
        <v>17770</v>
      </c>
      <c r="G865" s="583" t="s">
        <v>17771</v>
      </c>
      <c r="H865" s="767" t="s">
        <v>1119</v>
      </c>
      <c r="I865" s="767" t="s">
        <v>17919</v>
      </c>
      <c r="J865" s="829" t="s">
        <v>17919</v>
      </c>
      <c r="K865" s="834"/>
      <c r="L865" s="741"/>
      <c r="M865" s="835"/>
      <c r="N865" s="831">
        <v>1</v>
      </c>
      <c r="O865" s="741">
        <v>4</v>
      </c>
      <c r="P865" s="696">
        <v>73000</v>
      </c>
      <c r="Q865" s="771"/>
    </row>
    <row r="866" spans="1:17" s="770" customFormat="1">
      <c r="A866" s="725" t="s">
        <v>18640</v>
      </c>
      <c r="B866" s="693" t="s">
        <v>7471</v>
      </c>
      <c r="C866" s="690" t="s">
        <v>73</v>
      </c>
      <c r="D866" s="767" t="s">
        <v>16018</v>
      </c>
      <c r="E866" s="479">
        <v>14000</v>
      </c>
      <c r="F866" s="690" t="s">
        <v>17772</v>
      </c>
      <c r="G866" s="583" t="s">
        <v>17773</v>
      </c>
      <c r="H866" s="767" t="s">
        <v>8848</v>
      </c>
      <c r="I866" s="583" t="s">
        <v>802</v>
      </c>
      <c r="J866" s="829" t="s">
        <v>786</v>
      </c>
      <c r="K866" s="834"/>
      <c r="L866" s="741"/>
      <c r="M866" s="835"/>
      <c r="N866" s="831">
        <v>1</v>
      </c>
      <c r="O866" s="741">
        <v>5</v>
      </c>
      <c r="P866" s="696">
        <v>71866.67</v>
      </c>
      <c r="Q866" s="771"/>
    </row>
    <row r="867" spans="1:17" s="770" customFormat="1" ht="24">
      <c r="A867" s="725" t="s">
        <v>18640</v>
      </c>
      <c r="B867" s="693" t="s">
        <v>7471</v>
      </c>
      <c r="C867" s="690" t="s">
        <v>73</v>
      </c>
      <c r="D867" s="767" t="s">
        <v>17795</v>
      </c>
      <c r="E867" s="479">
        <v>10000</v>
      </c>
      <c r="F867" s="690" t="s">
        <v>17774</v>
      </c>
      <c r="G867" s="583" t="s">
        <v>17775</v>
      </c>
      <c r="H867" s="767" t="s">
        <v>8612</v>
      </c>
      <c r="I867" s="767" t="s">
        <v>17919</v>
      </c>
      <c r="J867" s="829" t="s">
        <v>17919</v>
      </c>
      <c r="K867" s="834">
        <v>4</v>
      </c>
      <c r="L867" s="741">
        <v>12</v>
      </c>
      <c r="M867" s="835">
        <v>120000</v>
      </c>
      <c r="N867" s="831">
        <v>1</v>
      </c>
      <c r="O867" s="741">
        <v>1</v>
      </c>
      <c r="P867" s="696">
        <v>10000</v>
      </c>
      <c r="Q867" s="771"/>
    </row>
    <row r="868" spans="1:17" s="770" customFormat="1" ht="24">
      <c r="A868" s="725" t="s">
        <v>18640</v>
      </c>
      <c r="B868" s="693" t="s">
        <v>7471</v>
      </c>
      <c r="C868" s="690" t="s">
        <v>73</v>
      </c>
      <c r="D868" s="767" t="s">
        <v>17795</v>
      </c>
      <c r="E868" s="479">
        <v>10000</v>
      </c>
      <c r="F868" s="690" t="s">
        <v>17776</v>
      </c>
      <c r="G868" s="583" t="s">
        <v>17777</v>
      </c>
      <c r="H868" s="767" t="s">
        <v>8612</v>
      </c>
      <c r="I868" s="767" t="s">
        <v>17919</v>
      </c>
      <c r="J868" s="829" t="s">
        <v>17919</v>
      </c>
      <c r="K868" s="834">
        <v>4</v>
      </c>
      <c r="L868" s="741">
        <v>12</v>
      </c>
      <c r="M868" s="835">
        <v>120000</v>
      </c>
      <c r="N868" s="831">
        <v>4</v>
      </c>
      <c r="O868" s="741">
        <v>6</v>
      </c>
      <c r="P868" s="696">
        <v>60000</v>
      </c>
      <c r="Q868" s="771"/>
    </row>
    <row r="869" spans="1:17" s="770" customFormat="1" ht="24">
      <c r="A869" s="725" t="s">
        <v>18640</v>
      </c>
      <c r="B869" s="693" t="s">
        <v>7471</v>
      </c>
      <c r="C869" s="690" t="s">
        <v>73</v>
      </c>
      <c r="D869" s="767" t="s">
        <v>4114</v>
      </c>
      <c r="E869" s="479">
        <v>3500</v>
      </c>
      <c r="F869" s="690" t="s">
        <v>17778</v>
      </c>
      <c r="G869" s="583" t="s">
        <v>17779</v>
      </c>
      <c r="H869" s="767" t="s">
        <v>1929</v>
      </c>
      <c r="I869" s="583" t="s">
        <v>782</v>
      </c>
      <c r="J869" s="829" t="s">
        <v>786</v>
      </c>
      <c r="K869" s="834">
        <v>2</v>
      </c>
      <c r="L869" s="741">
        <v>6</v>
      </c>
      <c r="M869" s="835">
        <v>15983.33</v>
      </c>
      <c r="N869" s="831"/>
      <c r="O869" s="741"/>
      <c r="P869" s="696"/>
      <c r="Q869" s="771"/>
    </row>
    <row r="870" spans="1:17" s="770" customFormat="1" ht="24">
      <c r="A870" s="725" t="s">
        <v>18640</v>
      </c>
      <c r="B870" s="693" t="s">
        <v>7471</v>
      </c>
      <c r="C870" s="690" t="s">
        <v>73</v>
      </c>
      <c r="D870" s="767" t="s">
        <v>4114</v>
      </c>
      <c r="E870" s="479">
        <v>4000</v>
      </c>
      <c r="F870" s="690" t="s">
        <v>17778</v>
      </c>
      <c r="G870" s="583" t="s">
        <v>17779</v>
      </c>
      <c r="H870" s="767" t="s">
        <v>1929</v>
      </c>
      <c r="I870" s="583" t="s">
        <v>782</v>
      </c>
      <c r="J870" s="829" t="s">
        <v>786</v>
      </c>
      <c r="K870" s="834">
        <v>1</v>
      </c>
      <c r="L870" s="741">
        <v>3</v>
      </c>
      <c r="M870" s="835">
        <v>11733.33</v>
      </c>
      <c r="N870" s="831">
        <v>3</v>
      </c>
      <c r="O870" s="741">
        <v>6</v>
      </c>
      <c r="P870" s="696">
        <v>24000</v>
      </c>
      <c r="Q870" s="771"/>
    </row>
    <row r="871" spans="1:17" s="770" customFormat="1" ht="24">
      <c r="A871" s="725" t="s">
        <v>18640</v>
      </c>
      <c r="B871" s="693" t="s">
        <v>7471</v>
      </c>
      <c r="C871" s="690" t="s">
        <v>73</v>
      </c>
      <c r="D871" s="767" t="s">
        <v>17905</v>
      </c>
      <c r="E871" s="479">
        <v>12000</v>
      </c>
      <c r="F871" s="690" t="s">
        <v>17780</v>
      </c>
      <c r="G871" s="583" t="s">
        <v>17781</v>
      </c>
      <c r="H871" s="767" t="s">
        <v>8671</v>
      </c>
      <c r="I871" s="767" t="s">
        <v>17919</v>
      </c>
      <c r="J871" s="829" t="s">
        <v>17919</v>
      </c>
      <c r="K871" s="834">
        <v>1</v>
      </c>
      <c r="L871" s="741">
        <v>3</v>
      </c>
      <c r="M871" s="835">
        <v>36000</v>
      </c>
      <c r="N871" s="831"/>
      <c r="O871" s="741"/>
      <c r="P871" s="696"/>
      <c r="Q871" s="771"/>
    </row>
    <row r="872" spans="1:17" s="770" customFormat="1" ht="36">
      <c r="A872" s="726" t="s">
        <v>17788</v>
      </c>
      <c r="B872" s="693" t="s">
        <v>7471</v>
      </c>
      <c r="C872" s="576" t="s">
        <v>73</v>
      </c>
      <c r="D872" s="767" t="s">
        <v>1167</v>
      </c>
      <c r="E872" s="425">
        <v>8000</v>
      </c>
      <c r="F872" s="576" t="s">
        <v>15809</v>
      </c>
      <c r="G872" s="581" t="s">
        <v>15810</v>
      </c>
      <c r="H872" s="767" t="s">
        <v>17782</v>
      </c>
      <c r="I872" s="581" t="s">
        <v>7524</v>
      </c>
      <c r="J872" s="829" t="s">
        <v>802</v>
      </c>
      <c r="K872" s="836"/>
      <c r="L872" s="265"/>
      <c r="M872" s="837"/>
      <c r="N872" s="275">
        <v>2</v>
      </c>
      <c r="O872" s="265">
        <v>5</v>
      </c>
      <c r="P872" s="688">
        <v>39991.67</v>
      </c>
      <c r="Q872" s="121"/>
    </row>
    <row r="873" spans="1:17" s="770" customFormat="1" ht="24">
      <c r="A873" s="726" t="s">
        <v>17788</v>
      </c>
      <c r="B873" s="693" t="s">
        <v>7471</v>
      </c>
      <c r="C873" s="576" t="s">
        <v>73</v>
      </c>
      <c r="D873" s="581" t="s">
        <v>15870</v>
      </c>
      <c r="E873" s="425">
        <v>7000</v>
      </c>
      <c r="F873" s="576" t="s">
        <v>15871</v>
      </c>
      <c r="G873" s="581" t="s">
        <v>15872</v>
      </c>
      <c r="H873" s="581" t="s">
        <v>4367</v>
      </c>
      <c r="I873" s="581" t="s">
        <v>7524</v>
      </c>
      <c r="J873" s="808" t="s">
        <v>802</v>
      </c>
      <c r="K873" s="836"/>
      <c r="L873" s="265"/>
      <c r="M873" s="837"/>
      <c r="N873" s="275">
        <v>2</v>
      </c>
      <c r="O873" s="265">
        <v>5</v>
      </c>
      <c r="P873" s="688">
        <v>34829.370000000003</v>
      </c>
      <c r="Q873" s="121"/>
    </row>
    <row r="874" spans="1:17" s="770" customFormat="1" ht="24">
      <c r="A874" s="726" t="s">
        <v>17788</v>
      </c>
      <c r="B874" s="693" t="s">
        <v>7471</v>
      </c>
      <c r="C874" s="576" t="s">
        <v>73</v>
      </c>
      <c r="D874" s="581" t="s">
        <v>13990</v>
      </c>
      <c r="E874" s="425">
        <v>10000</v>
      </c>
      <c r="F874" s="576" t="s">
        <v>15892</v>
      </c>
      <c r="G874" s="581" t="s">
        <v>15893</v>
      </c>
      <c r="H874" s="581" t="s">
        <v>1013</v>
      </c>
      <c r="I874" s="581" t="s">
        <v>7524</v>
      </c>
      <c r="J874" s="808" t="s">
        <v>6567</v>
      </c>
      <c r="K874" s="836"/>
      <c r="L874" s="265"/>
      <c r="M874" s="837"/>
      <c r="N874" s="275">
        <v>2</v>
      </c>
      <c r="O874" s="265">
        <v>5</v>
      </c>
      <c r="P874" s="688">
        <v>49879.86</v>
      </c>
      <c r="Q874" s="121"/>
    </row>
    <row r="875" spans="1:17" s="770" customFormat="1" ht="24">
      <c r="A875" s="726" t="s">
        <v>17788</v>
      </c>
      <c r="B875" s="693" t="s">
        <v>7471</v>
      </c>
      <c r="C875" s="576" t="s">
        <v>73</v>
      </c>
      <c r="D875" s="581" t="s">
        <v>15896</v>
      </c>
      <c r="E875" s="425">
        <v>7000</v>
      </c>
      <c r="F875" s="576" t="s">
        <v>15897</v>
      </c>
      <c r="G875" s="581" t="s">
        <v>15898</v>
      </c>
      <c r="H875" s="581" t="s">
        <v>9790</v>
      </c>
      <c r="I875" s="581" t="s">
        <v>7524</v>
      </c>
      <c r="J875" s="808" t="s">
        <v>6567</v>
      </c>
      <c r="K875" s="836"/>
      <c r="L875" s="265"/>
      <c r="M875" s="837"/>
      <c r="N875" s="275">
        <v>2</v>
      </c>
      <c r="O875" s="265">
        <v>5</v>
      </c>
      <c r="P875" s="688">
        <v>34979.58</v>
      </c>
      <c r="Q875" s="121"/>
    </row>
    <row r="876" spans="1:17" s="770" customFormat="1" ht="24">
      <c r="A876" s="726" t="s">
        <v>17788</v>
      </c>
      <c r="B876" s="693" t="s">
        <v>7471</v>
      </c>
      <c r="C876" s="576" t="s">
        <v>73</v>
      </c>
      <c r="D876" s="581" t="s">
        <v>15982</v>
      </c>
      <c r="E876" s="425">
        <v>8000</v>
      </c>
      <c r="F876" s="576" t="s">
        <v>15983</v>
      </c>
      <c r="G876" s="581" t="s">
        <v>15984</v>
      </c>
      <c r="H876" s="581" t="s">
        <v>920</v>
      </c>
      <c r="I876" s="581" t="s">
        <v>7524</v>
      </c>
      <c r="J876" s="808" t="s">
        <v>802</v>
      </c>
      <c r="K876" s="836"/>
      <c r="L876" s="265"/>
      <c r="M876" s="837"/>
      <c r="N876" s="275">
        <v>2</v>
      </c>
      <c r="O876" s="265">
        <v>5</v>
      </c>
      <c r="P876" s="688">
        <v>39972.78</v>
      </c>
      <c r="Q876" s="121"/>
    </row>
    <row r="877" spans="1:17" s="770" customFormat="1" ht="24">
      <c r="A877" s="726" t="s">
        <v>17788</v>
      </c>
      <c r="B877" s="693" t="s">
        <v>7471</v>
      </c>
      <c r="C877" s="576" t="s">
        <v>73</v>
      </c>
      <c r="D877" s="581" t="s">
        <v>16186</v>
      </c>
      <c r="E877" s="425">
        <v>10000</v>
      </c>
      <c r="F877" s="576" t="s">
        <v>16187</v>
      </c>
      <c r="G877" s="581" t="s">
        <v>16188</v>
      </c>
      <c r="H877" s="581" t="s">
        <v>17783</v>
      </c>
      <c r="I877" s="581" t="s">
        <v>7524</v>
      </c>
      <c r="J877" s="808" t="s">
        <v>6567</v>
      </c>
      <c r="K877" s="836"/>
      <c r="L877" s="265"/>
      <c r="M877" s="837"/>
      <c r="N877" s="275">
        <v>2</v>
      </c>
      <c r="O877" s="265">
        <v>5</v>
      </c>
      <c r="P877" s="688">
        <v>49957.64</v>
      </c>
      <c r="Q877" s="121"/>
    </row>
    <row r="878" spans="1:17" s="770" customFormat="1" ht="36">
      <c r="A878" s="726" t="s">
        <v>17788</v>
      </c>
      <c r="B878" s="693" t="s">
        <v>7471</v>
      </c>
      <c r="C878" s="576" t="s">
        <v>73</v>
      </c>
      <c r="D878" s="581" t="s">
        <v>16373</v>
      </c>
      <c r="E878" s="425">
        <v>10000</v>
      </c>
      <c r="F878" s="576" t="s">
        <v>16374</v>
      </c>
      <c r="G878" s="581" t="s">
        <v>16375</v>
      </c>
      <c r="H878" s="581" t="s">
        <v>920</v>
      </c>
      <c r="I878" s="581" t="s">
        <v>7524</v>
      </c>
      <c r="J878" s="808" t="s">
        <v>6567</v>
      </c>
      <c r="K878" s="836"/>
      <c r="L878" s="265"/>
      <c r="M878" s="837"/>
      <c r="N878" s="275">
        <v>2</v>
      </c>
      <c r="O878" s="265">
        <v>5</v>
      </c>
      <c r="P878" s="688">
        <v>49867.360000000001</v>
      </c>
      <c r="Q878" s="121"/>
    </row>
    <row r="879" spans="1:17" s="770" customFormat="1" ht="24">
      <c r="A879" s="726" t="s">
        <v>17788</v>
      </c>
      <c r="B879" s="693" t="s">
        <v>7471</v>
      </c>
      <c r="C879" s="576" t="s">
        <v>73</v>
      </c>
      <c r="D879" s="581" t="s">
        <v>16426</v>
      </c>
      <c r="E879" s="425">
        <v>5000</v>
      </c>
      <c r="F879" s="576" t="s">
        <v>16424</v>
      </c>
      <c r="G879" s="581" t="s">
        <v>16425</v>
      </c>
      <c r="H879" s="581" t="s">
        <v>2759</v>
      </c>
      <c r="I879" s="581" t="s">
        <v>4118</v>
      </c>
      <c r="J879" s="808" t="s">
        <v>15849</v>
      </c>
      <c r="K879" s="836"/>
      <c r="L879" s="265"/>
      <c r="M879" s="837"/>
      <c r="N879" s="275">
        <v>2</v>
      </c>
      <c r="O879" s="265">
        <v>5</v>
      </c>
      <c r="P879" s="688">
        <v>24971.53</v>
      </c>
      <c r="Q879" s="666"/>
    </row>
    <row r="880" spans="1:17" s="770" customFormat="1" ht="24">
      <c r="A880" s="726" t="s">
        <v>17788</v>
      </c>
      <c r="B880" s="693" t="s">
        <v>7471</v>
      </c>
      <c r="C880" s="576" t="s">
        <v>73</v>
      </c>
      <c r="D880" s="581" t="s">
        <v>16453</v>
      </c>
      <c r="E880" s="425">
        <v>6000</v>
      </c>
      <c r="F880" s="576" t="s">
        <v>16454</v>
      </c>
      <c r="G880" s="581" t="s">
        <v>16455</v>
      </c>
      <c r="H880" s="581" t="s">
        <v>5710</v>
      </c>
      <c r="I880" s="581" t="s">
        <v>7524</v>
      </c>
      <c r="J880" s="808" t="s">
        <v>6567</v>
      </c>
      <c r="K880" s="836"/>
      <c r="L880" s="265"/>
      <c r="M880" s="837"/>
      <c r="N880" s="275">
        <v>2</v>
      </c>
      <c r="O880" s="265">
        <v>5</v>
      </c>
      <c r="P880" s="688">
        <v>29729.58</v>
      </c>
      <c r="Q880" s="121"/>
    </row>
    <row r="881" spans="1:17" s="770" customFormat="1" ht="36">
      <c r="A881" s="726" t="s">
        <v>17788</v>
      </c>
      <c r="B881" s="693" t="s">
        <v>7471</v>
      </c>
      <c r="C881" s="576" t="s">
        <v>73</v>
      </c>
      <c r="D881" s="581" t="s">
        <v>16479</v>
      </c>
      <c r="E881" s="425">
        <v>10000</v>
      </c>
      <c r="F881" s="576" t="s">
        <v>16480</v>
      </c>
      <c r="G881" s="581" t="s">
        <v>16481</v>
      </c>
      <c r="H881" s="581" t="s">
        <v>1342</v>
      </c>
      <c r="I881" s="581" t="s">
        <v>17784</v>
      </c>
      <c r="J881" s="808" t="s">
        <v>6567</v>
      </c>
      <c r="K881" s="836"/>
      <c r="L881" s="265"/>
      <c r="M881" s="837"/>
      <c r="N881" s="275">
        <v>2</v>
      </c>
      <c r="O881" s="265">
        <v>5</v>
      </c>
      <c r="P881" s="688">
        <v>49604.86</v>
      </c>
      <c r="Q881" s="121"/>
    </row>
    <row r="882" spans="1:17" s="770" customFormat="1" ht="24">
      <c r="A882" s="726" t="s">
        <v>17788</v>
      </c>
      <c r="B882" s="693" t="s">
        <v>7471</v>
      </c>
      <c r="C882" s="576" t="s">
        <v>73</v>
      </c>
      <c r="D882" s="581" t="s">
        <v>16505</v>
      </c>
      <c r="E882" s="425">
        <v>7000</v>
      </c>
      <c r="F882" s="576" t="s">
        <v>16506</v>
      </c>
      <c r="G882" s="581" t="s">
        <v>16507</v>
      </c>
      <c r="H882" s="581" t="s">
        <v>4367</v>
      </c>
      <c r="I882" s="581" t="s">
        <v>7524</v>
      </c>
      <c r="J882" s="808" t="s">
        <v>802</v>
      </c>
      <c r="K882" s="836"/>
      <c r="L882" s="265"/>
      <c r="M882" s="837"/>
      <c r="N882" s="275">
        <v>2</v>
      </c>
      <c r="O882" s="265">
        <v>5</v>
      </c>
      <c r="P882" s="688">
        <v>34964.020000000004</v>
      </c>
      <c r="Q882" s="121"/>
    </row>
    <row r="883" spans="1:17" s="770" customFormat="1" ht="24">
      <c r="A883" s="726" t="s">
        <v>17788</v>
      </c>
      <c r="B883" s="693" t="s">
        <v>7471</v>
      </c>
      <c r="C883" s="576" t="s">
        <v>73</v>
      </c>
      <c r="D883" s="581" t="s">
        <v>16699</v>
      </c>
      <c r="E883" s="425">
        <v>11500</v>
      </c>
      <c r="F883" s="576" t="s">
        <v>16700</v>
      </c>
      <c r="G883" s="581" t="s">
        <v>16701</v>
      </c>
      <c r="H883" s="581" t="s">
        <v>1013</v>
      </c>
      <c r="I883" s="581" t="s">
        <v>7524</v>
      </c>
      <c r="J883" s="808" t="s">
        <v>6567</v>
      </c>
      <c r="K883" s="836"/>
      <c r="L883" s="265"/>
      <c r="M883" s="837"/>
      <c r="N883" s="275">
        <v>2</v>
      </c>
      <c r="O883" s="265">
        <v>5</v>
      </c>
      <c r="P883" s="688">
        <v>56383.549999999996</v>
      </c>
      <c r="Q883" s="121"/>
    </row>
    <row r="884" spans="1:17" s="770" customFormat="1" ht="24">
      <c r="A884" s="726" t="s">
        <v>17788</v>
      </c>
      <c r="B884" s="693" t="s">
        <v>7471</v>
      </c>
      <c r="C884" s="576" t="s">
        <v>73</v>
      </c>
      <c r="D884" s="581" t="s">
        <v>16426</v>
      </c>
      <c r="E884" s="425">
        <v>4000</v>
      </c>
      <c r="F884" s="576" t="s">
        <v>16713</v>
      </c>
      <c r="G884" s="581" t="s">
        <v>16714</v>
      </c>
      <c r="H884" s="581" t="s">
        <v>1401</v>
      </c>
      <c r="I884" s="581" t="s">
        <v>7524</v>
      </c>
      <c r="J884" s="808" t="s">
        <v>6567</v>
      </c>
      <c r="K884" s="836"/>
      <c r="L884" s="265"/>
      <c r="M884" s="837"/>
      <c r="N884" s="275">
        <v>2</v>
      </c>
      <c r="O884" s="265">
        <v>5</v>
      </c>
      <c r="P884" s="688">
        <v>19975</v>
      </c>
      <c r="Q884" s="121"/>
    </row>
    <row r="885" spans="1:17" s="770" customFormat="1" ht="24">
      <c r="A885" s="726" t="s">
        <v>17788</v>
      </c>
      <c r="B885" s="693" t="s">
        <v>7471</v>
      </c>
      <c r="C885" s="576" t="s">
        <v>73</v>
      </c>
      <c r="D885" s="581" t="s">
        <v>16738</v>
      </c>
      <c r="E885" s="425">
        <v>6000</v>
      </c>
      <c r="F885" s="576" t="s">
        <v>16739</v>
      </c>
      <c r="G885" s="581" t="s">
        <v>16740</v>
      </c>
      <c r="H885" s="581" t="s">
        <v>824</v>
      </c>
      <c r="I885" s="581" t="s">
        <v>7524</v>
      </c>
      <c r="J885" s="808" t="s">
        <v>6567</v>
      </c>
      <c r="K885" s="836"/>
      <c r="L885" s="265"/>
      <c r="M885" s="837"/>
      <c r="N885" s="275">
        <v>2</v>
      </c>
      <c r="O885" s="265">
        <v>5</v>
      </c>
      <c r="P885" s="688">
        <v>29860</v>
      </c>
      <c r="Q885" s="121"/>
    </row>
    <row r="886" spans="1:17" s="770" customFormat="1" ht="36">
      <c r="A886" s="726" t="s">
        <v>17788</v>
      </c>
      <c r="B886" s="693" t="s">
        <v>7471</v>
      </c>
      <c r="C886" s="576" t="s">
        <v>73</v>
      </c>
      <c r="D886" s="581" t="s">
        <v>16747</v>
      </c>
      <c r="E886" s="425">
        <v>8000</v>
      </c>
      <c r="F886" s="576" t="s">
        <v>16748</v>
      </c>
      <c r="G886" s="581" t="s">
        <v>16749</v>
      </c>
      <c r="H886" s="581" t="s">
        <v>17785</v>
      </c>
      <c r="I886" s="581" t="s">
        <v>7524</v>
      </c>
      <c r="J886" s="808" t="s">
        <v>6567</v>
      </c>
      <c r="K886" s="836"/>
      <c r="L886" s="265"/>
      <c r="M886" s="837"/>
      <c r="N886" s="275">
        <v>2</v>
      </c>
      <c r="O886" s="265">
        <v>5</v>
      </c>
      <c r="P886" s="688">
        <v>39733.33</v>
      </c>
      <c r="Q886" s="121"/>
    </row>
    <row r="887" spans="1:17" s="770" customFormat="1" ht="24">
      <c r="A887" s="726" t="s">
        <v>17788</v>
      </c>
      <c r="B887" s="693" t="s">
        <v>7471</v>
      </c>
      <c r="C887" s="576" t="s">
        <v>73</v>
      </c>
      <c r="D887" s="581" t="s">
        <v>16750</v>
      </c>
      <c r="E887" s="425">
        <v>4000</v>
      </c>
      <c r="F887" s="576" t="s">
        <v>16751</v>
      </c>
      <c r="G887" s="581" t="s">
        <v>16752</v>
      </c>
      <c r="H887" s="581" t="s">
        <v>17786</v>
      </c>
      <c r="I887" s="581" t="s">
        <v>7524</v>
      </c>
      <c r="J887" s="808" t="s">
        <v>802</v>
      </c>
      <c r="K887" s="836"/>
      <c r="L887" s="265"/>
      <c r="M887" s="837"/>
      <c r="N887" s="275">
        <v>2</v>
      </c>
      <c r="O887" s="265">
        <v>5</v>
      </c>
      <c r="P887" s="688">
        <v>19915.84</v>
      </c>
      <c r="Q887" s="121"/>
    </row>
    <row r="888" spans="1:17" s="770" customFormat="1" ht="24">
      <c r="A888" s="726" t="s">
        <v>17788</v>
      </c>
      <c r="B888" s="693" t="s">
        <v>7471</v>
      </c>
      <c r="C888" s="576" t="s">
        <v>73</v>
      </c>
      <c r="D888" s="581" t="s">
        <v>16811</v>
      </c>
      <c r="E888" s="425">
        <v>10000</v>
      </c>
      <c r="F888" s="576" t="s">
        <v>16812</v>
      </c>
      <c r="G888" s="581" t="s">
        <v>16813</v>
      </c>
      <c r="H888" s="581" t="s">
        <v>920</v>
      </c>
      <c r="I888" s="581" t="s">
        <v>7524</v>
      </c>
      <c r="J888" s="808" t="s">
        <v>6567</v>
      </c>
      <c r="K888" s="836"/>
      <c r="L888" s="265"/>
      <c r="M888" s="837"/>
      <c r="N888" s="275">
        <v>2</v>
      </c>
      <c r="O888" s="265">
        <v>5</v>
      </c>
      <c r="P888" s="688">
        <v>49727.09</v>
      </c>
      <c r="Q888" s="121"/>
    </row>
    <row r="889" spans="1:17" s="770" customFormat="1" ht="24">
      <c r="A889" s="726" t="s">
        <v>17788</v>
      </c>
      <c r="B889" s="693" t="s">
        <v>7471</v>
      </c>
      <c r="C889" s="576" t="s">
        <v>73</v>
      </c>
      <c r="D889" s="581" t="s">
        <v>13703</v>
      </c>
      <c r="E889" s="425">
        <v>5500</v>
      </c>
      <c r="F889" s="576" t="s">
        <v>16819</v>
      </c>
      <c r="G889" s="581" t="s">
        <v>16820</v>
      </c>
      <c r="H889" s="581" t="s">
        <v>920</v>
      </c>
      <c r="I889" s="581" t="s">
        <v>7524</v>
      </c>
      <c r="J889" s="808" t="s">
        <v>802</v>
      </c>
      <c r="K889" s="836"/>
      <c r="L889" s="265"/>
      <c r="M889" s="837"/>
      <c r="N889" s="275">
        <v>2</v>
      </c>
      <c r="O889" s="265">
        <v>5</v>
      </c>
      <c r="P889" s="688">
        <v>26901.11</v>
      </c>
      <c r="Q889" s="121"/>
    </row>
    <row r="890" spans="1:17" s="770" customFormat="1" ht="24">
      <c r="A890" s="726" t="s">
        <v>17788</v>
      </c>
      <c r="B890" s="693" t="s">
        <v>7471</v>
      </c>
      <c r="C890" s="576" t="s">
        <v>73</v>
      </c>
      <c r="D890" s="581" t="s">
        <v>16830</v>
      </c>
      <c r="E890" s="425">
        <v>7000</v>
      </c>
      <c r="F890" s="576" t="s">
        <v>16831</v>
      </c>
      <c r="G890" s="581" t="s">
        <v>16832</v>
      </c>
      <c r="H890" s="581" t="s">
        <v>17786</v>
      </c>
      <c r="I890" s="581" t="s">
        <v>7524</v>
      </c>
      <c r="J890" s="808" t="s">
        <v>6567</v>
      </c>
      <c r="K890" s="836"/>
      <c r="L890" s="265"/>
      <c r="M890" s="837"/>
      <c r="N890" s="275">
        <v>2</v>
      </c>
      <c r="O890" s="265">
        <v>5</v>
      </c>
      <c r="P890" s="688">
        <v>34452.630000000005</v>
      </c>
      <c r="Q890" s="121"/>
    </row>
    <row r="891" spans="1:17" s="770" customFormat="1" ht="24">
      <c r="A891" s="726" t="s">
        <v>17788</v>
      </c>
      <c r="B891" s="693" t="s">
        <v>7471</v>
      </c>
      <c r="C891" s="576" t="s">
        <v>73</v>
      </c>
      <c r="D891" s="581" t="s">
        <v>16858</v>
      </c>
      <c r="E891" s="425">
        <v>5500</v>
      </c>
      <c r="F891" s="576" t="s">
        <v>16859</v>
      </c>
      <c r="G891" s="581" t="s">
        <v>16860</v>
      </c>
      <c r="H891" s="581" t="s">
        <v>2223</v>
      </c>
      <c r="I891" s="581" t="s">
        <v>7524</v>
      </c>
      <c r="J891" s="808" t="s">
        <v>6567</v>
      </c>
      <c r="K891" s="836"/>
      <c r="L891" s="265"/>
      <c r="M891" s="837"/>
      <c r="N891" s="275">
        <v>2</v>
      </c>
      <c r="O891" s="265">
        <v>5</v>
      </c>
      <c r="P891" s="688">
        <v>27409.47</v>
      </c>
      <c r="Q891" s="121"/>
    </row>
    <row r="892" spans="1:17" s="770" customFormat="1" ht="24">
      <c r="A892" s="726" t="s">
        <v>17788</v>
      </c>
      <c r="B892" s="693" t="s">
        <v>7471</v>
      </c>
      <c r="C892" s="576" t="s">
        <v>73</v>
      </c>
      <c r="D892" s="581" t="s">
        <v>6500</v>
      </c>
      <c r="E892" s="425">
        <v>7000</v>
      </c>
      <c r="F892" s="576" t="s">
        <v>16893</v>
      </c>
      <c r="G892" s="581" t="s">
        <v>16894</v>
      </c>
      <c r="H892" s="581" t="s">
        <v>2492</v>
      </c>
      <c r="I892" s="581" t="s">
        <v>7524</v>
      </c>
      <c r="J892" s="808" t="s">
        <v>802</v>
      </c>
      <c r="K892" s="836"/>
      <c r="L892" s="265"/>
      <c r="M892" s="837"/>
      <c r="N892" s="275">
        <v>2</v>
      </c>
      <c r="O892" s="265">
        <v>5</v>
      </c>
      <c r="P892" s="688">
        <v>34943.120000000003</v>
      </c>
      <c r="Q892" s="121"/>
    </row>
    <row r="893" spans="1:17" s="770" customFormat="1" ht="24">
      <c r="A893" s="726" t="s">
        <v>17788</v>
      </c>
      <c r="B893" s="693" t="s">
        <v>7471</v>
      </c>
      <c r="C893" s="576" t="s">
        <v>73</v>
      </c>
      <c r="D893" s="581" t="s">
        <v>16903</v>
      </c>
      <c r="E893" s="425">
        <v>10000</v>
      </c>
      <c r="F893" s="576" t="s">
        <v>16904</v>
      </c>
      <c r="G893" s="581" t="s">
        <v>16905</v>
      </c>
      <c r="H893" s="581" t="s">
        <v>16906</v>
      </c>
      <c r="I893" s="581" t="s">
        <v>7524</v>
      </c>
      <c r="J893" s="808" t="s">
        <v>6567</v>
      </c>
      <c r="K893" s="836"/>
      <c r="L893" s="265"/>
      <c r="M893" s="837"/>
      <c r="N893" s="275">
        <v>2</v>
      </c>
      <c r="O893" s="265">
        <v>5</v>
      </c>
      <c r="P893" s="688">
        <v>48939.590000000004</v>
      </c>
      <c r="Q893" s="121"/>
    </row>
    <row r="894" spans="1:17" s="770" customFormat="1" ht="24">
      <c r="A894" s="726" t="s">
        <v>17788</v>
      </c>
      <c r="B894" s="693" t="s">
        <v>7471</v>
      </c>
      <c r="C894" s="576" t="s">
        <v>73</v>
      </c>
      <c r="D894" s="581" t="s">
        <v>16942</v>
      </c>
      <c r="E894" s="425">
        <v>10000</v>
      </c>
      <c r="F894" s="576" t="s">
        <v>16943</v>
      </c>
      <c r="G894" s="581" t="s">
        <v>16944</v>
      </c>
      <c r="H894" s="581" t="s">
        <v>4367</v>
      </c>
      <c r="I894" s="581" t="s">
        <v>7524</v>
      </c>
      <c r="J894" s="808" t="s">
        <v>802</v>
      </c>
      <c r="K894" s="836"/>
      <c r="L894" s="265"/>
      <c r="M894" s="837"/>
      <c r="N894" s="275">
        <v>2</v>
      </c>
      <c r="O894" s="265">
        <v>5</v>
      </c>
      <c r="P894" s="688">
        <v>49734.03</v>
      </c>
      <c r="Q894" s="121"/>
    </row>
    <row r="895" spans="1:17" s="770" customFormat="1" ht="24">
      <c r="A895" s="726" t="s">
        <v>17788</v>
      </c>
      <c r="B895" s="693" t="s">
        <v>7471</v>
      </c>
      <c r="C895" s="576" t="s">
        <v>73</v>
      </c>
      <c r="D895" s="581" t="s">
        <v>17032</v>
      </c>
      <c r="E895" s="425">
        <v>9000</v>
      </c>
      <c r="F895" s="576" t="s">
        <v>17033</v>
      </c>
      <c r="G895" s="581" t="s">
        <v>17034</v>
      </c>
      <c r="H895" s="581" t="s">
        <v>1880</v>
      </c>
      <c r="I895" s="581" t="s">
        <v>7524</v>
      </c>
      <c r="J895" s="808" t="s">
        <v>6567</v>
      </c>
      <c r="K895" s="836"/>
      <c r="L895" s="265"/>
      <c r="M895" s="837"/>
      <c r="N895" s="275">
        <v>2</v>
      </c>
      <c r="O895" s="265">
        <v>5</v>
      </c>
      <c r="P895" s="688">
        <v>45000</v>
      </c>
      <c r="Q895" s="121"/>
    </row>
    <row r="896" spans="1:17" s="770" customFormat="1" ht="24">
      <c r="A896" s="726" t="s">
        <v>17788</v>
      </c>
      <c r="B896" s="693" t="s">
        <v>7471</v>
      </c>
      <c r="C896" s="576" t="s">
        <v>73</v>
      </c>
      <c r="D896" s="581" t="s">
        <v>17048</v>
      </c>
      <c r="E896" s="425">
        <v>5400</v>
      </c>
      <c r="F896" s="576" t="s">
        <v>17049</v>
      </c>
      <c r="G896" s="581" t="s">
        <v>17050</v>
      </c>
      <c r="H896" s="581" t="s">
        <v>870</v>
      </c>
      <c r="I896" s="581" t="s">
        <v>7524</v>
      </c>
      <c r="J896" s="808" t="s">
        <v>6567</v>
      </c>
      <c r="K896" s="836"/>
      <c r="L896" s="265"/>
      <c r="M896" s="837"/>
      <c r="N896" s="275">
        <v>2</v>
      </c>
      <c r="O896" s="265">
        <v>5</v>
      </c>
      <c r="P896" s="688">
        <v>26333.99</v>
      </c>
      <c r="Q896" s="121"/>
    </row>
    <row r="897" spans="1:17" s="770" customFormat="1" ht="36">
      <c r="A897" s="726" t="s">
        <v>17788</v>
      </c>
      <c r="B897" s="693" t="s">
        <v>7471</v>
      </c>
      <c r="C897" s="576" t="s">
        <v>73</v>
      </c>
      <c r="D897" s="581" t="s">
        <v>17102</v>
      </c>
      <c r="E897" s="425">
        <v>10000</v>
      </c>
      <c r="F897" s="576" t="s">
        <v>17103</v>
      </c>
      <c r="G897" s="581" t="s">
        <v>17104</v>
      </c>
      <c r="H897" s="581" t="s">
        <v>793</v>
      </c>
      <c r="I897" s="581" t="s">
        <v>7524</v>
      </c>
      <c r="J897" s="808" t="s">
        <v>6567</v>
      </c>
      <c r="K897" s="836"/>
      <c r="L897" s="265"/>
      <c r="M897" s="837"/>
      <c r="N897" s="275">
        <v>2</v>
      </c>
      <c r="O897" s="265">
        <v>5</v>
      </c>
      <c r="P897" s="688">
        <v>49915.28</v>
      </c>
      <c r="Q897" s="121"/>
    </row>
    <row r="898" spans="1:17" s="770" customFormat="1" ht="24">
      <c r="A898" s="726" t="s">
        <v>17788</v>
      </c>
      <c r="B898" s="693" t="s">
        <v>7471</v>
      </c>
      <c r="C898" s="576" t="s">
        <v>73</v>
      </c>
      <c r="D898" s="581" t="s">
        <v>17146</v>
      </c>
      <c r="E898" s="425">
        <v>13500</v>
      </c>
      <c r="F898" s="576" t="s">
        <v>17147</v>
      </c>
      <c r="G898" s="581" t="s">
        <v>17148</v>
      </c>
      <c r="H898" s="581" t="s">
        <v>17787</v>
      </c>
      <c r="I898" s="581" t="s">
        <v>7524</v>
      </c>
      <c r="J898" s="808" t="s">
        <v>802</v>
      </c>
      <c r="K898" s="836"/>
      <c r="L898" s="265"/>
      <c r="M898" s="837"/>
      <c r="N898" s="275">
        <v>2</v>
      </c>
      <c r="O898" s="265">
        <v>5</v>
      </c>
      <c r="P898" s="688">
        <v>66941.25</v>
      </c>
      <c r="Q898" s="121"/>
    </row>
    <row r="899" spans="1:17" s="770" customFormat="1" ht="24">
      <c r="A899" s="726" t="s">
        <v>17788</v>
      </c>
      <c r="B899" s="693" t="s">
        <v>7471</v>
      </c>
      <c r="C899" s="576" t="s">
        <v>73</v>
      </c>
      <c r="D899" s="581" t="s">
        <v>17256</v>
      </c>
      <c r="E899" s="425">
        <v>7000</v>
      </c>
      <c r="F899" s="576" t="s">
        <v>17257</v>
      </c>
      <c r="G899" s="581" t="s">
        <v>17258</v>
      </c>
      <c r="H899" s="581" t="s">
        <v>4367</v>
      </c>
      <c r="I899" s="581" t="s">
        <v>7524</v>
      </c>
      <c r="J899" s="808" t="s">
        <v>6567</v>
      </c>
      <c r="K899" s="836"/>
      <c r="L899" s="265"/>
      <c r="M899" s="837"/>
      <c r="N899" s="275">
        <v>2</v>
      </c>
      <c r="O899" s="265">
        <v>5</v>
      </c>
      <c r="P899" s="688">
        <v>34717.57</v>
      </c>
      <c r="Q899" s="121"/>
    </row>
    <row r="900" spans="1:17" s="770" customFormat="1" ht="24">
      <c r="A900" s="726" t="s">
        <v>17788</v>
      </c>
      <c r="B900" s="693" t="s">
        <v>7471</v>
      </c>
      <c r="C900" s="576" t="s">
        <v>73</v>
      </c>
      <c r="D900" s="581" t="s">
        <v>17325</v>
      </c>
      <c r="E900" s="425">
        <v>11500</v>
      </c>
      <c r="F900" s="576" t="s">
        <v>17326</v>
      </c>
      <c r="G900" s="581" t="s">
        <v>17327</v>
      </c>
      <c r="H900" s="581" t="s">
        <v>16906</v>
      </c>
      <c r="I900" s="581" t="s">
        <v>7524</v>
      </c>
      <c r="J900" s="808" t="s">
        <v>802</v>
      </c>
      <c r="K900" s="836"/>
      <c r="L900" s="265"/>
      <c r="M900" s="837"/>
      <c r="N900" s="275">
        <v>2</v>
      </c>
      <c r="O900" s="265">
        <v>5</v>
      </c>
      <c r="P900" s="688">
        <v>57500</v>
      </c>
      <c r="Q900" s="121"/>
    </row>
    <row r="901" spans="1:17" s="770" customFormat="1" ht="24">
      <c r="A901" s="726" t="s">
        <v>17788</v>
      </c>
      <c r="B901" s="693" t="s">
        <v>7471</v>
      </c>
      <c r="C901" s="576" t="s">
        <v>73</v>
      </c>
      <c r="D901" s="581" t="s">
        <v>2938</v>
      </c>
      <c r="E901" s="425">
        <v>5000</v>
      </c>
      <c r="F901" s="576" t="s">
        <v>17428</v>
      </c>
      <c r="G901" s="581" t="s">
        <v>17429</v>
      </c>
      <c r="H901" s="581" t="s">
        <v>2816</v>
      </c>
      <c r="I901" s="581" t="s">
        <v>4118</v>
      </c>
      <c r="J901" s="808" t="s">
        <v>15849</v>
      </c>
      <c r="K901" s="836"/>
      <c r="L901" s="265"/>
      <c r="M901" s="837"/>
      <c r="N901" s="275">
        <v>2</v>
      </c>
      <c r="O901" s="265">
        <v>5</v>
      </c>
      <c r="P901" s="688">
        <v>24837.84</v>
      </c>
      <c r="Q901" s="121"/>
    </row>
    <row r="902" spans="1:17" s="770" customFormat="1" ht="15.75">
      <c r="A902" s="2118" t="s">
        <v>18641</v>
      </c>
      <c r="B902" s="2119"/>
      <c r="C902" s="2119"/>
      <c r="D902" s="2119"/>
      <c r="E902" s="2119"/>
      <c r="F902" s="2119"/>
      <c r="G902" s="2119"/>
      <c r="H902" s="2119"/>
      <c r="I902" s="2119"/>
      <c r="J902" s="2119"/>
      <c r="K902" s="2119"/>
      <c r="L902" s="2119"/>
      <c r="M902" s="2119"/>
      <c r="N902" s="2119"/>
      <c r="O902" s="2119"/>
      <c r="P902" s="2120"/>
      <c r="Q902" s="121"/>
    </row>
    <row r="903" spans="1:17" s="770" customFormat="1" ht="36">
      <c r="A903" s="727" t="s">
        <v>18642</v>
      </c>
      <c r="B903" s="693" t="s">
        <v>7471</v>
      </c>
      <c r="C903" s="573" t="s">
        <v>73</v>
      </c>
      <c r="D903" s="735" t="s">
        <v>767</v>
      </c>
      <c r="E903" s="739">
        <v>1700</v>
      </c>
      <c r="F903" s="573" t="s">
        <v>768</v>
      </c>
      <c r="G903" s="735" t="s">
        <v>769</v>
      </c>
      <c r="H903" s="735" t="s">
        <v>770</v>
      </c>
      <c r="I903" s="735" t="s">
        <v>771</v>
      </c>
      <c r="J903" s="838" t="s">
        <v>772</v>
      </c>
      <c r="K903" s="840">
        <v>2</v>
      </c>
      <c r="L903" s="574">
        <v>12</v>
      </c>
      <c r="M903" s="841">
        <v>21760.799999999999</v>
      </c>
      <c r="N903" s="839">
        <v>2</v>
      </c>
      <c r="O903" s="574">
        <v>6</v>
      </c>
      <c r="P903" s="689">
        <v>11139.15</v>
      </c>
    </row>
    <row r="904" spans="1:17" s="770" customFormat="1" ht="24">
      <c r="A904" s="727" t="s">
        <v>18642</v>
      </c>
      <c r="B904" s="693" t="s">
        <v>7471</v>
      </c>
      <c r="C904" s="573" t="s">
        <v>73</v>
      </c>
      <c r="D904" s="735" t="s">
        <v>773</v>
      </c>
      <c r="E904" s="739">
        <v>2900</v>
      </c>
      <c r="F904" s="573" t="s">
        <v>774</v>
      </c>
      <c r="G904" s="735" t="s">
        <v>775</v>
      </c>
      <c r="H904" s="735" t="s">
        <v>776</v>
      </c>
      <c r="I904" s="735" t="s">
        <v>771</v>
      </c>
      <c r="J904" s="838" t="s">
        <v>776</v>
      </c>
      <c r="K904" s="840">
        <v>2</v>
      </c>
      <c r="L904" s="574">
        <v>7</v>
      </c>
      <c r="M904" s="841">
        <v>21093.8</v>
      </c>
      <c r="N904" s="839">
        <v>2</v>
      </c>
      <c r="O904" s="574">
        <v>6</v>
      </c>
      <c r="P904" s="689">
        <v>31044.9</v>
      </c>
    </row>
    <row r="905" spans="1:17" s="770" customFormat="1" ht="36">
      <c r="A905" s="727" t="s">
        <v>18642</v>
      </c>
      <c r="B905" s="693" t="s">
        <v>7471</v>
      </c>
      <c r="C905" s="573" t="s">
        <v>73</v>
      </c>
      <c r="D905" s="735" t="s">
        <v>777</v>
      </c>
      <c r="E905" s="739">
        <v>5000</v>
      </c>
      <c r="F905" s="573" t="s">
        <v>774</v>
      </c>
      <c r="G905" s="735" t="s">
        <v>775</v>
      </c>
      <c r="H905" s="735" t="s">
        <v>776</v>
      </c>
      <c r="I905" s="735" t="s">
        <v>771</v>
      </c>
      <c r="J905" s="838" t="s">
        <v>776</v>
      </c>
      <c r="K905" s="840">
        <v>2</v>
      </c>
      <c r="L905" s="574">
        <v>5</v>
      </c>
      <c r="M905" s="841">
        <v>26056.99</v>
      </c>
      <c r="N905" s="839">
        <v>2</v>
      </c>
      <c r="O905" s="574">
        <v>6</v>
      </c>
      <c r="P905" s="689">
        <v>31044.9</v>
      </c>
    </row>
    <row r="906" spans="1:17" s="770" customFormat="1" ht="48">
      <c r="A906" s="727" t="s">
        <v>18642</v>
      </c>
      <c r="B906" s="693" t="s">
        <v>7471</v>
      </c>
      <c r="C906" s="573" t="s">
        <v>73</v>
      </c>
      <c r="D906" s="735" t="s">
        <v>778</v>
      </c>
      <c r="E906" s="739">
        <v>1750</v>
      </c>
      <c r="F906" s="573" t="s">
        <v>779</v>
      </c>
      <c r="G906" s="735" t="s">
        <v>780</v>
      </c>
      <c r="H906" s="735" t="s">
        <v>781</v>
      </c>
      <c r="I906" s="735" t="s">
        <v>782</v>
      </c>
      <c r="J906" s="838" t="s">
        <v>781</v>
      </c>
      <c r="K906" s="840">
        <v>4</v>
      </c>
      <c r="L906" s="574">
        <v>12</v>
      </c>
      <c r="M906" s="841">
        <v>22360.799999999999</v>
      </c>
      <c r="N906" s="839">
        <v>3</v>
      </c>
      <c r="O906" s="574">
        <v>6</v>
      </c>
      <c r="P906" s="689">
        <v>11461.65</v>
      </c>
    </row>
    <row r="907" spans="1:17" s="770" customFormat="1" ht="24">
      <c r="A907" s="727" t="s">
        <v>18642</v>
      </c>
      <c r="B907" s="693" t="s">
        <v>7471</v>
      </c>
      <c r="C907" s="573" t="s">
        <v>73</v>
      </c>
      <c r="D907" s="735" t="s">
        <v>783</v>
      </c>
      <c r="E907" s="739">
        <v>1500</v>
      </c>
      <c r="F907" s="573" t="s">
        <v>784</v>
      </c>
      <c r="G907" s="735" t="s">
        <v>785</v>
      </c>
      <c r="H907" s="735" t="s">
        <v>21</v>
      </c>
      <c r="I907" s="735" t="s">
        <v>21</v>
      </c>
      <c r="J907" s="838" t="s">
        <v>21</v>
      </c>
      <c r="K907" s="840">
        <v>2</v>
      </c>
      <c r="L907" s="574">
        <v>5</v>
      </c>
      <c r="M907" s="841">
        <v>7137.3</v>
      </c>
      <c r="N907" s="839" t="s">
        <v>786</v>
      </c>
      <c r="O907" s="574" t="s">
        <v>786</v>
      </c>
      <c r="P907" s="689" t="s">
        <v>786</v>
      </c>
    </row>
    <row r="908" spans="1:17" s="770" customFormat="1" ht="24">
      <c r="A908" s="727" t="s">
        <v>18642</v>
      </c>
      <c r="B908" s="693" t="s">
        <v>7471</v>
      </c>
      <c r="C908" s="573" t="s">
        <v>73</v>
      </c>
      <c r="D908" s="735" t="s">
        <v>787</v>
      </c>
      <c r="E908" s="739">
        <v>1600</v>
      </c>
      <c r="F908" s="573" t="s">
        <v>788</v>
      </c>
      <c r="G908" s="735" t="s">
        <v>789</v>
      </c>
      <c r="H908" s="735" t="s">
        <v>21</v>
      </c>
      <c r="I908" s="735" t="s">
        <v>21</v>
      </c>
      <c r="J908" s="838" t="s">
        <v>21</v>
      </c>
      <c r="K908" s="840">
        <v>2</v>
      </c>
      <c r="L908" s="574">
        <v>12</v>
      </c>
      <c r="M908" s="841">
        <v>20560.8</v>
      </c>
      <c r="N908" s="839">
        <v>3</v>
      </c>
      <c r="O908" s="574">
        <v>6</v>
      </c>
      <c r="P908" s="689">
        <v>10494.15</v>
      </c>
    </row>
    <row r="909" spans="1:17" s="770" customFormat="1" ht="36">
      <c r="A909" s="727" t="s">
        <v>18642</v>
      </c>
      <c r="B909" s="693" t="s">
        <v>7471</v>
      </c>
      <c r="C909" s="573" t="s">
        <v>73</v>
      </c>
      <c r="D909" s="735" t="s">
        <v>790</v>
      </c>
      <c r="E909" s="739">
        <v>4900</v>
      </c>
      <c r="F909" s="573" t="s">
        <v>791</v>
      </c>
      <c r="G909" s="735" t="s">
        <v>792</v>
      </c>
      <c r="H909" s="735" t="s">
        <v>793</v>
      </c>
      <c r="I909" s="735" t="s">
        <v>771</v>
      </c>
      <c r="J909" s="838" t="s">
        <v>793</v>
      </c>
      <c r="K909" s="840">
        <v>2</v>
      </c>
      <c r="L909" s="574">
        <v>12</v>
      </c>
      <c r="M909" s="841">
        <v>60160.800000000003</v>
      </c>
      <c r="N909" s="839">
        <v>2</v>
      </c>
      <c r="O909" s="574">
        <v>6</v>
      </c>
      <c r="P909" s="689">
        <v>30444.9</v>
      </c>
    </row>
    <row r="910" spans="1:17" s="770" customFormat="1" ht="24">
      <c r="A910" s="727" t="s">
        <v>18642</v>
      </c>
      <c r="B910" s="693" t="s">
        <v>7471</v>
      </c>
      <c r="C910" s="573" t="s">
        <v>73</v>
      </c>
      <c r="D910" s="735" t="s">
        <v>787</v>
      </c>
      <c r="E910" s="739">
        <v>1600</v>
      </c>
      <c r="F910" s="573" t="s">
        <v>794</v>
      </c>
      <c r="G910" s="735" t="s">
        <v>795</v>
      </c>
      <c r="H910" s="735" t="s">
        <v>21</v>
      </c>
      <c r="I910" s="735" t="s">
        <v>21</v>
      </c>
      <c r="J910" s="838" t="s">
        <v>21</v>
      </c>
      <c r="K910" s="840">
        <v>2</v>
      </c>
      <c r="L910" s="574">
        <v>12</v>
      </c>
      <c r="M910" s="841">
        <v>20560.8</v>
      </c>
      <c r="N910" s="839">
        <v>1</v>
      </c>
      <c r="O910" s="574">
        <v>1</v>
      </c>
      <c r="P910" s="689">
        <v>1774.15</v>
      </c>
    </row>
    <row r="911" spans="1:17" s="770" customFormat="1" ht="36">
      <c r="A911" s="727" t="s">
        <v>18642</v>
      </c>
      <c r="B911" s="693" t="s">
        <v>7471</v>
      </c>
      <c r="C911" s="573" t="s">
        <v>73</v>
      </c>
      <c r="D911" s="735" t="s">
        <v>767</v>
      </c>
      <c r="E911" s="739">
        <v>1700</v>
      </c>
      <c r="F911" s="573" t="s">
        <v>796</v>
      </c>
      <c r="G911" s="735" t="s">
        <v>797</v>
      </c>
      <c r="H911" s="735" t="s">
        <v>798</v>
      </c>
      <c r="I911" s="735" t="s">
        <v>771</v>
      </c>
      <c r="J911" s="838" t="s">
        <v>798</v>
      </c>
      <c r="K911" s="840">
        <v>4</v>
      </c>
      <c r="L911" s="574">
        <v>12</v>
      </c>
      <c r="M911" s="841">
        <v>21760.799999999999</v>
      </c>
      <c r="N911" s="839">
        <v>2</v>
      </c>
      <c r="O911" s="574">
        <v>6</v>
      </c>
      <c r="P911" s="689">
        <v>11139.15</v>
      </c>
    </row>
    <row r="912" spans="1:17" s="770" customFormat="1" ht="24">
      <c r="A912" s="727" t="s">
        <v>18642</v>
      </c>
      <c r="B912" s="693" t="s">
        <v>7471</v>
      </c>
      <c r="C912" s="573" t="s">
        <v>73</v>
      </c>
      <c r="D912" s="735" t="s">
        <v>799</v>
      </c>
      <c r="E912" s="739">
        <v>1850</v>
      </c>
      <c r="F912" s="573" t="s">
        <v>800</v>
      </c>
      <c r="G912" s="735" t="s">
        <v>801</v>
      </c>
      <c r="H912" s="735" t="s">
        <v>793</v>
      </c>
      <c r="I912" s="735" t="s">
        <v>802</v>
      </c>
      <c r="J912" s="838" t="s">
        <v>793</v>
      </c>
      <c r="K912" s="840">
        <v>3</v>
      </c>
      <c r="L912" s="574">
        <v>13</v>
      </c>
      <c r="M912" s="841">
        <v>23560.799999999999</v>
      </c>
      <c r="N912" s="839">
        <v>2</v>
      </c>
      <c r="O912" s="574">
        <v>6</v>
      </c>
      <c r="P912" s="689">
        <v>12106.65</v>
      </c>
    </row>
    <row r="913" spans="1:16" s="770" customFormat="1" ht="24">
      <c r="A913" s="727" t="s">
        <v>18642</v>
      </c>
      <c r="B913" s="693" t="s">
        <v>7471</v>
      </c>
      <c r="C913" s="573" t="s">
        <v>73</v>
      </c>
      <c r="D913" s="735" t="s">
        <v>803</v>
      </c>
      <c r="E913" s="739">
        <v>2200</v>
      </c>
      <c r="F913" s="573" t="s">
        <v>804</v>
      </c>
      <c r="G913" s="735" t="s">
        <v>805</v>
      </c>
      <c r="H913" s="735" t="s">
        <v>806</v>
      </c>
      <c r="I913" s="735" t="s">
        <v>771</v>
      </c>
      <c r="J913" s="838" t="s">
        <v>807</v>
      </c>
      <c r="K913" s="840">
        <v>3</v>
      </c>
      <c r="L913" s="574">
        <v>12</v>
      </c>
      <c r="M913" s="841">
        <v>27760.799999999999</v>
      </c>
      <c r="N913" s="839">
        <v>2</v>
      </c>
      <c r="O913" s="574">
        <v>6</v>
      </c>
      <c r="P913" s="689">
        <v>14244.9</v>
      </c>
    </row>
    <row r="914" spans="1:16" s="770" customFormat="1" ht="24">
      <c r="A914" s="727" t="s">
        <v>18642</v>
      </c>
      <c r="B914" s="693" t="s">
        <v>7471</v>
      </c>
      <c r="C914" s="573" t="s">
        <v>73</v>
      </c>
      <c r="D914" s="735" t="s">
        <v>808</v>
      </c>
      <c r="E914" s="739">
        <v>3900</v>
      </c>
      <c r="F914" s="573" t="s">
        <v>809</v>
      </c>
      <c r="G914" s="735" t="s">
        <v>810</v>
      </c>
      <c r="H914" s="735" t="s">
        <v>811</v>
      </c>
      <c r="I914" s="735" t="s">
        <v>771</v>
      </c>
      <c r="J914" s="838" t="s">
        <v>812</v>
      </c>
      <c r="K914" s="840">
        <v>3</v>
      </c>
      <c r="L914" s="574">
        <v>12</v>
      </c>
      <c r="M914" s="841">
        <v>48160.800000000003</v>
      </c>
      <c r="N914" s="839">
        <v>2</v>
      </c>
      <c r="O914" s="574">
        <v>6</v>
      </c>
      <c r="P914" s="689">
        <v>24444.9</v>
      </c>
    </row>
    <row r="915" spans="1:16" s="770" customFormat="1" ht="24">
      <c r="A915" s="727" t="s">
        <v>18642</v>
      </c>
      <c r="B915" s="693" t="s">
        <v>7471</v>
      </c>
      <c r="C915" s="573" t="s">
        <v>73</v>
      </c>
      <c r="D915" s="735" t="s">
        <v>813</v>
      </c>
      <c r="E915" s="739">
        <v>1900</v>
      </c>
      <c r="F915" s="573" t="s">
        <v>814</v>
      </c>
      <c r="G915" s="735" t="s">
        <v>815</v>
      </c>
      <c r="H915" s="735" t="s">
        <v>816</v>
      </c>
      <c r="I915" s="735" t="s">
        <v>771</v>
      </c>
      <c r="J915" s="838" t="s">
        <v>817</v>
      </c>
      <c r="K915" s="840">
        <v>4</v>
      </c>
      <c r="L915" s="574">
        <v>12</v>
      </c>
      <c r="M915" s="841">
        <v>24160.799999999999</v>
      </c>
      <c r="N915" s="839">
        <v>3</v>
      </c>
      <c r="O915" s="574">
        <v>6</v>
      </c>
      <c r="P915" s="689">
        <v>12429.15</v>
      </c>
    </row>
    <row r="916" spans="1:16" s="770" customFormat="1" ht="24">
      <c r="A916" s="727" t="s">
        <v>18642</v>
      </c>
      <c r="B916" s="693" t="s">
        <v>7471</v>
      </c>
      <c r="C916" s="573" t="s">
        <v>73</v>
      </c>
      <c r="D916" s="735" t="s">
        <v>818</v>
      </c>
      <c r="E916" s="739">
        <v>1700</v>
      </c>
      <c r="F916" s="573" t="s">
        <v>819</v>
      </c>
      <c r="G916" s="735" t="s">
        <v>820</v>
      </c>
      <c r="H916" s="735" t="s">
        <v>21</v>
      </c>
      <c r="I916" s="735" t="s">
        <v>21</v>
      </c>
      <c r="J916" s="838" t="s">
        <v>21</v>
      </c>
      <c r="K916" s="840">
        <v>1</v>
      </c>
      <c r="L916" s="574">
        <v>1</v>
      </c>
      <c r="M916" s="841">
        <v>820.37</v>
      </c>
      <c r="N916" s="839">
        <v>3</v>
      </c>
      <c r="O916" s="574">
        <v>6</v>
      </c>
      <c r="P916" s="689">
        <v>11139.15</v>
      </c>
    </row>
    <row r="917" spans="1:16" s="770" customFormat="1" ht="24">
      <c r="A917" s="727" t="s">
        <v>18642</v>
      </c>
      <c r="B917" s="693" t="s">
        <v>7471</v>
      </c>
      <c r="C917" s="573" t="s">
        <v>73</v>
      </c>
      <c r="D917" s="735" t="s">
        <v>821</v>
      </c>
      <c r="E917" s="739">
        <v>1900</v>
      </c>
      <c r="F917" s="573" t="s">
        <v>822</v>
      </c>
      <c r="G917" s="735" t="s">
        <v>823</v>
      </c>
      <c r="H917" s="735" t="s">
        <v>824</v>
      </c>
      <c r="I917" s="735" t="s">
        <v>771</v>
      </c>
      <c r="J917" s="838" t="s">
        <v>825</v>
      </c>
      <c r="K917" s="840">
        <v>2</v>
      </c>
      <c r="L917" s="574">
        <v>12</v>
      </c>
      <c r="M917" s="841">
        <v>24160.799999999999</v>
      </c>
      <c r="N917" s="839">
        <v>2</v>
      </c>
      <c r="O917" s="574">
        <v>6</v>
      </c>
      <c r="P917" s="689">
        <v>12429.15</v>
      </c>
    </row>
    <row r="918" spans="1:16" s="770" customFormat="1" ht="24">
      <c r="A918" s="727" t="s">
        <v>18642</v>
      </c>
      <c r="B918" s="693" t="s">
        <v>7471</v>
      </c>
      <c r="C918" s="573" t="s">
        <v>73</v>
      </c>
      <c r="D918" s="735" t="s">
        <v>818</v>
      </c>
      <c r="E918" s="739">
        <v>1700</v>
      </c>
      <c r="F918" s="573" t="s">
        <v>826</v>
      </c>
      <c r="G918" s="735" t="s">
        <v>827</v>
      </c>
      <c r="H918" s="735" t="s">
        <v>824</v>
      </c>
      <c r="I918" s="735" t="s">
        <v>771</v>
      </c>
      <c r="J918" s="838" t="s">
        <v>825</v>
      </c>
      <c r="K918" s="840">
        <v>1</v>
      </c>
      <c r="L918" s="574">
        <v>5</v>
      </c>
      <c r="M918" s="841">
        <v>7747.73</v>
      </c>
      <c r="N918" s="839">
        <v>2</v>
      </c>
      <c r="O918" s="574">
        <v>6</v>
      </c>
      <c r="P918" s="689">
        <v>11139.15</v>
      </c>
    </row>
    <row r="919" spans="1:16" s="770" customFormat="1" ht="36">
      <c r="A919" s="727" t="s">
        <v>18642</v>
      </c>
      <c r="B919" s="693" t="s">
        <v>7471</v>
      </c>
      <c r="C919" s="573" t="s">
        <v>73</v>
      </c>
      <c r="D919" s="735" t="s">
        <v>828</v>
      </c>
      <c r="E919" s="739">
        <v>2100</v>
      </c>
      <c r="F919" s="573" t="s">
        <v>829</v>
      </c>
      <c r="G919" s="735" t="s">
        <v>830</v>
      </c>
      <c r="H919" s="735" t="s">
        <v>831</v>
      </c>
      <c r="I919" s="735" t="s">
        <v>771</v>
      </c>
      <c r="J919" s="838" t="s">
        <v>831</v>
      </c>
      <c r="K919" s="840">
        <v>2</v>
      </c>
      <c r="L919" s="574">
        <v>12</v>
      </c>
      <c r="M919" s="841">
        <v>26560.799999999999</v>
      </c>
      <c r="N919" s="839">
        <v>2</v>
      </c>
      <c r="O919" s="574">
        <v>6</v>
      </c>
      <c r="P919" s="689">
        <v>13644.9</v>
      </c>
    </row>
    <row r="920" spans="1:16" s="770" customFormat="1" ht="24">
      <c r="A920" s="727" t="s">
        <v>18642</v>
      </c>
      <c r="B920" s="693" t="s">
        <v>7471</v>
      </c>
      <c r="C920" s="573" t="s">
        <v>73</v>
      </c>
      <c r="D920" s="735" t="s">
        <v>803</v>
      </c>
      <c r="E920" s="739">
        <v>2200</v>
      </c>
      <c r="F920" s="573" t="s">
        <v>832</v>
      </c>
      <c r="G920" s="735" t="s">
        <v>833</v>
      </c>
      <c r="H920" s="735" t="s">
        <v>834</v>
      </c>
      <c r="I920" s="735" t="s">
        <v>771</v>
      </c>
      <c r="J920" s="838" t="s">
        <v>834</v>
      </c>
      <c r="K920" s="840">
        <v>3</v>
      </c>
      <c r="L920" s="574">
        <v>13</v>
      </c>
      <c r="M920" s="841">
        <v>20820.599999999999</v>
      </c>
      <c r="N920" s="839">
        <v>2</v>
      </c>
      <c r="O920" s="574">
        <v>6</v>
      </c>
      <c r="P920" s="689">
        <v>14244.9</v>
      </c>
    </row>
    <row r="921" spans="1:16" s="770" customFormat="1" ht="36">
      <c r="A921" s="727" t="s">
        <v>18642</v>
      </c>
      <c r="B921" s="693" t="s">
        <v>7471</v>
      </c>
      <c r="C921" s="575" t="s">
        <v>73</v>
      </c>
      <c r="D921" s="735" t="s">
        <v>835</v>
      </c>
      <c r="E921" s="739">
        <v>4900</v>
      </c>
      <c r="F921" s="573" t="s">
        <v>836</v>
      </c>
      <c r="G921" s="735" t="s">
        <v>837</v>
      </c>
      <c r="H921" s="735" t="s">
        <v>838</v>
      </c>
      <c r="I921" s="735" t="s">
        <v>839</v>
      </c>
      <c r="J921" s="838" t="s">
        <v>840</v>
      </c>
      <c r="K921" s="840">
        <v>2</v>
      </c>
      <c r="L921" s="574">
        <v>12</v>
      </c>
      <c r="M921" s="841">
        <v>60160.800000000003</v>
      </c>
      <c r="N921" s="839">
        <v>2</v>
      </c>
      <c r="O921" s="574">
        <v>6</v>
      </c>
      <c r="P921" s="689">
        <v>30444.9</v>
      </c>
    </row>
    <row r="922" spans="1:16" s="770" customFormat="1" ht="24">
      <c r="A922" s="727" t="s">
        <v>18642</v>
      </c>
      <c r="B922" s="693" t="s">
        <v>7471</v>
      </c>
      <c r="C922" s="573" t="s">
        <v>73</v>
      </c>
      <c r="D922" s="735" t="s">
        <v>787</v>
      </c>
      <c r="E922" s="739">
        <v>1600</v>
      </c>
      <c r="F922" s="573" t="s">
        <v>841</v>
      </c>
      <c r="G922" s="735" t="s">
        <v>842</v>
      </c>
      <c r="H922" s="735" t="s">
        <v>21</v>
      </c>
      <c r="I922" s="735" t="s">
        <v>21</v>
      </c>
      <c r="J922" s="838" t="s">
        <v>21</v>
      </c>
      <c r="K922" s="840">
        <v>2</v>
      </c>
      <c r="L922" s="574">
        <v>12</v>
      </c>
      <c r="M922" s="841">
        <v>20560.8</v>
      </c>
      <c r="N922" s="839">
        <v>2</v>
      </c>
      <c r="O922" s="574">
        <v>6</v>
      </c>
      <c r="P922" s="689">
        <v>10494.15</v>
      </c>
    </row>
    <row r="923" spans="1:16" s="770" customFormat="1" ht="24">
      <c r="A923" s="727" t="s">
        <v>18642</v>
      </c>
      <c r="B923" s="693" t="s">
        <v>7471</v>
      </c>
      <c r="C923" s="573" t="s">
        <v>73</v>
      </c>
      <c r="D923" s="735" t="s">
        <v>821</v>
      </c>
      <c r="E923" s="739">
        <v>1900</v>
      </c>
      <c r="F923" s="573" t="s">
        <v>843</v>
      </c>
      <c r="G923" s="735" t="s">
        <v>844</v>
      </c>
      <c r="H923" s="735" t="s">
        <v>845</v>
      </c>
      <c r="I923" s="735" t="s">
        <v>802</v>
      </c>
      <c r="J923" s="838" t="s">
        <v>846</v>
      </c>
      <c r="K923" s="840">
        <v>2</v>
      </c>
      <c r="L923" s="574">
        <v>12</v>
      </c>
      <c r="M923" s="841">
        <v>24160.799999999999</v>
      </c>
      <c r="N923" s="839">
        <v>2</v>
      </c>
      <c r="O923" s="574">
        <v>6</v>
      </c>
      <c r="P923" s="689">
        <v>12429.15</v>
      </c>
    </row>
    <row r="924" spans="1:16" s="770" customFormat="1" ht="24">
      <c r="A924" s="727" t="s">
        <v>18642</v>
      </c>
      <c r="B924" s="693" t="s">
        <v>7471</v>
      </c>
      <c r="C924" s="573" t="s">
        <v>73</v>
      </c>
      <c r="D924" s="735" t="s">
        <v>847</v>
      </c>
      <c r="E924" s="739">
        <v>1750</v>
      </c>
      <c r="F924" s="573" t="s">
        <v>848</v>
      </c>
      <c r="G924" s="735" t="s">
        <v>849</v>
      </c>
      <c r="H924" s="735" t="s">
        <v>850</v>
      </c>
      <c r="I924" s="735" t="s">
        <v>771</v>
      </c>
      <c r="J924" s="838" t="s">
        <v>850</v>
      </c>
      <c r="K924" s="840">
        <v>2</v>
      </c>
      <c r="L924" s="574">
        <v>12</v>
      </c>
      <c r="M924" s="841">
        <v>19778.5</v>
      </c>
      <c r="N924" s="839" t="s">
        <v>786</v>
      </c>
      <c r="O924" s="574" t="s">
        <v>786</v>
      </c>
      <c r="P924" s="689" t="s">
        <v>786</v>
      </c>
    </row>
    <row r="925" spans="1:16" s="770" customFormat="1" ht="36">
      <c r="A925" s="727" t="s">
        <v>18642</v>
      </c>
      <c r="B925" s="693" t="s">
        <v>7471</v>
      </c>
      <c r="C925" s="573" t="s">
        <v>73</v>
      </c>
      <c r="D925" s="735" t="s">
        <v>813</v>
      </c>
      <c r="E925" s="739">
        <v>1900</v>
      </c>
      <c r="F925" s="573" t="s">
        <v>851</v>
      </c>
      <c r="G925" s="735" t="s">
        <v>852</v>
      </c>
      <c r="H925" s="735" t="s">
        <v>853</v>
      </c>
      <c r="I925" s="735" t="s">
        <v>771</v>
      </c>
      <c r="J925" s="838" t="s">
        <v>854</v>
      </c>
      <c r="K925" s="840">
        <v>4</v>
      </c>
      <c r="L925" s="574">
        <v>12</v>
      </c>
      <c r="M925" s="841">
        <v>24160.799999999999</v>
      </c>
      <c r="N925" s="839">
        <v>3</v>
      </c>
      <c r="O925" s="574">
        <v>6</v>
      </c>
      <c r="P925" s="689">
        <v>12429.15</v>
      </c>
    </row>
    <row r="926" spans="1:16" s="770" customFormat="1" ht="24">
      <c r="A926" s="727" t="s">
        <v>18642</v>
      </c>
      <c r="B926" s="693" t="s">
        <v>7471</v>
      </c>
      <c r="C926" s="573" t="s">
        <v>73</v>
      </c>
      <c r="D926" s="735" t="s">
        <v>855</v>
      </c>
      <c r="E926" s="739">
        <v>1700</v>
      </c>
      <c r="F926" s="573" t="s">
        <v>856</v>
      </c>
      <c r="G926" s="735" t="s">
        <v>857</v>
      </c>
      <c r="H926" s="735" t="s">
        <v>858</v>
      </c>
      <c r="I926" s="735" t="s">
        <v>771</v>
      </c>
      <c r="J926" s="838" t="s">
        <v>859</v>
      </c>
      <c r="K926" s="840">
        <v>4</v>
      </c>
      <c r="L926" s="574">
        <v>11</v>
      </c>
      <c r="M926" s="841">
        <v>18671.03</v>
      </c>
      <c r="N926" s="839" t="s">
        <v>786</v>
      </c>
      <c r="O926" s="574" t="s">
        <v>786</v>
      </c>
      <c r="P926" s="689" t="s">
        <v>786</v>
      </c>
    </row>
    <row r="927" spans="1:16" s="770" customFormat="1" ht="48">
      <c r="A927" s="727" t="s">
        <v>18642</v>
      </c>
      <c r="B927" s="693" t="s">
        <v>7471</v>
      </c>
      <c r="C927" s="573" t="s">
        <v>73</v>
      </c>
      <c r="D927" s="735" t="s">
        <v>860</v>
      </c>
      <c r="E927" s="739">
        <v>1600</v>
      </c>
      <c r="F927" s="573" t="s">
        <v>861</v>
      </c>
      <c r="G927" s="735" t="s">
        <v>862</v>
      </c>
      <c r="H927" s="735" t="s">
        <v>863</v>
      </c>
      <c r="I927" s="735" t="s">
        <v>771</v>
      </c>
      <c r="J927" s="838" t="s">
        <v>864</v>
      </c>
      <c r="K927" s="840">
        <v>2</v>
      </c>
      <c r="L927" s="574">
        <v>12</v>
      </c>
      <c r="M927" s="841">
        <v>20560.8</v>
      </c>
      <c r="N927" s="839">
        <v>2</v>
      </c>
      <c r="O927" s="574">
        <v>6</v>
      </c>
      <c r="P927" s="689">
        <v>10494.15</v>
      </c>
    </row>
    <row r="928" spans="1:16" s="770" customFormat="1" ht="24">
      <c r="A928" s="727" t="s">
        <v>18642</v>
      </c>
      <c r="B928" s="693" t="s">
        <v>7471</v>
      </c>
      <c r="C928" s="573" t="s">
        <v>73</v>
      </c>
      <c r="D928" s="735" t="s">
        <v>767</v>
      </c>
      <c r="E928" s="739">
        <v>1700</v>
      </c>
      <c r="F928" s="573" t="s">
        <v>865</v>
      </c>
      <c r="G928" s="735" t="s">
        <v>866</v>
      </c>
      <c r="H928" s="735" t="s">
        <v>867</v>
      </c>
      <c r="I928" s="735" t="s">
        <v>771</v>
      </c>
      <c r="J928" s="838" t="s">
        <v>867</v>
      </c>
      <c r="K928" s="840">
        <v>4</v>
      </c>
      <c r="L928" s="574">
        <v>12</v>
      </c>
      <c r="M928" s="841">
        <v>21760.799999999999</v>
      </c>
      <c r="N928" s="839">
        <v>2</v>
      </c>
      <c r="O928" s="574">
        <v>6</v>
      </c>
      <c r="P928" s="689">
        <v>11139.15</v>
      </c>
    </row>
    <row r="929" spans="1:16" s="770" customFormat="1" ht="24">
      <c r="A929" s="727" t="s">
        <v>18642</v>
      </c>
      <c r="B929" s="693" t="s">
        <v>7471</v>
      </c>
      <c r="C929" s="573" t="s">
        <v>73</v>
      </c>
      <c r="D929" s="735" t="s">
        <v>767</v>
      </c>
      <c r="E929" s="739">
        <v>1700</v>
      </c>
      <c r="F929" s="573" t="s">
        <v>868</v>
      </c>
      <c r="G929" s="735" t="s">
        <v>869</v>
      </c>
      <c r="H929" s="735" t="s">
        <v>870</v>
      </c>
      <c r="I929" s="735" t="s">
        <v>802</v>
      </c>
      <c r="J929" s="838" t="s">
        <v>870</v>
      </c>
      <c r="K929" s="840">
        <v>4</v>
      </c>
      <c r="L929" s="574">
        <v>12</v>
      </c>
      <c r="M929" s="841">
        <v>21760.799999999999</v>
      </c>
      <c r="N929" s="839">
        <v>2</v>
      </c>
      <c r="O929" s="574">
        <v>6</v>
      </c>
      <c r="P929" s="689">
        <v>11139.15</v>
      </c>
    </row>
    <row r="930" spans="1:16" s="770" customFormat="1" ht="24">
      <c r="A930" s="727" t="s">
        <v>18642</v>
      </c>
      <c r="B930" s="693" t="s">
        <v>7471</v>
      </c>
      <c r="C930" s="573" t="s">
        <v>73</v>
      </c>
      <c r="D930" s="735" t="s">
        <v>855</v>
      </c>
      <c r="E930" s="739">
        <v>1700</v>
      </c>
      <c r="F930" s="573" t="s">
        <v>871</v>
      </c>
      <c r="G930" s="735" t="s">
        <v>872</v>
      </c>
      <c r="H930" s="735" t="s">
        <v>21</v>
      </c>
      <c r="I930" s="735" t="s">
        <v>21</v>
      </c>
      <c r="J930" s="838" t="s">
        <v>21</v>
      </c>
      <c r="K930" s="840">
        <v>1</v>
      </c>
      <c r="L930" s="574">
        <v>1</v>
      </c>
      <c r="M930" s="841">
        <v>820.37</v>
      </c>
      <c r="N930" s="839">
        <v>3</v>
      </c>
      <c r="O930" s="574">
        <v>6</v>
      </c>
      <c r="P930" s="689">
        <v>11139.15</v>
      </c>
    </row>
    <row r="931" spans="1:16" s="770" customFormat="1" ht="24">
      <c r="A931" s="727" t="s">
        <v>18642</v>
      </c>
      <c r="B931" s="693" t="s">
        <v>7471</v>
      </c>
      <c r="C931" s="573" t="s">
        <v>73</v>
      </c>
      <c r="D931" s="735" t="s">
        <v>767</v>
      </c>
      <c r="E931" s="739">
        <v>1700</v>
      </c>
      <c r="F931" s="573" t="s">
        <v>873</v>
      </c>
      <c r="G931" s="735" t="s">
        <v>874</v>
      </c>
      <c r="H931" s="735" t="s">
        <v>834</v>
      </c>
      <c r="I931" s="735" t="s">
        <v>771</v>
      </c>
      <c r="J931" s="838" t="s">
        <v>875</v>
      </c>
      <c r="K931" s="840">
        <v>4</v>
      </c>
      <c r="L931" s="574">
        <v>12</v>
      </c>
      <c r="M931" s="841">
        <v>21760.799999999999</v>
      </c>
      <c r="N931" s="839">
        <v>3</v>
      </c>
      <c r="O931" s="574">
        <v>6</v>
      </c>
      <c r="P931" s="689">
        <v>11139.15</v>
      </c>
    </row>
    <row r="932" spans="1:16" s="770" customFormat="1" ht="24">
      <c r="A932" s="727" t="s">
        <v>18642</v>
      </c>
      <c r="B932" s="693" t="s">
        <v>7471</v>
      </c>
      <c r="C932" s="573" t="s">
        <v>73</v>
      </c>
      <c r="D932" s="735" t="s">
        <v>876</v>
      </c>
      <c r="E932" s="739">
        <v>2500</v>
      </c>
      <c r="F932" s="573" t="s">
        <v>877</v>
      </c>
      <c r="G932" s="735" t="s">
        <v>878</v>
      </c>
      <c r="H932" s="735" t="s">
        <v>879</v>
      </c>
      <c r="I932" s="735" t="s">
        <v>771</v>
      </c>
      <c r="J932" s="838" t="s">
        <v>880</v>
      </c>
      <c r="K932" s="840">
        <v>3</v>
      </c>
      <c r="L932" s="574">
        <v>12</v>
      </c>
      <c r="M932" s="841">
        <v>31360.799999999999</v>
      </c>
      <c r="N932" s="839">
        <v>2</v>
      </c>
      <c r="O932" s="574">
        <v>6</v>
      </c>
      <c r="P932" s="689">
        <v>16044.9</v>
      </c>
    </row>
    <row r="933" spans="1:16" s="770" customFormat="1" ht="36">
      <c r="A933" s="727" t="s">
        <v>18642</v>
      </c>
      <c r="B933" s="693" t="s">
        <v>7471</v>
      </c>
      <c r="C933" s="573" t="s">
        <v>73</v>
      </c>
      <c r="D933" s="735" t="s">
        <v>881</v>
      </c>
      <c r="E933" s="739">
        <v>1900</v>
      </c>
      <c r="F933" s="573" t="s">
        <v>882</v>
      </c>
      <c r="G933" s="735" t="s">
        <v>883</v>
      </c>
      <c r="H933" s="735" t="s">
        <v>824</v>
      </c>
      <c r="I933" s="735" t="s">
        <v>782</v>
      </c>
      <c r="J933" s="838" t="s">
        <v>825</v>
      </c>
      <c r="K933" s="840">
        <v>2</v>
      </c>
      <c r="L933" s="574">
        <v>12</v>
      </c>
      <c r="M933" s="841">
        <v>24160.799999999999</v>
      </c>
      <c r="N933" s="839">
        <v>3</v>
      </c>
      <c r="O933" s="574">
        <v>6</v>
      </c>
      <c r="P933" s="689">
        <v>12429.15</v>
      </c>
    </row>
    <row r="934" spans="1:16" s="770" customFormat="1" ht="24">
      <c r="A934" s="727" t="s">
        <v>18642</v>
      </c>
      <c r="B934" s="693" t="s">
        <v>7471</v>
      </c>
      <c r="C934" s="573" t="s">
        <v>73</v>
      </c>
      <c r="D934" s="735" t="s">
        <v>884</v>
      </c>
      <c r="E934" s="739">
        <v>2500</v>
      </c>
      <c r="F934" s="573" t="s">
        <v>885</v>
      </c>
      <c r="G934" s="735" t="s">
        <v>886</v>
      </c>
      <c r="H934" s="735" t="s">
        <v>887</v>
      </c>
      <c r="I934" s="735" t="s">
        <v>771</v>
      </c>
      <c r="J934" s="838" t="s">
        <v>888</v>
      </c>
      <c r="K934" s="840">
        <v>2</v>
      </c>
      <c r="L934" s="574">
        <v>12</v>
      </c>
      <c r="M934" s="841">
        <v>31360.799999999999</v>
      </c>
      <c r="N934" s="839">
        <v>2</v>
      </c>
      <c r="O934" s="574">
        <v>6</v>
      </c>
      <c r="P934" s="689">
        <v>16044.9</v>
      </c>
    </row>
    <row r="935" spans="1:16" s="770" customFormat="1" ht="48">
      <c r="A935" s="727" t="s">
        <v>18642</v>
      </c>
      <c r="B935" s="693" t="s">
        <v>7471</v>
      </c>
      <c r="C935" s="573" t="s">
        <v>73</v>
      </c>
      <c r="D935" s="735" t="s">
        <v>767</v>
      </c>
      <c r="E935" s="739">
        <v>1700</v>
      </c>
      <c r="F935" s="573" t="s">
        <v>889</v>
      </c>
      <c r="G935" s="735" t="s">
        <v>890</v>
      </c>
      <c r="H935" s="735" t="s">
        <v>891</v>
      </c>
      <c r="I935" s="735" t="s">
        <v>802</v>
      </c>
      <c r="J935" s="838" t="s">
        <v>892</v>
      </c>
      <c r="K935" s="840">
        <v>4</v>
      </c>
      <c r="L935" s="574">
        <v>12</v>
      </c>
      <c r="M935" s="841">
        <v>21760.799999999999</v>
      </c>
      <c r="N935" s="839">
        <v>2</v>
      </c>
      <c r="O935" s="574">
        <v>6</v>
      </c>
      <c r="P935" s="689">
        <v>11139.15</v>
      </c>
    </row>
    <row r="936" spans="1:16" s="770" customFormat="1" ht="36">
      <c r="A936" s="727" t="s">
        <v>18642</v>
      </c>
      <c r="B936" s="693" t="s">
        <v>7471</v>
      </c>
      <c r="C936" s="573" t="s">
        <v>73</v>
      </c>
      <c r="D936" s="735" t="s">
        <v>767</v>
      </c>
      <c r="E936" s="739">
        <v>1700</v>
      </c>
      <c r="F936" s="573" t="s">
        <v>893</v>
      </c>
      <c r="G936" s="735" t="s">
        <v>894</v>
      </c>
      <c r="H936" s="735" t="s">
        <v>895</v>
      </c>
      <c r="I936" s="735" t="s">
        <v>771</v>
      </c>
      <c r="J936" s="838" t="s">
        <v>896</v>
      </c>
      <c r="K936" s="840">
        <v>4</v>
      </c>
      <c r="L936" s="574">
        <v>13</v>
      </c>
      <c r="M936" s="841">
        <v>15980.6</v>
      </c>
      <c r="N936" s="839">
        <v>3</v>
      </c>
      <c r="O936" s="574">
        <v>6</v>
      </c>
      <c r="P936" s="689">
        <v>11139.15</v>
      </c>
    </row>
    <row r="937" spans="1:16" s="770" customFormat="1" ht="24">
      <c r="A937" s="727" t="s">
        <v>18642</v>
      </c>
      <c r="B937" s="693" t="s">
        <v>7471</v>
      </c>
      <c r="C937" s="573" t="s">
        <v>73</v>
      </c>
      <c r="D937" s="735" t="s">
        <v>897</v>
      </c>
      <c r="E937" s="739">
        <v>2100</v>
      </c>
      <c r="F937" s="573" t="s">
        <v>898</v>
      </c>
      <c r="G937" s="735" t="s">
        <v>899</v>
      </c>
      <c r="H937" s="735" t="s">
        <v>824</v>
      </c>
      <c r="I937" s="735" t="s">
        <v>771</v>
      </c>
      <c r="J937" s="838" t="s">
        <v>825</v>
      </c>
      <c r="K937" s="840">
        <v>2</v>
      </c>
      <c r="L937" s="574">
        <v>12</v>
      </c>
      <c r="M937" s="841">
        <v>26560.799999999999</v>
      </c>
      <c r="N937" s="839">
        <v>2</v>
      </c>
      <c r="O937" s="574">
        <v>6</v>
      </c>
      <c r="P937" s="689">
        <v>13644.9</v>
      </c>
    </row>
    <row r="938" spans="1:16" s="770" customFormat="1" ht="24">
      <c r="A938" s="727" t="s">
        <v>18642</v>
      </c>
      <c r="B938" s="693" t="s">
        <v>7471</v>
      </c>
      <c r="C938" s="573" t="s">
        <v>73</v>
      </c>
      <c r="D938" s="735" t="s">
        <v>900</v>
      </c>
      <c r="E938" s="739">
        <v>2500</v>
      </c>
      <c r="F938" s="573" t="s">
        <v>901</v>
      </c>
      <c r="G938" s="735" t="s">
        <v>902</v>
      </c>
      <c r="H938" s="735" t="s">
        <v>870</v>
      </c>
      <c r="I938" s="735" t="s">
        <v>771</v>
      </c>
      <c r="J938" s="838" t="s">
        <v>870</v>
      </c>
      <c r="K938" s="840">
        <v>2</v>
      </c>
      <c r="L938" s="574">
        <v>12</v>
      </c>
      <c r="M938" s="841">
        <v>31360.799999999999</v>
      </c>
      <c r="N938" s="839">
        <v>2</v>
      </c>
      <c r="O938" s="574">
        <v>6</v>
      </c>
      <c r="P938" s="689">
        <v>16044.9</v>
      </c>
    </row>
    <row r="939" spans="1:16" s="770" customFormat="1" ht="24">
      <c r="A939" s="727" t="s">
        <v>18642</v>
      </c>
      <c r="B939" s="693" t="s">
        <v>7471</v>
      </c>
      <c r="C939" s="573" t="s">
        <v>73</v>
      </c>
      <c r="D939" s="735" t="s">
        <v>767</v>
      </c>
      <c r="E939" s="739">
        <v>1700</v>
      </c>
      <c r="F939" s="573" t="s">
        <v>903</v>
      </c>
      <c r="G939" s="735" t="s">
        <v>904</v>
      </c>
      <c r="H939" s="735" t="s">
        <v>824</v>
      </c>
      <c r="I939" s="735" t="s">
        <v>802</v>
      </c>
      <c r="J939" s="838" t="s">
        <v>825</v>
      </c>
      <c r="K939" s="840">
        <v>4</v>
      </c>
      <c r="L939" s="574">
        <v>12</v>
      </c>
      <c r="M939" s="841">
        <v>21760.799999999999</v>
      </c>
      <c r="N939" s="839">
        <v>2</v>
      </c>
      <c r="O939" s="574">
        <v>6</v>
      </c>
      <c r="P939" s="689">
        <v>11139.15</v>
      </c>
    </row>
    <row r="940" spans="1:16" s="770" customFormat="1" ht="24">
      <c r="A940" s="727" t="s">
        <v>18642</v>
      </c>
      <c r="B940" s="693" t="s">
        <v>7471</v>
      </c>
      <c r="C940" s="573" t="s">
        <v>73</v>
      </c>
      <c r="D940" s="735" t="s">
        <v>905</v>
      </c>
      <c r="E940" s="739">
        <v>1800</v>
      </c>
      <c r="F940" s="573" t="s">
        <v>906</v>
      </c>
      <c r="G940" s="735" t="s">
        <v>907</v>
      </c>
      <c r="H940" s="735" t="s">
        <v>908</v>
      </c>
      <c r="I940" s="735" t="s">
        <v>771</v>
      </c>
      <c r="J940" s="838" t="s">
        <v>908</v>
      </c>
      <c r="K940" s="840">
        <v>2</v>
      </c>
      <c r="L940" s="574">
        <v>12</v>
      </c>
      <c r="M940" s="841">
        <v>22960.799999999999</v>
      </c>
      <c r="N940" s="839">
        <v>2</v>
      </c>
      <c r="O940" s="574">
        <v>6</v>
      </c>
      <c r="P940" s="689">
        <v>11784.15</v>
      </c>
    </row>
    <row r="941" spans="1:16" s="770" customFormat="1" ht="24">
      <c r="A941" s="727" t="s">
        <v>18642</v>
      </c>
      <c r="B941" s="693" t="s">
        <v>7471</v>
      </c>
      <c r="C941" s="573" t="s">
        <v>73</v>
      </c>
      <c r="D941" s="735" t="s">
        <v>909</v>
      </c>
      <c r="E941" s="739">
        <v>2100</v>
      </c>
      <c r="F941" s="573" t="s">
        <v>910</v>
      </c>
      <c r="G941" s="735" t="s">
        <v>911</v>
      </c>
      <c r="H941" s="735" t="s">
        <v>912</v>
      </c>
      <c r="I941" s="735" t="s">
        <v>782</v>
      </c>
      <c r="J941" s="838" t="s">
        <v>912</v>
      </c>
      <c r="K941" s="840">
        <v>2</v>
      </c>
      <c r="L941" s="574">
        <v>12</v>
      </c>
      <c r="M941" s="841">
        <v>26000.799999999999</v>
      </c>
      <c r="N941" s="839">
        <v>2</v>
      </c>
      <c r="O941" s="574">
        <v>6</v>
      </c>
      <c r="P941" s="689">
        <v>13644.9</v>
      </c>
    </row>
    <row r="942" spans="1:16" s="770" customFormat="1" ht="24">
      <c r="A942" s="727" t="s">
        <v>18642</v>
      </c>
      <c r="B942" s="693" t="s">
        <v>7471</v>
      </c>
      <c r="C942" s="573" t="s">
        <v>73</v>
      </c>
      <c r="D942" s="735" t="s">
        <v>913</v>
      </c>
      <c r="E942" s="739">
        <v>1600</v>
      </c>
      <c r="F942" s="573" t="s">
        <v>914</v>
      </c>
      <c r="G942" s="735" t="s">
        <v>915</v>
      </c>
      <c r="H942" s="735" t="s">
        <v>916</v>
      </c>
      <c r="I942" s="735" t="s">
        <v>771</v>
      </c>
      <c r="J942" s="838" t="s">
        <v>917</v>
      </c>
      <c r="K942" s="840">
        <v>2</v>
      </c>
      <c r="L942" s="574">
        <v>12</v>
      </c>
      <c r="M942" s="841">
        <v>20560.8</v>
      </c>
      <c r="N942" s="839">
        <v>2</v>
      </c>
      <c r="O942" s="574">
        <v>6</v>
      </c>
      <c r="P942" s="689">
        <v>10494.15</v>
      </c>
    </row>
    <row r="943" spans="1:16" s="770" customFormat="1" ht="24">
      <c r="A943" s="727" t="s">
        <v>18642</v>
      </c>
      <c r="B943" s="693" t="s">
        <v>7471</v>
      </c>
      <c r="C943" s="573" t="s">
        <v>73</v>
      </c>
      <c r="D943" s="735" t="s">
        <v>821</v>
      </c>
      <c r="E943" s="739">
        <v>1900</v>
      </c>
      <c r="F943" s="573" t="s">
        <v>918</v>
      </c>
      <c r="G943" s="735" t="s">
        <v>919</v>
      </c>
      <c r="H943" s="735" t="s">
        <v>920</v>
      </c>
      <c r="I943" s="735" t="s">
        <v>921</v>
      </c>
      <c r="J943" s="838" t="s">
        <v>922</v>
      </c>
      <c r="K943" s="840">
        <v>2</v>
      </c>
      <c r="L943" s="574">
        <v>12</v>
      </c>
      <c r="M943" s="841">
        <v>24160.799999999999</v>
      </c>
      <c r="N943" s="839">
        <v>2</v>
      </c>
      <c r="O943" s="574">
        <v>6</v>
      </c>
      <c r="P943" s="689">
        <v>12429.15</v>
      </c>
    </row>
    <row r="944" spans="1:16" s="770" customFormat="1" ht="24">
      <c r="A944" s="727" t="s">
        <v>18642</v>
      </c>
      <c r="B944" s="693" t="s">
        <v>7471</v>
      </c>
      <c r="C944" s="573" t="s">
        <v>73</v>
      </c>
      <c r="D944" s="735" t="s">
        <v>767</v>
      </c>
      <c r="E944" s="739">
        <v>1700</v>
      </c>
      <c r="F944" s="573" t="s">
        <v>923</v>
      </c>
      <c r="G944" s="735" t="s">
        <v>924</v>
      </c>
      <c r="H944" s="735" t="s">
        <v>824</v>
      </c>
      <c r="I944" s="735" t="s">
        <v>771</v>
      </c>
      <c r="J944" s="838" t="s">
        <v>825</v>
      </c>
      <c r="K944" s="840">
        <v>4</v>
      </c>
      <c r="L944" s="574">
        <v>12</v>
      </c>
      <c r="M944" s="841">
        <v>21760.799999999999</v>
      </c>
      <c r="N944" s="839">
        <v>2</v>
      </c>
      <c r="O944" s="574">
        <v>6</v>
      </c>
      <c r="P944" s="689">
        <v>11139.15</v>
      </c>
    </row>
    <row r="945" spans="1:16" s="770" customFormat="1" ht="24">
      <c r="A945" s="727" t="s">
        <v>18642</v>
      </c>
      <c r="B945" s="693" t="s">
        <v>7471</v>
      </c>
      <c r="C945" s="573" t="s">
        <v>73</v>
      </c>
      <c r="D945" s="735" t="s">
        <v>925</v>
      </c>
      <c r="E945" s="739">
        <v>3400</v>
      </c>
      <c r="F945" s="573" t="s">
        <v>926</v>
      </c>
      <c r="G945" s="735" t="s">
        <v>927</v>
      </c>
      <c r="H945" s="735" t="s">
        <v>824</v>
      </c>
      <c r="I945" s="735" t="s">
        <v>771</v>
      </c>
      <c r="J945" s="838" t="s">
        <v>825</v>
      </c>
      <c r="K945" s="840">
        <v>2</v>
      </c>
      <c r="L945" s="574">
        <v>12</v>
      </c>
      <c r="M945" s="841">
        <v>42160.800000000003</v>
      </c>
      <c r="N945" s="839">
        <v>2</v>
      </c>
      <c r="O945" s="574">
        <v>6</v>
      </c>
      <c r="P945" s="689">
        <v>21444.9</v>
      </c>
    </row>
    <row r="946" spans="1:16" s="770" customFormat="1" ht="48">
      <c r="A946" s="727" t="s">
        <v>18642</v>
      </c>
      <c r="B946" s="693" t="s">
        <v>7471</v>
      </c>
      <c r="C946" s="573" t="s">
        <v>73</v>
      </c>
      <c r="D946" s="735" t="s">
        <v>928</v>
      </c>
      <c r="E946" s="739">
        <v>2900</v>
      </c>
      <c r="F946" s="573" t="s">
        <v>929</v>
      </c>
      <c r="G946" s="735" t="s">
        <v>930</v>
      </c>
      <c r="H946" s="735" t="s">
        <v>824</v>
      </c>
      <c r="I946" s="735" t="s">
        <v>771</v>
      </c>
      <c r="J946" s="838" t="s">
        <v>825</v>
      </c>
      <c r="K946" s="840">
        <v>1</v>
      </c>
      <c r="L946" s="574">
        <v>7</v>
      </c>
      <c r="M946" s="841">
        <v>20803.8</v>
      </c>
      <c r="N946" s="839">
        <v>2</v>
      </c>
      <c r="O946" s="574">
        <v>6</v>
      </c>
      <c r="P946" s="689">
        <v>18444.900000000001</v>
      </c>
    </row>
    <row r="947" spans="1:16" s="770" customFormat="1" ht="24">
      <c r="A947" s="727" t="s">
        <v>18642</v>
      </c>
      <c r="B947" s="693" t="s">
        <v>7471</v>
      </c>
      <c r="C947" s="573" t="s">
        <v>73</v>
      </c>
      <c r="D947" s="735" t="s">
        <v>931</v>
      </c>
      <c r="E947" s="739">
        <v>2100</v>
      </c>
      <c r="F947" s="573" t="s">
        <v>932</v>
      </c>
      <c r="G947" s="735" t="s">
        <v>933</v>
      </c>
      <c r="H947" s="735" t="s">
        <v>934</v>
      </c>
      <c r="I947" s="735" t="s">
        <v>771</v>
      </c>
      <c r="J947" s="838" t="s">
        <v>935</v>
      </c>
      <c r="K947" s="840">
        <v>2</v>
      </c>
      <c r="L947" s="574">
        <v>8</v>
      </c>
      <c r="M947" s="841">
        <v>16638.3</v>
      </c>
      <c r="N947" s="839" t="s">
        <v>786</v>
      </c>
      <c r="O947" s="574" t="s">
        <v>786</v>
      </c>
      <c r="P947" s="689" t="s">
        <v>786</v>
      </c>
    </row>
    <row r="948" spans="1:16" s="770" customFormat="1" ht="24">
      <c r="A948" s="727" t="s">
        <v>18642</v>
      </c>
      <c r="B948" s="693" t="s">
        <v>7471</v>
      </c>
      <c r="C948" s="573" t="s">
        <v>73</v>
      </c>
      <c r="D948" s="735" t="s">
        <v>936</v>
      </c>
      <c r="E948" s="739">
        <v>2500</v>
      </c>
      <c r="F948" s="573" t="s">
        <v>937</v>
      </c>
      <c r="G948" s="735" t="s">
        <v>938</v>
      </c>
      <c r="H948" s="735" t="s">
        <v>824</v>
      </c>
      <c r="I948" s="735" t="s">
        <v>802</v>
      </c>
      <c r="J948" s="838" t="s">
        <v>825</v>
      </c>
      <c r="K948" s="840">
        <v>1</v>
      </c>
      <c r="L948" s="574">
        <v>2</v>
      </c>
      <c r="M948" s="841">
        <v>5226.8</v>
      </c>
      <c r="N948" s="839" t="s">
        <v>786</v>
      </c>
      <c r="O948" s="574" t="s">
        <v>786</v>
      </c>
      <c r="P948" s="689" t="s">
        <v>786</v>
      </c>
    </row>
    <row r="949" spans="1:16" s="770" customFormat="1" ht="24">
      <c r="A949" s="727" t="s">
        <v>18642</v>
      </c>
      <c r="B949" s="693" t="s">
        <v>7471</v>
      </c>
      <c r="C949" s="573" t="s">
        <v>73</v>
      </c>
      <c r="D949" s="735" t="s">
        <v>847</v>
      </c>
      <c r="E949" s="739">
        <v>1750</v>
      </c>
      <c r="F949" s="573" t="s">
        <v>939</v>
      </c>
      <c r="G949" s="735" t="s">
        <v>940</v>
      </c>
      <c r="H949" s="735" t="s">
        <v>941</v>
      </c>
      <c r="I949" s="735" t="s">
        <v>771</v>
      </c>
      <c r="J949" s="838" t="s">
        <v>941</v>
      </c>
      <c r="K949" s="840">
        <v>2</v>
      </c>
      <c r="L949" s="574">
        <v>12</v>
      </c>
      <c r="M949" s="841">
        <v>22360.799999999999</v>
      </c>
      <c r="N949" s="839">
        <v>2</v>
      </c>
      <c r="O949" s="574">
        <v>6</v>
      </c>
      <c r="P949" s="689">
        <v>11461.65</v>
      </c>
    </row>
    <row r="950" spans="1:16" s="770" customFormat="1" ht="24">
      <c r="A950" s="727" t="s">
        <v>18642</v>
      </c>
      <c r="B950" s="693" t="s">
        <v>7471</v>
      </c>
      <c r="C950" s="575" t="s">
        <v>73</v>
      </c>
      <c r="D950" s="735" t="s">
        <v>813</v>
      </c>
      <c r="E950" s="739">
        <v>1900</v>
      </c>
      <c r="F950" s="573" t="s">
        <v>942</v>
      </c>
      <c r="G950" s="735" t="s">
        <v>943</v>
      </c>
      <c r="H950" s="735" t="s">
        <v>908</v>
      </c>
      <c r="I950" s="735" t="s">
        <v>944</v>
      </c>
      <c r="J950" s="838" t="s">
        <v>908</v>
      </c>
      <c r="K950" s="840">
        <v>4</v>
      </c>
      <c r="L950" s="574">
        <v>12</v>
      </c>
      <c r="M950" s="841">
        <v>24160.799999999999</v>
      </c>
      <c r="N950" s="839">
        <v>3</v>
      </c>
      <c r="O950" s="574">
        <v>6</v>
      </c>
      <c r="P950" s="689">
        <v>12429.15</v>
      </c>
    </row>
    <row r="951" spans="1:16" s="770" customFormat="1" ht="24">
      <c r="A951" s="727" t="s">
        <v>18642</v>
      </c>
      <c r="B951" s="693" t="s">
        <v>7471</v>
      </c>
      <c r="C951" s="573" t="s">
        <v>73</v>
      </c>
      <c r="D951" s="735" t="s">
        <v>803</v>
      </c>
      <c r="E951" s="739">
        <v>2200</v>
      </c>
      <c r="F951" s="573" t="s">
        <v>945</v>
      </c>
      <c r="G951" s="735" t="s">
        <v>946</v>
      </c>
      <c r="H951" s="735" t="s">
        <v>947</v>
      </c>
      <c r="I951" s="735" t="s">
        <v>771</v>
      </c>
      <c r="J951" s="838" t="s">
        <v>948</v>
      </c>
      <c r="K951" s="840">
        <v>3</v>
      </c>
      <c r="L951" s="574">
        <v>12</v>
      </c>
      <c r="M951" s="841">
        <v>27760.799999999999</v>
      </c>
      <c r="N951" s="839">
        <v>2</v>
      </c>
      <c r="O951" s="574">
        <v>6</v>
      </c>
      <c r="P951" s="689">
        <v>14244.9</v>
      </c>
    </row>
    <row r="952" spans="1:16" s="770" customFormat="1" ht="24">
      <c r="A952" s="727" t="s">
        <v>18642</v>
      </c>
      <c r="B952" s="693" t="s">
        <v>7471</v>
      </c>
      <c r="C952" s="573" t="s">
        <v>73</v>
      </c>
      <c r="D952" s="735" t="s">
        <v>767</v>
      </c>
      <c r="E952" s="739">
        <v>1700</v>
      </c>
      <c r="F952" s="573" t="s">
        <v>949</v>
      </c>
      <c r="G952" s="735" t="s">
        <v>950</v>
      </c>
      <c r="H952" s="735" t="s">
        <v>951</v>
      </c>
      <c r="I952" s="735" t="s">
        <v>771</v>
      </c>
      <c r="J952" s="838" t="s">
        <v>952</v>
      </c>
      <c r="K952" s="840">
        <v>4</v>
      </c>
      <c r="L952" s="574">
        <v>12</v>
      </c>
      <c r="M952" s="841">
        <v>21760.799999999999</v>
      </c>
      <c r="N952" s="839">
        <v>2</v>
      </c>
      <c r="O952" s="574">
        <v>6</v>
      </c>
      <c r="P952" s="689">
        <v>11139.15</v>
      </c>
    </row>
    <row r="953" spans="1:16" s="770" customFormat="1" ht="24">
      <c r="A953" s="727" t="s">
        <v>18642</v>
      </c>
      <c r="B953" s="693" t="s">
        <v>7471</v>
      </c>
      <c r="C953" s="573" t="s">
        <v>73</v>
      </c>
      <c r="D953" s="735" t="s">
        <v>953</v>
      </c>
      <c r="E953" s="739">
        <v>2500</v>
      </c>
      <c r="F953" s="573" t="s">
        <v>954</v>
      </c>
      <c r="G953" s="735" t="s">
        <v>955</v>
      </c>
      <c r="H953" s="735" t="s">
        <v>956</v>
      </c>
      <c r="I953" s="735" t="s">
        <v>944</v>
      </c>
      <c r="J953" s="838" t="s">
        <v>957</v>
      </c>
      <c r="K953" s="840">
        <v>2</v>
      </c>
      <c r="L953" s="574">
        <v>12</v>
      </c>
      <c r="M953" s="841">
        <v>31360.799999999999</v>
      </c>
      <c r="N953" s="839">
        <v>3</v>
      </c>
      <c r="O953" s="574">
        <v>6</v>
      </c>
      <c r="P953" s="689">
        <v>16044.9</v>
      </c>
    </row>
    <row r="954" spans="1:16" s="770" customFormat="1" ht="24">
      <c r="A954" s="727" t="s">
        <v>18642</v>
      </c>
      <c r="B954" s="693" t="s">
        <v>7471</v>
      </c>
      <c r="C954" s="573" t="s">
        <v>73</v>
      </c>
      <c r="D954" s="735" t="s">
        <v>803</v>
      </c>
      <c r="E954" s="739">
        <v>2200</v>
      </c>
      <c r="F954" s="573" t="s">
        <v>958</v>
      </c>
      <c r="G954" s="735" t="s">
        <v>959</v>
      </c>
      <c r="H954" s="735" t="s">
        <v>941</v>
      </c>
      <c r="I954" s="735" t="s">
        <v>771</v>
      </c>
      <c r="J954" s="838" t="s">
        <v>941</v>
      </c>
      <c r="K954" s="840">
        <v>4</v>
      </c>
      <c r="L954" s="574">
        <v>12</v>
      </c>
      <c r="M954" s="841">
        <v>27760.799999999999</v>
      </c>
      <c r="N954" s="839">
        <v>2</v>
      </c>
      <c r="O954" s="574">
        <v>6</v>
      </c>
      <c r="P954" s="689">
        <v>14244.9</v>
      </c>
    </row>
    <row r="955" spans="1:16" s="770" customFormat="1" ht="36">
      <c r="A955" s="727" t="s">
        <v>18642</v>
      </c>
      <c r="B955" s="693" t="s">
        <v>7471</v>
      </c>
      <c r="C955" s="573" t="s">
        <v>73</v>
      </c>
      <c r="D955" s="735" t="s">
        <v>767</v>
      </c>
      <c r="E955" s="739">
        <v>1700</v>
      </c>
      <c r="F955" s="573" t="s">
        <v>960</v>
      </c>
      <c r="G955" s="735" t="s">
        <v>961</v>
      </c>
      <c r="H955" s="735" t="s">
        <v>962</v>
      </c>
      <c r="I955" s="735" t="s">
        <v>771</v>
      </c>
      <c r="J955" s="838" t="s">
        <v>963</v>
      </c>
      <c r="K955" s="840">
        <v>4</v>
      </c>
      <c r="L955" s="574">
        <v>12</v>
      </c>
      <c r="M955" s="841">
        <v>21760.799999999999</v>
      </c>
      <c r="N955" s="839">
        <v>2</v>
      </c>
      <c r="O955" s="574">
        <v>6</v>
      </c>
      <c r="P955" s="689">
        <v>11139.15</v>
      </c>
    </row>
    <row r="956" spans="1:16" s="770" customFormat="1" ht="24">
      <c r="A956" s="727" t="s">
        <v>18642</v>
      </c>
      <c r="B956" s="693" t="s">
        <v>7471</v>
      </c>
      <c r="C956" s="573" t="s">
        <v>73</v>
      </c>
      <c r="D956" s="735" t="s">
        <v>818</v>
      </c>
      <c r="E956" s="739">
        <v>1700</v>
      </c>
      <c r="F956" s="573" t="s">
        <v>964</v>
      </c>
      <c r="G956" s="735" t="s">
        <v>965</v>
      </c>
      <c r="H956" s="735" t="s">
        <v>21</v>
      </c>
      <c r="I956" s="735" t="s">
        <v>21</v>
      </c>
      <c r="J956" s="838" t="s">
        <v>21</v>
      </c>
      <c r="K956" s="840">
        <v>1</v>
      </c>
      <c r="L956" s="574">
        <v>1</v>
      </c>
      <c r="M956" s="841">
        <v>820.37</v>
      </c>
      <c r="N956" s="839">
        <v>3</v>
      </c>
      <c r="O956" s="574">
        <v>6</v>
      </c>
      <c r="P956" s="689">
        <v>11139.15</v>
      </c>
    </row>
    <row r="957" spans="1:16" s="770" customFormat="1" ht="24">
      <c r="A957" s="727" t="s">
        <v>18642</v>
      </c>
      <c r="B957" s="693" t="s">
        <v>7471</v>
      </c>
      <c r="C957" s="573" t="s">
        <v>73</v>
      </c>
      <c r="D957" s="735" t="s">
        <v>966</v>
      </c>
      <c r="E957" s="739">
        <v>3900</v>
      </c>
      <c r="F957" s="573" t="s">
        <v>967</v>
      </c>
      <c r="G957" s="735" t="s">
        <v>968</v>
      </c>
      <c r="H957" s="735" t="s">
        <v>969</v>
      </c>
      <c r="I957" s="735" t="s">
        <v>771</v>
      </c>
      <c r="J957" s="838" t="s">
        <v>970</v>
      </c>
      <c r="K957" s="840">
        <v>2</v>
      </c>
      <c r="L957" s="574">
        <v>12</v>
      </c>
      <c r="M957" s="841">
        <v>48160.800000000003</v>
      </c>
      <c r="N957" s="839">
        <v>2</v>
      </c>
      <c r="O957" s="574">
        <v>6</v>
      </c>
      <c r="P957" s="689">
        <v>24444.9</v>
      </c>
    </row>
    <row r="958" spans="1:16" s="770" customFormat="1" ht="36">
      <c r="A958" s="727" t="s">
        <v>18642</v>
      </c>
      <c r="B958" s="693" t="s">
        <v>7471</v>
      </c>
      <c r="C958" s="573" t="s">
        <v>73</v>
      </c>
      <c r="D958" s="735" t="s">
        <v>767</v>
      </c>
      <c r="E958" s="739">
        <v>1700</v>
      </c>
      <c r="F958" s="573" t="s">
        <v>971</v>
      </c>
      <c r="G958" s="735" t="s">
        <v>972</v>
      </c>
      <c r="H958" s="735" t="s">
        <v>973</v>
      </c>
      <c r="I958" s="735" t="s">
        <v>771</v>
      </c>
      <c r="J958" s="838" t="s">
        <v>973</v>
      </c>
      <c r="K958" s="840">
        <v>4</v>
      </c>
      <c r="L958" s="574">
        <v>14</v>
      </c>
      <c r="M958" s="841">
        <v>16042.69</v>
      </c>
      <c r="N958" s="839">
        <v>2</v>
      </c>
      <c r="O958" s="574">
        <v>6</v>
      </c>
      <c r="P958" s="689">
        <v>11139.15</v>
      </c>
    </row>
    <row r="959" spans="1:16" s="770" customFormat="1" ht="24">
      <c r="A959" s="727" t="s">
        <v>18642</v>
      </c>
      <c r="B959" s="693" t="s">
        <v>7471</v>
      </c>
      <c r="C959" s="573" t="s">
        <v>73</v>
      </c>
      <c r="D959" s="735" t="s">
        <v>974</v>
      </c>
      <c r="E959" s="739">
        <v>3400</v>
      </c>
      <c r="F959" s="573" t="s">
        <v>975</v>
      </c>
      <c r="G959" s="735" t="s">
        <v>976</v>
      </c>
      <c r="H959" s="735" t="s">
        <v>824</v>
      </c>
      <c r="I959" s="735" t="s">
        <v>802</v>
      </c>
      <c r="J959" s="838" t="s">
        <v>825</v>
      </c>
      <c r="K959" s="840">
        <v>2</v>
      </c>
      <c r="L959" s="574">
        <v>12</v>
      </c>
      <c r="M959" s="841">
        <v>42160.800000000003</v>
      </c>
      <c r="N959" s="839">
        <v>2</v>
      </c>
      <c r="O959" s="574">
        <v>6</v>
      </c>
      <c r="P959" s="689">
        <v>21444.9</v>
      </c>
    </row>
    <row r="960" spans="1:16" s="770" customFormat="1" ht="24">
      <c r="A960" s="727" t="s">
        <v>18642</v>
      </c>
      <c r="B960" s="693" t="s">
        <v>7471</v>
      </c>
      <c r="C960" s="573" t="s">
        <v>73</v>
      </c>
      <c r="D960" s="735" t="s">
        <v>767</v>
      </c>
      <c r="E960" s="739">
        <v>1700</v>
      </c>
      <c r="F960" s="573" t="s">
        <v>977</v>
      </c>
      <c r="G960" s="735" t="s">
        <v>978</v>
      </c>
      <c r="H960" s="735" t="s">
        <v>979</v>
      </c>
      <c r="I960" s="735" t="s">
        <v>771</v>
      </c>
      <c r="J960" s="838" t="s">
        <v>979</v>
      </c>
      <c r="K960" s="840">
        <v>4</v>
      </c>
      <c r="L960" s="574">
        <v>12</v>
      </c>
      <c r="M960" s="841">
        <v>21760.799999999999</v>
      </c>
      <c r="N960" s="839">
        <v>2</v>
      </c>
      <c r="O960" s="574">
        <v>6</v>
      </c>
      <c r="P960" s="689">
        <v>11139.15</v>
      </c>
    </row>
    <row r="961" spans="1:16" s="770" customFormat="1" ht="36">
      <c r="A961" s="727" t="s">
        <v>18642</v>
      </c>
      <c r="B961" s="693" t="s">
        <v>7471</v>
      </c>
      <c r="C961" s="573" t="s">
        <v>73</v>
      </c>
      <c r="D961" s="735" t="s">
        <v>980</v>
      </c>
      <c r="E961" s="739">
        <v>3100</v>
      </c>
      <c r="F961" s="573" t="s">
        <v>981</v>
      </c>
      <c r="G961" s="735" t="s">
        <v>982</v>
      </c>
      <c r="H961" s="735" t="s">
        <v>908</v>
      </c>
      <c r="I961" s="735" t="s">
        <v>802</v>
      </c>
      <c r="J961" s="838" t="s">
        <v>908</v>
      </c>
      <c r="K961" s="840">
        <v>2</v>
      </c>
      <c r="L961" s="574">
        <v>12</v>
      </c>
      <c r="M961" s="841">
        <v>38560.800000000003</v>
      </c>
      <c r="N961" s="839">
        <v>2</v>
      </c>
      <c r="O961" s="574">
        <v>6</v>
      </c>
      <c r="P961" s="689">
        <v>19644.900000000001</v>
      </c>
    </row>
    <row r="962" spans="1:16" s="770" customFormat="1" ht="24">
      <c r="A962" s="727" t="s">
        <v>18642</v>
      </c>
      <c r="B962" s="693" t="s">
        <v>7471</v>
      </c>
      <c r="C962" s="573" t="s">
        <v>73</v>
      </c>
      <c r="D962" s="735" t="s">
        <v>983</v>
      </c>
      <c r="E962" s="739">
        <v>3900</v>
      </c>
      <c r="F962" s="573" t="s">
        <v>984</v>
      </c>
      <c r="G962" s="735" t="s">
        <v>985</v>
      </c>
      <c r="H962" s="735" t="s">
        <v>986</v>
      </c>
      <c r="I962" s="735" t="s">
        <v>771</v>
      </c>
      <c r="J962" s="838" t="s">
        <v>987</v>
      </c>
      <c r="K962" s="840">
        <v>1</v>
      </c>
      <c r="L962" s="574">
        <v>8</v>
      </c>
      <c r="M962" s="841">
        <v>31977.200000000001</v>
      </c>
      <c r="N962" s="839">
        <v>2</v>
      </c>
      <c r="O962" s="574">
        <v>6</v>
      </c>
      <c r="P962" s="689">
        <v>24444.9</v>
      </c>
    </row>
    <row r="963" spans="1:16" s="770" customFormat="1" ht="24">
      <c r="A963" s="727" t="s">
        <v>18642</v>
      </c>
      <c r="B963" s="693" t="s">
        <v>7471</v>
      </c>
      <c r="C963" s="573" t="s">
        <v>73</v>
      </c>
      <c r="D963" s="735" t="s">
        <v>783</v>
      </c>
      <c r="E963" s="739">
        <v>1500</v>
      </c>
      <c r="F963" s="573" t="s">
        <v>988</v>
      </c>
      <c r="G963" s="735" t="s">
        <v>989</v>
      </c>
      <c r="H963" s="735" t="s">
        <v>21</v>
      </c>
      <c r="I963" s="735" t="s">
        <v>21</v>
      </c>
      <c r="J963" s="838" t="s">
        <v>21</v>
      </c>
      <c r="K963" s="840">
        <v>1</v>
      </c>
      <c r="L963" s="574">
        <v>3</v>
      </c>
      <c r="M963" s="841">
        <v>3610.5</v>
      </c>
      <c r="N963" s="839" t="s">
        <v>786</v>
      </c>
      <c r="O963" s="574" t="s">
        <v>786</v>
      </c>
      <c r="P963" s="689" t="s">
        <v>786</v>
      </c>
    </row>
    <row r="964" spans="1:16" s="770" customFormat="1" ht="24">
      <c r="A964" s="727" t="s">
        <v>18642</v>
      </c>
      <c r="B964" s="693" t="s">
        <v>7471</v>
      </c>
      <c r="C964" s="573" t="s">
        <v>73</v>
      </c>
      <c r="D964" s="735" t="s">
        <v>990</v>
      </c>
      <c r="E964" s="739">
        <v>2100</v>
      </c>
      <c r="F964" s="573" t="s">
        <v>991</v>
      </c>
      <c r="G964" s="735" t="s">
        <v>992</v>
      </c>
      <c r="H964" s="735" t="s">
        <v>888</v>
      </c>
      <c r="I964" s="735" t="s">
        <v>802</v>
      </c>
      <c r="J964" s="838" t="s">
        <v>888</v>
      </c>
      <c r="K964" s="840">
        <v>2</v>
      </c>
      <c r="L964" s="574">
        <v>3</v>
      </c>
      <c r="M964" s="841">
        <v>6640.2</v>
      </c>
      <c r="N964" s="839">
        <v>2</v>
      </c>
      <c r="O964" s="574">
        <v>6</v>
      </c>
      <c r="P964" s="689">
        <v>18444.900000000001</v>
      </c>
    </row>
    <row r="965" spans="1:16" s="770" customFormat="1" ht="24">
      <c r="A965" s="727" t="s">
        <v>18642</v>
      </c>
      <c r="B965" s="693" t="s">
        <v>7471</v>
      </c>
      <c r="C965" s="573" t="s">
        <v>73</v>
      </c>
      <c r="D965" s="735" t="s">
        <v>993</v>
      </c>
      <c r="E965" s="739">
        <v>2900</v>
      </c>
      <c r="F965" s="573" t="s">
        <v>991</v>
      </c>
      <c r="G965" s="735" t="s">
        <v>992</v>
      </c>
      <c r="H965" s="735" t="s">
        <v>888</v>
      </c>
      <c r="I965" s="735" t="s">
        <v>802</v>
      </c>
      <c r="J965" s="838" t="s">
        <v>888</v>
      </c>
      <c r="K965" s="840">
        <v>1</v>
      </c>
      <c r="L965" s="574">
        <v>9</v>
      </c>
      <c r="M965" s="841">
        <v>27040.6</v>
      </c>
      <c r="N965" s="839">
        <v>2</v>
      </c>
      <c r="O965" s="574">
        <v>6</v>
      </c>
      <c r="P965" s="689">
        <v>18444.900000000001</v>
      </c>
    </row>
    <row r="966" spans="1:16" s="770" customFormat="1" ht="36">
      <c r="A966" s="727" t="s">
        <v>18642</v>
      </c>
      <c r="B966" s="693" t="s">
        <v>7471</v>
      </c>
      <c r="C966" s="573" t="s">
        <v>73</v>
      </c>
      <c r="D966" s="735" t="s">
        <v>994</v>
      </c>
      <c r="E966" s="739">
        <v>1850</v>
      </c>
      <c r="F966" s="573" t="s">
        <v>995</v>
      </c>
      <c r="G966" s="735" t="s">
        <v>996</v>
      </c>
      <c r="H966" s="735" t="s">
        <v>912</v>
      </c>
      <c r="I966" s="735" t="s">
        <v>782</v>
      </c>
      <c r="J966" s="838" t="s">
        <v>912</v>
      </c>
      <c r="K966" s="840">
        <v>3</v>
      </c>
      <c r="L966" s="574">
        <v>12</v>
      </c>
      <c r="M966" s="841">
        <v>23560.799999999999</v>
      </c>
      <c r="N966" s="839">
        <v>2</v>
      </c>
      <c r="O966" s="574">
        <v>6</v>
      </c>
      <c r="P966" s="689">
        <v>11434.48</v>
      </c>
    </row>
    <row r="967" spans="1:16" s="770" customFormat="1" ht="24">
      <c r="A967" s="727" t="s">
        <v>18642</v>
      </c>
      <c r="B967" s="693" t="s">
        <v>7471</v>
      </c>
      <c r="C967" s="573" t="s">
        <v>73</v>
      </c>
      <c r="D967" s="735" t="s">
        <v>997</v>
      </c>
      <c r="E967" s="739">
        <v>2900</v>
      </c>
      <c r="F967" s="573" t="s">
        <v>998</v>
      </c>
      <c r="G967" s="735" t="s">
        <v>999</v>
      </c>
      <c r="H967" s="735" t="s">
        <v>1000</v>
      </c>
      <c r="I967" s="735" t="s">
        <v>771</v>
      </c>
      <c r="J967" s="838" t="s">
        <v>1000</v>
      </c>
      <c r="K967" s="840">
        <v>1</v>
      </c>
      <c r="L967" s="574">
        <v>3</v>
      </c>
      <c r="M967" s="841">
        <v>9040.2000000000007</v>
      </c>
      <c r="N967" s="839" t="s">
        <v>786</v>
      </c>
      <c r="O967" s="574" t="s">
        <v>786</v>
      </c>
      <c r="P967" s="689" t="s">
        <v>786</v>
      </c>
    </row>
    <row r="968" spans="1:16" s="770" customFormat="1" ht="24">
      <c r="A968" s="727" t="s">
        <v>18642</v>
      </c>
      <c r="B968" s="693" t="s">
        <v>7471</v>
      </c>
      <c r="C968" s="573" t="s">
        <v>73</v>
      </c>
      <c r="D968" s="735" t="s">
        <v>855</v>
      </c>
      <c r="E968" s="739">
        <v>1700</v>
      </c>
      <c r="F968" s="573" t="s">
        <v>1001</v>
      </c>
      <c r="G968" s="735" t="s">
        <v>1002</v>
      </c>
      <c r="H968" s="735" t="s">
        <v>867</v>
      </c>
      <c r="I968" s="735" t="s">
        <v>771</v>
      </c>
      <c r="J968" s="838" t="s">
        <v>867</v>
      </c>
      <c r="K968" s="840">
        <v>4</v>
      </c>
      <c r="L968" s="574">
        <v>12</v>
      </c>
      <c r="M968" s="841">
        <v>21760.799999999999</v>
      </c>
      <c r="N968" s="839">
        <v>3</v>
      </c>
      <c r="O968" s="574">
        <v>6</v>
      </c>
      <c r="P968" s="689">
        <v>11139.15</v>
      </c>
    </row>
    <row r="969" spans="1:16" s="770" customFormat="1" ht="36">
      <c r="A969" s="727" t="s">
        <v>18642</v>
      </c>
      <c r="B969" s="693" t="s">
        <v>7471</v>
      </c>
      <c r="C969" s="573" t="s">
        <v>73</v>
      </c>
      <c r="D969" s="735" t="s">
        <v>1003</v>
      </c>
      <c r="E969" s="739">
        <v>3400</v>
      </c>
      <c r="F969" s="573" t="s">
        <v>1004</v>
      </c>
      <c r="G969" s="735" t="s">
        <v>1005</v>
      </c>
      <c r="H969" s="735" t="s">
        <v>824</v>
      </c>
      <c r="I969" s="735" t="s">
        <v>771</v>
      </c>
      <c r="J969" s="838" t="s">
        <v>825</v>
      </c>
      <c r="K969" s="840">
        <v>1</v>
      </c>
      <c r="L969" s="574">
        <v>4</v>
      </c>
      <c r="M969" s="841">
        <v>13986.92</v>
      </c>
      <c r="N969" s="839">
        <v>2</v>
      </c>
      <c r="O969" s="574">
        <v>6</v>
      </c>
      <c r="P969" s="689">
        <v>21444.9</v>
      </c>
    </row>
    <row r="970" spans="1:16" s="770" customFormat="1" ht="27.6" customHeight="1">
      <c r="A970" s="727" t="s">
        <v>18642</v>
      </c>
      <c r="B970" s="693" t="s">
        <v>7471</v>
      </c>
      <c r="C970" s="573" t="s">
        <v>73</v>
      </c>
      <c r="D970" s="735" t="s">
        <v>1006</v>
      </c>
      <c r="E970" s="739">
        <v>2900</v>
      </c>
      <c r="F970" s="573" t="s">
        <v>1004</v>
      </c>
      <c r="G970" s="735" t="s">
        <v>1005</v>
      </c>
      <c r="H970" s="735" t="s">
        <v>824</v>
      </c>
      <c r="I970" s="735" t="s">
        <v>771</v>
      </c>
      <c r="J970" s="838" t="s">
        <v>825</v>
      </c>
      <c r="K970" s="840">
        <v>2</v>
      </c>
      <c r="L970" s="574">
        <v>8</v>
      </c>
      <c r="M970" s="841">
        <v>24107.200000000001</v>
      </c>
      <c r="N970" s="839">
        <v>2</v>
      </c>
      <c r="O970" s="574">
        <v>6</v>
      </c>
      <c r="P970" s="689">
        <v>21444.9</v>
      </c>
    </row>
    <row r="971" spans="1:16" s="770" customFormat="1" ht="24">
      <c r="A971" s="727" t="s">
        <v>18642</v>
      </c>
      <c r="B971" s="693" t="s">
        <v>7471</v>
      </c>
      <c r="C971" s="573" t="s">
        <v>73</v>
      </c>
      <c r="D971" s="735" t="s">
        <v>1007</v>
      </c>
      <c r="E971" s="739">
        <v>1800</v>
      </c>
      <c r="F971" s="573" t="s">
        <v>1008</v>
      </c>
      <c r="G971" s="735" t="s">
        <v>1009</v>
      </c>
      <c r="H971" s="735" t="s">
        <v>956</v>
      </c>
      <c r="I971" s="735" t="s">
        <v>802</v>
      </c>
      <c r="J971" s="838" t="s">
        <v>956</v>
      </c>
      <c r="K971" s="840">
        <v>2</v>
      </c>
      <c r="L971" s="574">
        <v>13</v>
      </c>
      <c r="M971" s="841">
        <v>22960.799999999999</v>
      </c>
      <c r="N971" s="839">
        <v>2</v>
      </c>
      <c r="O971" s="574">
        <v>6</v>
      </c>
      <c r="P971" s="689">
        <v>11784.15</v>
      </c>
    </row>
    <row r="972" spans="1:16" s="770" customFormat="1" ht="24">
      <c r="A972" s="727" t="s">
        <v>18642</v>
      </c>
      <c r="B972" s="693" t="s">
        <v>7471</v>
      </c>
      <c r="C972" s="573" t="s">
        <v>73</v>
      </c>
      <c r="D972" s="735" t="s">
        <v>1010</v>
      </c>
      <c r="E972" s="739">
        <v>2000</v>
      </c>
      <c r="F972" s="573" t="s">
        <v>1011</v>
      </c>
      <c r="G972" s="735" t="s">
        <v>1012</v>
      </c>
      <c r="H972" s="735" t="s">
        <v>1013</v>
      </c>
      <c r="I972" s="735" t="s">
        <v>771</v>
      </c>
      <c r="J972" s="838" t="s">
        <v>1013</v>
      </c>
      <c r="K972" s="840">
        <v>2</v>
      </c>
      <c r="L972" s="574">
        <v>12</v>
      </c>
      <c r="M972" s="841">
        <v>25360.799999999999</v>
      </c>
      <c r="N972" s="839">
        <v>2</v>
      </c>
      <c r="O972" s="574">
        <v>6</v>
      </c>
      <c r="P972" s="689">
        <v>13044.9</v>
      </c>
    </row>
    <row r="973" spans="1:16" s="770" customFormat="1" ht="24">
      <c r="A973" s="727" t="s">
        <v>18642</v>
      </c>
      <c r="B973" s="693" t="s">
        <v>7471</v>
      </c>
      <c r="C973" s="573" t="s">
        <v>73</v>
      </c>
      <c r="D973" s="735" t="s">
        <v>1014</v>
      </c>
      <c r="E973" s="739">
        <v>1600</v>
      </c>
      <c r="F973" s="573" t="s">
        <v>1015</v>
      </c>
      <c r="G973" s="735" t="s">
        <v>1016</v>
      </c>
      <c r="H973" s="735" t="s">
        <v>952</v>
      </c>
      <c r="I973" s="735" t="s">
        <v>839</v>
      </c>
      <c r="J973" s="838" t="s">
        <v>1017</v>
      </c>
      <c r="K973" s="840">
        <v>2</v>
      </c>
      <c r="L973" s="574">
        <v>12</v>
      </c>
      <c r="M973" s="841">
        <v>20560.8</v>
      </c>
      <c r="N973" s="839">
        <v>2</v>
      </c>
      <c r="O973" s="574">
        <v>6</v>
      </c>
      <c r="P973" s="689">
        <v>10494.15</v>
      </c>
    </row>
    <row r="974" spans="1:16" s="770" customFormat="1" ht="24">
      <c r="A974" s="727" t="s">
        <v>18642</v>
      </c>
      <c r="B974" s="693" t="s">
        <v>7471</v>
      </c>
      <c r="C974" s="573" t="s">
        <v>73</v>
      </c>
      <c r="D974" s="735" t="s">
        <v>1018</v>
      </c>
      <c r="E974" s="739">
        <v>1800</v>
      </c>
      <c r="F974" s="573" t="s">
        <v>1019</v>
      </c>
      <c r="G974" s="735" t="s">
        <v>1020</v>
      </c>
      <c r="H974" s="735" t="s">
        <v>811</v>
      </c>
      <c r="I974" s="735" t="s">
        <v>802</v>
      </c>
      <c r="J974" s="838" t="s">
        <v>957</v>
      </c>
      <c r="K974" s="840">
        <v>2</v>
      </c>
      <c r="L974" s="574">
        <v>12</v>
      </c>
      <c r="M974" s="841">
        <v>22960.799999999999</v>
      </c>
      <c r="N974" s="839">
        <v>2</v>
      </c>
      <c r="O974" s="574">
        <v>6</v>
      </c>
      <c r="P974" s="689">
        <v>11784.15</v>
      </c>
    </row>
    <row r="975" spans="1:16" s="770" customFormat="1" ht="24">
      <c r="A975" s="727" t="s">
        <v>18642</v>
      </c>
      <c r="B975" s="693" t="s">
        <v>7471</v>
      </c>
      <c r="C975" s="573" t="s">
        <v>73</v>
      </c>
      <c r="D975" s="735" t="s">
        <v>847</v>
      </c>
      <c r="E975" s="739">
        <v>1750</v>
      </c>
      <c r="F975" s="573" t="s">
        <v>1021</v>
      </c>
      <c r="G975" s="735" t="s">
        <v>1022</v>
      </c>
      <c r="H975" s="735" t="s">
        <v>864</v>
      </c>
      <c r="I975" s="735" t="s">
        <v>771</v>
      </c>
      <c r="J975" s="838" t="s">
        <v>864</v>
      </c>
      <c r="K975" s="840">
        <v>2</v>
      </c>
      <c r="L975" s="574">
        <v>12</v>
      </c>
      <c r="M975" s="841">
        <v>22360.799999999999</v>
      </c>
      <c r="N975" s="839">
        <v>2</v>
      </c>
      <c r="O975" s="574">
        <v>6</v>
      </c>
      <c r="P975" s="689">
        <v>11461.65</v>
      </c>
    </row>
    <row r="976" spans="1:16" s="770" customFormat="1" ht="24">
      <c r="A976" s="727" t="s">
        <v>18642</v>
      </c>
      <c r="B976" s="693" t="s">
        <v>7471</v>
      </c>
      <c r="C976" s="573" t="s">
        <v>73</v>
      </c>
      <c r="D976" s="735" t="s">
        <v>787</v>
      </c>
      <c r="E976" s="739">
        <v>1600</v>
      </c>
      <c r="F976" s="573" t="s">
        <v>1023</v>
      </c>
      <c r="G976" s="735" t="s">
        <v>1024</v>
      </c>
      <c r="H976" s="735" t="s">
        <v>21</v>
      </c>
      <c r="I976" s="735" t="s">
        <v>21</v>
      </c>
      <c r="J976" s="838" t="s">
        <v>21</v>
      </c>
      <c r="K976" s="840">
        <v>2</v>
      </c>
      <c r="L976" s="574">
        <v>12</v>
      </c>
      <c r="M976" s="841">
        <v>20560.8</v>
      </c>
      <c r="N976" s="839">
        <v>1</v>
      </c>
      <c r="O976" s="574">
        <v>1</v>
      </c>
      <c r="P976" s="689">
        <v>1774.15</v>
      </c>
    </row>
    <row r="977" spans="1:16" s="770" customFormat="1" ht="24">
      <c r="A977" s="727" t="s">
        <v>18642</v>
      </c>
      <c r="B977" s="693" t="s">
        <v>7471</v>
      </c>
      <c r="C977" s="573" t="s">
        <v>73</v>
      </c>
      <c r="D977" s="735" t="s">
        <v>1025</v>
      </c>
      <c r="E977" s="739">
        <v>1900</v>
      </c>
      <c r="F977" s="573" t="s">
        <v>1026</v>
      </c>
      <c r="G977" s="735" t="s">
        <v>1027</v>
      </c>
      <c r="H977" s="735" t="s">
        <v>770</v>
      </c>
      <c r="I977" s="735" t="s">
        <v>771</v>
      </c>
      <c r="J977" s="838" t="s">
        <v>1028</v>
      </c>
      <c r="K977" s="840">
        <v>2</v>
      </c>
      <c r="L977" s="574">
        <v>12</v>
      </c>
      <c r="M977" s="841">
        <v>24160.799999999999</v>
      </c>
      <c r="N977" s="839">
        <v>2</v>
      </c>
      <c r="O977" s="574">
        <v>6</v>
      </c>
      <c r="P977" s="689">
        <v>12429.15</v>
      </c>
    </row>
    <row r="978" spans="1:16" s="770" customFormat="1" ht="24">
      <c r="A978" s="727" t="s">
        <v>18642</v>
      </c>
      <c r="B978" s="693" t="s">
        <v>7471</v>
      </c>
      <c r="C978" s="573" t="s">
        <v>73</v>
      </c>
      <c r="D978" s="735" t="s">
        <v>767</v>
      </c>
      <c r="E978" s="739">
        <v>1700</v>
      </c>
      <c r="F978" s="573" t="s">
        <v>1029</v>
      </c>
      <c r="G978" s="735" t="s">
        <v>1030</v>
      </c>
      <c r="H978" s="735" t="s">
        <v>770</v>
      </c>
      <c r="I978" s="735" t="s">
        <v>1031</v>
      </c>
      <c r="J978" s="838" t="s">
        <v>1032</v>
      </c>
      <c r="K978" s="840">
        <v>4</v>
      </c>
      <c r="L978" s="574">
        <v>12</v>
      </c>
      <c r="M978" s="841">
        <v>21760.799999999999</v>
      </c>
      <c r="N978" s="839">
        <v>3</v>
      </c>
      <c r="O978" s="574">
        <v>6</v>
      </c>
      <c r="P978" s="689">
        <v>11139.15</v>
      </c>
    </row>
    <row r="979" spans="1:16" s="770" customFormat="1" ht="36">
      <c r="A979" s="727" t="s">
        <v>18642</v>
      </c>
      <c r="B979" s="693" t="s">
        <v>7471</v>
      </c>
      <c r="C979" s="575" t="s">
        <v>73</v>
      </c>
      <c r="D979" s="735" t="s">
        <v>1033</v>
      </c>
      <c r="E979" s="739">
        <v>3100</v>
      </c>
      <c r="F979" s="573" t="s">
        <v>1034</v>
      </c>
      <c r="G979" s="735" t="s">
        <v>1035</v>
      </c>
      <c r="H979" s="735" t="s">
        <v>879</v>
      </c>
      <c r="I979" s="735" t="s">
        <v>771</v>
      </c>
      <c r="J979" s="838" t="s">
        <v>1036</v>
      </c>
      <c r="K979" s="840">
        <v>3</v>
      </c>
      <c r="L979" s="574">
        <v>12</v>
      </c>
      <c r="M979" s="841">
        <v>38560.800000000003</v>
      </c>
      <c r="N979" s="839">
        <v>2</v>
      </c>
      <c r="O979" s="574">
        <v>6</v>
      </c>
      <c r="P979" s="689">
        <v>19644.900000000001</v>
      </c>
    </row>
    <row r="980" spans="1:16" s="770" customFormat="1" ht="24">
      <c r="A980" s="727" t="s">
        <v>18642</v>
      </c>
      <c r="B980" s="693" t="s">
        <v>7471</v>
      </c>
      <c r="C980" s="573" t="s">
        <v>73</v>
      </c>
      <c r="D980" s="735" t="s">
        <v>767</v>
      </c>
      <c r="E980" s="739">
        <v>1700</v>
      </c>
      <c r="F980" s="573" t="s">
        <v>1037</v>
      </c>
      <c r="G980" s="735" t="s">
        <v>1038</v>
      </c>
      <c r="H980" s="735" t="s">
        <v>1039</v>
      </c>
      <c r="I980" s="735" t="s">
        <v>802</v>
      </c>
      <c r="J980" s="838" t="s">
        <v>1039</v>
      </c>
      <c r="K980" s="840">
        <v>4</v>
      </c>
      <c r="L980" s="574">
        <v>12</v>
      </c>
      <c r="M980" s="841">
        <v>21760.799999999999</v>
      </c>
      <c r="N980" s="839">
        <v>3</v>
      </c>
      <c r="O980" s="574">
        <v>6</v>
      </c>
      <c r="P980" s="689">
        <v>11139.15</v>
      </c>
    </row>
    <row r="981" spans="1:16" s="770" customFormat="1" ht="24">
      <c r="A981" s="727" t="s">
        <v>18642</v>
      </c>
      <c r="B981" s="693" t="s">
        <v>7471</v>
      </c>
      <c r="C981" s="573" t="s">
        <v>73</v>
      </c>
      <c r="D981" s="735" t="s">
        <v>803</v>
      </c>
      <c r="E981" s="739">
        <v>2200</v>
      </c>
      <c r="F981" s="573" t="s">
        <v>1040</v>
      </c>
      <c r="G981" s="735" t="s">
        <v>1041</v>
      </c>
      <c r="H981" s="735" t="s">
        <v>793</v>
      </c>
      <c r="I981" s="735" t="s">
        <v>802</v>
      </c>
      <c r="J981" s="838" t="s">
        <v>793</v>
      </c>
      <c r="K981" s="840">
        <v>3</v>
      </c>
      <c r="L981" s="574">
        <v>12</v>
      </c>
      <c r="M981" s="841">
        <v>27760.799999999999</v>
      </c>
      <c r="N981" s="839">
        <v>2</v>
      </c>
      <c r="O981" s="574">
        <v>6</v>
      </c>
      <c r="P981" s="689">
        <v>14244.9</v>
      </c>
    </row>
    <row r="982" spans="1:16" s="770" customFormat="1" ht="24">
      <c r="A982" s="727" t="s">
        <v>18642</v>
      </c>
      <c r="B982" s="693" t="s">
        <v>7471</v>
      </c>
      <c r="C982" s="573" t="s">
        <v>73</v>
      </c>
      <c r="D982" s="735" t="s">
        <v>767</v>
      </c>
      <c r="E982" s="739">
        <v>1700</v>
      </c>
      <c r="F982" s="573" t="s">
        <v>1042</v>
      </c>
      <c r="G982" s="735" t="s">
        <v>1043</v>
      </c>
      <c r="H982" s="735" t="s">
        <v>858</v>
      </c>
      <c r="I982" s="735" t="s">
        <v>771</v>
      </c>
      <c r="J982" s="838" t="s">
        <v>859</v>
      </c>
      <c r="K982" s="840">
        <v>4</v>
      </c>
      <c r="L982" s="574">
        <v>12</v>
      </c>
      <c r="M982" s="841">
        <v>21760.799999999999</v>
      </c>
      <c r="N982" s="839">
        <v>3</v>
      </c>
      <c r="O982" s="574">
        <v>6</v>
      </c>
      <c r="P982" s="689">
        <v>11139.15</v>
      </c>
    </row>
    <row r="983" spans="1:16" s="770" customFormat="1" ht="36">
      <c r="A983" s="727" t="s">
        <v>18642</v>
      </c>
      <c r="B983" s="693" t="s">
        <v>7471</v>
      </c>
      <c r="C983" s="573" t="s">
        <v>73</v>
      </c>
      <c r="D983" s="735" t="s">
        <v>1044</v>
      </c>
      <c r="E983" s="739">
        <v>3000</v>
      </c>
      <c r="F983" s="573" t="s">
        <v>1045</v>
      </c>
      <c r="G983" s="735" t="s">
        <v>1046</v>
      </c>
      <c r="H983" s="735" t="s">
        <v>1047</v>
      </c>
      <c r="I983" s="735" t="s">
        <v>771</v>
      </c>
      <c r="J983" s="838" t="s">
        <v>1047</v>
      </c>
      <c r="K983" s="840">
        <v>2</v>
      </c>
      <c r="L983" s="574">
        <v>12</v>
      </c>
      <c r="M983" s="841">
        <v>37360.800000000003</v>
      </c>
      <c r="N983" s="839">
        <v>2</v>
      </c>
      <c r="O983" s="574">
        <v>6</v>
      </c>
      <c r="P983" s="689">
        <v>19044.900000000001</v>
      </c>
    </row>
    <row r="984" spans="1:16" s="770" customFormat="1" ht="24">
      <c r="A984" s="727" t="s">
        <v>18642</v>
      </c>
      <c r="B984" s="693" t="s">
        <v>7471</v>
      </c>
      <c r="C984" s="573" t="s">
        <v>73</v>
      </c>
      <c r="D984" s="735" t="s">
        <v>1048</v>
      </c>
      <c r="E984" s="739">
        <v>2100</v>
      </c>
      <c r="F984" s="573" t="s">
        <v>1049</v>
      </c>
      <c r="G984" s="735" t="s">
        <v>1050</v>
      </c>
      <c r="H984" s="735" t="s">
        <v>888</v>
      </c>
      <c r="I984" s="735" t="s">
        <v>802</v>
      </c>
      <c r="J984" s="838" t="s">
        <v>888</v>
      </c>
      <c r="K984" s="840">
        <v>2</v>
      </c>
      <c r="L984" s="574">
        <v>12</v>
      </c>
      <c r="M984" s="841">
        <v>26560.799999999999</v>
      </c>
      <c r="N984" s="839">
        <v>2</v>
      </c>
      <c r="O984" s="574">
        <v>6</v>
      </c>
      <c r="P984" s="689">
        <v>13644.9</v>
      </c>
    </row>
    <row r="985" spans="1:16" s="770" customFormat="1" ht="24">
      <c r="A985" s="727" t="s">
        <v>18642</v>
      </c>
      <c r="B985" s="693" t="s">
        <v>7471</v>
      </c>
      <c r="C985" s="573" t="s">
        <v>73</v>
      </c>
      <c r="D985" s="735" t="s">
        <v>813</v>
      </c>
      <c r="E985" s="739">
        <v>1900</v>
      </c>
      <c r="F985" s="573" t="s">
        <v>1051</v>
      </c>
      <c r="G985" s="735" t="s">
        <v>1052</v>
      </c>
      <c r="H985" s="735" t="s">
        <v>1053</v>
      </c>
      <c r="I985" s="735" t="s">
        <v>771</v>
      </c>
      <c r="J985" s="838" t="s">
        <v>1054</v>
      </c>
      <c r="K985" s="840">
        <v>4</v>
      </c>
      <c r="L985" s="574">
        <v>10</v>
      </c>
      <c r="M985" s="841">
        <v>20134</v>
      </c>
      <c r="N985" s="839" t="s">
        <v>786</v>
      </c>
      <c r="O985" s="574" t="s">
        <v>786</v>
      </c>
      <c r="P985" s="689" t="s">
        <v>786</v>
      </c>
    </row>
    <row r="986" spans="1:16" s="770" customFormat="1" ht="36">
      <c r="A986" s="727" t="s">
        <v>18642</v>
      </c>
      <c r="B986" s="693" t="s">
        <v>7471</v>
      </c>
      <c r="C986" s="573" t="s">
        <v>73</v>
      </c>
      <c r="D986" s="735" t="s">
        <v>860</v>
      </c>
      <c r="E986" s="739">
        <v>1600</v>
      </c>
      <c r="F986" s="573" t="s">
        <v>1055</v>
      </c>
      <c r="G986" s="735" t="s">
        <v>1056</v>
      </c>
      <c r="H986" s="735" t="s">
        <v>1057</v>
      </c>
      <c r="I986" s="735" t="s">
        <v>839</v>
      </c>
      <c r="J986" s="838" t="s">
        <v>807</v>
      </c>
      <c r="K986" s="840">
        <v>2</v>
      </c>
      <c r="L986" s="574">
        <v>12</v>
      </c>
      <c r="M986" s="841">
        <v>20560.8</v>
      </c>
      <c r="N986" s="839">
        <v>2</v>
      </c>
      <c r="O986" s="574">
        <v>6</v>
      </c>
      <c r="P986" s="689">
        <v>10494.15</v>
      </c>
    </row>
    <row r="987" spans="1:16" s="770" customFormat="1" ht="24">
      <c r="A987" s="727" t="s">
        <v>18642</v>
      </c>
      <c r="B987" s="693" t="s">
        <v>7471</v>
      </c>
      <c r="C987" s="573" t="s">
        <v>73</v>
      </c>
      <c r="D987" s="735" t="s">
        <v>821</v>
      </c>
      <c r="E987" s="739">
        <v>1900</v>
      </c>
      <c r="F987" s="573" t="s">
        <v>1058</v>
      </c>
      <c r="G987" s="735" t="s">
        <v>1059</v>
      </c>
      <c r="H987" s="735" t="s">
        <v>1060</v>
      </c>
      <c r="I987" s="735" t="s">
        <v>771</v>
      </c>
      <c r="J987" s="838" t="s">
        <v>1061</v>
      </c>
      <c r="K987" s="840">
        <v>2</v>
      </c>
      <c r="L987" s="574">
        <v>12</v>
      </c>
      <c r="M987" s="841">
        <v>24160.799999999999</v>
      </c>
      <c r="N987" s="839">
        <v>2</v>
      </c>
      <c r="O987" s="574">
        <v>6</v>
      </c>
      <c r="P987" s="689">
        <v>12429.15</v>
      </c>
    </row>
    <row r="988" spans="1:16" s="770" customFormat="1" ht="24">
      <c r="A988" s="727" t="s">
        <v>18642</v>
      </c>
      <c r="B988" s="693" t="s">
        <v>7471</v>
      </c>
      <c r="C988" s="573" t="s">
        <v>73</v>
      </c>
      <c r="D988" s="735" t="s">
        <v>818</v>
      </c>
      <c r="E988" s="739">
        <v>1700</v>
      </c>
      <c r="F988" s="573" t="s">
        <v>1062</v>
      </c>
      <c r="G988" s="735" t="s">
        <v>1063</v>
      </c>
      <c r="H988" s="735" t="s">
        <v>1060</v>
      </c>
      <c r="I988" s="735" t="s">
        <v>771</v>
      </c>
      <c r="J988" s="838" t="s">
        <v>1060</v>
      </c>
      <c r="K988" s="840">
        <v>4</v>
      </c>
      <c r="L988" s="574">
        <v>12</v>
      </c>
      <c r="M988" s="841">
        <v>21760.799999999999</v>
      </c>
      <c r="N988" s="839">
        <v>3</v>
      </c>
      <c r="O988" s="574">
        <v>6</v>
      </c>
      <c r="P988" s="689">
        <v>11139.15</v>
      </c>
    </row>
    <row r="989" spans="1:16" s="770" customFormat="1" ht="24">
      <c r="A989" s="727" t="s">
        <v>18642</v>
      </c>
      <c r="B989" s="693" t="s">
        <v>7471</v>
      </c>
      <c r="C989" s="573" t="s">
        <v>73</v>
      </c>
      <c r="D989" s="735" t="s">
        <v>1064</v>
      </c>
      <c r="E989" s="739">
        <v>4400</v>
      </c>
      <c r="F989" s="573" t="s">
        <v>1065</v>
      </c>
      <c r="G989" s="735" t="s">
        <v>1066</v>
      </c>
      <c r="H989" s="735" t="s">
        <v>1067</v>
      </c>
      <c r="I989" s="735" t="s">
        <v>771</v>
      </c>
      <c r="J989" s="838" t="s">
        <v>1067</v>
      </c>
      <c r="K989" s="840">
        <v>2</v>
      </c>
      <c r="L989" s="574">
        <v>12</v>
      </c>
      <c r="M989" s="841">
        <v>54160.800000000003</v>
      </c>
      <c r="N989" s="839">
        <v>2</v>
      </c>
      <c r="O989" s="574">
        <v>6</v>
      </c>
      <c r="P989" s="689">
        <v>27444.9</v>
      </c>
    </row>
    <row r="990" spans="1:16" s="770" customFormat="1" ht="24">
      <c r="A990" s="727" t="s">
        <v>18642</v>
      </c>
      <c r="B990" s="693" t="s">
        <v>7471</v>
      </c>
      <c r="C990" s="573" t="s">
        <v>73</v>
      </c>
      <c r="D990" s="735" t="s">
        <v>1068</v>
      </c>
      <c r="E990" s="739">
        <v>4500</v>
      </c>
      <c r="F990" s="573" t="s">
        <v>1069</v>
      </c>
      <c r="G990" s="735" t="s">
        <v>1070</v>
      </c>
      <c r="H990" s="735" t="s">
        <v>1071</v>
      </c>
      <c r="I990" s="735" t="s">
        <v>802</v>
      </c>
      <c r="J990" s="838" t="s">
        <v>1071</v>
      </c>
      <c r="K990" s="840">
        <v>2</v>
      </c>
      <c r="L990" s="574">
        <v>12</v>
      </c>
      <c r="M990" s="841">
        <v>55360.800000000003</v>
      </c>
      <c r="N990" s="839">
        <v>2</v>
      </c>
      <c r="O990" s="574">
        <v>6</v>
      </c>
      <c r="P990" s="689">
        <v>28044.9</v>
      </c>
    </row>
    <row r="991" spans="1:16" s="770" customFormat="1" ht="24">
      <c r="A991" s="727" t="s">
        <v>18642</v>
      </c>
      <c r="B991" s="693" t="s">
        <v>7471</v>
      </c>
      <c r="C991" s="573" t="s">
        <v>73</v>
      </c>
      <c r="D991" s="735" t="s">
        <v>1072</v>
      </c>
      <c r="E991" s="739">
        <v>3500</v>
      </c>
      <c r="F991" s="573" t="s">
        <v>1073</v>
      </c>
      <c r="G991" s="735" t="s">
        <v>1074</v>
      </c>
      <c r="H991" s="735" t="s">
        <v>908</v>
      </c>
      <c r="I991" s="735" t="s">
        <v>802</v>
      </c>
      <c r="J991" s="838" t="s">
        <v>908</v>
      </c>
      <c r="K991" s="840">
        <v>2</v>
      </c>
      <c r="L991" s="574">
        <v>12</v>
      </c>
      <c r="M991" s="841">
        <v>43360.800000000003</v>
      </c>
      <c r="N991" s="839">
        <v>2</v>
      </c>
      <c r="O991" s="574">
        <v>6</v>
      </c>
      <c r="P991" s="689">
        <v>22044.9</v>
      </c>
    </row>
    <row r="992" spans="1:16" s="770" customFormat="1" ht="24">
      <c r="A992" s="727" t="s">
        <v>18642</v>
      </c>
      <c r="B992" s="693" t="s">
        <v>7471</v>
      </c>
      <c r="C992" s="573" t="s">
        <v>73</v>
      </c>
      <c r="D992" s="735" t="s">
        <v>767</v>
      </c>
      <c r="E992" s="739">
        <v>1700</v>
      </c>
      <c r="F992" s="573" t="s">
        <v>1075</v>
      </c>
      <c r="G992" s="735" t="s">
        <v>1076</v>
      </c>
      <c r="H992" s="735" t="s">
        <v>920</v>
      </c>
      <c r="I992" s="735" t="s">
        <v>782</v>
      </c>
      <c r="J992" s="838" t="s">
        <v>920</v>
      </c>
      <c r="K992" s="840">
        <v>4</v>
      </c>
      <c r="L992" s="574">
        <v>12</v>
      </c>
      <c r="M992" s="841">
        <v>21760.799999999999</v>
      </c>
      <c r="N992" s="839">
        <v>3</v>
      </c>
      <c r="O992" s="574">
        <v>6</v>
      </c>
      <c r="P992" s="689">
        <v>6691.95</v>
      </c>
    </row>
    <row r="993" spans="1:16" s="770" customFormat="1" ht="24">
      <c r="A993" s="727" t="s">
        <v>18642</v>
      </c>
      <c r="B993" s="693" t="s">
        <v>7471</v>
      </c>
      <c r="C993" s="573" t="s">
        <v>73</v>
      </c>
      <c r="D993" s="735" t="s">
        <v>813</v>
      </c>
      <c r="E993" s="739">
        <v>1900</v>
      </c>
      <c r="F993" s="573" t="s">
        <v>1077</v>
      </c>
      <c r="G993" s="735" t="s">
        <v>1078</v>
      </c>
      <c r="H993" s="735" t="s">
        <v>854</v>
      </c>
      <c r="I993" s="735" t="s">
        <v>771</v>
      </c>
      <c r="J993" s="838" t="s">
        <v>854</v>
      </c>
      <c r="K993" s="840">
        <v>3</v>
      </c>
      <c r="L993" s="574">
        <v>8</v>
      </c>
      <c r="M993" s="841">
        <v>16107.2</v>
      </c>
      <c r="N993" s="839" t="s">
        <v>786</v>
      </c>
      <c r="O993" s="574" t="s">
        <v>786</v>
      </c>
      <c r="P993" s="689" t="s">
        <v>786</v>
      </c>
    </row>
    <row r="994" spans="1:16" s="770" customFormat="1" ht="48">
      <c r="A994" s="727" t="s">
        <v>18642</v>
      </c>
      <c r="B994" s="693" t="s">
        <v>7471</v>
      </c>
      <c r="C994" s="573" t="s">
        <v>73</v>
      </c>
      <c r="D994" s="735" t="s">
        <v>1079</v>
      </c>
      <c r="E994" s="739">
        <v>2500</v>
      </c>
      <c r="F994" s="573" t="s">
        <v>1080</v>
      </c>
      <c r="G994" s="735" t="s">
        <v>1081</v>
      </c>
      <c r="H994" s="735" t="s">
        <v>941</v>
      </c>
      <c r="I994" s="735" t="s">
        <v>802</v>
      </c>
      <c r="J994" s="838" t="s">
        <v>1082</v>
      </c>
      <c r="K994" s="840">
        <v>2</v>
      </c>
      <c r="L994" s="574">
        <v>12</v>
      </c>
      <c r="M994" s="841">
        <v>31360.799999999999</v>
      </c>
      <c r="N994" s="839">
        <v>2</v>
      </c>
      <c r="O994" s="574">
        <v>6</v>
      </c>
      <c r="P994" s="689">
        <v>16044.9</v>
      </c>
    </row>
    <row r="995" spans="1:16" s="770" customFormat="1" ht="24">
      <c r="A995" s="727" t="s">
        <v>18642</v>
      </c>
      <c r="B995" s="693" t="s">
        <v>7471</v>
      </c>
      <c r="C995" s="573" t="s">
        <v>73</v>
      </c>
      <c r="D995" s="735" t="s">
        <v>1025</v>
      </c>
      <c r="E995" s="739">
        <v>1900</v>
      </c>
      <c r="F995" s="573" t="s">
        <v>1083</v>
      </c>
      <c r="G995" s="735" t="s">
        <v>1084</v>
      </c>
      <c r="H995" s="735" t="s">
        <v>770</v>
      </c>
      <c r="I995" s="735" t="s">
        <v>802</v>
      </c>
      <c r="J995" s="838" t="s">
        <v>770</v>
      </c>
      <c r="K995" s="840">
        <v>2</v>
      </c>
      <c r="L995" s="574">
        <v>5</v>
      </c>
      <c r="M995" s="841">
        <v>10067</v>
      </c>
      <c r="N995" s="839" t="s">
        <v>786</v>
      </c>
      <c r="O995" s="574" t="s">
        <v>786</v>
      </c>
      <c r="P995" s="689" t="s">
        <v>786</v>
      </c>
    </row>
    <row r="996" spans="1:16" s="770" customFormat="1" ht="24">
      <c r="A996" s="727" t="s">
        <v>18642</v>
      </c>
      <c r="B996" s="693" t="s">
        <v>7471</v>
      </c>
      <c r="C996" s="573" t="s">
        <v>73</v>
      </c>
      <c r="D996" s="735" t="s">
        <v>1085</v>
      </c>
      <c r="E996" s="739">
        <v>2900</v>
      </c>
      <c r="F996" s="573" t="s">
        <v>1086</v>
      </c>
      <c r="G996" s="735" t="s">
        <v>1087</v>
      </c>
      <c r="H996" s="735" t="s">
        <v>1088</v>
      </c>
      <c r="I996" s="735" t="s">
        <v>802</v>
      </c>
      <c r="J996" s="838" t="s">
        <v>1088</v>
      </c>
      <c r="K996" s="840">
        <v>3</v>
      </c>
      <c r="L996" s="574">
        <v>12</v>
      </c>
      <c r="M996" s="841">
        <v>36160.800000000003</v>
      </c>
      <c r="N996" s="839">
        <v>1</v>
      </c>
      <c r="O996" s="574">
        <v>2</v>
      </c>
      <c r="P996" s="689">
        <v>6148.3</v>
      </c>
    </row>
    <row r="997" spans="1:16" s="770" customFormat="1" ht="24">
      <c r="A997" s="727" t="s">
        <v>18642</v>
      </c>
      <c r="B997" s="693" t="s">
        <v>7471</v>
      </c>
      <c r="C997" s="573" t="s">
        <v>73</v>
      </c>
      <c r="D997" s="735" t="s">
        <v>803</v>
      </c>
      <c r="E997" s="739">
        <v>2200</v>
      </c>
      <c r="F997" s="573" t="s">
        <v>1089</v>
      </c>
      <c r="G997" s="735" t="s">
        <v>1090</v>
      </c>
      <c r="H997" s="735" t="s">
        <v>1091</v>
      </c>
      <c r="I997" s="735" t="s">
        <v>771</v>
      </c>
      <c r="J997" s="838" t="s">
        <v>1092</v>
      </c>
      <c r="K997" s="840">
        <v>4</v>
      </c>
      <c r="L997" s="574">
        <v>12</v>
      </c>
      <c r="M997" s="841">
        <v>27760.799999999999</v>
      </c>
      <c r="N997" s="839">
        <v>2</v>
      </c>
      <c r="O997" s="574">
        <v>6</v>
      </c>
      <c r="P997" s="689">
        <v>14244.9</v>
      </c>
    </row>
    <row r="998" spans="1:16" s="770" customFormat="1" ht="24">
      <c r="A998" s="727" t="s">
        <v>18642</v>
      </c>
      <c r="B998" s="693" t="s">
        <v>7471</v>
      </c>
      <c r="C998" s="573" t="s">
        <v>73</v>
      </c>
      <c r="D998" s="735" t="s">
        <v>821</v>
      </c>
      <c r="E998" s="739">
        <v>1900</v>
      </c>
      <c r="F998" s="573" t="s">
        <v>1093</v>
      </c>
      <c r="G998" s="735" t="s">
        <v>1094</v>
      </c>
      <c r="H998" s="735" t="s">
        <v>887</v>
      </c>
      <c r="I998" s="735" t="s">
        <v>771</v>
      </c>
      <c r="J998" s="838" t="s">
        <v>887</v>
      </c>
      <c r="K998" s="840">
        <v>2</v>
      </c>
      <c r="L998" s="574">
        <v>12</v>
      </c>
      <c r="M998" s="841">
        <v>24160.799999999999</v>
      </c>
      <c r="N998" s="839">
        <v>2</v>
      </c>
      <c r="O998" s="574">
        <v>6</v>
      </c>
      <c r="P998" s="689">
        <v>12429.15</v>
      </c>
    </row>
    <row r="999" spans="1:16" s="770" customFormat="1" ht="24">
      <c r="A999" s="727" t="s">
        <v>18642</v>
      </c>
      <c r="B999" s="693" t="s">
        <v>7471</v>
      </c>
      <c r="C999" s="573" t="s">
        <v>73</v>
      </c>
      <c r="D999" s="735" t="s">
        <v>767</v>
      </c>
      <c r="E999" s="739">
        <v>1700</v>
      </c>
      <c r="F999" s="573" t="s">
        <v>1095</v>
      </c>
      <c r="G999" s="735" t="s">
        <v>1096</v>
      </c>
      <c r="H999" s="735" t="s">
        <v>811</v>
      </c>
      <c r="I999" s="735" t="s">
        <v>802</v>
      </c>
      <c r="J999" s="838" t="s">
        <v>956</v>
      </c>
      <c r="K999" s="840">
        <v>4</v>
      </c>
      <c r="L999" s="574">
        <v>12</v>
      </c>
      <c r="M999" s="841">
        <v>21760.799999999999</v>
      </c>
      <c r="N999" s="839">
        <v>2</v>
      </c>
      <c r="O999" s="574">
        <v>6</v>
      </c>
      <c r="P999" s="689">
        <v>11139.15</v>
      </c>
    </row>
    <row r="1000" spans="1:16" s="770" customFormat="1" ht="24">
      <c r="A1000" s="727" t="s">
        <v>18642</v>
      </c>
      <c r="B1000" s="693" t="s">
        <v>7471</v>
      </c>
      <c r="C1000" s="573" t="s">
        <v>73</v>
      </c>
      <c r="D1000" s="735" t="s">
        <v>767</v>
      </c>
      <c r="E1000" s="739">
        <v>1700</v>
      </c>
      <c r="F1000" s="573" t="s">
        <v>1097</v>
      </c>
      <c r="G1000" s="735" t="s">
        <v>1098</v>
      </c>
      <c r="H1000" s="735" t="s">
        <v>1099</v>
      </c>
      <c r="I1000" s="735" t="s">
        <v>802</v>
      </c>
      <c r="J1000" s="838" t="s">
        <v>1099</v>
      </c>
      <c r="K1000" s="840">
        <v>4</v>
      </c>
      <c r="L1000" s="574">
        <v>12</v>
      </c>
      <c r="M1000" s="841">
        <v>21760.799999999999</v>
      </c>
      <c r="N1000" s="839">
        <v>2</v>
      </c>
      <c r="O1000" s="574">
        <v>6</v>
      </c>
      <c r="P1000" s="689">
        <v>11139.15</v>
      </c>
    </row>
    <row r="1001" spans="1:16" s="770" customFormat="1" ht="36">
      <c r="A1001" s="727" t="s">
        <v>18642</v>
      </c>
      <c r="B1001" s="693" t="s">
        <v>7471</v>
      </c>
      <c r="C1001" s="573" t="s">
        <v>73</v>
      </c>
      <c r="D1001" s="735" t="s">
        <v>813</v>
      </c>
      <c r="E1001" s="739">
        <v>1900</v>
      </c>
      <c r="F1001" s="573" t="s">
        <v>1100</v>
      </c>
      <c r="G1001" s="735" t="s">
        <v>1101</v>
      </c>
      <c r="H1001" s="735" t="s">
        <v>1102</v>
      </c>
      <c r="I1001" s="735" t="s">
        <v>771</v>
      </c>
      <c r="J1001" s="838" t="s">
        <v>1103</v>
      </c>
      <c r="K1001" s="840">
        <v>1</v>
      </c>
      <c r="L1001" s="574">
        <v>1</v>
      </c>
      <c r="M1001" s="841">
        <v>186.66</v>
      </c>
      <c r="N1001" s="839">
        <v>3</v>
      </c>
      <c r="O1001" s="574">
        <v>6</v>
      </c>
      <c r="P1001" s="689">
        <v>12429.15</v>
      </c>
    </row>
    <row r="1002" spans="1:16" s="770" customFormat="1" ht="36">
      <c r="A1002" s="727" t="s">
        <v>18642</v>
      </c>
      <c r="B1002" s="693" t="s">
        <v>7471</v>
      </c>
      <c r="C1002" s="573" t="s">
        <v>73</v>
      </c>
      <c r="D1002" s="735" t="s">
        <v>818</v>
      </c>
      <c r="E1002" s="739">
        <v>1700</v>
      </c>
      <c r="F1002" s="573" t="s">
        <v>1100</v>
      </c>
      <c r="G1002" s="735" t="s">
        <v>1101</v>
      </c>
      <c r="H1002" s="735" t="s">
        <v>1102</v>
      </c>
      <c r="I1002" s="735" t="s">
        <v>771</v>
      </c>
      <c r="J1002" s="838" t="s">
        <v>1103</v>
      </c>
      <c r="K1002" s="840">
        <v>4</v>
      </c>
      <c r="L1002" s="574">
        <v>12</v>
      </c>
      <c r="M1002" s="841">
        <v>21760.799999999999</v>
      </c>
      <c r="N1002" s="839">
        <v>3</v>
      </c>
      <c r="O1002" s="574">
        <v>6</v>
      </c>
      <c r="P1002" s="689">
        <v>12429.15</v>
      </c>
    </row>
    <row r="1003" spans="1:16" s="770" customFormat="1" ht="24">
      <c r="A1003" s="727" t="s">
        <v>18642</v>
      </c>
      <c r="B1003" s="693" t="s">
        <v>7471</v>
      </c>
      <c r="C1003" s="573" t="s">
        <v>73</v>
      </c>
      <c r="D1003" s="735" t="s">
        <v>1104</v>
      </c>
      <c r="E1003" s="739">
        <v>1850</v>
      </c>
      <c r="F1003" s="573" t="s">
        <v>1105</v>
      </c>
      <c r="G1003" s="735" t="s">
        <v>1106</v>
      </c>
      <c r="H1003" s="735" t="s">
        <v>864</v>
      </c>
      <c r="I1003" s="735" t="s">
        <v>771</v>
      </c>
      <c r="J1003" s="838" t="s">
        <v>864</v>
      </c>
      <c r="K1003" s="840">
        <v>2</v>
      </c>
      <c r="L1003" s="574">
        <v>3</v>
      </c>
      <c r="M1003" s="841">
        <v>5890.2</v>
      </c>
      <c r="N1003" s="839">
        <v>2</v>
      </c>
      <c r="O1003" s="574">
        <v>6</v>
      </c>
      <c r="P1003" s="689">
        <v>13644.9</v>
      </c>
    </row>
    <row r="1004" spans="1:16" s="770" customFormat="1" ht="24">
      <c r="A1004" s="727" t="s">
        <v>18642</v>
      </c>
      <c r="B1004" s="693" t="s">
        <v>7471</v>
      </c>
      <c r="C1004" s="573" t="s">
        <v>73</v>
      </c>
      <c r="D1004" s="735" t="s">
        <v>1107</v>
      </c>
      <c r="E1004" s="739">
        <v>2100</v>
      </c>
      <c r="F1004" s="573" t="s">
        <v>1105</v>
      </c>
      <c r="G1004" s="735" t="s">
        <v>1106</v>
      </c>
      <c r="H1004" s="735" t="s">
        <v>864</v>
      </c>
      <c r="I1004" s="735" t="s">
        <v>771</v>
      </c>
      <c r="J1004" s="838" t="s">
        <v>864</v>
      </c>
      <c r="K1004" s="840">
        <v>1</v>
      </c>
      <c r="L1004" s="574">
        <v>9</v>
      </c>
      <c r="M1004" s="841">
        <v>19895.599999999999</v>
      </c>
      <c r="N1004" s="839">
        <v>2</v>
      </c>
      <c r="O1004" s="574">
        <v>6</v>
      </c>
      <c r="P1004" s="689">
        <v>13644.9</v>
      </c>
    </row>
    <row r="1005" spans="1:16" s="770" customFormat="1" ht="36">
      <c r="A1005" s="727" t="s">
        <v>18642</v>
      </c>
      <c r="B1005" s="693" t="s">
        <v>7471</v>
      </c>
      <c r="C1005" s="573" t="s">
        <v>73</v>
      </c>
      <c r="D1005" s="735" t="s">
        <v>767</v>
      </c>
      <c r="E1005" s="739">
        <v>1700</v>
      </c>
      <c r="F1005" s="573" t="s">
        <v>1108</v>
      </c>
      <c r="G1005" s="735" t="s">
        <v>1109</v>
      </c>
      <c r="H1005" s="735" t="s">
        <v>824</v>
      </c>
      <c r="I1005" s="735" t="s">
        <v>802</v>
      </c>
      <c r="J1005" s="838" t="s">
        <v>825</v>
      </c>
      <c r="K1005" s="840">
        <v>4</v>
      </c>
      <c r="L1005" s="574">
        <v>12</v>
      </c>
      <c r="M1005" s="841">
        <v>21760.799999999999</v>
      </c>
      <c r="N1005" s="839">
        <v>2</v>
      </c>
      <c r="O1005" s="574">
        <v>6</v>
      </c>
      <c r="P1005" s="689">
        <v>11139.15</v>
      </c>
    </row>
    <row r="1006" spans="1:16" s="770" customFormat="1" ht="36">
      <c r="A1006" s="727" t="s">
        <v>18642</v>
      </c>
      <c r="B1006" s="693" t="s">
        <v>7471</v>
      </c>
      <c r="C1006" s="573" t="s">
        <v>73</v>
      </c>
      <c r="D1006" s="735" t="s">
        <v>1033</v>
      </c>
      <c r="E1006" s="739">
        <v>3100</v>
      </c>
      <c r="F1006" s="573" t="s">
        <v>1110</v>
      </c>
      <c r="G1006" s="735" t="s">
        <v>1111</v>
      </c>
      <c r="H1006" s="735" t="s">
        <v>986</v>
      </c>
      <c r="I1006" s="735" t="s">
        <v>802</v>
      </c>
      <c r="J1006" s="838" t="s">
        <v>1112</v>
      </c>
      <c r="K1006" s="840">
        <v>3</v>
      </c>
      <c r="L1006" s="574">
        <v>12</v>
      </c>
      <c r="M1006" s="841">
        <v>38560.800000000003</v>
      </c>
      <c r="N1006" s="839">
        <v>2</v>
      </c>
      <c r="O1006" s="574">
        <v>6</v>
      </c>
      <c r="P1006" s="689">
        <v>19644.900000000001</v>
      </c>
    </row>
    <row r="1007" spans="1:16" s="770" customFormat="1" ht="24">
      <c r="A1007" s="727" t="s">
        <v>18642</v>
      </c>
      <c r="B1007" s="693" t="s">
        <v>7471</v>
      </c>
      <c r="C1007" s="573" t="s">
        <v>73</v>
      </c>
      <c r="D1007" s="735" t="s">
        <v>1113</v>
      </c>
      <c r="E1007" s="739">
        <v>2900</v>
      </c>
      <c r="F1007" s="573" t="s">
        <v>1114</v>
      </c>
      <c r="G1007" s="735" t="s">
        <v>1115</v>
      </c>
      <c r="H1007" s="735" t="s">
        <v>956</v>
      </c>
      <c r="I1007" s="735" t="s">
        <v>771</v>
      </c>
      <c r="J1007" s="838" t="s">
        <v>956</v>
      </c>
      <c r="K1007" s="840">
        <v>2</v>
      </c>
      <c r="L1007" s="574">
        <v>12</v>
      </c>
      <c r="M1007" s="841">
        <v>36160.800000000003</v>
      </c>
      <c r="N1007" s="839">
        <v>2</v>
      </c>
      <c r="O1007" s="574">
        <v>6</v>
      </c>
      <c r="P1007" s="689">
        <v>17478.080000000002</v>
      </c>
    </row>
    <row r="1008" spans="1:16" s="770" customFormat="1" ht="36">
      <c r="A1008" s="727" t="s">
        <v>18642</v>
      </c>
      <c r="B1008" s="693" t="s">
        <v>7471</v>
      </c>
      <c r="C1008" s="573" t="s">
        <v>73</v>
      </c>
      <c r="D1008" s="735" t="s">
        <v>818</v>
      </c>
      <c r="E1008" s="739">
        <v>1700</v>
      </c>
      <c r="F1008" s="573" t="s">
        <v>1116</v>
      </c>
      <c r="G1008" s="735" t="s">
        <v>1117</v>
      </c>
      <c r="H1008" s="735" t="s">
        <v>1118</v>
      </c>
      <c r="I1008" s="735" t="s">
        <v>802</v>
      </c>
      <c r="J1008" s="838" t="s">
        <v>1119</v>
      </c>
      <c r="K1008" s="840">
        <v>3</v>
      </c>
      <c r="L1008" s="574">
        <v>8</v>
      </c>
      <c r="M1008" s="841">
        <v>14507.2</v>
      </c>
      <c r="N1008" s="839" t="s">
        <v>786</v>
      </c>
      <c r="O1008" s="574" t="s">
        <v>786</v>
      </c>
      <c r="P1008" s="689" t="s">
        <v>786</v>
      </c>
    </row>
    <row r="1009" spans="1:16" s="770" customFormat="1" ht="24">
      <c r="A1009" s="727" t="s">
        <v>18642</v>
      </c>
      <c r="B1009" s="693" t="s">
        <v>7471</v>
      </c>
      <c r="C1009" s="573" t="s">
        <v>73</v>
      </c>
      <c r="D1009" s="735" t="s">
        <v>803</v>
      </c>
      <c r="E1009" s="739">
        <v>2200</v>
      </c>
      <c r="F1009" s="573" t="s">
        <v>1120</v>
      </c>
      <c r="G1009" s="735" t="s">
        <v>1121</v>
      </c>
      <c r="H1009" s="735" t="s">
        <v>888</v>
      </c>
      <c r="I1009" s="735" t="s">
        <v>802</v>
      </c>
      <c r="J1009" s="838" t="s">
        <v>888</v>
      </c>
      <c r="K1009" s="840">
        <v>4</v>
      </c>
      <c r="L1009" s="574">
        <v>12</v>
      </c>
      <c r="M1009" s="841">
        <v>27760.799999999999</v>
      </c>
      <c r="N1009" s="839">
        <v>2</v>
      </c>
      <c r="O1009" s="574">
        <v>6</v>
      </c>
      <c r="P1009" s="689">
        <v>14244.9</v>
      </c>
    </row>
    <row r="1010" spans="1:16" s="770" customFormat="1" ht="36">
      <c r="A1010" s="727" t="s">
        <v>18642</v>
      </c>
      <c r="B1010" s="693" t="s">
        <v>7471</v>
      </c>
      <c r="C1010" s="573" t="s">
        <v>73</v>
      </c>
      <c r="D1010" s="735" t="s">
        <v>1122</v>
      </c>
      <c r="E1010" s="739">
        <v>7000</v>
      </c>
      <c r="F1010" s="573" t="s">
        <v>1123</v>
      </c>
      <c r="G1010" s="735" t="s">
        <v>1124</v>
      </c>
      <c r="H1010" s="735" t="s">
        <v>824</v>
      </c>
      <c r="I1010" s="735" t="s">
        <v>1125</v>
      </c>
      <c r="J1010" s="838" t="s">
        <v>825</v>
      </c>
      <c r="K1010" s="840">
        <v>2</v>
      </c>
      <c r="L1010" s="574">
        <v>12</v>
      </c>
      <c r="M1010" s="841">
        <v>85360.8</v>
      </c>
      <c r="N1010" s="839">
        <v>2</v>
      </c>
      <c r="O1010" s="574">
        <v>7</v>
      </c>
      <c r="P1010" s="689">
        <v>43044.9</v>
      </c>
    </row>
    <row r="1011" spans="1:16" s="770" customFormat="1" ht="24">
      <c r="A1011" s="727" t="s">
        <v>18642</v>
      </c>
      <c r="B1011" s="693" t="s">
        <v>7471</v>
      </c>
      <c r="C1011" s="573" t="s">
        <v>73</v>
      </c>
      <c r="D1011" s="735" t="s">
        <v>1126</v>
      </c>
      <c r="E1011" s="739">
        <v>2100</v>
      </c>
      <c r="F1011" s="573" t="s">
        <v>1127</v>
      </c>
      <c r="G1011" s="735" t="s">
        <v>1128</v>
      </c>
      <c r="H1011" s="735" t="s">
        <v>824</v>
      </c>
      <c r="I1011" s="735" t="s">
        <v>771</v>
      </c>
      <c r="J1011" s="838" t="s">
        <v>825</v>
      </c>
      <c r="K1011" s="840">
        <v>2</v>
      </c>
      <c r="L1011" s="574">
        <v>14</v>
      </c>
      <c r="M1011" s="841">
        <v>15647.5</v>
      </c>
      <c r="N1011" s="839">
        <v>2</v>
      </c>
      <c r="O1011" s="574">
        <v>7</v>
      </c>
      <c r="P1011" s="689">
        <v>13644.9</v>
      </c>
    </row>
    <row r="1012" spans="1:16" s="770" customFormat="1" ht="24">
      <c r="A1012" s="727" t="s">
        <v>18642</v>
      </c>
      <c r="B1012" s="693" t="s">
        <v>7471</v>
      </c>
      <c r="C1012" s="573" t="s">
        <v>73</v>
      </c>
      <c r="D1012" s="735" t="s">
        <v>787</v>
      </c>
      <c r="E1012" s="739">
        <v>1600</v>
      </c>
      <c r="F1012" s="573" t="s">
        <v>1129</v>
      </c>
      <c r="G1012" s="735" t="s">
        <v>1130</v>
      </c>
      <c r="H1012" s="735" t="s">
        <v>21</v>
      </c>
      <c r="I1012" s="735" t="s">
        <v>21</v>
      </c>
      <c r="J1012" s="838" t="s">
        <v>21</v>
      </c>
      <c r="K1012" s="840">
        <v>2</v>
      </c>
      <c r="L1012" s="574">
        <v>12</v>
      </c>
      <c r="M1012" s="841">
        <v>20560.8</v>
      </c>
      <c r="N1012" s="839">
        <v>3</v>
      </c>
      <c r="O1012" s="574">
        <v>6</v>
      </c>
      <c r="P1012" s="689">
        <v>10494.15</v>
      </c>
    </row>
    <row r="1013" spans="1:16" s="770" customFormat="1" ht="24">
      <c r="A1013" s="727" t="s">
        <v>18642</v>
      </c>
      <c r="B1013" s="693" t="s">
        <v>7471</v>
      </c>
      <c r="C1013" s="573" t="s">
        <v>73</v>
      </c>
      <c r="D1013" s="735" t="s">
        <v>1025</v>
      </c>
      <c r="E1013" s="739">
        <v>1900</v>
      </c>
      <c r="F1013" s="573" t="s">
        <v>1131</v>
      </c>
      <c r="G1013" s="735" t="s">
        <v>1132</v>
      </c>
      <c r="H1013" s="735" t="s">
        <v>952</v>
      </c>
      <c r="I1013" s="735" t="s">
        <v>771</v>
      </c>
      <c r="J1013" s="838" t="s">
        <v>951</v>
      </c>
      <c r="K1013" s="840">
        <v>4</v>
      </c>
      <c r="L1013" s="574">
        <v>12</v>
      </c>
      <c r="M1013" s="841">
        <v>24160.799999999999</v>
      </c>
      <c r="N1013" s="839">
        <v>2</v>
      </c>
      <c r="O1013" s="574">
        <v>6</v>
      </c>
      <c r="P1013" s="689">
        <v>12429.15</v>
      </c>
    </row>
    <row r="1014" spans="1:16" s="770" customFormat="1" ht="24">
      <c r="A1014" s="727" t="s">
        <v>18642</v>
      </c>
      <c r="B1014" s="693" t="s">
        <v>7471</v>
      </c>
      <c r="C1014" s="573" t="s">
        <v>73</v>
      </c>
      <c r="D1014" s="735" t="s">
        <v>767</v>
      </c>
      <c r="E1014" s="739">
        <v>1700</v>
      </c>
      <c r="F1014" s="573" t="s">
        <v>1133</v>
      </c>
      <c r="G1014" s="735" t="s">
        <v>1134</v>
      </c>
      <c r="H1014" s="735" t="s">
        <v>1135</v>
      </c>
      <c r="I1014" s="735" t="s">
        <v>802</v>
      </c>
      <c r="J1014" s="838" t="s">
        <v>1135</v>
      </c>
      <c r="K1014" s="840">
        <v>4</v>
      </c>
      <c r="L1014" s="574">
        <v>12</v>
      </c>
      <c r="M1014" s="841">
        <v>21760.799999999999</v>
      </c>
      <c r="N1014" s="839">
        <v>3</v>
      </c>
      <c r="O1014" s="574">
        <v>6</v>
      </c>
      <c r="P1014" s="689">
        <v>11139.15</v>
      </c>
    </row>
    <row r="1015" spans="1:16" s="770" customFormat="1" ht="48">
      <c r="A1015" s="727" t="s">
        <v>18642</v>
      </c>
      <c r="B1015" s="693" t="s">
        <v>7471</v>
      </c>
      <c r="C1015" s="573" t="s">
        <v>73</v>
      </c>
      <c r="D1015" s="735" t="s">
        <v>813</v>
      </c>
      <c r="E1015" s="739">
        <v>1900</v>
      </c>
      <c r="F1015" s="573" t="s">
        <v>1136</v>
      </c>
      <c r="G1015" s="735" t="s">
        <v>1137</v>
      </c>
      <c r="H1015" s="735" t="s">
        <v>863</v>
      </c>
      <c r="I1015" s="735" t="s">
        <v>771</v>
      </c>
      <c r="J1015" s="838" t="s">
        <v>864</v>
      </c>
      <c r="K1015" s="840">
        <v>4</v>
      </c>
      <c r="L1015" s="574">
        <v>12</v>
      </c>
      <c r="M1015" s="841">
        <v>24160.799999999999</v>
      </c>
      <c r="N1015" s="839">
        <v>3</v>
      </c>
      <c r="O1015" s="574">
        <v>6</v>
      </c>
      <c r="P1015" s="689">
        <v>12429.15</v>
      </c>
    </row>
    <row r="1016" spans="1:16" s="770" customFormat="1" ht="24">
      <c r="A1016" s="727" t="s">
        <v>18642</v>
      </c>
      <c r="B1016" s="693" t="s">
        <v>7471</v>
      </c>
      <c r="C1016" s="573" t="s">
        <v>73</v>
      </c>
      <c r="D1016" s="735" t="s">
        <v>847</v>
      </c>
      <c r="E1016" s="739">
        <v>1750</v>
      </c>
      <c r="F1016" s="573" t="s">
        <v>1138</v>
      </c>
      <c r="G1016" s="735" t="s">
        <v>1139</v>
      </c>
      <c r="H1016" s="735" t="s">
        <v>824</v>
      </c>
      <c r="I1016" s="735" t="s">
        <v>771</v>
      </c>
      <c r="J1016" s="838" t="s">
        <v>825</v>
      </c>
      <c r="K1016" s="840">
        <v>2</v>
      </c>
      <c r="L1016" s="574">
        <v>12</v>
      </c>
      <c r="M1016" s="841">
        <v>22360.799999999999</v>
      </c>
      <c r="N1016" s="839">
        <v>2</v>
      </c>
      <c r="O1016" s="574">
        <v>6</v>
      </c>
      <c r="P1016" s="689">
        <v>11461.65</v>
      </c>
    </row>
    <row r="1017" spans="1:16" s="770" customFormat="1" ht="24">
      <c r="A1017" s="727" t="s">
        <v>18642</v>
      </c>
      <c r="B1017" s="693" t="s">
        <v>7471</v>
      </c>
      <c r="C1017" s="573" t="s">
        <v>73</v>
      </c>
      <c r="D1017" s="735" t="s">
        <v>1140</v>
      </c>
      <c r="E1017" s="739">
        <v>1800</v>
      </c>
      <c r="F1017" s="573" t="s">
        <v>1141</v>
      </c>
      <c r="G1017" s="735" t="s">
        <v>1142</v>
      </c>
      <c r="H1017" s="735" t="s">
        <v>916</v>
      </c>
      <c r="I1017" s="735" t="s">
        <v>1031</v>
      </c>
      <c r="J1017" s="838" t="s">
        <v>1143</v>
      </c>
      <c r="K1017" s="840">
        <v>3</v>
      </c>
      <c r="L1017" s="574">
        <v>12</v>
      </c>
      <c r="M1017" s="841">
        <v>22960.799999999999</v>
      </c>
      <c r="N1017" s="839">
        <v>2</v>
      </c>
      <c r="O1017" s="574">
        <v>6</v>
      </c>
      <c r="P1017" s="689">
        <v>11784.15</v>
      </c>
    </row>
    <row r="1018" spans="1:16" s="770" customFormat="1" ht="24">
      <c r="A1018" s="727" t="s">
        <v>18642</v>
      </c>
      <c r="B1018" s="693" t="s">
        <v>7471</v>
      </c>
      <c r="C1018" s="573" t="s">
        <v>73</v>
      </c>
      <c r="D1018" s="735" t="s">
        <v>1144</v>
      </c>
      <c r="E1018" s="739">
        <v>2700</v>
      </c>
      <c r="F1018" s="573" t="s">
        <v>1145</v>
      </c>
      <c r="G1018" s="735" t="s">
        <v>1146</v>
      </c>
      <c r="H1018" s="735" t="s">
        <v>21</v>
      </c>
      <c r="I1018" s="735" t="s">
        <v>21</v>
      </c>
      <c r="J1018" s="838" t="s">
        <v>21</v>
      </c>
      <c r="K1018" s="840">
        <v>1</v>
      </c>
      <c r="L1018" s="574">
        <v>1</v>
      </c>
      <c r="M1018" s="841">
        <v>533.70000000000005</v>
      </c>
      <c r="N1018" s="839">
        <v>2</v>
      </c>
      <c r="O1018" s="574">
        <v>6</v>
      </c>
      <c r="P1018" s="689">
        <v>17244.900000000001</v>
      </c>
    </row>
    <row r="1019" spans="1:16" s="770" customFormat="1" ht="24">
      <c r="A1019" s="727" t="s">
        <v>18642</v>
      </c>
      <c r="B1019" s="693" t="s">
        <v>7471</v>
      </c>
      <c r="C1019" s="573" t="s">
        <v>73</v>
      </c>
      <c r="D1019" s="735" t="s">
        <v>1147</v>
      </c>
      <c r="E1019" s="739">
        <v>2100</v>
      </c>
      <c r="F1019" s="573" t="s">
        <v>1148</v>
      </c>
      <c r="G1019" s="735" t="s">
        <v>1149</v>
      </c>
      <c r="H1019" s="735" t="s">
        <v>1150</v>
      </c>
      <c r="I1019" s="735" t="s">
        <v>802</v>
      </c>
      <c r="J1019" s="838" t="s">
        <v>1150</v>
      </c>
      <c r="K1019" s="840">
        <v>2</v>
      </c>
      <c r="L1019" s="574">
        <v>12</v>
      </c>
      <c r="M1019" s="841">
        <v>26560.799999999999</v>
      </c>
      <c r="N1019" s="839">
        <v>2</v>
      </c>
      <c r="O1019" s="574">
        <v>6</v>
      </c>
      <c r="P1019" s="689">
        <v>13644.9</v>
      </c>
    </row>
    <row r="1020" spans="1:16" s="770" customFormat="1" ht="36">
      <c r="A1020" s="727" t="s">
        <v>18642</v>
      </c>
      <c r="B1020" s="693" t="s">
        <v>7471</v>
      </c>
      <c r="C1020" s="573" t="s">
        <v>73</v>
      </c>
      <c r="D1020" s="735" t="s">
        <v>1151</v>
      </c>
      <c r="E1020" s="739">
        <v>2500</v>
      </c>
      <c r="F1020" s="573" t="s">
        <v>1152</v>
      </c>
      <c r="G1020" s="735" t="s">
        <v>1153</v>
      </c>
      <c r="H1020" s="735" t="s">
        <v>1154</v>
      </c>
      <c r="I1020" s="735" t="s">
        <v>802</v>
      </c>
      <c r="J1020" s="838" t="s">
        <v>1154</v>
      </c>
      <c r="K1020" s="840">
        <v>2</v>
      </c>
      <c r="L1020" s="574">
        <v>12</v>
      </c>
      <c r="M1020" s="841">
        <v>31360.799999999999</v>
      </c>
      <c r="N1020" s="839">
        <v>2</v>
      </c>
      <c r="O1020" s="574">
        <v>6</v>
      </c>
      <c r="P1020" s="689">
        <v>16044.9</v>
      </c>
    </row>
    <row r="1021" spans="1:16" s="770" customFormat="1" ht="24">
      <c r="A1021" s="727" t="s">
        <v>18642</v>
      </c>
      <c r="B1021" s="693" t="s">
        <v>7471</v>
      </c>
      <c r="C1021" s="573" t="s">
        <v>73</v>
      </c>
      <c r="D1021" s="735" t="s">
        <v>818</v>
      </c>
      <c r="E1021" s="739">
        <v>1700</v>
      </c>
      <c r="F1021" s="573" t="s">
        <v>1155</v>
      </c>
      <c r="G1021" s="735" t="s">
        <v>1156</v>
      </c>
      <c r="H1021" s="735" t="s">
        <v>854</v>
      </c>
      <c r="I1021" s="735" t="s">
        <v>802</v>
      </c>
      <c r="J1021" s="838" t="s">
        <v>854</v>
      </c>
      <c r="K1021" s="840">
        <v>4</v>
      </c>
      <c r="L1021" s="574">
        <v>13</v>
      </c>
      <c r="M1021" s="841">
        <v>16517.63</v>
      </c>
      <c r="N1021" s="839">
        <v>3</v>
      </c>
      <c r="O1021" s="574">
        <v>6</v>
      </c>
      <c r="P1021" s="689">
        <v>11139.15</v>
      </c>
    </row>
    <row r="1022" spans="1:16" s="770" customFormat="1" ht="24">
      <c r="A1022" s="727" t="s">
        <v>18642</v>
      </c>
      <c r="B1022" s="693" t="s">
        <v>7471</v>
      </c>
      <c r="C1022" s="573" t="s">
        <v>73</v>
      </c>
      <c r="D1022" s="735" t="s">
        <v>1157</v>
      </c>
      <c r="E1022" s="739">
        <v>1850</v>
      </c>
      <c r="F1022" s="573" t="s">
        <v>1158</v>
      </c>
      <c r="G1022" s="735" t="s">
        <v>1159</v>
      </c>
      <c r="H1022" s="735" t="s">
        <v>916</v>
      </c>
      <c r="I1022" s="735" t="s">
        <v>782</v>
      </c>
      <c r="J1022" s="838" t="s">
        <v>1160</v>
      </c>
      <c r="K1022" s="840">
        <v>3</v>
      </c>
      <c r="L1022" s="574">
        <v>12</v>
      </c>
      <c r="M1022" s="841">
        <v>23560.799999999999</v>
      </c>
      <c r="N1022" s="839">
        <v>2</v>
      </c>
      <c r="O1022" s="574">
        <v>6</v>
      </c>
      <c r="P1022" s="689">
        <v>12106.65</v>
      </c>
    </row>
    <row r="1023" spans="1:16" s="770" customFormat="1" ht="48">
      <c r="A1023" s="727" t="s">
        <v>18642</v>
      </c>
      <c r="B1023" s="693" t="s">
        <v>7471</v>
      </c>
      <c r="C1023" s="573" t="s">
        <v>73</v>
      </c>
      <c r="D1023" s="735" t="s">
        <v>1161</v>
      </c>
      <c r="E1023" s="739">
        <v>3100</v>
      </c>
      <c r="F1023" s="573" t="s">
        <v>1162</v>
      </c>
      <c r="G1023" s="735" t="s">
        <v>1163</v>
      </c>
      <c r="H1023" s="735" t="s">
        <v>1164</v>
      </c>
      <c r="I1023" s="735" t="s">
        <v>802</v>
      </c>
      <c r="J1023" s="838" t="s">
        <v>1164</v>
      </c>
      <c r="K1023" s="840">
        <v>2</v>
      </c>
      <c r="L1023" s="574">
        <v>12</v>
      </c>
      <c r="M1023" s="841">
        <v>38560.800000000003</v>
      </c>
      <c r="N1023" s="839">
        <v>2</v>
      </c>
      <c r="O1023" s="574">
        <v>6</v>
      </c>
      <c r="P1023" s="689">
        <v>19644.900000000001</v>
      </c>
    </row>
    <row r="1024" spans="1:16" s="770" customFormat="1" ht="24">
      <c r="A1024" s="727" t="s">
        <v>18642</v>
      </c>
      <c r="B1024" s="693" t="s">
        <v>7471</v>
      </c>
      <c r="C1024" s="573" t="s">
        <v>73</v>
      </c>
      <c r="D1024" s="735" t="s">
        <v>787</v>
      </c>
      <c r="E1024" s="739">
        <v>1600</v>
      </c>
      <c r="F1024" s="573" t="s">
        <v>1165</v>
      </c>
      <c r="G1024" s="735" t="s">
        <v>1166</v>
      </c>
      <c r="H1024" s="735" t="s">
        <v>21</v>
      </c>
      <c r="I1024" s="735" t="s">
        <v>21</v>
      </c>
      <c r="J1024" s="838" t="s">
        <v>21</v>
      </c>
      <c r="K1024" s="840">
        <v>2</v>
      </c>
      <c r="L1024" s="574">
        <v>12</v>
      </c>
      <c r="M1024" s="841">
        <v>20560.8</v>
      </c>
      <c r="N1024" s="839">
        <v>2</v>
      </c>
      <c r="O1024" s="574">
        <v>6</v>
      </c>
      <c r="P1024" s="689">
        <v>10494.15</v>
      </c>
    </row>
    <row r="1025" spans="1:16" s="770" customFormat="1" ht="36">
      <c r="A1025" s="727" t="s">
        <v>18642</v>
      </c>
      <c r="B1025" s="693" t="s">
        <v>7471</v>
      </c>
      <c r="C1025" s="573" t="s">
        <v>73</v>
      </c>
      <c r="D1025" s="735" t="s">
        <v>1167</v>
      </c>
      <c r="E1025" s="739">
        <v>4000</v>
      </c>
      <c r="F1025" s="573" t="s">
        <v>1168</v>
      </c>
      <c r="G1025" s="735" t="s">
        <v>1169</v>
      </c>
      <c r="H1025" s="735" t="s">
        <v>824</v>
      </c>
      <c r="I1025" s="735" t="s">
        <v>771</v>
      </c>
      <c r="J1025" s="838" t="s">
        <v>1170</v>
      </c>
      <c r="K1025" s="840">
        <v>2</v>
      </c>
      <c r="L1025" s="574">
        <v>5</v>
      </c>
      <c r="M1025" s="841">
        <v>20567</v>
      </c>
      <c r="N1025" s="839" t="s">
        <v>786</v>
      </c>
      <c r="O1025" s="574" t="s">
        <v>786</v>
      </c>
      <c r="P1025" s="689" t="s">
        <v>786</v>
      </c>
    </row>
    <row r="1026" spans="1:16" s="770" customFormat="1" ht="36">
      <c r="A1026" s="727" t="s">
        <v>18642</v>
      </c>
      <c r="B1026" s="693" t="s">
        <v>7471</v>
      </c>
      <c r="C1026" s="573" t="s">
        <v>73</v>
      </c>
      <c r="D1026" s="735" t="s">
        <v>1171</v>
      </c>
      <c r="E1026" s="739">
        <v>2500</v>
      </c>
      <c r="F1026" s="573" t="s">
        <v>1172</v>
      </c>
      <c r="G1026" s="735" t="s">
        <v>1173</v>
      </c>
      <c r="H1026" s="735" t="s">
        <v>1174</v>
      </c>
      <c r="I1026" s="735" t="s">
        <v>1031</v>
      </c>
      <c r="J1026" s="838" t="s">
        <v>1175</v>
      </c>
      <c r="K1026" s="840">
        <v>2</v>
      </c>
      <c r="L1026" s="574">
        <v>13</v>
      </c>
      <c r="M1026" s="841">
        <v>31110.799999999999</v>
      </c>
      <c r="N1026" s="839">
        <v>2</v>
      </c>
      <c r="O1026" s="574">
        <v>6</v>
      </c>
      <c r="P1026" s="689">
        <v>16044.9</v>
      </c>
    </row>
    <row r="1027" spans="1:16" s="770" customFormat="1" ht="24">
      <c r="A1027" s="727" t="s">
        <v>18642</v>
      </c>
      <c r="B1027" s="693" t="s">
        <v>7471</v>
      </c>
      <c r="C1027" s="573" t="s">
        <v>73</v>
      </c>
      <c r="D1027" s="735" t="s">
        <v>1176</v>
      </c>
      <c r="E1027" s="739">
        <v>4000</v>
      </c>
      <c r="F1027" s="573" t="s">
        <v>1177</v>
      </c>
      <c r="G1027" s="735" t="s">
        <v>1178</v>
      </c>
      <c r="H1027" s="735" t="s">
        <v>888</v>
      </c>
      <c r="I1027" s="735" t="s">
        <v>771</v>
      </c>
      <c r="J1027" s="838" t="s">
        <v>888</v>
      </c>
      <c r="K1027" s="840">
        <v>2</v>
      </c>
      <c r="L1027" s="574">
        <v>12</v>
      </c>
      <c r="M1027" s="841">
        <v>49360.800000000003</v>
      </c>
      <c r="N1027" s="839">
        <v>2</v>
      </c>
      <c r="O1027" s="574">
        <v>6</v>
      </c>
      <c r="P1027" s="689">
        <v>25044.9</v>
      </c>
    </row>
    <row r="1028" spans="1:16" s="770" customFormat="1" ht="36">
      <c r="A1028" s="727" t="s">
        <v>18642</v>
      </c>
      <c r="B1028" s="693" t="s">
        <v>7471</v>
      </c>
      <c r="C1028" s="573" t="s">
        <v>73</v>
      </c>
      <c r="D1028" s="735" t="s">
        <v>767</v>
      </c>
      <c r="E1028" s="739">
        <v>1700</v>
      </c>
      <c r="F1028" s="573" t="s">
        <v>1179</v>
      </c>
      <c r="G1028" s="735" t="s">
        <v>1180</v>
      </c>
      <c r="H1028" s="735" t="s">
        <v>1181</v>
      </c>
      <c r="I1028" s="735" t="s">
        <v>771</v>
      </c>
      <c r="J1028" s="838" t="s">
        <v>963</v>
      </c>
      <c r="K1028" s="840">
        <v>4</v>
      </c>
      <c r="L1028" s="574">
        <v>10</v>
      </c>
      <c r="M1028" s="841">
        <v>18134</v>
      </c>
      <c r="N1028" s="839" t="s">
        <v>786</v>
      </c>
      <c r="O1028" s="574" t="s">
        <v>786</v>
      </c>
      <c r="P1028" s="689" t="s">
        <v>786</v>
      </c>
    </row>
    <row r="1029" spans="1:16" s="770" customFormat="1" ht="24">
      <c r="A1029" s="727" t="s">
        <v>18642</v>
      </c>
      <c r="B1029" s="693" t="s">
        <v>7471</v>
      </c>
      <c r="C1029" s="573" t="s">
        <v>73</v>
      </c>
      <c r="D1029" s="735" t="s">
        <v>1182</v>
      </c>
      <c r="E1029" s="739">
        <v>2100</v>
      </c>
      <c r="F1029" s="573" t="s">
        <v>1183</v>
      </c>
      <c r="G1029" s="735" t="s">
        <v>1184</v>
      </c>
      <c r="H1029" s="735" t="s">
        <v>824</v>
      </c>
      <c r="I1029" s="735" t="s">
        <v>771</v>
      </c>
      <c r="J1029" s="838" t="s">
        <v>825</v>
      </c>
      <c r="K1029" s="840">
        <v>2</v>
      </c>
      <c r="L1029" s="574">
        <v>13</v>
      </c>
      <c r="M1029" s="841">
        <v>26560.799999999999</v>
      </c>
      <c r="N1029" s="839">
        <v>2</v>
      </c>
      <c r="O1029" s="574">
        <v>6</v>
      </c>
      <c r="P1029" s="689">
        <v>13644.9</v>
      </c>
    </row>
    <row r="1030" spans="1:16" s="770" customFormat="1" ht="24">
      <c r="A1030" s="727" t="s">
        <v>18642</v>
      </c>
      <c r="B1030" s="693" t="s">
        <v>7471</v>
      </c>
      <c r="C1030" s="573" t="s">
        <v>73</v>
      </c>
      <c r="D1030" s="735" t="s">
        <v>821</v>
      </c>
      <c r="E1030" s="739">
        <v>1900</v>
      </c>
      <c r="F1030" s="573" t="s">
        <v>1185</v>
      </c>
      <c r="G1030" s="735" t="s">
        <v>1186</v>
      </c>
      <c r="H1030" s="735" t="s">
        <v>824</v>
      </c>
      <c r="I1030" s="735" t="s">
        <v>771</v>
      </c>
      <c r="J1030" s="838" t="s">
        <v>825</v>
      </c>
      <c r="K1030" s="840">
        <v>2</v>
      </c>
      <c r="L1030" s="574">
        <v>12</v>
      </c>
      <c r="M1030" s="841">
        <v>24160.799999999999</v>
      </c>
      <c r="N1030" s="839">
        <v>2</v>
      </c>
      <c r="O1030" s="574">
        <v>6</v>
      </c>
      <c r="P1030" s="689">
        <v>12429.15</v>
      </c>
    </row>
    <row r="1031" spans="1:16" s="770" customFormat="1" ht="24">
      <c r="A1031" s="727" t="s">
        <v>18642</v>
      </c>
      <c r="B1031" s="693" t="s">
        <v>7471</v>
      </c>
      <c r="C1031" s="573" t="s">
        <v>73</v>
      </c>
      <c r="D1031" s="735" t="s">
        <v>1187</v>
      </c>
      <c r="E1031" s="739">
        <v>3400</v>
      </c>
      <c r="F1031" s="573" t="s">
        <v>1188</v>
      </c>
      <c r="G1031" s="735" t="s">
        <v>1189</v>
      </c>
      <c r="H1031" s="735" t="s">
        <v>986</v>
      </c>
      <c r="I1031" s="735" t="s">
        <v>771</v>
      </c>
      <c r="J1031" s="838" t="s">
        <v>1190</v>
      </c>
      <c r="K1031" s="840">
        <v>3</v>
      </c>
      <c r="L1031" s="574">
        <v>12</v>
      </c>
      <c r="M1031" s="841">
        <v>42160.800000000003</v>
      </c>
      <c r="N1031" s="839">
        <v>2</v>
      </c>
      <c r="O1031" s="574">
        <v>6</v>
      </c>
      <c r="P1031" s="689">
        <v>21444.9</v>
      </c>
    </row>
    <row r="1032" spans="1:16" s="770" customFormat="1" ht="24">
      <c r="A1032" s="727" t="s">
        <v>18642</v>
      </c>
      <c r="B1032" s="693" t="s">
        <v>7471</v>
      </c>
      <c r="C1032" s="573" t="s">
        <v>73</v>
      </c>
      <c r="D1032" s="735" t="s">
        <v>1025</v>
      </c>
      <c r="E1032" s="739">
        <v>1900</v>
      </c>
      <c r="F1032" s="573" t="s">
        <v>1191</v>
      </c>
      <c r="G1032" s="735" t="s">
        <v>1192</v>
      </c>
      <c r="H1032" s="735" t="s">
        <v>1135</v>
      </c>
      <c r="I1032" s="735" t="s">
        <v>802</v>
      </c>
      <c r="J1032" s="838" t="s">
        <v>1135</v>
      </c>
      <c r="K1032" s="840">
        <v>4</v>
      </c>
      <c r="L1032" s="574">
        <v>12</v>
      </c>
      <c r="M1032" s="841">
        <v>24160.799999999999</v>
      </c>
      <c r="N1032" s="839">
        <v>2</v>
      </c>
      <c r="O1032" s="574">
        <v>6</v>
      </c>
      <c r="P1032" s="689">
        <v>12429.15</v>
      </c>
    </row>
    <row r="1033" spans="1:16" s="770" customFormat="1" ht="24">
      <c r="A1033" s="727" t="s">
        <v>18642</v>
      </c>
      <c r="B1033" s="693" t="s">
        <v>7471</v>
      </c>
      <c r="C1033" s="573" t="s">
        <v>73</v>
      </c>
      <c r="D1033" s="735" t="s">
        <v>855</v>
      </c>
      <c r="E1033" s="739">
        <v>1700</v>
      </c>
      <c r="F1033" s="573" t="s">
        <v>1193</v>
      </c>
      <c r="G1033" s="735" t="s">
        <v>1194</v>
      </c>
      <c r="H1033" s="735" t="s">
        <v>1195</v>
      </c>
      <c r="I1033" s="735" t="s">
        <v>782</v>
      </c>
      <c r="J1033" s="838" t="s">
        <v>1195</v>
      </c>
      <c r="K1033" s="840">
        <v>2</v>
      </c>
      <c r="L1033" s="574">
        <v>7</v>
      </c>
      <c r="M1033" s="841">
        <v>11190.77</v>
      </c>
      <c r="N1033" s="839">
        <v>1</v>
      </c>
      <c r="O1033" s="574">
        <v>1</v>
      </c>
      <c r="P1033" s="689">
        <v>1874.15</v>
      </c>
    </row>
    <row r="1034" spans="1:16" s="770" customFormat="1" ht="24">
      <c r="A1034" s="727" t="s">
        <v>18642</v>
      </c>
      <c r="B1034" s="693" t="s">
        <v>7471</v>
      </c>
      <c r="C1034" s="573" t="s">
        <v>73</v>
      </c>
      <c r="D1034" s="735" t="s">
        <v>1147</v>
      </c>
      <c r="E1034" s="739">
        <v>2100</v>
      </c>
      <c r="F1034" s="573" t="s">
        <v>1196</v>
      </c>
      <c r="G1034" s="735" t="s">
        <v>1197</v>
      </c>
      <c r="H1034" s="735" t="s">
        <v>824</v>
      </c>
      <c r="I1034" s="735" t="s">
        <v>771</v>
      </c>
      <c r="J1034" s="838" t="s">
        <v>825</v>
      </c>
      <c r="K1034" s="840">
        <v>1</v>
      </c>
      <c r="L1034" s="574">
        <v>1</v>
      </c>
      <c r="M1034" s="841">
        <v>2213.4</v>
      </c>
      <c r="N1034" s="839">
        <v>2</v>
      </c>
      <c r="O1034" s="574">
        <v>6</v>
      </c>
      <c r="P1034" s="689">
        <v>15744.9</v>
      </c>
    </row>
    <row r="1035" spans="1:16" s="770" customFormat="1" ht="24">
      <c r="A1035" s="727" t="s">
        <v>18642</v>
      </c>
      <c r="B1035" s="693" t="s">
        <v>7471</v>
      </c>
      <c r="C1035" s="573" t="s">
        <v>73</v>
      </c>
      <c r="D1035" s="735" t="s">
        <v>1198</v>
      </c>
      <c r="E1035" s="739">
        <v>2450</v>
      </c>
      <c r="F1035" s="573" t="s">
        <v>1196</v>
      </c>
      <c r="G1035" s="735" t="s">
        <v>1197</v>
      </c>
      <c r="H1035" s="735" t="s">
        <v>824</v>
      </c>
      <c r="I1035" s="735" t="s">
        <v>771</v>
      </c>
      <c r="J1035" s="838" t="s">
        <v>825</v>
      </c>
      <c r="K1035" s="840">
        <v>2</v>
      </c>
      <c r="L1035" s="574">
        <v>12</v>
      </c>
      <c r="M1035" s="841">
        <v>28279.06</v>
      </c>
      <c r="N1035" s="839">
        <v>2</v>
      </c>
      <c r="O1035" s="574">
        <v>6</v>
      </c>
      <c r="P1035" s="689">
        <v>15744.9</v>
      </c>
    </row>
    <row r="1036" spans="1:16" s="770" customFormat="1" ht="24">
      <c r="A1036" s="727" t="s">
        <v>18642</v>
      </c>
      <c r="B1036" s="693" t="s">
        <v>7471</v>
      </c>
      <c r="C1036" s="573" t="s">
        <v>73</v>
      </c>
      <c r="D1036" s="735" t="s">
        <v>778</v>
      </c>
      <c r="E1036" s="739">
        <v>1750</v>
      </c>
      <c r="F1036" s="573" t="s">
        <v>1199</v>
      </c>
      <c r="G1036" s="735" t="s">
        <v>1200</v>
      </c>
      <c r="H1036" s="735" t="s">
        <v>952</v>
      </c>
      <c r="I1036" s="735" t="s">
        <v>771</v>
      </c>
      <c r="J1036" s="838" t="s">
        <v>875</v>
      </c>
      <c r="K1036" s="840">
        <v>4</v>
      </c>
      <c r="L1036" s="574">
        <v>12</v>
      </c>
      <c r="M1036" s="841">
        <v>22360.799999999999</v>
      </c>
      <c r="N1036" s="839">
        <v>3</v>
      </c>
      <c r="O1036" s="574">
        <v>6</v>
      </c>
      <c r="P1036" s="689">
        <v>11461.65</v>
      </c>
    </row>
    <row r="1037" spans="1:16" s="770" customFormat="1" ht="36">
      <c r="A1037" s="727" t="s">
        <v>18642</v>
      </c>
      <c r="B1037" s="693" t="s">
        <v>7471</v>
      </c>
      <c r="C1037" s="573" t="s">
        <v>73</v>
      </c>
      <c r="D1037" s="735" t="s">
        <v>1025</v>
      </c>
      <c r="E1037" s="739">
        <v>1900</v>
      </c>
      <c r="F1037" s="573" t="s">
        <v>1201</v>
      </c>
      <c r="G1037" s="735" t="s">
        <v>1202</v>
      </c>
      <c r="H1037" s="735" t="s">
        <v>1203</v>
      </c>
      <c r="I1037" s="735" t="s">
        <v>802</v>
      </c>
      <c r="J1037" s="838" t="s">
        <v>1204</v>
      </c>
      <c r="K1037" s="840">
        <v>4</v>
      </c>
      <c r="L1037" s="574">
        <v>13</v>
      </c>
      <c r="M1037" s="841">
        <v>18964.3</v>
      </c>
      <c r="N1037" s="839">
        <v>2</v>
      </c>
      <c r="O1037" s="574">
        <v>6</v>
      </c>
      <c r="P1037" s="689">
        <v>12429.15</v>
      </c>
    </row>
    <row r="1038" spans="1:16" s="770" customFormat="1" ht="36">
      <c r="A1038" s="727" t="s">
        <v>18642</v>
      </c>
      <c r="B1038" s="693" t="s">
        <v>7471</v>
      </c>
      <c r="C1038" s="573" t="s">
        <v>73</v>
      </c>
      <c r="D1038" s="735" t="s">
        <v>980</v>
      </c>
      <c r="E1038" s="739">
        <v>3100</v>
      </c>
      <c r="F1038" s="573" t="s">
        <v>1205</v>
      </c>
      <c r="G1038" s="735" t="s">
        <v>1206</v>
      </c>
      <c r="H1038" s="735" t="s">
        <v>1207</v>
      </c>
      <c r="I1038" s="735" t="s">
        <v>771</v>
      </c>
      <c r="J1038" s="838" t="s">
        <v>1208</v>
      </c>
      <c r="K1038" s="840">
        <v>2</v>
      </c>
      <c r="L1038" s="574">
        <v>12</v>
      </c>
      <c r="M1038" s="841">
        <v>38560.800000000003</v>
      </c>
      <c r="N1038" s="839">
        <v>2</v>
      </c>
      <c r="O1038" s="574">
        <v>6</v>
      </c>
      <c r="P1038" s="689">
        <v>19644.900000000001</v>
      </c>
    </row>
    <row r="1039" spans="1:16" s="770" customFormat="1" ht="24">
      <c r="A1039" s="727" t="s">
        <v>18642</v>
      </c>
      <c r="B1039" s="693" t="s">
        <v>7471</v>
      </c>
      <c r="C1039" s="573" t="s">
        <v>73</v>
      </c>
      <c r="D1039" s="735" t="s">
        <v>767</v>
      </c>
      <c r="E1039" s="739">
        <v>1700</v>
      </c>
      <c r="F1039" s="573" t="s">
        <v>1209</v>
      </c>
      <c r="G1039" s="735" t="s">
        <v>1210</v>
      </c>
      <c r="H1039" s="735" t="s">
        <v>864</v>
      </c>
      <c r="I1039" s="735" t="s">
        <v>771</v>
      </c>
      <c r="J1039" s="838" t="s">
        <v>864</v>
      </c>
      <c r="K1039" s="840">
        <v>4</v>
      </c>
      <c r="L1039" s="574">
        <v>12</v>
      </c>
      <c r="M1039" s="841">
        <v>21760.799999999999</v>
      </c>
      <c r="N1039" s="839">
        <v>2</v>
      </c>
      <c r="O1039" s="574">
        <v>6</v>
      </c>
      <c r="P1039" s="689">
        <v>11139.15</v>
      </c>
    </row>
    <row r="1040" spans="1:16" s="770" customFormat="1" ht="36">
      <c r="A1040" s="727" t="s">
        <v>18642</v>
      </c>
      <c r="B1040" s="693" t="s">
        <v>7471</v>
      </c>
      <c r="C1040" s="573" t="s">
        <v>73</v>
      </c>
      <c r="D1040" s="735" t="s">
        <v>1014</v>
      </c>
      <c r="E1040" s="739">
        <v>1600</v>
      </c>
      <c r="F1040" s="573" t="s">
        <v>1211</v>
      </c>
      <c r="G1040" s="735" t="s">
        <v>1212</v>
      </c>
      <c r="H1040" s="735" t="s">
        <v>1213</v>
      </c>
      <c r="I1040" s="735" t="s">
        <v>771</v>
      </c>
      <c r="J1040" s="838" t="s">
        <v>1214</v>
      </c>
      <c r="K1040" s="840">
        <v>2</v>
      </c>
      <c r="L1040" s="574">
        <v>12</v>
      </c>
      <c r="M1040" s="841">
        <v>20560.8</v>
      </c>
      <c r="N1040" s="839">
        <v>2</v>
      </c>
      <c r="O1040" s="574">
        <v>6</v>
      </c>
      <c r="P1040" s="689">
        <v>10494.15</v>
      </c>
    </row>
    <row r="1041" spans="1:16" s="770" customFormat="1" ht="36">
      <c r="A1041" s="727" t="s">
        <v>18642</v>
      </c>
      <c r="B1041" s="693" t="s">
        <v>7471</v>
      </c>
      <c r="C1041" s="573" t="s">
        <v>73</v>
      </c>
      <c r="D1041" s="735" t="s">
        <v>994</v>
      </c>
      <c r="E1041" s="739">
        <v>1850</v>
      </c>
      <c r="F1041" s="573" t="s">
        <v>1215</v>
      </c>
      <c r="G1041" s="735" t="s">
        <v>1216</v>
      </c>
      <c r="H1041" s="735" t="s">
        <v>770</v>
      </c>
      <c r="I1041" s="735" t="s">
        <v>782</v>
      </c>
      <c r="J1041" s="838" t="s">
        <v>1217</v>
      </c>
      <c r="K1041" s="840">
        <v>3</v>
      </c>
      <c r="L1041" s="574">
        <v>12</v>
      </c>
      <c r="M1041" s="841">
        <v>23560.799999999999</v>
      </c>
      <c r="N1041" s="839">
        <v>2</v>
      </c>
      <c r="O1041" s="574">
        <v>6</v>
      </c>
      <c r="P1041" s="689">
        <v>12106.65</v>
      </c>
    </row>
    <row r="1042" spans="1:16" s="770" customFormat="1" ht="24">
      <c r="A1042" s="727" t="s">
        <v>18642</v>
      </c>
      <c r="B1042" s="693" t="s">
        <v>7471</v>
      </c>
      <c r="C1042" s="573" t="s">
        <v>73</v>
      </c>
      <c r="D1042" s="735" t="s">
        <v>818</v>
      </c>
      <c r="E1042" s="739">
        <v>1700</v>
      </c>
      <c r="F1042" s="573" t="s">
        <v>1218</v>
      </c>
      <c r="G1042" s="735" t="s">
        <v>1219</v>
      </c>
      <c r="H1042" s="735" t="s">
        <v>824</v>
      </c>
      <c r="I1042" s="735" t="s">
        <v>771</v>
      </c>
      <c r="J1042" s="838" t="s">
        <v>825</v>
      </c>
      <c r="K1042" s="840">
        <v>2</v>
      </c>
      <c r="L1042" s="574">
        <v>9</v>
      </c>
      <c r="M1042" s="841">
        <v>15680.76</v>
      </c>
      <c r="N1042" s="839">
        <v>3</v>
      </c>
      <c r="O1042" s="574">
        <v>6</v>
      </c>
      <c r="P1042" s="689">
        <v>11139.15</v>
      </c>
    </row>
    <row r="1043" spans="1:16" s="770" customFormat="1" ht="24">
      <c r="A1043" s="727" t="s">
        <v>18642</v>
      </c>
      <c r="B1043" s="693" t="s">
        <v>7471</v>
      </c>
      <c r="C1043" s="573" t="s">
        <v>73</v>
      </c>
      <c r="D1043" s="735" t="s">
        <v>1220</v>
      </c>
      <c r="E1043" s="739">
        <v>1850</v>
      </c>
      <c r="F1043" s="573" t="s">
        <v>1221</v>
      </c>
      <c r="G1043" s="735" t="s">
        <v>1222</v>
      </c>
      <c r="H1043" s="735" t="s">
        <v>831</v>
      </c>
      <c r="I1043" s="735" t="s">
        <v>771</v>
      </c>
      <c r="J1043" s="838" t="s">
        <v>1032</v>
      </c>
      <c r="K1043" s="840">
        <v>3</v>
      </c>
      <c r="L1043" s="574">
        <v>12</v>
      </c>
      <c r="M1043" s="841">
        <v>23560.799999999999</v>
      </c>
      <c r="N1043" s="839">
        <v>2</v>
      </c>
      <c r="O1043" s="574">
        <v>6</v>
      </c>
      <c r="P1043" s="689">
        <v>12106.65</v>
      </c>
    </row>
    <row r="1044" spans="1:16" s="770" customFormat="1" ht="36">
      <c r="A1044" s="727" t="s">
        <v>18642</v>
      </c>
      <c r="B1044" s="693" t="s">
        <v>7471</v>
      </c>
      <c r="C1044" s="573" t="s">
        <v>73</v>
      </c>
      <c r="D1044" s="735" t="s">
        <v>1223</v>
      </c>
      <c r="E1044" s="739">
        <v>1850</v>
      </c>
      <c r="F1044" s="573" t="s">
        <v>1224</v>
      </c>
      <c r="G1044" s="735" t="s">
        <v>1225</v>
      </c>
      <c r="H1044" s="735" t="s">
        <v>888</v>
      </c>
      <c r="I1044" s="735" t="s">
        <v>1031</v>
      </c>
      <c r="J1044" s="838" t="s">
        <v>888</v>
      </c>
      <c r="K1044" s="840">
        <v>2</v>
      </c>
      <c r="L1044" s="574">
        <v>12</v>
      </c>
      <c r="M1044" s="841">
        <v>23560.799999999999</v>
      </c>
      <c r="N1044" s="839">
        <v>2</v>
      </c>
      <c r="O1044" s="574">
        <v>6</v>
      </c>
      <c r="P1044" s="689">
        <v>12106.65</v>
      </c>
    </row>
    <row r="1045" spans="1:16" s="770" customFormat="1" ht="24">
      <c r="A1045" s="727" t="s">
        <v>18642</v>
      </c>
      <c r="B1045" s="693" t="s">
        <v>7471</v>
      </c>
      <c r="C1045" s="573" t="s">
        <v>73</v>
      </c>
      <c r="D1045" s="735" t="s">
        <v>1226</v>
      </c>
      <c r="E1045" s="739">
        <v>3900</v>
      </c>
      <c r="F1045" s="573" t="s">
        <v>1227</v>
      </c>
      <c r="G1045" s="735" t="s">
        <v>1228</v>
      </c>
      <c r="H1045" s="735" t="s">
        <v>838</v>
      </c>
      <c r="I1045" s="735" t="s">
        <v>839</v>
      </c>
      <c r="J1045" s="838" t="s">
        <v>840</v>
      </c>
      <c r="K1045" s="840">
        <v>2</v>
      </c>
      <c r="L1045" s="574">
        <v>12</v>
      </c>
      <c r="M1045" s="841">
        <v>48160.800000000003</v>
      </c>
      <c r="N1045" s="839">
        <v>2</v>
      </c>
      <c r="O1045" s="574">
        <v>6</v>
      </c>
      <c r="P1045" s="689">
        <v>24444.9</v>
      </c>
    </row>
    <row r="1046" spans="1:16" s="770" customFormat="1" ht="24">
      <c r="A1046" s="727" t="s">
        <v>18642</v>
      </c>
      <c r="B1046" s="693" t="s">
        <v>7471</v>
      </c>
      <c r="C1046" s="573" t="s">
        <v>73</v>
      </c>
      <c r="D1046" s="735" t="s">
        <v>1025</v>
      </c>
      <c r="E1046" s="739">
        <v>1900</v>
      </c>
      <c r="F1046" s="573" t="s">
        <v>1229</v>
      </c>
      <c r="G1046" s="735" t="s">
        <v>1230</v>
      </c>
      <c r="H1046" s="735" t="s">
        <v>824</v>
      </c>
      <c r="I1046" s="735" t="s">
        <v>771</v>
      </c>
      <c r="J1046" s="838" t="s">
        <v>825</v>
      </c>
      <c r="K1046" s="840">
        <v>4</v>
      </c>
      <c r="L1046" s="574">
        <v>12</v>
      </c>
      <c r="M1046" s="841">
        <v>23251.93</v>
      </c>
      <c r="N1046" s="839">
        <v>2</v>
      </c>
      <c r="O1046" s="574">
        <v>6</v>
      </c>
      <c r="P1046" s="689">
        <v>12429.15</v>
      </c>
    </row>
    <row r="1047" spans="1:16" s="770" customFormat="1" ht="24">
      <c r="A1047" s="727" t="s">
        <v>18642</v>
      </c>
      <c r="B1047" s="693" t="s">
        <v>7471</v>
      </c>
      <c r="C1047" s="573" t="s">
        <v>73</v>
      </c>
      <c r="D1047" s="735" t="s">
        <v>1025</v>
      </c>
      <c r="E1047" s="739">
        <v>1900</v>
      </c>
      <c r="F1047" s="573" t="s">
        <v>1231</v>
      </c>
      <c r="G1047" s="735" t="s">
        <v>1232</v>
      </c>
      <c r="H1047" s="735" t="s">
        <v>1233</v>
      </c>
      <c r="I1047" s="735" t="s">
        <v>771</v>
      </c>
      <c r="J1047" s="838" t="s">
        <v>1233</v>
      </c>
      <c r="K1047" s="840">
        <v>4</v>
      </c>
      <c r="L1047" s="574">
        <v>12</v>
      </c>
      <c r="M1047" s="841">
        <v>24160.799999999999</v>
      </c>
      <c r="N1047" s="839">
        <v>2</v>
      </c>
      <c r="O1047" s="574">
        <v>6</v>
      </c>
      <c r="P1047" s="689">
        <v>10979.44</v>
      </c>
    </row>
    <row r="1048" spans="1:16" s="770" customFormat="1" ht="24">
      <c r="A1048" s="727" t="s">
        <v>18642</v>
      </c>
      <c r="B1048" s="693" t="s">
        <v>7471</v>
      </c>
      <c r="C1048" s="573" t="s">
        <v>73</v>
      </c>
      <c r="D1048" s="735" t="s">
        <v>1234</v>
      </c>
      <c r="E1048" s="739">
        <v>5000</v>
      </c>
      <c r="F1048" s="573" t="s">
        <v>1235</v>
      </c>
      <c r="G1048" s="735" t="s">
        <v>1236</v>
      </c>
      <c r="H1048" s="735" t="s">
        <v>912</v>
      </c>
      <c r="I1048" s="735" t="s">
        <v>771</v>
      </c>
      <c r="J1048" s="838" t="s">
        <v>1237</v>
      </c>
      <c r="K1048" s="840">
        <v>2</v>
      </c>
      <c r="L1048" s="574">
        <v>13</v>
      </c>
      <c r="M1048" s="841">
        <v>61360.800000000003</v>
      </c>
      <c r="N1048" s="839">
        <v>2</v>
      </c>
      <c r="O1048" s="574">
        <v>6</v>
      </c>
      <c r="P1048" s="689">
        <v>31044.9</v>
      </c>
    </row>
    <row r="1049" spans="1:16" s="770" customFormat="1" ht="24">
      <c r="A1049" s="727" t="s">
        <v>18642</v>
      </c>
      <c r="B1049" s="693" t="s">
        <v>7471</v>
      </c>
      <c r="C1049" s="573" t="s">
        <v>73</v>
      </c>
      <c r="D1049" s="735" t="s">
        <v>1104</v>
      </c>
      <c r="E1049" s="739">
        <v>1850</v>
      </c>
      <c r="F1049" s="573" t="s">
        <v>1238</v>
      </c>
      <c r="G1049" s="735" t="s">
        <v>1239</v>
      </c>
      <c r="H1049" s="735" t="s">
        <v>1240</v>
      </c>
      <c r="I1049" s="735" t="s">
        <v>802</v>
      </c>
      <c r="J1049" s="838" t="s">
        <v>1240</v>
      </c>
      <c r="K1049" s="840">
        <v>2</v>
      </c>
      <c r="L1049" s="574">
        <v>12</v>
      </c>
      <c r="M1049" s="841">
        <v>23560.799999999999</v>
      </c>
      <c r="N1049" s="839">
        <v>2</v>
      </c>
      <c r="O1049" s="574">
        <v>6</v>
      </c>
      <c r="P1049" s="689">
        <v>12106.65</v>
      </c>
    </row>
    <row r="1050" spans="1:16" s="770" customFormat="1" ht="24">
      <c r="A1050" s="727" t="s">
        <v>18642</v>
      </c>
      <c r="B1050" s="693" t="s">
        <v>7471</v>
      </c>
      <c r="C1050" s="573" t="s">
        <v>73</v>
      </c>
      <c r="D1050" s="735" t="s">
        <v>1241</v>
      </c>
      <c r="E1050" s="739">
        <v>1800</v>
      </c>
      <c r="F1050" s="573" t="s">
        <v>1242</v>
      </c>
      <c r="G1050" s="735" t="s">
        <v>1243</v>
      </c>
      <c r="H1050" s="735" t="s">
        <v>864</v>
      </c>
      <c r="I1050" s="735" t="s">
        <v>771</v>
      </c>
      <c r="J1050" s="838" t="s">
        <v>864</v>
      </c>
      <c r="K1050" s="840">
        <v>2</v>
      </c>
      <c r="L1050" s="574">
        <v>12</v>
      </c>
      <c r="M1050" s="841">
        <v>22960.799999999999</v>
      </c>
      <c r="N1050" s="839">
        <v>3</v>
      </c>
      <c r="O1050" s="574">
        <v>6</v>
      </c>
      <c r="P1050" s="689">
        <v>11784.15</v>
      </c>
    </row>
    <row r="1051" spans="1:16" s="770" customFormat="1" ht="36">
      <c r="A1051" s="727" t="s">
        <v>18642</v>
      </c>
      <c r="B1051" s="693" t="s">
        <v>7471</v>
      </c>
      <c r="C1051" s="573" t="s">
        <v>73</v>
      </c>
      <c r="D1051" s="735" t="s">
        <v>818</v>
      </c>
      <c r="E1051" s="739">
        <v>1700</v>
      </c>
      <c r="F1051" s="573" t="s">
        <v>1244</v>
      </c>
      <c r="G1051" s="735" t="s">
        <v>1245</v>
      </c>
      <c r="H1051" s="735" t="s">
        <v>854</v>
      </c>
      <c r="I1051" s="735" t="s">
        <v>771</v>
      </c>
      <c r="J1051" s="838" t="s">
        <v>854</v>
      </c>
      <c r="K1051" s="840">
        <v>4</v>
      </c>
      <c r="L1051" s="574">
        <v>12</v>
      </c>
      <c r="M1051" s="841">
        <v>21760.799999999999</v>
      </c>
      <c r="N1051" s="839">
        <v>1</v>
      </c>
      <c r="O1051" s="574">
        <v>2</v>
      </c>
      <c r="P1051" s="689">
        <v>2184.5100000000002</v>
      </c>
    </row>
    <row r="1052" spans="1:16" s="770" customFormat="1" ht="24">
      <c r="A1052" s="727" t="s">
        <v>18642</v>
      </c>
      <c r="B1052" s="693" t="s">
        <v>7471</v>
      </c>
      <c r="C1052" s="573" t="s">
        <v>73</v>
      </c>
      <c r="D1052" s="735" t="s">
        <v>767</v>
      </c>
      <c r="E1052" s="739">
        <v>1700</v>
      </c>
      <c r="F1052" s="573" t="s">
        <v>1246</v>
      </c>
      <c r="G1052" s="735" t="s">
        <v>1247</v>
      </c>
      <c r="H1052" s="735" t="s">
        <v>1248</v>
      </c>
      <c r="I1052" s="735" t="s">
        <v>771</v>
      </c>
      <c r="J1052" s="838" t="s">
        <v>1249</v>
      </c>
      <c r="K1052" s="840">
        <v>4</v>
      </c>
      <c r="L1052" s="574">
        <v>12</v>
      </c>
      <c r="M1052" s="841">
        <v>21760.799999999999</v>
      </c>
      <c r="N1052" s="839">
        <v>3</v>
      </c>
      <c r="O1052" s="574">
        <v>6</v>
      </c>
      <c r="P1052" s="689">
        <v>11139.15</v>
      </c>
    </row>
    <row r="1053" spans="1:16" s="770" customFormat="1" ht="24">
      <c r="A1053" s="727" t="s">
        <v>18642</v>
      </c>
      <c r="B1053" s="693" t="s">
        <v>7471</v>
      </c>
      <c r="C1053" s="573" t="s">
        <v>73</v>
      </c>
      <c r="D1053" s="735" t="s">
        <v>1250</v>
      </c>
      <c r="E1053" s="739">
        <v>3400</v>
      </c>
      <c r="F1053" s="573" t="s">
        <v>1251</v>
      </c>
      <c r="G1053" s="735" t="s">
        <v>1252</v>
      </c>
      <c r="H1053" s="735" t="s">
        <v>935</v>
      </c>
      <c r="I1053" s="735" t="s">
        <v>771</v>
      </c>
      <c r="J1053" s="838" t="s">
        <v>934</v>
      </c>
      <c r="K1053" s="840">
        <v>2</v>
      </c>
      <c r="L1053" s="574">
        <v>12</v>
      </c>
      <c r="M1053" s="841">
        <v>42160.800000000003</v>
      </c>
      <c r="N1053" s="839">
        <v>2</v>
      </c>
      <c r="O1053" s="574">
        <v>6</v>
      </c>
      <c r="P1053" s="689">
        <v>21444.9</v>
      </c>
    </row>
    <row r="1054" spans="1:16" s="770" customFormat="1" ht="24">
      <c r="A1054" s="727" t="s">
        <v>18642</v>
      </c>
      <c r="B1054" s="693" t="s">
        <v>7471</v>
      </c>
      <c r="C1054" s="573" t="s">
        <v>73</v>
      </c>
      <c r="D1054" s="735" t="s">
        <v>1104</v>
      </c>
      <c r="E1054" s="739">
        <v>1850</v>
      </c>
      <c r="F1054" s="573" t="s">
        <v>1253</v>
      </c>
      <c r="G1054" s="735" t="s">
        <v>1254</v>
      </c>
      <c r="H1054" s="735" t="s">
        <v>824</v>
      </c>
      <c r="I1054" s="735" t="s">
        <v>944</v>
      </c>
      <c r="J1054" s="838" t="s">
        <v>825</v>
      </c>
      <c r="K1054" s="840">
        <v>3</v>
      </c>
      <c r="L1054" s="574">
        <v>12</v>
      </c>
      <c r="M1054" s="841">
        <v>23560.799999999999</v>
      </c>
      <c r="N1054" s="839">
        <v>2</v>
      </c>
      <c r="O1054" s="574">
        <v>6</v>
      </c>
      <c r="P1054" s="689">
        <v>12106.65</v>
      </c>
    </row>
    <row r="1055" spans="1:16" s="770" customFormat="1" ht="24">
      <c r="A1055" s="727" t="s">
        <v>18642</v>
      </c>
      <c r="B1055" s="693" t="s">
        <v>7471</v>
      </c>
      <c r="C1055" s="573" t="s">
        <v>73</v>
      </c>
      <c r="D1055" s="735" t="s">
        <v>1255</v>
      </c>
      <c r="E1055" s="739">
        <v>2700</v>
      </c>
      <c r="F1055" s="573" t="s">
        <v>1256</v>
      </c>
      <c r="G1055" s="735" t="s">
        <v>1257</v>
      </c>
      <c r="H1055" s="735" t="s">
        <v>21</v>
      </c>
      <c r="I1055" s="735" t="s">
        <v>21</v>
      </c>
      <c r="J1055" s="838" t="s">
        <v>21</v>
      </c>
      <c r="K1055" s="840">
        <v>1</v>
      </c>
      <c r="L1055" s="574">
        <v>6</v>
      </c>
      <c r="M1055" s="841">
        <v>16880.400000000001</v>
      </c>
      <c r="N1055" s="839">
        <v>2</v>
      </c>
      <c r="O1055" s="574">
        <v>6</v>
      </c>
      <c r="P1055" s="689">
        <v>17244.900000000001</v>
      </c>
    </row>
    <row r="1056" spans="1:16" s="770" customFormat="1" ht="24">
      <c r="A1056" s="727" t="s">
        <v>18642</v>
      </c>
      <c r="B1056" s="693" t="s">
        <v>7471</v>
      </c>
      <c r="C1056" s="573" t="s">
        <v>73</v>
      </c>
      <c r="D1056" s="735" t="s">
        <v>767</v>
      </c>
      <c r="E1056" s="739">
        <v>1700</v>
      </c>
      <c r="F1056" s="573" t="s">
        <v>1258</v>
      </c>
      <c r="G1056" s="735" t="s">
        <v>1259</v>
      </c>
      <c r="H1056" s="735" t="s">
        <v>845</v>
      </c>
      <c r="I1056" s="735" t="s">
        <v>802</v>
      </c>
      <c r="J1056" s="838" t="s">
        <v>1260</v>
      </c>
      <c r="K1056" s="840">
        <v>4</v>
      </c>
      <c r="L1056" s="574">
        <v>12</v>
      </c>
      <c r="M1056" s="841">
        <v>21760.799999999999</v>
      </c>
      <c r="N1056" s="839">
        <v>2</v>
      </c>
      <c r="O1056" s="574">
        <v>6</v>
      </c>
      <c r="P1056" s="689">
        <v>11139.15</v>
      </c>
    </row>
    <row r="1057" spans="1:16" s="770" customFormat="1" ht="36">
      <c r="A1057" s="727" t="s">
        <v>18642</v>
      </c>
      <c r="B1057" s="693" t="s">
        <v>7471</v>
      </c>
      <c r="C1057" s="573" t="s">
        <v>73</v>
      </c>
      <c r="D1057" s="735" t="s">
        <v>1261</v>
      </c>
      <c r="E1057" s="739">
        <v>1900</v>
      </c>
      <c r="F1057" s="573" t="s">
        <v>1262</v>
      </c>
      <c r="G1057" s="735" t="s">
        <v>1263</v>
      </c>
      <c r="H1057" s="735" t="s">
        <v>21</v>
      </c>
      <c r="I1057" s="735" t="s">
        <v>21</v>
      </c>
      <c r="J1057" s="838" t="s">
        <v>21</v>
      </c>
      <c r="K1057" s="840">
        <v>1</v>
      </c>
      <c r="L1057" s="574">
        <v>1</v>
      </c>
      <c r="M1057" s="841">
        <v>1886.73</v>
      </c>
      <c r="N1057" s="839">
        <v>2</v>
      </c>
      <c r="O1057" s="574">
        <v>6</v>
      </c>
      <c r="P1057" s="689">
        <v>12429.15</v>
      </c>
    </row>
    <row r="1058" spans="1:16" s="770" customFormat="1" ht="24">
      <c r="A1058" s="727" t="s">
        <v>18642</v>
      </c>
      <c r="B1058" s="693" t="s">
        <v>7471</v>
      </c>
      <c r="C1058" s="573" t="s">
        <v>73</v>
      </c>
      <c r="D1058" s="735" t="s">
        <v>1264</v>
      </c>
      <c r="E1058" s="739">
        <v>3400</v>
      </c>
      <c r="F1058" s="573" t="s">
        <v>1265</v>
      </c>
      <c r="G1058" s="735" t="s">
        <v>1266</v>
      </c>
      <c r="H1058" s="735" t="s">
        <v>920</v>
      </c>
      <c r="I1058" s="735" t="s">
        <v>802</v>
      </c>
      <c r="J1058" s="838" t="s">
        <v>920</v>
      </c>
      <c r="K1058" s="840">
        <v>2</v>
      </c>
      <c r="L1058" s="574">
        <v>12</v>
      </c>
      <c r="M1058" s="841">
        <v>42160.800000000003</v>
      </c>
      <c r="N1058" s="839">
        <v>2</v>
      </c>
      <c r="O1058" s="574">
        <v>6</v>
      </c>
      <c r="P1058" s="689">
        <v>21444.9</v>
      </c>
    </row>
    <row r="1059" spans="1:16" s="770" customFormat="1" ht="24">
      <c r="A1059" s="727" t="s">
        <v>18642</v>
      </c>
      <c r="B1059" s="693" t="s">
        <v>7471</v>
      </c>
      <c r="C1059" s="573" t="s">
        <v>73</v>
      </c>
      <c r="D1059" s="735" t="s">
        <v>900</v>
      </c>
      <c r="E1059" s="739">
        <v>2500</v>
      </c>
      <c r="F1059" s="573" t="s">
        <v>1267</v>
      </c>
      <c r="G1059" s="735" t="s">
        <v>1268</v>
      </c>
      <c r="H1059" s="735" t="s">
        <v>824</v>
      </c>
      <c r="I1059" s="735" t="s">
        <v>802</v>
      </c>
      <c r="J1059" s="838" t="s">
        <v>825</v>
      </c>
      <c r="K1059" s="840">
        <v>2</v>
      </c>
      <c r="L1059" s="574">
        <v>12</v>
      </c>
      <c r="M1059" s="841">
        <v>31360.799999999999</v>
      </c>
      <c r="N1059" s="839">
        <v>2</v>
      </c>
      <c r="O1059" s="574">
        <v>6</v>
      </c>
      <c r="P1059" s="689">
        <v>16044.9</v>
      </c>
    </row>
    <row r="1060" spans="1:16" s="770" customFormat="1" ht="24">
      <c r="A1060" s="727" t="s">
        <v>18642</v>
      </c>
      <c r="B1060" s="693" t="s">
        <v>7471</v>
      </c>
      <c r="C1060" s="573" t="s">
        <v>73</v>
      </c>
      <c r="D1060" s="735" t="s">
        <v>913</v>
      </c>
      <c r="E1060" s="739">
        <v>1600</v>
      </c>
      <c r="F1060" s="573" t="s">
        <v>1269</v>
      </c>
      <c r="G1060" s="735" t="s">
        <v>1270</v>
      </c>
      <c r="H1060" s="735" t="s">
        <v>21</v>
      </c>
      <c r="I1060" s="735" t="s">
        <v>21</v>
      </c>
      <c r="J1060" s="838" t="s">
        <v>21</v>
      </c>
      <c r="K1060" s="840">
        <v>2</v>
      </c>
      <c r="L1060" s="574">
        <v>12</v>
      </c>
      <c r="M1060" s="841">
        <v>20560.8</v>
      </c>
      <c r="N1060" s="839">
        <v>2</v>
      </c>
      <c r="O1060" s="574">
        <v>6</v>
      </c>
      <c r="P1060" s="689">
        <v>10494.15</v>
      </c>
    </row>
    <row r="1061" spans="1:16" s="770" customFormat="1" ht="24">
      <c r="A1061" s="727" t="s">
        <v>18642</v>
      </c>
      <c r="B1061" s="693" t="s">
        <v>7471</v>
      </c>
      <c r="C1061" s="573" t="s">
        <v>73</v>
      </c>
      <c r="D1061" s="735" t="s">
        <v>1271</v>
      </c>
      <c r="E1061" s="739">
        <v>3100</v>
      </c>
      <c r="F1061" s="573" t="s">
        <v>1272</v>
      </c>
      <c r="G1061" s="735" t="s">
        <v>1273</v>
      </c>
      <c r="H1061" s="735" t="s">
        <v>935</v>
      </c>
      <c r="I1061" s="735" t="s">
        <v>802</v>
      </c>
      <c r="J1061" s="838" t="s">
        <v>935</v>
      </c>
      <c r="K1061" s="840">
        <v>2</v>
      </c>
      <c r="L1061" s="574">
        <v>12</v>
      </c>
      <c r="M1061" s="841">
        <v>38560.800000000003</v>
      </c>
      <c r="N1061" s="839">
        <v>2</v>
      </c>
      <c r="O1061" s="574">
        <v>6</v>
      </c>
      <c r="P1061" s="689">
        <v>19644.900000000001</v>
      </c>
    </row>
    <row r="1062" spans="1:16" s="770" customFormat="1" ht="36">
      <c r="A1062" s="727" t="s">
        <v>18642</v>
      </c>
      <c r="B1062" s="693" t="s">
        <v>7471</v>
      </c>
      <c r="C1062" s="573" t="s">
        <v>73</v>
      </c>
      <c r="D1062" s="735" t="s">
        <v>855</v>
      </c>
      <c r="E1062" s="739">
        <v>1700</v>
      </c>
      <c r="F1062" s="573" t="s">
        <v>1274</v>
      </c>
      <c r="G1062" s="735" t="s">
        <v>1275</v>
      </c>
      <c r="H1062" s="735" t="s">
        <v>1181</v>
      </c>
      <c r="I1062" s="735" t="s">
        <v>771</v>
      </c>
      <c r="J1062" s="838" t="s">
        <v>770</v>
      </c>
      <c r="K1062" s="840">
        <v>4</v>
      </c>
      <c r="L1062" s="574">
        <v>13</v>
      </c>
      <c r="M1062" s="841">
        <v>16800.97</v>
      </c>
      <c r="N1062" s="839">
        <v>3</v>
      </c>
      <c r="O1062" s="574">
        <v>8</v>
      </c>
      <c r="P1062" s="689">
        <v>10255.36</v>
      </c>
    </row>
    <row r="1063" spans="1:16" s="770" customFormat="1" ht="24">
      <c r="A1063" s="727" t="s">
        <v>18642</v>
      </c>
      <c r="B1063" s="693" t="s">
        <v>7471</v>
      </c>
      <c r="C1063" s="573" t="s">
        <v>73</v>
      </c>
      <c r="D1063" s="735" t="s">
        <v>1220</v>
      </c>
      <c r="E1063" s="739">
        <v>1850</v>
      </c>
      <c r="F1063" s="573" t="s">
        <v>1276</v>
      </c>
      <c r="G1063" s="735" t="s">
        <v>1277</v>
      </c>
      <c r="H1063" s="735" t="s">
        <v>920</v>
      </c>
      <c r="I1063" s="735" t="s">
        <v>944</v>
      </c>
      <c r="J1063" s="838" t="s">
        <v>920</v>
      </c>
      <c r="K1063" s="840">
        <v>3</v>
      </c>
      <c r="L1063" s="574">
        <v>12</v>
      </c>
      <c r="M1063" s="841">
        <v>23560.799999999999</v>
      </c>
      <c r="N1063" s="839">
        <v>2</v>
      </c>
      <c r="O1063" s="574">
        <v>6</v>
      </c>
      <c r="P1063" s="689">
        <v>12106.65</v>
      </c>
    </row>
    <row r="1064" spans="1:16" s="770" customFormat="1" ht="24">
      <c r="A1064" s="727" t="s">
        <v>18642</v>
      </c>
      <c r="B1064" s="693" t="s">
        <v>7471</v>
      </c>
      <c r="C1064" s="573" t="s">
        <v>73</v>
      </c>
      <c r="D1064" s="735" t="s">
        <v>1278</v>
      </c>
      <c r="E1064" s="739">
        <v>2500</v>
      </c>
      <c r="F1064" s="573" t="s">
        <v>1279</v>
      </c>
      <c r="G1064" s="735" t="s">
        <v>1280</v>
      </c>
      <c r="H1064" s="735" t="s">
        <v>1281</v>
      </c>
      <c r="I1064" s="735" t="s">
        <v>1125</v>
      </c>
      <c r="J1064" s="838" t="s">
        <v>1281</v>
      </c>
      <c r="K1064" s="840">
        <v>2</v>
      </c>
      <c r="L1064" s="574">
        <v>12</v>
      </c>
      <c r="M1064" s="841">
        <v>31360.799999999999</v>
      </c>
      <c r="N1064" s="839">
        <v>2</v>
      </c>
      <c r="O1064" s="574">
        <v>6</v>
      </c>
      <c r="P1064" s="689">
        <v>16044.9</v>
      </c>
    </row>
    <row r="1065" spans="1:16" s="770" customFormat="1" ht="24">
      <c r="A1065" s="727" t="s">
        <v>18642</v>
      </c>
      <c r="B1065" s="693" t="s">
        <v>7471</v>
      </c>
      <c r="C1065" s="573" t="s">
        <v>73</v>
      </c>
      <c r="D1065" s="735" t="s">
        <v>855</v>
      </c>
      <c r="E1065" s="739">
        <v>1700</v>
      </c>
      <c r="F1065" s="573" t="s">
        <v>1282</v>
      </c>
      <c r="G1065" s="735" t="s">
        <v>1283</v>
      </c>
      <c r="H1065" s="735" t="s">
        <v>21</v>
      </c>
      <c r="I1065" s="735" t="s">
        <v>21</v>
      </c>
      <c r="J1065" s="838" t="s">
        <v>21</v>
      </c>
      <c r="K1065" s="840">
        <v>1</v>
      </c>
      <c r="L1065" s="574">
        <v>1</v>
      </c>
      <c r="M1065" s="841">
        <v>1756.73</v>
      </c>
      <c r="N1065" s="839" t="s">
        <v>786</v>
      </c>
      <c r="O1065" s="574" t="s">
        <v>786</v>
      </c>
      <c r="P1065" s="689" t="s">
        <v>786</v>
      </c>
    </row>
    <row r="1066" spans="1:16" s="770" customFormat="1" ht="36">
      <c r="A1066" s="727" t="s">
        <v>18642</v>
      </c>
      <c r="B1066" s="693" t="s">
        <v>7471</v>
      </c>
      <c r="C1066" s="573" t="s">
        <v>73</v>
      </c>
      <c r="D1066" s="735" t="s">
        <v>1261</v>
      </c>
      <c r="E1066" s="739">
        <v>1900</v>
      </c>
      <c r="F1066" s="573" t="s">
        <v>1284</v>
      </c>
      <c r="G1066" s="735" t="s">
        <v>1285</v>
      </c>
      <c r="H1066" s="735" t="s">
        <v>1286</v>
      </c>
      <c r="I1066" s="735" t="s">
        <v>802</v>
      </c>
      <c r="J1066" s="838" t="s">
        <v>1286</v>
      </c>
      <c r="K1066" s="840">
        <v>1</v>
      </c>
      <c r="L1066" s="574">
        <v>3</v>
      </c>
      <c r="M1066" s="841">
        <v>6040.2</v>
      </c>
      <c r="N1066" s="839">
        <v>2</v>
      </c>
      <c r="O1066" s="574">
        <v>6</v>
      </c>
      <c r="P1066" s="689">
        <v>12429.15</v>
      </c>
    </row>
    <row r="1067" spans="1:16" s="770" customFormat="1" ht="24">
      <c r="A1067" s="727" t="s">
        <v>18642</v>
      </c>
      <c r="B1067" s="693" t="s">
        <v>7471</v>
      </c>
      <c r="C1067" s="573" t="s">
        <v>73</v>
      </c>
      <c r="D1067" s="735" t="s">
        <v>818</v>
      </c>
      <c r="E1067" s="739">
        <v>1700</v>
      </c>
      <c r="F1067" s="573" t="s">
        <v>1284</v>
      </c>
      <c r="G1067" s="735" t="s">
        <v>1285</v>
      </c>
      <c r="H1067" s="735" t="s">
        <v>1286</v>
      </c>
      <c r="I1067" s="735" t="s">
        <v>802</v>
      </c>
      <c r="J1067" s="838" t="s">
        <v>1286</v>
      </c>
      <c r="K1067" s="840">
        <v>2</v>
      </c>
      <c r="L1067" s="574">
        <v>7</v>
      </c>
      <c r="M1067" s="841">
        <v>11530.76</v>
      </c>
      <c r="N1067" s="839">
        <v>2</v>
      </c>
      <c r="O1067" s="574">
        <v>6</v>
      </c>
      <c r="P1067" s="689">
        <v>12429.15</v>
      </c>
    </row>
    <row r="1068" spans="1:16" s="770" customFormat="1" ht="24">
      <c r="A1068" s="727" t="s">
        <v>18642</v>
      </c>
      <c r="B1068" s="693" t="s">
        <v>7471</v>
      </c>
      <c r="C1068" s="573" t="s">
        <v>73</v>
      </c>
      <c r="D1068" s="735" t="s">
        <v>783</v>
      </c>
      <c r="E1068" s="739">
        <v>1500</v>
      </c>
      <c r="F1068" s="573" t="s">
        <v>1287</v>
      </c>
      <c r="G1068" s="735" t="s">
        <v>1288</v>
      </c>
      <c r="H1068" s="735" t="s">
        <v>21</v>
      </c>
      <c r="I1068" s="735" t="s">
        <v>21</v>
      </c>
      <c r="J1068" s="838" t="s">
        <v>21</v>
      </c>
      <c r="K1068" s="840">
        <v>1</v>
      </c>
      <c r="L1068" s="574">
        <v>2</v>
      </c>
      <c r="M1068" s="841">
        <v>1897.1</v>
      </c>
      <c r="N1068" s="839" t="s">
        <v>786</v>
      </c>
      <c r="O1068" s="574" t="s">
        <v>786</v>
      </c>
      <c r="P1068" s="689" t="s">
        <v>786</v>
      </c>
    </row>
    <row r="1069" spans="1:16" s="770" customFormat="1" ht="36">
      <c r="A1069" s="727" t="s">
        <v>18642</v>
      </c>
      <c r="B1069" s="693" t="s">
        <v>7471</v>
      </c>
      <c r="C1069" s="573" t="s">
        <v>73</v>
      </c>
      <c r="D1069" s="735" t="s">
        <v>1261</v>
      </c>
      <c r="E1069" s="739">
        <v>1900</v>
      </c>
      <c r="F1069" s="573" t="s">
        <v>1289</v>
      </c>
      <c r="G1069" s="735" t="s">
        <v>1290</v>
      </c>
      <c r="H1069" s="735" t="s">
        <v>1291</v>
      </c>
      <c r="I1069" s="735" t="s">
        <v>771</v>
      </c>
      <c r="J1069" s="838" t="s">
        <v>1292</v>
      </c>
      <c r="K1069" s="840">
        <v>4</v>
      </c>
      <c r="L1069" s="574">
        <v>12</v>
      </c>
      <c r="M1069" s="841">
        <v>24160.799999999999</v>
      </c>
      <c r="N1069" s="839">
        <v>2</v>
      </c>
      <c r="O1069" s="574">
        <v>6</v>
      </c>
      <c r="P1069" s="689">
        <v>12429.15</v>
      </c>
    </row>
    <row r="1070" spans="1:16" s="770" customFormat="1" ht="24">
      <c r="A1070" s="727" t="s">
        <v>18642</v>
      </c>
      <c r="B1070" s="693" t="s">
        <v>7471</v>
      </c>
      <c r="C1070" s="573" t="s">
        <v>73</v>
      </c>
      <c r="D1070" s="735" t="s">
        <v>913</v>
      </c>
      <c r="E1070" s="739">
        <v>1600</v>
      </c>
      <c r="F1070" s="573" t="s">
        <v>1293</v>
      </c>
      <c r="G1070" s="735" t="s">
        <v>1294</v>
      </c>
      <c r="H1070" s="735" t="s">
        <v>21</v>
      </c>
      <c r="I1070" s="735" t="s">
        <v>21</v>
      </c>
      <c r="J1070" s="838" t="s">
        <v>21</v>
      </c>
      <c r="K1070" s="840">
        <v>2</v>
      </c>
      <c r="L1070" s="574">
        <v>12</v>
      </c>
      <c r="M1070" s="841">
        <v>20560.8</v>
      </c>
      <c r="N1070" s="839">
        <v>2</v>
      </c>
      <c r="O1070" s="574">
        <v>6</v>
      </c>
      <c r="P1070" s="689">
        <v>10494.15</v>
      </c>
    </row>
    <row r="1071" spans="1:16" s="770" customFormat="1" ht="36">
      <c r="A1071" s="727" t="s">
        <v>18642</v>
      </c>
      <c r="B1071" s="693" t="s">
        <v>7471</v>
      </c>
      <c r="C1071" s="573" t="s">
        <v>73</v>
      </c>
      <c r="D1071" s="735" t="s">
        <v>1261</v>
      </c>
      <c r="E1071" s="739">
        <v>1900</v>
      </c>
      <c r="F1071" s="573" t="s">
        <v>1295</v>
      </c>
      <c r="G1071" s="735" t="s">
        <v>1296</v>
      </c>
      <c r="H1071" s="735" t="s">
        <v>1297</v>
      </c>
      <c r="I1071" s="735" t="s">
        <v>771</v>
      </c>
      <c r="J1071" s="838" t="s">
        <v>1297</v>
      </c>
      <c r="K1071" s="840">
        <v>4</v>
      </c>
      <c r="L1071" s="574">
        <v>12</v>
      </c>
      <c r="M1071" s="841">
        <v>24160.799999999999</v>
      </c>
      <c r="N1071" s="839">
        <v>2</v>
      </c>
      <c r="O1071" s="574">
        <v>6</v>
      </c>
      <c r="P1071" s="689">
        <v>12429.15</v>
      </c>
    </row>
    <row r="1072" spans="1:16" s="770" customFormat="1" ht="24">
      <c r="A1072" s="727" t="s">
        <v>18642</v>
      </c>
      <c r="B1072" s="693" t="s">
        <v>7471</v>
      </c>
      <c r="C1072" s="573" t="s">
        <v>73</v>
      </c>
      <c r="D1072" s="735" t="s">
        <v>821</v>
      </c>
      <c r="E1072" s="739">
        <v>1900</v>
      </c>
      <c r="F1072" s="573" t="s">
        <v>1298</v>
      </c>
      <c r="G1072" s="735" t="s">
        <v>1299</v>
      </c>
      <c r="H1072" s="735" t="s">
        <v>935</v>
      </c>
      <c r="I1072" s="735" t="s">
        <v>771</v>
      </c>
      <c r="J1072" s="838" t="s">
        <v>935</v>
      </c>
      <c r="K1072" s="840">
        <v>2</v>
      </c>
      <c r="L1072" s="574">
        <v>12</v>
      </c>
      <c r="M1072" s="841">
        <v>24160.799999999999</v>
      </c>
      <c r="N1072" s="839">
        <v>2</v>
      </c>
      <c r="O1072" s="574">
        <v>6</v>
      </c>
      <c r="P1072" s="689">
        <v>12429.15</v>
      </c>
    </row>
    <row r="1073" spans="1:16" s="770" customFormat="1" ht="24">
      <c r="A1073" s="727" t="s">
        <v>18642</v>
      </c>
      <c r="B1073" s="693" t="s">
        <v>7471</v>
      </c>
      <c r="C1073" s="573" t="s">
        <v>73</v>
      </c>
      <c r="D1073" s="735" t="s">
        <v>1278</v>
      </c>
      <c r="E1073" s="739">
        <v>2500</v>
      </c>
      <c r="F1073" s="573" t="s">
        <v>1300</v>
      </c>
      <c r="G1073" s="735" t="s">
        <v>1301</v>
      </c>
      <c r="H1073" s="735" t="s">
        <v>1233</v>
      </c>
      <c r="I1073" s="735" t="s">
        <v>771</v>
      </c>
      <c r="J1073" s="838" t="s">
        <v>1302</v>
      </c>
      <c r="K1073" s="840">
        <v>3</v>
      </c>
      <c r="L1073" s="574">
        <v>12</v>
      </c>
      <c r="M1073" s="841">
        <v>31360.799999999999</v>
      </c>
      <c r="N1073" s="839">
        <v>2</v>
      </c>
      <c r="O1073" s="574">
        <v>6</v>
      </c>
      <c r="P1073" s="689">
        <v>16044.9</v>
      </c>
    </row>
    <row r="1074" spans="1:16" s="770" customFormat="1" ht="24">
      <c r="A1074" s="727" t="s">
        <v>18642</v>
      </c>
      <c r="B1074" s="693" t="s">
        <v>7471</v>
      </c>
      <c r="C1074" s="575" t="s">
        <v>73</v>
      </c>
      <c r="D1074" s="735" t="s">
        <v>787</v>
      </c>
      <c r="E1074" s="739">
        <v>1600</v>
      </c>
      <c r="F1074" s="573" t="s">
        <v>1303</v>
      </c>
      <c r="G1074" s="735" t="s">
        <v>1304</v>
      </c>
      <c r="H1074" s="735" t="s">
        <v>21</v>
      </c>
      <c r="I1074" s="735" t="s">
        <v>21</v>
      </c>
      <c r="J1074" s="838" t="s">
        <v>21</v>
      </c>
      <c r="K1074" s="840">
        <v>2</v>
      </c>
      <c r="L1074" s="574">
        <v>12</v>
      </c>
      <c r="M1074" s="841">
        <v>20560.8</v>
      </c>
      <c r="N1074" s="839">
        <v>2</v>
      </c>
      <c r="O1074" s="574">
        <v>6</v>
      </c>
      <c r="P1074" s="689">
        <v>10494.15</v>
      </c>
    </row>
    <row r="1075" spans="1:16" s="770" customFormat="1" ht="48">
      <c r="A1075" s="727" t="s">
        <v>18642</v>
      </c>
      <c r="B1075" s="693" t="s">
        <v>7471</v>
      </c>
      <c r="C1075" s="575" t="s">
        <v>73</v>
      </c>
      <c r="D1075" s="735" t="s">
        <v>1305</v>
      </c>
      <c r="E1075" s="739">
        <v>1800</v>
      </c>
      <c r="F1075" s="573" t="s">
        <v>1306</v>
      </c>
      <c r="G1075" s="735" t="s">
        <v>1307</v>
      </c>
      <c r="H1075" s="735" t="s">
        <v>1308</v>
      </c>
      <c r="I1075" s="735" t="s">
        <v>944</v>
      </c>
      <c r="J1075" s="838" t="s">
        <v>920</v>
      </c>
      <c r="K1075" s="840">
        <v>3</v>
      </c>
      <c r="L1075" s="574">
        <v>12</v>
      </c>
      <c r="M1075" s="841">
        <v>22960.799999999999</v>
      </c>
      <c r="N1075" s="839">
        <v>2</v>
      </c>
      <c r="O1075" s="574">
        <v>6</v>
      </c>
      <c r="P1075" s="689">
        <v>11784.15</v>
      </c>
    </row>
    <row r="1076" spans="1:16" s="770" customFormat="1" ht="24">
      <c r="A1076" s="727" t="s">
        <v>18642</v>
      </c>
      <c r="B1076" s="693" t="s">
        <v>7471</v>
      </c>
      <c r="C1076" s="575" t="s">
        <v>73</v>
      </c>
      <c r="D1076" s="735" t="s">
        <v>1025</v>
      </c>
      <c r="E1076" s="739">
        <v>1900</v>
      </c>
      <c r="F1076" s="573" t="s">
        <v>1309</v>
      </c>
      <c r="G1076" s="735" t="s">
        <v>1310</v>
      </c>
      <c r="H1076" s="735" t="s">
        <v>824</v>
      </c>
      <c r="I1076" s="735" t="s">
        <v>771</v>
      </c>
      <c r="J1076" s="838" t="s">
        <v>825</v>
      </c>
      <c r="K1076" s="840">
        <v>4</v>
      </c>
      <c r="L1076" s="574">
        <v>12</v>
      </c>
      <c r="M1076" s="841">
        <v>24160.799999999999</v>
      </c>
      <c r="N1076" s="839">
        <v>2</v>
      </c>
      <c r="O1076" s="574">
        <v>6</v>
      </c>
      <c r="P1076" s="689">
        <v>12429.15</v>
      </c>
    </row>
    <row r="1077" spans="1:16" s="770" customFormat="1" ht="24">
      <c r="A1077" s="727" t="s">
        <v>18642</v>
      </c>
      <c r="B1077" s="693" t="s">
        <v>7471</v>
      </c>
      <c r="C1077" s="575" t="s">
        <v>73</v>
      </c>
      <c r="D1077" s="735" t="s">
        <v>913</v>
      </c>
      <c r="E1077" s="739">
        <v>1600</v>
      </c>
      <c r="F1077" s="573" t="s">
        <v>1311</v>
      </c>
      <c r="G1077" s="735" t="s">
        <v>1312</v>
      </c>
      <c r="H1077" s="735" t="s">
        <v>21</v>
      </c>
      <c r="I1077" s="735" t="s">
        <v>21</v>
      </c>
      <c r="J1077" s="838" t="s">
        <v>21</v>
      </c>
      <c r="K1077" s="840">
        <v>2</v>
      </c>
      <c r="L1077" s="574">
        <v>13</v>
      </c>
      <c r="M1077" s="841">
        <v>20560.8</v>
      </c>
      <c r="N1077" s="839">
        <v>2</v>
      </c>
      <c r="O1077" s="574">
        <v>6</v>
      </c>
      <c r="P1077" s="689">
        <v>10494.15</v>
      </c>
    </row>
    <row r="1078" spans="1:16" s="770" customFormat="1" ht="24">
      <c r="A1078" s="727" t="s">
        <v>18642</v>
      </c>
      <c r="B1078" s="693" t="s">
        <v>7471</v>
      </c>
      <c r="C1078" s="575" t="s">
        <v>73</v>
      </c>
      <c r="D1078" s="735" t="s">
        <v>783</v>
      </c>
      <c r="E1078" s="739">
        <v>1500</v>
      </c>
      <c r="F1078" s="573" t="s">
        <v>1313</v>
      </c>
      <c r="G1078" s="735" t="s">
        <v>1314</v>
      </c>
      <c r="H1078" s="735" t="s">
        <v>21</v>
      </c>
      <c r="I1078" s="735" t="s">
        <v>21</v>
      </c>
      <c r="J1078" s="838" t="s">
        <v>21</v>
      </c>
      <c r="K1078" s="840">
        <v>2</v>
      </c>
      <c r="L1078" s="574">
        <v>12</v>
      </c>
      <c r="M1078" s="841">
        <v>19360.8</v>
      </c>
      <c r="N1078" s="839">
        <v>2</v>
      </c>
      <c r="O1078" s="574">
        <v>6</v>
      </c>
      <c r="P1078" s="689">
        <v>9849.15</v>
      </c>
    </row>
    <row r="1079" spans="1:16" s="770" customFormat="1" ht="36">
      <c r="A1079" s="727" t="s">
        <v>18642</v>
      </c>
      <c r="B1079" s="693" t="s">
        <v>7471</v>
      </c>
      <c r="C1079" s="575" t="s">
        <v>73</v>
      </c>
      <c r="D1079" s="735" t="s">
        <v>1315</v>
      </c>
      <c r="E1079" s="739">
        <v>2900</v>
      </c>
      <c r="F1079" s="573" t="s">
        <v>1316</v>
      </c>
      <c r="G1079" s="735" t="s">
        <v>1317</v>
      </c>
      <c r="H1079" s="735" t="s">
        <v>934</v>
      </c>
      <c r="I1079" s="735" t="s">
        <v>771</v>
      </c>
      <c r="J1079" s="838" t="s">
        <v>1318</v>
      </c>
      <c r="K1079" s="840">
        <v>2</v>
      </c>
      <c r="L1079" s="574">
        <v>12</v>
      </c>
      <c r="M1079" s="841">
        <v>36160.800000000003</v>
      </c>
      <c r="N1079" s="839">
        <v>2</v>
      </c>
      <c r="O1079" s="574">
        <v>6</v>
      </c>
      <c r="P1079" s="689">
        <v>18444.900000000001</v>
      </c>
    </row>
    <row r="1080" spans="1:16" s="770" customFormat="1" ht="24">
      <c r="A1080" s="727" t="s">
        <v>18642</v>
      </c>
      <c r="B1080" s="693" t="s">
        <v>7471</v>
      </c>
      <c r="C1080" s="575" t="s">
        <v>73</v>
      </c>
      <c r="D1080" s="735" t="s">
        <v>813</v>
      </c>
      <c r="E1080" s="739">
        <v>1900</v>
      </c>
      <c r="F1080" s="573" t="s">
        <v>1319</v>
      </c>
      <c r="G1080" s="735" t="s">
        <v>1320</v>
      </c>
      <c r="H1080" s="735" t="s">
        <v>1321</v>
      </c>
      <c r="I1080" s="735" t="s">
        <v>771</v>
      </c>
      <c r="J1080" s="838" t="s">
        <v>1322</v>
      </c>
      <c r="K1080" s="840">
        <v>4</v>
      </c>
      <c r="L1080" s="574">
        <v>12</v>
      </c>
      <c r="M1080" s="841">
        <v>24160.799999999999</v>
      </c>
      <c r="N1080" s="839">
        <v>3</v>
      </c>
      <c r="O1080" s="574">
        <v>6</v>
      </c>
      <c r="P1080" s="689">
        <v>12429.15</v>
      </c>
    </row>
    <row r="1081" spans="1:16" s="770" customFormat="1" ht="24">
      <c r="A1081" s="727" t="s">
        <v>18642</v>
      </c>
      <c r="B1081" s="693" t="s">
        <v>7471</v>
      </c>
      <c r="C1081" s="575" t="s">
        <v>73</v>
      </c>
      <c r="D1081" s="735" t="s">
        <v>787</v>
      </c>
      <c r="E1081" s="739">
        <v>1600</v>
      </c>
      <c r="F1081" s="573" t="s">
        <v>1323</v>
      </c>
      <c r="G1081" s="735" t="s">
        <v>1324</v>
      </c>
      <c r="H1081" s="735" t="s">
        <v>21</v>
      </c>
      <c r="I1081" s="735" t="s">
        <v>21</v>
      </c>
      <c r="J1081" s="838" t="s">
        <v>21</v>
      </c>
      <c r="K1081" s="840">
        <v>2</v>
      </c>
      <c r="L1081" s="574">
        <v>12</v>
      </c>
      <c r="M1081" s="841">
        <v>20560.8</v>
      </c>
      <c r="N1081" s="839">
        <v>3</v>
      </c>
      <c r="O1081" s="574">
        <v>6</v>
      </c>
      <c r="P1081" s="689">
        <v>10494.15</v>
      </c>
    </row>
    <row r="1082" spans="1:16" s="770" customFormat="1" ht="24">
      <c r="A1082" s="727" t="s">
        <v>18642</v>
      </c>
      <c r="B1082" s="693" t="s">
        <v>7471</v>
      </c>
      <c r="C1082" s="575" t="s">
        <v>73</v>
      </c>
      <c r="D1082" s="735" t="s">
        <v>803</v>
      </c>
      <c r="E1082" s="739">
        <v>2200</v>
      </c>
      <c r="F1082" s="573" t="s">
        <v>1325</v>
      </c>
      <c r="G1082" s="735" t="s">
        <v>1326</v>
      </c>
      <c r="H1082" s="735" t="s">
        <v>867</v>
      </c>
      <c r="I1082" s="735" t="s">
        <v>771</v>
      </c>
      <c r="J1082" s="838" t="s">
        <v>1327</v>
      </c>
      <c r="K1082" s="840">
        <v>3</v>
      </c>
      <c r="L1082" s="574">
        <v>12</v>
      </c>
      <c r="M1082" s="841">
        <v>27760.799999999999</v>
      </c>
      <c r="N1082" s="839">
        <v>2</v>
      </c>
      <c r="O1082" s="574">
        <v>6</v>
      </c>
      <c r="P1082" s="689">
        <v>14244.9</v>
      </c>
    </row>
    <row r="1083" spans="1:16" s="770" customFormat="1" ht="24">
      <c r="A1083" s="727" t="s">
        <v>18642</v>
      </c>
      <c r="B1083" s="693" t="s">
        <v>7471</v>
      </c>
      <c r="C1083" s="575" t="s">
        <v>73</v>
      </c>
      <c r="D1083" s="735" t="s">
        <v>767</v>
      </c>
      <c r="E1083" s="739">
        <v>1700</v>
      </c>
      <c r="F1083" s="573" t="s">
        <v>1328</v>
      </c>
      <c r="G1083" s="735" t="s">
        <v>1329</v>
      </c>
      <c r="H1083" s="735" t="s">
        <v>854</v>
      </c>
      <c r="I1083" s="735" t="s">
        <v>1031</v>
      </c>
      <c r="J1083" s="838" t="s">
        <v>867</v>
      </c>
      <c r="K1083" s="840">
        <v>4</v>
      </c>
      <c r="L1083" s="574">
        <v>12</v>
      </c>
      <c r="M1083" s="841">
        <v>21760.799999999999</v>
      </c>
      <c r="N1083" s="839">
        <v>2</v>
      </c>
      <c r="O1083" s="574">
        <v>6</v>
      </c>
      <c r="P1083" s="689">
        <v>11139.15</v>
      </c>
    </row>
    <row r="1084" spans="1:16" s="770" customFormat="1" ht="36">
      <c r="A1084" s="727" t="s">
        <v>18642</v>
      </c>
      <c r="B1084" s="693" t="s">
        <v>7471</v>
      </c>
      <c r="C1084" s="575" t="s">
        <v>73</v>
      </c>
      <c r="D1084" s="735" t="s">
        <v>1025</v>
      </c>
      <c r="E1084" s="739">
        <v>1900</v>
      </c>
      <c r="F1084" s="573" t="s">
        <v>1330</v>
      </c>
      <c r="G1084" s="735" t="s">
        <v>1331</v>
      </c>
      <c r="H1084" s="735" t="s">
        <v>1181</v>
      </c>
      <c r="I1084" s="735" t="s">
        <v>771</v>
      </c>
      <c r="J1084" s="838" t="s">
        <v>1181</v>
      </c>
      <c r="K1084" s="840">
        <v>2</v>
      </c>
      <c r="L1084" s="574">
        <v>12</v>
      </c>
      <c r="M1084" s="841">
        <v>24160.799999999999</v>
      </c>
      <c r="N1084" s="839">
        <v>2</v>
      </c>
      <c r="O1084" s="574">
        <v>6</v>
      </c>
      <c r="P1084" s="689">
        <v>12429.15</v>
      </c>
    </row>
    <row r="1085" spans="1:16" s="770" customFormat="1" ht="24">
      <c r="A1085" s="727" t="s">
        <v>18642</v>
      </c>
      <c r="B1085" s="693" t="s">
        <v>7471</v>
      </c>
      <c r="C1085" s="575" t="s">
        <v>73</v>
      </c>
      <c r="D1085" s="735" t="s">
        <v>1226</v>
      </c>
      <c r="E1085" s="739">
        <v>3900</v>
      </c>
      <c r="F1085" s="573" t="s">
        <v>1332</v>
      </c>
      <c r="G1085" s="735" t="s">
        <v>1333</v>
      </c>
      <c r="H1085" s="735" t="s">
        <v>824</v>
      </c>
      <c r="I1085" s="735" t="s">
        <v>771</v>
      </c>
      <c r="J1085" s="838" t="s">
        <v>825</v>
      </c>
      <c r="K1085" s="840">
        <v>3</v>
      </c>
      <c r="L1085" s="574">
        <v>12</v>
      </c>
      <c r="M1085" s="841">
        <v>48160.800000000003</v>
      </c>
      <c r="N1085" s="839">
        <v>2</v>
      </c>
      <c r="O1085" s="574">
        <v>6</v>
      </c>
      <c r="P1085" s="689">
        <v>24444.9</v>
      </c>
    </row>
    <row r="1086" spans="1:16" s="770" customFormat="1" ht="48">
      <c r="A1086" s="727" t="s">
        <v>18642</v>
      </c>
      <c r="B1086" s="693" t="s">
        <v>7471</v>
      </c>
      <c r="C1086" s="575" t="s">
        <v>73</v>
      </c>
      <c r="D1086" s="735" t="s">
        <v>1334</v>
      </c>
      <c r="E1086" s="739">
        <v>6000</v>
      </c>
      <c r="F1086" s="573" t="s">
        <v>1335</v>
      </c>
      <c r="G1086" s="735" t="s">
        <v>1336</v>
      </c>
      <c r="H1086" s="735" t="s">
        <v>1337</v>
      </c>
      <c r="I1086" s="735" t="s">
        <v>771</v>
      </c>
      <c r="J1086" s="838" t="s">
        <v>807</v>
      </c>
      <c r="K1086" s="840">
        <v>2</v>
      </c>
      <c r="L1086" s="574">
        <v>11</v>
      </c>
      <c r="M1086" s="841">
        <v>67247.399999999994</v>
      </c>
      <c r="N1086" s="839" t="s">
        <v>786</v>
      </c>
      <c r="O1086" s="574" t="s">
        <v>786</v>
      </c>
      <c r="P1086" s="689" t="s">
        <v>786</v>
      </c>
    </row>
    <row r="1087" spans="1:16" s="770" customFormat="1" ht="24">
      <c r="A1087" s="727" t="s">
        <v>18642</v>
      </c>
      <c r="B1087" s="693" t="s">
        <v>7471</v>
      </c>
      <c r="C1087" s="575" t="s">
        <v>73</v>
      </c>
      <c r="D1087" s="735" t="s">
        <v>1147</v>
      </c>
      <c r="E1087" s="739">
        <v>2100</v>
      </c>
      <c r="F1087" s="573" t="s">
        <v>1338</v>
      </c>
      <c r="G1087" s="735" t="s">
        <v>1339</v>
      </c>
      <c r="H1087" s="735" t="s">
        <v>1067</v>
      </c>
      <c r="I1087" s="735" t="s">
        <v>771</v>
      </c>
      <c r="J1087" s="838" t="s">
        <v>825</v>
      </c>
      <c r="K1087" s="840">
        <v>2</v>
      </c>
      <c r="L1087" s="574">
        <v>12</v>
      </c>
      <c r="M1087" s="841">
        <v>26560.799999999999</v>
      </c>
      <c r="N1087" s="839">
        <v>2</v>
      </c>
      <c r="O1087" s="574">
        <v>6</v>
      </c>
      <c r="P1087" s="689">
        <v>13644.9</v>
      </c>
    </row>
    <row r="1088" spans="1:16" s="770" customFormat="1" ht="24">
      <c r="A1088" s="727" t="s">
        <v>18642</v>
      </c>
      <c r="B1088" s="693" t="s">
        <v>7471</v>
      </c>
      <c r="C1088" s="575" t="s">
        <v>73</v>
      </c>
      <c r="D1088" s="735" t="s">
        <v>913</v>
      </c>
      <c r="E1088" s="739">
        <v>1600</v>
      </c>
      <c r="F1088" s="573" t="s">
        <v>1340</v>
      </c>
      <c r="G1088" s="735" t="s">
        <v>1341</v>
      </c>
      <c r="H1088" s="735" t="s">
        <v>845</v>
      </c>
      <c r="I1088" s="735" t="s">
        <v>782</v>
      </c>
      <c r="J1088" s="838" t="s">
        <v>1342</v>
      </c>
      <c r="K1088" s="840">
        <v>2</v>
      </c>
      <c r="L1088" s="574">
        <v>12</v>
      </c>
      <c r="M1088" s="841">
        <v>20560.8</v>
      </c>
      <c r="N1088" s="839">
        <v>3</v>
      </c>
      <c r="O1088" s="574">
        <v>6</v>
      </c>
      <c r="P1088" s="689">
        <v>10494.15</v>
      </c>
    </row>
    <row r="1089" spans="1:16" s="770" customFormat="1" ht="24">
      <c r="A1089" s="727" t="s">
        <v>18642</v>
      </c>
      <c r="B1089" s="693" t="s">
        <v>7471</v>
      </c>
      <c r="C1089" s="575" t="s">
        <v>73</v>
      </c>
      <c r="D1089" s="735" t="s">
        <v>1198</v>
      </c>
      <c r="E1089" s="739">
        <v>2450</v>
      </c>
      <c r="F1089" s="573" t="s">
        <v>1343</v>
      </c>
      <c r="G1089" s="735" t="s">
        <v>1344</v>
      </c>
      <c r="H1089" s="735" t="s">
        <v>824</v>
      </c>
      <c r="I1089" s="735" t="s">
        <v>771</v>
      </c>
      <c r="J1089" s="838" t="s">
        <v>825</v>
      </c>
      <c r="K1089" s="840">
        <v>2</v>
      </c>
      <c r="L1089" s="574">
        <v>10</v>
      </c>
      <c r="M1089" s="841">
        <v>23187.26</v>
      </c>
      <c r="N1089" s="839">
        <v>2</v>
      </c>
      <c r="O1089" s="574">
        <v>6</v>
      </c>
      <c r="P1089" s="689">
        <v>15744.9</v>
      </c>
    </row>
    <row r="1090" spans="1:16" s="770" customFormat="1" ht="24">
      <c r="A1090" s="727" t="s">
        <v>18642</v>
      </c>
      <c r="B1090" s="693" t="s">
        <v>7471</v>
      </c>
      <c r="C1090" s="575" t="s">
        <v>73</v>
      </c>
      <c r="D1090" s="735" t="s">
        <v>1147</v>
      </c>
      <c r="E1090" s="739">
        <v>2100</v>
      </c>
      <c r="F1090" s="573" t="s">
        <v>1343</v>
      </c>
      <c r="G1090" s="735" t="s">
        <v>1344</v>
      </c>
      <c r="H1090" s="735" t="s">
        <v>824</v>
      </c>
      <c r="I1090" s="735" t="s">
        <v>771</v>
      </c>
      <c r="J1090" s="838" t="s">
        <v>825</v>
      </c>
      <c r="K1090" s="840">
        <v>1</v>
      </c>
      <c r="L1090" s="574">
        <v>3</v>
      </c>
      <c r="M1090" s="841">
        <v>6640.2</v>
      </c>
      <c r="N1090" s="839">
        <v>2</v>
      </c>
      <c r="O1090" s="574">
        <v>6</v>
      </c>
      <c r="P1090" s="689">
        <v>15744.9</v>
      </c>
    </row>
    <row r="1091" spans="1:16" s="770" customFormat="1" ht="24">
      <c r="A1091" s="727" t="s">
        <v>18642</v>
      </c>
      <c r="B1091" s="693" t="s">
        <v>7471</v>
      </c>
      <c r="C1091" s="575" t="s">
        <v>73</v>
      </c>
      <c r="D1091" s="735" t="s">
        <v>818</v>
      </c>
      <c r="E1091" s="739">
        <v>1700</v>
      </c>
      <c r="F1091" s="573" t="s">
        <v>1345</v>
      </c>
      <c r="G1091" s="735" t="s">
        <v>1346</v>
      </c>
      <c r="H1091" s="735" t="s">
        <v>1347</v>
      </c>
      <c r="I1091" s="735" t="s">
        <v>771</v>
      </c>
      <c r="J1091" s="838" t="s">
        <v>1347</v>
      </c>
      <c r="K1091" s="840">
        <v>4</v>
      </c>
      <c r="L1091" s="574">
        <v>12</v>
      </c>
      <c r="M1091" s="841">
        <v>21760.799999999999</v>
      </c>
      <c r="N1091" s="839">
        <v>3</v>
      </c>
      <c r="O1091" s="574">
        <v>6</v>
      </c>
      <c r="P1091" s="689">
        <v>11139.15</v>
      </c>
    </row>
    <row r="1092" spans="1:16" s="770" customFormat="1" ht="24">
      <c r="A1092" s="727" t="s">
        <v>18642</v>
      </c>
      <c r="B1092" s="693" t="s">
        <v>7471</v>
      </c>
      <c r="C1092" s="575" t="s">
        <v>73</v>
      </c>
      <c r="D1092" s="735" t="s">
        <v>1014</v>
      </c>
      <c r="E1092" s="739">
        <v>1600</v>
      </c>
      <c r="F1092" s="573" t="s">
        <v>1348</v>
      </c>
      <c r="G1092" s="735" t="s">
        <v>1349</v>
      </c>
      <c r="H1092" s="735" t="s">
        <v>1350</v>
      </c>
      <c r="I1092" s="735" t="s">
        <v>802</v>
      </c>
      <c r="J1092" s="838" t="s">
        <v>1350</v>
      </c>
      <c r="K1092" s="840">
        <v>2</v>
      </c>
      <c r="L1092" s="574">
        <v>12</v>
      </c>
      <c r="M1092" s="841">
        <v>20560.8</v>
      </c>
      <c r="N1092" s="839">
        <v>2</v>
      </c>
      <c r="O1092" s="574">
        <v>6</v>
      </c>
      <c r="P1092" s="689">
        <v>10494.15</v>
      </c>
    </row>
    <row r="1093" spans="1:16" s="770" customFormat="1" ht="24">
      <c r="A1093" s="727" t="s">
        <v>18642</v>
      </c>
      <c r="B1093" s="693" t="s">
        <v>7471</v>
      </c>
      <c r="C1093" s="575" t="s">
        <v>73</v>
      </c>
      <c r="D1093" s="735" t="s">
        <v>847</v>
      </c>
      <c r="E1093" s="739">
        <v>1750</v>
      </c>
      <c r="F1093" s="573" t="s">
        <v>1351</v>
      </c>
      <c r="G1093" s="735" t="s">
        <v>1352</v>
      </c>
      <c r="H1093" s="735" t="s">
        <v>864</v>
      </c>
      <c r="I1093" s="735" t="s">
        <v>771</v>
      </c>
      <c r="J1093" s="838" t="s">
        <v>864</v>
      </c>
      <c r="K1093" s="840">
        <v>2</v>
      </c>
      <c r="L1093" s="574">
        <v>12</v>
      </c>
      <c r="M1093" s="841">
        <v>22360.799999999999</v>
      </c>
      <c r="N1093" s="839">
        <v>2</v>
      </c>
      <c r="O1093" s="574">
        <v>6</v>
      </c>
      <c r="P1093" s="689">
        <v>11461.65</v>
      </c>
    </row>
    <row r="1094" spans="1:16" s="770" customFormat="1" ht="24">
      <c r="A1094" s="727" t="s">
        <v>18642</v>
      </c>
      <c r="B1094" s="693" t="s">
        <v>7471</v>
      </c>
      <c r="C1094" s="575" t="s">
        <v>73</v>
      </c>
      <c r="D1094" s="735" t="s">
        <v>821</v>
      </c>
      <c r="E1094" s="739">
        <v>1900</v>
      </c>
      <c r="F1094" s="573" t="s">
        <v>1353</v>
      </c>
      <c r="G1094" s="735" t="s">
        <v>1354</v>
      </c>
      <c r="H1094" s="735" t="s">
        <v>888</v>
      </c>
      <c r="I1094" s="735" t="s">
        <v>1031</v>
      </c>
      <c r="J1094" s="838" t="s">
        <v>888</v>
      </c>
      <c r="K1094" s="840">
        <v>2</v>
      </c>
      <c r="L1094" s="574">
        <v>12</v>
      </c>
      <c r="M1094" s="841">
        <v>24160.799999999999</v>
      </c>
      <c r="N1094" s="839">
        <v>2</v>
      </c>
      <c r="O1094" s="574">
        <v>6</v>
      </c>
      <c r="P1094" s="689">
        <v>12429.15</v>
      </c>
    </row>
    <row r="1095" spans="1:16" s="770" customFormat="1" ht="24">
      <c r="A1095" s="727" t="s">
        <v>18642</v>
      </c>
      <c r="B1095" s="693" t="s">
        <v>7471</v>
      </c>
      <c r="C1095" s="575" t="s">
        <v>73</v>
      </c>
      <c r="D1095" s="735" t="s">
        <v>1355</v>
      </c>
      <c r="E1095" s="739">
        <v>2300</v>
      </c>
      <c r="F1095" s="573" t="s">
        <v>1356</v>
      </c>
      <c r="G1095" s="735" t="s">
        <v>1357</v>
      </c>
      <c r="H1095" s="735" t="s">
        <v>824</v>
      </c>
      <c r="I1095" s="735" t="s">
        <v>771</v>
      </c>
      <c r="J1095" s="838" t="s">
        <v>825</v>
      </c>
      <c r="K1095" s="840">
        <v>1</v>
      </c>
      <c r="L1095" s="574">
        <v>3</v>
      </c>
      <c r="M1095" s="841">
        <v>4886.8</v>
      </c>
      <c r="N1095" s="839">
        <v>2</v>
      </c>
      <c r="O1095" s="574">
        <v>6</v>
      </c>
      <c r="P1095" s="689">
        <v>14844.9</v>
      </c>
    </row>
    <row r="1096" spans="1:16" s="770" customFormat="1" ht="24">
      <c r="A1096" s="727" t="s">
        <v>18642</v>
      </c>
      <c r="B1096" s="693" t="s">
        <v>7471</v>
      </c>
      <c r="C1096" s="575" t="s">
        <v>73</v>
      </c>
      <c r="D1096" s="735" t="s">
        <v>1147</v>
      </c>
      <c r="E1096" s="739">
        <v>2100</v>
      </c>
      <c r="F1096" s="573" t="s">
        <v>1356</v>
      </c>
      <c r="G1096" s="735" t="s">
        <v>1357</v>
      </c>
      <c r="H1096" s="735" t="s">
        <v>824</v>
      </c>
      <c r="I1096" s="735" t="s">
        <v>771</v>
      </c>
      <c r="J1096" s="838" t="s">
        <v>825</v>
      </c>
      <c r="K1096" s="840">
        <v>2</v>
      </c>
      <c r="L1096" s="574">
        <v>10</v>
      </c>
      <c r="M1096" s="841">
        <v>22134</v>
      </c>
      <c r="N1096" s="839">
        <v>2</v>
      </c>
      <c r="O1096" s="574">
        <v>6</v>
      </c>
      <c r="P1096" s="689">
        <v>14844.9</v>
      </c>
    </row>
    <row r="1097" spans="1:16" s="770" customFormat="1" ht="24">
      <c r="A1097" s="727" t="s">
        <v>18642</v>
      </c>
      <c r="B1097" s="693" t="s">
        <v>7471</v>
      </c>
      <c r="C1097" s="575" t="s">
        <v>73</v>
      </c>
      <c r="D1097" s="735" t="s">
        <v>1264</v>
      </c>
      <c r="E1097" s="739">
        <v>3400</v>
      </c>
      <c r="F1097" s="573" t="s">
        <v>1358</v>
      </c>
      <c r="G1097" s="735" t="s">
        <v>1359</v>
      </c>
      <c r="H1097" s="735" t="s">
        <v>951</v>
      </c>
      <c r="I1097" s="735" t="s">
        <v>771</v>
      </c>
      <c r="J1097" s="838" t="s">
        <v>1360</v>
      </c>
      <c r="K1097" s="840">
        <v>3</v>
      </c>
      <c r="L1097" s="574">
        <v>12</v>
      </c>
      <c r="M1097" s="841">
        <v>42160.800000000003</v>
      </c>
      <c r="N1097" s="839">
        <v>2</v>
      </c>
      <c r="O1097" s="574">
        <v>6</v>
      </c>
      <c r="P1097" s="689">
        <v>21444.9</v>
      </c>
    </row>
    <row r="1098" spans="1:16" s="770" customFormat="1" ht="24">
      <c r="A1098" s="727" t="s">
        <v>18642</v>
      </c>
      <c r="B1098" s="693" t="s">
        <v>7471</v>
      </c>
      <c r="C1098" s="575" t="s">
        <v>73</v>
      </c>
      <c r="D1098" s="735" t="s">
        <v>787</v>
      </c>
      <c r="E1098" s="739">
        <v>1600</v>
      </c>
      <c r="F1098" s="573" t="s">
        <v>1361</v>
      </c>
      <c r="G1098" s="735" t="s">
        <v>1362</v>
      </c>
      <c r="H1098" s="735" t="s">
        <v>21</v>
      </c>
      <c r="I1098" s="735" t="s">
        <v>21</v>
      </c>
      <c r="J1098" s="838" t="s">
        <v>21</v>
      </c>
      <c r="K1098" s="840">
        <v>2</v>
      </c>
      <c r="L1098" s="574">
        <v>12</v>
      </c>
      <c r="M1098" s="841">
        <v>20560.8</v>
      </c>
      <c r="N1098" s="839">
        <v>3</v>
      </c>
      <c r="O1098" s="574">
        <v>6</v>
      </c>
      <c r="P1098" s="689">
        <v>10494.15</v>
      </c>
    </row>
    <row r="1099" spans="1:16" s="770" customFormat="1" ht="48">
      <c r="A1099" s="727" t="s">
        <v>18642</v>
      </c>
      <c r="B1099" s="693" t="s">
        <v>7471</v>
      </c>
      <c r="C1099" s="575" t="s">
        <v>73</v>
      </c>
      <c r="D1099" s="735" t="s">
        <v>928</v>
      </c>
      <c r="E1099" s="739">
        <v>2900</v>
      </c>
      <c r="F1099" s="573" t="s">
        <v>1363</v>
      </c>
      <c r="G1099" s="735" t="s">
        <v>1364</v>
      </c>
      <c r="H1099" s="735" t="s">
        <v>1365</v>
      </c>
      <c r="I1099" s="735" t="s">
        <v>802</v>
      </c>
      <c r="J1099" s="838" t="s">
        <v>1366</v>
      </c>
      <c r="K1099" s="840">
        <v>2</v>
      </c>
      <c r="L1099" s="574">
        <v>12</v>
      </c>
      <c r="M1099" s="841">
        <v>36160.800000000003</v>
      </c>
      <c r="N1099" s="839">
        <v>2</v>
      </c>
      <c r="O1099" s="574">
        <v>6</v>
      </c>
      <c r="P1099" s="689">
        <v>18444.900000000001</v>
      </c>
    </row>
    <row r="1100" spans="1:16" s="770" customFormat="1" ht="24">
      <c r="A1100" s="727" t="s">
        <v>18642</v>
      </c>
      <c r="B1100" s="693" t="s">
        <v>7471</v>
      </c>
      <c r="C1100" s="575" t="s">
        <v>73</v>
      </c>
      <c r="D1100" s="735" t="s">
        <v>1367</v>
      </c>
      <c r="E1100" s="739">
        <v>1900</v>
      </c>
      <c r="F1100" s="573" t="s">
        <v>1368</v>
      </c>
      <c r="G1100" s="735" t="s">
        <v>1369</v>
      </c>
      <c r="H1100" s="735" t="s">
        <v>824</v>
      </c>
      <c r="I1100" s="735" t="s">
        <v>802</v>
      </c>
      <c r="J1100" s="838" t="s">
        <v>1370</v>
      </c>
      <c r="K1100" s="840">
        <v>2</v>
      </c>
      <c r="L1100" s="574">
        <v>12</v>
      </c>
      <c r="M1100" s="841">
        <v>24160.799999999999</v>
      </c>
      <c r="N1100" s="839">
        <v>2</v>
      </c>
      <c r="O1100" s="574">
        <v>6</v>
      </c>
      <c r="P1100" s="689">
        <v>12429.15</v>
      </c>
    </row>
    <row r="1101" spans="1:16" s="770" customFormat="1" ht="24">
      <c r="A1101" s="727" t="s">
        <v>18642</v>
      </c>
      <c r="B1101" s="693" t="s">
        <v>7471</v>
      </c>
      <c r="C1101" s="575" t="s">
        <v>73</v>
      </c>
      <c r="D1101" s="735" t="s">
        <v>787</v>
      </c>
      <c r="E1101" s="739">
        <v>1600</v>
      </c>
      <c r="F1101" s="573" t="s">
        <v>1371</v>
      </c>
      <c r="G1101" s="735" t="s">
        <v>1372</v>
      </c>
      <c r="H1101" s="735" t="s">
        <v>21</v>
      </c>
      <c r="I1101" s="735" t="s">
        <v>21</v>
      </c>
      <c r="J1101" s="838" t="s">
        <v>21</v>
      </c>
      <c r="K1101" s="840">
        <v>2</v>
      </c>
      <c r="L1101" s="574">
        <v>12</v>
      </c>
      <c r="M1101" s="841">
        <v>20560.8</v>
      </c>
      <c r="N1101" s="839">
        <v>2</v>
      </c>
      <c r="O1101" s="574">
        <v>6</v>
      </c>
      <c r="P1101" s="689">
        <v>10494.15</v>
      </c>
    </row>
    <row r="1102" spans="1:16" s="770" customFormat="1" ht="24">
      <c r="A1102" s="727" t="s">
        <v>18642</v>
      </c>
      <c r="B1102" s="693" t="s">
        <v>7471</v>
      </c>
      <c r="C1102" s="575" t="s">
        <v>73</v>
      </c>
      <c r="D1102" s="735" t="s">
        <v>767</v>
      </c>
      <c r="E1102" s="739">
        <v>1700</v>
      </c>
      <c r="F1102" s="573" t="s">
        <v>1373</v>
      </c>
      <c r="G1102" s="735" t="s">
        <v>1374</v>
      </c>
      <c r="H1102" s="735" t="s">
        <v>1375</v>
      </c>
      <c r="I1102" s="735" t="s">
        <v>782</v>
      </c>
      <c r="J1102" s="838" t="s">
        <v>1375</v>
      </c>
      <c r="K1102" s="840">
        <v>4</v>
      </c>
      <c r="L1102" s="574">
        <v>12</v>
      </c>
      <c r="M1102" s="841">
        <v>21760.799999999999</v>
      </c>
      <c r="N1102" s="839">
        <v>2</v>
      </c>
      <c r="O1102" s="574">
        <v>6</v>
      </c>
      <c r="P1102" s="689">
        <v>11139.15</v>
      </c>
    </row>
    <row r="1103" spans="1:16" s="770" customFormat="1" ht="24">
      <c r="A1103" s="727" t="s">
        <v>18642</v>
      </c>
      <c r="B1103" s="693" t="s">
        <v>7471</v>
      </c>
      <c r="C1103" s="575" t="s">
        <v>73</v>
      </c>
      <c r="D1103" s="735" t="s">
        <v>1147</v>
      </c>
      <c r="E1103" s="739">
        <v>2100</v>
      </c>
      <c r="F1103" s="573" t="s">
        <v>1376</v>
      </c>
      <c r="G1103" s="735" t="s">
        <v>1377</v>
      </c>
      <c r="H1103" s="735" t="s">
        <v>824</v>
      </c>
      <c r="I1103" s="735" t="s">
        <v>944</v>
      </c>
      <c r="J1103" s="838" t="s">
        <v>825</v>
      </c>
      <c r="K1103" s="840">
        <v>1</v>
      </c>
      <c r="L1103" s="574">
        <v>1</v>
      </c>
      <c r="M1103" s="841">
        <v>2213.4</v>
      </c>
      <c r="N1103" s="839">
        <v>2</v>
      </c>
      <c r="O1103" s="574">
        <v>6</v>
      </c>
      <c r="P1103" s="689">
        <v>15744.9</v>
      </c>
    </row>
    <row r="1104" spans="1:16" s="770" customFormat="1" ht="24">
      <c r="A1104" s="727" t="s">
        <v>18642</v>
      </c>
      <c r="B1104" s="693" t="s">
        <v>7471</v>
      </c>
      <c r="C1104" s="575" t="s">
        <v>73</v>
      </c>
      <c r="D1104" s="735" t="s">
        <v>1198</v>
      </c>
      <c r="E1104" s="739">
        <v>2450</v>
      </c>
      <c r="F1104" s="573" t="s">
        <v>1376</v>
      </c>
      <c r="G1104" s="735" t="s">
        <v>1377</v>
      </c>
      <c r="H1104" s="735" t="s">
        <v>824</v>
      </c>
      <c r="I1104" s="735" t="s">
        <v>944</v>
      </c>
      <c r="J1104" s="838" t="s">
        <v>825</v>
      </c>
      <c r="K1104" s="840">
        <v>2</v>
      </c>
      <c r="L1104" s="574">
        <v>12</v>
      </c>
      <c r="M1104" s="841">
        <v>28279.06</v>
      </c>
      <c r="N1104" s="839">
        <v>2</v>
      </c>
      <c r="O1104" s="574">
        <v>6</v>
      </c>
      <c r="P1104" s="689">
        <v>15744.9</v>
      </c>
    </row>
    <row r="1105" spans="1:16" s="770" customFormat="1" ht="24">
      <c r="A1105" s="727" t="s">
        <v>18642</v>
      </c>
      <c r="B1105" s="693" t="s">
        <v>7471</v>
      </c>
      <c r="C1105" s="575" t="s">
        <v>73</v>
      </c>
      <c r="D1105" s="735" t="s">
        <v>1378</v>
      </c>
      <c r="E1105" s="739">
        <v>2900</v>
      </c>
      <c r="F1105" s="573" t="s">
        <v>1379</v>
      </c>
      <c r="G1105" s="735" t="s">
        <v>1380</v>
      </c>
      <c r="H1105" s="735" t="s">
        <v>824</v>
      </c>
      <c r="I1105" s="735" t="s">
        <v>771</v>
      </c>
      <c r="J1105" s="838" t="s">
        <v>825</v>
      </c>
      <c r="K1105" s="840">
        <v>2</v>
      </c>
      <c r="L1105" s="574">
        <v>12</v>
      </c>
      <c r="M1105" s="841">
        <v>36160.800000000003</v>
      </c>
      <c r="N1105" s="839">
        <v>2</v>
      </c>
      <c r="O1105" s="574">
        <v>6</v>
      </c>
      <c r="P1105" s="689">
        <v>18444.900000000001</v>
      </c>
    </row>
    <row r="1106" spans="1:16" s="770" customFormat="1" ht="24">
      <c r="A1106" s="727" t="s">
        <v>18642</v>
      </c>
      <c r="B1106" s="693" t="s">
        <v>7471</v>
      </c>
      <c r="C1106" s="575" t="s">
        <v>73</v>
      </c>
      <c r="D1106" s="735" t="s">
        <v>1381</v>
      </c>
      <c r="E1106" s="739">
        <v>2100</v>
      </c>
      <c r="F1106" s="573" t="s">
        <v>1382</v>
      </c>
      <c r="G1106" s="735" t="s">
        <v>1383</v>
      </c>
      <c r="H1106" s="735" t="s">
        <v>21</v>
      </c>
      <c r="I1106" s="735" t="s">
        <v>21</v>
      </c>
      <c r="J1106" s="838" t="s">
        <v>21</v>
      </c>
      <c r="K1106" s="840">
        <v>2</v>
      </c>
      <c r="L1106" s="574">
        <v>6</v>
      </c>
      <c r="M1106" s="841">
        <v>10071</v>
      </c>
      <c r="N1106" s="839" t="s">
        <v>786</v>
      </c>
      <c r="O1106" s="574" t="s">
        <v>786</v>
      </c>
      <c r="P1106" s="689" t="s">
        <v>786</v>
      </c>
    </row>
    <row r="1107" spans="1:16" s="770" customFormat="1" ht="48">
      <c r="A1107" s="727" t="s">
        <v>18642</v>
      </c>
      <c r="B1107" s="693" t="s">
        <v>7471</v>
      </c>
      <c r="C1107" s="575" t="s">
        <v>73</v>
      </c>
      <c r="D1107" s="735" t="s">
        <v>1384</v>
      </c>
      <c r="E1107" s="739">
        <v>3900</v>
      </c>
      <c r="F1107" s="573" t="s">
        <v>1385</v>
      </c>
      <c r="G1107" s="735" t="s">
        <v>1386</v>
      </c>
      <c r="H1107" s="735" t="s">
        <v>1387</v>
      </c>
      <c r="I1107" s="735" t="s">
        <v>839</v>
      </c>
      <c r="J1107" s="838" t="s">
        <v>1387</v>
      </c>
      <c r="K1107" s="840">
        <v>2</v>
      </c>
      <c r="L1107" s="574">
        <v>12</v>
      </c>
      <c r="M1107" s="841">
        <v>48160.800000000003</v>
      </c>
      <c r="N1107" s="839">
        <v>2</v>
      </c>
      <c r="O1107" s="574">
        <v>6</v>
      </c>
      <c r="P1107" s="689">
        <v>24444.9</v>
      </c>
    </row>
    <row r="1108" spans="1:16" s="770" customFormat="1" ht="36">
      <c r="A1108" s="727" t="s">
        <v>18642</v>
      </c>
      <c r="B1108" s="693" t="s">
        <v>7471</v>
      </c>
      <c r="C1108" s="575" t="s">
        <v>73</v>
      </c>
      <c r="D1108" s="735" t="s">
        <v>860</v>
      </c>
      <c r="E1108" s="739">
        <v>1600</v>
      </c>
      <c r="F1108" s="573" t="s">
        <v>1388</v>
      </c>
      <c r="G1108" s="735" t="s">
        <v>1389</v>
      </c>
      <c r="H1108" s="735" t="s">
        <v>1390</v>
      </c>
      <c r="I1108" s="735" t="s">
        <v>802</v>
      </c>
      <c r="J1108" s="838" t="s">
        <v>1390</v>
      </c>
      <c r="K1108" s="840">
        <v>2</v>
      </c>
      <c r="L1108" s="574">
        <v>12</v>
      </c>
      <c r="M1108" s="841">
        <v>20560.8</v>
      </c>
      <c r="N1108" s="839">
        <v>2</v>
      </c>
      <c r="O1108" s="574">
        <v>6</v>
      </c>
      <c r="P1108" s="689">
        <v>10494.15</v>
      </c>
    </row>
    <row r="1109" spans="1:16" s="770" customFormat="1" ht="24">
      <c r="A1109" s="727" t="s">
        <v>18642</v>
      </c>
      <c r="B1109" s="693" t="s">
        <v>7471</v>
      </c>
      <c r="C1109" s="575" t="s">
        <v>73</v>
      </c>
      <c r="D1109" s="735" t="s">
        <v>813</v>
      </c>
      <c r="E1109" s="739">
        <v>1900</v>
      </c>
      <c r="F1109" s="573" t="s">
        <v>1391</v>
      </c>
      <c r="G1109" s="735" t="s">
        <v>1392</v>
      </c>
      <c r="H1109" s="735" t="s">
        <v>1393</v>
      </c>
      <c r="I1109" s="735" t="s">
        <v>771</v>
      </c>
      <c r="J1109" s="838" t="s">
        <v>1286</v>
      </c>
      <c r="K1109" s="840">
        <v>4</v>
      </c>
      <c r="L1109" s="574">
        <v>12</v>
      </c>
      <c r="M1109" s="841">
        <v>24160.799999999999</v>
      </c>
      <c r="N1109" s="839">
        <v>3</v>
      </c>
      <c r="O1109" s="574">
        <v>6</v>
      </c>
      <c r="P1109" s="689">
        <v>12429.15</v>
      </c>
    </row>
    <row r="1110" spans="1:16" s="770" customFormat="1" ht="24">
      <c r="A1110" s="727" t="s">
        <v>18642</v>
      </c>
      <c r="B1110" s="693" t="s">
        <v>7471</v>
      </c>
      <c r="C1110" s="575" t="s">
        <v>73</v>
      </c>
      <c r="D1110" s="735" t="s">
        <v>1018</v>
      </c>
      <c r="E1110" s="739">
        <v>1800</v>
      </c>
      <c r="F1110" s="573" t="s">
        <v>1394</v>
      </c>
      <c r="G1110" s="735" t="s">
        <v>1395</v>
      </c>
      <c r="H1110" s="735" t="s">
        <v>1396</v>
      </c>
      <c r="I1110" s="735" t="s">
        <v>802</v>
      </c>
      <c r="J1110" s="838" t="s">
        <v>770</v>
      </c>
      <c r="K1110" s="840">
        <v>2</v>
      </c>
      <c r="L1110" s="574">
        <v>12</v>
      </c>
      <c r="M1110" s="841">
        <v>22960.799999999999</v>
      </c>
      <c r="N1110" s="839">
        <v>2</v>
      </c>
      <c r="O1110" s="574">
        <v>6</v>
      </c>
      <c r="P1110" s="689">
        <v>11784.15</v>
      </c>
    </row>
    <row r="1111" spans="1:16" s="770" customFormat="1" ht="24">
      <c r="A1111" s="727" t="s">
        <v>18642</v>
      </c>
      <c r="B1111" s="693" t="s">
        <v>7471</v>
      </c>
      <c r="C1111" s="575" t="s">
        <v>73</v>
      </c>
      <c r="D1111" s="735" t="s">
        <v>783</v>
      </c>
      <c r="E1111" s="739">
        <v>1500</v>
      </c>
      <c r="F1111" s="573" t="s">
        <v>1397</v>
      </c>
      <c r="G1111" s="735" t="s">
        <v>1398</v>
      </c>
      <c r="H1111" s="735" t="s">
        <v>21</v>
      </c>
      <c r="I1111" s="735" t="s">
        <v>21</v>
      </c>
      <c r="J1111" s="838" t="s">
        <v>21</v>
      </c>
      <c r="K1111" s="840">
        <v>2</v>
      </c>
      <c r="L1111" s="574">
        <v>12</v>
      </c>
      <c r="M1111" s="841">
        <v>19360.8</v>
      </c>
      <c r="N1111" s="839">
        <v>2</v>
      </c>
      <c r="O1111" s="574">
        <v>6</v>
      </c>
      <c r="P1111" s="689">
        <v>9849.15</v>
      </c>
    </row>
    <row r="1112" spans="1:16" s="770" customFormat="1" ht="24">
      <c r="A1112" s="727" t="s">
        <v>18642</v>
      </c>
      <c r="B1112" s="693" t="s">
        <v>7471</v>
      </c>
      <c r="C1112" s="575" t="s">
        <v>73</v>
      </c>
      <c r="D1112" s="735" t="s">
        <v>767</v>
      </c>
      <c r="E1112" s="739">
        <v>1700</v>
      </c>
      <c r="F1112" s="573" t="s">
        <v>1399</v>
      </c>
      <c r="G1112" s="735" t="s">
        <v>1400</v>
      </c>
      <c r="H1112" s="735" t="s">
        <v>888</v>
      </c>
      <c r="I1112" s="735" t="s">
        <v>944</v>
      </c>
      <c r="J1112" s="838" t="s">
        <v>1401</v>
      </c>
      <c r="K1112" s="840">
        <v>2</v>
      </c>
      <c r="L1112" s="574">
        <v>13</v>
      </c>
      <c r="M1112" s="841">
        <v>18092.96</v>
      </c>
      <c r="N1112" s="839">
        <v>2</v>
      </c>
      <c r="O1112" s="574">
        <v>8</v>
      </c>
      <c r="P1112" s="689">
        <v>11139.15</v>
      </c>
    </row>
    <row r="1113" spans="1:16" s="770" customFormat="1" ht="24">
      <c r="A1113" s="727" t="s">
        <v>18642</v>
      </c>
      <c r="B1113" s="693" t="s">
        <v>7471</v>
      </c>
      <c r="C1113" s="575" t="s">
        <v>73</v>
      </c>
      <c r="D1113" s="735" t="s">
        <v>767</v>
      </c>
      <c r="E1113" s="739">
        <v>1700</v>
      </c>
      <c r="F1113" s="573" t="s">
        <v>1402</v>
      </c>
      <c r="G1113" s="735" t="s">
        <v>1403</v>
      </c>
      <c r="H1113" s="735" t="s">
        <v>1404</v>
      </c>
      <c r="I1113" s="735" t="s">
        <v>802</v>
      </c>
      <c r="J1113" s="838" t="s">
        <v>1143</v>
      </c>
      <c r="K1113" s="840">
        <v>4</v>
      </c>
      <c r="L1113" s="574">
        <v>12</v>
      </c>
      <c r="M1113" s="841">
        <v>21760.799999999999</v>
      </c>
      <c r="N1113" s="839">
        <v>3</v>
      </c>
      <c r="O1113" s="574">
        <v>6</v>
      </c>
      <c r="P1113" s="689">
        <v>11139.15</v>
      </c>
    </row>
    <row r="1114" spans="1:16" s="770" customFormat="1" ht="24">
      <c r="A1114" s="727" t="s">
        <v>18642</v>
      </c>
      <c r="B1114" s="693" t="s">
        <v>7471</v>
      </c>
      <c r="C1114" s="575" t="s">
        <v>73</v>
      </c>
      <c r="D1114" s="735" t="s">
        <v>855</v>
      </c>
      <c r="E1114" s="739">
        <v>1700</v>
      </c>
      <c r="F1114" s="573" t="s">
        <v>1405</v>
      </c>
      <c r="G1114" s="735" t="s">
        <v>1406</v>
      </c>
      <c r="H1114" s="735" t="s">
        <v>1091</v>
      </c>
      <c r="I1114" s="735" t="s">
        <v>771</v>
      </c>
      <c r="J1114" s="838" t="s">
        <v>951</v>
      </c>
      <c r="K1114" s="840">
        <v>4</v>
      </c>
      <c r="L1114" s="574">
        <v>12</v>
      </c>
      <c r="M1114" s="841">
        <v>21760.799999999999</v>
      </c>
      <c r="N1114" s="839">
        <v>3</v>
      </c>
      <c r="O1114" s="574">
        <v>6</v>
      </c>
      <c r="P1114" s="689">
        <v>11139.15</v>
      </c>
    </row>
    <row r="1115" spans="1:16" s="770" customFormat="1" ht="24">
      <c r="A1115" s="727" t="s">
        <v>18642</v>
      </c>
      <c r="B1115" s="693" t="s">
        <v>7471</v>
      </c>
      <c r="C1115" s="575" t="s">
        <v>73</v>
      </c>
      <c r="D1115" s="735" t="s">
        <v>803</v>
      </c>
      <c r="E1115" s="739">
        <v>2200</v>
      </c>
      <c r="F1115" s="573" t="s">
        <v>1407</v>
      </c>
      <c r="G1115" s="735" t="s">
        <v>1408</v>
      </c>
      <c r="H1115" s="735" t="s">
        <v>1409</v>
      </c>
      <c r="I1115" s="735" t="s">
        <v>802</v>
      </c>
      <c r="J1115" s="838" t="s">
        <v>1410</v>
      </c>
      <c r="K1115" s="840">
        <v>4</v>
      </c>
      <c r="L1115" s="574">
        <v>12</v>
      </c>
      <c r="M1115" s="841">
        <v>27760.799999999999</v>
      </c>
      <c r="N1115" s="839">
        <v>2</v>
      </c>
      <c r="O1115" s="574">
        <v>6</v>
      </c>
      <c r="P1115" s="689">
        <v>14244.9</v>
      </c>
    </row>
    <row r="1116" spans="1:16" s="770" customFormat="1" ht="24">
      <c r="A1116" s="727" t="s">
        <v>18642</v>
      </c>
      <c r="B1116" s="693" t="s">
        <v>7471</v>
      </c>
      <c r="C1116" s="575" t="s">
        <v>73</v>
      </c>
      <c r="D1116" s="735" t="s">
        <v>821</v>
      </c>
      <c r="E1116" s="739">
        <v>1900</v>
      </c>
      <c r="F1116" s="573" t="s">
        <v>1411</v>
      </c>
      <c r="G1116" s="735" t="s">
        <v>1412</v>
      </c>
      <c r="H1116" s="735" t="s">
        <v>824</v>
      </c>
      <c r="I1116" s="735" t="s">
        <v>771</v>
      </c>
      <c r="J1116" s="838" t="s">
        <v>825</v>
      </c>
      <c r="K1116" s="840">
        <v>2</v>
      </c>
      <c r="L1116" s="574">
        <v>12</v>
      </c>
      <c r="M1116" s="841">
        <v>24160.799999999999</v>
      </c>
      <c r="N1116" s="839">
        <v>2</v>
      </c>
      <c r="O1116" s="574">
        <v>6</v>
      </c>
      <c r="P1116" s="689">
        <v>12429.15</v>
      </c>
    </row>
    <row r="1117" spans="1:16" s="770" customFormat="1" ht="24">
      <c r="A1117" s="727" t="s">
        <v>18642</v>
      </c>
      <c r="B1117" s="693" t="s">
        <v>7471</v>
      </c>
      <c r="C1117" s="575" t="s">
        <v>73</v>
      </c>
      <c r="D1117" s="735" t="s">
        <v>818</v>
      </c>
      <c r="E1117" s="739">
        <v>1700</v>
      </c>
      <c r="F1117" s="573" t="s">
        <v>1413</v>
      </c>
      <c r="G1117" s="735" t="s">
        <v>1414</v>
      </c>
      <c r="H1117" s="735" t="s">
        <v>1119</v>
      </c>
      <c r="I1117" s="735" t="s">
        <v>802</v>
      </c>
      <c r="J1117" s="838" t="s">
        <v>1415</v>
      </c>
      <c r="K1117" s="840">
        <v>4</v>
      </c>
      <c r="L1117" s="574">
        <v>12</v>
      </c>
      <c r="M1117" s="841">
        <v>21760.799999999999</v>
      </c>
      <c r="N1117" s="839">
        <v>2</v>
      </c>
      <c r="O1117" s="574">
        <v>6</v>
      </c>
      <c r="P1117" s="689">
        <v>11139.15</v>
      </c>
    </row>
    <row r="1118" spans="1:16" s="770" customFormat="1" ht="24">
      <c r="A1118" s="727" t="s">
        <v>18642</v>
      </c>
      <c r="B1118" s="693" t="s">
        <v>7471</v>
      </c>
      <c r="C1118" s="575" t="s">
        <v>73</v>
      </c>
      <c r="D1118" s="735" t="s">
        <v>855</v>
      </c>
      <c r="E1118" s="739">
        <v>1700</v>
      </c>
      <c r="F1118" s="573" t="s">
        <v>1416</v>
      </c>
      <c r="G1118" s="735" t="s">
        <v>1417</v>
      </c>
      <c r="H1118" s="735" t="s">
        <v>21</v>
      </c>
      <c r="I1118" s="735" t="s">
        <v>21</v>
      </c>
      <c r="J1118" s="838" t="s">
        <v>21</v>
      </c>
      <c r="K1118" s="840">
        <v>1</v>
      </c>
      <c r="L1118" s="574">
        <v>3</v>
      </c>
      <c r="M1118" s="841">
        <v>5440.2</v>
      </c>
      <c r="N1118" s="839" t="s">
        <v>786</v>
      </c>
      <c r="O1118" s="574" t="s">
        <v>786</v>
      </c>
      <c r="P1118" s="689" t="s">
        <v>786</v>
      </c>
    </row>
    <row r="1119" spans="1:16" s="770" customFormat="1" ht="24">
      <c r="A1119" s="727" t="s">
        <v>18642</v>
      </c>
      <c r="B1119" s="693" t="s">
        <v>7471</v>
      </c>
      <c r="C1119" s="575" t="s">
        <v>73</v>
      </c>
      <c r="D1119" s="735" t="s">
        <v>1418</v>
      </c>
      <c r="E1119" s="739">
        <v>1800</v>
      </c>
      <c r="F1119" s="573" t="s">
        <v>1419</v>
      </c>
      <c r="G1119" s="735" t="s">
        <v>1420</v>
      </c>
      <c r="H1119" s="735" t="s">
        <v>864</v>
      </c>
      <c r="I1119" s="735" t="s">
        <v>771</v>
      </c>
      <c r="J1119" s="838" t="s">
        <v>1421</v>
      </c>
      <c r="K1119" s="840">
        <v>2</v>
      </c>
      <c r="L1119" s="574">
        <v>12</v>
      </c>
      <c r="M1119" s="841">
        <v>22960.799999999999</v>
      </c>
      <c r="N1119" s="839">
        <v>2</v>
      </c>
      <c r="O1119" s="574">
        <v>6</v>
      </c>
      <c r="P1119" s="689">
        <v>11784.15</v>
      </c>
    </row>
    <row r="1120" spans="1:16" s="770" customFormat="1" ht="24">
      <c r="A1120" s="727" t="s">
        <v>18642</v>
      </c>
      <c r="B1120" s="693" t="s">
        <v>7471</v>
      </c>
      <c r="C1120" s="575" t="s">
        <v>73</v>
      </c>
      <c r="D1120" s="735" t="s">
        <v>855</v>
      </c>
      <c r="E1120" s="739">
        <v>1700</v>
      </c>
      <c r="F1120" s="573" t="s">
        <v>1422</v>
      </c>
      <c r="G1120" s="735" t="s">
        <v>1423</v>
      </c>
      <c r="H1120" s="735" t="s">
        <v>1424</v>
      </c>
      <c r="I1120" s="735" t="s">
        <v>802</v>
      </c>
      <c r="J1120" s="838" t="s">
        <v>1424</v>
      </c>
      <c r="K1120" s="840">
        <v>4</v>
      </c>
      <c r="L1120" s="574">
        <v>12</v>
      </c>
      <c r="M1120" s="841">
        <v>21760.799999999999</v>
      </c>
      <c r="N1120" s="839">
        <v>3</v>
      </c>
      <c r="O1120" s="574">
        <v>6</v>
      </c>
      <c r="P1120" s="689">
        <v>11139.15</v>
      </c>
    </row>
    <row r="1121" spans="1:16" s="770" customFormat="1" ht="36">
      <c r="A1121" s="727" t="s">
        <v>18642</v>
      </c>
      <c r="B1121" s="693" t="s">
        <v>7471</v>
      </c>
      <c r="C1121" s="575" t="s">
        <v>73</v>
      </c>
      <c r="D1121" s="735" t="s">
        <v>1014</v>
      </c>
      <c r="E1121" s="739">
        <v>1600</v>
      </c>
      <c r="F1121" s="573" t="s">
        <v>1425</v>
      </c>
      <c r="G1121" s="735" t="s">
        <v>1426</v>
      </c>
      <c r="H1121" s="735" t="s">
        <v>1427</v>
      </c>
      <c r="I1121" s="735" t="s">
        <v>802</v>
      </c>
      <c r="J1121" s="838" t="s">
        <v>1428</v>
      </c>
      <c r="K1121" s="840">
        <v>2</v>
      </c>
      <c r="L1121" s="574">
        <v>12</v>
      </c>
      <c r="M1121" s="841">
        <v>20560.8</v>
      </c>
      <c r="N1121" s="839">
        <v>2</v>
      </c>
      <c r="O1121" s="574">
        <v>6</v>
      </c>
      <c r="P1121" s="689">
        <v>10494.15</v>
      </c>
    </row>
    <row r="1122" spans="1:16" s="770" customFormat="1" ht="24">
      <c r="A1122" s="727" t="s">
        <v>18642</v>
      </c>
      <c r="B1122" s="693" t="s">
        <v>7471</v>
      </c>
      <c r="C1122" s="575" t="s">
        <v>73</v>
      </c>
      <c r="D1122" s="735" t="s">
        <v>813</v>
      </c>
      <c r="E1122" s="739">
        <v>1900</v>
      </c>
      <c r="F1122" s="573" t="s">
        <v>1429</v>
      </c>
      <c r="G1122" s="735" t="s">
        <v>1430</v>
      </c>
      <c r="H1122" s="735" t="s">
        <v>770</v>
      </c>
      <c r="I1122" s="735" t="s">
        <v>771</v>
      </c>
      <c r="J1122" s="838" t="s">
        <v>1431</v>
      </c>
      <c r="K1122" s="840">
        <v>4</v>
      </c>
      <c r="L1122" s="574">
        <v>12</v>
      </c>
      <c r="M1122" s="841">
        <v>24160.799999999999</v>
      </c>
      <c r="N1122" s="839">
        <v>3</v>
      </c>
      <c r="O1122" s="574">
        <v>6</v>
      </c>
      <c r="P1122" s="689">
        <v>12429.15</v>
      </c>
    </row>
    <row r="1123" spans="1:16" s="770" customFormat="1" ht="36">
      <c r="A1123" s="727" t="s">
        <v>18642</v>
      </c>
      <c r="B1123" s="693" t="s">
        <v>7471</v>
      </c>
      <c r="C1123" s="575" t="s">
        <v>73</v>
      </c>
      <c r="D1123" s="735" t="s">
        <v>803</v>
      </c>
      <c r="E1123" s="739">
        <v>2200</v>
      </c>
      <c r="F1123" s="573" t="s">
        <v>1432</v>
      </c>
      <c r="G1123" s="735" t="s">
        <v>1433</v>
      </c>
      <c r="H1123" s="735" t="s">
        <v>1297</v>
      </c>
      <c r="I1123" s="735" t="s">
        <v>771</v>
      </c>
      <c r="J1123" s="838" t="s">
        <v>1434</v>
      </c>
      <c r="K1123" s="840">
        <v>3</v>
      </c>
      <c r="L1123" s="574">
        <v>12</v>
      </c>
      <c r="M1123" s="841">
        <v>27760.799999999999</v>
      </c>
      <c r="N1123" s="839">
        <v>2</v>
      </c>
      <c r="O1123" s="574">
        <v>6</v>
      </c>
      <c r="P1123" s="689">
        <v>14244.9</v>
      </c>
    </row>
    <row r="1124" spans="1:16" s="770" customFormat="1" ht="36">
      <c r="A1124" s="727" t="s">
        <v>18642</v>
      </c>
      <c r="B1124" s="693" t="s">
        <v>7471</v>
      </c>
      <c r="C1124" s="575" t="s">
        <v>73</v>
      </c>
      <c r="D1124" s="735" t="s">
        <v>767</v>
      </c>
      <c r="E1124" s="739">
        <v>1700</v>
      </c>
      <c r="F1124" s="573" t="s">
        <v>1435</v>
      </c>
      <c r="G1124" s="735" t="s">
        <v>1436</v>
      </c>
      <c r="H1124" s="735" t="s">
        <v>1437</v>
      </c>
      <c r="I1124" s="735" t="s">
        <v>771</v>
      </c>
      <c r="J1124" s="838" t="s">
        <v>1028</v>
      </c>
      <c r="K1124" s="840">
        <v>4</v>
      </c>
      <c r="L1124" s="574">
        <v>12</v>
      </c>
      <c r="M1124" s="841">
        <v>21760.799999999999</v>
      </c>
      <c r="N1124" s="839">
        <v>3</v>
      </c>
      <c r="O1124" s="574">
        <v>6</v>
      </c>
      <c r="P1124" s="689">
        <v>11139.15</v>
      </c>
    </row>
    <row r="1125" spans="1:16" s="770" customFormat="1" ht="24">
      <c r="A1125" s="727" t="s">
        <v>18642</v>
      </c>
      <c r="B1125" s="693" t="s">
        <v>7471</v>
      </c>
      <c r="C1125" s="575" t="s">
        <v>73</v>
      </c>
      <c r="D1125" s="735" t="s">
        <v>1438</v>
      </c>
      <c r="E1125" s="739">
        <v>6000</v>
      </c>
      <c r="F1125" s="573" t="s">
        <v>1439</v>
      </c>
      <c r="G1125" s="735" t="s">
        <v>1440</v>
      </c>
      <c r="H1125" s="735" t="s">
        <v>824</v>
      </c>
      <c r="I1125" s="735" t="s">
        <v>771</v>
      </c>
      <c r="J1125" s="838" t="s">
        <v>825</v>
      </c>
      <c r="K1125" s="840">
        <v>3</v>
      </c>
      <c r="L1125" s="574">
        <v>12</v>
      </c>
      <c r="M1125" s="841">
        <v>73360.800000000003</v>
      </c>
      <c r="N1125" s="839">
        <v>2</v>
      </c>
      <c r="O1125" s="574">
        <v>6</v>
      </c>
      <c r="P1125" s="689">
        <v>37044.9</v>
      </c>
    </row>
    <row r="1126" spans="1:16" s="770" customFormat="1" ht="24">
      <c r="A1126" s="727" t="s">
        <v>18642</v>
      </c>
      <c r="B1126" s="693" t="s">
        <v>7471</v>
      </c>
      <c r="C1126" s="575" t="s">
        <v>73</v>
      </c>
      <c r="D1126" s="735" t="s">
        <v>818</v>
      </c>
      <c r="E1126" s="739">
        <v>1700</v>
      </c>
      <c r="F1126" s="573" t="s">
        <v>1441</v>
      </c>
      <c r="G1126" s="735" t="s">
        <v>1442</v>
      </c>
      <c r="H1126" s="735" t="s">
        <v>21</v>
      </c>
      <c r="I1126" s="735" t="s">
        <v>21</v>
      </c>
      <c r="J1126" s="838" t="s">
        <v>21</v>
      </c>
      <c r="K1126" s="840">
        <v>1</v>
      </c>
      <c r="L1126" s="574">
        <v>2</v>
      </c>
      <c r="M1126" s="841">
        <v>2463.7600000000002</v>
      </c>
      <c r="N1126" s="839">
        <v>2</v>
      </c>
      <c r="O1126" s="574">
        <v>6</v>
      </c>
      <c r="P1126" s="689">
        <v>11139.15</v>
      </c>
    </row>
    <row r="1127" spans="1:16" s="770" customFormat="1" ht="24">
      <c r="A1127" s="727" t="s">
        <v>18642</v>
      </c>
      <c r="B1127" s="693" t="s">
        <v>7471</v>
      </c>
      <c r="C1127" s="575" t="s">
        <v>73</v>
      </c>
      <c r="D1127" s="735" t="s">
        <v>1278</v>
      </c>
      <c r="E1127" s="739">
        <v>2500</v>
      </c>
      <c r="F1127" s="573" t="s">
        <v>1443</v>
      </c>
      <c r="G1127" s="735" t="s">
        <v>1444</v>
      </c>
      <c r="H1127" s="735" t="s">
        <v>1248</v>
      </c>
      <c r="I1127" s="735" t="s">
        <v>802</v>
      </c>
      <c r="J1127" s="838" t="s">
        <v>1248</v>
      </c>
      <c r="K1127" s="840">
        <v>2</v>
      </c>
      <c r="L1127" s="574">
        <v>12</v>
      </c>
      <c r="M1127" s="841">
        <v>31360.799999999999</v>
      </c>
      <c r="N1127" s="839">
        <v>2</v>
      </c>
      <c r="O1127" s="574">
        <v>6</v>
      </c>
      <c r="P1127" s="689">
        <v>15187.41</v>
      </c>
    </row>
    <row r="1128" spans="1:16" s="770" customFormat="1" ht="24">
      <c r="A1128" s="727" t="s">
        <v>18642</v>
      </c>
      <c r="B1128" s="693" t="s">
        <v>7471</v>
      </c>
      <c r="C1128" s="575" t="s">
        <v>73</v>
      </c>
      <c r="D1128" s="735" t="s">
        <v>767</v>
      </c>
      <c r="E1128" s="739">
        <v>1700</v>
      </c>
      <c r="F1128" s="573" t="s">
        <v>1445</v>
      </c>
      <c r="G1128" s="735" t="s">
        <v>1446</v>
      </c>
      <c r="H1128" s="735" t="s">
        <v>864</v>
      </c>
      <c r="I1128" s="735" t="s">
        <v>771</v>
      </c>
      <c r="J1128" s="838" t="s">
        <v>1421</v>
      </c>
      <c r="K1128" s="840">
        <v>4</v>
      </c>
      <c r="L1128" s="574">
        <v>12</v>
      </c>
      <c r="M1128" s="841">
        <v>21760.799999999999</v>
      </c>
      <c r="N1128" s="839">
        <v>3</v>
      </c>
      <c r="O1128" s="574">
        <v>6</v>
      </c>
      <c r="P1128" s="689">
        <v>11139.15</v>
      </c>
    </row>
    <row r="1129" spans="1:16" s="770" customFormat="1" ht="36">
      <c r="A1129" s="727" t="s">
        <v>18642</v>
      </c>
      <c r="B1129" s="693" t="s">
        <v>7471</v>
      </c>
      <c r="C1129" s="575" t="s">
        <v>73</v>
      </c>
      <c r="D1129" s="735" t="s">
        <v>1447</v>
      </c>
      <c r="E1129" s="739">
        <v>1700</v>
      </c>
      <c r="F1129" s="573" t="s">
        <v>1448</v>
      </c>
      <c r="G1129" s="735" t="s">
        <v>1449</v>
      </c>
      <c r="H1129" s="735" t="s">
        <v>1450</v>
      </c>
      <c r="I1129" s="735" t="s">
        <v>944</v>
      </c>
      <c r="J1129" s="838" t="s">
        <v>920</v>
      </c>
      <c r="K1129" s="840">
        <v>2</v>
      </c>
      <c r="L1129" s="574">
        <v>12</v>
      </c>
      <c r="M1129" s="841">
        <v>21760.799999999999</v>
      </c>
      <c r="N1129" s="839">
        <v>2</v>
      </c>
      <c r="O1129" s="574">
        <v>6</v>
      </c>
      <c r="P1129" s="689">
        <v>11139.15</v>
      </c>
    </row>
    <row r="1130" spans="1:16" s="770" customFormat="1" ht="36">
      <c r="A1130" s="727" t="s">
        <v>18642</v>
      </c>
      <c r="B1130" s="693" t="s">
        <v>7471</v>
      </c>
      <c r="C1130" s="575" t="s">
        <v>73</v>
      </c>
      <c r="D1130" s="735" t="s">
        <v>1451</v>
      </c>
      <c r="E1130" s="739">
        <v>1800</v>
      </c>
      <c r="F1130" s="573" t="s">
        <v>1452</v>
      </c>
      <c r="G1130" s="735" t="s">
        <v>1453</v>
      </c>
      <c r="H1130" s="735" t="s">
        <v>1454</v>
      </c>
      <c r="I1130" s="735" t="s">
        <v>771</v>
      </c>
      <c r="J1130" s="838" t="s">
        <v>1455</v>
      </c>
      <c r="K1130" s="840">
        <v>2</v>
      </c>
      <c r="L1130" s="574">
        <v>7</v>
      </c>
      <c r="M1130" s="841">
        <v>13393.8</v>
      </c>
      <c r="N1130" s="839" t="s">
        <v>786</v>
      </c>
      <c r="O1130" s="574" t="s">
        <v>786</v>
      </c>
      <c r="P1130" s="689" t="s">
        <v>786</v>
      </c>
    </row>
    <row r="1131" spans="1:16" s="770" customFormat="1" ht="24">
      <c r="A1131" s="727" t="s">
        <v>18642</v>
      </c>
      <c r="B1131" s="693" t="s">
        <v>7471</v>
      </c>
      <c r="C1131" s="575" t="s">
        <v>73</v>
      </c>
      <c r="D1131" s="735" t="s">
        <v>783</v>
      </c>
      <c r="E1131" s="739">
        <v>1500</v>
      </c>
      <c r="F1131" s="573" t="s">
        <v>1456</v>
      </c>
      <c r="G1131" s="735" t="s">
        <v>1457</v>
      </c>
      <c r="H1131" s="735" t="s">
        <v>21</v>
      </c>
      <c r="I1131" s="735" t="s">
        <v>21</v>
      </c>
      <c r="J1131" s="838" t="s">
        <v>21</v>
      </c>
      <c r="K1131" s="840">
        <v>2</v>
      </c>
      <c r="L1131" s="574">
        <v>12</v>
      </c>
      <c r="M1131" s="841">
        <v>19360.8</v>
      </c>
      <c r="N1131" s="839">
        <v>2</v>
      </c>
      <c r="O1131" s="574">
        <v>6</v>
      </c>
      <c r="P1131" s="689">
        <v>9849.15</v>
      </c>
    </row>
    <row r="1132" spans="1:16" s="770" customFormat="1" ht="24">
      <c r="A1132" s="727" t="s">
        <v>18642</v>
      </c>
      <c r="B1132" s="693" t="s">
        <v>7471</v>
      </c>
      <c r="C1132" s="575" t="s">
        <v>73</v>
      </c>
      <c r="D1132" s="735" t="s">
        <v>1458</v>
      </c>
      <c r="E1132" s="739">
        <v>2200</v>
      </c>
      <c r="F1132" s="573" t="s">
        <v>1459</v>
      </c>
      <c r="G1132" s="735" t="s">
        <v>1460</v>
      </c>
      <c r="H1132" s="735" t="s">
        <v>793</v>
      </c>
      <c r="I1132" s="735" t="s">
        <v>802</v>
      </c>
      <c r="J1132" s="838" t="s">
        <v>793</v>
      </c>
      <c r="K1132" s="840">
        <v>2</v>
      </c>
      <c r="L1132" s="574">
        <v>12</v>
      </c>
      <c r="M1132" s="841">
        <v>27760.799999999999</v>
      </c>
      <c r="N1132" s="839">
        <v>2</v>
      </c>
      <c r="O1132" s="574">
        <v>6</v>
      </c>
      <c r="P1132" s="689">
        <v>14244.9</v>
      </c>
    </row>
    <row r="1133" spans="1:16" s="770" customFormat="1" ht="36">
      <c r="A1133" s="727" t="s">
        <v>18642</v>
      </c>
      <c r="B1133" s="693" t="s">
        <v>7471</v>
      </c>
      <c r="C1133" s="575" t="s">
        <v>73</v>
      </c>
      <c r="D1133" s="735" t="s">
        <v>994</v>
      </c>
      <c r="E1133" s="739">
        <v>1850</v>
      </c>
      <c r="F1133" s="573" t="s">
        <v>1461</v>
      </c>
      <c r="G1133" s="735" t="s">
        <v>1462</v>
      </c>
      <c r="H1133" s="735" t="s">
        <v>793</v>
      </c>
      <c r="I1133" s="735" t="s">
        <v>944</v>
      </c>
      <c r="J1133" s="838" t="s">
        <v>793</v>
      </c>
      <c r="K1133" s="840">
        <v>3</v>
      </c>
      <c r="L1133" s="574">
        <v>12</v>
      </c>
      <c r="M1133" s="841">
        <v>23560.799999999999</v>
      </c>
      <c r="N1133" s="839">
        <v>2</v>
      </c>
      <c r="O1133" s="574">
        <v>6</v>
      </c>
      <c r="P1133" s="689">
        <v>12106.65</v>
      </c>
    </row>
    <row r="1134" spans="1:16" s="770" customFormat="1" ht="24">
      <c r="A1134" s="727" t="s">
        <v>18642</v>
      </c>
      <c r="B1134" s="693" t="s">
        <v>7471</v>
      </c>
      <c r="C1134" s="575" t="s">
        <v>73</v>
      </c>
      <c r="D1134" s="735" t="s">
        <v>1463</v>
      </c>
      <c r="E1134" s="739">
        <v>4500</v>
      </c>
      <c r="F1134" s="573" t="s">
        <v>1464</v>
      </c>
      <c r="G1134" s="735" t="s">
        <v>1465</v>
      </c>
      <c r="H1134" s="735" t="s">
        <v>1067</v>
      </c>
      <c r="I1134" s="735" t="s">
        <v>771</v>
      </c>
      <c r="J1134" s="838" t="s">
        <v>1370</v>
      </c>
      <c r="K1134" s="840">
        <v>2</v>
      </c>
      <c r="L1134" s="574">
        <v>12</v>
      </c>
      <c r="M1134" s="841">
        <v>55360.800000000003</v>
      </c>
      <c r="N1134" s="839">
        <v>2</v>
      </c>
      <c r="O1134" s="574">
        <v>6</v>
      </c>
      <c r="P1134" s="689">
        <v>28044.9</v>
      </c>
    </row>
    <row r="1135" spans="1:16" s="770" customFormat="1" ht="24">
      <c r="A1135" s="727" t="s">
        <v>18642</v>
      </c>
      <c r="B1135" s="693" t="s">
        <v>7471</v>
      </c>
      <c r="C1135" s="575" t="s">
        <v>73</v>
      </c>
      <c r="D1135" s="735" t="s">
        <v>813</v>
      </c>
      <c r="E1135" s="739">
        <v>1900</v>
      </c>
      <c r="F1135" s="573" t="s">
        <v>1466</v>
      </c>
      <c r="G1135" s="735" t="s">
        <v>1467</v>
      </c>
      <c r="H1135" s="735" t="s">
        <v>987</v>
      </c>
      <c r="I1135" s="735" t="s">
        <v>782</v>
      </c>
      <c r="J1135" s="838" t="s">
        <v>1135</v>
      </c>
      <c r="K1135" s="840">
        <v>4</v>
      </c>
      <c r="L1135" s="574">
        <v>12</v>
      </c>
      <c r="M1135" s="841">
        <v>24160.799999999999</v>
      </c>
      <c r="N1135" s="839">
        <v>3</v>
      </c>
      <c r="O1135" s="574">
        <v>6</v>
      </c>
      <c r="P1135" s="689">
        <v>12429.15</v>
      </c>
    </row>
    <row r="1136" spans="1:16" s="770" customFormat="1" ht="36">
      <c r="A1136" s="727" t="s">
        <v>18642</v>
      </c>
      <c r="B1136" s="693" t="s">
        <v>7471</v>
      </c>
      <c r="C1136" s="575" t="s">
        <v>73</v>
      </c>
      <c r="D1136" s="735" t="s">
        <v>767</v>
      </c>
      <c r="E1136" s="739">
        <v>1700</v>
      </c>
      <c r="F1136" s="573" t="s">
        <v>1468</v>
      </c>
      <c r="G1136" s="735" t="s">
        <v>1469</v>
      </c>
      <c r="H1136" s="735" t="s">
        <v>1102</v>
      </c>
      <c r="I1136" s="735" t="s">
        <v>771</v>
      </c>
      <c r="J1136" s="838" t="s">
        <v>1103</v>
      </c>
      <c r="K1136" s="840">
        <v>4</v>
      </c>
      <c r="L1136" s="574">
        <v>12</v>
      </c>
      <c r="M1136" s="841">
        <v>21760.799999999999</v>
      </c>
      <c r="N1136" s="839">
        <v>2</v>
      </c>
      <c r="O1136" s="574">
        <v>6</v>
      </c>
      <c r="P1136" s="689">
        <v>11139.15</v>
      </c>
    </row>
    <row r="1137" spans="1:16" s="770" customFormat="1" ht="24">
      <c r="A1137" s="727" t="s">
        <v>18642</v>
      </c>
      <c r="B1137" s="693" t="s">
        <v>7471</v>
      </c>
      <c r="C1137" s="575" t="s">
        <v>73</v>
      </c>
      <c r="D1137" s="735" t="s">
        <v>855</v>
      </c>
      <c r="E1137" s="739">
        <v>1700</v>
      </c>
      <c r="F1137" s="573" t="s">
        <v>1470</v>
      </c>
      <c r="G1137" s="735" t="s">
        <v>1471</v>
      </c>
      <c r="H1137" s="735" t="s">
        <v>864</v>
      </c>
      <c r="I1137" s="735" t="s">
        <v>771</v>
      </c>
      <c r="J1137" s="838" t="s">
        <v>1421</v>
      </c>
      <c r="K1137" s="840">
        <v>4</v>
      </c>
      <c r="L1137" s="574">
        <v>12</v>
      </c>
      <c r="M1137" s="841">
        <v>21760.799999999999</v>
      </c>
      <c r="N1137" s="839">
        <v>3</v>
      </c>
      <c r="O1137" s="574">
        <v>6</v>
      </c>
      <c r="P1137" s="689">
        <v>11139.15</v>
      </c>
    </row>
    <row r="1138" spans="1:16" s="770" customFormat="1" ht="24">
      <c r="A1138" s="727" t="s">
        <v>18642</v>
      </c>
      <c r="B1138" s="693" t="s">
        <v>7471</v>
      </c>
      <c r="C1138" s="575" t="s">
        <v>73</v>
      </c>
      <c r="D1138" s="735" t="s">
        <v>818</v>
      </c>
      <c r="E1138" s="739">
        <v>1700</v>
      </c>
      <c r="F1138" s="573" t="s">
        <v>1472</v>
      </c>
      <c r="G1138" s="735" t="s">
        <v>1473</v>
      </c>
      <c r="H1138" s="735" t="s">
        <v>21</v>
      </c>
      <c r="I1138" s="735" t="s">
        <v>21</v>
      </c>
      <c r="J1138" s="838" t="s">
        <v>21</v>
      </c>
      <c r="K1138" s="840">
        <v>2</v>
      </c>
      <c r="L1138" s="574">
        <v>4</v>
      </c>
      <c r="M1138" s="841">
        <v>7196.93</v>
      </c>
      <c r="N1138" s="839" t="s">
        <v>786</v>
      </c>
      <c r="O1138" s="574" t="s">
        <v>786</v>
      </c>
      <c r="P1138" s="689" t="s">
        <v>786</v>
      </c>
    </row>
    <row r="1139" spans="1:16" s="770" customFormat="1" ht="48">
      <c r="A1139" s="727" t="s">
        <v>18642</v>
      </c>
      <c r="B1139" s="693" t="s">
        <v>7471</v>
      </c>
      <c r="C1139" s="575" t="s">
        <v>73</v>
      </c>
      <c r="D1139" s="735" t="s">
        <v>1104</v>
      </c>
      <c r="E1139" s="739">
        <v>1850</v>
      </c>
      <c r="F1139" s="573" t="s">
        <v>1474</v>
      </c>
      <c r="G1139" s="735" t="s">
        <v>1475</v>
      </c>
      <c r="H1139" s="735" t="s">
        <v>1476</v>
      </c>
      <c r="I1139" s="735" t="s">
        <v>944</v>
      </c>
      <c r="J1139" s="838" t="s">
        <v>1477</v>
      </c>
      <c r="K1139" s="840">
        <v>2</v>
      </c>
      <c r="L1139" s="574">
        <v>12</v>
      </c>
      <c r="M1139" s="841">
        <v>23560.799999999999</v>
      </c>
      <c r="N1139" s="839">
        <v>2</v>
      </c>
      <c r="O1139" s="574">
        <v>6</v>
      </c>
      <c r="P1139" s="689">
        <v>12106.65</v>
      </c>
    </row>
    <row r="1140" spans="1:16" s="770" customFormat="1" ht="24">
      <c r="A1140" s="727" t="s">
        <v>18642</v>
      </c>
      <c r="B1140" s="693" t="s">
        <v>7471</v>
      </c>
      <c r="C1140" s="575" t="s">
        <v>73</v>
      </c>
      <c r="D1140" s="735" t="s">
        <v>1478</v>
      </c>
      <c r="E1140" s="739">
        <v>2500</v>
      </c>
      <c r="F1140" s="573" t="s">
        <v>1479</v>
      </c>
      <c r="G1140" s="735" t="s">
        <v>1480</v>
      </c>
      <c r="H1140" s="735" t="s">
        <v>21</v>
      </c>
      <c r="I1140" s="735" t="s">
        <v>21</v>
      </c>
      <c r="J1140" s="838" t="s">
        <v>21</v>
      </c>
      <c r="K1140" s="840">
        <v>2</v>
      </c>
      <c r="L1140" s="574">
        <v>4</v>
      </c>
      <c r="M1140" s="841">
        <v>10370.26</v>
      </c>
      <c r="N1140" s="839">
        <v>1</v>
      </c>
      <c r="O1140" s="574">
        <v>2</v>
      </c>
      <c r="P1140" s="689">
        <v>3507.85</v>
      </c>
    </row>
    <row r="1141" spans="1:16" s="770" customFormat="1" ht="24">
      <c r="A1141" s="727" t="s">
        <v>18642</v>
      </c>
      <c r="B1141" s="693" t="s">
        <v>7471</v>
      </c>
      <c r="C1141" s="575" t="s">
        <v>73</v>
      </c>
      <c r="D1141" s="735" t="s">
        <v>767</v>
      </c>
      <c r="E1141" s="739">
        <v>1700</v>
      </c>
      <c r="F1141" s="573" t="s">
        <v>1481</v>
      </c>
      <c r="G1141" s="735" t="s">
        <v>1482</v>
      </c>
      <c r="H1141" s="735" t="s">
        <v>1091</v>
      </c>
      <c r="I1141" s="735" t="s">
        <v>771</v>
      </c>
      <c r="J1141" s="838" t="s">
        <v>952</v>
      </c>
      <c r="K1141" s="840">
        <v>4</v>
      </c>
      <c r="L1141" s="574">
        <v>12</v>
      </c>
      <c r="M1141" s="841">
        <v>21760.799999999999</v>
      </c>
      <c r="N1141" s="839">
        <v>2</v>
      </c>
      <c r="O1141" s="574">
        <v>6</v>
      </c>
      <c r="P1141" s="689">
        <v>11139.15</v>
      </c>
    </row>
    <row r="1142" spans="1:16" s="770" customFormat="1" ht="24">
      <c r="A1142" s="727" t="s">
        <v>18642</v>
      </c>
      <c r="B1142" s="693" t="s">
        <v>7471</v>
      </c>
      <c r="C1142" s="575" t="s">
        <v>73</v>
      </c>
      <c r="D1142" s="735" t="s">
        <v>1025</v>
      </c>
      <c r="E1142" s="739">
        <v>1900</v>
      </c>
      <c r="F1142" s="573" t="s">
        <v>1483</v>
      </c>
      <c r="G1142" s="735" t="s">
        <v>1484</v>
      </c>
      <c r="H1142" s="735" t="s">
        <v>824</v>
      </c>
      <c r="I1142" s="735" t="s">
        <v>802</v>
      </c>
      <c r="J1142" s="838" t="s">
        <v>825</v>
      </c>
      <c r="K1142" s="840">
        <v>4</v>
      </c>
      <c r="L1142" s="574">
        <v>12</v>
      </c>
      <c r="M1142" s="841">
        <v>24160.799999999999</v>
      </c>
      <c r="N1142" s="839">
        <v>2</v>
      </c>
      <c r="O1142" s="574">
        <v>6</v>
      </c>
      <c r="P1142" s="689">
        <v>12429.15</v>
      </c>
    </row>
    <row r="1143" spans="1:16" s="770" customFormat="1" ht="48">
      <c r="A1143" s="727" t="s">
        <v>18642</v>
      </c>
      <c r="B1143" s="693" t="s">
        <v>7471</v>
      </c>
      <c r="C1143" s="575" t="s">
        <v>73</v>
      </c>
      <c r="D1143" s="735" t="s">
        <v>813</v>
      </c>
      <c r="E1143" s="739">
        <v>1900</v>
      </c>
      <c r="F1143" s="573" t="s">
        <v>1485</v>
      </c>
      <c r="G1143" s="735" t="s">
        <v>1486</v>
      </c>
      <c r="H1143" s="735" t="s">
        <v>1487</v>
      </c>
      <c r="I1143" s="735" t="s">
        <v>771</v>
      </c>
      <c r="J1143" s="838" t="s">
        <v>1327</v>
      </c>
      <c r="K1143" s="840">
        <v>4</v>
      </c>
      <c r="L1143" s="574">
        <v>12</v>
      </c>
      <c r="M1143" s="841">
        <v>24160.799999999999</v>
      </c>
      <c r="N1143" s="839">
        <v>3</v>
      </c>
      <c r="O1143" s="574">
        <v>6</v>
      </c>
      <c r="P1143" s="689">
        <v>12429.15</v>
      </c>
    </row>
    <row r="1144" spans="1:16" s="770" customFormat="1" ht="24">
      <c r="A1144" s="727" t="s">
        <v>18642</v>
      </c>
      <c r="B1144" s="693" t="s">
        <v>7471</v>
      </c>
      <c r="C1144" s="575" t="s">
        <v>73</v>
      </c>
      <c r="D1144" s="735" t="s">
        <v>821</v>
      </c>
      <c r="E1144" s="739">
        <v>1900</v>
      </c>
      <c r="F1144" s="573" t="s">
        <v>1488</v>
      </c>
      <c r="G1144" s="735" t="s">
        <v>1489</v>
      </c>
      <c r="H1144" s="735" t="s">
        <v>824</v>
      </c>
      <c r="I1144" s="735" t="s">
        <v>782</v>
      </c>
      <c r="J1144" s="838" t="s">
        <v>825</v>
      </c>
      <c r="K1144" s="840">
        <v>2</v>
      </c>
      <c r="L1144" s="574">
        <v>12</v>
      </c>
      <c r="M1144" s="841">
        <v>24160.799999999999</v>
      </c>
      <c r="N1144" s="839">
        <v>2</v>
      </c>
      <c r="O1144" s="574">
        <v>6</v>
      </c>
      <c r="P1144" s="689">
        <v>12429.15</v>
      </c>
    </row>
    <row r="1145" spans="1:16" s="770" customFormat="1" ht="36">
      <c r="A1145" s="727" t="s">
        <v>18642</v>
      </c>
      <c r="B1145" s="693" t="s">
        <v>7471</v>
      </c>
      <c r="C1145" s="575" t="s">
        <v>73</v>
      </c>
      <c r="D1145" s="735" t="s">
        <v>835</v>
      </c>
      <c r="E1145" s="739">
        <v>4900</v>
      </c>
      <c r="F1145" s="573" t="s">
        <v>1490</v>
      </c>
      <c r="G1145" s="735" t="s">
        <v>1491</v>
      </c>
      <c r="H1145" s="735" t="s">
        <v>934</v>
      </c>
      <c r="I1145" s="735" t="s">
        <v>802</v>
      </c>
      <c r="J1145" s="838" t="s">
        <v>934</v>
      </c>
      <c r="K1145" s="840">
        <v>2</v>
      </c>
      <c r="L1145" s="574">
        <v>12</v>
      </c>
      <c r="M1145" s="841">
        <v>60160.800000000003</v>
      </c>
      <c r="N1145" s="839">
        <v>2</v>
      </c>
      <c r="O1145" s="574">
        <v>6</v>
      </c>
      <c r="P1145" s="689">
        <v>30444.9</v>
      </c>
    </row>
    <row r="1146" spans="1:16" s="770" customFormat="1" ht="24">
      <c r="A1146" s="727" t="s">
        <v>18642</v>
      </c>
      <c r="B1146" s="693" t="s">
        <v>7471</v>
      </c>
      <c r="C1146" s="575" t="s">
        <v>73</v>
      </c>
      <c r="D1146" s="735" t="s">
        <v>1492</v>
      </c>
      <c r="E1146" s="739">
        <v>3900</v>
      </c>
      <c r="F1146" s="573" t="s">
        <v>1493</v>
      </c>
      <c r="G1146" s="735" t="s">
        <v>1494</v>
      </c>
      <c r="H1146" s="735" t="s">
        <v>935</v>
      </c>
      <c r="I1146" s="735" t="s">
        <v>802</v>
      </c>
      <c r="J1146" s="838" t="s">
        <v>776</v>
      </c>
      <c r="K1146" s="840">
        <v>2</v>
      </c>
      <c r="L1146" s="574">
        <v>12</v>
      </c>
      <c r="M1146" s="841">
        <v>48160.800000000003</v>
      </c>
      <c r="N1146" s="839">
        <v>2</v>
      </c>
      <c r="O1146" s="574">
        <v>6</v>
      </c>
      <c r="P1146" s="689">
        <v>24444.9</v>
      </c>
    </row>
    <row r="1147" spans="1:16" s="770" customFormat="1" ht="24">
      <c r="A1147" s="727" t="s">
        <v>18642</v>
      </c>
      <c r="B1147" s="693" t="s">
        <v>7471</v>
      </c>
      <c r="C1147" s="575" t="s">
        <v>73</v>
      </c>
      <c r="D1147" s="735" t="s">
        <v>855</v>
      </c>
      <c r="E1147" s="739">
        <v>1700</v>
      </c>
      <c r="F1147" s="573" t="s">
        <v>1495</v>
      </c>
      <c r="G1147" s="735" t="s">
        <v>1496</v>
      </c>
      <c r="H1147" s="735" t="s">
        <v>858</v>
      </c>
      <c r="I1147" s="735" t="s">
        <v>802</v>
      </c>
      <c r="J1147" s="838" t="s">
        <v>858</v>
      </c>
      <c r="K1147" s="840">
        <v>4</v>
      </c>
      <c r="L1147" s="574">
        <v>12</v>
      </c>
      <c r="M1147" s="841">
        <v>21760.799999999999</v>
      </c>
      <c r="N1147" s="839">
        <v>3</v>
      </c>
      <c r="O1147" s="574">
        <v>6</v>
      </c>
      <c r="P1147" s="689">
        <v>11139.15</v>
      </c>
    </row>
    <row r="1148" spans="1:16" s="770" customFormat="1" ht="24">
      <c r="A1148" s="727" t="s">
        <v>18642</v>
      </c>
      <c r="B1148" s="693" t="s">
        <v>7471</v>
      </c>
      <c r="C1148" s="575" t="s">
        <v>73</v>
      </c>
      <c r="D1148" s="735" t="s">
        <v>1367</v>
      </c>
      <c r="E1148" s="739">
        <v>1900</v>
      </c>
      <c r="F1148" s="573" t="s">
        <v>1497</v>
      </c>
      <c r="G1148" s="735" t="s">
        <v>1498</v>
      </c>
      <c r="H1148" s="735" t="s">
        <v>888</v>
      </c>
      <c r="I1148" s="735" t="s">
        <v>802</v>
      </c>
      <c r="J1148" s="838" t="s">
        <v>888</v>
      </c>
      <c r="K1148" s="840">
        <v>2</v>
      </c>
      <c r="L1148" s="574">
        <v>12</v>
      </c>
      <c r="M1148" s="841">
        <v>24160.799999999999</v>
      </c>
      <c r="N1148" s="839">
        <v>2</v>
      </c>
      <c r="O1148" s="574">
        <v>6</v>
      </c>
      <c r="P1148" s="689">
        <v>12429.15</v>
      </c>
    </row>
    <row r="1149" spans="1:16" s="770" customFormat="1" ht="24">
      <c r="A1149" s="727" t="s">
        <v>18642</v>
      </c>
      <c r="B1149" s="693" t="s">
        <v>7471</v>
      </c>
      <c r="C1149" s="575" t="s">
        <v>73</v>
      </c>
      <c r="D1149" s="735" t="s">
        <v>767</v>
      </c>
      <c r="E1149" s="739">
        <v>1700</v>
      </c>
      <c r="F1149" s="573" t="s">
        <v>1499</v>
      </c>
      <c r="G1149" s="735" t="s">
        <v>1500</v>
      </c>
      <c r="H1149" s="735" t="s">
        <v>1195</v>
      </c>
      <c r="I1149" s="735" t="s">
        <v>802</v>
      </c>
      <c r="J1149" s="838" t="s">
        <v>1501</v>
      </c>
      <c r="K1149" s="840">
        <v>4</v>
      </c>
      <c r="L1149" s="574">
        <v>10</v>
      </c>
      <c r="M1149" s="841">
        <v>17140.97</v>
      </c>
      <c r="N1149" s="839" t="s">
        <v>786</v>
      </c>
      <c r="O1149" s="574" t="s">
        <v>786</v>
      </c>
      <c r="P1149" s="689"/>
    </row>
    <row r="1150" spans="1:16" s="770" customFormat="1" ht="24">
      <c r="A1150" s="727" t="s">
        <v>18642</v>
      </c>
      <c r="B1150" s="693" t="s">
        <v>7471</v>
      </c>
      <c r="C1150" s="575" t="s">
        <v>73</v>
      </c>
      <c r="D1150" s="735" t="s">
        <v>1147</v>
      </c>
      <c r="E1150" s="739">
        <v>2100</v>
      </c>
      <c r="F1150" s="573" t="s">
        <v>1502</v>
      </c>
      <c r="G1150" s="735" t="s">
        <v>1503</v>
      </c>
      <c r="H1150" s="735" t="s">
        <v>887</v>
      </c>
      <c r="I1150" s="735" t="s">
        <v>771</v>
      </c>
      <c r="J1150" s="838" t="s">
        <v>888</v>
      </c>
      <c r="K1150" s="840">
        <v>2</v>
      </c>
      <c r="L1150" s="574">
        <v>12</v>
      </c>
      <c r="M1150" s="841">
        <v>26560.799999999999</v>
      </c>
      <c r="N1150" s="839">
        <v>2</v>
      </c>
      <c r="O1150" s="574">
        <v>6</v>
      </c>
      <c r="P1150" s="689">
        <v>13644.9</v>
      </c>
    </row>
    <row r="1151" spans="1:16" s="770" customFormat="1" ht="24">
      <c r="A1151" s="727" t="s">
        <v>18642</v>
      </c>
      <c r="B1151" s="693" t="s">
        <v>7471</v>
      </c>
      <c r="C1151" s="575" t="s">
        <v>73</v>
      </c>
      <c r="D1151" s="735" t="s">
        <v>818</v>
      </c>
      <c r="E1151" s="739">
        <v>1700</v>
      </c>
      <c r="F1151" s="573" t="s">
        <v>1504</v>
      </c>
      <c r="G1151" s="735" t="s">
        <v>1505</v>
      </c>
      <c r="H1151" s="735" t="s">
        <v>21</v>
      </c>
      <c r="I1151" s="735" t="s">
        <v>21</v>
      </c>
      <c r="J1151" s="838" t="s">
        <v>21</v>
      </c>
      <c r="K1151" s="840">
        <v>1</v>
      </c>
      <c r="L1151" s="574">
        <v>3</v>
      </c>
      <c r="M1151" s="841">
        <v>5440.2</v>
      </c>
      <c r="N1151" s="839" t="s">
        <v>786</v>
      </c>
      <c r="O1151" s="574" t="s">
        <v>786</v>
      </c>
      <c r="P1151" s="689"/>
    </row>
    <row r="1152" spans="1:16" s="770" customFormat="1" ht="24">
      <c r="A1152" s="727" t="s">
        <v>18642</v>
      </c>
      <c r="B1152" s="693" t="s">
        <v>7471</v>
      </c>
      <c r="C1152" s="575" t="s">
        <v>73</v>
      </c>
      <c r="D1152" s="735" t="s">
        <v>787</v>
      </c>
      <c r="E1152" s="739">
        <v>1600</v>
      </c>
      <c r="F1152" s="573" t="s">
        <v>1506</v>
      </c>
      <c r="G1152" s="735" t="s">
        <v>1507</v>
      </c>
      <c r="H1152" s="735" t="s">
        <v>21</v>
      </c>
      <c r="I1152" s="735" t="s">
        <v>21</v>
      </c>
      <c r="J1152" s="838" t="s">
        <v>21</v>
      </c>
      <c r="K1152" s="840">
        <v>2</v>
      </c>
      <c r="L1152" s="574">
        <v>12</v>
      </c>
      <c r="M1152" s="841">
        <v>20560.8</v>
      </c>
      <c r="N1152" s="839">
        <v>3</v>
      </c>
      <c r="O1152" s="574">
        <v>6</v>
      </c>
      <c r="P1152" s="689">
        <v>10494.15</v>
      </c>
    </row>
    <row r="1153" spans="1:16" s="770" customFormat="1" ht="24">
      <c r="A1153" s="727" t="s">
        <v>18642</v>
      </c>
      <c r="B1153" s="693" t="s">
        <v>7471</v>
      </c>
      <c r="C1153" s="575" t="s">
        <v>73</v>
      </c>
      <c r="D1153" s="735" t="s">
        <v>1226</v>
      </c>
      <c r="E1153" s="739">
        <v>3900</v>
      </c>
      <c r="F1153" s="573" t="s">
        <v>1508</v>
      </c>
      <c r="G1153" s="735" t="s">
        <v>1509</v>
      </c>
      <c r="H1153" s="735" t="s">
        <v>859</v>
      </c>
      <c r="I1153" s="735" t="s">
        <v>771</v>
      </c>
      <c r="J1153" s="838" t="s">
        <v>1510</v>
      </c>
      <c r="K1153" s="840">
        <v>2</v>
      </c>
      <c r="L1153" s="574">
        <v>12</v>
      </c>
      <c r="M1153" s="841">
        <v>48160.800000000003</v>
      </c>
      <c r="N1153" s="839">
        <v>2</v>
      </c>
      <c r="O1153" s="574">
        <v>6</v>
      </c>
      <c r="P1153" s="689">
        <v>24444.9</v>
      </c>
    </row>
    <row r="1154" spans="1:16" s="770" customFormat="1" ht="24">
      <c r="A1154" s="727" t="s">
        <v>18642</v>
      </c>
      <c r="B1154" s="693" t="s">
        <v>7471</v>
      </c>
      <c r="C1154" s="575" t="s">
        <v>73</v>
      </c>
      <c r="D1154" s="735" t="s">
        <v>767</v>
      </c>
      <c r="E1154" s="739">
        <v>1700</v>
      </c>
      <c r="F1154" s="573" t="s">
        <v>1511</v>
      </c>
      <c r="G1154" s="735" t="s">
        <v>1512</v>
      </c>
      <c r="H1154" s="735" t="s">
        <v>1135</v>
      </c>
      <c r="I1154" s="735" t="s">
        <v>771</v>
      </c>
      <c r="J1154" s="838" t="s">
        <v>1513</v>
      </c>
      <c r="K1154" s="840">
        <v>3</v>
      </c>
      <c r="L1154" s="574">
        <v>6</v>
      </c>
      <c r="M1154" s="841">
        <v>10880.4</v>
      </c>
      <c r="N1154" s="839">
        <v>1</v>
      </c>
      <c r="O1154" s="574">
        <v>2</v>
      </c>
      <c r="P1154" s="689">
        <v>4145.1499999999996</v>
      </c>
    </row>
    <row r="1155" spans="1:16" s="770" customFormat="1" ht="24">
      <c r="A1155" s="727" t="s">
        <v>18642</v>
      </c>
      <c r="B1155" s="693" t="s">
        <v>7471</v>
      </c>
      <c r="C1155" s="575" t="s">
        <v>73</v>
      </c>
      <c r="D1155" s="735" t="s">
        <v>813</v>
      </c>
      <c r="E1155" s="739">
        <v>1900</v>
      </c>
      <c r="F1155" s="573" t="s">
        <v>1511</v>
      </c>
      <c r="G1155" s="735" t="s">
        <v>1512</v>
      </c>
      <c r="H1155" s="735" t="s">
        <v>1135</v>
      </c>
      <c r="I1155" s="735" t="s">
        <v>771</v>
      </c>
      <c r="J1155" s="838" t="s">
        <v>1513</v>
      </c>
      <c r="K1155" s="840">
        <v>2</v>
      </c>
      <c r="L1155" s="574">
        <v>6</v>
      </c>
      <c r="M1155" s="841">
        <v>12073.74</v>
      </c>
      <c r="N1155" s="839">
        <v>1</v>
      </c>
      <c r="O1155" s="574">
        <v>2</v>
      </c>
      <c r="P1155" s="689">
        <v>4145.1499999999996</v>
      </c>
    </row>
    <row r="1156" spans="1:16" s="770" customFormat="1" ht="36">
      <c r="A1156" s="727" t="s">
        <v>18642</v>
      </c>
      <c r="B1156" s="693" t="s">
        <v>7471</v>
      </c>
      <c r="C1156" s="575" t="s">
        <v>73</v>
      </c>
      <c r="D1156" s="735" t="s">
        <v>1514</v>
      </c>
      <c r="E1156" s="739">
        <v>2700</v>
      </c>
      <c r="F1156" s="573" t="s">
        <v>1515</v>
      </c>
      <c r="G1156" s="735" t="s">
        <v>1516</v>
      </c>
      <c r="H1156" s="735" t="s">
        <v>1517</v>
      </c>
      <c r="I1156" s="735" t="s">
        <v>782</v>
      </c>
      <c r="J1156" s="838" t="s">
        <v>948</v>
      </c>
      <c r="K1156" s="840">
        <v>2</v>
      </c>
      <c r="L1156" s="574">
        <v>12</v>
      </c>
      <c r="M1156" s="841">
        <v>33760.800000000003</v>
      </c>
      <c r="N1156" s="839">
        <v>2</v>
      </c>
      <c r="O1156" s="574">
        <v>6</v>
      </c>
      <c r="P1156" s="689">
        <v>17244.900000000001</v>
      </c>
    </row>
    <row r="1157" spans="1:16" s="770" customFormat="1" ht="24">
      <c r="A1157" s="727" t="s">
        <v>18642</v>
      </c>
      <c r="B1157" s="693" t="s">
        <v>7471</v>
      </c>
      <c r="C1157" s="575" t="s">
        <v>73</v>
      </c>
      <c r="D1157" s="735" t="s">
        <v>803</v>
      </c>
      <c r="E1157" s="739">
        <v>2200</v>
      </c>
      <c r="F1157" s="573" t="s">
        <v>1518</v>
      </c>
      <c r="G1157" s="735" t="s">
        <v>1519</v>
      </c>
      <c r="H1157" s="735" t="s">
        <v>811</v>
      </c>
      <c r="I1157" s="735" t="s">
        <v>771</v>
      </c>
      <c r="J1157" s="838" t="s">
        <v>956</v>
      </c>
      <c r="K1157" s="840">
        <v>4</v>
      </c>
      <c r="L1157" s="574">
        <v>12</v>
      </c>
      <c r="M1157" s="841">
        <v>27760.799999999999</v>
      </c>
      <c r="N1157" s="839">
        <v>2</v>
      </c>
      <c r="O1157" s="574">
        <v>6</v>
      </c>
      <c r="P1157" s="689">
        <v>14244.9</v>
      </c>
    </row>
    <row r="1158" spans="1:16" s="770" customFormat="1" ht="24">
      <c r="A1158" s="727" t="s">
        <v>18642</v>
      </c>
      <c r="B1158" s="693" t="s">
        <v>7471</v>
      </c>
      <c r="C1158" s="575" t="s">
        <v>73</v>
      </c>
      <c r="D1158" s="735" t="s">
        <v>1520</v>
      </c>
      <c r="E1158" s="739">
        <v>2500</v>
      </c>
      <c r="F1158" s="573" t="s">
        <v>1521</v>
      </c>
      <c r="G1158" s="735" t="s">
        <v>1522</v>
      </c>
      <c r="H1158" s="735" t="s">
        <v>824</v>
      </c>
      <c r="I1158" s="735" t="s">
        <v>771</v>
      </c>
      <c r="J1158" s="838" t="s">
        <v>825</v>
      </c>
      <c r="K1158" s="840">
        <v>2</v>
      </c>
      <c r="L1158" s="574">
        <v>12</v>
      </c>
      <c r="M1158" s="841">
        <v>26551.03</v>
      </c>
      <c r="N1158" s="839">
        <v>2</v>
      </c>
      <c r="O1158" s="574">
        <v>8</v>
      </c>
      <c r="P1158" s="689">
        <v>12513.26</v>
      </c>
    </row>
    <row r="1159" spans="1:16" s="770" customFormat="1" ht="24">
      <c r="A1159" s="727" t="s">
        <v>18642</v>
      </c>
      <c r="B1159" s="693" t="s">
        <v>7471</v>
      </c>
      <c r="C1159" s="575" t="s">
        <v>73</v>
      </c>
      <c r="D1159" s="735" t="s">
        <v>1025</v>
      </c>
      <c r="E1159" s="739">
        <v>1900</v>
      </c>
      <c r="F1159" s="573" t="s">
        <v>1523</v>
      </c>
      <c r="G1159" s="735" t="s">
        <v>1524</v>
      </c>
      <c r="H1159" s="735" t="s">
        <v>793</v>
      </c>
      <c r="I1159" s="735" t="s">
        <v>771</v>
      </c>
      <c r="J1159" s="838" t="s">
        <v>1525</v>
      </c>
      <c r="K1159" s="840">
        <v>4</v>
      </c>
      <c r="L1159" s="574">
        <v>12</v>
      </c>
      <c r="M1159" s="841">
        <v>24160.799999999999</v>
      </c>
      <c r="N1159" s="839">
        <v>2</v>
      </c>
      <c r="O1159" s="574">
        <v>6</v>
      </c>
      <c r="P1159" s="689">
        <v>12429.15</v>
      </c>
    </row>
    <row r="1160" spans="1:16" s="770" customFormat="1" ht="24">
      <c r="A1160" s="727" t="s">
        <v>18642</v>
      </c>
      <c r="B1160" s="693" t="s">
        <v>7471</v>
      </c>
      <c r="C1160" s="575" t="s">
        <v>73</v>
      </c>
      <c r="D1160" s="735" t="s">
        <v>974</v>
      </c>
      <c r="E1160" s="739">
        <v>3400</v>
      </c>
      <c r="F1160" s="573" t="s">
        <v>1526</v>
      </c>
      <c r="G1160" s="735" t="s">
        <v>1527</v>
      </c>
      <c r="H1160" s="735" t="s">
        <v>859</v>
      </c>
      <c r="I1160" s="735" t="s">
        <v>771</v>
      </c>
      <c r="J1160" s="838" t="s">
        <v>1528</v>
      </c>
      <c r="K1160" s="840">
        <v>3</v>
      </c>
      <c r="L1160" s="574">
        <v>12</v>
      </c>
      <c r="M1160" s="841">
        <v>42160.800000000003</v>
      </c>
      <c r="N1160" s="839">
        <v>2</v>
      </c>
      <c r="O1160" s="574">
        <v>6</v>
      </c>
      <c r="P1160" s="689">
        <v>21444.9</v>
      </c>
    </row>
    <row r="1161" spans="1:16" s="770" customFormat="1" ht="24">
      <c r="A1161" s="727" t="s">
        <v>18642</v>
      </c>
      <c r="B1161" s="693" t="s">
        <v>7471</v>
      </c>
      <c r="C1161" s="575" t="s">
        <v>73</v>
      </c>
      <c r="D1161" s="735" t="s">
        <v>1529</v>
      </c>
      <c r="E1161" s="739">
        <v>4500</v>
      </c>
      <c r="F1161" s="573" t="s">
        <v>1530</v>
      </c>
      <c r="G1161" s="735" t="s">
        <v>1531</v>
      </c>
      <c r="H1161" s="735" t="s">
        <v>1532</v>
      </c>
      <c r="I1161" s="735" t="s">
        <v>1125</v>
      </c>
      <c r="J1161" s="838" t="s">
        <v>1532</v>
      </c>
      <c r="K1161" s="840">
        <v>2</v>
      </c>
      <c r="L1161" s="574">
        <v>12</v>
      </c>
      <c r="M1161" s="841">
        <v>55360.800000000003</v>
      </c>
      <c r="N1161" s="839">
        <v>2</v>
      </c>
      <c r="O1161" s="574">
        <v>6</v>
      </c>
      <c r="P1161" s="689">
        <v>28044.9</v>
      </c>
    </row>
    <row r="1162" spans="1:16" s="770" customFormat="1" ht="24">
      <c r="A1162" s="727" t="s">
        <v>18642</v>
      </c>
      <c r="B1162" s="693" t="s">
        <v>7471</v>
      </c>
      <c r="C1162" s="575" t="s">
        <v>73</v>
      </c>
      <c r="D1162" s="735" t="s">
        <v>1438</v>
      </c>
      <c r="E1162" s="739">
        <v>6000</v>
      </c>
      <c r="F1162" s="573" t="s">
        <v>1533</v>
      </c>
      <c r="G1162" s="735" t="s">
        <v>1534</v>
      </c>
      <c r="H1162" s="735" t="s">
        <v>934</v>
      </c>
      <c r="I1162" s="735" t="s">
        <v>771</v>
      </c>
      <c r="J1162" s="838" t="s">
        <v>1318</v>
      </c>
      <c r="K1162" s="840">
        <v>3</v>
      </c>
      <c r="L1162" s="574">
        <v>12</v>
      </c>
      <c r="M1162" s="841">
        <v>73360.800000000003</v>
      </c>
      <c r="N1162" s="839">
        <v>2</v>
      </c>
      <c r="O1162" s="574">
        <v>6</v>
      </c>
      <c r="P1162" s="689">
        <v>37044.9</v>
      </c>
    </row>
    <row r="1163" spans="1:16" s="770" customFormat="1" ht="32.450000000000003" customHeight="1">
      <c r="A1163" s="727" t="s">
        <v>18642</v>
      </c>
      <c r="B1163" s="693" t="s">
        <v>7471</v>
      </c>
      <c r="C1163" s="575" t="s">
        <v>73</v>
      </c>
      <c r="D1163" s="735" t="s">
        <v>1025</v>
      </c>
      <c r="E1163" s="739">
        <v>1900</v>
      </c>
      <c r="F1163" s="573" t="s">
        <v>1535</v>
      </c>
      <c r="G1163" s="735" t="s">
        <v>1536</v>
      </c>
      <c r="H1163" s="735" t="s">
        <v>854</v>
      </c>
      <c r="I1163" s="735" t="s">
        <v>802</v>
      </c>
      <c r="J1163" s="838" t="s">
        <v>854</v>
      </c>
      <c r="K1163" s="840">
        <v>4</v>
      </c>
      <c r="L1163" s="574">
        <v>12</v>
      </c>
      <c r="M1163" s="841">
        <v>24160.799999999999</v>
      </c>
      <c r="N1163" s="839">
        <v>2</v>
      </c>
      <c r="O1163" s="574">
        <v>6</v>
      </c>
      <c r="P1163" s="689">
        <v>12429.15</v>
      </c>
    </row>
    <row r="1164" spans="1:16" s="770" customFormat="1" ht="32.450000000000003" customHeight="1">
      <c r="A1164" s="727" t="s">
        <v>18642</v>
      </c>
      <c r="B1164" s="693" t="s">
        <v>7471</v>
      </c>
      <c r="C1164" s="575" t="s">
        <v>73</v>
      </c>
      <c r="D1164" s="735" t="s">
        <v>1537</v>
      </c>
      <c r="E1164" s="739">
        <v>2700</v>
      </c>
      <c r="F1164" s="573" t="s">
        <v>1538</v>
      </c>
      <c r="G1164" s="735" t="s">
        <v>1539</v>
      </c>
      <c r="H1164" s="735" t="s">
        <v>770</v>
      </c>
      <c r="I1164" s="735" t="s">
        <v>771</v>
      </c>
      <c r="J1164" s="838" t="s">
        <v>770</v>
      </c>
      <c r="K1164" s="840">
        <v>2</v>
      </c>
      <c r="L1164" s="574">
        <v>12</v>
      </c>
      <c r="M1164" s="841">
        <v>33760.800000000003</v>
      </c>
      <c r="N1164" s="839">
        <v>2</v>
      </c>
      <c r="O1164" s="574">
        <v>6</v>
      </c>
      <c r="P1164" s="689">
        <v>17244.900000000001</v>
      </c>
    </row>
    <row r="1165" spans="1:16" s="770" customFormat="1" ht="32.450000000000003" customHeight="1">
      <c r="A1165" s="727" t="s">
        <v>18642</v>
      </c>
      <c r="B1165" s="693" t="s">
        <v>7471</v>
      </c>
      <c r="C1165" s="575" t="s">
        <v>73</v>
      </c>
      <c r="D1165" s="735" t="s">
        <v>818</v>
      </c>
      <c r="E1165" s="739">
        <v>1700</v>
      </c>
      <c r="F1165" s="573" t="s">
        <v>1540</v>
      </c>
      <c r="G1165" s="735" t="s">
        <v>1541</v>
      </c>
      <c r="H1165" s="735" t="s">
        <v>21</v>
      </c>
      <c r="I1165" s="735" t="s">
        <v>21</v>
      </c>
      <c r="J1165" s="838" t="s">
        <v>21</v>
      </c>
      <c r="K1165" s="840">
        <v>1</v>
      </c>
      <c r="L1165" s="574">
        <v>1</v>
      </c>
      <c r="M1165" s="841">
        <v>820.37</v>
      </c>
      <c r="N1165" s="839">
        <v>3</v>
      </c>
      <c r="O1165" s="574">
        <v>6</v>
      </c>
      <c r="P1165" s="689">
        <v>11139.15</v>
      </c>
    </row>
    <row r="1166" spans="1:16" s="770" customFormat="1" ht="32.450000000000003" customHeight="1">
      <c r="A1166" s="727" t="s">
        <v>18642</v>
      </c>
      <c r="B1166" s="693" t="s">
        <v>7471</v>
      </c>
      <c r="C1166" s="575" t="s">
        <v>73</v>
      </c>
      <c r="D1166" s="735" t="s">
        <v>803</v>
      </c>
      <c r="E1166" s="739">
        <v>2200</v>
      </c>
      <c r="F1166" s="573" t="s">
        <v>1542</v>
      </c>
      <c r="G1166" s="735" t="s">
        <v>1543</v>
      </c>
      <c r="H1166" s="735" t="s">
        <v>887</v>
      </c>
      <c r="I1166" s="735" t="s">
        <v>771</v>
      </c>
      <c r="J1166" s="838" t="s">
        <v>888</v>
      </c>
      <c r="K1166" s="840">
        <v>3</v>
      </c>
      <c r="L1166" s="574">
        <v>12</v>
      </c>
      <c r="M1166" s="841">
        <v>27760.799999999999</v>
      </c>
      <c r="N1166" s="839">
        <v>2</v>
      </c>
      <c r="O1166" s="574">
        <v>6</v>
      </c>
      <c r="P1166" s="689">
        <v>14244.9</v>
      </c>
    </row>
    <row r="1167" spans="1:16" s="770" customFormat="1" ht="32.450000000000003" customHeight="1">
      <c r="A1167" s="727" t="s">
        <v>18642</v>
      </c>
      <c r="B1167" s="693" t="s">
        <v>7471</v>
      </c>
      <c r="C1167" s="575" t="s">
        <v>73</v>
      </c>
      <c r="D1167" s="735" t="s">
        <v>821</v>
      </c>
      <c r="E1167" s="739">
        <v>1900</v>
      </c>
      <c r="F1167" s="573" t="s">
        <v>1544</v>
      </c>
      <c r="G1167" s="735" t="s">
        <v>1545</v>
      </c>
      <c r="H1167" s="735" t="s">
        <v>1546</v>
      </c>
      <c r="I1167" s="735" t="s">
        <v>782</v>
      </c>
      <c r="J1167" s="838" t="s">
        <v>1547</v>
      </c>
      <c r="K1167" s="840">
        <v>2</v>
      </c>
      <c r="L1167" s="574">
        <v>12</v>
      </c>
      <c r="M1167" s="841">
        <v>24160.799999999999</v>
      </c>
      <c r="N1167" s="839">
        <v>2</v>
      </c>
      <c r="O1167" s="574">
        <v>6</v>
      </c>
      <c r="P1167" s="689">
        <v>12429.15</v>
      </c>
    </row>
    <row r="1168" spans="1:16" s="770" customFormat="1" ht="32.450000000000003" customHeight="1">
      <c r="A1168" s="727" t="s">
        <v>18642</v>
      </c>
      <c r="B1168" s="693" t="s">
        <v>7471</v>
      </c>
      <c r="C1168" s="575" t="s">
        <v>73</v>
      </c>
      <c r="D1168" s="735" t="s">
        <v>1157</v>
      </c>
      <c r="E1168" s="739">
        <v>1850</v>
      </c>
      <c r="F1168" s="573" t="s">
        <v>1548</v>
      </c>
      <c r="G1168" s="735" t="s">
        <v>1549</v>
      </c>
      <c r="H1168" s="735" t="s">
        <v>864</v>
      </c>
      <c r="I1168" s="735" t="s">
        <v>782</v>
      </c>
      <c r="J1168" s="838" t="s">
        <v>864</v>
      </c>
      <c r="K1168" s="840">
        <v>2</v>
      </c>
      <c r="L1168" s="574">
        <v>8</v>
      </c>
      <c r="M1168" s="841">
        <v>15583.87</v>
      </c>
      <c r="N1168" s="839">
        <v>2</v>
      </c>
      <c r="O1168" s="574">
        <v>6</v>
      </c>
      <c r="P1168" s="689">
        <v>12106.65</v>
      </c>
    </row>
    <row r="1169" spans="1:16" s="770" customFormat="1" ht="27.6" customHeight="1">
      <c r="A1169" s="727" t="s">
        <v>18642</v>
      </c>
      <c r="B1169" s="693" t="s">
        <v>7471</v>
      </c>
      <c r="C1169" s="575" t="s">
        <v>73</v>
      </c>
      <c r="D1169" s="735" t="s">
        <v>1550</v>
      </c>
      <c r="E1169" s="739">
        <v>1900</v>
      </c>
      <c r="F1169" s="573" t="s">
        <v>1551</v>
      </c>
      <c r="G1169" s="735" t="s">
        <v>1552</v>
      </c>
      <c r="H1169" s="735" t="s">
        <v>864</v>
      </c>
      <c r="I1169" s="735" t="s">
        <v>782</v>
      </c>
      <c r="J1169" s="838" t="s">
        <v>864</v>
      </c>
      <c r="K1169" s="840">
        <v>2</v>
      </c>
      <c r="L1169" s="574">
        <v>12</v>
      </c>
      <c r="M1169" s="841">
        <v>24160.799999999999</v>
      </c>
      <c r="N1169" s="839">
        <v>2</v>
      </c>
      <c r="O1169" s="574">
        <v>6</v>
      </c>
      <c r="P1169" s="689">
        <v>12429.15</v>
      </c>
    </row>
    <row r="1170" spans="1:16" s="770" customFormat="1" ht="27.6" customHeight="1">
      <c r="A1170" s="727" t="s">
        <v>18642</v>
      </c>
      <c r="B1170" s="693" t="s">
        <v>7471</v>
      </c>
      <c r="C1170" s="575" t="s">
        <v>73</v>
      </c>
      <c r="D1170" s="735" t="s">
        <v>783</v>
      </c>
      <c r="E1170" s="739">
        <v>1500</v>
      </c>
      <c r="F1170" s="573" t="s">
        <v>1553</v>
      </c>
      <c r="G1170" s="735" t="s">
        <v>1554</v>
      </c>
      <c r="H1170" s="735" t="s">
        <v>21</v>
      </c>
      <c r="I1170" s="735" t="s">
        <v>21</v>
      </c>
      <c r="J1170" s="838" t="s">
        <v>21</v>
      </c>
      <c r="K1170" s="840">
        <v>2</v>
      </c>
      <c r="L1170" s="574">
        <v>12</v>
      </c>
      <c r="M1170" s="841">
        <v>19360.8</v>
      </c>
      <c r="N1170" s="839">
        <v>2</v>
      </c>
      <c r="O1170" s="574">
        <v>6</v>
      </c>
      <c r="P1170" s="689">
        <v>9849.15</v>
      </c>
    </row>
    <row r="1171" spans="1:16" s="770" customFormat="1" ht="24">
      <c r="A1171" s="727" t="s">
        <v>18642</v>
      </c>
      <c r="B1171" s="693" t="s">
        <v>7471</v>
      </c>
      <c r="C1171" s="575" t="s">
        <v>73</v>
      </c>
      <c r="D1171" s="735" t="s">
        <v>818</v>
      </c>
      <c r="E1171" s="739">
        <v>1700</v>
      </c>
      <c r="F1171" s="573" t="s">
        <v>1555</v>
      </c>
      <c r="G1171" s="735" t="s">
        <v>1556</v>
      </c>
      <c r="H1171" s="735" t="s">
        <v>1557</v>
      </c>
      <c r="I1171" s="735" t="s">
        <v>782</v>
      </c>
      <c r="J1171" s="838" t="s">
        <v>1557</v>
      </c>
      <c r="K1171" s="840">
        <v>4</v>
      </c>
      <c r="L1171" s="574">
        <v>12</v>
      </c>
      <c r="M1171" s="841">
        <v>21760.799999999999</v>
      </c>
      <c r="N1171" s="839">
        <v>3</v>
      </c>
      <c r="O1171" s="574">
        <v>6</v>
      </c>
      <c r="P1171" s="689">
        <v>11139.15</v>
      </c>
    </row>
    <row r="1172" spans="1:16" s="770" customFormat="1" ht="24">
      <c r="A1172" s="727" t="s">
        <v>18642</v>
      </c>
      <c r="B1172" s="693" t="s">
        <v>7471</v>
      </c>
      <c r="C1172" s="575" t="s">
        <v>73</v>
      </c>
      <c r="D1172" s="735" t="s">
        <v>767</v>
      </c>
      <c r="E1172" s="739">
        <v>1700</v>
      </c>
      <c r="F1172" s="573" t="s">
        <v>1558</v>
      </c>
      <c r="G1172" s="735" t="s">
        <v>1559</v>
      </c>
      <c r="H1172" s="735" t="s">
        <v>1560</v>
      </c>
      <c r="I1172" s="735" t="s">
        <v>802</v>
      </c>
      <c r="J1172" s="838" t="s">
        <v>1560</v>
      </c>
      <c r="K1172" s="840">
        <v>2</v>
      </c>
      <c r="L1172" s="574">
        <v>14</v>
      </c>
      <c r="M1172" s="841">
        <v>14137.55</v>
      </c>
      <c r="N1172" s="839">
        <v>2</v>
      </c>
      <c r="O1172" s="574">
        <v>6</v>
      </c>
      <c r="P1172" s="689">
        <v>11139.15</v>
      </c>
    </row>
    <row r="1173" spans="1:16" s="770" customFormat="1" ht="36">
      <c r="A1173" s="727" t="s">
        <v>18642</v>
      </c>
      <c r="B1173" s="693" t="s">
        <v>7471</v>
      </c>
      <c r="C1173" s="575" t="s">
        <v>73</v>
      </c>
      <c r="D1173" s="735" t="s">
        <v>1561</v>
      </c>
      <c r="E1173" s="739">
        <v>1700</v>
      </c>
      <c r="F1173" s="573" t="s">
        <v>1562</v>
      </c>
      <c r="G1173" s="735" t="s">
        <v>1563</v>
      </c>
      <c r="H1173" s="735" t="s">
        <v>934</v>
      </c>
      <c r="I1173" s="735" t="s">
        <v>944</v>
      </c>
      <c r="J1173" s="838" t="s">
        <v>1564</v>
      </c>
      <c r="K1173" s="840">
        <v>2</v>
      </c>
      <c r="L1173" s="574">
        <v>13</v>
      </c>
      <c r="M1173" s="841">
        <v>21760.799999999999</v>
      </c>
      <c r="N1173" s="839">
        <v>2</v>
      </c>
      <c r="O1173" s="574">
        <v>6</v>
      </c>
      <c r="P1173" s="689">
        <v>11139.15</v>
      </c>
    </row>
    <row r="1174" spans="1:16" s="770" customFormat="1" ht="36">
      <c r="A1174" s="727" t="s">
        <v>18642</v>
      </c>
      <c r="B1174" s="693" t="s">
        <v>7471</v>
      </c>
      <c r="C1174" s="575" t="s">
        <v>73</v>
      </c>
      <c r="D1174" s="735" t="s">
        <v>860</v>
      </c>
      <c r="E1174" s="739">
        <v>1600</v>
      </c>
      <c r="F1174" s="573" t="s">
        <v>1565</v>
      </c>
      <c r="G1174" s="735" t="s">
        <v>1566</v>
      </c>
      <c r="H1174" s="735" t="s">
        <v>1567</v>
      </c>
      <c r="I1174" s="735" t="s">
        <v>771</v>
      </c>
      <c r="J1174" s="838" t="s">
        <v>864</v>
      </c>
      <c r="K1174" s="840">
        <v>2</v>
      </c>
      <c r="L1174" s="574">
        <v>12</v>
      </c>
      <c r="M1174" s="841">
        <v>20560.8</v>
      </c>
      <c r="N1174" s="839">
        <v>2</v>
      </c>
      <c r="O1174" s="574">
        <v>6</v>
      </c>
      <c r="P1174" s="689">
        <v>10494.15</v>
      </c>
    </row>
    <row r="1175" spans="1:16" s="770" customFormat="1" ht="28.15" customHeight="1">
      <c r="A1175" s="727" t="s">
        <v>18642</v>
      </c>
      <c r="B1175" s="693" t="s">
        <v>7471</v>
      </c>
      <c r="C1175" s="575" t="s">
        <v>73</v>
      </c>
      <c r="D1175" s="735" t="s">
        <v>1568</v>
      </c>
      <c r="E1175" s="739">
        <v>3900</v>
      </c>
      <c r="F1175" s="573" t="s">
        <v>1569</v>
      </c>
      <c r="G1175" s="735" t="s">
        <v>1570</v>
      </c>
      <c r="H1175" s="735" t="s">
        <v>935</v>
      </c>
      <c r="I1175" s="735" t="s">
        <v>771</v>
      </c>
      <c r="J1175" s="838" t="s">
        <v>934</v>
      </c>
      <c r="K1175" s="840">
        <v>2</v>
      </c>
      <c r="L1175" s="574">
        <v>12</v>
      </c>
      <c r="M1175" s="841">
        <v>48160.800000000003</v>
      </c>
      <c r="N1175" s="839">
        <v>2</v>
      </c>
      <c r="O1175" s="574">
        <v>6</v>
      </c>
      <c r="P1175" s="689">
        <v>24444.9</v>
      </c>
    </row>
    <row r="1176" spans="1:16" s="770" customFormat="1" ht="28.15" customHeight="1">
      <c r="A1176" s="727" t="s">
        <v>18642</v>
      </c>
      <c r="B1176" s="693" t="s">
        <v>7471</v>
      </c>
      <c r="C1176" s="575" t="s">
        <v>73</v>
      </c>
      <c r="D1176" s="735" t="s">
        <v>1571</v>
      </c>
      <c r="E1176" s="739">
        <v>1850</v>
      </c>
      <c r="F1176" s="573" t="s">
        <v>1572</v>
      </c>
      <c r="G1176" s="735" t="s">
        <v>1573</v>
      </c>
      <c r="H1176" s="735" t="s">
        <v>879</v>
      </c>
      <c r="I1176" s="735" t="s">
        <v>802</v>
      </c>
      <c r="J1176" s="838" t="s">
        <v>879</v>
      </c>
      <c r="K1176" s="840">
        <v>3</v>
      </c>
      <c r="L1176" s="574">
        <v>12</v>
      </c>
      <c r="M1176" s="841">
        <v>23560.799999999999</v>
      </c>
      <c r="N1176" s="839">
        <v>2</v>
      </c>
      <c r="O1176" s="574">
        <v>6</v>
      </c>
      <c r="P1176" s="689">
        <v>12106.65</v>
      </c>
    </row>
    <row r="1177" spans="1:16" s="770" customFormat="1" ht="28.15" customHeight="1">
      <c r="A1177" s="727" t="s">
        <v>18642</v>
      </c>
      <c r="B1177" s="693" t="s">
        <v>7471</v>
      </c>
      <c r="C1177" s="575" t="s">
        <v>73</v>
      </c>
      <c r="D1177" s="735" t="s">
        <v>1574</v>
      </c>
      <c r="E1177" s="739">
        <v>1800</v>
      </c>
      <c r="F1177" s="573" t="s">
        <v>1575</v>
      </c>
      <c r="G1177" s="735" t="s">
        <v>1576</v>
      </c>
      <c r="H1177" s="735" t="s">
        <v>864</v>
      </c>
      <c r="I1177" s="735" t="s">
        <v>1031</v>
      </c>
      <c r="J1177" s="838" t="s">
        <v>864</v>
      </c>
      <c r="K1177" s="840">
        <v>2</v>
      </c>
      <c r="L1177" s="574">
        <v>12</v>
      </c>
      <c r="M1177" s="841">
        <v>22960.799999999999</v>
      </c>
      <c r="N1177" s="839">
        <v>2</v>
      </c>
      <c r="O1177" s="574">
        <v>6</v>
      </c>
      <c r="P1177" s="689">
        <v>11784.15</v>
      </c>
    </row>
    <row r="1178" spans="1:16" s="770" customFormat="1" ht="21" customHeight="1">
      <c r="A1178" s="727" t="s">
        <v>18642</v>
      </c>
      <c r="B1178" s="693" t="s">
        <v>7471</v>
      </c>
      <c r="C1178" s="575" t="s">
        <v>73</v>
      </c>
      <c r="D1178" s="735" t="s">
        <v>855</v>
      </c>
      <c r="E1178" s="739">
        <v>1700</v>
      </c>
      <c r="F1178" s="573" t="s">
        <v>1577</v>
      </c>
      <c r="G1178" s="735" t="s">
        <v>1578</v>
      </c>
      <c r="H1178" s="735" t="s">
        <v>1579</v>
      </c>
      <c r="I1178" s="735" t="s">
        <v>771</v>
      </c>
      <c r="J1178" s="838" t="s">
        <v>1580</v>
      </c>
      <c r="K1178" s="840">
        <v>1</v>
      </c>
      <c r="L1178" s="574">
        <v>3</v>
      </c>
      <c r="M1178" s="841">
        <v>5440.2</v>
      </c>
      <c r="N1178" s="839" t="s">
        <v>786</v>
      </c>
      <c r="O1178" s="574" t="s">
        <v>786</v>
      </c>
      <c r="P1178" s="689"/>
    </row>
    <row r="1179" spans="1:16" s="770" customFormat="1" ht="24">
      <c r="A1179" s="727" t="s">
        <v>18642</v>
      </c>
      <c r="B1179" s="693" t="s">
        <v>7471</v>
      </c>
      <c r="C1179" s="575" t="s">
        <v>73</v>
      </c>
      <c r="D1179" s="735" t="s">
        <v>1581</v>
      </c>
      <c r="E1179" s="739">
        <v>1900</v>
      </c>
      <c r="F1179" s="573" t="s">
        <v>1582</v>
      </c>
      <c r="G1179" s="735" t="s">
        <v>1583</v>
      </c>
      <c r="H1179" s="735" t="s">
        <v>21</v>
      </c>
      <c r="I1179" s="735" t="s">
        <v>21</v>
      </c>
      <c r="J1179" s="838" t="s">
        <v>21</v>
      </c>
      <c r="K1179" s="840">
        <v>2</v>
      </c>
      <c r="L1179" s="574">
        <v>12</v>
      </c>
      <c r="M1179" s="841">
        <v>24160.799999999999</v>
      </c>
      <c r="N1179" s="839">
        <v>2</v>
      </c>
      <c r="O1179" s="574">
        <v>6</v>
      </c>
      <c r="P1179" s="689">
        <v>12429.15</v>
      </c>
    </row>
    <row r="1180" spans="1:16" s="770" customFormat="1" ht="24">
      <c r="A1180" s="727" t="s">
        <v>18642</v>
      </c>
      <c r="B1180" s="693" t="s">
        <v>7471</v>
      </c>
      <c r="C1180" s="575" t="s">
        <v>73</v>
      </c>
      <c r="D1180" s="735" t="s">
        <v>821</v>
      </c>
      <c r="E1180" s="739">
        <v>1900</v>
      </c>
      <c r="F1180" s="573" t="s">
        <v>1584</v>
      </c>
      <c r="G1180" s="735" t="s">
        <v>1585</v>
      </c>
      <c r="H1180" s="735" t="s">
        <v>824</v>
      </c>
      <c r="I1180" s="735" t="s">
        <v>771</v>
      </c>
      <c r="J1180" s="838" t="s">
        <v>825</v>
      </c>
      <c r="K1180" s="840">
        <v>2</v>
      </c>
      <c r="L1180" s="574">
        <v>12</v>
      </c>
      <c r="M1180" s="841">
        <v>24160.799999999999</v>
      </c>
      <c r="N1180" s="839">
        <v>2</v>
      </c>
      <c r="O1180" s="574">
        <v>6</v>
      </c>
      <c r="P1180" s="689">
        <v>12429.15</v>
      </c>
    </row>
    <row r="1181" spans="1:16" s="770" customFormat="1" ht="36">
      <c r="A1181" s="727" t="s">
        <v>18642</v>
      </c>
      <c r="B1181" s="693" t="s">
        <v>7471</v>
      </c>
      <c r="C1181" s="575" t="s">
        <v>73</v>
      </c>
      <c r="D1181" s="735" t="s">
        <v>1586</v>
      </c>
      <c r="E1181" s="739">
        <v>3100</v>
      </c>
      <c r="F1181" s="573" t="s">
        <v>1587</v>
      </c>
      <c r="G1181" s="735" t="s">
        <v>1588</v>
      </c>
      <c r="H1181" s="735" t="s">
        <v>1409</v>
      </c>
      <c r="I1181" s="735" t="s">
        <v>771</v>
      </c>
      <c r="J1181" s="838" t="s">
        <v>1589</v>
      </c>
      <c r="K1181" s="840">
        <v>2</v>
      </c>
      <c r="L1181" s="574">
        <v>12</v>
      </c>
      <c r="M1181" s="841">
        <v>38560.800000000003</v>
      </c>
      <c r="N1181" s="839">
        <v>2</v>
      </c>
      <c r="O1181" s="574">
        <v>6</v>
      </c>
      <c r="P1181" s="689">
        <v>19644.900000000001</v>
      </c>
    </row>
    <row r="1182" spans="1:16" s="770" customFormat="1" ht="24">
      <c r="A1182" s="727" t="s">
        <v>18642</v>
      </c>
      <c r="B1182" s="693" t="s">
        <v>7471</v>
      </c>
      <c r="C1182" s="575" t="s">
        <v>73</v>
      </c>
      <c r="D1182" s="735" t="s">
        <v>1014</v>
      </c>
      <c r="E1182" s="739">
        <v>1600</v>
      </c>
      <c r="F1182" s="573" t="s">
        <v>1590</v>
      </c>
      <c r="G1182" s="735" t="s">
        <v>1591</v>
      </c>
      <c r="H1182" s="735" t="s">
        <v>793</v>
      </c>
      <c r="I1182" s="735" t="s">
        <v>771</v>
      </c>
      <c r="J1182" s="838" t="s">
        <v>920</v>
      </c>
      <c r="K1182" s="840">
        <v>2</v>
      </c>
      <c r="L1182" s="574">
        <v>12</v>
      </c>
      <c r="M1182" s="841">
        <v>20560.8</v>
      </c>
      <c r="N1182" s="839">
        <v>2</v>
      </c>
      <c r="O1182" s="574">
        <v>6</v>
      </c>
      <c r="P1182" s="689">
        <v>10494.15</v>
      </c>
    </row>
    <row r="1183" spans="1:16" s="770" customFormat="1" ht="24">
      <c r="A1183" s="727" t="s">
        <v>18642</v>
      </c>
      <c r="B1183" s="693" t="s">
        <v>7471</v>
      </c>
      <c r="C1183" s="575" t="s">
        <v>73</v>
      </c>
      <c r="D1183" s="735" t="s">
        <v>767</v>
      </c>
      <c r="E1183" s="739">
        <v>1700</v>
      </c>
      <c r="F1183" s="573" t="s">
        <v>1592</v>
      </c>
      <c r="G1183" s="735" t="s">
        <v>1593</v>
      </c>
      <c r="H1183" s="735" t="s">
        <v>845</v>
      </c>
      <c r="I1183" s="735" t="s">
        <v>921</v>
      </c>
      <c r="J1183" s="838" t="s">
        <v>1594</v>
      </c>
      <c r="K1183" s="840">
        <v>4</v>
      </c>
      <c r="L1183" s="574">
        <v>12</v>
      </c>
      <c r="M1183" s="841">
        <v>21760.799999999999</v>
      </c>
      <c r="N1183" s="839">
        <v>2</v>
      </c>
      <c r="O1183" s="574">
        <v>6</v>
      </c>
      <c r="P1183" s="689">
        <v>11139.15</v>
      </c>
    </row>
    <row r="1184" spans="1:16" s="770" customFormat="1" ht="36">
      <c r="A1184" s="727" t="s">
        <v>18642</v>
      </c>
      <c r="B1184" s="693" t="s">
        <v>7471</v>
      </c>
      <c r="C1184" s="575" t="s">
        <v>73</v>
      </c>
      <c r="D1184" s="735" t="s">
        <v>1595</v>
      </c>
      <c r="E1184" s="739">
        <v>2500</v>
      </c>
      <c r="F1184" s="573" t="s">
        <v>1596</v>
      </c>
      <c r="G1184" s="735" t="s">
        <v>1597</v>
      </c>
      <c r="H1184" s="735" t="s">
        <v>969</v>
      </c>
      <c r="I1184" s="735" t="s">
        <v>802</v>
      </c>
      <c r="J1184" s="838" t="s">
        <v>1598</v>
      </c>
      <c r="K1184" s="840">
        <v>2</v>
      </c>
      <c r="L1184" s="574">
        <v>12</v>
      </c>
      <c r="M1184" s="841">
        <v>31360.799999999999</v>
      </c>
      <c r="N1184" s="839">
        <v>2</v>
      </c>
      <c r="O1184" s="574">
        <v>6</v>
      </c>
      <c r="P1184" s="689">
        <v>16044.9</v>
      </c>
    </row>
    <row r="1185" spans="1:16" s="770" customFormat="1" ht="36">
      <c r="A1185" s="727" t="s">
        <v>18642</v>
      </c>
      <c r="B1185" s="693" t="s">
        <v>7471</v>
      </c>
      <c r="C1185" s="575" t="s">
        <v>73</v>
      </c>
      <c r="D1185" s="735" t="s">
        <v>1104</v>
      </c>
      <c r="E1185" s="739">
        <v>1850</v>
      </c>
      <c r="F1185" s="573" t="s">
        <v>1599</v>
      </c>
      <c r="G1185" s="735" t="s">
        <v>1600</v>
      </c>
      <c r="H1185" s="735" t="s">
        <v>1601</v>
      </c>
      <c r="I1185" s="735" t="s">
        <v>771</v>
      </c>
      <c r="J1185" s="838" t="s">
        <v>1602</v>
      </c>
      <c r="K1185" s="840">
        <v>2</v>
      </c>
      <c r="L1185" s="574">
        <v>12</v>
      </c>
      <c r="M1185" s="841">
        <v>23560.799999999999</v>
      </c>
      <c r="N1185" s="839">
        <v>2</v>
      </c>
      <c r="O1185" s="574">
        <v>6</v>
      </c>
      <c r="P1185" s="689">
        <v>12106.65</v>
      </c>
    </row>
    <row r="1186" spans="1:16" s="770" customFormat="1" ht="24">
      <c r="A1186" s="727" t="s">
        <v>18642</v>
      </c>
      <c r="B1186" s="693" t="s">
        <v>7471</v>
      </c>
      <c r="C1186" s="575" t="s">
        <v>73</v>
      </c>
      <c r="D1186" s="735" t="s">
        <v>803</v>
      </c>
      <c r="E1186" s="739">
        <v>2200</v>
      </c>
      <c r="F1186" s="573" t="s">
        <v>1603</v>
      </c>
      <c r="G1186" s="735" t="s">
        <v>1604</v>
      </c>
      <c r="H1186" s="735" t="s">
        <v>770</v>
      </c>
      <c r="I1186" s="735" t="s">
        <v>802</v>
      </c>
      <c r="J1186" s="838" t="s">
        <v>770</v>
      </c>
      <c r="K1186" s="840">
        <v>4</v>
      </c>
      <c r="L1186" s="574">
        <v>12</v>
      </c>
      <c r="M1186" s="841">
        <v>27760.799999999999</v>
      </c>
      <c r="N1186" s="839">
        <v>2</v>
      </c>
      <c r="O1186" s="574">
        <v>6</v>
      </c>
      <c r="P1186" s="689">
        <v>14244.9</v>
      </c>
    </row>
    <row r="1187" spans="1:16" s="770" customFormat="1" ht="24">
      <c r="A1187" s="727" t="s">
        <v>18642</v>
      </c>
      <c r="B1187" s="693" t="s">
        <v>7471</v>
      </c>
      <c r="C1187" s="575" t="s">
        <v>73</v>
      </c>
      <c r="D1187" s="735" t="s">
        <v>813</v>
      </c>
      <c r="E1187" s="739">
        <v>1900</v>
      </c>
      <c r="F1187" s="573" t="s">
        <v>1605</v>
      </c>
      <c r="G1187" s="735" t="s">
        <v>1606</v>
      </c>
      <c r="H1187" s="735" t="s">
        <v>1607</v>
      </c>
      <c r="I1187" s="735" t="s">
        <v>771</v>
      </c>
      <c r="J1187" s="838" t="s">
        <v>1607</v>
      </c>
      <c r="K1187" s="840">
        <v>1</v>
      </c>
      <c r="L1187" s="574">
        <v>1</v>
      </c>
      <c r="M1187" s="841">
        <v>186.66</v>
      </c>
      <c r="N1187" s="839">
        <v>3</v>
      </c>
      <c r="O1187" s="574">
        <v>6</v>
      </c>
      <c r="P1187" s="689">
        <v>12429.15</v>
      </c>
    </row>
    <row r="1188" spans="1:16" s="770" customFormat="1" ht="24">
      <c r="A1188" s="727" t="s">
        <v>18642</v>
      </c>
      <c r="B1188" s="693" t="s">
        <v>7471</v>
      </c>
      <c r="C1188" s="575" t="s">
        <v>73</v>
      </c>
      <c r="D1188" s="735" t="s">
        <v>767</v>
      </c>
      <c r="E1188" s="739">
        <v>1700</v>
      </c>
      <c r="F1188" s="573" t="s">
        <v>1605</v>
      </c>
      <c r="G1188" s="735" t="s">
        <v>1606</v>
      </c>
      <c r="H1188" s="735" t="s">
        <v>1607</v>
      </c>
      <c r="I1188" s="735" t="s">
        <v>771</v>
      </c>
      <c r="J1188" s="838" t="s">
        <v>1607</v>
      </c>
      <c r="K1188" s="840">
        <v>4</v>
      </c>
      <c r="L1188" s="574">
        <v>12</v>
      </c>
      <c r="M1188" s="841">
        <v>21760.799999999999</v>
      </c>
      <c r="N1188" s="839">
        <v>3</v>
      </c>
      <c r="O1188" s="574">
        <v>6</v>
      </c>
      <c r="P1188" s="689">
        <v>12429.15</v>
      </c>
    </row>
    <row r="1189" spans="1:16" s="770" customFormat="1" ht="24">
      <c r="A1189" s="727" t="s">
        <v>18642</v>
      </c>
      <c r="B1189" s="693" t="s">
        <v>7471</v>
      </c>
      <c r="C1189" s="575" t="s">
        <v>73</v>
      </c>
      <c r="D1189" s="735" t="s">
        <v>1608</v>
      </c>
      <c r="E1189" s="739">
        <v>6000</v>
      </c>
      <c r="F1189" s="573" t="s">
        <v>1609</v>
      </c>
      <c r="G1189" s="735" t="s">
        <v>1610</v>
      </c>
      <c r="H1189" s="735" t="s">
        <v>812</v>
      </c>
      <c r="I1189" s="735" t="s">
        <v>771</v>
      </c>
      <c r="J1189" s="838" t="s">
        <v>956</v>
      </c>
      <c r="K1189" s="840">
        <v>3</v>
      </c>
      <c r="L1189" s="574">
        <v>12</v>
      </c>
      <c r="M1189" s="841">
        <v>73360.800000000003</v>
      </c>
      <c r="N1189" s="839">
        <v>2</v>
      </c>
      <c r="O1189" s="574">
        <v>6</v>
      </c>
      <c r="P1189" s="689">
        <v>37044.9</v>
      </c>
    </row>
    <row r="1190" spans="1:16" s="770" customFormat="1" ht="24">
      <c r="A1190" s="727" t="s">
        <v>18642</v>
      </c>
      <c r="B1190" s="693" t="s">
        <v>7471</v>
      </c>
      <c r="C1190" s="575" t="s">
        <v>73</v>
      </c>
      <c r="D1190" s="735" t="s">
        <v>847</v>
      </c>
      <c r="E1190" s="739">
        <v>1750</v>
      </c>
      <c r="F1190" s="573" t="s">
        <v>1611</v>
      </c>
      <c r="G1190" s="735" t="s">
        <v>1612</v>
      </c>
      <c r="H1190" s="735" t="s">
        <v>1613</v>
      </c>
      <c r="I1190" s="735" t="s">
        <v>771</v>
      </c>
      <c r="J1190" s="838" t="s">
        <v>917</v>
      </c>
      <c r="K1190" s="840">
        <v>2</v>
      </c>
      <c r="L1190" s="574">
        <v>12</v>
      </c>
      <c r="M1190" s="841">
        <v>22360.799999999999</v>
      </c>
      <c r="N1190" s="839">
        <v>2</v>
      </c>
      <c r="O1190" s="574">
        <v>6</v>
      </c>
      <c r="P1190" s="689">
        <v>11461.65</v>
      </c>
    </row>
    <row r="1191" spans="1:16" s="770" customFormat="1" ht="27.6" customHeight="1">
      <c r="A1191" s="727" t="s">
        <v>18642</v>
      </c>
      <c r="B1191" s="693" t="s">
        <v>7471</v>
      </c>
      <c r="C1191" s="575" t="s">
        <v>73</v>
      </c>
      <c r="D1191" s="735" t="s">
        <v>847</v>
      </c>
      <c r="E1191" s="739">
        <v>1750</v>
      </c>
      <c r="F1191" s="573" t="s">
        <v>1614</v>
      </c>
      <c r="G1191" s="735" t="s">
        <v>1615</v>
      </c>
      <c r="H1191" s="735" t="s">
        <v>1616</v>
      </c>
      <c r="I1191" s="735" t="s">
        <v>771</v>
      </c>
      <c r="J1191" s="838" t="s">
        <v>1401</v>
      </c>
      <c r="K1191" s="840">
        <v>2</v>
      </c>
      <c r="L1191" s="574">
        <v>12</v>
      </c>
      <c r="M1191" s="841">
        <v>22360.799999999999</v>
      </c>
      <c r="N1191" s="839">
        <v>2</v>
      </c>
      <c r="O1191" s="574">
        <v>6</v>
      </c>
      <c r="P1191" s="689">
        <v>11461.65</v>
      </c>
    </row>
    <row r="1192" spans="1:16" s="770" customFormat="1" ht="27.6" customHeight="1">
      <c r="A1192" s="727" t="s">
        <v>18642</v>
      </c>
      <c r="B1192" s="693" t="s">
        <v>7471</v>
      </c>
      <c r="C1192" s="575" t="s">
        <v>73</v>
      </c>
      <c r="D1192" s="735" t="s">
        <v>1025</v>
      </c>
      <c r="E1192" s="739">
        <v>1900</v>
      </c>
      <c r="F1192" s="573" t="s">
        <v>1617</v>
      </c>
      <c r="G1192" s="735" t="s">
        <v>1618</v>
      </c>
      <c r="H1192" s="735" t="s">
        <v>1091</v>
      </c>
      <c r="I1192" s="735" t="s">
        <v>771</v>
      </c>
      <c r="J1192" s="838" t="s">
        <v>875</v>
      </c>
      <c r="K1192" s="840">
        <v>2</v>
      </c>
      <c r="L1192" s="574">
        <v>12</v>
      </c>
      <c r="M1192" s="841">
        <v>24160.799999999999</v>
      </c>
      <c r="N1192" s="839">
        <v>2</v>
      </c>
      <c r="O1192" s="574">
        <v>6</v>
      </c>
      <c r="P1192" s="689">
        <v>12429.15</v>
      </c>
    </row>
    <row r="1193" spans="1:16" s="770" customFormat="1" ht="36">
      <c r="A1193" s="727" t="s">
        <v>18642</v>
      </c>
      <c r="B1193" s="693" t="s">
        <v>7471</v>
      </c>
      <c r="C1193" s="575" t="s">
        <v>73</v>
      </c>
      <c r="D1193" s="735" t="s">
        <v>1261</v>
      </c>
      <c r="E1193" s="739">
        <v>1900</v>
      </c>
      <c r="F1193" s="573" t="s">
        <v>1619</v>
      </c>
      <c r="G1193" s="735" t="s">
        <v>1620</v>
      </c>
      <c r="H1193" s="735" t="s">
        <v>21</v>
      </c>
      <c r="I1193" s="735" t="s">
        <v>21</v>
      </c>
      <c r="J1193" s="838" t="s">
        <v>21</v>
      </c>
      <c r="K1193" s="840">
        <v>1</v>
      </c>
      <c r="L1193" s="574">
        <v>1</v>
      </c>
      <c r="M1193" s="841">
        <v>2013.4</v>
      </c>
      <c r="N1193" s="839" t="s">
        <v>786</v>
      </c>
      <c r="O1193" s="574" t="s">
        <v>786</v>
      </c>
      <c r="P1193" s="689"/>
    </row>
    <row r="1194" spans="1:16" s="770" customFormat="1" ht="28.9" customHeight="1">
      <c r="A1194" s="727" t="s">
        <v>18642</v>
      </c>
      <c r="B1194" s="693" t="s">
        <v>7471</v>
      </c>
      <c r="C1194" s="575" t="s">
        <v>73</v>
      </c>
      <c r="D1194" s="735" t="s">
        <v>818</v>
      </c>
      <c r="E1194" s="739">
        <v>1700</v>
      </c>
      <c r="F1194" s="573" t="s">
        <v>1621</v>
      </c>
      <c r="G1194" s="735" t="s">
        <v>1622</v>
      </c>
      <c r="H1194" s="735" t="s">
        <v>858</v>
      </c>
      <c r="I1194" s="735" t="s">
        <v>771</v>
      </c>
      <c r="J1194" s="838" t="s">
        <v>858</v>
      </c>
      <c r="K1194" s="840">
        <v>4</v>
      </c>
      <c r="L1194" s="574">
        <v>12</v>
      </c>
      <c r="M1194" s="841">
        <v>21760.799999999999</v>
      </c>
      <c r="N1194" s="839">
        <v>3</v>
      </c>
      <c r="O1194" s="574">
        <v>6</v>
      </c>
      <c r="P1194" s="689">
        <v>11139.15</v>
      </c>
    </row>
    <row r="1195" spans="1:16" s="770" customFormat="1" ht="28.9" customHeight="1">
      <c r="A1195" s="727" t="s">
        <v>18642</v>
      </c>
      <c r="B1195" s="693" t="s">
        <v>7471</v>
      </c>
      <c r="C1195" s="575" t="s">
        <v>73</v>
      </c>
      <c r="D1195" s="735" t="s">
        <v>818</v>
      </c>
      <c r="E1195" s="739">
        <v>1700</v>
      </c>
      <c r="F1195" s="573" t="s">
        <v>1623</v>
      </c>
      <c r="G1195" s="735" t="s">
        <v>1624</v>
      </c>
      <c r="H1195" s="735" t="s">
        <v>1286</v>
      </c>
      <c r="I1195" s="735" t="s">
        <v>802</v>
      </c>
      <c r="J1195" s="838" t="s">
        <v>1286</v>
      </c>
      <c r="K1195" s="840">
        <v>4</v>
      </c>
      <c r="L1195" s="574">
        <v>12</v>
      </c>
      <c r="M1195" s="841">
        <v>21760.799999999999</v>
      </c>
      <c r="N1195" s="839">
        <v>2</v>
      </c>
      <c r="O1195" s="574">
        <v>6</v>
      </c>
      <c r="P1195" s="689">
        <v>11139.15</v>
      </c>
    </row>
    <row r="1196" spans="1:16" s="770" customFormat="1" ht="36">
      <c r="A1196" s="727" t="s">
        <v>18642</v>
      </c>
      <c r="B1196" s="693" t="s">
        <v>7471</v>
      </c>
      <c r="C1196" s="575" t="s">
        <v>73</v>
      </c>
      <c r="D1196" s="735" t="s">
        <v>994</v>
      </c>
      <c r="E1196" s="739">
        <v>1850</v>
      </c>
      <c r="F1196" s="573" t="s">
        <v>1625</v>
      </c>
      <c r="G1196" s="735" t="s">
        <v>1626</v>
      </c>
      <c r="H1196" s="735" t="s">
        <v>21</v>
      </c>
      <c r="I1196" s="735" t="s">
        <v>21</v>
      </c>
      <c r="J1196" s="838" t="s">
        <v>21</v>
      </c>
      <c r="K1196" s="840">
        <v>2</v>
      </c>
      <c r="L1196" s="574">
        <v>12</v>
      </c>
      <c r="M1196" s="841">
        <v>23560.799999999999</v>
      </c>
      <c r="N1196" s="839">
        <v>2</v>
      </c>
      <c r="O1196" s="574">
        <v>6</v>
      </c>
      <c r="P1196" s="689">
        <v>12106.65</v>
      </c>
    </row>
    <row r="1197" spans="1:16" s="770" customFormat="1" ht="36">
      <c r="A1197" s="727" t="s">
        <v>18642</v>
      </c>
      <c r="B1197" s="693" t="s">
        <v>7471</v>
      </c>
      <c r="C1197" s="575" t="s">
        <v>73</v>
      </c>
      <c r="D1197" s="735" t="s">
        <v>1167</v>
      </c>
      <c r="E1197" s="739">
        <v>4000</v>
      </c>
      <c r="F1197" s="573" t="s">
        <v>1627</v>
      </c>
      <c r="G1197" s="735" t="s">
        <v>1628</v>
      </c>
      <c r="H1197" s="735" t="s">
        <v>21</v>
      </c>
      <c r="I1197" s="735" t="s">
        <v>21</v>
      </c>
      <c r="J1197" s="838" t="s">
        <v>21</v>
      </c>
      <c r="K1197" s="840">
        <v>1</v>
      </c>
      <c r="L1197" s="574">
        <v>5</v>
      </c>
      <c r="M1197" s="841">
        <v>19500.330000000002</v>
      </c>
      <c r="N1197" s="839"/>
      <c r="O1197" s="574"/>
      <c r="P1197" s="689"/>
    </row>
    <row r="1198" spans="1:16" s="770" customFormat="1" ht="24">
      <c r="A1198" s="727" t="s">
        <v>18642</v>
      </c>
      <c r="B1198" s="693" t="s">
        <v>7471</v>
      </c>
      <c r="C1198" s="575" t="s">
        <v>73</v>
      </c>
      <c r="D1198" s="735" t="s">
        <v>783</v>
      </c>
      <c r="E1198" s="739">
        <v>1500</v>
      </c>
      <c r="F1198" s="573" t="s">
        <v>1629</v>
      </c>
      <c r="G1198" s="735" t="s">
        <v>1630</v>
      </c>
      <c r="H1198" s="735" t="s">
        <v>21</v>
      </c>
      <c r="I1198" s="735" t="s">
        <v>21</v>
      </c>
      <c r="J1198" s="838" t="s">
        <v>21</v>
      </c>
      <c r="K1198" s="840">
        <v>2</v>
      </c>
      <c r="L1198" s="574">
        <v>12</v>
      </c>
      <c r="M1198" s="841">
        <v>19360.8</v>
      </c>
      <c r="N1198" s="839">
        <v>2</v>
      </c>
      <c r="O1198" s="574">
        <v>6</v>
      </c>
      <c r="P1198" s="689">
        <v>9849.15</v>
      </c>
    </row>
    <row r="1199" spans="1:16" s="770" customFormat="1" ht="24">
      <c r="A1199" s="727" t="s">
        <v>18642</v>
      </c>
      <c r="B1199" s="693" t="s">
        <v>7471</v>
      </c>
      <c r="C1199" s="575" t="s">
        <v>73</v>
      </c>
      <c r="D1199" s="735" t="s">
        <v>1631</v>
      </c>
      <c r="E1199" s="739">
        <v>3000</v>
      </c>
      <c r="F1199" s="573" t="s">
        <v>1632</v>
      </c>
      <c r="G1199" s="735" t="s">
        <v>1633</v>
      </c>
      <c r="H1199" s="735" t="s">
        <v>1634</v>
      </c>
      <c r="I1199" s="735" t="s">
        <v>771</v>
      </c>
      <c r="J1199" s="838" t="s">
        <v>1635</v>
      </c>
      <c r="K1199" s="840">
        <v>2</v>
      </c>
      <c r="L1199" s="574">
        <v>12</v>
      </c>
      <c r="M1199" s="841">
        <v>37360.800000000003</v>
      </c>
      <c r="N1199" s="839">
        <v>2</v>
      </c>
      <c r="O1199" s="574">
        <v>6</v>
      </c>
      <c r="P1199" s="689">
        <v>18944.900000000001</v>
      </c>
    </row>
    <row r="1200" spans="1:16" s="770" customFormat="1" ht="24">
      <c r="A1200" s="727" t="s">
        <v>18642</v>
      </c>
      <c r="B1200" s="693" t="s">
        <v>7471</v>
      </c>
      <c r="C1200" s="575" t="s">
        <v>73</v>
      </c>
      <c r="D1200" s="735" t="s">
        <v>913</v>
      </c>
      <c r="E1200" s="739">
        <v>1600</v>
      </c>
      <c r="F1200" s="573" t="s">
        <v>1636</v>
      </c>
      <c r="G1200" s="735" t="s">
        <v>1637</v>
      </c>
      <c r="H1200" s="735" t="s">
        <v>21</v>
      </c>
      <c r="I1200" s="735" t="s">
        <v>21</v>
      </c>
      <c r="J1200" s="838" t="s">
        <v>21</v>
      </c>
      <c r="K1200" s="840">
        <v>2</v>
      </c>
      <c r="L1200" s="574">
        <v>12</v>
      </c>
      <c r="M1200" s="841">
        <v>20560.8</v>
      </c>
      <c r="N1200" s="839">
        <v>2</v>
      </c>
      <c r="O1200" s="574">
        <v>6</v>
      </c>
      <c r="P1200" s="689">
        <v>10494.15</v>
      </c>
    </row>
    <row r="1201" spans="1:16" s="770" customFormat="1" ht="24">
      <c r="A1201" s="727" t="s">
        <v>18642</v>
      </c>
      <c r="B1201" s="693" t="s">
        <v>7471</v>
      </c>
      <c r="C1201" s="575" t="s">
        <v>73</v>
      </c>
      <c r="D1201" s="735" t="s">
        <v>1638</v>
      </c>
      <c r="E1201" s="739">
        <v>6000</v>
      </c>
      <c r="F1201" s="573" t="s">
        <v>1639</v>
      </c>
      <c r="G1201" s="735" t="s">
        <v>1640</v>
      </c>
      <c r="H1201" s="735" t="s">
        <v>1091</v>
      </c>
      <c r="I1201" s="735" t="s">
        <v>771</v>
      </c>
      <c r="J1201" s="838" t="s">
        <v>1641</v>
      </c>
      <c r="K1201" s="840">
        <v>3</v>
      </c>
      <c r="L1201" s="574">
        <v>12</v>
      </c>
      <c r="M1201" s="841">
        <v>73360.800000000003</v>
      </c>
      <c r="N1201" s="839">
        <v>2</v>
      </c>
      <c r="O1201" s="574">
        <v>6</v>
      </c>
      <c r="P1201" s="689">
        <v>37044.9</v>
      </c>
    </row>
    <row r="1202" spans="1:16" s="770" customFormat="1" ht="24">
      <c r="A1202" s="727" t="s">
        <v>18642</v>
      </c>
      <c r="B1202" s="693" t="s">
        <v>7471</v>
      </c>
      <c r="C1202" s="575" t="s">
        <v>73</v>
      </c>
      <c r="D1202" s="735" t="s">
        <v>1642</v>
      </c>
      <c r="E1202" s="739">
        <v>3500</v>
      </c>
      <c r="F1202" s="573" t="s">
        <v>1643</v>
      </c>
      <c r="G1202" s="735" t="s">
        <v>1644</v>
      </c>
      <c r="H1202" s="735" t="s">
        <v>811</v>
      </c>
      <c r="I1202" s="735" t="s">
        <v>802</v>
      </c>
      <c r="J1202" s="838" t="s">
        <v>811</v>
      </c>
      <c r="K1202" s="840">
        <v>2</v>
      </c>
      <c r="L1202" s="574">
        <v>12</v>
      </c>
      <c r="M1202" s="841">
        <v>43360.800000000003</v>
      </c>
      <c r="N1202" s="839">
        <v>2</v>
      </c>
      <c r="O1202" s="574">
        <v>6</v>
      </c>
      <c r="P1202" s="689">
        <v>22044.9</v>
      </c>
    </row>
    <row r="1203" spans="1:16" s="770" customFormat="1" ht="36">
      <c r="A1203" s="727" t="s">
        <v>18642</v>
      </c>
      <c r="B1203" s="693" t="s">
        <v>7471</v>
      </c>
      <c r="C1203" s="575" t="s">
        <v>73</v>
      </c>
      <c r="D1203" s="735" t="s">
        <v>1645</v>
      </c>
      <c r="E1203" s="739">
        <v>1800</v>
      </c>
      <c r="F1203" s="573" t="s">
        <v>1646</v>
      </c>
      <c r="G1203" s="735" t="s">
        <v>1647</v>
      </c>
      <c r="H1203" s="735" t="s">
        <v>1648</v>
      </c>
      <c r="I1203" s="735" t="s">
        <v>771</v>
      </c>
      <c r="J1203" s="838" t="s">
        <v>1649</v>
      </c>
      <c r="K1203" s="840">
        <v>2</v>
      </c>
      <c r="L1203" s="574">
        <v>12</v>
      </c>
      <c r="M1203" s="841">
        <v>22960.799999999999</v>
      </c>
      <c r="N1203" s="839">
        <v>2</v>
      </c>
      <c r="O1203" s="574">
        <v>6</v>
      </c>
      <c r="P1203" s="689">
        <v>11784.15</v>
      </c>
    </row>
    <row r="1204" spans="1:16" s="770" customFormat="1" ht="24">
      <c r="A1204" s="727" t="s">
        <v>18642</v>
      </c>
      <c r="B1204" s="693" t="s">
        <v>7471</v>
      </c>
      <c r="C1204" s="575" t="s">
        <v>73</v>
      </c>
      <c r="D1204" s="735" t="s">
        <v>1650</v>
      </c>
      <c r="E1204" s="739">
        <v>3100</v>
      </c>
      <c r="F1204" s="573" t="s">
        <v>1651</v>
      </c>
      <c r="G1204" s="735" t="s">
        <v>1652</v>
      </c>
      <c r="H1204" s="735" t="s">
        <v>888</v>
      </c>
      <c r="I1204" s="735" t="s">
        <v>921</v>
      </c>
      <c r="J1204" s="838" t="s">
        <v>948</v>
      </c>
      <c r="K1204" s="840">
        <v>2</v>
      </c>
      <c r="L1204" s="574">
        <v>12</v>
      </c>
      <c r="M1204" s="841">
        <v>38560.800000000003</v>
      </c>
      <c r="N1204" s="839">
        <v>2</v>
      </c>
      <c r="O1204" s="574">
        <v>6</v>
      </c>
      <c r="P1204" s="689">
        <v>19644.900000000001</v>
      </c>
    </row>
    <row r="1205" spans="1:16" s="770" customFormat="1" ht="48">
      <c r="A1205" s="727" t="s">
        <v>18642</v>
      </c>
      <c r="B1205" s="693" t="s">
        <v>7471</v>
      </c>
      <c r="C1205" s="575" t="s">
        <v>73</v>
      </c>
      <c r="D1205" s="735" t="s">
        <v>1653</v>
      </c>
      <c r="E1205" s="739">
        <v>2100</v>
      </c>
      <c r="F1205" s="573" t="s">
        <v>1654</v>
      </c>
      <c r="G1205" s="735" t="s">
        <v>1655</v>
      </c>
      <c r="H1205" s="735" t="s">
        <v>21</v>
      </c>
      <c r="I1205" s="735" t="s">
        <v>21</v>
      </c>
      <c r="J1205" s="838" t="s">
        <v>21</v>
      </c>
      <c r="K1205" s="840">
        <v>1</v>
      </c>
      <c r="L1205" s="574">
        <v>1</v>
      </c>
      <c r="M1205" s="841">
        <v>853.7</v>
      </c>
      <c r="N1205" s="839">
        <v>2</v>
      </c>
      <c r="O1205" s="574">
        <v>6</v>
      </c>
      <c r="P1205" s="689">
        <v>13644.9</v>
      </c>
    </row>
    <row r="1206" spans="1:16" s="770" customFormat="1" ht="24">
      <c r="A1206" s="727" t="s">
        <v>18642</v>
      </c>
      <c r="B1206" s="693" t="s">
        <v>7471</v>
      </c>
      <c r="C1206" s="575" t="s">
        <v>73</v>
      </c>
      <c r="D1206" s="735" t="s">
        <v>767</v>
      </c>
      <c r="E1206" s="739">
        <v>1700</v>
      </c>
      <c r="F1206" s="573" t="s">
        <v>1656</v>
      </c>
      <c r="G1206" s="735" t="s">
        <v>1657</v>
      </c>
      <c r="H1206" s="735" t="s">
        <v>1658</v>
      </c>
      <c r="I1206" s="735" t="s">
        <v>771</v>
      </c>
      <c r="J1206" s="838" t="s">
        <v>854</v>
      </c>
      <c r="K1206" s="840">
        <v>4</v>
      </c>
      <c r="L1206" s="574">
        <v>12</v>
      </c>
      <c r="M1206" s="841">
        <v>21760.799999999999</v>
      </c>
      <c r="N1206" s="839">
        <v>3</v>
      </c>
      <c r="O1206" s="574">
        <v>6</v>
      </c>
      <c r="P1206" s="689">
        <v>11139.15</v>
      </c>
    </row>
    <row r="1207" spans="1:16" s="770" customFormat="1" ht="24">
      <c r="A1207" s="727" t="s">
        <v>18642</v>
      </c>
      <c r="B1207" s="693" t="s">
        <v>7471</v>
      </c>
      <c r="C1207" s="575" t="s">
        <v>73</v>
      </c>
      <c r="D1207" s="735" t="s">
        <v>818</v>
      </c>
      <c r="E1207" s="739">
        <v>1700</v>
      </c>
      <c r="F1207" s="573" t="s">
        <v>1659</v>
      </c>
      <c r="G1207" s="735" t="s">
        <v>1660</v>
      </c>
      <c r="H1207" s="735" t="s">
        <v>21</v>
      </c>
      <c r="I1207" s="735" t="s">
        <v>21</v>
      </c>
      <c r="J1207" s="838" t="s">
        <v>21</v>
      </c>
      <c r="K1207" s="840">
        <v>1</v>
      </c>
      <c r="L1207" s="574">
        <v>2</v>
      </c>
      <c r="M1207" s="841">
        <v>2925.2</v>
      </c>
      <c r="N1207" s="839">
        <v>2</v>
      </c>
      <c r="O1207" s="574">
        <v>6</v>
      </c>
      <c r="P1207" s="689">
        <v>11139.15</v>
      </c>
    </row>
    <row r="1208" spans="1:16" s="770" customFormat="1" ht="48">
      <c r="A1208" s="727" t="s">
        <v>18642</v>
      </c>
      <c r="B1208" s="693" t="s">
        <v>7471</v>
      </c>
      <c r="C1208" s="575" t="s">
        <v>73</v>
      </c>
      <c r="D1208" s="735" t="s">
        <v>1079</v>
      </c>
      <c r="E1208" s="739">
        <v>2500</v>
      </c>
      <c r="F1208" s="573" t="s">
        <v>1661</v>
      </c>
      <c r="G1208" s="735" t="s">
        <v>1662</v>
      </c>
      <c r="H1208" s="735" t="s">
        <v>1281</v>
      </c>
      <c r="I1208" s="735" t="s">
        <v>771</v>
      </c>
      <c r="J1208" s="838" t="s">
        <v>825</v>
      </c>
      <c r="K1208" s="840">
        <v>2</v>
      </c>
      <c r="L1208" s="574">
        <v>12</v>
      </c>
      <c r="M1208" s="841">
        <v>31360.799999999999</v>
      </c>
      <c r="N1208" s="839">
        <v>2</v>
      </c>
      <c r="O1208" s="574">
        <v>6</v>
      </c>
      <c r="P1208" s="689">
        <v>16044.9</v>
      </c>
    </row>
    <row r="1209" spans="1:16" s="770" customFormat="1" ht="24">
      <c r="A1209" s="727" t="s">
        <v>18642</v>
      </c>
      <c r="B1209" s="693" t="s">
        <v>7471</v>
      </c>
      <c r="C1209" s="575" t="s">
        <v>73</v>
      </c>
      <c r="D1209" s="735" t="s">
        <v>1025</v>
      </c>
      <c r="E1209" s="739">
        <v>1900</v>
      </c>
      <c r="F1209" s="573" t="s">
        <v>1663</v>
      </c>
      <c r="G1209" s="735" t="s">
        <v>1664</v>
      </c>
      <c r="H1209" s="735" t="s">
        <v>1233</v>
      </c>
      <c r="I1209" s="735" t="s">
        <v>771</v>
      </c>
      <c r="J1209" s="838" t="s">
        <v>1286</v>
      </c>
      <c r="K1209" s="840">
        <v>4</v>
      </c>
      <c r="L1209" s="574">
        <v>12</v>
      </c>
      <c r="M1209" s="841">
        <v>24160.799999999999</v>
      </c>
      <c r="N1209" s="839">
        <v>2</v>
      </c>
      <c r="O1209" s="574">
        <v>6</v>
      </c>
      <c r="P1209" s="689">
        <v>12429.15</v>
      </c>
    </row>
    <row r="1210" spans="1:16" s="770" customFormat="1" ht="24">
      <c r="A1210" s="727" t="s">
        <v>18642</v>
      </c>
      <c r="B1210" s="693" t="s">
        <v>7471</v>
      </c>
      <c r="C1210" s="575" t="s">
        <v>73</v>
      </c>
      <c r="D1210" s="735" t="s">
        <v>1025</v>
      </c>
      <c r="E1210" s="739">
        <v>1900</v>
      </c>
      <c r="F1210" s="573" t="s">
        <v>1665</v>
      </c>
      <c r="G1210" s="735" t="s">
        <v>1666</v>
      </c>
      <c r="H1210" s="735" t="s">
        <v>859</v>
      </c>
      <c r="I1210" s="735" t="s">
        <v>771</v>
      </c>
      <c r="J1210" s="838" t="s">
        <v>1667</v>
      </c>
      <c r="K1210" s="840">
        <v>4</v>
      </c>
      <c r="L1210" s="574">
        <v>12</v>
      </c>
      <c r="M1210" s="841">
        <v>24160.799999999999</v>
      </c>
      <c r="N1210" s="839">
        <v>2</v>
      </c>
      <c r="O1210" s="574">
        <v>6</v>
      </c>
      <c r="P1210" s="689">
        <v>12429.15</v>
      </c>
    </row>
    <row r="1211" spans="1:16" s="770" customFormat="1" ht="24">
      <c r="A1211" s="727" t="s">
        <v>18642</v>
      </c>
      <c r="B1211" s="693" t="s">
        <v>7471</v>
      </c>
      <c r="C1211" s="575" t="s">
        <v>73</v>
      </c>
      <c r="D1211" s="735" t="s">
        <v>803</v>
      </c>
      <c r="E1211" s="739">
        <v>2200</v>
      </c>
      <c r="F1211" s="573" t="s">
        <v>1668</v>
      </c>
      <c r="G1211" s="735" t="s">
        <v>1669</v>
      </c>
      <c r="H1211" s="735" t="s">
        <v>845</v>
      </c>
      <c r="I1211" s="735" t="s">
        <v>771</v>
      </c>
      <c r="J1211" s="838" t="s">
        <v>1342</v>
      </c>
      <c r="K1211" s="840">
        <v>4</v>
      </c>
      <c r="L1211" s="574">
        <v>12</v>
      </c>
      <c r="M1211" s="841">
        <v>27760.799999999999</v>
      </c>
      <c r="N1211" s="839">
        <v>2</v>
      </c>
      <c r="O1211" s="574">
        <v>6</v>
      </c>
      <c r="P1211" s="689">
        <v>14244.9</v>
      </c>
    </row>
    <row r="1212" spans="1:16" s="770" customFormat="1" ht="24">
      <c r="A1212" s="727" t="s">
        <v>18642</v>
      </c>
      <c r="B1212" s="693" t="s">
        <v>7471</v>
      </c>
      <c r="C1212" s="575" t="s">
        <v>73</v>
      </c>
      <c r="D1212" s="735" t="s">
        <v>813</v>
      </c>
      <c r="E1212" s="739">
        <v>1900</v>
      </c>
      <c r="F1212" s="573" t="s">
        <v>1670</v>
      </c>
      <c r="G1212" s="735" t="s">
        <v>1671</v>
      </c>
      <c r="H1212" s="735" t="s">
        <v>1658</v>
      </c>
      <c r="I1212" s="735" t="s">
        <v>771</v>
      </c>
      <c r="J1212" s="838" t="s">
        <v>1672</v>
      </c>
      <c r="K1212" s="840">
        <v>4</v>
      </c>
      <c r="L1212" s="574">
        <v>12</v>
      </c>
      <c r="M1212" s="841">
        <v>24160.799999999999</v>
      </c>
      <c r="N1212" s="839">
        <v>3</v>
      </c>
      <c r="O1212" s="574">
        <v>6</v>
      </c>
      <c r="P1212" s="689">
        <v>12429.15</v>
      </c>
    </row>
    <row r="1213" spans="1:16" s="770" customFormat="1" ht="36">
      <c r="A1213" s="727" t="s">
        <v>18642</v>
      </c>
      <c r="B1213" s="693" t="s">
        <v>7471</v>
      </c>
      <c r="C1213" s="575" t="s">
        <v>73</v>
      </c>
      <c r="D1213" s="735" t="s">
        <v>767</v>
      </c>
      <c r="E1213" s="739">
        <v>1700</v>
      </c>
      <c r="F1213" s="573" t="s">
        <v>1673</v>
      </c>
      <c r="G1213" s="735" t="s">
        <v>1674</v>
      </c>
      <c r="H1213" s="735" t="s">
        <v>1409</v>
      </c>
      <c r="I1213" s="735" t="s">
        <v>771</v>
      </c>
      <c r="J1213" s="838" t="s">
        <v>1675</v>
      </c>
      <c r="K1213" s="840">
        <v>4</v>
      </c>
      <c r="L1213" s="574">
        <v>12</v>
      </c>
      <c r="M1213" s="841">
        <v>21760.799999999999</v>
      </c>
      <c r="N1213" s="839">
        <v>2</v>
      </c>
      <c r="O1213" s="574">
        <v>6</v>
      </c>
      <c r="P1213" s="689">
        <v>11139.15</v>
      </c>
    </row>
    <row r="1214" spans="1:16" s="770" customFormat="1" ht="36">
      <c r="A1214" s="727" t="s">
        <v>18642</v>
      </c>
      <c r="B1214" s="693" t="s">
        <v>7471</v>
      </c>
      <c r="C1214" s="575" t="s">
        <v>73</v>
      </c>
      <c r="D1214" s="735" t="s">
        <v>1261</v>
      </c>
      <c r="E1214" s="739">
        <v>1900</v>
      </c>
      <c r="F1214" s="573" t="s">
        <v>1676</v>
      </c>
      <c r="G1214" s="735" t="s">
        <v>1677</v>
      </c>
      <c r="H1214" s="735" t="s">
        <v>1678</v>
      </c>
      <c r="I1214" s="735" t="s">
        <v>771</v>
      </c>
      <c r="J1214" s="838" t="s">
        <v>1679</v>
      </c>
      <c r="K1214" s="840">
        <v>4</v>
      </c>
      <c r="L1214" s="574">
        <v>12</v>
      </c>
      <c r="M1214" s="841">
        <v>24160.799999999999</v>
      </c>
      <c r="N1214" s="839">
        <v>2</v>
      </c>
      <c r="O1214" s="574">
        <v>6</v>
      </c>
      <c r="P1214" s="689">
        <v>12429.15</v>
      </c>
    </row>
    <row r="1215" spans="1:16" s="770" customFormat="1" ht="24">
      <c r="A1215" s="727" t="s">
        <v>18642</v>
      </c>
      <c r="B1215" s="693" t="s">
        <v>7471</v>
      </c>
      <c r="C1215" s="575" t="s">
        <v>73</v>
      </c>
      <c r="D1215" s="735" t="s">
        <v>813</v>
      </c>
      <c r="E1215" s="739">
        <v>1900</v>
      </c>
      <c r="F1215" s="573" t="s">
        <v>1680</v>
      </c>
      <c r="G1215" s="735" t="s">
        <v>1681</v>
      </c>
      <c r="H1215" s="735" t="s">
        <v>858</v>
      </c>
      <c r="I1215" s="735" t="s">
        <v>771</v>
      </c>
      <c r="J1215" s="838" t="s">
        <v>859</v>
      </c>
      <c r="K1215" s="840">
        <v>4</v>
      </c>
      <c r="L1215" s="574">
        <v>12</v>
      </c>
      <c r="M1215" s="841">
        <v>24160.799999999999</v>
      </c>
      <c r="N1215" s="839">
        <v>3</v>
      </c>
      <c r="O1215" s="574">
        <v>6</v>
      </c>
      <c r="P1215" s="689">
        <v>12429.15</v>
      </c>
    </row>
    <row r="1216" spans="1:16" s="770" customFormat="1" ht="24">
      <c r="A1216" s="727" t="s">
        <v>18642</v>
      </c>
      <c r="B1216" s="693" t="s">
        <v>7471</v>
      </c>
      <c r="C1216" s="575" t="s">
        <v>73</v>
      </c>
      <c r="D1216" s="735" t="s">
        <v>855</v>
      </c>
      <c r="E1216" s="739">
        <v>1700</v>
      </c>
      <c r="F1216" s="573" t="s">
        <v>1682</v>
      </c>
      <c r="G1216" s="735" t="s">
        <v>1683</v>
      </c>
      <c r="H1216" s="735" t="s">
        <v>811</v>
      </c>
      <c r="I1216" s="735" t="s">
        <v>771</v>
      </c>
      <c r="J1216" s="838" t="s">
        <v>811</v>
      </c>
      <c r="K1216" s="840">
        <v>4</v>
      </c>
      <c r="L1216" s="574">
        <v>12</v>
      </c>
      <c r="M1216" s="841">
        <v>21760.799999999999</v>
      </c>
      <c r="N1216" s="839">
        <v>3</v>
      </c>
      <c r="O1216" s="574">
        <v>6</v>
      </c>
      <c r="P1216" s="689">
        <v>11139.15</v>
      </c>
    </row>
    <row r="1217" spans="1:16" s="770" customFormat="1" ht="24">
      <c r="A1217" s="727" t="s">
        <v>18642</v>
      </c>
      <c r="B1217" s="693" t="s">
        <v>7471</v>
      </c>
      <c r="C1217" s="575" t="s">
        <v>73</v>
      </c>
      <c r="D1217" s="735" t="s">
        <v>767</v>
      </c>
      <c r="E1217" s="739">
        <v>1700</v>
      </c>
      <c r="F1217" s="573" t="s">
        <v>1684</v>
      </c>
      <c r="G1217" s="735" t="s">
        <v>1685</v>
      </c>
      <c r="H1217" s="735" t="s">
        <v>1091</v>
      </c>
      <c r="I1217" s="735" t="s">
        <v>771</v>
      </c>
      <c r="J1217" s="838" t="s">
        <v>875</v>
      </c>
      <c r="K1217" s="840">
        <v>4</v>
      </c>
      <c r="L1217" s="574">
        <v>12</v>
      </c>
      <c r="M1217" s="841">
        <v>21760.799999999999</v>
      </c>
      <c r="N1217" s="839">
        <v>2</v>
      </c>
      <c r="O1217" s="574">
        <v>6</v>
      </c>
      <c r="P1217" s="689">
        <v>11139.15</v>
      </c>
    </row>
    <row r="1218" spans="1:16" s="770" customFormat="1" ht="24">
      <c r="A1218" s="727" t="s">
        <v>18642</v>
      </c>
      <c r="B1218" s="693" t="s">
        <v>7471</v>
      </c>
      <c r="C1218" s="575" t="s">
        <v>73</v>
      </c>
      <c r="D1218" s="735" t="s">
        <v>847</v>
      </c>
      <c r="E1218" s="739">
        <v>1750</v>
      </c>
      <c r="F1218" s="573" t="s">
        <v>1686</v>
      </c>
      <c r="G1218" s="735" t="s">
        <v>1687</v>
      </c>
      <c r="H1218" s="735" t="s">
        <v>1119</v>
      </c>
      <c r="I1218" s="735" t="s">
        <v>771</v>
      </c>
      <c r="J1218" s="838" t="s">
        <v>1688</v>
      </c>
      <c r="K1218" s="840">
        <v>2</v>
      </c>
      <c r="L1218" s="574">
        <v>12</v>
      </c>
      <c r="M1218" s="841">
        <v>22360.799999999999</v>
      </c>
      <c r="N1218" s="839">
        <v>2</v>
      </c>
      <c r="O1218" s="574">
        <v>6</v>
      </c>
      <c r="P1218" s="689">
        <v>11461.65</v>
      </c>
    </row>
    <row r="1219" spans="1:16" s="770" customFormat="1" ht="24">
      <c r="A1219" s="727" t="s">
        <v>18642</v>
      </c>
      <c r="B1219" s="693" t="s">
        <v>7471</v>
      </c>
      <c r="C1219" s="575" t="s">
        <v>73</v>
      </c>
      <c r="D1219" s="735" t="s">
        <v>855</v>
      </c>
      <c r="E1219" s="739">
        <v>1700</v>
      </c>
      <c r="F1219" s="573" t="s">
        <v>1689</v>
      </c>
      <c r="G1219" s="735" t="s">
        <v>1690</v>
      </c>
      <c r="H1219" s="735" t="s">
        <v>1691</v>
      </c>
      <c r="I1219" s="735" t="s">
        <v>782</v>
      </c>
      <c r="J1219" s="838" t="s">
        <v>1691</v>
      </c>
      <c r="K1219" s="840">
        <v>4</v>
      </c>
      <c r="L1219" s="574">
        <v>12</v>
      </c>
      <c r="M1219" s="841">
        <v>21760.799999999999</v>
      </c>
      <c r="N1219" s="839">
        <v>3</v>
      </c>
      <c r="O1219" s="574">
        <v>6</v>
      </c>
      <c r="P1219" s="689">
        <v>11139.15</v>
      </c>
    </row>
    <row r="1220" spans="1:16" s="770" customFormat="1" ht="24">
      <c r="A1220" s="727" t="s">
        <v>18642</v>
      </c>
      <c r="B1220" s="693" t="s">
        <v>7471</v>
      </c>
      <c r="C1220" s="575" t="s">
        <v>73</v>
      </c>
      <c r="D1220" s="735" t="s">
        <v>1014</v>
      </c>
      <c r="E1220" s="739">
        <v>1600</v>
      </c>
      <c r="F1220" s="573" t="s">
        <v>1692</v>
      </c>
      <c r="G1220" s="735" t="s">
        <v>1693</v>
      </c>
      <c r="H1220" s="735" t="s">
        <v>1240</v>
      </c>
      <c r="I1220" s="735" t="s">
        <v>802</v>
      </c>
      <c r="J1220" s="838" t="s">
        <v>1240</v>
      </c>
      <c r="K1220" s="840">
        <v>2</v>
      </c>
      <c r="L1220" s="574">
        <v>12</v>
      </c>
      <c r="M1220" s="841">
        <v>20560.8</v>
      </c>
      <c r="N1220" s="839">
        <v>2</v>
      </c>
      <c r="O1220" s="574">
        <v>6</v>
      </c>
      <c r="P1220" s="689">
        <v>10494.15</v>
      </c>
    </row>
    <row r="1221" spans="1:16" s="770" customFormat="1" ht="36">
      <c r="A1221" s="727" t="s">
        <v>18642</v>
      </c>
      <c r="B1221" s="693" t="s">
        <v>7471</v>
      </c>
      <c r="C1221" s="575" t="s">
        <v>73</v>
      </c>
      <c r="D1221" s="735" t="s">
        <v>1334</v>
      </c>
      <c r="E1221" s="739">
        <v>6000</v>
      </c>
      <c r="F1221" s="573" t="s">
        <v>1694</v>
      </c>
      <c r="G1221" s="735" t="s">
        <v>1695</v>
      </c>
      <c r="H1221" s="735" t="s">
        <v>979</v>
      </c>
      <c r="I1221" s="735" t="s">
        <v>771</v>
      </c>
      <c r="J1221" s="838" t="s">
        <v>1696</v>
      </c>
      <c r="K1221" s="840">
        <v>2</v>
      </c>
      <c r="L1221" s="574">
        <v>12</v>
      </c>
      <c r="M1221" s="841">
        <v>73360.800000000003</v>
      </c>
      <c r="N1221" s="839">
        <v>2</v>
      </c>
      <c r="O1221" s="574">
        <v>6</v>
      </c>
      <c r="P1221" s="689">
        <v>37044.9</v>
      </c>
    </row>
    <row r="1222" spans="1:16" s="770" customFormat="1" ht="24">
      <c r="A1222" s="727" t="s">
        <v>18642</v>
      </c>
      <c r="B1222" s="693" t="s">
        <v>7471</v>
      </c>
      <c r="C1222" s="575" t="s">
        <v>73</v>
      </c>
      <c r="D1222" s="735" t="s">
        <v>813</v>
      </c>
      <c r="E1222" s="739">
        <v>1900</v>
      </c>
      <c r="F1222" s="573" t="s">
        <v>1697</v>
      </c>
      <c r="G1222" s="735" t="s">
        <v>1698</v>
      </c>
      <c r="H1222" s="735" t="s">
        <v>858</v>
      </c>
      <c r="I1222" s="735" t="s">
        <v>771</v>
      </c>
      <c r="J1222" s="838" t="s">
        <v>858</v>
      </c>
      <c r="K1222" s="840">
        <v>2</v>
      </c>
      <c r="L1222" s="574">
        <v>9</v>
      </c>
      <c r="M1222" s="841">
        <v>17530.23</v>
      </c>
      <c r="N1222" s="839">
        <v>3</v>
      </c>
      <c r="O1222" s="574">
        <v>6</v>
      </c>
      <c r="P1222" s="689">
        <v>12429.15</v>
      </c>
    </row>
    <row r="1223" spans="1:16" s="770" customFormat="1" ht="24">
      <c r="A1223" s="727" t="s">
        <v>18642</v>
      </c>
      <c r="B1223" s="693" t="s">
        <v>7471</v>
      </c>
      <c r="C1223" s="575" t="s">
        <v>73</v>
      </c>
      <c r="D1223" s="735" t="s">
        <v>818</v>
      </c>
      <c r="E1223" s="739">
        <v>1700</v>
      </c>
      <c r="F1223" s="573" t="s">
        <v>1697</v>
      </c>
      <c r="G1223" s="735" t="s">
        <v>1698</v>
      </c>
      <c r="H1223" s="735" t="s">
        <v>858</v>
      </c>
      <c r="I1223" s="735" t="s">
        <v>771</v>
      </c>
      <c r="J1223" s="838" t="s">
        <v>858</v>
      </c>
      <c r="K1223" s="840">
        <v>2</v>
      </c>
      <c r="L1223" s="574">
        <v>4</v>
      </c>
      <c r="M1223" s="841">
        <v>5977.23</v>
      </c>
      <c r="N1223" s="839">
        <v>3</v>
      </c>
      <c r="O1223" s="574">
        <v>6</v>
      </c>
      <c r="P1223" s="689">
        <v>12429.15</v>
      </c>
    </row>
    <row r="1224" spans="1:16" s="770" customFormat="1" ht="24">
      <c r="A1224" s="727" t="s">
        <v>18642</v>
      </c>
      <c r="B1224" s="693" t="s">
        <v>7471</v>
      </c>
      <c r="C1224" s="575" t="s">
        <v>73</v>
      </c>
      <c r="D1224" s="735" t="s">
        <v>1025</v>
      </c>
      <c r="E1224" s="739">
        <v>1900</v>
      </c>
      <c r="F1224" s="573" t="s">
        <v>1699</v>
      </c>
      <c r="G1224" s="735" t="s">
        <v>1700</v>
      </c>
      <c r="H1224" s="735" t="s">
        <v>920</v>
      </c>
      <c r="I1224" s="735" t="s">
        <v>771</v>
      </c>
      <c r="J1224" s="838" t="s">
        <v>920</v>
      </c>
      <c r="K1224" s="840">
        <v>4</v>
      </c>
      <c r="L1224" s="574">
        <v>12</v>
      </c>
      <c r="M1224" s="841">
        <v>24160.799999999999</v>
      </c>
      <c r="N1224" s="839">
        <v>2</v>
      </c>
      <c r="O1224" s="574">
        <v>6</v>
      </c>
      <c r="P1224" s="689">
        <v>12429.15</v>
      </c>
    </row>
    <row r="1225" spans="1:16" s="770" customFormat="1" ht="24">
      <c r="A1225" s="727" t="s">
        <v>18642</v>
      </c>
      <c r="B1225" s="693" t="s">
        <v>7471</v>
      </c>
      <c r="C1225" s="575" t="s">
        <v>73</v>
      </c>
      <c r="D1225" s="735" t="s">
        <v>818</v>
      </c>
      <c r="E1225" s="739">
        <v>1700</v>
      </c>
      <c r="F1225" s="573" t="s">
        <v>1701</v>
      </c>
      <c r="G1225" s="735" t="s">
        <v>1702</v>
      </c>
      <c r="H1225" s="735" t="s">
        <v>21</v>
      </c>
      <c r="I1225" s="735" t="s">
        <v>21</v>
      </c>
      <c r="J1225" s="838" t="s">
        <v>21</v>
      </c>
      <c r="K1225" s="840">
        <v>2</v>
      </c>
      <c r="L1225" s="574">
        <v>6</v>
      </c>
      <c r="M1225" s="841">
        <v>10880.4</v>
      </c>
      <c r="N1225" s="839">
        <v>3</v>
      </c>
      <c r="O1225" s="574">
        <v>6</v>
      </c>
      <c r="P1225" s="689">
        <v>11139.15</v>
      </c>
    </row>
    <row r="1226" spans="1:16" s="770" customFormat="1" ht="24">
      <c r="A1226" s="727" t="s">
        <v>18642</v>
      </c>
      <c r="B1226" s="693" t="s">
        <v>7471</v>
      </c>
      <c r="C1226" s="575" t="s">
        <v>73</v>
      </c>
      <c r="D1226" s="735" t="s">
        <v>1264</v>
      </c>
      <c r="E1226" s="739">
        <v>3400</v>
      </c>
      <c r="F1226" s="573" t="s">
        <v>1703</v>
      </c>
      <c r="G1226" s="735" t="s">
        <v>1704</v>
      </c>
      <c r="H1226" s="735" t="s">
        <v>1705</v>
      </c>
      <c r="I1226" s="735" t="s">
        <v>802</v>
      </c>
      <c r="J1226" s="838" t="s">
        <v>1705</v>
      </c>
      <c r="K1226" s="840">
        <v>3</v>
      </c>
      <c r="L1226" s="574">
        <v>12</v>
      </c>
      <c r="M1226" s="841">
        <v>42160.800000000003</v>
      </c>
      <c r="N1226" s="839">
        <v>3</v>
      </c>
      <c r="O1226" s="574">
        <v>6</v>
      </c>
      <c r="P1226" s="689">
        <v>21444.9</v>
      </c>
    </row>
    <row r="1227" spans="1:16" s="770" customFormat="1" ht="24">
      <c r="A1227" s="727" t="s">
        <v>18642</v>
      </c>
      <c r="B1227" s="693" t="s">
        <v>7471</v>
      </c>
      <c r="C1227" s="575" t="s">
        <v>73</v>
      </c>
      <c r="D1227" s="735" t="s">
        <v>855</v>
      </c>
      <c r="E1227" s="739">
        <v>1700</v>
      </c>
      <c r="F1227" s="573" t="s">
        <v>1706</v>
      </c>
      <c r="G1227" s="735" t="s">
        <v>1707</v>
      </c>
      <c r="H1227" s="735" t="s">
        <v>770</v>
      </c>
      <c r="I1227" s="735" t="s">
        <v>771</v>
      </c>
      <c r="J1227" s="838" t="s">
        <v>1708</v>
      </c>
      <c r="K1227" s="840">
        <v>4</v>
      </c>
      <c r="L1227" s="574">
        <v>13</v>
      </c>
      <c r="M1227" s="841">
        <v>21760.799999999999</v>
      </c>
      <c r="N1227" s="839">
        <v>3</v>
      </c>
      <c r="O1227" s="574">
        <v>6</v>
      </c>
      <c r="P1227" s="689">
        <v>11139.15</v>
      </c>
    </row>
    <row r="1228" spans="1:16" s="770" customFormat="1" ht="24">
      <c r="A1228" s="727" t="s">
        <v>18642</v>
      </c>
      <c r="B1228" s="693" t="s">
        <v>7471</v>
      </c>
      <c r="C1228" s="575" t="s">
        <v>73</v>
      </c>
      <c r="D1228" s="735" t="s">
        <v>1025</v>
      </c>
      <c r="E1228" s="739">
        <v>1900</v>
      </c>
      <c r="F1228" s="573" t="s">
        <v>1709</v>
      </c>
      <c r="G1228" s="735" t="s">
        <v>1710</v>
      </c>
      <c r="H1228" s="735" t="s">
        <v>935</v>
      </c>
      <c r="I1228" s="735" t="s">
        <v>771</v>
      </c>
      <c r="J1228" s="838" t="s">
        <v>935</v>
      </c>
      <c r="K1228" s="840">
        <v>4</v>
      </c>
      <c r="L1228" s="574">
        <v>12</v>
      </c>
      <c r="M1228" s="841">
        <v>24160.799999999999</v>
      </c>
      <c r="N1228" s="839">
        <v>2</v>
      </c>
      <c r="O1228" s="574">
        <v>6</v>
      </c>
      <c r="P1228" s="689">
        <v>12429.15</v>
      </c>
    </row>
    <row r="1229" spans="1:16" s="770" customFormat="1" ht="24">
      <c r="A1229" s="727" t="s">
        <v>18642</v>
      </c>
      <c r="B1229" s="693" t="s">
        <v>7471</v>
      </c>
      <c r="C1229" s="575" t="s">
        <v>73</v>
      </c>
      <c r="D1229" s="735" t="s">
        <v>803</v>
      </c>
      <c r="E1229" s="739">
        <v>2200</v>
      </c>
      <c r="F1229" s="573" t="s">
        <v>1711</v>
      </c>
      <c r="G1229" s="735" t="s">
        <v>1712</v>
      </c>
      <c r="H1229" s="735" t="s">
        <v>824</v>
      </c>
      <c r="I1229" s="735" t="s">
        <v>771</v>
      </c>
      <c r="J1229" s="838" t="s">
        <v>825</v>
      </c>
      <c r="K1229" s="840">
        <v>3</v>
      </c>
      <c r="L1229" s="574">
        <v>12</v>
      </c>
      <c r="M1229" s="841">
        <v>27760.799999999999</v>
      </c>
      <c r="N1229" s="839">
        <v>2</v>
      </c>
      <c r="O1229" s="574">
        <v>6</v>
      </c>
      <c r="P1229" s="689">
        <v>14244.9</v>
      </c>
    </row>
    <row r="1230" spans="1:16" s="770" customFormat="1" ht="24">
      <c r="A1230" s="727" t="s">
        <v>18642</v>
      </c>
      <c r="B1230" s="693" t="s">
        <v>7471</v>
      </c>
      <c r="C1230" s="575" t="s">
        <v>73</v>
      </c>
      <c r="D1230" s="735" t="s">
        <v>1713</v>
      </c>
      <c r="E1230" s="739">
        <v>6000</v>
      </c>
      <c r="F1230" s="573" t="s">
        <v>1714</v>
      </c>
      <c r="G1230" s="735" t="s">
        <v>1715</v>
      </c>
      <c r="H1230" s="735" t="s">
        <v>793</v>
      </c>
      <c r="I1230" s="735" t="s">
        <v>1125</v>
      </c>
      <c r="J1230" s="838" t="s">
        <v>1716</v>
      </c>
      <c r="K1230" s="840">
        <v>2</v>
      </c>
      <c r="L1230" s="574">
        <v>12</v>
      </c>
      <c r="M1230" s="841">
        <v>73360.800000000003</v>
      </c>
      <c r="N1230" s="839">
        <v>2</v>
      </c>
      <c r="O1230" s="574">
        <v>6</v>
      </c>
      <c r="P1230" s="689">
        <v>37044.9</v>
      </c>
    </row>
    <row r="1231" spans="1:16" s="770" customFormat="1" ht="24">
      <c r="A1231" s="727" t="s">
        <v>18642</v>
      </c>
      <c r="B1231" s="693" t="s">
        <v>7471</v>
      </c>
      <c r="C1231" s="575" t="s">
        <v>73</v>
      </c>
      <c r="D1231" s="735" t="s">
        <v>767</v>
      </c>
      <c r="E1231" s="739">
        <v>1700</v>
      </c>
      <c r="F1231" s="573" t="s">
        <v>1717</v>
      </c>
      <c r="G1231" s="735" t="s">
        <v>1718</v>
      </c>
      <c r="H1231" s="735" t="s">
        <v>888</v>
      </c>
      <c r="I1231" s="735" t="s">
        <v>802</v>
      </c>
      <c r="J1231" s="838" t="s">
        <v>888</v>
      </c>
      <c r="K1231" s="840">
        <v>4</v>
      </c>
      <c r="L1231" s="574">
        <v>12</v>
      </c>
      <c r="M1231" s="841">
        <v>21760.799999999999</v>
      </c>
      <c r="N1231" s="839">
        <v>2</v>
      </c>
      <c r="O1231" s="574">
        <v>6</v>
      </c>
      <c r="P1231" s="689">
        <v>11139.15</v>
      </c>
    </row>
    <row r="1232" spans="1:16" s="770" customFormat="1" ht="24">
      <c r="A1232" s="727" t="s">
        <v>18642</v>
      </c>
      <c r="B1232" s="693" t="s">
        <v>7471</v>
      </c>
      <c r="C1232" s="575" t="s">
        <v>73</v>
      </c>
      <c r="D1232" s="735" t="s">
        <v>1719</v>
      </c>
      <c r="E1232" s="739">
        <v>1800</v>
      </c>
      <c r="F1232" s="573" t="s">
        <v>1720</v>
      </c>
      <c r="G1232" s="735" t="s">
        <v>1721</v>
      </c>
      <c r="H1232" s="735" t="s">
        <v>1119</v>
      </c>
      <c r="I1232" s="735" t="s">
        <v>944</v>
      </c>
      <c r="J1232" s="838" t="s">
        <v>1119</v>
      </c>
      <c r="K1232" s="840">
        <v>3</v>
      </c>
      <c r="L1232" s="574">
        <v>12</v>
      </c>
      <c r="M1232" s="841">
        <v>22960.799999999999</v>
      </c>
      <c r="N1232" s="839">
        <v>2</v>
      </c>
      <c r="O1232" s="574">
        <v>6</v>
      </c>
      <c r="P1232" s="689">
        <v>11784.15</v>
      </c>
    </row>
    <row r="1233" spans="1:16" s="770" customFormat="1" ht="24">
      <c r="A1233" s="727" t="s">
        <v>18642</v>
      </c>
      <c r="B1233" s="693" t="s">
        <v>7471</v>
      </c>
      <c r="C1233" s="575" t="s">
        <v>73</v>
      </c>
      <c r="D1233" s="735" t="s">
        <v>1645</v>
      </c>
      <c r="E1233" s="739">
        <v>1800</v>
      </c>
      <c r="F1233" s="573" t="s">
        <v>1722</v>
      </c>
      <c r="G1233" s="735" t="s">
        <v>1723</v>
      </c>
      <c r="H1233" s="735" t="s">
        <v>1724</v>
      </c>
      <c r="I1233" s="735" t="s">
        <v>782</v>
      </c>
      <c r="J1233" s="838" t="s">
        <v>1725</v>
      </c>
      <c r="K1233" s="840">
        <v>2</v>
      </c>
      <c r="L1233" s="574">
        <v>12</v>
      </c>
      <c r="M1233" s="841">
        <v>22960.799999999999</v>
      </c>
      <c r="N1233" s="839">
        <v>2</v>
      </c>
      <c r="O1233" s="574">
        <v>6</v>
      </c>
      <c r="P1233" s="689">
        <v>11784.15</v>
      </c>
    </row>
    <row r="1234" spans="1:16" s="770" customFormat="1" ht="24">
      <c r="A1234" s="727" t="s">
        <v>18642</v>
      </c>
      <c r="B1234" s="693" t="s">
        <v>7471</v>
      </c>
      <c r="C1234" s="575" t="s">
        <v>73</v>
      </c>
      <c r="D1234" s="735" t="s">
        <v>767</v>
      </c>
      <c r="E1234" s="739">
        <v>1700</v>
      </c>
      <c r="F1234" s="573" t="s">
        <v>1726</v>
      </c>
      <c r="G1234" s="735" t="s">
        <v>1727</v>
      </c>
      <c r="H1234" s="735" t="s">
        <v>770</v>
      </c>
      <c r="I1234" s="735" t="s">
        <v>771</v>
      </c>
      <c r="J1234" s="838" t="s">
        <v>1728</v>
      </c>
      <c r="K1234" s="840">
        <v>4</v>
      </c>
      <c r="L1234" s="574">
        <v>12</v>
      </c>
      <c r="M1234" s="841">
        <v>21760.799999999999</v>
      </c>
      <c r="N1234" s="839">
        <v>2</v>
      </c>
      <c r="O1234" s="574">
        <v>6</v>
      </c>
      <c r="P1234" s="689">
        <v>11139.15</v>
      </c>
    </row>
    <row r="1235" spans="1:16" s="770" customFormat="1" ht="36">
      <c r="A1235" s="727" t="s">
        <v>18642</v>
      </c>
      <c r="B1235" s="693" t="s">
        <v>7471</v>
      </c>
      <c r="C1235" s="575" t="s">
        <v>73</v>
      </c>
      <c r="D1235" s="735" t="s">
        <v>1729</v>
      </c>
      <c r="E1235" s="739">
        <v>2400</v>
      </c>
      <c r="F1235" s="573" t="s">
        <v>1730</v>
      </c>
      <c r="G1235" s="735" t="s">
        <v>1731</v>
      </c>
      <c r="H1235" s="735" t="s">
        <v>824</v>
      </c>
      <c r="I1235" s="735" t="s">
        <v>771</v>
      </c>
      <c r="J1235" s="838" t="s">
        <v>825</v>
      </c>
      <c r="K1235" s="840">
        <v>2</v>
      </c>
      <c r="L1235" s="574">
        <v>12</v>
      </c>
      <c r="M1235" s="841">
        <v>30160.799999999999</v>
      </c>
      <c r="N1235" s="839">
        <v>2</v>
      </c>
      <c r="O1235" s="574">
        <v>6</v>
      </c>
      <c r="P1235" s="689">
        <v>15444.9</v>
      </c>
    </row>
    <row r="1236" spans="1:16" s="770" customFormat="1" ht="24">
      <c r="A1236" s="727" t="s">
        <v>18642</v>
      </c>
      <c r="B1236" s="693" t="s">
        <v>7471</v>
      </c>
      <c r="C1236" s="575" t="s">
        <v>73</v>
      </c>
      <c r="D1236" s="735" t="s">
        <v>1033</v>
      </c>
      <c r="E1236" s="739">
        <v>3100</v>
      </c>
      <c r="F1236" s="573" t="s">
        <v>1732</v>
      </c>
      <c r="G1236" s="735" t="s">
        <v>1733</v>
      </c>
      <c r="H1236" s="735" t="s">
        <v>824</v>
      </c>
      <c r="I1236" s="735" t="s">
        <v>802</v>
      </c>
      <c r="J1236" s="838" t="s">
        <v>825</v>
      </c>
      <c r="K1236" s="840">
        <v>3</v>
      </c>
      <c r="L1236" s="574">
        <v>12</v>
      </c>
      <c r="M1236" s="841">
        <v>38560.800000000003</v>
      </c>
      <c r="N1236" s="839">
        <v>2</v>
      </c>
      <c r="O1236" s="574">
        <v>6</v>
      </c>
      <c r="P1236" s="689">
        <v>19644.900000000001</v>
      </c>
    </row>
    <row r="1237" spans="1:16" s="770" customFormat="1" ht="24">
      <c r="A1237" s="727" t="s">
        <v>18642</v>
      </c>
      <c r="B1237" s="693" t="s">
        <v>7471</v>
      </c>
      <c r="C1237" s="575" t="s">
        <v>73</v>
      </c>
      <c r="D1237" s="735" t="s">
        <v>1734</v>
      </c>
      <c r="E1237" s="739">
        <v>2000</v>
      </c>
      <c r="F1237" s="573" t="s">
        <v>1735</v>
      </c>
      <c r="G1237" s="735" t="s">
        <v>1736</v>
      </c>
      <c r="H1237" s="735" t="s">
        <v>1404</v>
      </c>
      <c r="I1237" s="735" t="s">
        <v>944</v>
      </c>
      <c r="J1237" s="838" t="s">
        <v>1404</v>
      </c>
      <c r="K1237" s="840">
        <v>2</v>
      </c>
      <c r="L1237" s="574">
        <v>12</v>
      </c>
      <c r="M1237" s="841">
        <v>25360.799999999999</v>
      </c>
      <c r="N1237" s="839">
        <v>2</v>
      </c>
      <c r="O1237" s="574">
        <v>6</v>
      </c>
      <c r="P1237" s="689">
        <v>13044.9</v>
      </c>
    </row>
    <row r="1238" spans="1:16" s="770" customFormat="1" ht="48">
      <c r="A1238" s="727" t="s">
        <v>18642</v>
      </c>
      <c r="B1238" s="693" t="s">
        <v>7471</v>
      </c>
      <c r="C1238" s="575" t="s">
        <v>73</v>
      </c>
      <c r="D1238" s="735" t="s">
        <v>799</v>
      </c>
      <c r="E1238" s="739">
        <v>1850</v>
      </c>
      <c r="F1238" s="573" t="s">
        <v>1737</v>
      </c>
      <c r="G1238" s="735" t="s">
        <v>1738</v>
      </c>
      <c r="H1238" s="735" t="s">
        <v>1739</v>
      </c>
      <c r="I1238" s="735" t="s">
        <v>1031</v>
      </c>
      <c r="J1238" s="838" t="s">
        <v>1740</v>
      </c>
      <c r="K1238" s="840">
        <v>3</v>
      </c>
      <c r="L1238" s="574">
        <v>13</v>
      </c>
      <c r="M1238" s="841">
        <v>23560.799999999999</v>
      </c>
      <c r="N1238" s="839">
        <v>2</v>
      </c>
      <c r="O1238" s="574">
        <v>6</v>
      </c>
      <c r="P1238" s="689">
        <v>12106.65</v>
      </c>
    </row>
    <row r="1239" spans="1:16" s="770" customFormat="1" ht="24">
      <c r="A1239" s="727" t="s">
        <v>18642</v>
      </c>
      <c r="B1239" s="693" t="s">
        <v>7471</v>
      </c>
      <c r="C1239" s="575" t="s">
        <v>73</v>
      </c>
      <c r="D1239" s="735" t="s">
        <v>1741</v>
      </c>
      <c r="E1239" s="739">
        <v>1800</v>
      </c>
      <c r="F1239" s="573" t="s">
        <v>1742</v>
      </c>
      <c r="G1239" s="735" t="s">
        <v>1743</v>
      </c>
      <c r="H1239" s="735" t="s">
        <v>864</v>
      </c>
      <c r="I1239" s="735" t="s">
        <v>1031</v>
      </c>
      <c r="J1239" s="838" t="s">
        <v>864</v>
      </c>
      <c r="K1239" s="840">
        <v>3</v>
      </c>
      <c r="L1239" s="574">
        <v>12</v>
      </c>
      <c r="M1239" s="841">
        <v>22960.799999999999</v>
      </c>
      <c r="N1239" s="839">
        <v>2</v>
      </c>
      <c r="O1239" s="574">
        <v>6</v>
      </c>
      <c r="P1239" s="689">
        <v>11784.15</v>
      </c>
    </row>
    <row r="1240" spans="1:16" s="770" customFormat="1" ht="24">
      <c r="A1240" s="727" t="s">
        <v>18642</v>
      </c>
      <c r="B1240" s="693" t="s">
        <v>7471</v>
      </c>
      <c r="C1240" s="575" t="s">
        <v>73</v>
      </c>
      <c r="D1240" s="735" t="s">
        <v>767</v>
      </c>
      <c r="E1240" s="739">
        <v>1700</v>
      </c>
      <c r="F1240" s="573" t="s">
        <v>1744</v>
      </c>
      <c r="G1240" s="735" t="s">
        <v>1745</v>
      </c>
      <c r="H1240" s="735" t="s">
        <v>858</v>
      </c>
      <c r="I1240" s="735" t="s">
        <v>802</v>
      </c>
      <c r="J1240" s="838" t="s">
        <v>1746</v>
      </c>
      <c r="K1240" s="840">
        <v>4</v>
      </c>
      <c r="L1240" s="574">
        <v>12</v>
      </c>
      <c r="M1240" s="841">
        <v>21760.799999999999</v>
      </c>
      <c r="N1240" s="839">
        <v>2</v>
      </c>
      <c r="O1240" s="574">
        <v>6</v>
      </c>
      <c r="P1240" s="689">
        <v>11139.15</v>
      </c>
    </row>
    <row r="1241" spans="1:16" s="770" customFormat="1" ht="36">
      <c r="A1241" s="727" t="s">
        <v>18642</v>
      </c>
      <c r="B1241" s="693" t="s">
        <v>7471</v>
      </c>
      <c r="C1241" s="575" t="s">
        <v>73</v>
      </c>
      <c r="D1241" s="735" t="s">
        <v>860</v>
      </c>
      <c r="E1241" s="739">
        <v>1600</v>
      </c>
      <c r="F1241" s="573" t="s">
        <v>1747</v>
      </c>
      <c r="G1241" s="735" t="s">
        <v>1748</v>
      </c>
      <c r="H1241" s="735" t="s">
        <v>864</v>
      </c>
      <c r="I1241" s="735" t="s">
        <v>771</v>
      </c>
      <c r="J1241" s="838" t="s">
        <v>864</v>
      </c>
      <c r="K1241" s="840">
        <v>2</v>
      </c>
      <c r="L1241" s="574">
        <v>12</v>
      </c>
      <c r="M1241" s="841">
        <v>20560.8</v>
      </c>
      <c r="N1241" s="839">
        <v>2</v>
      </c>
      <c r="O1241" s="574">
        <v>6</v>
      </c>
      <c r="P1241" s="689">
        <v>10494.15</v>
      </c>
    </row>
    <row r="1242" spans="1:16" s="770" customFormat="1" ht="24">
      <c r="A1242" s="727" t="s">
        <v>18642</v>
      </c>
      <c r="B1242" s="693" t="s">
        <v>7471</v>
      </c>
      <c r="C1242" s="575" t="s">
        <v>73</v>
      </c>
      <c r="D1242" s="735" t="s">
        <v>767</v>
      </c>
      <c r="E1242" s="739">
        <v>1700</v>
      </c>
      <c r="F1242" s="573" t="s">
        <v>1749</v>
      </c>
      <c r="G1242" s="735" t="s">
        <v>1750</v>
      </c>
      <c r="H1242" s="735" t="s">
        <v>934</v>
      </c>
      <c r="I1242" s="735" t="s">
        <v>802</v>
      </c>
      <c r="J1242" s="838" t="s">
        <v>934</v>
      </c>
      <c r="K1242" s="840">
        <v>4</v>
      </c>
      <c r="L1242" s="574">
        <v>12</v>
      </c>
      <c r="M1242" s="841">
        <v>21760.799999999999</v>
      </c>
      <c r="N1242" s="839">
        <v>2</v>
      </c>
      <c r="O1242" s="574">
        <v>6</v>
      </c>
      <c r="P1242" s="689">
        <v>11139.15</v>
      </c>
    </row>
    <row r="1243" spans="1:16" s="770" customFormat="1" ht="24">
      <c r="A1243" s="727" t="s">
        <v>18642</v>
      </c>
      <c r="B1243" s="693" t="s">
        <v>7471</v>
      </c>
      <c r="C1243" s="575" t="s">
        <v>73</v>
      </c>
      <c r="D1243" s="735" t="s">
        <v>813</v>
      </c>
      <c r="E1243" s="739">
        <v>1900</v>
      </c>
      <c r="F1243" s="573" t="s">
        <v>1751</v>
      </c>
      <c r="G1243" s="735" t="s">
        <v>1752</v>
      </c>
      <c r="H1243" s="735" t="s">
        <v>1135</v>
      </c>
      <c r="I1243" s="735" t="s">
        <v>802</v>
      </c>
      <c r="J1243" s="838" t="s">
        <v>1135</v>
      </c>
      <c r="K1243" s="840">
        <v>4</v>
      </c>
      <c r="L1243" s="574">
        <v>12</v>
      </c>
      <c r="M1243" s="841">
        <v>24160.799999999999</v>
      </c>
      <c r="N1243" s="839">
        <v>3</v>
      </c>
      <c r="O1243" s="574">
        <v>6</v>
      </c>
      <c r="P1243" s="689">
        <v>12429.15</v>
      </c>
    </row>
    <row r="1244" spans="1:16" s="770" customFormat="1" ht="36">
      <c r="A1244" s="727" t="s">
        <v>18642</v>
      </c>
      <c r="B1244" s="693" t="s">
        <v>7471</v>
      </c>
      <c r="C1244" s="575" t="s">
        <v>73</v>
      </c>
      <c r="D1244" s="735" t="s">
        <v>767</v>
      </c>
      <c r="E1244" s="739">
        <v>1700</v>
      </c>
      <c r="F1244" s="573" t="s">
        <v>1753</v>
      </c>
      <c r="G1244" s="735" t="s">
        <v>1754</v>
      </c>
      <c r="H1244" s="735" t="s">
        <v>1755</v>
      </c>
      <c r="I1244" s="735" t="s">
        <v>771</v>
      </c>
      <c r="J1244" s="838" t="s">
        <v>867</v>
      </c>
      <c r="K1244" s="840">
        <v>4</v>
      </c>
      <c r="L1244" s="574">
        <v>12</v>
      </c>
      <c r="M1244" s="841">
        <v>21760.799999999999</v>
      </c>
      <c r="N1244" s="839">
        <v>3</v>
      </c>
      <c r="O1244" s="574">
        <v>6</v>
      </c>
      <c r="P1244" s="689">
        <v>11139.15</v>
      </c>
    </row>
    <row r="1245" spans="1:16" s="770" customFormat="1" ht="24">
      <c r="A1245" s="727" t="s">
        <v>18642</v>
      </c>
      <c r="B1245" s="693" t="s">
        <v>7471</v>
      </c>
      <c r="C1245" s="575" t="s">
        <v>73</v>
      </c>
      <c r="D1245" s="735" t="s">
        <v>847</v>
      </c>
      <c r="E1245" s="739">
        <v>1750</v>
      </c>
      <c r="F1245" s="573" t="s">
        <v>1756</v>
      </c>
      <c r="G1245" s="735" t="s">
        <v>1757</v>
      </c>
      <c r="H1245" s="735" t="s">
        <v>1365</v>
      </c>
      <c r="I1245" s="735" t="s">
        <v>771</v>
      </c>
      <c r="J1245" s="838" t="s">
        <v>887</v>
      </c>
      <c r="K1245" s="840">
        <v>2</v>
      </c>
      <c r="L1245" s="574">
        <v>12</v>
      </c>
      <c r="M1245" s="841">
        <v>22360.799999999999</v>
      </c>
      <c r="N1245" s="839">
        <v>2</v>
      </c>
      <c r="O1245" s="574">
        <v>6</v>
      </c>
      <c r="P1245" s="689">
        <v>11461.65</v>
      </c>
    </row>
    <row r="1246" spans="1:16" s="770" customFormat="1" ht="24">
      <c r="A1246" s="727" t="s">
        <v>18642</v>
      </c>
      <c r="B1246" s="693" t="s">
        <v>7471</v>
      </c>
      <c r="C1246" s="575" t="s">
        <v>73</v>
      </c>
      <c r="D1246" s="735" t="s">
        <v>1104</v>
      </c>
      <c r="E1246" s="739">
        <v>1850</v>
      </c>
      <c r="F1246" s="573" t="s">
        <v>1758</v>
      </c>
      <c r="G1246" s="735" t="s">
        <v>1759</v>
      </c>
      <c r="H1246" s="735" t="s">
        <v>793</v>
      </c>
      <c r="I1246" s="735" t="s">
        <v>1031</v>
      </c>
      <c r="J1246" s="838" t="s">
        <v>1760</v>
      </c>
      <c r="K1246" s="840">
        <v>2</v>
      </c>
      <c r="L1246" s="574">
        <v>12</v>
      </c>
      <c r="M1246" s="841">
        <v>23560.799999999999</v>
      </c>
      <c r="N1246" s="839">
        <v>2</v>
      </c>
      <c r="O1246" s="574">
        <v>6</v>
      </c>
      <c r="P1246" s="689">
        <v>12106.65</v>
      </c>
    </row>
    <row r="1247" spans="1:16" s="770" customFormat="1" ht="24">
      <c r="A1247" s="727" t="s">
        <v>18642</v>
      </c>
      <c r="B1247" s="693" t="s">
        <v>7471</v>
      </c>
      <c r="C1247" s="575" t="s">
        <v>73</v>
      </c>
      <c r="D1247" s="735" t="s">
        <v>1381</v>
      </c>
      <c r="E1247" s="739">
        <v>2100</v>
      </c>
      <c r="F1247" s="573" t="s">
        <v>1761</v>
      </c>
      <c r="G1247" s="735" t="s">
        <v>1762</v>
      </c>
      <c r="H1247" s="735" t="s">
        <v>824</v>
      </c>
      <c r="I1247" s="735" t="s">
        <v>771</v>
      </c>
      <c r="J1247" s="838" t="s">
        <v>825</v>
      </c>
      <c r="K1247" s="840">
        <v>1</v>
      </c>
      <c r="L1247" s="574">
        <v>1</v>
      </c>
      <c r="M1247" s="841">
        <v>2213.4</v>
      </c>
      <c r="N1247" s="839">
        <v>2</v>
      </c>
      <c r="O1247" s="574">
        <v>6</v>
      </c>
      <c r="P1247" s="689">
        <v>13644.9</v>
      </c>
    </row>
    <row r="1248" spans="1:16" s="770" customFormat="1" ht="24">
      <c r="A1248" s="727" t="s">
        <v>18642</v>
      </c>
      <c r="B1248" s="693" t="s">
        <v>7471</v>
      </c>
      <c r="C1248" s="575" t="s">
        <v>73</v>
      </c>
      <c r="D1248" s="735" t="s">
        <v>1763</v>
      </c>
      <c r="E1248" s="739">
        <v>2100</v>
      </c>
      <c r="F1248" s="573" t="s">
        <v>1761</v>
      </c>
      <c r="G1248" s="735" t="s">
        <v>1762</v>
      </c>
      <c r="H1248" s="735" t="s">
        <v>824</v>
      </c>
      <c r="I1248" s="735" t="s">
        <v>771</v>
      </c>
      <c r="J1248" s="838" t="s">
        <v>825</v>
      </c>
      <c r="K1248" s="840">
        <v>2</v>
      </c>
      <c r="L1248" s="574">
        <v>11</v>
      </c>
      <c r="M1248" s="841">
        <v>24347.4</v>
      </c>
      <c r="N1248" s="839">
        <v>2</v>
      </c>
      <c r="O1248" s="574">
        <v>6</v>
      </c>
      <c r="P1248" s="689">
        <v>13644.9</v>
      </c>
    </row>
    <row r="1249" spans="1:16" s="770" customFormat="1" ht="24">
      <c r="A1249" s="727" t="s">
        <v>18642</v>
      </c>
      <c r="B1249" s="693" t="s">
        <v>7471</v>
      </c>
      <c r="C1249" s="575" t="s">
        <v>73</v>
      </c>
      <c r="D1249" s="735" t="s">
        <v>813</v>
      </c>
      <c r="E1249" s="739">
        <v>1900</v>
      </c>
      <c r="F1249" s="573" t="s">
        <v>1764</v>
      </c>
      <c r="G1249" s="735" t="s">
        <v>1765</v>
      </c>
      <c r="H1249" s="735" t="s">
        <v>1013</v>
      </c>
      <c r="I1249" s="735" t="s">
        <v>802</v>
      </c>
      <c r="J1249" s="838" t="s">
        <v>1766</v>
      </c>
      <c r="K1249" s="840">
        <v>4</v>
      </c>
      <c r="L1249" s="574">
        <v>12</v>
      </c>
      <c r="M1249" s="841">
        <v>24160.799999999999</v>
      </c>
      <c r="N1249" s="839">
        <v>3</v>
      </c>
      <c r="O1249" s="574">
        <v>6</v>
      </c>
      <c r="P1249" s="689">
        <v>12429.15</v>
      </c>
    </row>
    <row r="1250" spans="1:16" s="770" customFormat="1" ht="24">
      <c r="A1250" s="727" t="s">
        <v>18642</v>
      </c>
      <c r="B1250" s="693" t="s">
        <v>7471</v>
      </c>
      <c r="C1250" s="575" t="s">
        <v>73</v>
      </c>
      <c r="D1250" s="735" t="s">
        <v>818</v>
      </c>
      <c r="E1250" s="739">
        <v>1700</v>
      </c>
      <c r="F1250" s="573" t="s">
        <v>1767</v>
      </c>
      <c r="G1250" s="735" t="s">
        <v>1768</v>
      </c>
      <c r="H1250" s="735" t="s">
        <v>920</v>
      </c>
      <c r="I1250" s="735" t="s">
        <v>771</v>
      </c>
      <c r="J1250" s="838" t="s">
        <v>1769</v>
      </c>
      <c r="K1250" s="840">
        <v>4</v>
      </c>
      <c r="L1250" s="574">
        <v>12</v>
      </c>
      <c r="M1250" s="841">
        <v>21760.799999999999</v>
      </c>
      <c r="N1250" s="839">
        <v>3</v>
      </c>
      <c r="O1250" s="574">
        <v>6</v>
      </c>
      <c r="P1250" s="689">
        <v>11139.15</v>
      </c>
    </row>
    <row r="1251" spans="1:16" s="770" customFormat="1" ht="24">
      <c r="A1251" s="727" t="s">
        <v>18642</v>
      </c>
      <c r="B1251" s="693" t="s">
        <v>7471</v>
      </c>
      <c r="C1251" s="575" t="s">
        <v>73</v>
      </c>
      <c r="D1251" s="735" t="s">
        <v>1770</v>
      </c>
      <c r="E1251" s="739">
        <v>2100</v>
      </c>
      <c r="F1251" s="573" t="s">
        <v>1771</v>
      </c>
      <c r="G1251" s="735" t="s">
        <v>1772</v>
      </c>
      <c r="H1251" s="735" t="s">
        <v>21</v>
      </c>
      <c r="I1251" s="735" t="s">
        <v>21</v>
      </c>
      <c r="J1251" s="838" t="s">
        <v>21</v>
      </c>
      <c r="K1251" s="840">
        <v>1</v>
      </c>
      <c r="L1251" s="574">
        <v>1</v>
      </c>
      <c r="M1251" s="841">
        <v>1583.4</v>
      </c>
      <c r="N1251" s="839">
        <v>2</v>
      </c>
      <c r="O1251" s="574">
        <v>6</v>
      </c>
      <c r="P1251" s="689">
        <v>13644.9</v>
      </c>
    </row>
    <row r="1252" spans="1:16" s="770" customFormat="1" ht="24">
      <c r="A1252" s="727" t="s">
        <v>18642</v>
      </c>
      <c r="B1252" s="693" t="s">
        <v>7471</v>
      </c>
      <c r="C1252" s="575" t="s">
        <v>73</v>
      </c>
      <c r="D1252" s="735" t="s">
        <v>1773</v>
      </c>
      <c r="E1252" s="739">
        <v>2500</v>
      </c>
      <c r="F1252" s="573" t="s">
        <v>1774</v>
      </c>
      <c r="G1252" s="735" t="s">
        <v>1775</v>
      </c>
      <c r="H1252" s="735" t="s">
        <v>934</v>
      </c>
      <c r="I1252" s="735" t="s">
        <v>771</v>
      </c>
      <c r="J1252" s="838" t="s">
        <v>934</v>
      </c>
      <c r="K1252" s="840">
        <v>2</v>
      </c>
      <c r="L1252" s="574">
        <v>12</v>
      </c>
      <c r="M1252" s="841">
        <v>31360.799999999999</v>
      </c>
      <c r="N1252" s="839">
        <v>2</v>
      </c>
      <c r="O1252" s="574">
        <v>6</v>
      </c>
      <c r="P1252" s="689">
        <v>16044.9</v>
      </c>
    </row>
    <row r="1253" spans="1:16" s="770" customFormat="1" ht="24">
      <c r="A1253" s="727" t="s">
        <v>18642</v>
      </c>
      <c r="B1253" s="693" t="s">
        <v>7471</v>
      </c>
      <c r="C1253" s="575" t="s">
        <v>73</v>
      </c>
      <c r="D1253" s="735" t="s">
        <v>767</v>
      </c>
      <c r="E1253" s="739">
        <v>1700</v>
      </c>
      <c r="F1253" s="573" t="s">
        <v>1776</v>
      </c>
      <c r="G1253" s="735" t="s">
        <v>1777</v>
      </c>
      <c r="H1253" s="735" t="s">
        <v>854</v>
      </c>
      <c r="I1253" s="735" t="s">
        <v>771</v>
      </c>
      <c r="J1253" s="838" t="s">
        <v>867</v>
      </c>
      <c r="K1253" s="840">
        <v>4</v>
      </c>
      <c r="L1253" s="574">
        <v>12</v>
      </c>
      <c r="M1253" s="841">
        <v>21760.799999999999</v>
      </c>
      <c r="N1253" s="839">
        <v>2</v>
      </c>
      <c r="O1253" s="574">
        <v>6</v>
      </c>
      <c r="P1253" s="689">
        <v>11139.15</v>
      </c>
    </row>
    <row r="1254" spans="1:16" s="770" customFormat="1" ht="24">
      <c r="A1254" s="727" t="s">
        <v>18642</v>
      </c>
      <c r="B1254" s="693" t="s">
        <v>7471</v>
      </c>
      <c r="C1254" s="575" t="s">
        <v>73</v>
      </c>
      <c r="D1254" s="735" t="s">
        <v>1104</v>
      </c>
      <c r="E1254" s="739">
        <v>1850</v>
      </c>
      <c r="F1254" s="573" t="s">
        <v>1778</v>
      </c>
      <c r="G1254" s="735" t="s">
        <v>1779</v>
      </c>
      <c r="H1254" s="735" t="s">
        <v>1724</v>
      </c>
      <c r="I1254" s="735" t="s">
        <v>944</v>
      </c>
      <c r="J1254" s="838" t="s">
        <v>793</v>
      </c>
      <c r="K1254" s="840">
        <v>2</v>
      </c>
      <c r="L1254" s="574">
        <v>12</v>
      </c>
      <c r="M1254" s="841">
        <v>23560.799999999999</v>
      </c>
      <c r="N1254" s="839">
        <v>2</v>
      </c>
      <c r="O1254" s="574">
        <v>5</v>
      </c>
      <c r="P1254" s="689">
        <v>10090.15</v>
      </c>
    </row>
    <row r="1255" spans="1:16" s="770" customFormat="1">
      <c r="A1255" s="727" t="s">
        <v>18642</v>
      </c>
      <c r="B1255" s="693" t="s">
        <v>7471</v>
      </c>
      <c r="C1255" s="575" t="s">
        <v>73</v>
      </c>
      <c r="D1255" s="735" t="s">
        <v>1068</v>
      </c>
      <c r="E1255" s="739">
        <v>4500</v>
      </c>
      <c r="F1255" s="573" t="s">
        <v>1780</v>
      </c>
      <c r="G1255" s="735" t="s">
        <v>1781</v>
      </c>
      <c r="H1255" s="735" t="s">
        <v>811</v>
      </c>
      <c r="I1255" s="735" t="s">
        <v>802</v>
      </c>
      <c r="J1255" s="838" t="s">
        <v>811</v>
      </c>
      <c r="K1255" s="840">
        <v>2</v>
      </c>
      <c r="L1255" s="574">
        <v>12</v>
      </c>
      <c r="M1255" s="841">
        <v>55360.800000000003</v>
      </c>
      <c r="N1255" s="839">
        <v>2</v>
      </c>
      <c r="O1255" s="574">
        <v>6</v>
      </c>
      <c r="P1255" s="689">
        <v>28044.9</v>
      </c>
    </row>
    <row r="1256" spans="1:16" s="770" customFormat="1" ht="24">
      <c r="A1256" s="727" t="s">
        <v>18642</v>
      </c>
      <c r="B1256" s="693" t="s">
        <v>7471</v>
      </c>
      <c r="C1256" s="575" t="s">
        <v>73</v>
      </c>
      <c r="D1256" s="735" t="s">
        <v>803</v>
      </c>
      <c r="E1256" s="739">
        <v>2200</v>
      </c>
      <c r="F1256" s="573" t="s">
        <v>1782</v>
      </c>
      <c r="G1256" s="735" t="s">
        <v>1783</v>
      </c>
      <c r="H1256" s="735" t="s">
        <v>824</v>
      </c>
      <c r="I1256" s="735" t="s">
        <v>771</v>
      </c>
      <c r="J1256" s="838" t="s">
        <v>825</v>
      </c>
      <c r="K1256" s="840">
        <v>3</v>
      </c>
      <c r="L1256" s="574">
        <v>12</v>
      </c>
      <c r="M1256" s="841">
        <v>27760.799999999999</v>
      </c>
      <c r="N1256" s="839">
        <v>2</v>
      </c>
      <c r="O1256" s="574">
        <v>6</v>
      </c>
      <c r="P1256" s="689">
        <v>14244.9</v>
      </c>
    </row>
    <row r="1257" spans="1:16" s="770" customFormat="1" ht="24">
      <c r="A1257" s="727" t="s">
        <v>18642</v>
      </c>
      <c r="B1257" s="693" t="s">
        <v>7471</v>
      </c>
      <c r="C1257" s="575" t="s">
        <v>73</v>
      </c>
      <c r="D1257" s="735" t="s">
        <v>818</v>
      </c>
      <c r="E1257" s="739">
        <v>1700</v>
      </c>
      <c r="F1257" s="573" t="s">
        <v>1784</v>
      </c>
      <c r="G1257" s="735" t="s">
        <v>1785</v>
      </c>
      <c r="H1257" s="735" t="s">
        <v>963</v>
      </c>
      <c r="I1257" s="735" t="s">
        <v>782</v>
      </c>
      <c r="J1257" s="838" t="s">
        <v>963</v>
      </c>
      <c r="K1257" s="840">
        <v>4</v>
      </c>
      <c r="L1257" s="574">
        <v>10</v>
      </c>
      <c r="M1257" s="841">
        <v>18134</v>
      </c>
      <c r="N1257" s="839">
        <v>2</v>
      </c>
      <c r="O1257" s="574">
        <v>6</v>
      </c>
      <c r="P1257" s="689">
        <v>11139.15</v>
      </c>
    </row>
    <row r="1258" spans="1:16" s="770" customFormat="1" ht="24">
      <c r="A1258" s="727" t="s">
        <v>18642</v>
      </c>
      <c r="B1258" s="693" t="s">
        <v>7471</v>
      </c>
      <c r="C1258" s="575" t="s">
        <v>73</v>
      </c>
      <c r="D1258" s="735" t="s">
        <v>787</v>
      </c>
      <c r="E1258" s="739">
        <v>1600</v>
      </c>
      <c r="F1258" s="573" t="s">
        <v>1786</v>
      </c>
      <c r="G1258" s="735" t="s">
        <v>1787</v>
      </c>
      <c r="H1258" s="735" t="s">
        <v>21</v>
      </c>
      <c r="I1258" s="735" t="s">
        <v>21</v>
      </c>
      <c r="J1258" s="838" t="s">
        <v>21</v>
      </c>
      <c r="K1258" s="840">
        <v>2</v>
      </c>
      <c r="L1258" s="574">
        <v>12</v>
      </c>
      <c r="M1258" s="841">
        <v>20560.8</v>
      </c>
      <c r="N1258" s="839">
        <v>2</v>
      </c>
      <c r="O1258" s="574">
        <v>6</v>
      </c>
      <c r="P1258" s="689">
        <v>10494.15</v>
      </c>
    </row>
    <row r="1259" spans="1:16" s="770" customFormat="1" ht="24">
      <c r="A1259" s="727" t="s">
        <v>18642</v>
      </c>
      <c r="B1259" s="693" t="s">
        <v>7471</v>
      </c>
      <c r="C1259" s="575" t="s">
        <v>73</v>
      </c>
      <c r="D1259" s="735" t="s">
        <v>1788</v>
      </c>
      <c r="E1259" s="739">
        <v>2500</v>
      </c>
      <c r="F1259" s="573" t="s">
        <v>1789</v>
      </c>
      <c r="G1259" s="735" t="s">
        <v>1790</v>
      </c>
      <c r="H1259" s="735" t="s">
        <v>824</v>
      </c>
      <c r="I1259" s="735" t="s">
        <v>839</v>
      </c>
      <c r="J1259" s="838" t="s">
        <v>825</v>
      </c>
      <c r="K1259" s="840">
        <v>1</v>
      </c>
      <c r="L1259" s="574">
        <v>2</v>
      </c>
      <c r="M1259" s="841">
        <v>5226.8</v>
      </c>
      <c r="N1259" s="839">
        <v>2</v>
      </c>
      <c r="O1259" s="574">
        <v>6</v>
      </c>
      <c r="P1259" s="689">
        <v>20244.900000000001</v>
      </c>
    </row>
    <row r="1260" spans="1:16" s="770" customFormat="1" ht="36">
      <c r="A1260" s="727" t="s">
        <v>18642</v>
      </c>
      <c r="B1260" s="693" t="s">
        <v>7471</v>
      </c>
      <c r="C1260" s="575" t="s">
        <v>73</v>
      </c>
      <c r="D1260" s="735" t="s">
        <v>1791</v>
      </c>
      <c r="E1260" s="739">
        <v>3200</v>
      </c>
      <c r="F1260" s="573" t="s">
        <v>1789</v>
      </c>
      <c r="G1260" s="735" t="s">
        <v>1790</v>
      </c>
      <c r="H1260" s="735" t="s">
        <v>824</v>
      </c>
      <c r="I1260" s="735" t="s">
        <v>839</v>
      </c>
      <c r="J1260" s="838" t="s">
        <v>825</v>
      </c>
      <c r="K1260" s="840">
        <v>2</v>
      </c>
      <c r="L1260" s="574">
        <v>11</v>
      </c>
      <c r="M1260" s="841">
        <v>33507.32</v>
      </c>
      <c r="N1260" s="839">
        <v>2</v>
      </c>
      <c r="O1260" s="574">
        <v>6</v>
      </c>
      <c r="P1260" s="689">
        <v>20244.900000000001</v>
      </c>
    </row>
    <row r="1261" spans="1:16" s="770" customFormat="1" ht="36">
      <c r="A1261" s="727" t="s">
        <v>18642</v>
      </c>
      <c r="B1261" s="693" t="s">
        <v>7471</v>
      </c>
      <c r="C1261" s="575" t="s">
        <v>73</v>
      </c>
      <c r="D1261" s="735" t="s">
        <v>1315</v>
      </c>
      <c r="E1261" s="739">
        <v>2900</v>
      </c>
      <c r="F1261" s="573" t="s">
        <v>1792</v>
      </c>
      <c r="G1261" s="735" t="s">
        <v>1793</v>
      </c>
      <c r="H1261" s="735" t="s">
        <v>21</v>
      </c>
      <c r="I1261" s="735" t="s">
        <v>21</v>
      </c>
      <c r="J1261" s="838" t="s">
        <v>21</v>
      </c>
      <c r="K1261" s="840">
        <v>1</v>
      </c>
      <c r="L1261" s="574">
        <v>1</v>
      </c>
      <c r="M1261" s="841">
        <v>1466.73</v>
      </c>
      <c r="N1261" s="839">
        <v>2</v>
      </c>
      <c r="O1261" s="574">
        <v>6</v>
      </c>
      <c r="P1261" s="689">
        <v>18444.900000000001</v>
      </c>
    </row>
    <row r="1262" spans="1:16" s="770" customFormat="1" ht="24">
      <c r="A1262" s="727" t="s">
        <v>18642</v>
      </c>
      <c r="B1262" s="693" t="s">
        <v>7471</v>
      </c>
      <c r="C1262" s="575" t="s">
        <v>73</v>
      </c>
      <c r="D1262" s="735" t="s">
        <v>787</v>
      </c>
      <c r="E1262" s="739">
        <v>1600</v>
      </c>
      <c r="F1262" s="573" t="s">
        <v>1794</v>
      </c>
      <c r="G1262" s="735" t="s">
        <v>1795</v>
      </c>
      <c r="H1262" s="735" t="s">
        <v>21</v>
      </c>
      <c r="I1262" s="735" t="s">
        <v>21</v>
      </c>
      <c r="J1262" s="838" t="s">
        <v>21</v>
      </c>
      <c r="K1262" s="840">
        <v>2</v>
      </c>
      <c r="L1262" s="574">
        <v>12</v>
      </c>
      <c r="M1262" s="841">
        <v>20560.8</v>
      </c>
      <c r="N1262" s="839">
        <v>3</v>
      </c>
      <c r="O1262" s="574">
        <v>6</v>
      </c>
      <c r="P1262" s="689">
        <v>10494.15</v>
      </c>
    </row>
    <row r="1263" spans="1:16" s="770" customFormat="1" ht="24">
      <c r="A1263" s="727" t="s">
        <v>18642</v>
      </c>
      <c r="B1263" s="693" t="s">
        <v>7471</v>
      </c>
      <c r="C1263" s="575" t="s">
        <v>73</v>
      </c>
      <c r="D1263" s="735" t="s">
        <v>767</v>
      </c>
      <c r="E1263" s="739">
        <v>1700</v>
      </c>
      <c r="F1263" s="573" t="s">
        <v>1796</v>
      </c>
      <c r="G1263" s="735" t="s">
        <v>1797</v>
      </c>
      <c r="H1263" s="735" t="s">
        <v>811</v>
      </c>
      <c r="I1263" s="735" t="s">
        <v>782</v>
      </c>
      <c r="J1263" s="838" t="s">
        <v>956</v>
      </c>
      <c r="K1263" s="840">
        <v>2</v>
      </c>
      <c r="L1263" s="574">
        <v>13</v>
      </c>
      <c r="M1263" s="841">
        <v>21760.799999999999</v>
      </c>
      <c r="N1263" s="839">
        <v>2</v>
      </c>
      <c r="O1263" s="574">
        <v>6</v>
      </c>
      <c r="P1263" s="689">
        <v>11139.15</v>
      </c>
    </row>
    <row r="1264" spans="1:16" s="770" customFormat="1" ht="24">
      <c r="A1264" s="727" t="s">
        <v>18642</v>
      </c>
      <c r="B1264" s="693" t="s">
        <v>7471</v>
      </c>
      <c r="C1264" s="575" t="s">
        <v>73</v>
      </c>
      <c r="D1264" s="735" t="s">
        <v>767</v>
      </c>
      <c r="E1264" s="739">
        <v>1700</v>
      </c>
      <c r="F1264" s="573" t="s">
        <v>1798</v>
      </c>
      <c r="G1264" s="735" t="s">
        <v>1799</v>
      </c>
      <c r="H1264" s="735" t="s">
        <v>1240</v>
      </c>
      <c r="I1264" s="735" t="s">
        <v>802</v>
      </c>
      <c r="J1264" s="838" t="s">
        <v>1800</v>
      </c>
      <c r="K1264" s="840">
        <v>4</v>
      </c>
      <c r="L1264" s="574">
        <v>12</v>
      </c>
      <c r="M1264" s="841">
        <v>21760.799999999999</v>
      </c>
      <c r="N1264" s="839">
        <v>2</v>
      </c>
      <c r="O1264" s="574">
        <v>6</v>
      </c>
      <c r="P1264" s="689">
        <v>6492.7</v>
      </c>
    </row>
    <row r="1265" spans="1:16" s="770" customFormat="1" ht="48">
      <c r="A1265" s="727" t="s">
        <v>18642</v>
      </c>
      <c r="B1265" s="693" t="s">
        <v>7471</v>
      </c>
      <c r="C1265" s="575" t="s">
        <v>73</v>
      </c>
      <c r="D1265" s="735" t="s">
        <v>1801</v>
      </c>
      <c r="E1265" s="739">
        <v>4000</v>
      </c>
      <c r="F1265" s="573" t="s">
        <v>1802</v>
      </c>
      <c r="G1265" s="735" t="s">
        <v>1803</v>
      </c>
      <c r="H1265" s="735" t="s">
        <v>1804</v>
      </c>
      <c r="I1265" s="735" t="s">
        <v>802</v>
      </c>
      <c r="J1265" s="838" t="s">
        <v>1805</v>
      </c>
      <c r="K1265" s="840">
        <v>2</v>
      </c>
      <c r="L1265" s="574">
        <v>12</v>
      </c>
      <c r="M1265" s="841">
        <v>49360.800000000003</v>
      </c>
      <c r="N1265" s="839">
        <v>2</v>
      </c>
      <c r="O1265" s="574">
        <v>6</v>
      </c>
      <c r="P1265" s="689">
        <v>25044.9</v>
      </c>
    </row>
    <row r="1266" spans="1:16" s="770" customFormat="1" ht="36">
      <c r="A1266" s="727" t="s">
        <v>18642</v>
      </c>
      <c r="B1266" s="693" t="s">
        <v>7471</v>
      </c>
      <c r="C1266" s="575" t="s">
        <v>73</v>
      </c>
      <c r="D1266" s="735" t="s">
        <v>1806</v>
      </c>
      <c r="E1266" s="739">
        <v>3400</v>
      </c>
      <c r="F1266" s="573" t="s">
        <v>1807</v>
      </c>
      <c r="G1266" s="735" t="s">
        <v>1808</v>
      </c>
      <c r="H1266" s="735" t="s">
        <v>934</v>
      </c>
      <c r="I1266" s="735" t="s">
        <v>771</v>
      </c>
      <c r="J1266" s="838" t="s">
        <v>934</v>
      </c>
      <c r="K1266" s="840">
        <v>2</v>
      </c>
      <c r="L1266" s="574">
        <v>12</v>
      </c>
      <c r="M1266" s="841">
        <v>42160.800000000003</v>
      </c>
      <c r="N1266" s="839">
        <v>2</v>
      </c>
      <c r="O1266" s="574">
        <v>6</v>
      </c>
      <c r="P1266" s="689">
        <v>21444.9</v>
      </c>
    </row>
    <row r="1267" spans="1:16" s="770" customFormat="1" ht="24">
      <c r="A1267" s="727" t="s">
        <v>18642</v>
      </c>
      <c r="B1267" s="693" t="s">
        <v>7471</v>
      </c>
      <c r="C1267" s="575" t="s">
        <v>73</v>
      </c>
      <c r="D1267" s="735" t="s">
        <v>767</v>
      </c>
      <c r="E1267" s="739">
        <v>1700</v>
      </c>
      <c r="F1267" s="573" t="s">
        <v>1809</v>
      </c>
      <c r="G1267" s="735" t="s">
        <v>1810</v>
      </c>
      <c r="H1267" s="735" t="s">
        <v>935</v>
      </c>
      <c r="I1267" s="735" t="s">
        <v>771</v>
      </c>
      <c r="J1267" s="838" t="s">
        <v>935</v>
      </c>
      <c r="K1267" s="840">
        <v>4</v>
      </c>
      <c r="L1267" s="574">
        <v>12</v>
      </c>
      <c r="M1267" s="841">
        <v>21760.799999999999</v>
      </c>
      <c r="N1267" s="839">
        <v>2</v>
      </c>
      <c r="O1267" s="574">
        <v>6</v>
      </c>
      <c r="P1267" s="689">
        <v>11139.15</v>
      </c>
    </row>
    <row r="1268" spans="1:16" s="770" customFormat="1" ht="24">
      <c r="A1268" s="727" t="s">
        <v>18642</v>
      </c>
      <c r="B1268" s="693" t="s">
        <v>7471</v>
      </c>
      <c r="C1268" s="575" t="s">
        <v>73</v>
      </c>
      <c r="D1268" s="735" t="s">
        <v>813</v>
      </c>
      <c r="E1268" s="739">
        <v>1900</v>
      </c>
      <c r="F1268" s="573" t="s">
        <v>1811</v>
      </c>
      <c r="G1268" s="735" t="s">
        <v>1812</v>
      </c>
      <c r="H1268" s="735" t="s">
        <v>858</v>
      </c>
      <c r="I1268" s="735" t="s">
        <v>771</v>
      </c>
      <c r="J1268" s="838" t="s">
        <v>859</v>
      </c>
      <c r="K1268" s="840">
        <v>4</v>
      </c>
      <c r="L1268" s="574">
        <v>12</v>
      </c>
      <c r="M1268" s="841">
        <v>24160.799999999999</v>
      </c>
      <c r="N1268" s="839">
        <v>3</v>
      </c>
      <c r="O1268" s="574">
        <v>6</v>
      </c>
      <c r="P1268" s="689">
        <v>12429.15</v>
      </c>
    </row>
    <row r="1269" spans="1:16" s="770" customFormat="1" ht="24">
      <c r="A1269" s="727" t="s">
        <v>18642</v>
      </c>
      <c r="B1269" s="693" t="s">
        <v>7471</v>
      </c>
      <c r="C1269" s="575" t="s">
        <v>73</v>
      </c>
      <c r="D1269" s="735" t="s">
        <v>803</v>
      </c>
      <c r="E1269" s="739">
        <v>2200</v>
      </c>
      <c r="F1269" s="573" t="s">
        <v>1813</v>
      </c>
      <c r="G1269" s="735" t="s">
        <v>1814</v>
      </c>
      <c r="H1269" s="735" t="s">
        <v>1815</v>
      </c>
      <c r="I1269" s="735" t="s">
        <v>802</v>
      </c>
      <c r="J1269" s="838" t="s">
        <v>1816</v>
      </c>
      <c r="K1269" s="840">
        <v>4</v>
      </c>
      <c r="L1269" s="574">
        <v>12</v>
      </c>
      <c r="M1269" s="841">
        <v>27760.799999999999</v>
      </c>
      <c r="N1269" s="839">
        <v>2</v>
      </c>
      <c r="O1269" s="574">
        <v>6</v>
      </c>
      <c r="P1269" s="689">
        <v>14244.9</v>
      </c>
    </row>
    <row r="1270" spans="1:16" s="770" customFormat="1" ht="24">
      <c r="A1270" s="727" t="s">
        <v>18642</v>
      </c>
      <c r="B1270" s="693" t="s">
        <v>7471</v>
      </c>
      <c r="C1270" s="575" t="s">
        <v>73</v>
      </c>
      <c r="D1270" s="735" t="s">
        <v>787</v>
      </c>
      <c r="E1270" s="739">
        <v>1600</v>
      </c>
      <c r="F1270" s="573" t="s">
        <v>1817</v>
      </c>
      <c r="G1270" s="735" t="s">
        <v>1818</v>
      </c>
      <c r="H1270" s="735" t="s">
        <v>21</v>
      </c>
      <c r="I1270" s="735" t="s">
        <v>21</v>
      </c>
      <c r="J1270" s="838" t="s">
        <v>21</v>
      </c>
      <c r="K1270" s="840">
        <v>2</v>
      </c>
      <c r="L1270" s="574">
        <v>12</v>
      </c>
      <c r="M1270" s="841">
        <v>20560.8</v>
      </c>
      <c r="N1270" s="839">
        <v>3</v>
      </c>
      <c r="O1270" s="574">
        <v>6</v>
      </c>
      <c r="P1270" s="689">
        <v>10494.15</v>
      </c>
    </row>
    <row r="1271" spans="1:16" s="770" customFormat="1" ht="24">
      <c r="A1271" s="727" t="s">
        <v>18642</v>
      </c>
      <c r="B1271" s="693" t="s">
        <v>7471</v>
      </c>
      <c r="C1271" s="575" t="s">
        <v>73</v>
      </c>
      <c r="D1271" s="735" t="s">
        <v>1819</v>
      </c>
      <c r="E1271" s="739">
        <v>3900</v>
      </c>
      <c r="F1271" s="573" t="s">
        <v>1820</v>
      </c>
      <c r="G1271" s="735" t="s">
        <v>1821</v>
      </c>
      <c r="H1271" s="735" t="s">
        <v>956</v>
      </c>
      <c r="I1271" s="735" t="s">
        <v>839</v>
      </c>
      <c r="J1271" s="838" t="s">
        <v>1822</v>
      </c>
      <c r="K1271" s="840">
        <v>2</v>
      </c>
      <c r="L1271" s="574">
        <v>12</v>
      </c>
      <c r="M1271" s="841">
        <v>48160.800000000003</v>
      </c>
      <c r="N1271" s="839">
        <v>2</v>
      </c>
      <c r="O1271" s="574">
        <v>6</v>
      </c>
      <c r="P1271" s="689">
        <v>24444.9</v>
      </c>
    </row>
    <row r="1272" spans="1:16" s="770" customFormat="1" ht="24">
      <c r="A1272" s="727" t="s">
        <v>18642</v>
      </c>
      <c r="B1272" s="693" t="s">
        <v>7471</v>
      </c>
      <c r="C1272" s="575" t="s">
        <v>73</v>
      </c>
      <c r="D1272" s="735" t="s">
        <v>813</v>
      </c>
      <c r="E1272" s="739">
        <v>1900</v>
      </c>
      <c r="F1272" s="573" t="s">
        <v>1823</v>
      </c>
      <c r="G1272" s="735" t="s">
        <v>1824</v>
      </c>
      <c r="H1272" s="735" t="s">
        <v>770</v>
      </c>
      <c r="I1272" s="735" t="s">
        <v>771</v>
      </c>
      <c r="J1272" s="838" t="s">
        <v>1825</v>
      </c>
      <c r="K1272" s="840">
        <v>4</v>
      </c>
      <c r="L1272" s="574">
        <v>12</v>
      </c>
      <c r="M1272" s="841">
        <v>24160.799999999999</v>
      </c>
      <c r="N1272" s="839">
        <v>3</v>
      </c>
      <c r="O1272" s="574">
        <v>6</v>
      </c>
      <c r="P1272" s="689">
        <v>12429.15</v>
      </c>
    </row>
    <row r="1273" spans="1:16" s="770" customFormat="1" ht="24">
      <c r="A1273" s="727" t="s">
        <v>18642</v>
      </c>
      <c r="B1273" s="693" t="s">
        <v>7471</v>
      </c>
      <c r="C1273" s="575" t="s">
        <v>73</v>
      </c>
      <c r="D1273" s="735" t="s">
        <v>818</v>
      </c>
      <c r="E1273" s="739">
        <v>1700</v>
      </c>
      <c r="F1273" s="573" t="s">
        <v>1826</v>
      </c>
      <c r="G1273" s="735" t="s">
        <v>1827</v>
      </c>
      <c r="H1273" s="735" t="s">
        <v>1154</v>
      </c>
      <c r="I1273" s="735" t="s">
        <v>771</v>
      </c>
      <c r="J1273" s="838" t="s">
        <v>1828</v>
      </c>
      <c r="K1273" s="840">
        <v>4</v>
      </c>
      <c r="L1273" s="574">
        <v>12</v>
      </c>
      <c r="M1273" s="841">
        <v>21760.799999999999</v>
      </c>
      <c r="N1273" s="839">
        <v>2</v>
      </c>
      <c r="O1273" s="574">
        <v>6</v>
      </c>
      <c r="P1273" s="689">
        <v>11139.15</v>
      </c>
    </row>
    <row r="1274" spans="1:16" s="770" customFormat="1" ht="24">
      <c r="A1274" s="727" t="s">
        <v>18642</v>
      </c>
      <c r="B1274" s="693" t="s">
        <v>7471</v>
      </c>
      <c r="C1274" s="575" t="s">
        <v>73</v>
      </c>
      <c r="D1274" s="735" t="s">
        <v>1829</v>
      </c>
      <c r="E1274" s="739">
        <v>5000</v>
      </c>
      <c r="F1274" s="573" t="s">
        <v>1830</v>
      </c>
      <c r="G1274" s="735" t="s">
        <v>1831</v>
      </c>
      <c r="H1274" s="735" t="s">
        <v>1832</v>
      </c>
      <c r="I1274" s="735" t="s">
        <v>839</v>
      </c>
      <c r="J1274" s="838" t="s">
        <v>1832</v>
      </c>
      <c r="K1274" s="840">
        <v>2</v>
      </c>
      <c r="L1274" s="574">
        <v>12</v>
      </c>
      <c r="M1274" s="841">
        <v>61360.800000000003</v>
      </c>
      <c r="N1274" s="839">
        <v>2</v>
      </c>
      <c r="O1274" s="574">
        <v>6</v>
      </c>
      <c r="P1274" s="689">
        <v>31044.9</v>
      </c>
    </row>
    <row r="1275" spans="1:16" s="770" customFormat="1" ht="36">
      <c r="A1275" s="727" t="s">
        <v>18642</v>
      </c>
      <c r="B1275" s="693" t="s">
        <v>7471</v>
      </c>
      <c r="C1275" s="575" t="s">
        <v>73</v>
      </c>
      <c r="D1275" s="735" t="s">
        <v>778</v>
      </c>
      <c r="E1275" s="739">
        <v>1750</v>
      </c>
      <c r="F1275" s="573" t="s">
        <v>1833</v>
      </c>
      <c r="G1275" s="735" t="s">
        <v>1834</v>
      </c>
      <c r="H1275" s="735" t="s">
        <v>1835</v>
      </c>
      <c r="I1275" s="735" t="s">
        <v>771</v>
      </c>
      <c r="J1275" s="838" t="s">
        <v>1836</v>
      </c>
      <c r="K1275" s="840">
        <v>4</v>
      </c>
      <c r="L1275" s="574">
        <v>12</v>
      </c>
      <c r="M1275" s="841">
        <v>22360.799999999999</v>
      </c>
      <c r="N1275" s="839">
        <v>3</v>
      </c>
      <c r="O1275" s="574">
        <v>6</v>
      </c>
      <c r="P1275" s="689">
        <v>11461.65</v>
      </c>
    </row>
    <row r="1276" spans="1:16" s="770" customFormat="1" ht="24">
      <c r="A1276" s="727" t="s">
        <v>18642</v>
      </c>
      <c r="B1276" s="693" t="s">
        <v>7471</v>
      </c>
      <c r="C1276" s="575" t="s">
        <v>73</v>
      </c>
      <c r="D1276" s="735" t="s">
        <v>818</v>
      </c>
      <c r="E1276" s="739">
        <v>1700</v>
      </c>
      <c r="F1276" s="573" t="s">
        <v>1837</v>
      </c>
      <c r="G1276" s="735" t="s">
        <v>1838</v>
      </c>
      <c r="H1276" s="735" t="s">
        <v>888</v>
      </c>
      <c r="I1276" s="735" t="s">
        <v>802</v>
      </c>
      <c r="J1276" s="838" t="s">
        <v>888</v>
      </c>
      <c r="K1276" s="840">
        <v>3</v>
      </c>
      <c r="L1276" s="574">
        <v>7</v>
      </c>
      <c r="M1276" s="841">
        <v>12053.24</v>
      </c>
      <c r="N1276" s="839">
        <v>2</v>
      </c>
      <c r="O1276" s="574">
        <v>6</v>
      </c>
      <c r="P1276" s="689">
        <v>11139.15</v>
      </c>
    </row>
    <row r="1277" spans="1:16" s="770" customFormat="1" ht="24">
      <c r="A1277" s="727" t="s">
        <v>18642</v>
      </c>
      <c r="B1277" s="693" t="s">
        <v>7471</v>
      </c>
      <c r="C1277" s="575" t="s">
        <v>73</v>
      </c>
      <c r="D1277" s="735" t="s">
        <v>821</v>
      </c>
      <c r="E1277" s="739">
        <v>1900</v>
      </c>
      <c r="F1277" s="573" t="s">
        <v>1839</v>
      </c>
      <c r="G1277" s="735" t="s">
        <v>1840</v>
      </c>
      <c r="H1277" s="735" t="s">
        <v>1841</v>
      </c>
      <c r="I1277" s="735" t="s">
        <v>771</v>
      </c>
      <c r="J1277" s="838" t="s">
        <v>1342</v>
      </c>
      <c r="K1277" s="840">
        <v>2</v>
      </c>
      <c r="L1277" s="574">
        <v>12</v>
      </c>
      <c r="M1277" s="841">
        <v>24160.799999999999</v>
      </c>
      <c r="N1277" s="839">
        <v>2</v>
      </c>
      <c r="O1277" s="574">
        <v>6</v>
      </c>
      <c r="P1277" s="689">
        <v>12429.15</v>
      </c>
    </row>
    <row r="1278" spans="1:16" s="770" customFormat="1" ht="24">
      <c r="A1278" s="727" t="s">
        <v>18642</v>
      </c>
      <c r="B1278" s="693" t="s">
        <v>7471</v>
      </c>
      <c r="C1278" s="575" t="s">
        <v>73</v>
      </c>
      <c r="D1278" s="735" t="s">
        <v>1018</v>
      </c>
      <c r="E1278" s="739">
        <v>1800</v>
      </c>
      <c r="F1278" s="573" t="s">
        <v>1842</v>
      </c>
      <c r="G1278" s="735" t="s">
        <v>1843</v>
      </c>
      <c r="H1278" s="735" t="s">
        <v>824</v>
      </c>
      <c r="I1278" s="735" t="s">
        <v>802</v>
      </c>
      <c r="J1278" s="838" t="s">
        <v>825</v>
      </c>
      <c r="K1278" s="840">
        <v>2</v>
      </c>
      <c r="L1278" s="574">
        <v>11</v>
      </c>
      <c r="M1278" s="841">
        <v>21047.4</v>
      </c>
      <c r="N1278" s="839">
        <v>2</v>
      </c>
      <c r="O1278" s="574">
        <v>6</v>
      </c>
      <c r="P1278" s="689">
        <v>11784.15</v>
      </c>
    </row>
    <row r="1279" spans="1:16" s="770" customFormat="1" ht="24">
      <c r="A1279" s="727" t="s">
        <v>18642</v>
      </c>
      <c r="B1279" s="693" t="s">
        <v>7471</v>
      </c>
      <c r="C1279" s="575" t="s">
        <v>73</v>
      </c>
      <c r="D1279" s="735" t="s">
        <v>803</v>
      </c>
      <c r="E1279" s="739">
        <v>2200</v>
      </c>
      <c r="F1279" s="573" t="s">
        <v>1844</v>
      </c>
      <c r="G1279" s="735" t="s">
        <v>1845</v>
      </c>
      <c r="H1279" s="735" t="s">
        <v>824</v>
      </c>
      <c r="I1279" s="735" t="s">
        <v>802</v>
      </c>
      <c r="J1279" s="838" t="s">
        <v>825</v>
      </c>
      <c r="K1279" s="840">
        <v>3</v>
      </c>
      <c r="L1279" s="574">
        <v>12</v>
      </c>
      <c r="M1279" s="841">
        <v>27760.799999999999</v>
      </c>
      <c r="N1279" s="839">
        <v>2</v>
      </c>
      <c r="O1279" s="574">
        <v>6</v>
      </c>
      <c r="P1279" s="689">
        <v>14244.9</v>
      </c>
    </row>
    <row r="1280" spans="1:16" s="770" customFormat="1" ht="24">
      <c r="A1280" s="727" t="s">
        <v>18642</v>
      </c>
      <c r="B1280" s="693" t="s">
        <v>7471</v>
      </c>
      <c r="C1280" s="575" t="s">
        <v>73</v>
      </c>
      <c r="D1280" s="735" t="s">
        <v>1846</v>
      </c>
      <c r="E1280" s="739">
        <v>1900</v>
      </c>
      <c r="F1280" s="573" t="s">
        <v>1847</v>
      </c>
      <c r="G1280" s="735" t="s">
        <v>1848</v>
      </c>
      <c r="H1280" s="735" t="s">
        <v>879</v>
      </c>
      <c r="I1280" s="735" t="s">
        <v>802</v>
      </c>
      <c r="J1280" s="838" t="s">
        <v>1849</v>
      </c>
      <c r="K1280" s="840">
        <v>3</v>
      </c>
      <c r="L1280" s="574">
        <v>12</v>
      </c>
      <c r="M1280" s="841">
        <v>24160.799999999999</v>
      </c>
      <c r="N1280" s="839">
        <v>2</v>
      </c>
      <c r="O1280" s="574">
        <v>6</v>
      </c>
      <c r="P1280" s="689">
        <v>12429.15</v>
      </c>
    </row>
    <row r="1281" spans="1:16" s="770" customFormat="1" ht="24">
      <c r="A1281" s="727" t="s">
        <v>18642</v>
      </c>
      <c r="B1281" s="693" t="s">
        <v>7471</v>
      </c>
      <c r="C1281" s="575" t="s">
        <v>73</v>
      </c>
      <c r="D1281" s="735" t="s">
        <v>818</v>
      </c>
      <c r="E1281" s="739">
        <v>1700</v>
      </c>
      <c r="F1281" s="573" t="s">
        <v>1850</v>
      </c>
      <c r="G1281" s="735" t="s">
        <v>1851</v>
      </c>
      <c r="H1281" s="735" t="s">
        <v>864</v>
      </c>
      <c r="I1281" s="735" t="s">
        <v>771</v>
      </c>
      <c r="J1281" s="838" t="s">
        <v>864</v>
      </c>
      <c r="K1281" s="840">
        <v>4</v>
      </c>
      <c r="L1281" s="574">
        <v>11</v>
      </c>
      <c r="M1281" s="841">
        <v>18897.7</v>
      </c>
      <c r="N1281" s="839">
        <v>2</v>
      </c>
      <c r="O1281" s="574">
        <v>6</v>
      </c>
      <c r="P1281" s="689">
        <v>11139.15</v>
      </c>
    </row>
    <row r="1282" spans="1:16" s="770" customFormat="1" ht="24">
      <c r="A1282" s="727" t="s">
        <v>18642</v>
      </c>
      <c r="B1282" s="693" t="s">
        <v>7471</v>
      </c>
      <c r="C1282" s="575" t="s">
        <v>73</v>
      </c>
      <c r="D1282" s="735" t="s">
        <v>818</v>
      </c>
      <c r="E1282" s="739">
        <v>1700</v>
      </c>
      <c r="F1282" s="573" t="s">
        <v>1852</v>
      </c>
      <c r="G1282" s="735" t="s">
        <v>1853</v>
      </c>
      <c r="H1282" s="735" t="s">
        <v>21</v>
      </c>
      <c r="I1282" s="735" t="s">
        <v>21</v>
      </c>
      <c r="J1282" s="838" t="s">
        <v>21</v>
      </c>
      <c r="K1282" s="840">
        <v>1</v>
      </c>
      <c r="L1282" s="574">
        <v>1</v>
      </c>
      <c r="M1282" s="841">
        <v>1813.4</v>
      </c>
      <c r="N1282" s="839" t="s">
        <v>786</v>
      </c>
      <c r="O1282" s="574" t="s">
        <v>786</v>
      </c>
      <c r="P1282" s="689"/>
    </row>
    <row r="1283" spans="1:16" s="770" customFormat="1" ht="24">
      <c r="A1283" s="727" t="s">
        <v>18642</v>
      </c>
      <c r="B1283" s="693" t="s">
        <v>7471</v>
      </c>
      <c r="C1283" s="575" t="s">
        <v>73</v>
      </c>
      <c r="D1283" s="735" t="s">
        <v>1854</v>
      </c>
      <c r="E1283" s="739">
        <v>1800</v>
      </c>
      <c r="F1283" s="573" t="s">
        <v>1855</v>
      </c>
      <c r="G1283" s="735" t="s">
        <v>1856</v>
      </c>
      <c r="H1283" s="735" t="s">
        <v>845</v>
      </c>
      <c r="I1283" s="735" t="s">
        <v>802</v>
      </c>
      <c r="J1283" s="838" t="s">
        <v>1342</v>
      </c>
      <c r="K1283" s="840">
        <v>3</v>
      </c>
      <c r="L1283" s="574">
        <v>12</v>
      </c>
      <c r="M1283" s="841">
        <v>22960.799999999999</v>
      </c>
      <c r="N1283" s="839">
        <v>2</v>
      </c>
      <c r="O1283" s="574">
        <v>6</v>
      </c>
      <c r="P1283" s="689">
        <v>11784.15</v>
      </c>
    </row>
    <row r="1284" spans="1:16" s="770" customFormat="1" ht="24">
      <c r="A1284" s="727" t="s">
        <v>18642</v>
      </c>
      <c r="B1284" s="693" t="s">
        <v>7471</v>
      </c>
      <c r="C1284" s="575" t="s">
        <v>73</v>
      </c>
      <c r="D1284" s="735" t="s">
        <v>813</v>
      </c>
      <c r="E1284" s="739">
        <v>1900</v>
      </c>
      <c r="F1284" s="573" t="s">
        <v>1857</v>
      </c>
      <c r="G1284" s="735" t="s">
        <v>1858</v>
      </c>
      <c r="H1284" s="735" t="s">
        <v>793</v>
      </c>
      <c r="I1284" s="735" t="s">
        <v>771</v>
      </c>
      <c r="J1284" s="838" t="s">
        <v>1859</v>
      </c>
      <c r="K1284" s="840">
        <v>2</v>
      </c>
      <c r="L1284" s="574">
        <v>9</v>
      </c>
      <c r="M1284" s="841">
        <v>16253.86</v>
      </c>
      <c r="N1284" s="839">
        <v>3</v>
      </c>
      <c r="O1284" s="574">
        <v>6</v>
      </c>
      <c r="P1284" s="689">
        <v>12429.15</v>
      </c>
    </row>
    <row r="1285" spans="1:16" s="770" customFormat="1" ht="24">
      <c r="A1285" s="727" t="s">
        <v>18642</v>
      </c>
      <c r="B1285" s="693" t="s">
        <v>7471</v>
      </c>
      <c r="C1285" s="575" t="s">
        <v>73</v>
      </c>
      <c r="D1285" s="735" t="s">
        <v>818</v>
      </c>
      <c r="E1285" s="739">
        <v>1700</v>
      </c>
      <c r="F1285" s="573" t="s">
        <v>1857</v>
      </c>
      <c r="G1285" s="735" t="s">
        <v>1858</v>
      </c>
      <c r="H1285" s="735" t="s">
        <v>793</v>
      </c>
      <c r="I1285" s="735" t="s">
        <v>771</v>
      </c>
      <c r="J1285" s="838" t="s">
        <v>1859</v>
      </c>
      <c r="K1285" s="840">
        <v>2</v>
      </c>
      <c r="L1285" s="574">
        <v>4</v>
      </c>
      <c r="M1285" s="841">
        <v>7253.6</v>
      </c>
      <c r="N1285" s="839">
        <v>3</v>
      </c>
      <c r="O1285" s="574">
        <v>6</v>
      </c>
      <c r="P1285" s="689">
        <v>12429.15</v>
      </c>
    </row>
    <row r="1286" spans="1:16" s="770" customFormat="1" ht="24">
      <c r="A1286" s="727" t="s">
        <v>18642</v>
      </c>
      <c r="B1286" s="693" t="s">
        <v>7471</v>
      </c>
      <c r="C1286" s="575" t="s">
        <v>73</v>
      </c>
      <c r="D1286" s="735" t="s">
        <v>767</v>
      </c>
      <c r="E1286" s="739">
        <v>1700</v>
      </c>
      <c r="F1286" s="573" t="s">
        <v>1860</v>
      </c>
      <c r="G1286" s="735" t="s">
        <v>1861</v>
      </c>
      <c r="H1286" s="735" t="s">
        <v>770</v>
      </c>
      <c r="I1286" s="735" t="s">
        <v>771</v>
      </c>
      <c r="J1286" s="838" t="s">
        <v>1862</v>
      </c>
      <c r="K1286" s="840">
        <v>4</v>
      </c>
      <c r="L1286" s="574">
        <v>12</v>
      </c>
      <c r="M1286" s="841">
        <v>21760.799999999999</v>
      </c>
      <c r="N1286" s="839">
        <v>2</v>
      </c>
      <c r="O1286" s="574">
        <v>6</v>
      </c>
      <c r="P1286" s="689">
        <v>11139.15</v>
      </c>
    </row>
    <row r="1287" spans="1:16" s="770" customFormat="1" ht="36">
      <c r="A1287" s="727" t="s">
        <v>18642</v>
      </c>
      <c r="B1287" s="693" t="s">
        <v>7471</v>
      </c>
      <c r="C1287" s="575" t="s">
        <v>73</v>
      </c>
      <c r="D1287" s="735" t="s">
        <v>1863</v>
      </c>
      <c r="E1287" s="739">
        <v>2100</v>
      </c>
      <c r="F1287" s="573" t="s">
        <v>1864</v>
      </c>
      <c r="G1287" s="735" t="s">
        <v>1865</v>
      </c>
      <c r="H1287" s="735" t="s">
        <v>793</v>
      </c>
      <c r="I1287" s="735" t="s">
        <v>944</v>
      </c>
      <c r="J1287" s="838" t="s">
        <v>793</v>
      </c>
      <c r="K1287" s="840">
        <v>2</v>
      </c>
      <c r="L1287" s="574">
        <v>12</v>
      </c>
      <c r="M1287" s="841">
        <v>26560.799999999999</v>
      </c>
      <c r="N1287" s="839">
        <v>2</v>
      </c>
      <c r="O1287" s="574">
        <v>6</v>
      </c>
      <c r="P1287" s="689">
        <v>13644.9</v>
      </c>
    </row>
    <row r="1288" spans="1:16" s="770" customFormat="1" ht="24">
      <c r="A1288" s="727" t="s">
        <v>18642</v>
      </c>
      <c r="B1288" s="693" t="s">
        <v>7471</v>
      </c>
      <c r="C1288" s="575" t="s">
        <v>73</v>
      </c>
      <c r="D1288" s="735" t="s">
        <v>778</v>
      </c>
      <c r="E1288" s="739">
        <v>1750</v>
      </c>
      <c r="F1288" s="573" t="s">
        <v>1866</v>
      </c>
      <c r="G1288" s="735" t="s">
        <v>1867</v>
      </c>
      <c r="H1288" s="735" t="s">
        <v>859</v>
      </c>
      <c r="I1288" s="735" t="s">
        <v>771</v>
      </c>
      <c r="J1288" s="838" t="s">
        <v>1868</v>
      </c>
      <c r="K1288" s="840">
        <v>4</v>
      </c>
      <c r="L1288" s="574">
        <v>12</v>
      </c>
      <c r="M1288" s="841">
        <v>22360.799999999999</v>
      </c>
      <c r="N1288" s="839">
        <v>3</v>
      </c>
      <c r="O1288" s="574">
        <v>6</v>
      </c>
      <c r="P1288" s="689">
        <v>11461.65</v>
      </c>
    </row>
    <row r="1289" spans="1:16" s="770" customFormat="1" ht="24">
      <c r="A1289" s="727" t="s">
        <v>18642</v>
      </c>
      <c r="B1289" s="693" t="s">
        <v>7471</v>
      </c>
      <c r="C1289" s="575" t="s">
        <v>73</v>
      </c>
      <c r="D1289" s="735" t="s">
        <v>1147</v>
      </c>
      <c r="E1289" s="739">
        <v>2100</v>
      </c>
      <c r="F1289" s="573" t="s">
        <v>1869</v>
      </c>
      <c r="G1289" s="735" t="s">
        <v>1870</v>
      </c>
      <c r="H1289" s="735" t="s">
        <v>824</v>
      </c>
      <c r="I1289" s="735" t="s">
        <v>771</v>
      </c>
      <c r="J1289" s="838" t="s">
        <v>1067</v>
      </c>
      <c r="K1289" s="840">
        <v>1</v>
      </c>
      <c r="L1289" s="574">
        <v>1</v>
      </c>
      <c r="M1289" s="841">
        <v>2213.4</v>
      </c>
      <c r="N1289" s="839" t="s">
        <v>786</v>
      </c>
      <c r="O1289" s="574" t="s">
        <v>786</v>
      </c>
      <c r="P1289" s="689"/>
    </row>
    <row r="1290" spans="1:16" s="770" customFormat="1" ht="24">
      <c r="A1290" s="727" t="s">
        <v>18642</v>
      </c>
      <c r="B1290" s="693" t="s">
        <v>7471</v>
      </c>
      <c r="C1290" s="575" t="s">
        <v>73</v>
      </c>
      <c r="D1290" s="735" t="s">
        <v>1198</v>
      </c>
      <c r="E1290" s="739">
        <v>2450</v>
      </c>
      <c r="F1290" s="573" t="s">
        <v>1869</v>
      </c>
      <c r="G1290" s="735" t="s">
        <v>1870</v>
      </c>
      <c r="H1290" s="735" t="s">
        <v>824</v>
      </c>
      <c r="I1290" s="735" t="s">
        <v>771</v>
      </c>
      <c r="J1290" s="838" t="s">
        <v>1067</v>
      </c>
      <c r="K1290" s="840">
        <v>2</v>
      </c>
      <c r="L1290" s="574">
        <v>11</v>
      </c>
      <c r="M1290" s="841">
        <v>24309.47</v>
      </c>
      <c r="N1290" s="839" t="s">
        <v>786</v>
      </c>
      <c r="O1290" s="574" t="s">
        <v>786</v>
      </c>
      <c r="P1290" s="689"/>
    </row>
    <row r="1291" spans="1:16" s="770" customFormat="1" ht="24">
      <c r="A1291" s="727" t="s">
        <v>18642</v>
      </c>
      <c r="B1291" s="693" t="s">
        <v>7471</v>
      </c>
      <c r="C1291" s="575" t="s">
        <v>73</v>
      </c>
      <c r="D1291" s="735" t="s">
        <v>821</v>
      </c>
      <c r="E1291" s="739">
        <v>1900</v>
      </c>
      <c r="F1291" s="573" t="s">
        <v>1871</v>
      </c>
      <c r="G1291" s="735" t="s">
        <v>1872</v>
      </c>
      <c r="H1291" s="735" t="s">
        <v>811</v>
      </c>
      <c r="I1291" s="735" t="s">
        <v>771</v>
      </c>
      <c r="J1291" s="838" t="s">
        <v>956</v>
      </c>
      <c r="K1291" s="840">
        <v>2</v>
      </c>
      <c r="L1291" s="574">
        <v>12</v>
      </c>
      <c r="M1291" s="841">
        <v>24160.799999999999</v>
      </c>
      <c r="N1291" s="839">
        <v>2</v>
      </c>
      <c r="O1291" s="574">
        <v>6</v>
      </c>
      <c r="P1291" s="689">
        <v>12429.15</v>
      </c>
    </row>
    <row r="1292" spans="1:16" s="770" customFormat="1" ht="24">
      <c r="A1292" s="727" t="s">
        <v>18642</v>
      </c>
      <c r="B1292" s="693" t="s">
        <v>7471</v>
      </c>
      <c r="C1292" s="575" t="s">
        <v>73</v>
      </c>
      <c r="D1292" s="735" t="s">
        <v>897</v>
      </c>
      <c r="E1292" s="739">
        <v>2100</v>
      </c>
      <c r="F1292" s="573" t="s">
        <v>1873</v>
      </c>
      <c r="G1292" s="735" t="s">
        <v>1874</v>
      </c>
      <c r="H1292" s="735" t="s">
        <v>793</v>
      </c>
      <c r="I1292" s="735" t="s">
        <v>771</v>
      </c>
      <c r="J1292" s="838" t="s">
        <v>1859</v>
      </c>
      <c r="K1292" s="840">
        <v>2</v>
      </c>
      <c r="L1292" s="574">
        <v>12</v>
      </c>
      <c r="M1292" s="841">
        <v>26560.799999999999</v>
      </c>
      <c r="N1292" s="839">
        <v>2</v>
      </c>
      <c r="O1292" s="574">
        <v>6</v>
      </c>
      <c r="P1292" s="689">
        <v>13644.9</v>
      </c>
    </row>
    <row r="1293" spans="1:16" s="770" customFormat="1">
      <c r="A1293" s="727" t="s">
        <v>18642</v>
      </c>
      <c r="B1293" s="693" t="s">
        <v>7471</v>
      </c>
      <c r="C1293" s="575" t="s">
        <v>73</v>
      </c>
      <c r="D1293" s="735" t="s">
        <v>1875</v>
      </c>
      <c r="E1293" s="739">
        <v>1300</v>
      </c>
      <c r="F1293" s="573" t="s">
        <v>1876</v>
      </c>
      <c r="G1293" s="735" t="s">
        <v>1877</v>
      </c>
      <c r="H1293" s="735" t="s">
        <v>21</v>
      </c>
      <c r="I1293" s="735" t="s">
        <v>21</v>
      </c>
      <c r="J1293" s="838" t="s">
        <v>21</v>
      </c>
      <c r="K1293" s="840">
        <v>2</v>
      </c>
      <c r="L1293" s="574">
        <v>12</v>
      </c>
      <c r="M1293" s="841">
        <v>16960.8</v>
      </c>
      <c r="N1293" s="839">
        <v>2</v>
      </c>
      <c r="O1293" s="574">
        <v>6</v>
      </c>
      <c r="P1293" s="689">
        <v>8502</v>
      </c>
    </row>
    <row r="1294" spans="1:16" s="770" customFormat="1" ht="24">
      <c r="A1294" s="727" t="s">
        <v>18642</v>
      </c>
      <c r="B1294" s="693" t="s">
        <v>7471</v>
      </c>
      <c r="C1294" s="575" t="s">
        <v>73</v>
      </c>
      <c r="D1294" s="735" t="s">
        <v>767</v>
      </c>
      <c r="E1294" s="739">
        <v>1700</v>
      </c>
      <c r="F1294" s="573" t="s">
        <v>1878</v>
      </c>
      <c r="G1294" s="735" t="s">
        <v>1879</v>
      </c>
      <c r="H1294" s="735" t="s">
        <v>1880</v>
      </c>
      <c r="I1294" s="735" t="s">
        <v>944</v>
      </c>
      <c r="J1294" s="838" t="s">
        <v>1880</v>
      </c>
      <c r="K1294" s="840">
        <v>2</v>
      </c>
      <c r="L1294" s="574">
        <v>12</v>
      </c>
      <c r="M1294" s="841">
        <v>21760.799999999999</v>
      </c>
      <c r="N1294" s="839">
        <v>2</v>
      </c>
      <c r="O1294" s="574">
        <v>6</v>
      </c>
      <c r="P1294" s="689">
        <v>11139.15</v>
      </c>
    </row>
    <row r="1295" spans="1:16" s="770" customFormat="1" ht="24">
      <c r="A1295" s="727" t="s">
        <v>18642</v>
      </c>
      <c r="B1295" s="693" t="s">
        <v>7471</v>
      </c>
      <c r="C1295" s="575" t="s">
        <v>73</v>
      </c>
      <c r="D1295" s="735" t="s">
        <v>913</v>
      </c>
      <c r="E1295" s="739">
        <v>1600</v>
      </c>
      <c r="F1295" s="573" t="s">
        <v>1881</v>
      </c>
      <c r="G1295" s="735" t="s">
        <v>1882</v>
      </c>
      <c r="H1295" s="735" t="s">
        <v>21</v>
      </c>
      <c r="I1295" s="735" t="s">
        <v>21</v>
      </c>
      <c r="J1295" s="838" t="s">
        <v>21</v>
      </c>
      <c r="K1295" s="840">
        <v>2</v>
      </c>
      <c r="L1295" s="574">
        <v>12</v>
      </c>
      <c r="M1295" s="841">
        <v>20560.8</v>
      </c>
      <c r="N1295" s="839">
        <v>2</v>
      </c>
      <c r="O1295" s="574">
        <v>6</v>
      </c>
      <c r="P1295" s="689">
        <v>10494.15</v>
      </c>
    </row>
    <row r="1296" spans="1:16" s="770" customFormat="1" ht="24">
      <c r="A1296" s="727" t="s">
        <v>18642</v>
      </c>
      <c r="B1296" s="693" t="s">
        <v>7471</v>
      </c>
      <c r="C1296" s="575" t="s">
        <v>73</v>
      </c>
      <c r="D1296" s="735" t="s">
        <v>821</v>
      </c>
      <c r="E1296" s="739">
        <v>1900</v>
      </c>
      <c r="F1296" s="573" t="s">
        <v>1883</v>
      </c>
      <c r="G1296" s="735" t="s">
        <v>1884</v>
      </c>
      <c r="H1296" s="735" t="s">
        <v>1885</v>
      </c>
      <c r="I1296" s="735" t="s">
        <v>771</v>
      </c>
      <c r="J1296" s="838" t="s">
        <v>1886</v>
      </c>
      <c r="K1296" s="840">
        <v>2</v>
      </c>
      <c r="L1296" s="574">
        <v>14</v>
      </c>
      <c r="M1296" s="841">
        <v>19754</v>
      </c>
      <c r="N1296" s="839">
        <v>2</v>
      </c>
      <c r="O1296" s="574">
        <v>6</v>
      </c>
      <c r="P1296" s="689">
        <v>12429.15</v>
      </c>
    </row>
    <row r="1297" spans="1:16" s="770" customFormat="1" ht="24">
      <c r="A1297" s="727" t="s">
        <v>18642</v>
      </c>
      <c r="B1297" s="693" t="s">
        <v>7471</v>
      </c>
      <c r="C1297" s="575" t="s">
        <v>73</v>
      </c>
      <c r="D1297" s="735" t="s">
        <v>818</v>
      </c>
      <c r="E1297" s="739">
        <v>1700</v>
      </c>
      <c r="F1297" s="573" t="s">
        <v>1887</v>
      </c>
      <c r="G1297" s="735" t="s">
        <v>1888</v>
      </c>
      <c r="H1297" s="735" t="s">
        <v>951</v>
      </c>
      <c r="I1297" s="735" t="s">
        <v>802</v>
      </c>
      <c r="J1297" s="838" t="s">
        <v>951</v>
      </c>
      <c r="K1297" s="840">
        <v>3</v>
      </c>
      <c r="L1297" s="574">
        <v>9</v>
      </c>
      <c r="M1297" s="841">
        <v>16207.26</v>
      </c>
      <c r="N1297" s="839">
        <v>2</v>
      </c>
      <c r="O1297" s="574">
        <v>6</v>
      </c>
      <c r="P1297" s="689">
        <v>11139.15</v>
      </c>
    </row>
    <row r="1298" spans="1:16" s="770" customFormat="1" ht="24">
      <c r="A1298" s="727" t="s">
        <v>18642</v>
      </c>
      <c r="B1298" s="693" t="s">
        <v>7471</v>
      </c>
      <c r="C1298" s="575" t="s">
        <v>73</v>
      </c>
      <c r="D1298" s="735" t="s">
        <v>855</v>
      </c>
      <c r="E1298" s="739">
        <v>1700</v>
      </c>
      <c r="F1298" s="573" t="s">
        <v>1889</v>
      </c>
      <c r="G1298" s="735" t="s">
        <v>1890</v>
      </c>
      <c r="H1298" s="735" t="s">
        <v>854</v>
      </c>
      <c r="I1298" s="735" t="s">
        <v>771</v>
      </c>
      <c r="J1298" s="838" t="s">
        <v>854</v>
      </c>
      <c r="K1298" s="840">
        <v>4</v>
      </c>
      <c r="L1298" s="574">
        <v>12</v>
      </c>
      <c r="M1298" s="841">
        <v>21760.799999999999</v>
      </c>
      <c r="N1298" s="839">
        <v>2</v>
      </c>
      <c r="O1298" s="574">
        <v>5</v>
      </c>
      <c r="P1298" s="689">
        <v>9286.15</v>
      </c>
    </row>
    <row r="1299" spans="1:16" s="770" customFormat="1" ht="24">
      <c r="A1299" s="727" t="s">
        <v>18642</v>
      </c>
      <c r="B1299" s="693" t="s">
        <v>7471</v>
      </c>
      <c r="C1299" s="575" t="s">
        <v>73</v>
      </c>
      <c r="D1299" s="735" t="s">
        <v>783</v>
      </c>
      <c r="E1299" s="739">
        <v>1500</v>
      </c>
      <c r="F1299" s="573" t="s">
        <v>1891</v>
      </c>
      <c r="G1299" s="735" t="s">
        <v>1892</v>
      </c>
      <c r="H1299" s="735" t="s">
        <v>21</v>
      </c>
      <c r="I1299" s="735" t="s">
        <v>21</v>
      </c>
      <c r="J1299" s="838" t="s">
        <v>21</v>
      </c>
      <c r="K1299" s="840">
        <v>2</v>
      </c>
      <c r="L1299" s="574">
        <v>12</v>
      </c>
      <c r="M1299" s="841">
        <v>19360.8</v>
      </c>
      <c r="N1299" s="839">
        <v>2</v>
      </c>
      <c r="O1299" s="574">
        <v>6</v>
      </c>
      <c r="P1299" s="689">
        <v>9849.15</v>
      </c>
    </row>
    <row r="1300" spans="1:16" s="770" customFormat="1" ht="24">
      <c r="A1300" s="727" t="s">
        <v>18642</v>
      </c>
      <c r="B1300" s="693" t="s">
        <v>7471</v>
      </c>
      <c r="C1300" s="575" t="s">
        <v>73</v>
      </c>
      <c r="D1300" s="735" t="s">
        <v>803</v>
      </c>
      <c r="E1300" s="739">
        <v>2200</v>
      </c>
      <c r="F1300" s="573" t="s">
        <v>1893</v>
      </c>
      <c r="G1300" s="735" t="s">
        <v>1894</v>
      </c>
      <c r="H1300" s="735" t="s">
        <v>770</v>
      </c>
      <c r="I1300" s="735" t="s">
        <v>771</v>
      </c>
      <c r="J1300" s="838" t="s">
        <v>963</v>
      </c>
      <c r="K1300" s="840">
        <v>3</v>
      </c>
      <c r="L1300" s="574">
        <v>12</v>
      </c>
      <c r="M1300" s="841">
        <v>27760.799999999999</v>
      </c>
      <c r="N1300" s="839">
        <v>2</v>
      </c>
      <c r="O1300" s="574">
        <v>6</v>
      </c>
      <c r="P1300" s="689">
        <v>14244.9</v>
      </c>
    </row>
    <row r="1301" spans="1:16" s="770" customFormat="1" ht="24">
      <c r="A1301" s="727" t="s">
        <v>18642</v>
      </c>
      <c r="B1301" s="693" t="s">
        <v>7471</v>
      </c>
      <c r="C1301" s="575" t="s">
        <v>73</v>
      </c>
      <c r="D1301" s="735" t="s">
        <v>767</v>
      </c>
      <c r="E1301" s="739">
        <v>1700</v>
      </c>
      <c r="F1301" s="573" t="s">
        <v>1895</v>
      </c>
      <c r="G1301" s="735" t="s">
        <v>1896</v>
      </c>
      <c r="H1301" s="735" t="s">
        <v>816</v>
      </c>
      <c r="I1301" s="735" t="s">
        <v>782</v>
      </c>
      <c r="J1301" s="838" t="s">
        <v>816</v>
      </c>
      <c r="K1301" s="840">
        <v>4</v>
      </c>
      <c r="L1301" s="574">
        <v>12</v>
      </c>
      <c r="M1301" s="841">
        <v>21760.799999999999</v>
      </c>
      <c r="N1301" s="839">
        <v>2</v>
      </c>
      <c r="O1301" s="574">
        <v>6</v>
      </c>
      <c r="P1301" s="689">
        <v>11139.15</v>
      </c>
    </row>
    <row r="1302" spans="1:16" s="770" customFormat="1" ht="24">
      <c r="A1302" s="727" t="s">
        <v>18642</v>
      </c>
      <c r="B1302" s="693" t="s">
        <v>7471</v>
      </c>
      <c r="C1302" s="575" t="s">
        <v>73</v>
      </c>
      <c r="D1302" s="735" t="s">
        <v>813</v>
      </c>
      <c r="E1302" s="739">
        <v>1900</v>
      </c>
      <c r="F1302" s="573" t="s">
        <v>1897</v>
      </c>
      <c r="G1302" s="735" t="s">
        <v>1898</v>
      </c>
      <c r="H1302" s="735" t="s">
        <v>1347</v>
      </c>
      <c r="I1302" s="735" t="s">
        <v>771</v>
      </c>
      <c r="J1302" s="838" t="s">
        <v>1347</v>
      </c>
      <c r="K1302" s="840">
        <v>4</v>
      </c>
      <c r="L1302" s="574">
        <v>13</v>
      </c>
      <c r="M1302" s="841">
        <v>24160.799999999999</v>
      </c>
      <c r="N1302" s="839">
        <v>3</v>
      </c>
      <c r="O1302" s="574">
        <v>6</v>
      </c>
      <c r="P1302" s="689">
        <v>12429.15</v>
      </c>
    </row>
    <row r="1303" spans="1:16" s="770" customFormat="1" ht="24">
      <c r="A1303" s="727" t="s">
        <v>18642</v>
      </c>
      <c r="B1303" s="693" t="s">
        <v>7471</v>
      </c>
      <c r="C1303" s="575" t="s">
        <v>73</v>
      </c>
      <c r="D1303" s="735" t="s">
        <v>787</v>
      </c>
      <c r="E1303" s="739">
        <v>1600</v>
      </c>
      <c r="F1303" s="573" t="s">
        <v>1899</v>
      </c>
      <c r="G1303" s="735" t="s">
        <v>1900</v>
      </c>
      <c r="H1303" s="735" t="s">
        <v>21</v>
      </c>
      <c r="I1303" s="735" t="s">
        <v>21</v>
      </c>
      <c r="J1303" s="838" t="s">
        <v>21</v>
      </c>
      <c r="K1303" s="840">
        <v>2</v>
      </c>
      <c r="L1303" s="574">
        <v>12</v>
      </c>
      <c r="M1303" s="841">
        <v>20560.8</v>
      </c>
      <c r="N1303" s="839">
        <v>3</v>
      </c>
      <c r="O1303" s="574">
        <v>6</v>
      </c>
      <c r="P1303" s="689">
        <v>10494.15</v>
      </c>
    </row>
    <row r="1304" spans="1:16" s="770" customFormat="1" ht="24">
      <c r="A1304" s="727" t="s">
        <v>18642</v>
      </c>
      <c r="B1304" s="693" t="s">
        <v>7471</v>
      </c>
      <c r="C1304" s="575" t="s">
        <v>73</v>
      </c>
      <c r="D1304" s="735" t="s">
        <v>818</v>
      </c>
      <c r="E1304" s="739">
        <v>1700</v>
      </c>
      <c r="F1304" s="573" t="s">
        <v>1901</v>
      </c>
      <c r="G1304" s="735" t="s">
        <v>1902</v>
      </c>
      <c r="H1304" s="735" t="s">
        <v>811</v>
      </c>
      <c r="I1304" s="735" t="s">
        <v>771</v>
      </c>
      <c r="J1304" s="838" t="s">
        <v>811</v>
      </c>
      <c r="K1304" s="840">
        <v>3</v>
      </c>
      <c r="L1304" s="574">
        <v>8</v>
      </c>
      <c r="M1304" s="841">
        <v>13570.83</v>
      </c>
      <c r="N1304" s="839" t="s">
        <v>786</v>
      </c>
      <c r="O1304" s="574" t="s">
        <v>786</v>
      </c>
      <c r="P1304" s="689"/>
    </row>
    <row r="1305" spans="1:16" s="770" customFormat="1" ht="24">
      <c r="A1305" s="727" t="s">
        <v>18642</v>
      </c>
      <c r="B1305" s="693" t="s">
        <v>7471</v>
      </c>
      <c r="C1305" s="575" t="s">
        <v>73</v>
      </c>
      <c r="D1305" s="735" t="s">
        <v>1025</v>
      </c>
      <c r="E1305" s="739">
        <v>1900</v>
      </c>
      <c r="F1305" s="573" t="s">
        <v>1903</v>
      </c>
      <c r="G1305" s="735" t="s">
        <v>1904</v>
      </c>
      <c r="H1305" s="735" t="s">
        <v>1154</v>
      </c>
      <c r="I1305" s="735" t="s">
        <v>771</v>
      </c>
      <c r="J1305" s="838" t="s">
        <v>1905</v>
      </c>
      <c r="K1305" s="840">
        <v>4</v>
      </c>
      <c r="L1305" s="574">
        <v>12</v>
      </c>
      <c r="M1305" s="841">
        <v>24160.799999999999</v>
      </c>
      <c r="N1305" s="839" t="s">
        <v>786</v>
      </c>
      <c r="O1305" s="574" t="s">
        <v>786</v>
      </c>
      <c r="P1305" s="689"/>
    </row>
    <row r="1306" spans="1:16" s="770" customFormat="1" ht="24">
      <c r="A1306" s="727" t="s">
        <v>18642</v>
      </c>
      <c r="B1306" s="693" t="s">
        <v>7471</v>
      </c>
      <c r="C1306" s="575" t="s">
        <v>73</v>
      </c>
      <c r="D1306" s="735" t="s">
        <v>1906</v>
      </c>
      <c r="E1306" s="739">
        <v>1850</v>
      </c>
      <c r="F1306" s="573" t="s">
        <v>1907</v>
      </c>
      <c r="G1306" s="735" t="s">
        <v>1908</v>
      </c>
      <c r="H1306" s="735" t="s">
        <v>864</v>
      </c>
      <c r="I1306" s="735" t="s">
        <v>944</v>
      </c>
      <c r="J1306" s="838" t="s">
        <v>864</v>
      </c>
      <c r="K1306" s="840">
        <v>2</v>
      </c>
      <c r="L1306" s="574">
        <v>12</v>
      </c>
      <c r="M1306" s="841">
        <v>23560.799999999999</v>
      </c>
      <c r="N1306" s="839">
        <v>3</v>
      </c>
      <c r="O1306" s="574">
        <v>6</v>
      </c>
      <c r="P1306" s="689">
        <v>12106.65</v>
      </c>
    </row>
    <row r="1307" spans="1:16" s="770" customFormat="1" ht="24">
      <c r="A1307" s="727" t="s">
        <v>18642</v>
      </c>
      <c r="B1307" s="693" t="s">
        <v>7471</v>
      </c>
      <c r="C1307" s="575" t="s">
        <v>73</v>
      </c>
      <c r="D1307" s="735" t="s">
        <v>855</v>
      </c>
      <c r="E1307" s="739">
        <v>1700</v>
      </c>
      <c r="F1307" s="573" t="s">
        <v>1909</v>
      </c>
      <c r="G1307" s="735" t="s">
        <v>1910</v>
      </c>
      <c r="H1307" s="735" t="s">
        <v>1347</v>
      </c>
      <c r="I1307" s="735" t="s">
        <v>771</v>
      </c>
      <c r="J1307" s="838" t="s">
        <v>1911</v>
      </c>
      <c r="K1307" s="840">
        <v>1</v>
      </c>
      <c r="L1307" s="574">
        <v>2</v>
      </c>
      <c r="M1307" s="841">
        <v>2747.1</v>
      </c>
      <c r="N1307" s="839" t="s">
        <v>786</v>
      </c>
      <c r="O1307" s="574" t="s">
        <v>786</v>
      </c>
      <c r="P1307" s="689"/>
    </row>
    <row r="1308" spans="1:16" s="770" customFormat="1" ht="36">
      <c r="A1308" s="727" t="s">
        <v>18642</v>
      </c>
      <c r="B1308" s="693" t="s">
        <v>7471</v>
      </c>
      <c r="C1308" s="575" t="s">
        <v>73</v>
      </c>
      <c r="D1308" s="735" t="s">
        <v>1912</v>
      </c>
      <c r="E1308" s="739">
        <v>4500</v>
      </c>
      <c r="F1308" s="573" t="s">
        <v>1913</v>
      </c>
      <c r="G1308" s="735" t="s">
        <v>1914</v>
      </c>
      <c r="H1308" s="735" t="s">
        <v>1841</v>
      </c>
      <c r="I1308" s="735" t="s">
        <v>771</v>
      </c>
      <c r="J1308" s="838" t="s">
        <v>1342</v>
      </c>
      <c r="K1308" s="840">
        <v>2</v>
      </c>
      <c r="L1308" s="574">
        <v>12</v>
      </c>
      <c r="M1308" s="841">
        <v>55360.800000000003</v>
      </c>
      <c r="N1308" s="839">
        <v>2</v>
      </c>
      <c r="O1308" s="574">
        <v>6</v>
      </c>
      <c r="P1308" s="689">
        <v>28044.9</v>
      </c>
    </row>
    <row r="1309" spans="1:16" s="770" customFormat="1" ht="24">
      <c r="A1309" s="727" t="s">
        <v>18642</v>
      </c>
      <c r="B1309" s="693" t="s">
        <v>7471</v>
      </c>
      <c r="C1309" s="575" t="s">
        <v>73</v>
      </c>
      <c r="D1309" s="735" t="s">
        <v>913</v>
      </c>
      <c r="E1309" s="739">
        <v>1600</v>
      </c>
      <c r="F1309" s="573" t="s">
        <v>1915</v>
      </c>
      <c r="G1309" s="735" t="s">
        <v>1916</v>
      </c>
      <c r="H1309" s="735" t="s">
        <v>864</v>
      </c>
      <c r="I1309" s="735" t="s">
        <v>944</v>
      </c>
      <c r="J1309" s="838" t="s">
        <v>864</v>
      </c>
      <c r="K1309" s="840">
        <v>2</v>
      </c>
      <c r="L1309" s="574">
        <v>12</v>
      </c>
      <c r="M1309" s="841">
        <v>20560.8</v>
      </c>
      <c r="N1309" s="839">
        <v>2</v>
      </c>
      <c r="O1309" s="574">
        <v>6</v>
      </c>
      <c r="P1309" s="689">
        <v>10494.15</v>
      </c>
    </row>
    <row r="1310" spans="1:16" s="770" customFormat="1" ht="36">
      <c r="A1310" s="727" t="s">
        <v>18642</v>
      </c>
      <c r="B1310" s="693" t="s">
        <v>7471</v>
      </c>
      <c r="C1310" s="575" t="s">
        <v>73</v>
      </c>
      <c r="D1310" s="735" t="s">
        <v>1917</v>
      </c>
      <c r="E1310" s="739">
        <v>5400</v>
      </c>
      <c r="F1310" s="573" t="s">
        <v>1918</v>
      </c>
      <c r="G1310" s="735" t="s">
        <v>1919</v>
      </c>
      <c r="H1310" s="735" t="s">
        <v>1920</v>
      </c>
      <c r="I1310" s="735" t="s">
        <v>771</v>
      </c>
      <c r="J1310" s="838" t="s">
        <v>1921</v>
      </c>
      <c r="K1310" s="840">
        <v>2</v>
      </c>
      <c r="L1310" s="574">
        <v>12</v>
      </c>
      <c r="M1310" s="841">
        <v>66160.800000000003</v>
      </c>
      <c r="N1310" s="839">
        <v>2</v>
      </c>
      <c r="O1310" s="574">
        <v>6</v>
      </c>
      <c r="P1310" s="689">
        <v>33444.9</v>
      </c>
    </row>
    <row r="1311" spans="1:16" s="770" customFormat="1" ht="48">
      <c r="A1311" s="727" t="s">
        <v>18642</v>
      </c>
      <c r="B1311" s="693" t="s">
        <v>7471</v>
      </c>
      <c r="C1311" s="575" t="s">
        <v>73</v>
      </c>
      <c r="D1311" s="735" t="s">
        <v>803</v>
      </c>
      <c r="E1311" s="739">
        <v>2200</v>
      </c>
      <c r="F1311" s="573" t="s">
        <v>1922</v>
      </c>
      <c r="G1311" s="735" t="s">
        <v>1923</v>
      </c>
      <c r="H1311" s="735" t="s">
        <v>1924</v>
      </c>
      <c r="I1311" s="735" t="s">
        <v>771</v>
      </c>
      <c r="J1311" s="838" t="s">
        <v>1925</v>
      </c>
      <c r="K1311" s="840">
        <v>3</v>
      </c>
      <c r="L1311" s="574">
        <v>12</v>
      </c>
      <c r="M1311" s="841">
        <v>27760.799999999999</v>
      </c>
      <c r="N1311" s="839">
        <v>2</v>
      </c>
      <c r="O1311" s="574">
        <v>6</v>
      </c>
      <c r="P1311" s="689">
        <v>14244.9</v>
      </c>
    </row>
    <row r="1312" spans="1:16" s="770" customFormat="1" ht="24">
      <c r="A1312" s="727" t="s">
        <v>18642</v>
      </c>
      <c r="B1312" s="693" t="s">
        <v>7471</v>
      </c>
      <c r="C1312" s="575" t="s">
        <v>73</v>
      </c>
      <c r="D1312" s="735" t="s">
        <v>821</v>
      </c>
      <c r="E1312" s="739">
        <v>1900</v>
      </c>
      <c r="F1312" s="573" t="s">
        <v>1926</v>
      </c>
      <c r="G1312" s="735" t="s">
        <v>1927</v>
      </c>
      <c r="H1312" s="735" t="s">
        <v>1815</v>
      </c>
      <c r="I1312" s="735" t="s">
        <v>771</v>
      </c>
      <c r="J1312" s="838" t="s">
        <v>1928</v>
      </c>
      <c r="K1312" s="840">
        <v>2</v>
      </c>
      <c r="L1312" s="574">
        <v>12</v>
      </c>
      <c r="M1312" s="841">
        <v>24160.799999999999</v>
      </c>
      <c r="N1312" s="839">
        <v>2</v>
      </c>
      <c r="O1312" s="574">
        <v>6</v>
      </c>
      <c r="P1312" s="689">
        <v>12429.15</v>
      </c>
    </row>
    <row r="1313" spans="1:16" s="770" customFormat="1" ht="24">
      <c r="A1313" s="727" t="s">
        <v>18642</v>
      </c>
      <c r="B1313" s="693" t="s">
        <v>7471</v>
      </c>
      <c r="C1313" s="575" t="s">
        <v>73</v>
      </c>
      <c r="D1313" s="735" t="s">
        <v>1929</v>
      </c>
      <c r="E1313" s="739">
        <v>1800</v>
      </c>
      <c r="F1313" s="573" t="s">
        <v>1930</v>
      </c>
      <c r="G1313" s="735" t="s">
        <v>1931</v>
      </c>
      <c r="H1313" s="735" t="s">
        <v>21</v>
      </c>
      <c r="I1313" s="735" t="s">
        <v>21</v>
      </c>
      <c r="J1313" s="838" t="s">
        <v>21</v>
      </c>
      <c r="K1313" s="840">
        <v>1</v>
      </c>
      <c r="L1313" s="574">
        <v>2</v>
      </c>
      <c r="M1313" s="841">
        <v>3586.8</v>
      </c>
      <c r="N1313" s="839">
        <v>2</v>
      </c>
      <c r="O1313" s="574">
        <v>6</v>
      </c>
      <c r="P1313" s="689">
        <v>11784.15</v>
      </c>
    </row>
    <row r="1314" spans="1:16" s="770" customFormat="1" ht="24">
      <c r="A1314" s="727" t="s">
        <v>18642</v>
      </c>
      <c r="B1314" s="693" t="s">
        <v>7471</v>
      </c>
      <c r="C1314" s="575" t="s">
        <v>73</v>
      </c>
      <c r="D1314" s="735" t="s">
        <v>813</v>
      </c>
      <c r="E1314" s="739">
        <v>1900</v>
      </c>
      <c r="F1314" s="573" t="s">
        <v>1932</v>
      </c>
      <c r="G1314" s="735" t="s">
        <v>1933</v>
      </c>
      <c r="H1314" s="735" t="s">
        <v>770</v>
      </c>
      <c r="I1314" s="735" t="s">
        <v>782</v>
      </c>
      <c r="J1314" s="838" t="s">
        <v>770</v>
      </c>
      <c r="K1314" s="840">
        <v>4</v>
      </c>
      <c r="L1314" s="574">
        <v>12</v>
      </c>
      <c r="M1314" s="841">
        <v>24160.799999999999</v>
      </c>
      <c r="N1314" s="839">
        <v>3</v>
      </c>
      <c r="O1314" s="574">
        <v>6</v>
      </c>
      <c r="P1314" s="689">
        <v>12429.15</v>
      </c>
    </row>
    <row r="1315" spans="1:16" s="770" customFormat="1" ht="24">
      <c r="A1315" s="727" t="s">
        <v>18642</v>
      </c>
      <c r="B1315" s="693" t="s">
        <v>7471</v>
      </c>
      <c r="C1315" s="575" t="s">
        <v>73</v>
      </c>
      <c r="D1315" s="735" t="s">
        <v>778</v>
      </c>
      <c r="E1315" s="739">
        <v>1750</v>
      </c>
      <c r="F1315" s="573" t="s">
        <v>1934</v>
      </c>
      <c r="G1315" s="735" t="s">
        <v>1935</v>
      </c>
      <c r="H1315" s="735" t="s">
        <v>1936</v>
      </c>
      <c r="I1315" s="735" t="s">
        <v>802</v>
      </c>
      <c r="J1315" s="838" t="s">
        <v>951</v>
      </c>
      <c r="K1315" s="840">
        <v>4</v>
      </c>
      <c r="L1315" s="574">
        <v>12</v>
      </c>
      <c r="M1315" s="841">
        <v>22360.799999999999</v>
      </c>
      <c r="N1315" s="839">
        <v>3</v>
      </c>
      <c r="O1315" s="574">
        <v>6</v>
      </c>
      <c r="P1315" s="689">
        <v>11461.65</v>
      </c>
    </row>
    <row r="1316" spans="1:16" s="770" customFormat="1" ht="24">
      <c r="A1316" s="727" t="s">
        <v>18642</v>
      </c>
      <c r="B1316" s="693" t="s">
        <v>7471</v>
      </c>
      <c r="C1316" s="575" t="s">
        <v>73</v>
      </c>
      <c r="D1316" s="735" t="s">
        <v>813</v>
      </c>
      <c r="E1316" s="739">
        <v>1900</v>
      </c>
      <c r="F1316" s="573" t="s">
        <v>1937</v>
      </c>
      <c r="G1316" s="735" t="s">
        <v>1938</v>
      </c>
      <c r="H1316" s="735" t="s">
        <v>854</v>
      </c>
      <c r="I1316" s="735" t="s">
        <v>771</v>
      </c>
      <c r="J1316" s="838" t="s">
        <v>1667</v>
      </c>
      <c r="K1316" s="840">
        <v>4</v>
      </c>
      <c r="L1316" s="574">
        <v>12</v>
      </c>
      <c r="M1316" s="841">
        <v>23590.799999999999</v>
      </c>
      <c r="N1316" s="839">
        <v>3</v>
      </c>
      <c r="O1316" s="574">
        <v>6</v>
      </c>
      <c r="P1316" s="689">
        <v>12429.15</v>
      </c>
    </row>
    <row r="1317" spans="1:16" s="770" customFormat="1" ht="24">
      <c r="A1317" s="727" t="s">
        <v>18642</v>
      </c>
      <c r="B1317" s="693" t="s">
        <v>7471</v>
      </c>
      <c r="C1317" s="575" t="s">
        <v>73</v>
      </c>
      <c r="D1317" s="735" t="s">
        <v>1147</v>
      </c>
      <c r="E1317" s="739">
        <v>2100</v>
      </c>
      <c r="F1317" s="573" t="s">
        <v>1939</v>
      </c>
      <c r="G1317" s="735" t="s">
        <v>1940</v>
      </c>
      <c r="H1317" s="735" t="s">
        <v>824</v>
      </c>
      <c r="I1317" s="735" t="s">
        <v>771</v>
      </c>
      <c r="J1317" s="838" t="s">
        <v>1370</v>
      </c>
      <c r="K1317" s="840">
        <v>2</v>
      </c>
      <c r="L1317" s="574">
        <v>12</v>
      </c>
      <c r="M1317" s="841">
        <v>26560.799999999999</v>
      </c>
      <c r="N1317" s="839">
        <v>2</v>
      </c>
      <c r="O1317" s="574">
        <v>6</v>
      </c>
      <c r="P1317" s="689">
        <v>13644.9</v>
      </c>
    </row>
    <row r="1318" spans="1:16" s="770" customFormat="1" ht="36">
      <c r="A1318" s="727" t="s">
        <v>18642</v>
      </c>
      <c r="B1318" s="693" t="s">
        <v>7471</v>
      </c>
      <c r="C1318" s="575" t="s">
        <v>73</v>
      </c>
      <c r="D1318" s="735" t="s">
        <v>855</v>
      </c>
      <c r="E1318" s="739">
        <v>1700</v>
      </c>
      <c r="F1318" s="573" t="s">
        <v>1941</v>
      </c>
      <c r="G1318" s="735" t="s">
        <v>1942</v>
      </c>
      <c r="H1318" s="735" t="s">
        <v>867</v>
      </c>
      <c r="I1318" s="735" t="s">
        <v>771</v>
      </c>
      <c r="J1318" s="838" t="s">
        <v>1943</v>
      </c>
      <c r="K1318" s="840">
        <v>4</v>
      </c>
      <c r="L1318" s="574">
        <v>12</v>
      </c>
      <c r="M1318" s="841">
        <v>21760.799999999999</v>
      </c>
      <c r="N1318" s="839">
        <v>3</v>
      </c>
      <c r="O1318" s="574">
        <v>6</v>
      </c>
      <c r="P1318" s="689">
        <v>11139.15</v>
      </c>
    </row>
    <row r="1319" spans="1:16" s="770" customFormat="1" ht="24">
      <c r="A1319" s="727" t="s">
        <v>18642</v>
      </c>
      <c r="B1319" s="693" t="s">
        <v>7471</v>
      </c>
      <c r="C1319" s="575" t="s">
        <v>73</v>
      </c>
      <c r="D1319" s="735" t="s">
        <v>767</v>
      </c>
      <c r="E1319" s="739">
        <v>1700</v>
      </c>
      <c r="F1319" s="573" t="s">
        <v>1944</v>
      </c>
      <c r="G1319" s="735" t="s">
        <v>1945</v>
      </c>
      <c r="H1319" s="735" t="s">
        <v>770</v>
      </c>
      <c r="I1319" s="735" t="s">
        <v>771</v>
      </c>
      <c r="J1319" s="838" t="s">
        <v>963</v>
      </c>
      <c r="K1319" s="840">
        <v>4</v>
      </c>
      <c r="L1319" s="574">
        <v>12</v>
      </c>
      <c r="M1319" s="841">
        <v>21760.799999999999</v>
      </c>
      <c r="N1319" s="839">
        <v>2</v>
      </c>
      <c r="O1319" s="574">
        <v>6</v>
      </c>
      <c r="P1319" s="689">
        <v>9286.15</v>
      </c>
    </row>
    <row r="1320" spans="1:16" s="770" customFormat="1" ht="24">
      <c r="A1320" s="727" t="s">
        <v>18642</v>
      </c>
      <c r="B1320" s="693" t="s">
        <v>7471</v>
      </c>
      <c r="C1320" s="575" t="s">
        <v>73</v>
      </c>
      <c r="D1320" s="735" t="s">
        <v>813</v>
      </c>
      <c r="E1320" s="739">
        <v>1900</v>
      </c>
      <c r="F1320" s="573" t="s">
        <v>1946</v>
      </c>
      <c r="G1320" s="735" t="s">
        <v>1947</v>
      </c>
      <c r="H1320" s="735" t="s">
        <v>1658</v>
      </c>
      <c r="I1320" s="735" t="s">
        <v>771</v>
      </c>
      <c r="J1320" s="838" t="s">
        <v>867</v>
      </c>
      <c r="K1320" s="840">
        <v>4</v>
      </c>
      <c r="L1320" s="574">
        <v>12</v>
      </c>
      <c r="M1320" s="841">
        <v>24160.799999999999</v>
      </c>
      <c r="N1320" s="839">
        <v>3</v>
      </c>
      <c r="O1320" s="574">
        <v>6</v>
      </c>
      <c r="P1320" s="689">
        <v>12429.15</v>
      </c>
    </row>
    <row r="1321" spans="1:16" s="770" customFormat="1" ht="24">
      <c r="A1321" s="727" t="s">
        <v>18642</v>
      </c>
      <c r="B1321" s="693" t="s">
        <v>7471</v>
      </c>
      <c r="C1321" s="575" t="s">
        <v>73</v>
      </c>
      <c r="D1321" s="735" t="s">
        <v>1025</v>
      </c>
      <c r="E1321" s="739">
        <v>1900</v>
      </c>
      <c r="F1321" s="573" t="s">
        <v>1948</v>
      </c>
      <c r="G1321" s="735" t="s">
        <v>1949</v>
      </c>
      <c r="H1321" s="735" t="s">
        <v>824</v>
      </c>
      <c r="I1321" s="735" t="s">
        <v>802</v>
      </c>
      <c r="J1321" s="838" t="s">
        <v>825</v>
      </c>
      <c r="K1321" s="840">
        <v>4</v>
      </c>
      <c r="L1321" s="574">
        <v>12</v>
      </c>
      <c r="M1321" s="841">
        <v>24160.799999999999</v>
      </c>
      <c r="N1321" s="839">
        <v>2</v>
      </c>
      <c r="O1321" s="574">
        <v>6</v>
      </c>
      <c r="P1321" s="689">
        <v>12429.15</v>
      </c>
    </row>
    <row r="1322" spans="1:16" s="770" customFormat="1" ht="24">
      <c r="A1322" s="727" t="s">
        <v>18642</v>
      </c>
      <c r="B1322" s="693" t="s">
        <v>7471</v>
      </c>
      <c r="C1322" s="575" t="s">
        <v>73</v>
      </c>
      <c r="D1322" s="735" t="s">
        <v>913</v>
      </c>
      <c r="E1322" s="739">
        <v>1600</v>
      </c>
      <c r="F1322" s="573" t="s">
        <v>1950</v>
      </c>
      <c r="G1322" s="735" t="s">
        <v>1951</v>
      </c>
      <c r="H1322" s="735" t="s">
        <v>1952</v>
      </c>
      <c r="I1322" s="735" t="s">
        <v>771</v>
      </c>
      <c r="J1322" s="838" t="s">
        <v>1952</v>
      </c>
      <c r="K1322" s="840">
        <v>2</v>
      </c>
      <c r="L1322" s="574">
        <v>12</v>
      </c>
      <c r="M1322" s="841">
        <v>20560.8</v>
      </c>
      <c r="N1322" s="839">
        <v>1</v>
      </c>
      <c r="O1322" s="574">
        <v>2</v>
      </c>
      <c r="P1322" s="689">
        <v>3518.15</v>
      </c>
    </row>
    <row r="1323" spans="1:16" s="770" customFormat="1" ht="24">
      <c r="A1323" s="727" t="s">
        <v>18642</v>
      </c>
      <c r="B1323" s="693" t="s">
        <v>7471</v>
      </c>
      <c r="C1323" s="575" t="s">
        <v>73</v>
      </c>
      <c r="D1323" s="735" t="s">
        <v>1645</v>
      </c>
      <c r="E1323" s="739">
        <v>1800</v>
      </c>
      <c r="F1323" s="573" t="s">
        <v>1953</v>
      </c>
      <c r="G1323" s="735" t="s">
        <v>1954</v>
      </c>
      <c r="H1323" s="735" t="s">
        <v>824</v>
      </c>
      <c r="I1323" s="735" t="s">
        <v>921</v>
      </c>
      <c r="J1323" s="838" t="s">
        <v>825</v>
      </c>
      <c r="K1323" s="840">
        <v>2</v>
      </c>
      <c r="L1323" s="574">
        <v>12</v>
      </c>
      <c r="M1323" s="841">
        <v>22960.799999999999</v>
      </c>
      <c r="N1323" s="839">
        <v>2</v>
      </c>
      <c r="O1323" s="574">
        <v>6</v>
      </c>
      <c r="P1323" s="689">
        <v>11784.15</v>
      </c>
    </row>
    <row r="1324" spans="1:16" s="770" customFormat="1" ht="36">
      <c r="A1324" s="727" t="s">
        <v>18642</v>
      </c>
      <c r="B1324" s="693" t="s">
        <v>7471</v>
      </c>
      <c r="C1324" s="575" t="s">
        <v>73</v>
      </c>
      <c r="D1324" s="735" t="s">
        <v>1955</v>
      </c>
      <c r="E1324" s="739">
        <v>2100</v>
      </c>
      <c r="F1324" s="573" t="s">
        <v>1956</v>
      </c>
      <c r="G1324" s="735" t="s">
        <v>1957</v>
      </c>
      <c r="H1324" s="735" t="s">
        <v>1958</v>
      </c>
      <c r="I1324" s="735" t="s">
        <v>802</v>
      </c>
      <c r="J1324" s="838" t="s">
        <v>1401</v>
      </c>
      <c r="K1324" s="840">
        <v>2</v>
      </c>
      <c r="L1324" s="574">
        <v>12</v>
      </c>
      <c r="M1324" s="841">
        <v>26560.799999999999</v>
      </c>
      <c r="N1324" s="839">
        <v>2</v>
      </c>
      <c r="O1324" s="574">
        <v>6</v>
      </c>
      <c r="P1324" s="689">
        <v>13644.9</v>
      </c>
    </row>
    <row r="1325" spans="1:16" s="770" customFormat="1" ht="36">
      <c r="A1325" s="727" t="s">
        <v>18642</v>
      </c>
      <c r="B1325" s="693" t="s">
        <v>7471</v>
      </c>
      <c r="C1325" s="575" t="s">
        <v>73</v>
      </c>
      <c r="D1325" s="735" t="s">
        <v>994</v>
      </c>
      <c r="E1325" s="739">
        <v>1850</v>
      </c>
      <c r="F1325" s="573" t="s">
        <v>1959</v>
      </c>
      <c r="G1325" s="735" t="s">
        <v>1960</v>
      </c>
      <c r="H1325" s="735" t="s">
        <v>864</v>
      </c>
      <c r="I1325" s="735" t="s">
        <v>944</v>
      </c>
      <c r="J1325" s="838" t="s">
        <v>864</v>
      </c>
      <c r="K1325" s="840">
        <v>2</v>
      </c>
      <c r="L1325" s="574">
        <v>12</v>
      </c>
      <c r="M1325" s="841">
        <v>23560.799999999999</v>
      </c>
      <c r="N1325" s="839">
        <v>2</v>
      </c>
      <c r="O1325" s="574">
        <v>6</v>
      </c>
      <c r="P1325" s="689">
        <v>12106.65</v>
      </c>
    </row>
    <row r="1326" spans="1:16" s="770" customFormat="1" ht="36">
      <c r="A1326" s="727" t="s">
        <v>18642</v>
      </c>
      <c r="B1326" s="693" t="s">
        <v>7471</v>
      </c>
      <c r="C1326" s="575" t="s">
        <v>73</v>
      </c>
      <c r="D1326" s="735" t="s">
        <v>1961</v>
      </c>
      <c r="E1326" s="739">
        <v>4900</v>
      </c>
      <c r="F1326" s="573" t="s">
        <v>1962</v>
      </c>
      <c r="G1326" s="735" t="s">
        <v>1963</v>
      </c>
      <c r="H1326" s="735" t="s">
        <v>969</v>
      </c>
      <c r="I1326" s="735" t="s">
        <v>771</v>
      </c>
      <c r="J1326" s="838" t="s">
        <v>969</v>
      </c>
      <c r="K1326" s="840">
        <v>3</v>
      </c>
      <c r="L1326" s="574">
        <v>12</v>
      </c>
      <c r="M1326" s="841">
        <v>60160.800000000003</v>
      </c>
      <c r="N1326" s="839">
        <v>2</v>
      </c>
      <c r="O1326" s="574">
        <v>6</v>
      </c>
      <c r="P1326" s="689">
        <v>30444.9</v>
      </c>
    </row>
    <row r="1327" spans="1:16" s="770" customFormat="1" ht="36">
      <c r="A1327" s="727" t="s">
        <v>18642</v>
      </c>
      <c r="B1327" s="693" t="s">
        <v>7471</v>
      </c>
      <c r="C1327" s="575" t="s">
        <v>73</v>
      </c>
      <c r="D1327" s="735" t="s">
        <v>767</v>
      </c>
      <c r="E1327" s="739">
        <v>1700</v>
      </c>
      <c r="F1327" s="573" t="s">
        <v>1964</v>
      </c>
      <c r="G1327" s="735" t="s">
        <v>1965</v>
      </c>
      <c r="H1327" s="735" t="s">
        <v>1297</v>
      </c>
      <c r="I1327" s="735" t="s">
        <v>802</v>
      </c>
      <c r="J1327" s="838" t="s">
        <v>831</v>
      </c>
      <c r="K1327" s="840">
        <v>4</v>
      </c>
      <c r="L1327" s="574">
        <v>13</v>
      </c>
      <c r="M1327" s="841">
        <v>16517.63</v>
      </c>
      <c r="N1327" s="839">
        <v>3</v>
      </c>
      <c r="O1327" s="574">
        <v>6</v>
      </c>
      <c r="P1327" s="689">
        <v>11139.15</v>
      </c>
    </row>
    <row r="1328" spans="1:16" s="770" customFormat="1" ht="24">
      <c r="A1328" s="727" t="s">
        <v>18642</v>
      </c>
      <c r="B1328" s="693" t="s">
        <v>7471</v>
      </c>
      <c r="C1328" s="575" t="s">
        <v>73</v>
      </c>
      <c r="D1328" s="735" t="s">
        <v>1025</v>
      </c>
      <c r="E1328" s="739">
        <v>1900</v>
      </c>
      <c r="F1328" s="573" t="s">
        <v>1966</v>
      </c>
      <c r="G1328" s="735" t="s">
        <v>1967</v>
      </c>
      <c r="H1328" s="735" t="s">
        <v>1968</v>
      </c>
      <c r="I1328" s="735" t="s">
        <v>771</v>
      </c>
      <c r="J1328" s="838" t="s">
        <v>1969</v>
      </c>
      <c r="K1328" s="840">
        <v>4</v>
      </c>
      <c r="L1328" s="574">
        <v>12</v>
      </c>
      <c r="M1328" s="841">
        <v>24160.799999999999</v>
      </c>
      <c r="N1328" s="839">
        <v>2</v>
      </c>
      <c r="O1328" s="574">
        <v>6</v>
      </c>
      <c r="P1328" s="689">
        <v>12429.15</v>
      </c>
    </row>
    <row r="1329" spans="1:16" s="770" customFormat="1" ht="36">
      <c r="A1329" s="727" t="s">
        <v>18642</v>
      </c>
      <c r="B1329" s="693" t="s">
        <v>7471</v>
      </c>
      <c r="C1329" s="575" t="s">
        <v>73</v>
      </c>
      <c r="D1329" s="735" t="s">
        <v>1970</v>
      </c>
      <c r="E1329" s="739">
        <v>2500</v>
      </c>
      <c r="F1329" s="573" t="s">
        <v>1971</v>
      </c>
      <c r="G1329" s="735" t="s">
        <v>1972</v>
      </c>
      <c r="H1329" s="735" t="s">
        <v>1047</v>
      </c>
      <c r="I1329" s="735" t="s">
        <v>944</v>
      </c>
      <c r="J1329" s="838" t="s">
        <v>1047</v>
      </c>
      <c r="K1329" s="840">
        <v>2</v>
      </c>
      <c r="L1329" s="574">
        <v>4</v>
      </c>
      <c r="M1329" s="841">
        <v>10453.6</v>
      </c>
      <c r="N1329" s="839" t="s">
        <v>786</v>
      </c>
      <c r="O1329" s="574" t="s">
        <v>786</v>
      </c>
      <c r="P1329" s="689"/>
    </row>
    <row r="1330" spans="1:16" s="770" customFormat="1" ht="48">
      <c r="A1330" s="727" t="s">
        <v>18642</v>
      </c>
      <c r="B1330" s="693" t="s">
        <v>7471</v>
      </c>
      <c r="C1330" s="575" t="s">
        <v>73</v>
      </c>
      <c r="D1330" s="735" t="s">
        <v>1079</v>
      </c>
      <c r="E1330" s="739">
        <v>2500</v>
      </c>
      <c r="F1330" s="573" t="s">
        <v>1973</v>
      </c>
      <c r="G1330" s="735" t="s">
        <v>1974</v>
      </c>
      <c r="H1330" s="735" t="s">
        <v>934</v>
      </c>
      <c r="I1330" s="735" t="s">
        <v>802</v>
      </c>
      <c r="J1330" s="838" t="s">
        <v>934</v>
      </c>
      <c r="K1330" s="840">
        <v>2</v>
      </c>
      <c r="L1330" s="574">
        <v>12</v>
      </c>
      <c r="M1330" s="841">
        <v>31360.799999999999</v>
      </c>
      <c r="N1330" s="839">
        <v>2</v>
      </c>
      <c r="O1330" s="574">
        <v>6</v>
      </c>
      <c r="P1330" s="689">
        <v>16044.9</v>
      </c>
    </row>
    <row r="1331" spans="1:16" s="770" customFormat="1" ht="24">
      <c r="A1331" s="727" t="s">
        <v>18642</v>
      </c>
      <c r="B1331" s="693" t="s">
        <v>7471</v>
      </c>
      <c r="C1331" s="575" t="s">
        <v>73</v>
      </c>
      <c r="D1331" s="735" t="s">
        <v>1438</v>
      </c>
      <c r="E1331" s="739">
        <v>6000</v>
      </c>
      <c r="F1331" s="573" t="s">
        <v>1975</v>
      </c>
      <c r="G1331" s="735" t="s">
        <v>1976</v>
      </c>
      <c r="H1331" s="735" t="s">
        <v>934</v>
      </c>
      <c r="I1331" s="735" t="s">
        <v>771</v>
      </c>
      <c r="J1331" s="838" t="s">
        <v>1318</v>
      </c>
      <c r="K1331" s="840">
        <v>3</v>
      </c>
      <c r="L1331" s="574">
        <v>12</v>
      </c>
      <c r="M1331" s="841">
        <v>73360.800000000003</v>
      </c>
      <c r="N1331" s="839">
        <v>2</v>
      </c>
      <c r="O1331" s="574">
        <v>6</v>
      </c>
      <c r="P1331" s="689">
        <v>37044.9</v>
      </c>
    </row>
    <row r="1332" spans="1:16" s="770" customFormat="1" ht="24">
      <c r="A1332" s="727" t="s">
        <v>18642</v>
      </c>
      <c r="B1332" s="693" t="s">
        <v>7471</v>
      </c>
      <c r="C1332" s="575" t="s">
        <v>73</v>
      </c>
      <c r="D1332" s="735" t="s">
        <v>1977</v>
      </c>
      <c r="E1332" s="739">
        <v>4000</v>
      </c>
      <c r="F1332" s="573" t="s">
        <v>1978</v>
      </c>
      <c r="G1332" s="735" t="s">
        <v>1979</v>
      </c>
      <c r="H1332" s="735" t="s">
        <v>824</v>
      </c>
      <c r="I1332" s="735" t="s">
        <v>771</v>
      </c>
      <c r="J1332" s="838" t="s">
        <v>825</v>
      </c>
      <c r="K1332" s="840">
        <v>2</v>
      </c>
      <c r="L1332" s="574">
        <v>12</v>
      </c>
      <c r="M1332" s="841">
        <v>49360.800000000003</v>
      </c>
      <c r="N1332" s="839">
        <v>2</v>
      </c>
      <c r="O1332" s="574">
        <v>6</v>
      </c>
      <c r="P1332" s="689">
        <v>25044.9</v>
      </c>
    </row>
    <row r="1333" spans="1:16" s="770" customFormat="1" ht="24">
      <c r="A1333" s="727" t="s">
        <v>18642</v>
      </c>
      <c r="B1333" s="693" t="s">
        <v>7471</v>
      </c>
      <c r="C1333" s="575" t="s">
        <v>73</v>
      </c>
      <c r="D1333" s="735" t="s">
        <v>1025</v>
      </c>
      <c r="E1333" s="739">
        <v>1900</v>
      </c>
      <c r="F1333" s="573" t="s">
        <v>1980</v>
      </c>
      <c r="G1333" s="735" t="s">
        <v>1981</v>
      </c>
      <c r="H1333" s="735" t="s">
        <v>1154</v>
      </c>
      <c r="I1333" s="735" t="s">
        <v>771</v>
      </c>
      <c r="J1333" s="838" t="s">
        <v>1982</v>
      </c>
      <c r="K1333" s="840">
        <v>2</v>
      </c>
      <c r="L1333" s="574">
        <v>12</v>
      </c>
      <c r="M1333" s="841">
        <v>24160.799999999999</v>
      </c>
      <c r="N1333" s="839">
        <v>2</v>
      </c>
      <c r="O1333" s="574">
        <v>6</v>
      </c>
      <c r="P1333" s="689">
        <v>12429.15</v>
      </c>
    </row>
    <row r="1334" spans="1:16" s="770" customFormat="1" ht="24">
      <c r="A1334" s="727" t="s">
        <v>18642</v>
      </c>
      <c r="B1334" s="693" t="s">
        <v>7471</v>
      </c>
      <c r="C1334" s="575" t="s">
        <v>73</v>
      </c>
      <c r="D1334" s="735" t="s">
        <v>1226</v>
      </c>
      <c r="E1334" s="739">
        <v>3900</v>
      </c>
      <c r="F1334" s="573" t="s">
        <v>1983</v>
      </c>
      <c r="G1334" s="735" t="s">
        <v>1984</v>
      </c>
      <c r="H1334" s="735" t="s">
        <v>824</v>
      </c>
      <c r="I1334" s="735" t="s">
        <v>771</v>
      </c>
      <c r="J1334" s="838" t="s">
        <v>825</v>
      </c>
      <c r="K1334" s="840">
        <v>2</v>
      </c>
      <c r="L1334" s="574">
        <v>12</v>
      </c>
      <c r="M1334" s="841">
        <v>48160.800000000003</v>
      </c>
      <c r="N1334" s="839">
        <v>2</v>
      </c>
      <c r="O1334" s="574">
        <v>6</v>
      </c>
      <c r="P1334" s="689">
        <v>24444.9</v>
      </c>
    </row>
    <row r="1335" spans="1:16" s="770" customFormat="1" ht="24">
      <c r="A1335" s="727" t="s">
        <v>18642</v>
      </c>
      <c r="B1335" s="693" t="s">
        <v>7471</v>
      </c>
      <c r="C1335" s="575" t="s">
        <v>73</v>
      </c>
      <c r="D1335" s="735" t="s">
        <v>1985</v>
      </c>
      <c r="E1335" s="739">
        <v>1800</v>
      </c>
      <c r="F1335" s="573" t="s">
        <v>1986</v>
      </c>
      <c r="G1335" s="735" t="s">
        <v>1987</v>
      </c>
      <c r="H1335" s="735" t="s">
        <v>1988</v>
      </c>
      <c r="I1335" s="735" t="s">
        <v>944</v>
      </c>
      <c r="J1335" s="838" t="s">
        <v>1401</v>
      </c>
      <c r="K1335" s="840">
        <v>2</v>
      </c>
      <c r="L1335" s="574">
        <v>13</v>
      </c>
      <c r="M1335" s="841">
        <v>22960.799999999999</v>
      </c>
      <c r="N1335" s="839">
        <v>2</v>
      </c>
      <c r="O1335" s="574">
        <v>6</v>
      </c>
      <c r="P1335" s="689">
        <v>11784.15</v>
      </c>
    </row>
    <row r="1336" spans="1:16" s="770" customFormat="1" ht="24">
      <c r="A1336" s="727" t="s">
        <v>18642</v>
      </c>
      <c r="B1336" s="693" t="s">
        <v>7471</v>
      </c>
      <c r="C1336" s="575" t="s">
        <v>73</v>
      </c>
      <c r="D1336" s="735" t="s">
        <v>803</v>
      </c>
      <c r="E1336" s="739">
        <v>2200</v>
      </c>
      <c r="F1336" s="573" t="s">
        <v>1989</v>
      </c>
      <c r="G1336" s="735" t="s">
        <v>1990</v>
      </c>
      <c r="H1336" s="735" t="s">
        <v>1991</v>
      </c>
      <c r="I1336" s="735" t="s">
        <v>771</v>
      </c>
      <c r="J1336" s="838" t="s">
        <v>920</v>
      </c>
      <c r="K1336" s="840">
        <v>4</v>
      </c>
      <c r="L1336" s="574">
        <v>12</v>
      </c>
      <c r="M1336" s="841">
        <v>27760.799999999999</v>
      </c>
      <c r="N1336" s="839">
        <v>2</v>
      </c>
      <c r="O1336" s="574">
        <v>6</v>
      </c>
      <c r="P1336" s="689">
        <v>14244.9</v>
      </c>
    </row>
    <row r="1337" spans="1:16" s="770" customFormat="1" ht="24">
      <c r="A1337" s="727" t="s">
        <v>18642</v>
      </c>
      <c r="B1337" s="693" t="s">
        <v>7471</v>
      </c>
      <c r="C1337" s="575" t="s">
        <v>73</v>
      </c>
      <c r="D1337" s="735" t="s">
        <v>813</v>
      </c>
      <c r="E1337" s="739">
        <v>1900</v>
      </c>
      <c r="F1337" s="573" t="s">
        <v>1992</v>
      </c>
      <c r="G1337" s="735" t="s">
        <v>1993</v>
      </c>
      <c r="H1337" s="735" t="s">
        <v>854</v>
      </c>
      <c r="I1337" s="735" t="s">
        <v>771</v>
      </c>
      <c r="J1337" s="838" t="s">
        <v>1667</v>
      </c>
      <c r="K1337" s="840">
        <v>4</v>
      </c>
      <c r="L1337" s="574">
        <v>12</v>
      </c>
      <c r="M1337" s="841">
        <v>24160.799999999999</v>
      </c>
      <c r="N1337" s="839">
        <v>3</v>
      </c>
      <c r="O1337" s="574">
        <v>6</v>
      </c>
      <c r="P1337" s="689">
        <v>12429.15</v>
      </c>
    </row>
    <row r="1338" spans="1:16" s="770" customFormat="1" ht="36">
      <c r="A1338" s="727" t="s">
        <v>18642</v>
      </c>
      <c r="B1338" s="693" t="s">
        <v>7471</v>
      </c>
      <c r="C1338" s="575" t="s">
        <v>73</v>
      </c>
      <c r="D1338" s="735" t="s">
        <v>1261</v>
      </c>
      <c r="E1338" s="739">
        <v>1900</v>
      </c>
      <c r="F1338" s="573" t="s">
        <v>1994</v>
      </c>
      <c r="G1338" s="735" t="s">
        <v>1995</v>
      </c>
      <c r="H1338" s="735" t="s">
        <v>1091</v>
      </c>
      <c r="I1338" s="735" t="s">
        <v>771</v>
      </c>
      <c r="J1338" s="838" t="s">
        <v>952</v>
      </c>
      <c r="K1338" s="840">
        <v>4</v>
      </c>
      <c r="L1338" s="574">
        <v>12</v>
      </c>
      <c r="M1338" s="841">
        <v>24160.799999999999</v>
      </c>
      <c r="N1338" s="839">
        <v>2</v>
      </c>
      <c r="O1338" s="574">
        <v>6</v>
      </c>
      <c r="P1338" s="689">
        <v>12429.15</v>
      </c>
    </row>
    <row r="1339" spans="1:16" s="770" customFormat="1" ht="24">
      <c r="A1339" s="727" t="s">
        <v>18642</v>
      </c>
      <c r="B1339" s="693" t="s">
        <v>7471</v>
      </c>
      <c r="C1339" s="575" t="s">
        <v>73</v>
      </c>
      <c r="D1339" s="735" t="s">
        <v>997</v>
      </c>
      <c r="E1339" s="739">
        <v>2900</v>
      </c>
      <c r="F1339" s="573" t="s">
        <v>1996</v>
      </c>
      <c r="G1339" s="735" t="s">
        <v>1997</v>
      </c>
      <c r="H1339" s="735" t="s">
        <v>1998</v>
      </c>
      <c r="I1339" s="735" t="s">
        <v>771</v>
      </c>
      <c r="J1339" s="838" t="s">
        <v>1998</v>
      </c>
      <c r="K1339" s="840">
        <v>3</v>
      </c>
      <c r="L1339" s="574">
        <v>12</v>
      </c>
      <c r="M1339" s="841">
        <v>36160.800000000003</v>
      </c>
      <c r="N1339" s="839">
        <v>2</v>
      </c>
      <c r="O1339" s="574">
        <v>6</v>
      </c>
      <c r="P1339" s="689">
        <v>18444.900000000001</v>
      </c>
    </row>
    <row r="1340" spans="1:16" s="770" customFormat="1" ht="24">
      <c r="A1340" s="727" t="s">
        <v>18642</v>
      </c>
      <c r="B1340" s="693" t="s">
        <v>7471</v>
      </c>
      <c r="C1340" s="575" t="s">
        <v>73</v>
      </c>
      <c r="D1340" s="735" t="s">
        <v>1999</v>
      </c>
      <c r="E1340" s="739">
        <v>2100</v>
      </c>
      <c r="F1340" s="573" t="s">
        <v>2000</v>
      </c>
      <c r="G1340" s="735" t="s">
        <v>2001</v>
      </c>
      <c r="H1340" s="735" t="s">
        <v>920</v>
      </c>
      <c r="I1340" s="735" t="s">
        <v>782</v>
      </c>
      <c r="J1340" s="838" t="s">
        <v>2002</v>
      </c>
      <c r="K1340" s="840">
        <v>2</v>
      </c>
      <c r="L1340" s="574">
        <v>12</v>
      </c>
      <c r="M1340" s="841">
        <v>26560.799999999999</v>
      </c>
      <c r="N1340" s="839">
        <v>2</v>
      </c>
      <c r="O1340" s="574">
        <v>6</v>
      </c>
      <c r="P1340" s="689">
        <v>13644.9</v>
      </c>
    </row>
    <row r="1341" spans="1:16" s="770" customFormat="1" ht="24">
      <c r="A1341" s="727" t="s">
        <v>18642</v>
      </c>
      <c r="B1341" s="693" t="s">
        <v>7471</v>
      </c>
      <c r="C1341" s="575" t="s">
        <v>73</v>
      </c>
      <c r="D1341" s="735" t="s">
        <v>2003</v>
      </c>
      <c r="E1341" s="739">
        <v>2100</v>
      </c>
      <c r="F1341" s="573" t="s">
        <v>2004</v>
      </c>
      <c r="G1341" s="735" t="s">
        <v>2005</v>
      </c>
      <c r="H1341" s="735" t="s">
        <v>845</v>
      </c>
      <c r="I1341" s="735" t="s">
        <v>944</v>
      </c>
      <c r="J1341" s="838" t="s">
        <v>1342</v>
      </c>
      <c r="K1341" s="840">
        <v>3</v>
      </c>
      <c r="L1341" s="574">
        <v>12</v>
      </c>
      <c r="M1341" s="841">
        <v>26560.799999999999</v>
      </c>
      <c r="N1341" s="839">
        <v>2</v>
      </c>
      <c r="O1341" s="574">
        <v>6</v>
      </c>
      <c r="P1341" s="689">
        <v>13644.9</v>
      </c>
    </row>
    <row r="1342" spans="1:16" s="770" customFormat="1" ht="24">
      <c r="A1342" s="727" t="s">
        <v>18642</v>
      </c>
      <c r="B1342" s="693" t="s">
        <v>7471</v>
      </c>
      <c r="C1342" s="575" t="s">
        <v>73</v>
      </c>
      <c r="D1342" s="735" t="s">
        <v>2006</v>
      </c>
      <c r="E1342" s="739">
        <v>2500</v>
      </c>
      <c r="F1342" s="573" t="s">
        <v>2007</v>
      </c>
      <c r="G1342" s="735" t="s">
        <v>2008</v>
      </c>
      <c r="H1342" s="735" t="s">
        <v>1401</v>
      </c>
      <c r="I1342" s="735" t="s">
        <v>944</v>
      </c>
      <c r="J1342" s="838" t="s">
        <v>1401</v>
      </c>
      <c r="K1342" s="840">
        <v>2</v>
      </c>
      <c r="L1342" s="574">
        <v>12</v>
      </c>
      <c r="M1342" s="841">
        <v>31360.799999999999</v>
      </c>
      <c r="N1342" s="839">
        <v>2</v>
      </c>
      <c r="O1342" s="574">
        <v>6</v>
      </c>
      <c r="P1342" s="689">
        <v>16044.9</v>
      </c>
    </row>
    <row r="1343" spans="1:16" s="770" customFormat="1" ht="24">
      <c r="A1343" s="727" t="s">
        <v>18642</v>
      </c>
      <c r="B1343" s="693" t="s">
        <v>7471</v>
      </c>
      <c r="C1343" s="575" t="s">
        <v>73</v>
      </c>
      <c r="D1343" s="735" t="s">
        <v>1104</v>
      </c>
      <c r="E1343" s="739">
        <v>1850</v>
      </c>
      <c r="F1343" s="573" t="s">
        <v>2009</v>
      </c>
      <c r="G1343" s="735" t="s">
        <v>2010</v>
      </c>
      <c r="H1343" s="735" t="s">
        <v>864</v>
      </c>
      <c r="I1343" s="735" t="s">
        <v>1031</v>
      </c>
      <c r="J1343" s="838" t="s">
        <v>864</v>
      </c>
      <c r="K1343" s="840">
        <v>2</v>
      </c>
      <c r="L1343" s="574">
        <v>11</v>
      </c>
      <c r="M1343" s="841">
        <v>21597.4</v>
      </c>
      <c r="N1343" s="839">
        <v>2</v>
      </c>
      <c r="O1343" s="574">
        <v>6</v>
      </c>
      <c r="P1343" s="689">
        <v>13644.9</v>
      </c>
    </row>
    <row r="1344" spans="1:16" s="770" customFormat="1" ht="36">
      <c r="A1344" s="727" t="s">
        <v>18642</v>
      </c>
      <c r="B1344" s="693" t="s">
        <v>7471</v>
      </c>
      <c r="C1344" s="575" t="s">
        <v>73</v>
      </c>
      <c r="D1344" s="735" t="s">
        <v>828</v>
      </c>
      <c r="E1344" s="739">
        <v>2100</v>
      </c>
      <c r="F1344" s="573" t="s">
        <v>2009</v>
      </c>
      <c r="G1344" s="735" t="s">
        <v>2010</v>
      </c>
      <c r="H1344" s="735" t="s">
        <v>864</v>
      </c>
      <c r="I1344" s="735" t="s">
        <v>1031</v>
      </c>
      <c r="J1344" s="838" t="s">
        <v>864</v>
      </c>
      <c r="K1344" s="840">
        <v>1</v>
      </c>
      <c r="L1344" s="574">
        <v>1</v>
      </c>
      <c r="M1344" s="841">
        <v>2171.73</v>
      </c>
      <c r="N1344" s="839">
        <v>2</v>
      </c>
      <c r="O1344" s="574">
        <v>6</v>
      </c>
      <c r="P1344" s="689">
        <v>13644.9</v>
      </c>
    </row>
    <row r="1345" spans="1:16" s="770" customFormat="1" ht="48">
      <c r="A1345" s="727" t="s">
        <v>18642</v>
      </c>
      <c r="B1345" s="693" t="s">
        <v>7471</v>
      </c>
      <c r="C1345" s="575" t="s">
        <v>73</v>
      </c>
      <c r="D1345" s="735" t="s">
        <v>767</v>
      </c>
      <c r="E1345" s="739">
        <v>1700</v>
      </c>
      <c r="F1345" s="573" t="s">
        <v>2011</v>
      </c>
      <c r="G1345" s="735" t="s">
        <v>2012</v>
      </c>
      <c r="H1345" s="735" t="s">
        <v>781</v>
      </c>
      <c r="I1345" s="735" t="s">
        <v>771</v>
      </c>
      <c r="J1345" s="838" t="s">
        <v>920</v>
      </c>
      <c r="K1345" s="840">
        <v>4</v>
      </c>
      <c r="L1345" s="574">
        <v>12</v>
      </c>
      <c r="M1345" s="841">
        <v>21760.799999999999</v>
      </c>
      <c r="N1345" s="839">
        <v>2</v>
      </c>
      <c r="O1345" s="574">
        <v>6</v>
      </c>
      <c r="P1345" s="689">
        <v>11139.15</v>
      </c>
    </row>
    <row r="1346" spans="1:16" s="770" customFormat="1" ht="24">
      <c r="A1346" s="727" t="s">
        <v>18642</v>
      </c>
      <c r="B1346" s="693" t="s">
        <v>7471</v>
      </c>
      <c r="C1346" s="575" t="s">
        <v>73</v>
      </c>
      <c r="D1346" s="735" t="s">
        <v>2013</v>
      </c>
      <c r="E1346" s="739">
        <v>2100</v>
      </c>
      <c r="F1346" s="573" t="s">
        <v>2014</v>
      </c>
      <c r="G1346" s="735" t="s">
        <v>2015</v>
      </c>
      <c r="H1346" s="735" t="s">
        <v>864</v>
      </c>
      <c r="I1346" s="735" t="s">
        <v>771</v>
      </c>
      <c r="J1346" s="838" t="s">
        <v>864</v>
      </c>
      <c r="K1346" s="840">
        <v>2</v>
      </c>
      <c r="L1346" s="574">
        <v>12</v>
      </c>
      <c r="M1346" s="841">
        <v>26560.799999999999</v>
      </c>
      <c r="N1346" s="839">
        <v>2</v>
      </c>
      <c r="O1346" s="574">
        <v>6</v>
      </c>
      <c r="P1346" s="689">
        <v>13644.9</v>
      </c>
    </row>
    <row r="1347" spans="1:16" s="770" customFormat="1" ht="36">
      <c r="A1347" s="727" t="s">
        <v>18642</v>
      </c>
      <c r="B1347" s="693" t="s">
        <v>7471</v>
      </c>
      <c r="C1347" s="575" t="s">
        <v>73</v>
      </c>
      <c r="D1347" s="735" t="s">
        <v>767</v>
      </c>
      <c r="E1347" s="739">
        <v>1700</v>
      </c>
      <c r="F1347" s="573" t="s">
        <v>2016</v>
      </c>
      <c r="G1347" s="735" t="s">
        <v>2017</v>
      </c>
      <c r="H1347" s="735" t="s">
        <v>2018</v>
      </c>
      <c r="I1347" s="735" t="s">
        <v>771</v>
      </c>
      <c r="J1347" s="838" t="s">
        <v>1028</v>
      </c>
      <c r="K1347" s="840">
        <v>4</v>
      </c>
      <c r="L1347" s="574">
        <v>9</v>
      </c>
      <c r="M1347" s="841">
        <v>16320.6</v>
      </c>
      <c r="N1347" s="839" t="s">
        <v>786</v>
      </c>
      <c r="O1347" s="574" t="s">
        <v>786</v>
      </c>
      <c r="P1347" s="689"/>
    </row>
    <row r="1348" spans="1:16" s="770" customFormat="1" ht="24">
      <c r="A1348" s="727" t="s">
        <v>18642</v>
      </c>
      <c r="B1348" s="693" t="s">
        <v>7471</v>
      </c>
      <c r="C1348" s="575" t="s">
        <v>73</v>
      </c>
      <c r="D1348" s="735" t="s">
        <v>855</v>
      </c>
      <c r="E1348" s="739">
        <v>1700</v>
      </c>
      <c r="F1348" s="573" t="s">
        <v>2019</v>
      </c>
      <c r="G1348" s="735" t="s">
        <v>2020</v>
      </c>
      <c r="H1348" s="735" t="s">
        <v>1195</v>
      </c>
      <c r="I1348" s="735" t="s">
        <v>771</v>
      </c>
      <c r="J1348" s="838" t="s">
        <v>2021</v>
      </c>
      <c r="K1348" s="840">
        <v>4</v>
      </c>
      <c r="L1348" s="574">
        <v>12</v>
      </c>
      <c r="M1348" s="841">
        <v>21760.799999999999</v>
      </c>
      <c r="N1348" s="839">
        <v>3</v>
      </c>
      <c r="O1348" s="574">
        <v>6</v>
      </c>
      <c r="P1348" s="689">
        <v>11139.15</v>
      </c>
    </row>
    <row r="1349" spans="1:16" s="770" customFormat="1" ht="24">
      <c r="A1349" s="727" t="s">
        <v>18642</v>
      </c>
      <c r="B1349" s="693" t="s">
        <v>7471</v>
      </c>
      <c r="C1349" s="575" t="s">
        <v>73</v>
      </c>
      <c r="D1349" s="735" t="s">
        <v>813</v>
      </c>
      <c r="E1349" s="739">
        <v>1900</v>
      </c>
      <c r="F1349" s="573" t="s">
        <v>2022</v>
      </c>
      <c r="G1349" s="735" t="s">
        <v>2023</v>
      </c>
      <c r="H1349" s="735" t="s">
        <v>21</v>
      </c>
      <c r="I1349" s="735" t="s">
        <v>21</v>
      </c>
      <c r="J1349" s="838" t="s">
        <v>21</v>
      </c>
      <c r="K1349" s="840">
        <v>3</v>
      </c>
      <c r="L1349" s="574">
        <v>7</v>
      </c>
      <c r="M1349" s="841">
        <v>14093.8</v>
      </c>
      <c r="N1349" s="839" t="s">
        <v>786</v>
      </c>
      <c r="O1349" s="574" t="s">
        <v>786</v>
      </c>
      <c r="P1349" s="689"/>
    </row>
    <row r="1350" spans="1:16" s="770" customFormat="1" ht="24">
      <c r="A1350" s="727" t="s">
        <v>18642</v>
      </c>
      <c r="B1350" s="693" t="s">
        <v>7471</v>
      </c>
      <c r="C1350" s="575" t="s">
        <v>73</v>
      </c>
      <c r="D1350" s="735" t="s">
        <v>821</v>
      </c>
      <c r="E1350" s="739">
        <v>1900</v>
      </c>
      <c r="F1350" s="573" t="s">
        <v>2024</v>
      </c>
      <c r="G1350" s="735" t="s">
        <v>2025</v>
      </c>
      <c r="H1350" s="735" t="s">
        <v>824</v>
      </c>
      <c r="I1350" s="735" t="s">
        <v>771</v>
      </c>
      <c r="J1350" s="838" t="s">
        <v>825</v>
      </c>
      <c r="K1350" s="840">
        <v>2</v>
      </c>
      <c r="L1350" s="574">
        <v>12</v>
      </c>
      <c r="M1350" s="841">
        <v>24160.799999999999</v>
      </c>
      <c r="N1350" s="839">
        <v>2</v>
      </c>
      <c r="O1350" s="574">
        <v>6</v>
      </c>
      <c r="P1350" s="689">
        <v>12429.15</v>
      </c>
    </row>
    <row r="1351" spans="1:16" s="770" customFormat="1" ht="24">
      <c r="A1351" s="727" t="s">
        <v>18642</v>
      </c>
      <c r="B1351" s="693" t="s">
        <v>7471</v>
      </c>
      <c r="C1351" s="575" t="s">
        <v>73</v>
      </c>
      <c r="D1351" s="735" t="s">
        <v>818</v>
      </c>
      <c r="E1351" s="739">
        <v>1700</v>
      </c>
      <c r="F1351" s="573" t="s">
        <v>2026</v>
      </c>
      <c r="G1351" s="735" t="s">
        <v>2027</v>
      </c>
      <c r="H1351" s="735" t="s">
        <v>21</v>
      </c>
      <c r="I1351" s="735" t="s">
        <v>21</v>
      </c>
      <c r="J1351" s="838" t="s">
        <v>21</v>
      </c>
      <c r="K1351" s="840">
        <v>2</v>
      </c>
      <c r="L1351" s="574">
        <v>6</v>
      </c>
      <c r="M1351" s="841">
        <v>10823.73</v>
      </c>
      <c r="N1351" s="839">
        <v>3</v>
      </c>
      <c r="O1351" s="574">
        <v>6</v>
      </c>
      <c r="P1351" s="689">
        <v>11139.15</v>
      </c>
    </row>
    <row r="1352" spans="1:16" s="770" customFormat="1" ht="24">
      <c r="A1352" s="727" t="s">
        <v>18642</v>
      </c>
      <c r="B1352" s="693" t="s">
        <v>7471</v>
      </c>
      <c r="C1352" s="575" t="s">
        <v>73</v>
      </c>
      <c r="D1352" s="735" t="s">
        <v>818</v>
      </c>
      <c r="E1352" s="739">
        <v>1700</v>
      </c>
      <c r="F1352" s="573" t="s">
        <v>2028</v>
      </c>
      <c r="G1352" s="735" t="s">
        <v>2029</v>
      </c>
      <c r="H1352" s="735" t="s">
        <v>834</v>
      </c>
      <c r="I1352" s="735" t="s">
        <v>802</v>
      </c>
      <c r="J1352" s="838" t="s">
        <v>834</v>
      </c>
      <c r="K1352" s="840">
        <v>2</v>
      </c>
      <c r="L1352" s="574">
        <v>6</v>
      </c>
      <c r="M1352" s="841">
        <v>10117.030000000001</v>
      </c>
      <c r="N1352" s="839" t="s">
        <v>786</v>
      </c>
      <c r="O1352" s="574" t="s">
        <v>786</v>
      </c>
      <c r="P1352" s="689"/>
    </row>
    <row r="1353" spans="1:16" s="770" customFormat="1" ht="24">
      <c r="A1353" s="727" t="s">
        <v>18642</v>
      </c>
      <c r="B1353" s="693" t="s">
        <v>7471</v>
      </c>
      <c r="C1353" s="575" t="s">
        <v>73</v>
      </c>
      <c r="D1353" s="735" t="s">
        <v>767</v>
      </c>
      <c r="E1353" s="739">
        <v>1700</v>
      </c>
      <c r="F1353" s="573" t="s">
        <v>2030</v>
      </c>
      <c r="G1353" s="735" t="s">
        <v>2031</v>
      </c>
      <c r="H1353" s="735" t="s">
        <v>1396</v>
      </c>
      <c r="I1353" s="735" t="s">
        <v>771</v>
      </c>
      <c r="J1353" s="838" t="s">
        <v>1396</v>
      </c>
      <c r="K1353" s="840">
        <v>4</v>
      </c>
      <c r="L1353" s="574">
        <v>12</v>
      </c>
      <c r="M1353" s="841">
        <v>21760.799999999999</v>
      </c>
      <c r="N1353" s="839">
        <v>2</v>
      </c>
      <c r="O1353" s="574">
        <v>6</v>
      </c>
      <c r="P1353" s="689">
        <v>7433.15</v>
      </c>
    </row>
    <row r="1354" spans="1:16" s="770" customFormat="1" ht="24">
      <c r="A1354" s="727" t="s">
        <v>18642</v>
      </c>
      <c r="B1354" s="693" t="s">
        <v>7471</v>
      </c>
      <c r="C1354" s="575" t="s">
        <v>73</v>
      </c>
      <c r="D1354" s="735" t="s">
        <v>813</v>
      </c>
      <c r="E1354" s="739">
        <v>1900</v>
      </c>
      <c r="F1354" s="573" t="s">
        <v>2032</v>
      </c>
      <c r="G1354" s="735" t="s">
        <v>2033</v>
      </c>
      <c r="H1354" s="735" t="s">
        <v>1401</v>
      </c>
      <c r="I1354" s="735" t="s">
        <v>944</v>
      </c>
      <c r="J1354" s="838" t="s">
        <v>1401</v>
      </c>
      <c r="K1354" s="840">
        <v>4</v>
      </c>
      <c r="L1354" s="574">
        <v>12</v>
      </c>
      <c r="M1354" s="841">
        <v>24160.799999999999</v>
      </c>
      <c r="N1354" s="839">
        <v>3</v>
      </c>
      <c r="O1354" s="574">
        <v>6</v>
      </c>
      <c r="P1354" s="689">
        <v>12429.15</v>
      </c>
    </row>
    <row r="1355" spans="1:16" s="770" customFormat="1" ht="24">
      <c r="A1355" s="727" t="s">
        <v>18642</v>
      </c>
      <c r="B1355" s="693" t="s">
        <v>7471</v>
      </c>
      <c r="C1355" s="575" t="s">
        <v>73</v>
      </c>
      <c r="D1355" s="735" t="s">
        <v>818</v>
      </c>
      <c r="E1355" s="739">
        <v>1700</v>
      </c>
      <c r="F1355" s="573" t="s">
        <v>2034</v>
      </c>
      <c r="G1355" s="735" t="s">
        <v>2035</v>
      </c>
      <c r="H1355" s="735" t="s">
        <v>21</v>
      </c>
      <c r="I1355" s="735" t="s">
        <v>21</v>
      </c>
      <c r="J1355" s="838" t="s">
        <v>21</v>
      </c>
      <c r="K1355" s="840">
        <v>1</v>
      </c>
      <c r="L1355" s="574">
        <v>2</v>
      </c>
      <c r="M1355" s="841">
        <v>3626.8</v>
      </c>
      <c r="N1355" s="839" t="s">
        <v>786</v>
      </c>
      <c r="O1355" s="574" t="s">
        <v>786</v>
      </c>
      <c r="P1355" s="689"/>
    </row>
    <row r="1356" spans="1:16" s="770" customFormat="1" ht="24">
      <c r="A1356" s="727" t="s">
        <v>18642</v>
      </c>
      <c r="B1356" s="693" t="s">
        <v>7471</v>
      </c>
      <c r="C1356" s="575" t="s">
        <v>73</v>
      </c>
      <c r="D1356" s="735" t="s">
        <v>818</v>
      </c>
      <c r="E1356" s="739">
        <v>1700</v>
      </c>
      <c r="F1356" s="573" t="s">
        <v>2036</v>
      </c>
      <c r="G1356" s="735" t="s">
        <v>2037</v>
      </c>
      <c r="H1356" s="735" t="s">
        <v>21</v>
      </c>
      <c r="I1356" s="735" t="s">
        <v>21</v>
      </c>
      <c r="J1356" s="838" t="s">
        <v>21</v>
      </c>
      <c r="K1356" s="840">
        <v>1</v>
      </c>
      <c r="L1356" s="574">
        <v>1</v>
      </c>
      <c r="M1356" s="841">
        <v>820.37</v>
      </c>
      <c r="N1356" s="839">
        <v>3</v>
      </c>
      <c r="O1356" s="574">
        <v>6</v>
      </c>
      <c r="P1356" s="689">
        <v>11139.15</v>
      </c>
    </row>
    <row r="1357" spans="1:16" s="770" customFormat="1" ht="24">
      <c r="A1357" s="727" t="s">
        <v>18642</v>
      </c>
      <c r="B1357" s="693" t="s">
        <v>7471</v>
      </c>
      <c r="C1357" s="575" t="s">
        <v>73</v>
      </c>
      <c r="D1357" s="735" t="s">
        <v>818</v>
      </c>
      <c r="E1357" s="739">
        <v>1700</v>
      </c>
      <c r="F1357" s="573" t="s">
        <v>2038</v>
      </c>
      <c r="G1357" s="735" t="s">
        <v>2039</v>
      </c>
      <c r="H1357" s="735" t="s">
        <v>1557</v>
      </c>
      <c r="I1357" s="735" t="s">
        <v>782</v>
      </c>
      <c r="J1357" s="838" t="s">
        <v>1557</v>
      </c>
      <c r="K1357" s="840">
        <v>4</v>
      </c>
      <c r="L1357" s="574">
        <v>12</v>
      </c>
      <c r="M1357" s="841">
        <v>21760.799999999999</v>
      </c>
      <c r="N1357" s="839">
        <v>2</v>
      </c>
      <c r="O1357" s="574">
        <v>6</v>
      </c>
      <c r="P1357" s="689">
        <v>11139.15</v>
      </c>
    </row>
    <row r="1358" spans="1:16" s="770" customFormat="1" ht="36">
      <c r="A1358" s="727" t="s">
        <v>18642</v>
      </c>
      <c r="B1358" s="693" t="s">
        <v>7471</v>
      </c>
      <c r="C1358" s="575" t="s">
        <v>73</v>
      </c>
      <c r="D1358" s="735" t="s">
        <v>2040</v>
      </c>
      <c r="E1358" s="739">
        <v>7000</v>
      </c>
      <c r="F1358" s="573" t="s">
        <v>2041</v>
      </c>
      <c r="G1358" s="735" t="s">
        <v>2042</v>
      </c>
      <c r="H1358" s="735" t="s">
        <v>824</v>
      </c>
      <c r="I1358" s="735" t="s">
        <v>771</v>
      </c>
      <c r="J1358" s="838" t="s">
        <v>825</v>
      </c>
      <c r="K1358" s="840">
        <v>3</v>
      </c>
      <c r="L1358" s="574">
        <v>12</v>
      </c>
      <c r="M1358" s="841">
        <v>85360.8</v>
      </c>
      <c r="N1358" s="839">
        <v>2</v>
      </c>
      <c r="O1358" s="574">
        <v>6</v>
      </c>
      <c r="P1358" s="689">
        <v>43044.9</v>
      </c>
    </row>
    <row r="1359" spans="1:16" s="770" customFormat="1" ht="24">
      <c r="A1359" s="727" t="s">
        <v>18642</v>
      </c>
      <c r="B1359" s="693" t="s">
        <v>7471</v>
      </c>
      <c r="C1359" s="575" t="s">
        <v>73</v>
      </c>
      <c r="D1359" s="735" t="s">
        <v>818</v>
      </c>
      <c r="E1359" s="739">
        <v>1700</v>
      </c>
      <c r="F1359" s="573" t="s">
        <v>2043</v>
      </c>
      <c r="G1359" s="735" t="s">
        <v>2044</v>
      </c>
      <c r="H1359" s="735" t="s">
        <v>1805</v>
      </c>
      <c r="I1359" s="735" t="s">
        <v>771</v>
      </c>
      <c r="J1359" s="838" t="s">
        <v>2045</v>
      </c>
      <c r="K1359" s="840">
        <v>3</v>
      </c>
      <c r="L1359" s="574">
        <v>8</v>
      </c>
      <c r="M1359" s="841">
        <v>14110.53</v>
      </c>
      <c r="N1359" s="839">
        <v>2</v>
      </c>
      <c r="O1359" s="574">
        <v>6</v>
      </c>
      <c r="P1359" s="689">
        <v>11139.15</v>
      </c>
    </row>
    <row r="1360" spans="1:16" s="770" customFormat="1" ht="36">
      <c r="A1360" s="727" t="s">
        <v>18642</v>
      </c>
      <c r="B1360" s="693" t="s">
        <v>7471</v>
      </c>
      <c r="C1360" s="575" t="s">
        <v>73</v>
      </c>
      <c r="D1360" s="735" t="s">
        <v>1014</v>
      </c>
      <c r="E1360" s="739">
        <v>1600</v>
      </c>
      <c r="F1360" s="573" t="s">
        <v>2046</v>
      </c>
      <c r="G1360" s="735" t="s">
        <v>2047</v>
      </c>
      <c r="H1360" s="735" t="s">
        <v>793</v>
      </c>
      <c r="I1360" s="735" t="s">
        <v>944</v>
      </c>
      <c r="J1360" s="838" t="s">
        <v>2048</v>
      </c>
      <c r="K1360" s="840">
        <v>2</v>
      </c>
      <c r="L1360" s="574">
        <v>13</v>
      </c>
      <c r="M1360" s="841">
        <v>15824.3</v>
      </c>
      <c r="N1360" s="839">
        <v>2</v>
      </c>
      <c r="O1360" s="574">
        <v>6</v>
      </c>
      <c r="P1360" s="689">
        <v>10494.15</v>
      </c>
    </row>
    <row r="1361" spans="1:16" s="770" customFormat="1" ht="24">
      <c r="A1361" s="727" t="s">
        <v>18642</v>
      </c>
      <c r="B1361" s="693" t="s">
        <v>7471</v>
      </c>
      <c r="C1361" s="575" t="s">
        <v>73</v>
      </c>
      <c r="D1361" s="735" t="s">
        <v>1478</v>
      </c>
      <c r="E1361" s="739">
        <v>2500</v>
      </c>
      <c r="F1361" s="573" t="s">
        <v>2049</v>
      </c>
      <c r="G1361" s="735" t="s">
        <v>2050</v>
      </c>
      <c r="H1361" s="735" t="s">
        <v>2051</v>
      </c>
      <c r="I1361" s="735" t="s">
        <v>771</v>
      </c>
      <c r="J1361" s="838" t="s">
        <v>2052</v>
      </c>
      <c r="K1361" s="840">
        <v>2</v>
      </c>
      <c r="L1361" s="574">
        <v>11</v>
      </c>
      <c r="M1361" s="841">
        <v>28497.4</v>
      </c>
      <c r="N1361" s="839">
        <v>2</v>
      </c>
      <c r="O1361" s="574">
        <v>6</v>
      </c>
      <c r="P1361" s="689">
        <v>16044.9</v>
      </c>
    </row>
    <row r="1362" spans="1:16" s="770" customFormat="1" ht="24">
      <c r="A1362" s="727" t="s">
        <v>18642</v>
      </c>
      <c r="B1362" s="693" t="s">
        <v>7471</v>
      </c>
      <c r="C1362" s="575" t="s">
        <v>73</v>
      </c>
      <c r="D1362" s="735" t="s">
        <v>803</v>
      </c>
      <c r="E1362" s="739">
        <v>2200</v>
      </c>
      <c r="F1362" s="573" t="s">
        <v>2053</v>
      </c>
      <c r="G1362" s="735" t="s">
        <v>2054</v>
      </c>
      <c r="H1362" s="735" t="s">
        <v>1135</v>
      </c>
      <c r="I1362" s="735" t="s">
        <v>771</v>
      </c>
      <c r="J1362" s="838" t="s">
        <v>1135</v>
      </c>
      <c r="K1362" s="840">
        <v>3</v>
      </c>
      <c r="L1362" s="574">
        <v>12</v>
      </c>
      <c r="M1362" s="841">
        <v>27760.799999999999</v>
      </c>
      <c r="N1362" s="839">
        <v>2</v>
      </c>
      <c r="O1362" s="574">
        <v>6</v>
      </c>
      <c r="P1362" s="689">
        <v>14244.9</v>
      </c>
    </row>
    <row r="1363" spans="1:16" s="770" customFormat="1" ht="24">
      <c r="A1363" s="727" t="s">
        <v>18642</v>
      </c>
      <c r="B1363" s="693" t="s">
        <v>7471</v>
      </c>
      <c r="C1363" s="575" t="s">
        <v>73</v>
      </c>
      <c r="D1363" s="735" t="s">
        <v>767</v>
      </c>
      <c r="E1363" s="739">
        <v>1700</v>
      </c>
      <c r="F1363" s="573" t="s">
        <v>2055</v>
      </c>
      <c r="G1363" s="735" t="s">
        <v>2056</v>
      </c>
      <c r="H1363" s="735" t="s">
        <v>1365</v>
      </c>
      <c r="I1363" s="735" t="s">
        <v>802</v>
      </c>
      <c r="J1363" s="838" t="s">
        <v>1365</v>
      </c>
      <c r="K1363" s="840">
        <v>4</v>
      </c>
      <c r="L1363" s="574">
        <v>12</v>
      </c>
      <c r="M1363" s="841">
        <v>21760.799999999999</v>
      </c>
      <c r="N1363" s="839">
        <v>2</v>
      </c>
      <c r="O1363" s="574">
        <v>6</v>
      </c>
      <c r="P1363" s="689">
        <v>11139.15</v>
      </c>
    </row>
    <row r="1364" spans="1:16" s="770" customFormat="1" ht="24">
      <c r="A1364" s="727" t="s">
        <v>18642</v>
      </c>
      <c r="B1364" s="693" t="s">
        <v>7471</v>
      </c>
      <c r="C1364" s="575" t="s">
        <v>73</v>
      </c>
      <c r="D1364" s="735" t="s">
        <v>909</v>
      </c>
      <c r="E1364" s="739">
        <v>2100</v>
      </c>
      <c r="F1364" s="573" t="s">
        <v>2057</v>
      </c>
      <c r="G1364" s="735" t="s">
        <v>2058</v>
      </c>
      <c r="H1364" s="735" t="s">
        <v>864</v>
      </c>
      <c r="I1364" s="735" t="s">
        <v>1031</v>
      </c>
      <c r="J1364" s="838" t="s">
        <v>864</v>
      </c>
      <c r="K1364" s="840">
        <v>2</v>
      </c>
      <c r="L1364" s="574">
        <v>12</v>
      </c>
      <c r="M1364" s="841">
        <v>26560.799999999999</v>
      </c>
      <c r="N1364" s="839">
        <v>2</v>
      </c>
      <c r="O1364" s="574">
        <v>6</v>
      </c>
      <c r="P1364" s="689">
        <v>13644.9</v>
      </c>
    </row>
    <row r="1365" spans="1:16" s="770" customFormat="1" ht="24">
      <c r="A1365" s="727" t="s">
        <v>18642</v>
      </c>
      <c r="B1365" s="693" t="s">
        <v>7471</v>
      </c>
      <c r="C1365" s="575" t="s">
        <v>73</v>
      </c>
      <c r="D1365" s="735" t="s">
        <v>818</v>
      </c>
      <c r="E1365" s="739">
        <v>1700</v>
      </c>
      <c r="F1365" s="573" t="s">
        <v>2059</v>
      </c>
      <c r="G1365" s="735" t="s">
        <v>2060</v>
      </c>
      <c r="H1365" s="735" t="s">
        <v>920</v>
      </c>
      <c r="I1365" s="735" t="s">
        <v>802</v>
      </c>
      <c r="J1365" s="838" t="s">
        <v>1705</v>
      </c>
      <c r="K1365" s="840">
        <v>4</v>
      </c>
      <c r="L1365" s="574">
        <v>12</v>
      </c>
      <c r="M1365" s="841">
        <v>21760.799999999999</v>
      </c>
      <c r="N1365" s="839">
        <v>3</v>
      </c>
      <c r="O1365" s="574">
        <v>6</v>
      </c>
      <c r="P1365" s="689">
        <v>11139.15</v>
      </c>
    </row>
    <row r="1366" spans="1:16" s="770" customFormat="1" ht="24">
      <c r="A1366" s="727" t="s">
        <v>18642</v>
      </c>
      <c r="B1366" s="693" t="s">
        <v>7471</v>
      </c>
      <c r="C1366" s="575" t="s">
        <v>73</v>
      </c>
      <c r="D1366" s="735" t="s">
        <v>818</v>
      </c>
      <c r="E1366" s="739">
        <v>1700</v>
      </c>
      <c r="F1366" s="573" t="s">
        <v>2061</v>
      </c>
      <c r="G1366" s="735" t="s">
        <v>2062</v>
      </c>
      <c r="H1366" s="735" t="s">
        <v>793</v>
      </c>
      <c r="I1366" s="735" t="s">
        <v>771</v>
      </c>
      <c r="J1366" s="838" t="s">
        <v>920</v>
      </c>
      <c r="K1366" s="840">
        <v>4</v>
      </c>
      <c r="L1366" s="574">
        <v>12</v>
      </c>
      <c r="M1366" s="841">
        <v>21760.799999999999</v>
      </c>
      <c r="N1366" s="839">
        <v>2</v>
      </c>
      <c r="O1366" s="574">
        <v>6</v>
      </c>
      <c r="P1366" s="689">
        <v>11139.15</v>
      </c>
    </row>
    <row r="1367" spans="1:16" s="770" customFormat="1" ht="24">
      <c r="A1367" s="727" t="s">
        <v>18642</v>
      </c>
      <c r="B1367" s="693" t="s">
        <v>7471</v>
      </c>
      <c r="C1367" s="575" t="s">
        <v>73</v>
      </c>
      <c r="D1367" s="735" t="s">
        <v>813</v>
      </c>
      <c r="E1367" s="739">
        <v>1900</v>
      </c>
      <c r="F1367" s="573" t="s">
        <v>2063</v>
      </c>
      <c r="G1367" s="735" t="s">
        <v>2064</v>
      </c>
      <c r="H1367" s="735" t="s">
        <v>1557</v>
      </c>
      <c r="I1367" s="735" t="s">
        <v>782</v>
      </c>
      <c r="J1367" s="838" t="s">
        <v>1557</v>
      </c>
      <c r="K1367" s="840">
        <v>1</v>
      </c>
      <c r="L1367" s="574">
        <v>1</v>
      </c>
      <c r="M1367" s="841">
        <v>2013.4</v>
      </c>
      <c r="N1367" s="839" t="s">
        <v>786</v>
      </c>
      <c r="O1367" s="574" t="s">
        <v>786</v>
      </c>
      <c r="P1367" s="689"/>
    </row>
    <row r="1368" spans="1:16" s="770" customFormat="1" ht="36">
      <c r="A1368" s="727" t="s">
        <v>18642</v>
      </c>
      <c r="B1368" s="693" t="s">
        <v>7471</v>
      </c>
      <c r="C1368" s="575" t="s">
        <v>73</v>
      </c>
      <c r="D1368" s="735" t="s">
        <v>1261</v>
      </c>
      <c r="E1368" s="739">
        <v>1900</v>
      </c>
      <c r="F1368" s="573" t="s">
        <v>2065</v>
      </c>
      <c r="G1368" s="735" t="s">
        <v>2066</v>
      </c>
      <c r="H1368" s="735" t="s">
        <v>920</v>
      </c>
      <c r="I1368" s="735" t="s">
        <v>771</v>
      </c>
      <c r="J1368" s="838" t="s">
        <v>2067</v>
      </c>
      <c r="K1368" s="840">
        <v>4</v>
      </c>
      <c r="L1368" s="574">
        <v>12</v>
      </c>
      <c r="M1368" s="841">
        <v>24160.799999999999</v>
      </c>
      <c r="N1368" s="839">
        <v>2</v>
      </c>
      <c r="O1368" s="574">
        <v>6</v>
      </c>
      <c r="P1368" s="689">
        <v>12429.15</v>
      </c>
    </row>
    <row r="1369" spans="1:16" s="770" customFormat="1" ht="24">
      <c r="A1369" s="727" t="s">
        <v>18642</v>
      </c>
      <c r="B1369" s="693" t="s">
        <v>7471</v>
      </c>
      <c r="C1369" s="575" t="s">
        <v>73</v>
      </c>
      <c r="D1369" s="735" t="s">
        <v>2068</v>
      </c>
      <c r="E1369" s="739">
        <v>4500</v>
      </c>
      <c r="F1369" s="573" t="s">
        <v>2069</v>
      </c>
      <c r="G1369" s="735" t="s">
        <v>2070</v>
      </c>
      <c r="H1369" s="735" t="s">
        <v>1450</v>
      </c>
      <c r="I1369" s="735" t="s">
        <v>944</v>
      </c>
      <c r="J1369" s="838" t="s">
        <v>1450</v>
      </c>
      <c r="K1369" s="840">
        <v>2</v>
      </c>
      <c r="L1369" s="574">
        <v>12</v>
      </c>
      <c r="M1369" s="841">
        <v>55360.800000000003</v>
      </c>
      <c r="N1369" s="839">
        <v>2</v>
      </c>
      <c r="O1369" s="574">
        <v>6</v>
      </c>
      <c r="P1369" s="689">
        <v>28044.9</v>
      </c>
    </row>
    <row r="1370" spans="1:16" s="770" customFormat="1" ht="24">
      <c r="A1370" s="727" t="s">
        <v>18642</v>
      </c>
      <c r="B1370" s="693" t="s">
        <v>7471</v>
      </c>
      <c r="C1370" s="575" t="s">
        <v>73</v>
      </c>
      <c r="D1370" s="735" t="s">
        <v>767</v>
      </c>
      <c r="E1370" s="739">
        <v>1700</v>
      </c>
      <c r="F1370" s="573" t="s">
        <v>2071</v>
      </c>
      <c r="G1370" s="735" t="s">
        <v>2072</v>
      </c>
      <c r="H1370" s="735" t="s">
        <v>1091</v>
      </c>
      <c r="I1370" s="735" t="s">
        <v>771</v>
      </c>
      <c r="J1370" s="838" t="s">
        <v>875</v>
      </c>
      <c r="K1370" s="840">
        <v>4</v>
      </c>
      <c r="L1370" s="574">
        <v>12</v>
      </c>
      <c r="M1370" s="841">
        <v>21760.799999999999</v>
      </c>
      <c r="N1370" s="839">
        <v>5</v>
      </c>
      <c r="O1370" s="574">
        <v>6</v>
      </c>
      <c r="P1370" s="689">
        <v>11139.15</v>
      </c>
    </row>
    <row r="1371" spans="1:16" s="770" customFormat="1" ht="36">
      <c r="A1371" s="727" t="s">
        <v>18642</v>
      </c>
      <c r="B1371" s="693" t="s">
        <v>7471</v>
      </c>
      <c r="C1371" s="575" t="s">
        <v>73</v>
      </c>
      <c r="D1371" s="735" t="s">
        <v>2073</v>
      </c>
      <c r="E1371" s="739">
        <v>2500</v>
      </c>
      <c r="F1371" s="573" t="s">
        <v>2074</v>
      </c>
      <c r="G1371" s="735" t="s">
        <v>2075</v>
      </c>
      <c r="H1371" s="735" t="s">
        <v>941</v>
      </c>
      <c r="I1371" s="735" t="s">
        <v>771</v>
      </c>
      <c r="J1371" s="838" t="s">
        <v>941</v>
      </c>
      <c r="K1371" s="840">
        <v>2</v>
      </c>
      <c r="L1371" s="574">
        <v>11</v>
      </c>
      <c r="M1371" s="841">
        <v>20407.560000000001</v>
      </c>
      <c r="N1371" s="839" t="s">
        <v>786</v>
      </c>
      <c r="O1371" s="574" t="s">
        <v>786</v>
      </c>
      <c r="P1371" s="689"/>
    </row>
    <row r="1372" spans="1:16" s="770" customFormat="1" ht="36">
      <c r="A1372" s="727" t="s">
        <v>18642</v>
      </c>
      <c r="B1372" s="693" t="s">
        <v>7471</v>
      </c>
      <c r="C1372" s="575" t="s">
        <v>73</v>
      </c>
      <c r="D1372" s="735" t="s">
        <v>2076</v>
      </c>
      <c r="E1372" s="739">
        <v>2100</v>
      </c>
      <c r="F1372" s="573" t="s">
        <v>2077</v>
      </c>
      <c r="G1372" s="735" t="s">
        <v>2078</v>
      </c>
      <c r="H1372" s="735" t="s">
        <v>2079</v>
      </c>
      <c r="I1372" s="735" t="s">
        <v>782</v>
      </c>
      <c r="J1372" s="838" t="s">
        <v>2080</v>
      </c>
      <c r="K1372" s="840">
        <v>2</v>
      </c>
      <c r="L1372" s="574">
        <v>7</v>
      </c>
      <c r="M1372" s="841">
        <v>13280.4</v>
      </c>
      <c r="N1372" s="839" t="s">
        <v>786</v>
      </c>
      <c r="O1372" s="574" t="s">
        <v>786</v>
      </c>
      <c r="P1372" s="689"/>
    </row>
    <row r="1373" spans="1:16" s="770" customFormat="1" ht="24">
      <c r="A1373" s="727" t="s">
        <v>18642</v>
      </c>
      <c r="B1373" s="693" t="s">
        <v>7471</v>
      </c>
      <c r="C1373" s="575" t="s">
        <v>73</v>
      </c>
      <c r="D1373" s="735" t="s">
        <v>767</v>
      </c>
      <c r="E1373" s="739">
        <v>1700</v>
      </c>
      <c r="F1373" s="573" t="s">
        <v>2081</v>
      </c>
      <c r="G1373" s="735" t="s">
        <v>2082</v>
      </c>
      <c r="H1373" s="735" t="s">
        <v>1286</v>
      </c>
      <c r="I1373" s="735" t="s">
        <v>782</v>
      </c>
      <c r="J1373" s="838" t="s">
        <v>1286</v>
      </c>
      <c r="K1373" s="840">
        <v>1</v>
      </c>
      <c r="L1373" s="574">
        <v>2</v>
      </c>
      <c r="M1373" s="841">
        <v>3626.8</v>
      </c>
      <c r="N1373" s="839" t="s">
        <v>786</v>
      </c>
      <c r="O1373" s="574" t="s">
        <v>786</v>
      </c>
      <c r="P1373" s="689"/>
    </row>
    <row r="1374" spans="1:16" s="770" customFormat="1" ht="24">
      <c r="A1374" s="727" t="s">
        <v>18642</v>
      </c>
      <c r="B1374" s="693" t="s">
        <v>7471</v>
      </c>
      <c r="C1374" s="575" t="s">
        <v>73</v>
      </c>
      <c r="D1374" s="735" t="s">
        <v>1025</v>
      </c>
      <c r="E1374" s="739">
        <v>1900</v>
      </c>
      <c r="F1374" s="573" t="s">
        <v>2083</v>
      </c>
      <c r="G1374" s="735" t="s">
        <v>2084</v>
      </c>
      <c r="H1374" s="735" t="s">
        <v>2085</v>
      </c>
      <c r="I1374" s="735" t="s">
        <v>771</v>
      </c>
      <c r="J1374" s="838" t="s">
        <v>2086</v>
      </c>
      <c r="K1374" s="840">
        <v>4</v>
      </c>
      <c r="L1374" s="574">
        <v>12</v>
      </c>
      <c r="M1374" s="841">
        <v>24160.799999999999</v>
      </c>
      <c r="N1374" s="839">
        <v>2</v>
      </c>
      <c r="O1374" s="574">
        <v>6</v>
      </c>
      <c r="P1374" s="689">
        <v>12429.15</v>
      </c>
    </row>
    <row r="1375" spans="1:16" s="770" customFormat="1" ht="24">
      <c r="A1375" s="727" t="s">
        <v>18642</v>
      </c>
      <c r="B1375" s="693" t="s">
        <v>7471</v>
      </c>
      <c r="C1375" s="575" t="s">
        <v>73</v>
      </c>
      <c r="D1375" s="735" t="s">
        <v>2087</v>
      </c>
      <c r="E1375" s="739">
        <v>3900</v>
      </c>
      <c r="F1375" s="573" t="s">
        <v>2088</v>
      </c>
      <c r="G1375" s="735" t="s">
        <v>2089</v>
      </c>
      <c r="H1375" s="735" t="s">
        <v>2090</v>
      </c>
      <c r="I1375" s="735" t="s">
        <v>771</v>
      </c>
      <c r="J1375" s="838" t="s">
        <v>2091</v>
      </c>
      <c r="K1375" s="840">
        <v>1</v>
      </c>
      <c r="L1375" s="574">
        <v>1</v>
      </c>
      <c r="M1375" s="841">
        <v>1275.3</v>
      </c>
      <c r="N1375" s="839" t="s">
        <v>786</v>
      </c>
      <c r="O1375" s="574" t="s">
        <v>786</v>
      </c>
      <c r="P1375" s="689"/>
    </row>
    <row r="1376" spans="1:16" s="770" customFormat="1" ht="24">
      <c r="A1376" s="727" t="s">
        <v>18642</v>
      </c>
      <c r="B1376" s="693" t="s">
        <v>7471</v>
      </c>
      <c r="C1376" s="575" t="s">
        <v>73</v>
      </c>
      <c r="D1376" s="735" t="s">
        <v>1955</v>
      </c>
      <c r="E1376" s="739">
        <v>2100</v>
      </c>
      <c r="F1376" s="573" t="s">
        <v>2092</v>
      </c>
      <c r="G1376" s="735" t="s">
        <v>2093</v>
      </c>
      <c r="H1376" s="735" t="s">
        <v>2094</v>
      </c>
      <c r="I1376" s="735" t="s">
        <v>802</v>
      </c>
      <c r="J1376" s="838" t="s">
        <v>934</v>
      </c>
      <c r="K1376" s="840">
        <v>2</v>
      </c>
      <c r="L1376" s="574">
        <v>12</v>
      </c>
      <c r="M1376" s="841">
        <v>26560.799999999999</v>
      </c>
      <c r="N1376" s="839">
        <v>2</v>
      </c>
      <c r="O1376" s="574">
        <v>6</v>
      </c>
      <c r="P1376" s="689">
        <v>13644.9</v>
      </c>
    </row>
    <row r="1377" spans="1:16" s="770" customFormat="1" ht="24">
      <c r="A1377" s="727" t="s">
        <v>18642</v>
      </c>
      <c r="B1377" s="693" t="s">
        <v>7471</v>
      </c>
      <c r="C1377" s="575" t="s">
        <v>73</v>
      </c>
      <c r="D1377" s="735" t="s">
        <v>1025</v>
      </c>
      <c r="E1377" s="739">
        <v>1900</v>
      </c>
      <c r="F1377" s="573" t="s">
        <v>2095</v>
      </c>
      <c r="G1377" s="735" t="s">
        <v>2096</v>
      </c>
      <c r="H1377" s="735" t="s">
        <v>1557</v>
      </c>
      <c r="I1377" s="735" t="s">
        <v>802</v>
      </c>
      <c r="J1377" s="838" t="s">
        <v>1557</v>
      </c>
      <c r="K1377" s="840">
        <v>4</v>
      </c>
      <c r="L1377" s="574">
        <v>12</v>
      </c>
      <c r="M1377" s="841">
        <v>24160.799999999999</v>
      </c>
      <c r="N1377" s="839">
        <v>2</v>
      </c>
      <c r="O1377" s="574">
        <v>6</v>
      </c>
      <c r="P1377" s="689">
        <v>12429.15</v>
      </c>
    </row>
    <row r="1378" spans="1:16" s="770" customFormat="1" ht="24">
      <c r="A1378" s="727" t="s">
        <v>18642</v>
      </c>
      <c r="B1378" s="693" t="s">
        <v>7471</v>
      </c>
      <c r="C1378" s="575" t="s">
        <v>73</v>
      </c>
      <c r="D1378" s="735" t="s">
        <v>778</v>
      </c>
      <c r="E1378" s="739">
        <v>1750</v>
      </c>
      <c r="F1378" s="573" t="s">
        <v>2097</v>
      </c>
      <c r="G1378" s="735" t="s">
        <v>2098</v>
      </c>
      <c r="H1378" s="735" t="s">
        <v>2099</v>
      </c>
      <c r="I1378" s="735" t="s">
        <v>802</v>
      </c>
      <c r="J1378" s="838" t="s">
        <v>2099</v>
      </c>
      <c r="K1378" s="840">
        <v>4</v>
      </c>
      <c r="L1378" s="574">
        <v>12</v>
      </c>
      <c r="M1378" s="841">
        <v>22360.799999999999</v>
      </c>
      <c r="N1378" s="839">
        <v>3</v>
      </c>
      <c r="O1378" s="574">
        <v>6</v>
      </c>
      <c r="P1378" s="689">
        <v>11461.65</v>
      </c>
    </row>
    <row r="1379" spans="1:16" s="770" customFormat="1" ht="24">
      <c r="A1379" s="727" t="s">
        <v>18642</v>
      </c>
      <c r="B1379" s="693" t="s">
        <v>7471</v>
      </c>
      <c r="C1379" s="575" t="s">
        <v>73</v>
      </c>
      <c r="D1379" s="735" t="s">
        <v>783</v>
      </c>
      <c r="E1379" s="739">
        <v>1500</v>
      </c>
      <c r="F1379" s="573" t="s">
        <v>2100</v>
      </c>
      <c r="G1379" s="735" t="s">
        <v>2101</v>
      </c>
      <c r="H1379" s="735" t="s">
        <v>21</v>
      </c>
      <c r="I1379" s="735" t="s">
        <v>21</v>
      </c>
      <c r="J1379" s="838" t="s">
        <v>21</v>
      </c>
      <c r="K1379" s="840">
        <v>2</v>
      </c>
      <c r="L1379" s="574">
        <v>12</v>
      </c>
      <c r="M1379" s="841">
        <v>19360.8</v>
      </c>
      <c r="N1379" s="839">
        <v>2</v>
      </c>
      <c r="O1379" s="574">
        <v>6</v>
      </c>
      <c r="P1379" s="689">
        <v>9849.15</v>
      </c>
    </row>
    <row r="1380" spans="1:16" s="770" customFormat="1" ht="24">
      <c r="A1380" s="727" t="s">
        <v>18642</v>
      </c>
      <c r="B1380" s="693" t="s">
        <v>7471</v>
      </c>
      <c r="C1380" s="575" t="s">
        <v>73</v>
      </c>
      <c r="D1380" s="735" t="s">
        <v>767</v>
      </c>
      <c r="E1380" s="739">
        <v>1700</v>
      </c>
      <c r="F1380" s="573" t="s">
        <v>2102</v>
      </c>
      <c r="G1380" s="735" t="s">
        <v>2103</v>
      </c>
      <c r="H1380" s="735" t="s">
        <v>864</v>
      </c>
      <c r="I1380" s="735" t="s">
        <v>771</v>
      </c>
      <c r="J1380" s="838" t="s">
        <v>864</v>
      </c>
      <c r="K1380" s="840">
        <v>4</v>
      </c>
      <c r="L1380" s="574">
        <v>12</v>
      </c>
      <c r="M1380" s="841">
        <v>21760.799999999999</v>
      </c>
      <c r="N1380" s="839">
        <v>2</v>
      </c>
      <c r="O1380" s="574">
        <v>6</v>
      </c>
      <c r="P1380" s="689">
        <v>11139.15</v>
      </c>
    </row>
    <row r="1381" spans="1:16" s="770" customFormat="1" ht="24">
      <c r="A1381" s="727" t="s">
        <v>18642</v>
      </c>
      <c r="B1381" s="693" t="s">
        <v>7471</v>
      </c>
      <c r="C1381" s="575" t="s">
        <v>73</v>
      </c>
      <c r="D1381" s="735" t="s">
        <v>2104</v>
      </c>
      <c r="E1381" s="739">
        <v>8000</v>
      </c>
      <c r="F1381" s="573" t="s">
        <v>2105</v>
      </c>
      <c r="G1381" s="735" t="s">
        <v>2106</v>
      </c>
      <c r="H1381" s="735" t="s">
        <v>1832</v>
      </c>
      <c r="I1381" s="735" t="s">
        <v>921</v>
      </c>
      <c r="J1381" s="838" t="s">
        <v>2107</v>
      </c>
      <c r="K1381" s="840">
        <v>2</v>
      </c>
      <c r="L1381" s="574">
        <v>12</v>
      </c>
      <c r="M1381" s="841">
        <v>97360.8</v>
      </c>
      <c r="N1381" s="839">
        <v>2</v>
      </c>
      <c r="O1381" s="574">
        <v>6</v>
      </c>
      <c r="P1381" s="689">
        <v>49044.9</v>
      </c>
    </row>
    <row r="1382" spans="1:16" s="770" customFormat="1" ht="24">
      <c r="A1382" s="727" t="s">
        <v>18642</v>
      </c>
      <c r="B1382" s="693" t="s">
        <v>7471</v>
      </c>
      <c r="C1382" s="575" t="s">
        <v>73</v>
      </c>
      <c r="D1382" s="735" t="s">
        <v>2108</v>
      </c>
      <c r="E1382" s="739">
        <v>2500</v>
      </c>
      <c r="F1382" s="573" t="s">
        <v>2109</v>
      </c>
      <c r="G1382" s="735" t="s">
        <v>2110</v>
      </c>
      <c r="H1382" s="735" t="s">
        <v>859</v>
      </c>
      <c r="I1382" s="735" t="s">
        <v>771</v>
      </c>
      <c r="J1382" s="838" t="s">
        <v>1510</v>
      </c>
      <c r="K1382" s="840">
        <v>4</v>
      </c>
      <c r="L1382" s="574">
        <v>12</v>
      </c>
      <c r="M1382" s="841">
        <v>31360.799999999999</v>
      </c>
      <c r="N1382" s="839">
        <v>3</v>
      </c>
      <c r="O1382" s="574">
        <v>6</v>
      </c>
      <c r="P1382" s="689">
        <v>16044.9</v>
      </c>
    </row>
    <row r="1383" spans="1:16" s="770" customFormat="1" ht="24">
      <c r="A1383" s="727" t="s">
        <v>18642</v>
      </c>
      <c r="B1383" s="693" t="s">
        <v>7471</v>
      </c>
      <c r="C1383" s="575" t="s">
        <v>73</v>
      </c>
      <c r="D1383" s="735" t="s">
        <v>783</v>
      </c>
      <c r="E1383" s="739">
        <v>1500</v>
      </c>
      <c r="F1383" s="573" t="s">
        <v>2111</v>
      </c>
      <c r="G1383" s="735" t="s">
        <v>2112</v>
      </c>
      <c r="H1383" s="735" t="s">
        <v>21</v>
      </c>
      <c r="I1383" s="735" t="s">
        <v>21</v>
      </c>
      <c r="J1383" s="838" t="s">
        <v>21</v>
      </c>
      <c r="K1383" s="840">
        <v>2</v>
      </c>
      <c r="L1383" s="574">
        <v>12</v>
      </c>
      <c r="M1383" s="841">
        <v>19360.8</v>
      </c>
      <c r="N1383" s="839">
        <v>2</v>
      </c>
      <c r="O1383" s="574">
        <v>6</v>
      </c>
      <c r="P1383" s="689">
        <v>9849.15</v>
      </c>
    </row>
    <row r="1384" spans="1:16" s="770" customFormat="1" ht="24">
      <c r="A1384" s="727" t="s">
        <v>18642</v>
      </c>
      <c r="B1384" s="693" t="s">
        <v>7471</v>
      </c>
      <c r="C1384" s="575" t="s">
        <v>73</v>
      </c>
      <c r="D1384" s="735" t="s">
        <v>2113</v>
      </c>
      <c r="E1384" s="739">
        <v>4000</v>
      </c>
      <c r="F1384" s="573" t="s">
        <v>2114</v>
      </c>
      <c r="G1384" s="735" t="s">
        <v>2115</v>
      </c>
      <c r="H1384" s="735" t="s">
        <v>811</v>
      </c>
      <c r="I1384" s="735" t="s">
        <v>944</v>
      </c>
      <c r="J1384" s="838" t="s">
        <v>957</v>
      </c>
      <c r="K1384" s="840">
        <v>2</v>
      </c>
      <c r="L1384" s="574">
        <v>13</v>
      </c>
      <c r="M1384" s="841">
        <v>49360.800000000003</v>
      </c>
      <c r="N1384" s="839">
        <v>2</v>
      </c>
      <c r="O1384" s="574">
        <v>6</v>
      </c>
      <c r="P1384" s="689">
        <v>25044.9</v>
      </c>
    </row>
    <row r="1385" spans="1:16" s="770" customFormat="1" ht="36">
      <c r="A1385" s="727" t="s">
        <v>18642</v>
      </c>
      <c r="B1385" s="693" t="s">
        <v>7471</v>
      </c>
      <c r="C1385" s="575" t="s">
        <v>73</v>
      </c>
      <c r="D1385" s="735" t="s">
        <v>2116</v>
      </c>
      <c r="E1385" s="739">
        <v>1900</v>
      </c>
      <c r="F1385" s="573" t="s">
        <v>2117</v>
      </c>
      <c r="G1385" s="735" t="s">
        <v>2118</v>
      </c>
      <c r="H1385" s="735" t="s">
        <v>1920</v>
      </c>
      <c r="I1385" s="735" t="s">
        <v>802</v>
      </c>
      <c r="J1385" s="838" t="s">
        <v>1920</v>
      </c>
      <c r="K1385" s="840">
        <v>2</v>
      </c>
      <c r="L1385" s="574">
        <v>13</v>
      </c>
      <c r="M1385" s="841">
        <v>23970.799999999999</v>
      </c>
      <c r="N1385" s="839">
        <v>2</v>
      </c>
      <c r="O1385" s="574">
        <v>6</v>
      </c>
      <c r="P1385" s="689">
        <v>12429.15</v>
      </c>
    </row>
    <row r="1386" spans="1:16" s="770" customFormat="1" ht="24">
      <c r="A1386" s="727" t="s">
        <v>18642</v>
      </c>
      <c r="B1386" s="693" t="s">
        <v>7471</v>
      </c>
      <c r="C1386" s="575" t="s">
        <v>73</v>
      </c>
      <c r="D1386" s="735" t="s">
        <v>855</v>
      </c>
      <c r="E1386" s="739">
        <v>1700</v>
      </c>
      <c r="F1386" s="573" t="s">
        <v>2119</v>
      </c>
      <c r="G1386" s="735" t="s">
        <v>2120</v>
      </c>
      <c r="H1386" s="735" t="s">
        <v>2121</v>
      </c>
      <c r="I1386" s="735" t="s">
        <v>771</v>
      </c>
      <c r="J1386" s="838" t="s">
        <v>2122</v>
      </c>
      <c r="K1386" s="840">
        <v>4</v>
      </c>
      <c r="L1386" s="574">
        <v>12</v>
      </c>
      <c r="M1386" s="841">
        <v>21760.799999999999</v>
      </c>
      <c r="N1386" s="839">
        <v>3</v>
      </c>
      <c r="O1386" s="574">
        <v>6</v>
      </c>
      <c r="P1386" s="689">
        <v>11139.15</v>
      </c>
    </row>
    <row r="1387" spans="1:16" s="770" customFormat="1" ht="24">
      <c r="A1387" s="727" t="s">
        <v>18642</v>
      </c>
      <c r="B1387" s="693" t="s">
        <v>7471</v>
      </c>
      <c r="C1387" s="575" t="s">
        <v>73</v>
      </c>
      <c r="D1387" s="735" t="s">
        <v>821</v>
      </c>
      <c r="E1387" s="739">
        <v>1900</v>
      </c>
      <c r="F1387" s="573" t="s">
        <v>2123</v>
      </c>
      <c r="G1387" s="735" t="s">
        <v>2124</v>
      </c>
      <c r="H1387" s="735" t="s">
        <v>2125</v>
      </c>
      <c r="I1387" s="735" t="s">
        <v>839</v>
      </c>
      <c r="J1387" s="838" t="s">
        <v>2125</v>
      </c>
      <c r="K1387" s="840">
        <v>2</v>
      </c>
      <c r="L1387" s="574">
        <v>12</v>
      </c>
      <c r="M1387" s="841">
        <v>24160.799999999999</v>
      </c>
      <c r="N1387" s="839">
        <v>2</v>
      </c>
      <c r="O1387" s="574">
        <v>6</v>
      </c>
      <c r="P1387" s="689">
        <v>12429.15</v>
      </c>
    </row>
    <row r="1388" spans="1:16" s="770" customFormat="1" ht="24">
      <c r="A1388" s="727" t="s">
        <v>18642</v>
      </c>
      <c r="B1388" s="693" t="s">
        <v>7471</v>
      </c>
      <c r="C1388" s="575" t="s">
        <v>73</v>
      </c>
      <c r="D1388" s="735" t="s">
        <v>803</v>
      </c>
      <c r="E1388" s="739">
        <v>2200</v>
      </c>
      <c r="F1388" s="573" t="s">
        <v>2126</v>
      </c>
      <c r="G1388" s="735" t="s">
        <v>2127</v>
      </c>
      <c r="H1388" s="735" t="s">
        <v>920</v>
      </c>
      <c r="I1388" s="735" t="s">
        <v>771</v>
      </c>
      <c r="J1388" s="838" t="s">
        <v>920</v>
      </c>
      <c r="K1388" s="840">
        <v>3</v>
      </c>
      <c r="L1388" s="574">
        <v>12</v>
      </c>
      <c r="M1388" s="841">
        <v>27760.799999999999</v>
      </c>
      <c r="N1388" s="839">
        <v>2</v>
      </c>
      <c r="O1388" s="574">
        <v>6</v>
      </c>
      <c r="P1388" s="689">
        <v>14244.9</v>
      </c>
    </row>
    <row r="1389" spans="1:16" s="770" customFormat="1" ht="24">
      <c r="A1389" s="727" t="s">
        <v>18642</v>
      </c>
      <c r="B1389" s="693" t="s">
        <v>7471</v>
      </c>
      <c r="C1389" s="575" t="s">
        <v>73</v>
      </c>
      <c r="D1389" s="735" t="s">
        <v>855</v>
      </c>
      <c r="E1389" s="739">
        <v>1700</v>
      </c>
      <c r="F1389" s="573" t="s">
        <v>2128</v>
      </c>
      <c r="G1389" s="735" t="s">
        <v>2129</v>
      </c>
      <c r="H1389" s="735" t="s">
        <v>1240</v>
      </c>
      <c r="I1389" s="735" t="s">
        <v>802</v>
      </c>
      <c r="J1389" s="838" t="s">
        <v>963</v>
      </c>
      <c r="K1389" s="840">
        <v>1</v>
      </c>
      <c r="L1389" s="574">
        <v>3</v>
      </c>
      <c r="M1389" s="841">
        <v>5440.2</v>
      </c>
      <c r="N1389" s="839" t="s">
        <v>786</v>
      </c>
      <c r="O1389" s="574" t="s">
        <v>786</v>
      </c>
      <c r="P1389" s="689"/>
    </row>
    <row r="1390" spans="1:16" s="770" customFormat="1" ht="24">
      <c r="A1390" s="727" t="s">
        <v>18642</v>
      </c>
      <c r="B1390" s="693" t="s">
        <v>7471</v>
      </c>
      <c r="C1390" s="575" t="s">
        <v>73</v>
      </c>
      <c r="D1390" s="735" t="s">
        <v>813</v>
      </c>
      <c r="E1390" s="739">
        <v>1900</v>
      </c>
      <c r="F1390" s="573" t="s">
        <v>2130</v>
      </c>
      <c r="G1390" s="735" t="s">
        <v>2131</v>
      </c>
      <c r="H1390" s="735" t="s">
        <v>824</v>
      </c>
      <c r="I1390" s="735" t="s">
        <v>802</v>
      </c>
      <c r="J1390" s="838" t="s">
        <v>825</v>
      </c>
      <c r="K1390" s="840">
        <v>4</v>
      </c>
      <c r="L1390" s="574">
        <v>12</v>
      </c>
      <c r="M1390" s="841">
        <v>24160.799999999999</v>
      </c>
      <c r="N1390" s="839">
        <v>3</v>
      </c>
      <c r="O1390" s="574">
        <v>6</v>
      </c>
      <c r="P1390" s="689">
        <v>12429.15</v>
      </c>
    </row>
    <row r="1391" spans="1:16" s="770" customFormat="1" ht="36">
      <c r="A1391" s="727" t="s">
        <v>18642</v>
      </c>
      <c r="B1391" s="693" t="s">
        <v>7471</v>
      </c>
      <c r="C1391" s="575" t="s">
        <v>73</v>
      </c>
      <c r="D1391" s="735" t="s">
        <v>1261</v>
      </c>
      <c r="E1391" s="739">
        <v>1900</v>
      </c>
      <c r="F1391" s="573" t="s">
        <v>2132</v>
      </c>
      <c r="G1391" s="735" t="s">
        <v>2133</v>
      </c>
      <c r="H1391" s="735" t="s">
        <v>1154</v>
      </c>
      <c r="I1391" s="735" t="s">
        <v>771</v>
      </c>
      <c r="J1391" s="838" t="s">
        <v>1154</v>
      </c>
      <c r="K1391" s="840">
        <v>4</v>
      </c>
      <c r="L1391" s="574">
        <v>12</v>
      </c>
      <c r="M1391" s="841">
        <v>24160.799999999999</v>
      </c>
      <c r="N1391" s="839">
        <v>2</v>
      </c>
      <c r="O1391" s="574">
        <v>6</v>
      </c>
      <c r="P1391" s="689">
        <v>12429.15</v>
      </c>
    </row>
    <row r="1392" spans="1:16" s="770" customFormat="1" ht="36">
      <c r="A1392" s="727" t="s">
        <v>18642</v>
      </c>
      <c r="B1392" s="693" t="s">
        <v>7471</v>
      </c>
      <c r="C1392" s="575" t="s">
        <v>73</v>
      </c>
      <c r="D1392" s="735" t="s">
        <v>1025</v>
      </c>
      <c r="E1392" s="739">
        <v>1900</v>
      </c>
      <c r="F1392" s="573" t="s">
        <v>2134</v>
      </c>
      <c r="G1392" s="735" t="s">
        <v>2135</v>
      </c>
      <c r="H1392" s="735" t="s">
        <v>2136</v>
      </c>
      <c r="I1392" s="735" t="s">
        <v>771</v>
      </c>
      <c r="J1392" s="838" t="s">
        <v>2137</v>
      </c>
      <c r="K1392" s="840">
        <v>4</v>
      </c>
      <c r="L1392" s="574">
        <v>12</v>
      </c>
      <c r="M1392" s="841">
        <v>24160.799999999999</v>
      </c>
      <c r="N1392" s="839">
        <v>2</v>
      </c>
      <c r="O1392" s="574">
        <v>6</v>
      </c>
      <c r="P1392" s="689">
        <v>12429.15</v>
      </c>
    </row>
    <row r="1393" spans="1:16" s="770" customFormat="1" ht="24">
      <c r="A1393" s="727" t="s">
        <v>18642</v>
      </c>
      <c r="B1393" s="693" t="s">
        <v>7471</v>
      </c>
      <c r="C1393" s="575" t="s">
        <v>73</v>
      </c>
      <c r="D1393" s="735" t="s">
        <v>855</v>
      </c>
      <c r="E1393" s="739">
        <v>1700</v>
      </c>
      <c r="F1393" s="573" t="s">
        <v>2138</v>
      </c>
      <c r="G1393" s="735" t="s">
        <v>2139</v>
      </c>
      <c r="H1393" s="735" t="s">
        <v>770</v>
      </c>
      <c r="I1393" s="735" t="s">
        <v>771</v>
      </c>
      <c r="J1393" s="838" t="s">
        <v>2140</v>
      </c>
      <c r="K1393" s="840">
        <v>1</v>
      </c>
      <c r="L1393" s="574">
        <v>1</v>
      </c>
      <c r="M1393" s="841">
        <v>1813.4</v>
      </c>
      <c r="N1393" s="839" t="s">
        <v>786</v>
      </c>
      <c r="O1393" s="574" t="s">
        <v>786</v>
      </c>
      <c r="P1393" s="689"/>
    </row>
    <row r="1394" spans="1:16" s="770" customFormat="1" ht="24">
      <c r="A1394" s="727" t="s">
        <v>18642</v>
      </c>
      <c r="B1394" s="693" t="s">
        <v>7471</v>
      </c>
      <c r="C1394" s="575" t="s">
        <v>73</v>
      </c>
      <c r="D1394" s="735" t="s">
        <v>913</v>
      </c>
      <c r="E1394" s="739">
        <v>1600</v>
      </c>
      <c r="F1394" s="573" t="s">
        <v>2141</v>
      </c>
      <c r="G1394" s="735" t="s">
        <v>2142</v>
      </c>
      <c r="H1394" s="735" t="s">
        <v>21</v>
      </c>
      <c r="I1394" s="735" t="s">
        <v>21</v>
      </c>
      <c r="J1394" s="838" t="s">
        <v>21</v>
      </c>
      <c r="K1394" s="840">
        <v>1</v>
      </c>
      <c r="L1394" s="574">
        <v>7</v>
      </c>
      <c r="M1394" s="841">
        <v>11887.13</v>
      </c>
      <c r="N1394" s="839">
        <v>2</v>
      </c>
      <c r="O1394" s="574">
        <v>6</v>
      </c>
      <c r="P1394" s="689">
        <v>10494.15</v>
      </c>
    </row>
    <row r="1395" spans="1:16" s="770" customFormat="1" ht="24">
      <c r="A1395" s="727" t="s">
        <v>18642</v>
      </c>
      <c r="B1395" s="693" t="s">
        <v>7471</v>
      </c>
      <c r="C1395" s="575" t="s">
        <v>73</v>
      </c>
      <c r="D1395" s="735" t="s">
        <v>1025</v>
      </c>
      <c r="E1395" s="739">
        <v>1900</v>
      </c>
      <c r="F1395" s="573" t="s">
        <v>2143</v>
      </c>
      <c r="G1395" s="735" t="s">
        <v>2144</v>
      </c>
      <c r="H1395" s="735" t="s">
        <v>770</v>
      </c>
      <c r="I1395" s="735" t="s">
        <v>771</v>
      </c>
      <c r="J1395" s="838" t="s">
        <v>1028</v>
      </c>
      <c r="K1395" s="840">
        <v>4</v>
      </c>
      <c r="L1395" s="574">
        <v>12</v>
      </c>
      <c r="M1395" s="841">
        <v>24160.799999999999</v>
      </c>
      <c r="N1395" s="839">
        <v>2</v>
      </c>
      <c r="O1395" s="574">
        <v>6</v>
      </c>
      <c r="P1395" s="689">
        <v>12429.15</v>
      </c>
    </row>
    <row r="1396" spans="1:16" s="770" customFormat="1" ht="48">
      <c r="A1396" s="727" t="s">
        <v>18642</v>
      </c>
      <c r="B1396" s="693" t="s">
        <v>7471</v>
      </c>
      <c r="C1396" s="575" t="s">
        <v>73</v>
      </c>
      <c r="D1396" s="735" t="s">
        <v>803</v>
      </c>
      <c r="E1396" s="739">
        <v>2200</v>
      </c>
      <c r="F1396" s="573" t="s">
        <v>2145</v>
      </c>
      <c r="G1396" s="735" t="s">
        <v>2146</v>
      </c>
      <c r="H1396" s="735" t="s">
        <v>2147</v>
      </c>
      <c r="I1396" s="735" t="s">
        <v>921</v>
      </c>
      <c r="J1396" s="838" t="s">
        <v>2148</v>
      </c>
      <c r="K1396" s="840">
        <v>4</v>
      </c>
      <c r="L1396" s="574">
        <v>12</v>
      </c>
      <c r="M1396" s="841">
        <v>27760.799999999999</v>
      </c>
      <c r="N1396" s="839">
        <v>2</v>
      </c>
      <c r="O1396" s="574">
        <v>6</v>
      </c>
      <c r="P1396" s="689">
        <v>14244.9</v>
      </c>
    </row>
    <row r="1397" spans="1:16" s="770" customFormat="1" ht="24">
      <c r="A1397" s="727" t="s">
        <v>18642</v>
      </c>
      <c r="B1397" s="693" t="s">
        <v>7471</v>
      </c>
      <c r="C1397" s="575" t="s">
        <v>73</v>
      </c>
      <c r="D1397" s="735" t="s">
        <v>767</v>
      </c>
      <c r="E1397" s="739">
        <v>1700</v>
      </c>
      <c r="F1397" s="573" t="s">
        <v>2149</v>
      </c>
      <c r="G1397" s="735" t="s">
        <v>2150</v>
      </c>
      <c r="H1397" s="735" t="s">
        <v>854</v>
      </c>
      <c r="I1397" s="735" t="s">
        <v>771</v>
      </c>
      <c r="J1397" s="838" t="s">
        <v>1667</v>
      </c>
      <c r="K1397" s="840">
        <v>4</v>
      </c>
      <c r="L1397" s="574">
        <v>12</v>
      </c>
      <c r="M1397" s="841">
        <v>21760.799999999999</v>
      </c>
      <c r="N1397" s="839">
        <v>2</v>
      </c>
      <c r="O1397" s="574">
        <v>5</v>
      </c>
      <c r="P1397" s="689">
        <v>9286.15</v>
      </c>
    </row>
    <row r="1398" spans="1:16" s="770" customFormat="1" ht="24">
      <c r="A1398" s="727" t="s">
        <v>18642</v>
      </c>
      <c r="B1398" s="693" t="s">
        <v>7471</v>
      </c>
      <c r="C1398" s="575" t="s">
        <v>73</v>
      </c>
      <c r="D1398" s="735" t="s">
        <v>767</v>
      </c>
      <c r="E1398" s="739">
        <v>1700</v>
      </c>
      <c r="F1398" s="573" t="s">
        <v>2151</v>
      </c>
      <c r="G1398" s="735" t="s">
        <v>2152</v>
      </c>
      <c r="H1398" s="735" t="s">
        <v>1091</v>
      </c>
      <c r="I1398" s="735" t="s">
        <v>771</v>
      </c>
      <c r="J1398" s="838" t="s">
        <v>875</v>
      </c>
      <c r="K1398" s="840">
        <v>4</v>
      </c>
      <c r="L1398" s="574">
        <v>12</v>
      </c>
      <c r="M1398" s="841">
        <v>19947.400000000001</v>
      </c>
      <c r="N1398" s="839">
        <v>2</v>
      </c>
      <c r="O1398" s="574">
        <v>6</v>
      </c>
      <c r="P1398" s="689">
        <v>11139.15</v>
      </c>
    </row>
    <row r="1399" spans="1:16" s="770" customFormat="1" ht="24">
      <c r="A1399" s="727" t="s">
        <v>18642</v>
      </c>
      <c r="B1399" s="693" t="s">
        <v>7471</v>
      </c>
      <c r="C1399" s="575" t="s">
        <v>73</v>
      </c>
      <c r="D1399" s="735" t="s">
        <v>1537</v>
      </c>
      <c r="E1399" s="739">
        <v>2700</v>
      </c>
      <c r="F1399" s="573" t="s">
        <v>2153</v>
      </c>
      <c r="G1399" s="735" t="s">
        <v>2154</v>
      </c>
      <c r="H1399" s="735" t="s">
        <v>864</v>
      </c>
      <c r="I1399" s="735" t="s">
        <v>771</v>
      </c>
      <c r="J1399" s="838" t="s">
        <v>864</v>
      </c>
      <c r="K1399" s="840">
        <v>2</v>
      </c>
      <c r="L1399" s="574">
        <v>13</v>
      </c>
      <c r="M1399" s="841">
        <v>33310.800000000003</v>
      </c>
      <c r="N1399" s="839">
        <v>2</v>
      </c>
      <c r="O1399" s="574">
        <v>6</v>
      </c>
      <c r="P1399" s="689">
        <v>17244.900000000001</v>
      </c>
    </row>
    <row r="1400" spans="1:16" s="770" customFormat="1" ht="24">
      <c r="A1400" s="727" t="s">
        <v>18642</v>
      </c>
      <c r="B1400" s="693" t="s">
        <v>7471</v>
      </c>
      <c r="C1400" s="575" t="s">
        <v>73</v>
      </c>
      <c r="D1400" s="735" t="s">
        <v>767</v>
      </c>
      <c r="E1400" s="739">
        <v>1700</v>
      </c>
      <c r="F1400" s="573" t="s">
        <v>2155</v>
      </c>
      <c r="G1400" s="735" t="s">
        <v>2156</v>
      </c>
      <c r="H1400" s="735" t="s">
        <v>824</v>
      </c>
      <c r="I1400" s="735" t="s">
        <v>782</v>
      </c>
      <c r="J1400" s="838" t="s">
        <v>825</v>
      </c>
      <c r="K1400" s="840">
        <v>4</v>
      </c>
      <c r="L1400" s="574">
        <v>10</v>
      </c>
      <c r="M1400" s="841">
        <v>18134</v>
      </c>
      <c r="N1400" s="839" t="s">
        <v>786</v>
      </c>
      <c r="O1400" s="574" t="s">
        <v>786</v>
      </c>
      <c r="P1400" s="689"/>
    </row>
    <row r="1401" spans="1:16" s="770" customFormat="1" ht="24">
      <c r="A1401" s="727" t="s">
        <v>18642</v>
      </c>
      <c r="B1401" s="693" t="s">
        <v>7471</v>
      </c>
      <c r="C1401" s="575" t="s">
        <v>73</v>
      </c>
      <c r="D1401" s="735" t="s">
        <v>2157</v>
      </c>
      <c r="E1401" s="739">
        <v>3500</v>
      </c>
      <c r="F1401" s="573" t="s">
        <v>2158</v>
      </c>
      <c r="G1401" s="735" t="s">
        <v>2159</v>
      </c>
      <c r="H1401" s="735" t="s">
        <v>824</v>
      </c>
      <c r="I1401" s="735" t="s">
        <v>771</v>
      </c>
      <c r="J1401" s="838" t="s">
        <v>825</v>
      </c>
      <c r="K1401" s="840">
        <v>2</v>
      </c>
      <c r="L1401" s="574">
        <v>12</v>
      </c>
      <c r="M1401" s="841">
        <v>43360.800000000003</v>
      </c>
      <c r="N1401" s="839">
        <v>2</v>
      </c>
      <c r="O1401" s="574">
        <v>7</v>
      </c>
      <c r="P1401" s="689">
        <v>22044.9</v>
      </c>
    </row>
    <row r="1402" spans="1:16" s="770" customFormat="1" ht="24">
      <c r="A1402" s="727" t="s">
        <v>18642</v>
      </c>
      <c r="B1402" s="693" t="s">
        <v>7471</v>
      </c>
      <c r="C1402" s="575" t="s">
        <v>73</v>
      </c>
      <c r="D1402" s="735" t="s">
        <v>821</v>
      </c>
      <c r="E1402" s="739">
        <v>1900</v>
      </c>
      <c r="F1402" s="573" t="s">
        <v>2160</v>
      </c>
      <c r="G1402" s="735" t="s">
        <v>2161</v>
      </c>
      <c r="H1402" s="735" t="s">
        <v>920</v>
      </c>
      <c r="I1402" s="735" t="s">
        <v>771</v>
      </c>
      <c r="J1402" s="838" t="s">
        <v>1525</v>
      </c>
      <c r="K1402" s="840">
        <v>2</v>
      </c>
      <c r="L1402" s="574">
        <v>12</v>
      </c>
      <c r="M1402" s="841">
        <v>24160.799999999999</v>
      </c>
      <c r="N1402" s="839">
        <v>2</v>
      </c>
      <c r="O1402" s="574">
        <v>6</v>
      </c>
      <c r="P1402" s="689">
        <v>12429.15</v>
      </c>
    </row>
    <row r="1403" spans="1:16" s="770" customFormat="1" ht="24">
      <c r="A1403" s="727" t="s">
        <v>18642</v>
      </c>
      <c r="B1403" s="693" t="s">
        <v>7471</v>
      </c>
      <c r="C1403" s="575" t="s">
        <v>73</v>
      </c>
      <c r="D1403" s="735" t="s">
        <v>2162</v>
      </c>
      <c r="E1403" s="739">
        <v>1900</v>
      </c>
      <c r="F1403" s="573" t="s">
        <v>2163</v>
      </c>
      <c r="G1403" s="735" t="s">
        <v>2164</v>
      </c>
      <c r="H1403" s="735" t="s">
        <v>824</v>
      </c>
      <c r="I1403" s="735" t="s">
        <v>771</v>
      </c>
      <c r="J1403" s="838" t="s">
        <v>825</v>
      </c>
      <c r="K1403" s="840">
        <v>2</v>
      </c>
      <c r="L1403" s="574">
        <v>12</v>
      </c>
      <c r="M1403" s="841">
        <v>24160.799999999999</v>
      </c>
      <c r="N1403" s="839">
        <v>2</v>
      </c>
      <c r="O1403" s="574">
        <v>6</v>
      </c>
      <c r="P1403" s="689">
        <v>12429.15</v>
      </c>
    </row>
    <row r="1404" spans="1:16" s="770" customFormat="1" ht="24">
      <c r="A1404" s="727" t="s">
        <v>18642</v>
      </c>
      <c r="B1404" s="693" t="s">
        <v>7471</v>
      </c>
      <c r="C1404" s="575" t="s">
        <v>73</v>
      </c>
      <c r="D1404" s="735" t="s">
        <v>2165</v>
      </c>
      <c r="E1404" s="739">
        <v>3000</v>
      </c>
      <c r="F1404" s="573" t="s">
        <v>2166</v>
      </c>
      <c r="G1404" s="735" t="s">
        <v>2167</v>
      </c>
      <c r="H1404" s="735" t="s">
        <v>824</v>
      </c>
      <c r="I1404" s="735" t="s">
        <v>771</v>
      </c>
      <c r="J1404" s="838" t="s">
        <v>825</v>
      </c>
      <c r="K1404" s="840">
        <v>2</v>
      </c>
      <c r="L1404" s="574">
        <v>12</v>
      </c>
      <c r="M1404" s="841">
        <v>37360.800000000003</v>
      </c>
      <c r="N1404" s="839">
        <v>2</v>
      </c>
      <c r="O1404" s="574">
        <v>6</v>
      </c>
      <c r="P1404" s="689">
        <v>19044.900000000001</v>
      </c>
    </row>
    <row r="1405" spans="1:16" s="770" customFormat="1" ht="24">
      <c r="A1405" s="727" t="s">
        <v>18642</v>
      </c>
      <c r="B1405" s="693" t="s">
        <v>7471</v>
      </c>
      <c r="C1405" s="575" t="s">
        <v>73</v>
      </c>
      <c r="D1405" s="735" t="s">
        <v>2168</v>
      </c>
      <c r="E1405" s="739">
        <v>6800</v>
      </c>
      <c r="F1405" s="573" t="s">
        <v>2169</v>
      </c>
      <c r="G1405" s="735" t="s">
        <v>2170</v>
      </c>
      <c r="H1405" s="735" t="s">
        <v>21</v>
      </c>
      <c r="I1405" s="735" t="s">
        <v>21</v>
      </c>
      <c r="J1405" s="838" t="s">
        <v>21</v>
      </c>
      <c r="K1405" s="840">
        <v>2</v>
      </c>
      <c r="L1405" s="574">
        <v>6</v>
      </c>
      <c r="M1405" s="841">
        <v>39893.730000000003</v>
      </c>
      <c r="N1405" s="839" t="s">
        <v>786</v>
      </c>
      <c r="O1405" s="574" t="s">
        <v>786</v>
      </c>
      <c r="P1405" s="689"/>
    </row>
    <row r="1406" spans="1:16" s="770" customFormat="1" ht="24">
      <c r="A1406" s="727" t="s">
        <v>18642</v>
      </c>
      <c r="B1406" s="693" t="s">
        <v>7471</v>
      </c>
      <c r="C1406" s="575" t="s">
        <v>73</v>
      </c>
      <c r="D1406" s="735" t="s">
        <v>1025</v>
      </c>
      <c r="E1406" s="739">
        <v>1900</v>
      </c>
      <c r="F1406" s="573" t="s">
        <v>2171</v>
      </c>
      <c r="G1406" s="735" t="s">
        <v>2172</v>
      </c>
      <c r="H1406" s="735" t="s">
        <v>920</v>
      </c>
      <c r="I1406" s="735" t="s">
        <v>771</v>
      </c>
      <c r="J1406" s="838" t="s">
        <v>920</v>
      </c>
      <c r="K1406" s="840">
        <v>4</v>
      </c>
      <c r="L1406" s="574">
        <v>12</v>
      </c>
      <c r="M1406" s="841">
        <v>24160.799999999999</v>
      </c>
      <c r="N1406" s="839">
        <v>2</v>
      </c>
      <c r="O1406" s="574">
        <v>6</v>
      </c>
      <c r="P1406" s="689">
        <v>12429.15</v>
      </c>
    </row>
    <row r="1407" spans="1:16" s="770" customFormat="1" ht="24">
      <c r="A1407" s="727" t="s">
        <v>18642</v>
      </c>
      <c r="B1407" s="693" t="s">
        <v>7471</v>
      </c>
      <c r="C1407" s="575" t="s">
        <v>73</v>
      </c>
      <c r="D1407" s="735" t="s">
        <v>1788</v>
      </c>
      <c r="E1407" s="739">
        <v>2500</v>
      </c>
      <c r="F1407" s="573" t="s">
        <v>2173</v>
      </c>
      <c r="G1407" s="735" t="s">
        <v>2174</v>
      </c>
      <c r="H1407" s="735" t="s">
        <v>824</v>
      </c>
      <c r="I1407" s="735" t="s">
        <v>771</v>
      </c>
      <c r="J1407" s="838" t="s">
        <v>825</v>
      </c>
      <c r="K1407" s="840">
        <v>2</v>
      </c>
      <c r="L1407" s="574">
        <v>12</v>
      </c>
      <c r="M1407" s="841">
        <v>31360.799999999999</v>
      </c>
      <c r="N1407" s="839">
        <v>2</v>
      </c>
      <c r="O1407" s="574">
        <v>6</v>
      </c>
      <c r="P1407" s="689">
        <v>16044.9</v>
      </c>
    </row>
    <row r="1408" spans="1:16" s="770" customFormat="1" ht="24">
      <c r="A1408" s="727" t="s">
        <v>18642</v>
      </c>
      <c r="B1408" s="693" t="s">
        <v>7471</v>
      </c>
      <c r="C1408" s="575" t="s">
        <v>73</v>
      </c>
      <c r="D1408" s="735" t="s">
        <v>2175</v>
      </c>
      <c r="E1408" s="739">
        <v>3900</v>
      </c>
      <c r="F1408" s="573" t="s">
        <v>2176</v>
      </c>
      <c r="G1408" s="735" t="s">
        <v>2177</v>
      </c>
      <c r="H1408" s="735" t="s">
        <v>879</v>
      </c>
      <c r="I1408" s="735" t="s">
        <v>802</v>
      </c>
      <c r="J1408" s="838" t="s">
        <v>2091</v>
      </c>
      <c r="K1408" s="840">
        <v>3</v>
      </c>
      <c r="L1408" s="574">
        <v>12</v>
      </c>
      <c r="M1408" s="841">
        <v>48160.800000000003</v>
      </c>
      <c r="N1408" s="839">
        <v>2</v>
      </c>
      <c r="O1408" s="574">
        <v>6</v>
      </c>
      <c r="P1408" s="689">
        <v>24444.9</v>
      </c>
    </row>
    <row r="1409" spans="1:16" s="770" customFormat="1" ht="24">
      <c r="A1409" s="727" t="s">
        <v>18642</v>
      </c>
      <c r="B1409" s="693" t="s">
        <v>7471</v>
      </c>
      <c r="C1409" s="575" t="s">
        <v>73</v>
      </c>
      <c r="D1409" s="735" t="s">
        <v>803</v>
      </c>
      <c r="E1409" s="739">
        <v>2200</v>
      </c>
      <c r="F1409" s="573" t="s">
        <v>2178</v>
      </c>
      <c r="G1409" s="735" t="s">
        <v>2179</v>
      </c>
      <c r="H1409" s="735" t="s">
        <v>1135</v>
      </c>
      <c r="I1409" s="735" t="s">
        <v>771</v>
      </c>
      <c r="J1409" s="838" t="s">
        <v>2180</v>
      </c>
      <c r="K1409" s="840">
        <v>3</v>
      </c>
      <c r="L1409" s="574">
        <v>12</v>
      </c>
      <c r="M1409" s="841">
        <v>27760.799999999999</v>
      </c>
      <c r="N1409" s="839">
        <v>2</v>
      </c>
      <c r="O1409" s="574">
        <v>6</v>
      </c>
      <c r="P1409" s="689">
        <v>14244.9</v>
      </c>
    </row>
    <row r="1410" spans="1:16" s="770" customFormat="1" ht="24">
      <c r="A1410" s="727" t="s">
        <v>18642</v>
      </c>
      <c r="B1410" s="693" t="s">
        <v>7471</v>
      </c>
      <c r="C1410" s="575" t="s">
        <v>73</v>
      </c>
      <c r="D1410" s="735" t="s">
        <v>1985</v>
      </c>
      <c r="E1410" s="739">
        <v>1800</v>
      </c>
      <c r="F1410" s="573" t="s">
        <v>2181</v>
      </c>
      <c r="G1410" s="735" t="s">
        <v>2182</v>
      </c>
      <c r="H1410" s="735" t="s">
        <v>824</v>
      </c>
      <c r="I1410" s="735" t="s">
        <v>802</v>
      </c>
      <c r="J1410" s="838" t="s">
        <v>825</v>
      </c>
      <c r="K1410" s="840">
        <v>2</v>
      </c>
      <c r="L1410" s="574">
        <v>12</v>
      </c>
      <c r="M1410" s="841">
        <v>22960.799999999999</v>
      </c>
      <c r="N1410" s="839">
        <v>2</v>
      </c>
      <c r="O1410" s="574">
        <v>6</v>
      </c>
      <c r="P1410" s="689">
        <v>11784.15</v>
      </c>
    </row>
    <row r="1411" spans="1:16" s="770" customFormat="1" ht="24">
      <c r="A1411" s="727" t="s">
        <v>18642</v>
      </c>
      <c r="B1411" s="693" t="s">
        <v>7471</v>
      </c>
      <c r="C1411" s="575" t="s">
        <v>73</v>
      </c>
      <c r="D1411" s="735" t="s">
        <v>787</v>
      </c>
      <c r="E1411" s="739">
        <v>1600</v>
      </c>
      <c r="F1411" s="573" t="s">
        <v>2183</v>
      </c>
      <c r="G1411" s="735" t="s">
        <v>2184</v>
      </c>
      <c r="H1411" s="735" t="s">
        <v>21</v>
      </c>
      <c r="I1411" s="735" t="s">
        <v>21</v>
      </c>
      <c r="J1411" s="838" t="s">
        <v>21</v>
      </c>
      <c r="K1411" s="840">
        <v>2</v>
      </c>
      <c r="L1411" s="574">
        <v>12</v>
      </c>
      <c r="M1411" s="841">
        <v>20560.8</v>
      </c>
      <c r="N1411" s="839">
        <v>2</v>
      </c>
      <c r="O1411" s="574">
        <v>6</v>
      </c>
      <c r="P1411" s="689">
        <v>10494.15</v>
      </c>
    </row>
    <row r="1412" spans="1:16" s="770" customFormat="1" ht="24">
      <c r="A1412" s="727" t="s">
        <v>18642</v>
      </c>
      <c r="B1412" s="693" t="s">
        <v>7471</v>
      </c>
      <c r="C1412" s="575" t="s">
        <v>73</v>
      </c>
      <c r="D1412" s="735" t="s">
        <v>2185</v>
      </c>
      <c r="E1412" s="739">
        <v>2500</v>
      </c>
      <c r="F1412" s="573" t="s">
        <v>2186</v>
      </c>
      <c r="G1412" s="735" t="s">
        <v>2187</v>
      </c>
      <c r="H1412" s="735" t="s">
        <v>824</v>
      </c>
      <c r="I1412" s="735" t="s">
        <v>771</v>
      </c>
      <c r="J1412" s="838" t="s">
        <v>825</v>
      </c>
      <c r="K1412" s="840">
        <v>2</v>
      </c>
      <c r="L1412" s="574">
        <v>12</v>
      </c>
      <c r="M1412" s="841">
        <v>31360.799999999999</v>
      </c>
      <c r="N1412" s="839">
        <v>2</v>
      </c>
      <c r="O1412" s="574">
        <v>6</v>
      </c>
      <c r="P1412" s="689">
        <v>16044.9</v>
      </c>
    </row>
    <row r="1413" spans="1:16" s="770" customFormat="1" ht="24">
      <c r="A1413" s="727" t="s">
        <v>18642</v>
      </c>
      <c r="B1413" s="693" t="s">
        <v>7471</v>
      </c>
      <c r="C1413" s="575" t="s">
        <v>73</v>
      </c>
      <c r="D1413" s="735" t="s">
        <v>974</v>
      </c>
      <c r="E1413" s="739">
        <v>3400</v>
      </c>
      <c r="F1413" s="573" t="s">
        <v>2188</v>
      </c>
      <c r="G1413" s="735" t="s">
        <v>2189</v>
      </c>
      <c r="H1413" s="735" t="s">
        <v>2190</v>
      </c>
      <c r="I1413" s="735" t="s">
        <v>1125</v>
      </c>
      <c r="J1413" s="838" t="s">
        <v>2190</v>
      </c>
      <c r="K1413" s="840">
        <v>3</v>
      </c>
      <c r="L1413" s="574">
        <v>12</v>
      </c>
      <c r="M1413" s="841">
        <v>42160.800000000003</v>
      </c>
      <c r="N1413" s="839">
        <v>2</v>
      </c>
      <c r="O1413" s="574">
        <v>6</v>
      </c>
      <c r="P1413" s="689">
        <v>21444.9</v>
      </c>
    </row>
    <row r="1414" spans="1:16" s="770" customFormat="1" ht="24">
      <c r="A1414" s="727" t="s">
        <v>18642</v>
      </c>
      <c r="B1414" s="693" t="s">
        <v>7471</v>
      </c>
      <c r="C1414" s="575" t="s">
        <v>73</v>
      </c>
      <c r="D1414" s="735" t="s">
        <v>1025</v>
      </c>
      <c r="E1414" s="739">
        <v>1900</v>
      </c>
      <c r="F1414" s="573" t="s">
        <v>2191</v>
      </c>
      <c r="G1414" s="735" t="s">
        <v>2192</v>
      </c>
      <c r="H1414" s="735" t="s">
        <v>770</v>
      </c>
      <c r="I1414" s="735" t="s">
        <v>771</v>
      </c>
      <c r="J1414" s="838" t="s">
        <v>1800</v>
      </c>
      <c r="K1414" s="840">
        <v>4</v>
      </c>
      <c r="L1414" s="574">
        <v>12</v>
      </c>
      <c r="M1414" s="841">
        <v>24160.799999999999</v>
      </c>
      <c r="N1414" s="839">
        <v>2</v>
      </c>
      <c r="O1414" s="574">
        <v>6</v>
      </c>
      <c r="P1414" s="689">
        <v>12429.15</v>
      </c>
    </row>
    <row r="1415" spans="1:16" s="770" customFormat="1" ht="36">
      <c r="A1415" s="727" t="s">
        <v>18642</v>
      </c>
      <c r="B1415" s="693" t="s">
        <v>7471</v>
      </c>
      <c r="C1415" s="575" t="s">
        <v>73</v>
      </c>
      <c r="D1415" s="735" t="s">
        <v>767</v>
      </c>
      <c r="E1415" s="739">
        <v>1700</v>
      </c>
      <c r="F1415" s="573" t="s">
        <v>2193</v>
      </c>
      <c r="G1415" s="735" t="s">
        <v>2194</v>
      </c>
      <c r="H1415" s="735" t="s">
        <v>854</v>
      </c>
      <c r="I1415" s="735" t="s">
        <v>771</v>
      </c>
      <c r="J1415" s="838" t="s">
        <v>2195</v>
      </c>
      <c r="K1415" s="840">
        <v>4</v>
      </c>
      <c r="L1415" s="574">
        <v>12</v>
      </c>
      <c r="M1415" s="841">
        <v>21760.799999999999</v>
      </c>
      <c r="N1415" s="839">
        <v>2</v>
      </c>
      <c r="O1415" s="574">
        <v>6</v>
      </c>
      <c r="P1415" s="689">
        <v>11139.15</v>
      </c>
    </row>
    <row r="1416" spans="1:16" s="770" customFormat="1" ht="24">
      <c r="A1416" s="727" t="s">
        <v>18642</v>
      </c>
      <c r="B1416" s="693" t="s">
        <v>7471</v>
      </c>
      <c r="C1416" s="575" t="s">
        <v>73</v>
      </c>
      <c r="D1416" s="735" t="s">
        <v>767</v>
      </c>
      <c r="E1416" s="739">
        <v>1700</v>
      </c>
      <c r="F1416" s="573" t="s">
        <v>2196</v>
      </c>
      <c r="G1416" s="735" t="s">
        <v>2197</v>
      </c>
      <c r="H1416" s="735" t="s">
        <v>854</v>
      </c>
      <c r="I1416" s="735" t="s">
        <v>771</v>
      </c>
      <c r="J1416" s="838" t="s">
        <v>854</v>
      </c>
      <c r="K1416" s="840">
        <v>4</v>
      </c>
      <c r="L1416" s="574">
        <v>13</v>
      </c>
      <c r="M1416" s="841">
        <v>21760.799999999999</v>
      </c>
      <c r="N1416" s="839">
        <v>2</v>
      </c>
      <c r="O1416" s="574">
        <v>6</v>
      </c>
      <c r="P1416" s="689">
        <v>11139.15</v>
      </c>
    </row>
    <row r="1417" spans="1:16" s="770" customFormat="1" ht="36">
      <c r="A1417" s="727" t="s">
        <v>18642</v>
      </c>
      <c r="B1417" s="693" t="s">
        <v>7471</v>
      </c>
      <c r="C1417" s="575" t="s">
        <v>73</v>
      </c>
      <c r="D1417" s="735" t="s">
        <v>767</v>
      </c>
      <c r="E1417" s="739">
        <v>1700</v>
      </c>
      <c r="F1417" s="573" t="s">
        <v>2198</v>
      </c>
      <c r="G1417" s="735" t="s">
        <v>2199</v>
      </c>
      <c r="H1417" s="735" t="s">
        <v>1409</v>
      </c>
      <c r="I1417" s="735" t="s">
        <v>802</v>
      </c>
      <c r="J1417" s="838" t="s">
        <v>1409</v>
      </c>
      <c r="K1417" s="840">
        <v>4</v>
      </c>
      <c r="L1417" s="574">
        <v>12</v>
      </c>
      <c r="M1417" s="841">
        <v>21760.799999999999</v>
      </c>
      <c r="N1417" s="839">
        <v>2</v>
      </c>
      <c r="O1417" s="574">
        <v>6</v>
      </c>
      <c r="P1417" s="689">
        <v>11139.15</v>
      </c>
    </row>
    <row r="1418" spans="1:16" s="770" customFormat="1" ht="24">
      <c r="A1418" s="727" t="s">
        <v>18642</v>
      </c>
      <c r="B1418" s="693" t="s">
        <v>7471</v>
      </c>
      <c r="C1418" s="575" t="s">
        <v>73</v>
      </c>
      <c r="D1418" s="735" t="s">
        <v>778</v>
      </c>
      <c r="E1418" s="739">
        <v>1750</v>
      </c>
      <c r="F1418" s="573" t="s">
        <v>2200</v>
      </c>
      <c r="G1418" s="735" t="s">
        <v>2201</v>
      </c>
      <c r="H1418" s="735" t="s">
        <v>2202</v>
      </c>
      <c r="I1418" s="735" t="s">
        <v>782</v>
      </c>
      <c r="J1418" s="838" t="s">
        <v>2202</v>
      </c>
      <c r="K1418" s="840">
        <v>4</v>
      </c>
      <c r="L1418" s="574">
        <v>12</v>
      </c>
      <c r="M1418" s="841">
        <v>22360.799999999999</v>
      </c>
      <c r="N1418" s="839">
        <v>3</v>
      </c>
      <c r="O1418" s="574">
        <v>6</v>
      </c>
      <c r="P1418" s="689">
        <v>11461.65</v>
      </c>
    </row>
    <row r="1419" spans="1:16" s="770" customFormat="1" ht="36">
      <c r="A1419" s="727" t="s">
        <v>18642</v>
      </c>
      <c r="B1419" s="693" t="s">
        <v>7471</v>
      </c>
      <c r="C1419" s="575" t="s">
        <v>73</v>
      </c>
      <c r="D1419" s="735" t="s">
        <v>2203</v>
      </c>
      <c r="E1419" s="739">
        <v>2500</v>
      </c>
      <c r="F1419" s="573" t="s">
        <v>2204</v>
      </c>
      <c r="G1419" s="735" t="s">
        <v>2205</v>
      </c>
      <c r="H1419" s="735" t="s">
        <v>824</v>
      </c>
      <c r="I1419" s="735" t="s">
        <v>771</v>
      </c>
      <c r="J1419" s="838" t="s">
        <v>825</v>
      </c>
      <c r="K1419" s="840">
        <v>2</v>
      </c>
      <c r="L1419" s="574">
        <v>12</v>
      </c>
      <c r="M1419" s="841">
        <v>31360.799999999999</v>
      </c>
      <c r="N1419" s="839">
        <v>2</v>
      </c>
      <c r="O1419" s="574">
        <v>6</v>
      </c>
      <c r="P1419" s="689">
        <v>16044.9</v>
      </c>
    </row>
    <row r="1420" spans="1:16" s="770" customFormat="1" ht="36">
      <c r="A1420" s="727" t="s">
        <v>18642</v>
      </c>
      <c r="B1420" s="693" t="s">
        <v>7471</v>
      </c>
      <c r="C1420" s="575" t="s">
        <v>73</v>
      </c>
      <c r="D1420" s="735" t="s">
        <v>778</v>
      </c>
      <c r="E1420" s="739">
        <v>1750</v>
      </c>
      <c r="F1420" s="573" t="s">
        <v>2206</v>
      </c>
      <c r="G1420" s="735" t="s">
        <v>2207</v>
      </c>
      <c r="H1420" s="735" t="s">
        <v>2208</v>
      </c>
      <c r="I1420" s="735" t="s">
        <v>944</v>
      </c>
      <c r="J1420" s="838" t="s">
        <v>2209</v>
      </c>
      <c r="K1420" s="840">
        <v>4</v>
      </c>
      <c r="L1420" s="574">
        <v>12</v>
      </c>
      <c r="M1420" s="841">
        <v>22360.799999999999</v>
      </c>
      <c r="N1420" s="839">
        <v>3</v>
      </c>
      <c r="O1420" s="574">
        <v>6</v>
      </c>
      <c r="P1420" s="689">
        <v>11461.65</v>
      </c>
    </row>
    <row r="1421" spans="1:16" s="770" customFormat="1" ht="24">
      <c r="A1421" s="727" t="s">
        <v>18642</v>
      </c>
      <c r="B1421" s="693" t="s">
        <v>7471</v>
      </c>
      <c r="C1421" s="575" t="s">
        <v>73</v>
      </c>
      <c r="D1421" s="735" t="s">
        <v>813</v>
      </c>
      <c r="E1421" s="739">
        <v>1900</v>
      </c>
      <c r="F1421" s="573" t="s">
        <v>2210</v>
      </c>
      <c r="G1421" s="735" t="s">
        <v>2211</v>
      </c>
      <c r="H1421" s="735" t="s">
        <v>1091</v>
      </c>
      <c r="I1421" s="735" t="s">
        <v>771</v>
      </c>
      <c r="J1421" s="838" t="s">
        <v>2212</v>
      </c>
      <c r="K1421" s="840">
        <v>4</v>
      </c>
      <c r="L1421" s="574">
        <v>12</v>
      </c>
      <c r="M1421" s="841">
        <v>24160.799999999999</v>
      </c>
      <c r="N1421" s="839">
        <v>3</v>
      </c>
      <c r="O1421" s="574">
        <v>6</v>
      </c>
      <c r="P1421" s="689">
        <v>12429.15</v>
      </c>
    </row>
    <row r="1422" spans="1:16" s="770" customFormat="1" ht="24">
      <c r="A1422" s="727" t="s">
        <v>18642</v>
      </c>
      <c r="B1422" s="693" t="s">
        <v>7471</v>
      </c>
      <c r="C1422" s="575" t="s">
        <v>73</v>
      </c>
      <c r="D1422" s="735" t="s">
        <v>818</v>
      </c>
      <c r="E1422" s="739">
        <v>1700</v>
      </c>
      <c r="F1422" s="573" t="s">
        <v>2213</v>
      </c>
      <c r="G1422" s="735" t="s">
        <v>2214</v>
      </c>
      <c r="H1422" s="735" t="s">
        <v>824</v>
      </c>
      <c r="I1422" s="735" t="s">
        <v>771</v>
      </c>
      <c r="J1422" s="838" t="s">
        <v>825</v>
      </c>
      <c r="K1422" s="840">
        <v>4</v>
      </c>
      <c r="L1422" s="574">
        <v>12</v>
      </c>
      <c r="M1422" s="841">
        <v>21760.799999999999</v>
      </c>
      <c r="N1422" s="839">
        <v>2</v>
      </c>
      <c r="O1422" s="574">
        <v>6</v>
      </c>
      <c r="P1422" s="689">
        <v>11139.15</v>
      </c>
    </row>
    <row r="1423" spans="1:16" s="770" customFormat="1" ht="24">
      <c r="A1423" s="727" t="s">
        <v>18642</v>
      </c>
      <c r="B1423" s="693" t="s">
        <v>7471</v>
      </c>
      <c r="C1423" s="575" t="s">
        <v>73</v>
      </c>
      <c r="D1423" s="735" t="s">
        <v>767</v>
      </c>
      <c r="E1423" s="739">
        <v>1700</v>
      </c>
      <c r="F1423" s="573" t="s">
        <v>2215</v>
      </c>
      <c r="G1423" s="735" t="s">
        <v>2216</v>
      </c>
      <c r="H1423" s="735" t="s">
        <v>1053</v>
      </c>
      <c r="I1423" s="735" t="s">
        <v>771</v>
      </c>
      <c r="J1423" s="838" t="s">
        <v>2122</v>
      </c>
      <c r="K1423" s="840">
        <v>4</v>
      </c>
      <c r="L1423" s="574">
        <v>12</v>
      </c>
      <c r="M1423" s="841">
        <v>21760.799999999999</v>
      </c>
      <c r="N1423" s="839">
        <v>2</v>
      </c>
      <c r="O1423" s="574">
        <v>6</v>
      </c>
      <c r="P1423" s="689">
        <v>11139.15</v>
      </c>
    </row>
    <row r="1424" spans="1:16" s="770" customFormat="1" ht="24">
      <c r="A1424" s="727" t="s">
        <v>18642</v>
      </c>
      <c r="B1424" s="693" t="s">
        <v>7471</v>
      </c>
      <c r="C1424" s="575" t="s">
        <v>73</v>
      </c>
      <c r="D1424" s="735" t="s">
        <v>855</v>
      </c>
      <c r="E1424" s="739">
        <v>1700</v>
      </c>
      <c r="F1424" s="573" t="s">
        <v>2217</v>
      </c>
      <c r="G1424" s="735" t="s">
        <v>2218</v>
      </c>
      <c r="H1424" s="735" t="s">
        <v>859</v>
      </c>
      <c r="I1424" s="735" t="s">
        <v>782</v>
      </c>
      <c r="J1424" s="838" t="s">
        <v>859</v>
      </c>
      <c r="K1424" s="840">
        <v>4</v>
      </c>
      <c r="L1424" s="574">
        <v>12</v>
      </c>
      <c r="M1424" s="841">
        <v>21760.799999999999</v>
      </c>
      <c r="N1424" s="839">
        <v>3</v>
      </c>
      <c r="O1424" s="574">
        <v>6</v>
      </c>
      <c r="P1424" s="689">
        <v>11139.15</v>
      </c>
    </row>
    <row r="1425" spans="1:16" s="770" customFormat="1" ht="24">
      <c r="A1425" s="727" t="s">
        <v>18642</v>
      </c>
      <c r="B1425" s="693" t="s">
        <v>7471</v>
      </c>
      <c r="C1425" s="575" t="s">
        <v>73</v>
      </c>
      <c r="D1425" s="735" t="s">
        <v>803</v>
      </c>
      <c r="E1425" s="739">
        <v>2200</v>
      </c>
      <c r="F1425" s="573" t="s">
        <v>2219</v>
      </c>
      <c r="G1425" s="735" t="s">
        <v>2220</v>
      </c>
      <c r="H1425" s="735" t="s">
        <v>859</v>
      </c>
      <c r="I1425" s="735" t="s">
        <v>771</v>
      </c>
      <c r="J1425" s="838" t="s">
        <v>859</v>
      </c>
      <c r="K1425" s="840">
        <v>4</v>
      </c>
      <c r="L1425" s="574">
        <v>12</v>
      </c>
      <c r="M1425" s="841">
        <v>27760.799999999999</v>
      </c>
      <c r="N1425" s="839">
        <v>2</v>
      </c>
      <c r="O1425" s="574">
        <v>6</v>
      </c>
      <c r="P1425" s="689">
        <v>14244.9</v>
      </c>
    </row>
    <row r="1426" spans="1:16" s="770" customFormat="1" ht="24">
      <c r="A1426" s="727" t="s">
        <v>18642</v>
      </c>
      <c r="B1426" s="693" t="s">
        <v>7471</v>
      </c>
      <c r="C1426" s="575" t="s">
        <v>73</v>
      </c>
      <c r="D1426" s="735" t="s">
        <v>1025</v>
      </c>
      <c r="E1426" s="739">
        <v>1900</v>
      </c>
      <c r="F1426" s="573" t="s">
        <v>2221</v>
      </c>
      <c r="G1426" s="735" t="s">
        <v>2222</v>
      </c>
      <c r="H1426" s="735" t="s">
        <v>2223</v>
      </c>
      <c r="I1426" s="735" t="s">
        <v>771</v>
      </c>
      <c r="J1426" s="838" t="s">
        <v>2224</v>
      </c>
      <c r="K1426" s="840">
        <v>4</v>
      </c>
      <c r="L1426" s="574">
        <v>12</v>
      </c>
      <c r="M1426" s="841">
        <v>24160.799999999999</v>
      </c>
      <c r="N1426" s="839">
        <v>2</v>
      </c>
      <c r="O1426" s="574">
        <v>6</v>
      </c>
      <c r="P1426" s="689">
        <v>12429.15</v>
      </c>
    </row>
    <row r="1427" spans="1:16" s="770" customFormat="1" ht="24">
      <c r="A1427" s="727" t="s">
        <v>18642</v>
      </c>
      <c r="B1427" s="693" t="s">
        <v>7471</v>
      </c>
      <c r="C1427" s="575" t="s">
        <v>73</v>
      </c>
      <c r="D1427" s="735" t="s">
        <v>2225</v>
      </c>
      <c r="E1427" s="739">
        <v>4000</v>
      </c>
      <c r="F1427" s="573" t="s">
        <v>2226</v>
      </c>
      <c r="G1427" s="735" t="s">
        <v>2227</v>
      </c>
      <c r="H1427" s="735" t="s">
        <v>21</v>
      </c>
      <c r="I1427" s="735" t="s">
        <v>21</v>
      </c>
      <c r="J1427" s="838" t="s">
        <v>21</v>
      </c>
      <c r="K1427" s="840">
        <v>1</v>
      </c>
      <c r="L1427" s="574">
        <v>1</v>
      </c>
      <c r="M1427" s="841">
        <v>2513.4</v>
      </c>
      <c r="N1427" s="839">
        <v>2</v>
      </c>
      <c r="O1427" s="574">
        <v>6</v>
      </c>
      <c r="P1427" s="689">
        <v>25044.9</v>
      </c>
    </row>
    <row r="1428" spans="1:16" s="770" customFormat="1" ht="24">
      <c r="A1428" s="727" t="s">
        <v>18642</v>
      </c>
      <c r="B1428" s="693" t="s">
        <v>7471</v>
      </c>
      <c r="C1428" s="575" t="s">
        <v>73</v>
      </c>
      <c r="D1428" s="735" t="s">
        <v>1955</v>
      </c>
      <c r="E1428" s="739">
        <v>2100</v>
      </c>
      <c r="F1428" s="573" t="s">
        <v>2228</v>
      </c>
      <c r="G1428" s="735" t="s">
        <v>2229</v>
      </c>
      <c r="H1428" s="735" t="s">
        <v>888</v>
      </c>
      <c r="I1428" s="735" t="s">
        <v>802</v>
      </c>
      <c r="J1428" s="838" t="s">
        <v>888</v>
      </c>
      <c r="K1428" s="840">
        <v>2</v>
      </c>
      <c r="L1428" s="574">
        <v>12</v>
      </c>
      <c r="M1428" s="841">
        <v>26560.799999999999</v>
      </c>
      <c r="N1428" s="839">
        <v>2</v>
      </c>
      <c r="O1428" s="574">
        <v>6</v>
      </c>
      <c r="P1428" s="689">
        <v>13644.9</v>
      </c>
    </row>
    <row r="1429" spans="1:16" s="770" customFormat="1" ht="24">
      <c r="A1429" s="727" t="s">
        <v>18642</v>
      </c>
      <c r="B1429" s="693" t="s">
        <v>7471</v>
      </c>
      <c r="C1429" s="575" t="s">
        <v>73</v>
      </c>
      <c r="D1429" s="735" t="s">
        <v>855</v>
      </c>
      <c r="E1429" s="739">
        <v>1700</v>
      </c>
      <c r="F1429" s="573" t="s">
        <v>2230</v>
      </c>
      <c r="G1429" s="735" t="s">
        <v>2231</v>
      </c>
      <c r="H1429" s="735" t="s">
        <v>21</v>
      </c>
      <c r="I1429" s="735" t="s">
        <v>21</v>
      </c>
      <c r="J1429" s="838" t="s">
        <v>21</v>
      </c>
      <c r="K1429" s="840">
        <v>1</v>
      </c>
      <c r="L1429" s="574">
        <v>1</v>
      </c>
      <c r="M1429" s="841">
        <v>820.37</v>
      </c>
      <c r="N1429" s="839">
        <v>2</v>
      </c>
      <c r="O1429" s="574">
        <v>6</v>
      </c>
      <c r="P1429" s="689">
        <v>11139.15</v>
      </c>
    </row>
    <row r="1430" spans="1:16" s="770" customFormat="1" ht="24">
      <c r="A1430" s="727" t="s">
        <v>18642</v>
      </c>
      <c r="B1430" s="693" t="s">
        <v>7471</v>
      </c>
      <c r="C1430" s="575" t="s">
        <v>73</v>
      </c>
      <c r="D1430" s="735" t="s">
        <v>1085</v>
      </c>
      <c r="E1430" s="739">
        <v>2900</v>
      </c>
      <c r="F1430" s="573" t="s">
        <v>2232</v>
      </c>
      <c r="G1430" s="735" t="s">
        <v>2233</v>
      </c>
      <c r="H1430" s="735" t="s">
        <v>934</v>
      </c>
      <c r="I1430" s="735" t="s">
        <v>802</v>
      </c>
      <c r="J1430" s="838" t="s">
        <v>2234</v>
      </c>
      <c r="K1430" s="840">
        <v>2</v>
      </c>
      <c r="L1430" s="574">
        <v>12</v>
      </c>
      <c r="M1430" s="841">
        <v>36160.800000000003</v>
      </c>
      <c r="N1430" s="839">
        <v>2</v>
      </c>
      <c r="O1430" s="574">
        <v>6</v>
      </c>
      <c r="P1430" s="689">
        <v>18444.900000000001</v>
      </c>
    </row>
    <row r="1431" spans="1:16" s="770" customFormat="1" ht="24">
      <c r="A1431" s="727" t="s">
        <v>18642</v>
      </c>
      <c r="B1431" s="693" t="s">
        <v>7471</v>
      </c>
      <c r="C1431" s="575" t="s">
        <v>73</v>
      </c>
      <c r="D1431" s="735" t="s">
        <v>855</v>
      </c>
      <c r="E1431" s="739">
        <v>1700</v>
      </c>
      <c r="F1431" s="573" t="s">
        <v>2235</v>
      </c>
      <c r="G1431" s="735" t="s">
        <v>2236</v>
      </c>
      <c r="H1431" s="735" t="s">
        <v>21</v>
      </c>
      <c r="I1431" s="735" t="s">
        <v>21</v>
      </c>
      <c r="J1431" s="838" t="s">
        <v>21</v>
      </c>
      <c r="K1431" s="840">
        <v>2</v>
      </c>
      <c r="L1431" s="574">
        <v>6</v>
      </c>
      <c r="M1431" s="841">
        <v>10823.73</v>
      </c>
      <c r="N1431" s="839" t="s">
        <v>786</v>
      </c>
      <c r="O1431" s="574" t="s">
        <v>786</v>
      </c>
      <c r="P1431" s="689"/>
    </row>
    <row r="1432" spans="1:16" s="770" customFormat="1" ht="24">
      <c r="A1432" s="727" t="s">
        <v>18642</v>
      </c>
      <c r="B1432" s="693" t="s">
        <v>7471</v>
      </c>
      <c r="C1432" s="575" t="s">
        <v>73</v>
      </c>
      <c r="D1432" s="735" t="s">
        <v>767</v>
      </c>
      <c r="E1432" s="739">
        <v>1700</v>
      </c>
      <c r="F1432" s="573" t="s">
        <v>2237</v>
      </c>
      <c r="G1432" s="735" t="s">
        <v>2238</v>
      </c>
      <c r="H1432" s="735" t="s">
        <v>941</v>
      </c>
      <c r="I1432" s="735" t="s">
        <v>771</v>
      </c>
      <c r="J1432" s="838" t="s">
        <v>2239</v>
      </c>
      <c r="K1432" s="840">
        <v>4</v>
      </c>
      <c r="L1432" s="574">
        <v>12</v>
      </c>
      <c r="M1432" s="841">
        <v>21760.799999999999</v>
      </c>
      <c r="N1432" s="839">
        <v>2</v>
      </c>
      <c r="O1432" s="574">
        <v>6</v>
      </c>
      <c r="P1432" s="689">
        <v>11139.15</v>
      </c>
    </row>
    <row r="1433" spans="1:16" s="770" customFormat="1" ht="24">
      <c r="A1433" s="727" t="s">
        <v>18642</v>
      </c>
      <c r="B1433" s="693" t="s">
        <v>7471</v>
      </c>
      <c r="C1433" s="575" t="s">
        <v>73</v>
      </c>
      <c r="D1433" s="735" t="s">
        <v>767</v>
      </c>
      <c r="E1433" s="739">
        <v>1700</v>
      </c>
      <c r="F1433" s="573" t="s">
        <v>2240</v>
      </c>
      <c r="G1433" s="735" t="s">
        <v>2241</v>
      </c>
      <c r="H1433" s="735" t="s">
        <v>858</v>
      </c>
      <c r="I1433" s="735" t="s">
        <v>771</v>
      </c>
      <c r="J1433" s="838" t="s">
        <v>859</v>
      </c>
      <c r="K1433" s="840">
        <v>4</v>
      </c>
      <c r="L1433" s="574">
        <v>12</v>
      </c>
      <c r="M1433" s="841">
        <v>21760.799999999999</v>
      </c>
      <c r="N1433" s="839">
        <v>2</v>
      </c>
      <c r="O1433" s="574">
        <v>6</v>
      </c>
      <c r="P1433" s="689">
        <v>11139.15</v>
      </c>
    </row>
    <row r="1434" spans="1:16" s="770" customFormat="1" ht="24">
      <c r="A1434" s="727" t="s">
        <v>18642</v>
      </c>
      <c r="B1434" s="693" t="s">
        <v>7471</v>
      </c>
      <c r="C1434" s="575" t="s">
        <v>73</v>
      </c>
      <c r="D1434" s="735" t="s">
        <v>818</v>
      </c>
      <c r="E1434" s="739">
        <v>1700</v>
      </c>
      <c r="F1434" s="573" t="s">
        <v>2242</v>
      </c>
      <c r="G1434" s="735" t="s">
        <v>2243</v>
      </c>
      <c r="H1434" s="735" t="s">
        <v>2244</v>
      </c>
      <c r="I1434" s="735" t="s">
        <v>802</v>
      </c>
      <c r="J1434" s="838" t="s">
        <v>2244</v>
      </c>
      <c r="K1434" s="840">
        <v>4</v>
      </c>
      <c r="L1434" s="574">
        <v>12</v>
      </c>
      <c r="M1434" s="841">
        <v>21760.799999999999</v>
      </c>
      <c r="N1434" s="839">
        <v>3</v>
      </c>
      <c r="O1434" s="574">
        <v>6</v>
      </c>
      <c r="P1434" s="689">
        <v>10358.15</v>
      </c>
    </row>
    <row r="1435" spans="1:16" s="770" customFormat="1" ht="24">
      <c r="A1435" s="727" t="s">
        <v>18642</v>
      </c>
      <c r="B1435" s="693" t="s">
        <v>7471</v>
      </c>
      <c r="C1435" s="575" t="s">
        <v>73</v>
      </c>
      <c r="D1435" s="735" t="s">
        <v>813</v>
      </c>
      <c r="E1435" s="739">
        <v>1900</v>
      </c>
      <c r="F1435" s="573" t="s">
        <v>2242</v>
      </c>
      <c r="G1435" s="735" t="s">
        <v>2243</v>
      </c>
      <c r="H1435" s="735" t="s">
        <v>2244</v>
      </c>
      <c r="I1435" s="735" t="s">
        <v>802</v>
      </c>
      <c r="J1435" s="838" t="s">
        <v>2244</v>
      </c>
      <c r="K1435" s="840">
        <v>1</v>
      </c>
      <c r="L1435" s="574">
        <v>1</v>
      </c>
      <c r="M1435" s="841">
        <v>186.66</v>
      </c>
      <c r="N1435" s="839">
        <v>3</v>
      </c>
      <c r="O1435" s="574">
        <v>6</v>
      </c>
      <c r="P1435" s="689">
        <v>10358.15</v>
      </c>
    </row>
    <row r="1436" spans="1:16" s="770" customFormat="1" ht="24">
      <c r="A1436" s="727" t="s">
        <v>18642</v>
      </c>
      <c r="B1436" s="693" t="s">
        <v>7471</v>
      </c>
      <c r="C1436" s="575" t="s">
        <v>73</v>
      </c>
      <c r="D1436" s="735" t="s">
        <v>767</v>
      </c>
      <c r="E1436" s="739">
        <v>1700</v>
      </c>
      <c r="F1436" s="573" t="s">
        <v>2245</v>
      </c>
      <c r="G1436" s="735" t="s">
        <v>2246</v>
      </c>
      <c r="H1436" s="735" t="s">
        <v>854</v>
      </c>
      <c r="I1436" s="735" t="s">
        <v>771</v>
      </c>
      <c r="J1436" s="838" t="s">
        <v>854</v>
      </c>
      <c r="K1436" s="840">
        <v>4</v>
      </c>
      <c r="L1436" s="574">
        <v>12</v>
      </c>
      <c r="M1436" s="841">
        <v>21760.799999999999</v>
      </c>
      <c r="N1436" s="839">
        <v>3</v>
      </c>
      <c r="O1436" s="574">
        <v>6</v>
      </c>
      <c r="P1436" s="689">
        <v>11139.15</v>
      </c>
    </row>
    <row r="1437" spans="1:16" s="770" customFormat="1" ht="24">
      <c r="A1437" s="727" t="s">
        <v>18642</v>
      </c>
      <c r="B1437" s="693" t="s">
        <v>7471</v>
      </c>
      <c r="C1437" s="575" t="s">
        <v>73</v>
      </c>
      <c r="D1437" s="735" t="s">
        <v>818</v>
      </c>
      <c r="E1437" s="739">
        <v>1700</v>
      </c>
      <c r="F1437" s="573" t="s">
        <v>2247</v>
      </c>
      <c r="G1437" s="735" t="s">
        <v>2248</v>
      </c>
      <c r="H1437" s="735" t="s">
        <v>21</v>
      </c>
      <c r="I1437" s="735" t="s">
        <v>21</v>
      </c>
      <c r="J1437" s="838" t="s">
        <v>21</v>
      </c>
      <c r="K1437" s="840">
        <v>1</v>
      </c>
      <c r="L1437" s="574">
        <v>2</v>
      </c>
      <c r="M1437" s="841">
        <v>2986.96</v>
      </c>
      <c r="N1437" s="839">
        <v>1</v>
      </c>
      <c r="O1437" s="574">
        <v>1</v>
      </c>
      <c r="P1437" s="689">
        <v>1874.15</v>
      </c>
    </row>
    <row r="1438" spans="1:16" s="770" customFormat="1" ht="36">
      <c r="A1438" s="727" t="s">
        <v>18642</v>
      </c>
      <c r="B1438" s="693" t="s">
        <v>7471</v>
      </c>
      <c r="C1438" s="575" t="s">
        <v>73</v>
      </c>
      <c r="D1438" s="735" t="s">
        <v>860</v>
      </c>
      <c r="E1438" s="739">
        <v>1600</v>
      </c>
      <c r="F1438" s="573" t="s">
        <v>2249</v>
      </c>
      <c r="G1438" s="735" t="s">
        <v>2250</v>
      </c>
      <c r="H1438" s="735" t="s">
        <v>2251</v>
      </c>
      <c r="I1438" s="735" t="s">
        <v>802</v>
      </c>
      <c r="J1438" s="838" t="s">
        <v>2251</v>
      </c>
      <c r="K1438" s="840">
        <v>2</v>
      </c>
      <c r="L1438" s="574">
        <v>12</v>
      </c>
      <c r="M1438" s="841">
        <v>20560.8</v>
      </c>
      <c r="N1438" s="839">
        <v>2</v>
      </c>
      <c r="O1438" s="574">
        <v>6</v>
      </c>
      <c r="P1438" s="689">
        <v>10494.15</v>
      </c>
    </row>
    <row r="1439" spans="1:16" s="770" customFormat="1" ht="24">
      <c r="A1439" s="727" t="s">
        <v>18642</v>
      </c>
      <c r="B1439" s="693" t="s">
        <v>7471</v>
      </c>
      <c r="C1439" s="575" t="s">
        <v>73</v>
      </c>
      <c r="D1439" s="735" t="s">
        <v>783</v>
      </c>
      <c r="E1439" s="739">
        <v>1500</v>
      </c>
      <c r="F1439" s="573" t="s">
        <v>2252</v>
      </c>
      <c r="G1439" s="735" t="s">
        <v>2253</v>
      </c>
      <c r="H1439" s="735" t="s">
        <v>21</v>
      </c>
      <c r="I1439" s="735" t="s">
        <v>21</v>
      </c>
      <c r="J1439" s="838" t="s">
        <v>21</v>
      </c>
      <c r="K1439" s="840">
        <v>2</v>
      </c>
      <c r="L1439" s="574">
        <v>12</v>
      </c>
      <c r="M1439" s="841">
        <v>14904.3</v>
      </c>
      <c r="N1439" s="839">
        <v>2</v>
      </c>
      <c r="O1439" s="574">
        <v>6</v>
      </c>
      <c r="P1439" s="689">
        <v>9849.15</v>
      </c>
    </row>
    <row r="1440" spans="1:16" s="770" customFormat="1" ht="48">
      <c r="A1440" s="727" t="s">
        <v>18642</v>
      </c>
      <c r="B1440" s="693" t="s">
        <v>7471</v>
      </c>
      <c r="C1440" s="575" t="s">
        <v>73</v>
      </c>
      <c r="D1440" s="735" t="s">
        <v>928</v>
      </c>
      <c r="E1440" s="739">
        <v>2900</v>
      </c>
      <c r="F1440" s="573" t="s">
        <v>2254</v>
      </c>
      <c r="G1440" s="735" t="s">
        <v>2255</v>
      </c>
      <c r="H1440" s="735" t="s">
        <v>21</v>
      </c>
      <c r="I1440" s="735" t="s">
        <v>21</v>
      </c>
      <c r="J1440" s="838" t="s">
        <v>21</v>
      </c>
      <c r="K1440" s="840">
        <v>1</v>
      </c>
      <c r="L1440" s="574">
        <v>3</v>
      </c>
      <c r="M1440" s="841">
        <v>9040.2000000000007</v>
      </c>
      <c r="N1440" s="839" t="s">
        <v>786</v>
      </c>
      <c r="O1440" s="574" t="s">
        <v>786</v>
      </c>
      <c r="P1440" s="689"/>
    </row>
    <row r="1441" spans="1:16" s="770" customFormat="1" ht="36">
      <c r="A1441" s="727" t="s">
        <v>18642</v>
      </c>
      <c r="B1441" s="693" t="s">
        <v>7471</v>
      </c>
      <c r="C1441" s="575" t="s">
        <v>73</v>
      </c>
      <c r="D1441" s="735" t="s">
        <v>860</v>
      </c>
      <c r="E1441" s="739">
        <v>1600</v>
      </c>
      <c r="F1441" s="573" t="s">
        <v>2256</v>
      </c>
      <c r="G1441" s="735" t="s">
        <v>2257</v>
      </c>
      <c r="H1441" s="735" t="s">
        <v>864</v>
      </c>
      <c r="I1441" s="735" t="s">
        <v>771</v>
      </c>
      <c r="J1441" s="838" t="s">
        <v>2258</v>
      </c>
      <c r="K1441" s="840">
        <v>2</v>
      </c>
      <c r="L1441" s="574">
        <v>12</v>
      </c>
      <c r="M1441" s="841">
        <v>20560.8</v>
      </c>
      <c r="N1441" s="839">
        <v>2</v>
      </c>
      <c r="O1441" s="574">
        <v>6</v>
      </c>
      <c r="P1441" s="689">
        <v>10494.15</v>
      </c>
    </row>
    <row r="1442" spans="1:16" s="770" customFormat="1" ht="24">
      <c r="A1442" s="727" t="s">
        <v>18642</v>
      </c>
      <c r="B1442" s="693" t="s">
        <v>7471</v>
      </c>
      <c r="C1442" s="575" t="s">
        <v>73</v>
      </c>
      <c r="D1442" s="735" t="s">
        <v>855</v>
      </c>
      <c r="E1442" s="739">
        <v>1700</v>
      </c>
      <c r="F1442" s="573" t="s">
        <v>2259</v>
      </c>
      <c r="G1442" s="735" t="s">
        <v>2260</v>
      </c>
      <c r="H1442" s="735" t="s">
        <v>1195</v>
      </c>
      <c r="I1442" s="735" t="s">
        <v>802</v>
      </c>
      <c r="J1442" s="838" t="s">
        <v>1195</v>
      </c>
      <c r="K1442" s="840">
        <v>4</v>
      </c>
      <c r="L1442" s="574">
        <v>12</v>
      </c>
      <c r="M1442" s="841">
        <v>21760.799999999999</v>
      </c>
      <c r="N1442" s="839">
        <v>3</v>
      </c>
      <c r="O1442" s="574">
        <v>6</v>
      </c>
      <c r="P1442" s="689">
        <v>11139.15</v>
      </c>
    </row>
    <row r="1443" spans="1:16" s="770" customFormat="1" ht="24">
      <c r="A1443" s="727" t="s">
        <v>18642</v>
      </c>
      <c r="B1443" s="693" t="s">
        <v>7471</v>
      </c>
      <c r="C1443" s="575" t="s">
        <v>73</v>
      </c>
      <c r="D1443" s="735" t="s">
        <v>818</v>
      </c>
      <c r="E1443" s="739">
        <v>1700</v>
      </c>
      <c r="F1443" s="573" t="s">
        <v>2261</v>
      </c>
      <c r="G1443" s="735" t="s">
        <v>2262</v>
      </c>
      <c r="H1443" s="735" t="s">
        <v>1409</v>
      </c>
      <c r="I1443" s="735" t="s">
        <v>802</v>
      </c>
      <c r="J1443" s="838" t="s">
        <v>1409</v>
      </c>
      <c r="K1443" s="840">
        <v>4</v>
      </c>
      <c r="L1443" s="574">
        <v>12</v>
      </c>
      <c r="M1443" s="841">
        <v>21760.799999999999</v>
      </c>
      <c r="N1443" s="839">
        <v>2</v>
      </c>
      <c r="O1443" s="574">
        <v>6</v>
      </c>
      <c r="P1443" s="689">
        <v>11139.15</v>
      </c>
    </row>
    <row r="1444" spans="1:16" s="770" customFormat="1" ht="24">
      <c r="A1444" s="727" t="s">
        <v>18642</v>
      </c>
      <c r="B1444" s="693" t="s">
        <v>7471</v>
      </c>
      <c r="C1444" s="575" t="s">
        <v>73</v>
      </c>
      <c r="D1444" s="735" t="s">
        <v>2263</v>
      </c>
      <c r="E1444" s="739">
        <v>2900</v>
      </c>
      <c r="F1444" s="573" t="s">
        <v>2264</v>
      </c>
      <c r="G1444" s="735" t="s">
        <v>2265</v>
      </c>
      <c r="H1444" s="735" t="s">
        <v>824</v>
      </c>
      <c r="I1444" s="735" t="s">
        <v>771</v>
      </c>
      <c r="J1444" s="838" t="s">
        <v>825</v>
      </c>
      <c r="K1444" s="840">
        <v>2</v>
      </c>
      <c r="L1444" s="574">
        <v>11</v>
      </c>
      <c r="M1444" s="841">
        <v>33147.4</v>
      </c>
      <c r="N1444" s="839" t="s">
        <v>786</v>
      </c>
      <c r="O1444" s="574" t="s">
        <v>786</v>
      </c>
      <c r="P1444" s="689"/>
    </row>
    <row r="1445" spans="1:16" s="770" customFormat="1" ht="24">
      <c r="A1445" s="727" t="s">
        <v>18642</v>
      </c>
      <c r="B1445" s="693" t="s">
        <v>7471</v>
      </c>
      <c r="C1445" s="575" t="s">
        <v>73</v>
      </c>
      <c r="D1445" s="735" t="s">
        <v>847</v>
      </c>
      <c r="E1445" s="739">
        <v>1750</v>
      </c>
      <c r="F1445" s="573" t="s">
        <v>2266</v>
      </c>
      <c r="G1445" s="735" t="s">
        <v>2267</v>
      </c>
      <c r="H1445" s="735" t="s">
        <v>947</v>
      </c>
      <c r="I1445" s="735" t="s">
        <v>1031</v>
      </c>
      <c r="J1445" s="838" t="s">
        <v>888</v>
      </c>
      <c r="K1445" s="840">
        <v>2</v>
      </c>
      <c r="L1445" s="574">
        <v>12</v>
      </c>
      <c r="M1445" s="841">
        <v>22360.799999999999</v>
      </c>
      <c r="N1445" s="839">
        <v>2</v>
      </c>
      <c r="O1445" s="574">
        <v>6</v>
      </c>
      <c r="P1445" s="689">
        <v>11461.65</v>
      </c>
    </row>
    <row r="1446" spans="1:16" s="770" customFormat="1" ht="24">
      <c r="A1446" s="727" t="s">
        <v>18642</v>
      </c>
      <c r="B1446" s="693" t="s">
        <v>7471</v>
      </c>
      <c r="C1446" s="575" t="s">
        <v>73</v>
      </c>
      <c r="D1446" s="735" t="s">
        <v>778</v>
      </c>
      <c r="E1446" s="739">
        <v>1750</v>
      </c>
      <c r="F1446" s="573" t="s">
        <v>2268</v>
      </c>
      <c r="G1446" s="735" t="s">
        <v>2269</v>
      </c>
      <c r="H1446" s="735" t="s">
        <v>811</v>
      </c>
      <c r="I1446" s="735" t="s">
        <v>771</v>
      </c>
      <c r="J1446" s="838" t="s">
        <v>811</v>
      </c>
      <c r="K1446" s="840">
        <v>4</v>
      </c>
      <c r="L1446" s="574">
        <v>12</v>
      </c>
      <c r="M1446" s="841">
        <v>22360.799999999999</v>
      </c>
      <c r="N1446" s="839">
        <v>3</v>
      </c>
      <c r="O1446" s="574">
        <v>6</v>
      </c>
      <c r="P1446" s="689">
        <v>11461.65</v>
      </c>
    </row>
    <row r="1447" spans="1:16" s="770" customFormat="1" ht="24">
      <c r="A1447" s="727" t="s">
        <v>18642</v>
      </c>
      <c r="B1447" s="693" t="s">
        <v>7471</v>
      </c>
      <c r="C1447" s="575" t="s">
        <v>73</v>
      </c>
      <c r="D1447" s="735" t="s">
        <v>847</v>
      </c>
      <c r="E1447" s="739">
        <v>1750</v>
      </c>
      <c r="F1447" s="573" t="s">
        <v>2270</v>
      </c>
      <c r="G1447" s="735" t="s">
        <v>2271</v>
      </c>
      <c r="H1447" s="735" t="s">
        <v>811</v>
      </c>
      <c r="I1447" s="735" t="s">
        <v>771</v>
      </c>
      <c r="J1447" s="838" t="s">
        <v>956</v>
      </c>
      <c r="K1447" s="840">
        <v>2</v>
      </c>
      <c r="L1447" s="574">
        <v>12</v>
      </c>
      <c r="M1447" s="841">
        <v>22360.799999999999</v>
      </c>
      <c r="N1447" s="839">
        <v>2</v>
      </c>
      <c r="O1447" s="574">
        <v>6</v>
      </c>
      <c r="P1447" s="689">
        <v>11461.65</v>
      </c>
    </row>
    <row r="1448" spans="1:16" s="770" customFormat="1" ht="24">
      <c r="A1448" s="727" t="s">
        <v>18642</v>
      </c>
      <c r="B1448" s="693" t="s">
        <v>7471</v>
      </c>
      <c r="C1448" s="575" t="s">
        <v>73</v>
      </c>
      <c r="D1448" s="735" t="s">
        <v>1985</v>
      </c>
      <c r="E1448" s="739">
        <v>1800</v>
      </c>
      <c r="F1448" s="573" t="s">
        <v>2272</v>
      </c>
      <c r="G1448" s="735" t="s">
        <v>2273</v>
      </c>
      <c r="H1448" s="735" t="s">
        <v>1401</v>
      </c>
      <c r="I1448" s="735" t="s">
        <v>771</v>
      </c>
      <c r="J1448" s="838" t="s">
        <v>887</v>
      </c>
      <c r="K1448" s="840">
        <v>2</v>
      </c>
      <c r="L1448" s="574">
        <v>12</v>
      </c>
      <c r="M1448" s="841">
        <v>22960.799999999999</v>
      </c>
      <c r="N1448" s="839">
        <v>2</v>
      </c>
      <c r="O1448" s="574">
        <v>6</v>
      </c>
      <c r="P1448" s="689">
        <v>11784.15</v>
      </c>
    </row>
    <row r="1449" spans="1:16" s="770" customFormat="1" ht="24">
      <c r="A1449" s="727" t="s">
        <v>18642</v>
      </c>
      <c r="B1449" s="693" t="s">
        <v>7471</v>
      </c>
      <c r="C1449" s="575" t="s">
        <v>73</v>
      </c>
      <c r="D1449" s="735" t="s">
        <v>847</v>
      </c>
      <c r="E1449" s="739">
        <v>1750</v>
      </c>
      <c r="F1449" s="573" t="s">
        <v>2274</v>
      </c>
      <c r="G1449" s="735" t="s">
        <v>2275</v>
      </c>
      <c r="H1449" s="735" t="s">
        <v>793</v>
      </c>
      <c r="I1449" s="735" t="s">
        <v>802</v>
      </c>
      <c r="J1449" s="838" t="s">
        <v>920</v>
      </c>
      <c r="K1449" s="840">
        <v>2</v>
      </c>
      <c r="L1449" s="574">
        <v>12</v>
      </c>
      <c r="M1449" s="841">
        <v>22360.799999999999</v>
      </c>
      <c r="N1449" s="839">
        <v>2</v>
      </c>
      <c r="O1449" s="574">
        <v>6</v>
      </c>
      <c r="P1449" s="689">
        <v>11461.65</v>
      </c>
    </row>
    <row r="1450" spans="1:16" s="770" customFormat="1" ht="24">
      <c r="A1450" s="727" t="s">
        <v>18642</v>
      </c>
      <c r="B1450" s="693" t="s">
        <v>7471</v>
      </c>
      <c r="C1450" s="575" t="s">
        <v>73</v>
      </c>
      <c r="D1450" s="735" t="s">
        <v>1147</v>
      </c>
      <c r="E1450" s="739">
        <v>2100</v>
      </c>
      <c r="F1450" s="573" t="s">
        <v>2276</v>
      </c>
      <c r="G1450" s="735" t="s">
        <v>2277</v>
      </c>
      <c r="H1450" s="735" t="s">
        <v>824</v>
      </c>
      <c r="I1450" s="735" t="s">
        <v>771</v>
      </c>
      <c r="J1450" s="838" t="s">
        <v>825</v>
      </c>
      <c r="K1450" s="840">
        <v>1</v>
      </c>
      <c r="L1450" s="574">
        <v>1</v>
      </c>
      <c r="M1450" s="841">
        <v>2213.4</v>
      </c>
      <c r="N1450" s="839">
        <v>2</v>
      </c>
      <c r="O1450" s="574">
        <v>6</v>
      </c>
      <c r="P1450" s="689">
        <v>15744.9</v>
      </c>
    </row>
    <row r="1451" spans="1:16" s="770" customFormat="1" ht="24">
      <c r="A1451" s="727" t="s">
        <v>18642</v>
      </c>
      <c r="B1451" s="693" t="s">
        <v>7471</v>
      </c>
      <c r="C1451" s="575" t="s">
        <v>73</v>
      </c>
      <c r="D1451" s="735" t="s">
        <v>1198</v>
      </c>
      <c r="E1451" s="739">
        <v>2450</v>
      </c>
      <c r="F1451" s="573" t="s">
        <v>2276</v>
      </c>
      <c r="G1451" s="735" t="s">
        <v>2277</v>
      </c>
      <c r="H1451" s="735" t="s">
        <v>824</v>
      </c>
      <c r="I1451" s="735" t="s">
        <v>771</v>
      </c>
      <c r="J1451" s="838" t="s">
        <v>825</v>
      </c>
      <c r="K1451" s="840">
        <v>2</v>
      </c>
      <c r="L1451" s="574">
        <v>12</v>
      </c>
      <c r="M1451" s="841">
        <v>28279.06</v>
      </c>
      <c r="N1451" s="839">
        <v>2</v>
      </c>
      <c r="O1451" s="574">
        <v>6</v>
      </c>
      <c r="P1451" s="689">
        <v>15744.9</v>
      </c>
    </row>
    <row r="1452" spans="1:16" s="770" customFormat="1" ht="24">
      <c r="A1452" s="727" t="s">
        <v>18642</v>
      </c>
      <c r="B1452" s="693" t="s">
        <v>7471</v>
      </c>
      <c r="C1452" s="575" t="s">
        <v>73</v>
      </c>
      <c r="D1452" s="735" t="s">
        <v>2278</v>
      </c>
      <c r="E1452" s="739">
        <v>2900</v>
      </c>
      <c r="F1452" s="573" t="s">
        <v>2279</v>
      </c>
      <c r="G1452" s="735" t="s">
        <v>2280</v>
      </c>
      <c r="H1452" s="735" t="s">
        <v>21</v>
      </c>
      <c r="I1452" s="735" t="s">
        <v>21</v>
      </c>
      <c r="J1452" s="838" t="s">
        <v>21</v>
      </c>
      <c r="K1452" s="840">
        <v>1</v>
      </c>
      <c r="L1452" s="574">
        <v>2</v>
      </c>
      <c r="M1452" s="841">
        <v>4770.13</v>
      </c>
      <c r="N1452" s="839">
        <v>2</v>
      </c>
      <c r="O1452" s="574">
        <v>6</v>
      </c>
      <c r="P1452" s="689">
        <v>18444.900000000001</v>
      </c>
    </row>
    <row r="1453" spans="1:16" s="770" customFormat="1" ht="48">
      <c r="A1453" s="727" t="s">
        <v>18642</v>
      </c>
      <c r="B1453" s="693" t="s">
        <v>7471</v>
      </c>
      <c r="C1453" s="575" t="s">
        <v>73</v>
      </c>
      <c r="D1453" s="735" t="s">
        <v>2281</v>
      </c>
      <c r="E1453" s="739">
        <v>6000</v>
      </c>
      <c r="F1453" s="573" t="s">
        <v>2282</v>
      </c>
      <c r="G1453" s="735" t="s">
        <v>2283</v>
      </c>
      <c r="H1453" s="735" t="s">
        <v>1450</v>
      </c>
      <c r="I1453" s="735" t="s">
        <v>839</v>
      </c>
      <c r="J1453" s="838" t="s">
        <v>2284</v>
      </c>
      <c r="K1453" s="840">
        <v>2</v>
      </c>
      <c r="L1453" s="574">
        <v>12</v>
      </c>
      <c r="M1453" s="841">
        <v>73360.800000000003</v>
      </c>
      <c r="N1453" s="839">
        <v>2</v>
      </c>
      <c r="O1453" s="574">
        <v>6</v>
      </c>
      <c r="P1453" s="689">
        <v>37044.9</v>
      </c>
    </row>
    <row r="1454" spans="1:16" s="770" customFormat="1" ht="48">
      <c r="A1454" s="727" t="s">
        <v>18642</v>
      </c>
      <c r="B1454" s="693" t="s">
        <v>7471</v>
      </c>
      <c r="C1454" s="575" t="s">
        <v>73</v>
      </c>
      <c r="D1454" s="735" t="s">
        <v>767</v>
      </c>
      <c r="E1454" s="739">
        <v>1700</v>
      </c>
      <c r="F1454" s="573" t="s">
        <v>2285</v>
      </c>
      <c r="G1454" s="735" t="s">
        <v>2286</v>
      </c>
      <c r="H1454" s="735" t="s">
        <v>2287</v>
      </c>
      <c r="I1454" s="735" t="s">
        <v>802</v>
      </c>
      <c r="J1454" s="838" t="s">
        <v>2288</v>
      </c>
      <c r="K1454" s="840">
        <v>4</v>
      </c>
      <c r="L1454" s="574">
        <v>12</v>
      </c>
      <c r="M1454" s="841">
        <v>21760.799999999999</v>
      </c>
      <c r="N1454" s="839">
        <v>3</v>
      </c>
      <c r="O1454" s="574">
        <v>6</v>
      </c>
      <c r="P1454" s="689">
        <v>11139.15</v>
      </c>
    </row>
    <row r="1455" spans="1:16" s="770" customFormat="1" ht="36">
      <c r="A1455" s="727" t="s">
        <v>18642</v>
      </c>
      <c r="B1455" s="693" t="s">
        <v>7471</v>
      </c>
      <c r="C1455" s="575" t="s">
        <v>73</v>
      </c>
      <c r="D1455" s="735" t="s">
        <v>2289</v>
      </c>
      <c r="E1455" s="739">
        <v>3500</v>
      </c>
      <c r="F1455" s="573" t="s">
        <v>2290</v>
      </c>
      <c r="G1455" s="735" t="s">
        <v>2291</v>
      </c>
      <c r="H1455" s="735" t="s">
        <v>1135</v>
      </c>
      <c r="I1455" s="735" t="s">
        <v>802</v>
      </c>
      <c r="J1455" s="838" t="s">
        <v>1135</v>
      </c>
      <c r="K1455" s="840">
        <v>2</v>
      </c>
      <c r="L1455" s="574">
        <v>12</v>
      </c>
      <c r="M1455" s="841">
        <v>43360.800000000003</v>
      </c>
      <c r="N1455" s="839">
        <v>2</v>
      </c>
      <c r="O1455" s="574">
        <v>6</v>
      </c>
      <c r="P1455" s="689">
        <v>22044.9</v>
      </c>
    </row>
    <row r="1456" spans="1:16" s="770" customFormat="1" ht="24">
      <c r="A1456" s="727" t="s">
        <v>18642</v>
      </c>
      <c r="B1456" s="693" t="s">
        <v>7471</v>
      </c>
      <c r="C1456" s="575" t="s">
        <v>73</v>
      </c>
      <c r="D1456" s="735" t="s">
        <v>787</v>
      </c>
      <c r="E1456" s="739">
        <v>1600</v>
      </c>
      <c r="F1456" s="573" t="s">
        <v>2292</v>
      </c>
      <c r="G1456" s="735" t="s">
        <v>2293</v>
      </c>
      <c r="H1456" s="735" t="s">
        <v>21</v>
      </c>
      <c r="I1456" s="735" t="s">
        <v>21</v>
      </c>
      <c r="J1456" s="838" t="s">
        <v>21</v>
      </c>
      <c r="K1456" s="840">
        <v>2</v>
      </c>
      <c r="L1456" s="574">
        <v>12</v>
      </c>
      <c r="M1456" s="841">
        <v>20347.46</v>
      </c>
      <c r="N1456" s="839">
        <v>2</v>
      </c>
      <c r="O1456" s="574">
        <v>6</v>
      </c>
      <c r="P1456" s="689">
        <v>10494.15</v>
      </c>
    </row>
    <row r="1457" spans="1:16" s="770" customFormat="1" ht="24">
      <c r="A1457" s="727" t="s">
        <v>18642</v>
      </c>
      <c r="B1457" s="693" t="s">
        <v>7471</v>
      </c>
      <c r="C1457" s="575" t="s">
        <v>73</v>
      </c>
      <c r="D1457" s="735" t="s">
        <v>1788</v>
      </c>
      <c r="E1457" s="739">
        <v>2500</v>
      </c>
      <c r="F1457" s="573" t="s">
        <v>2294</v>
      </c>
      <c r="G1457" s="735" t="s">
        <v>2295</v>
      </c>
      <c r="H1457" s="735" t="s">
        <v>824</v>
      </c>
      <c r="I1457" s="735" t="s">
        <v>802</v>
      </c>
      <c r="J1457" s="838" t="s">
        <v>1067</v>
      </c>
      <c r="K1457" s="840">
        <v>1</v>
      </c>
      <c r="L1457" s="574">
        <v>7</v>
      </c>
      <c r="M1457" s="841">
        <v>18220.46</v>
      </c>
      <c r="N1457" s="839">
        <v>2</v>
      </c>
      <c r="O1457" s="574">
        <v>6</v>
      </c>
      <c r="P1457" s="689">
        <v>16044.9</v>
      </c>
    </row>
    <row r="1458" spans="1:16" s="770" customFormat="1" ht="24">
      <c r="A1458" s="727" t="s">
        <v>18642</v>
      </c>
      <c r="B1458" s="693" t="s">
        <v>7471</v>
      </c>
      <c r="C1458" s="575" t="s">
        <v>73</v>
      </c>
      <c r="D1458" s="735" t="s">
        <v>1355</v>
      </c>
      <c r="E1458" s="739">
        <v>2300</v>
      </c>
      <c r="F1458" s="573" t="s">
        <v>2294</v>
      </c>
      <c r="G1458" s="735" t="s">
        <v>2295</v>
      </c>
      <c r="H1458" s="735" t="s">
        <v>824</v>
      </c>
      <c r="I1458" s="735" t="s">
        <v>802</v>
      </c>
      <c r="J1458" s="838" t="s">
        <v>1067</v>
      </c>
      <c r="K1458" s="840">
        <v>2</v>
      </c>
      <c r="L1458" s="574">
        <v>4</v>
      </c>
      <c r="M1458" s="841">
        <v>9653.6</v>
      </c>
      <c r="N1458" s="839">
        <v>2</v>
      </c>
      <c r="O1458" s="574">
        <v>6</v>
      </c>
      <c r="P1458" s="689">
        <v>16044.9</v>
      </c>
    </row>
    <row r="1459" spans="1:16" s="770" customFormat="1" ht="24">
      <c r="A1459" s="727" t="s">
        <v>18642</v>
      </c>
      <c r="B1459" s="693" t="s">
        <v>7471</v>
      </c>
      <c r="C1459" s="575" t="s">
        <v>73</v>
      </c>
      <c r="D1459" s="735" t="s">
        <v>818</v>
      </c>
      <c r="E1459" s="739">
        <v>1700</v>
      </c>
      <c r="F1459" s="573" t="s">
        <v>2296</v>
      </c>
      <c r="G1459" s="735" t="s">
        <v>2297</v>
      </c>
      <c r="H1459" s="735" t="s">
        <v>888</v>
      </c>
      <c r="I1459" s="735" t="s">
        <v>782</v>
      </c>
      <c r="J1459" s="838" t="s">
        <v>888</v>
      </c>
      <c r="K1459" s="840">
        <v>4</v>
      </c>
      <c r="L1459" s="574">
        <v>12</v>
      </c>
      <c r="M1459" s="841">
        <v>21760.799999999999</v>
      </c>
      <c r="N1459" s="839">
        <v>5</v>
      </c>
      <c r="O1459" s="574">
        <v>6</v>
      </c>
      <c r="P1459" s="689">
        <v>11139.15</v>
      </c>
    </row>
    <row r="1460" spans="1:16" s="770" customFormat="1" ht="24">
      <c r="A1460" s="727" t="s">
        <v>18642</v>
      </c>
      <c r="B1460" s="693" t="s">
        <v>7471</v>
      </c>
      <c r="C1460" s="575" t="s">
        <v>73</v>
      </c>
      <c r="D1460" s="735" t="s">
        <v>2298</v>
      </c>
      <c r="E1460" s="739">
        <v>3500</v>
      </c>
      <c r="F1460" s="573" t="s">
        <v>2299</v>
      </c>
      <c r="G1460" s="735" t="s">
        <v>2300</v>
      </c>
      <c r="H1460" s="735" t="s">
        <v>824</v>
      </c>
      <c r="I1460" s="735" t="s">
        <v>771</v>
      </c>
      <c r="J1460" s="838" t="s">
        <v>825</v>
      </c>
      <c r="K1460" s="840">
        <v>2</v>
      </c>
      <c r="L1460" s="574">
        <v>13</v>
      </c>
      <c r="M1460" s="841">
        <v>34150.660000000003</v>
      </c>
      <c r="N1460" s="839">
        <v>2</v>
      </c>
      <c r="O1460" s="574">
        <v>6</v>
      </c>
      <c r="P1460" s="689">
        <v>22044.9</v>
      </c>
    </row>
    <row r="1461" spans="1:16" s="770" customFormat="1" ht="24">
      <c r="A1461" s="727" t="s">
        <v>18642</v>
      </c>
      <c r="B1461" s="693" t="s">
        <v>7471</v>
      </c>
      <c r="C1461" s="575" t="s">
        <v>73</v>
      </c>
      <c r="D1461" s="735" t="s">
        <v>2301</v>
      </c>
      <c r="E1461" s="739">
        <v>1900</v>
      </c>
      <c r="F1461" s="573" t="s">
        <v>2302</v>
      </c>
      <c r="G1461" s="735" t="s">
        <v>2303</v>
      </c>
      <c r="H1461" s="735" t="s">
        <v>2304</v>
      </c>
      <c r="I1461" s="735" t="s">
        <v>802</v>
      </c>
      <c r="J1461" s="838" t="s">
        <v>2304</v>
      </c>
      <c r="K1461" s="840">
        <v>3</v>
      </c>
      <c r="L1461" s="574">
        <v>12</v>
      </c>
      <c r="M1461" s="841">
        <v>24160.799999999999</v>
      </c>
      <c r="N1461" s="839">
        <v>2</v>
      </c>
      <c r="O1461" s="574">
        <v>6</v>
      </c>
      <c r="P1461" s="689">
        <v>12429.15</v>
      </c>
    </row>
    <row r="1462" spans="1:16" s="770" customFormat="1" ht="24">
      <c r="A1462" s="727" t="s">
        <v>18642</v>
      </c>
      <c r="B1462" s="693" t="s">
        <v>7471</v>
      </c>
      <c r="C1462" s="575" t="s">
        <v>73</v>
      </c>
      <c r="D1462" s="735" t="s">
        <v>2305</v>
      </c>
      <c r="E1462" s="739">
        <v>2900</v>
      </c>
      <c r="F1462" s="573" t="s">
        <v>2306</v>
      </c>
      <c r="G1462" s="735" t="s">
        <v>2307</v>
      </c>
      <c r="H1462" s="735" t="s">
        <v>21</v>
      </c>
      <c r="I1462" s="735" t="s">
        <v>21</v>
      </c>
      <c r="J1462" s="838" t="s">
        <v>21</v>
      </c>
      <c r="K1462" s="840">
        <v>1</v>
      </c>
      <c r="L1462" s="574">
        <v>1</v>
      </c>
      <c r="M1462" s="841">
        <v>1369.77</v>
      </c>
      <c r="N1462" s="839">
        <v>2</v>
      </c>
      <c r="O1462" s="574">
        <v>6</v>
      </c>
      <c r="P1462" s="689">
        <v>18444.900000000001</v>
      </c>
    </row>
    <row r="1463" spans="1:16" s="770" customFormat="1" ht="24">
      <c r="A1463" s="727" t="s">
        <v>18642</v>
      </c>
      <c r="B1463" s="693" t="s">
        <v>7471</v>
      </c>
      <c r="C1463" s="575" t="s">
        <v>73</v>
      </c>
      <c r="D1463" s="735" t="s">
        <v>913</v>
      </c>
      <c r="E1463" s="739">
        <v>1600</v>
      </c>
      <c r="F1463" s="573" t="s">
        <v>2308</v>
      </c>
      <c r="G1463" s="735" t="s">
        <v>2309</v>
      </c>
      <c r="H1463" s="735" t="s">
        <v>21</v>
      </c>
      <c r="I1463" s="735" t="s">
        <v>21</v>
      </c>
      <c r="J1463" s="838" t="s">
        <v>21</v>
      </c>
      <c r="K1463" s="840">
        <v>2</v>
      </c>
      <c r="L1463" s="574">
        <v>10</v>
      </c>
      <c r="M1463" s="841">
        <v>15610.97</v>
      </c>
      <c r="N1463" s="839" t="s">
        <v>786</v>
      </c>
      <c r="O1463" s="574" t="s">
        <v>786</v>
      </c>
      <c r="P1463" s="689"/>
    </row>
    <row r="1464" spans="1:16" s="770" customFormat="1" ht="24">
      <c r="A1464" s="727" t="s">
        <v>18642</v>
      </c>
      <c r="B1464" s="693" t="s">
        <v>7471</v>
      </c>
      <c r="C1464" s="575" t="s">
        <v>73</v>
      </c>
      <c r="D1464" s="735" t="s">
        <v>803</v>
      </c>
      <c r="E1464" s="739">
        <v>2200</v>
      </c>
      <c r="F1464" s="573" t="s">
        <v>2310</v>
      </c>
      <c r="G1464" s="735" t="s">
        <v>2311</v>
      </c>
      <c r="H1464" s="735" t="s">
        <v>1557</v>
      </c>
      <c r="I1464" s="735" t="s">
        <v>771</v>
      </c>
      <c r="J1464" s="838" t="s">
        <v>2312</v>
      </c>
      <c r="K1464" s="840">
        <v>4</v>
      </c>
      <c r="L1464" s="574">
        <v>12</v>
      </c>
      <c r="M1464" s="841">
        <v>27760.799999999999</v>
      </c>
      <c r="N1464" s="839">
        <v>2</v>
      </c>
      <c r="O1464" s="574">
        <v>6</v>
      </c>
      <c r="P1464" s="689">
        <v>14244.9</v>
      </c>
    </row>
    <row r="1465" spans="1:16" s="770" customFormat="1" ht="24">
      <c r="A1465" s="727" t="s">
        <v>18642</v>
      </c>
      <c r="B1465" s="693" t="s">
        <v>7471</v>
      </c>
      <c r="C1465" s="575" t="s">
        <v>73</v>
      </c>
      <c r="D1465" s="735" t="s">
        <v>2087</v>
      </c>
      <c r="E1465" s="739">
        <v>3900</v>
      </c>
      <c r="F1465" s="573" t="s">
        <v>2313</v>
      </c>
      <c r="G1465" s="735" t="s">
        <v>2314</v>
      </c>
      <c r="H1465" s="735" t="s">
        <v>879</v>
      </c>
      <c r="I1465" s="735" t="s">
        <v>802</v>
      </c>
      <c r="J1465" s="838" t="s">
        <v>879</v>
      </c>
      <c r="K1465" s="840">
        <v>3</v>
      </c>
      <c r="L1465" s="574">
        <v>12</v>
      </c>
      <c r="M1465" s="841">
        <v>48160.800000000003</v>
      </c>
      <c r="N1465" s="839">
        <v>2</v>
      </c>
      <c r="O1465" s="574">
        <v>6</v>
      </c>
      <c r="P1465" s="689">
        <v>24444.9</v>
      </c>
    </row>
    <row r="1466" spans="1:16" s="770" customFormat="1" ht="24">
      <c r="A1466" s="727" t="s">
        <v>18642</v>
      </c>
      <c r="B1466" s="693" t="s">
        <v>7471</v>
      </c>
      <c r="C1466" s="575" t="s">
        <v>73</v>
      </c>
      <c r="D1466" s="735" t="s">
        <v>2315</v>
      </c>
      <c r="E1466" s="739">
        <v>1850</v>
      </c>
      <c r="F1466" s="573" t="s">
        <v>2316</v>
      </c>
      <c r="G1466" s="735" t="s">
        <v>2317</v>
      </c>
      <c r="H1466" s="735" t="s">
        <v>2318</v>
      </c>
      <c r="I1466" s="735" t="s">
        <v>771</v>
      </c>
      <c r="J1466" s="838" t="s">
        <v>2318</v>
      </c>
      <c r="K1466" s="840">
        <v>2</v>
      </c>
      <c r="L1466" s="574">
        <v>12</v>
      </c>
      <c r="M1466" s="841">
        <v>23560.799999999999</v>
      </c>
      <c r="N1466" s="839">
        <v>1</v>
      </c>
      <c r="O1466" s="574">
        <v>1</v>
      </c>
      <c r="P1466" s="689">
        <v>2024.15</v>
      </c>
    </row>
    <row r="1467" spans="1:16" s="770" customFormat="1" ht="24">
      <c r="A1467" s="727" t="s">
        <v>18642</v>
      </c>
      <c r="B1467" s="693" t="s">
        <v>7471</v>
      </c>
      <c r="C1467" s="575" t="s">
        <v>73</v>
      </c>
      <c r="D1467" s="735" t="s">
        <v>1025</v>
      </c>
      <c r="E1467" s="739">
        <v>1900</v>
      </c>
      <c r="F1467" s="573" t="s">
        <v>2319</v>
      </c>
      <c r="G1467" s="735" t="s">
        <v>2320</v>
      </c>
      <c r="H1467" s="735" t="s">
        <v>1135</v>
      </c>
      <c r="I1467" s="735" t="s">
        <v>802</v>
      </c>
      <c r="J1467" s="838" t="s">
        <v>1135</v>
      </c>
      <c r="K1467" s="840">
        <v>4</v>
      </c>
      <c r="L1467" s="574">
        <v>12</v>
      </c>
      <c r="M1467" s="841">
        <v>24160.799999999999</v>
      </c>
      <c r="N1467" s="839">
        <v>1</v>
      </c>
      <c r="O1467" s="574">
        <v>1</v>
      </c>
      <c r="P1467" s="689">
        <v>2074.15</v>
      </c>
    </row>
    <row r="1468" spans="1:16" s="770" customFormat="1" ht="24">
      <c r="A1468" s="727" t="s">
        <v>18642</v>
      </c>
      <c r="B1468" s="693" t="s">
        <v>7471</v>
      </c>
      <c r="C1468" s="575" t="s">
        <v>73</v>
      </c>
      <c r="D1468" s="735" t="s">
        <v>767</v>
      </c>
      <c r="E1468" s="739">
        <v>1700</v>
      </c>
      <c r="F1468" s="573" t="s">
        <v>2321</v>
      </c>
      <c r="G1468" s="735" t="s">
        <v>2322</v>
      </c>
      <c r="H1468" s="735" t="s">
        <v>1240</v>
      </c>
      <c r="I1468" s="735" t="s">
        <v>802</v>
      </c>
      <c r="J1468" s="838" t="s">
        <v>2323</v>
      </c>
      <c r="K1468" s="840">
        <v>4</v>
      </c>
      <c r="L1468" s="574">
        <v>12</v>
      </c>
      <c r="M1468" s="841">
        <v>21760.799999999999</v>
      </c>
      <c r="N1468" s="839">
        <v>2</v>
      </c>
      <c r="O1468" s="574">
        <v>6</v>
      </c>
      <c r="P1468" s="689">
        <v>11139.15</v>
      </c>
    </row>
    <row r="1469" spans="1:16" s="770" customFormat="1" ht="48">
      <c r="A1469" s="727" t="s">
        <v>18642</v>
      </c>
      <c r="B1469" s="693" t="s">
        <v>7471</v>
      </c>
      <c r="C1469" s="575" t="s">
        <v>73</v>
      </c>
      <c r="D1469" s="735" t="s">
        <v>2324</v>
      </c>
      <c r="E1469" s="739">
        <v>7000</v>
      </c>
      <c r="F1469" s="573" t="s">
        <v>2325</v>
      </c>
      <c r="G1469" s="735" t="s">
        <v>2326</v>
      </c>
      <c r="H1469" s="735" t="s">
        <v>811</v>
      </c>
      <c r="I1469" s="735" t="s">
        <v>771</v>
      </c>
      <c r="J1469" s="838" t="s">
        <v>957</v>
      </c>
      <c r="K1469" s="840">
        <v>2</v>
      </c>
      <c r="L1469" s="574">
        <v>12</v>
      </c>
      <c r="M1469" s="841">
        <v>85360.8</v>
      </c>
      <c r="N1469" s="839">
        <v>2</v>
      </c>
      <c r="O1469" s="574">
        <v>6</v>
      </c>
      <c r="P1469" s="689">
        <v>43044.9</v>
      </c>
    </row>
    <row r="1470" spans="1:16" s="770" customFormat="1" ht="24">
      <c r="A1470" s="727" t="s">
        <v>18642</v>
      </c>
      <c r="B1470" s="693" t="s">
        <v>7471</v>
      </c>
      <c r="C1470" s="575" t="s">
        <v>73</v>
      </c>
      <c r="D1470" s="735" t="s">
        <v>803</v>
      </c>
      <c r="E1470" s="739">
        <v>2200</v>
      </c>
      <c r="F1470" s="573" t="s">
        <v>2327</v>
      </c>
      <c r="G1470" s="735" t="s">
        <v>2328</v>
      </c>
      <c r="H1470" s="735" t="s">
        <v>920</v>
      </c>
      <c r="I1470" s="735" t="s">
        <v>771</v>
      </c>
      <c r="J1470" s="838" t="s">
        <v>1525</v>
      </c>
      <c r="K1470" s="840">
        <v>4</v>
      </c>
      <c r="L1470" s="574">
        <v>12</v>
      </c>
      <c r="M1470" s="841">
        <v>27760.799999999999</v>
      </c>
      <c r="N1470" s="839">
        <v>2</v>
      </c>
      <c r="O1470" s="574">
        <v>6</v>
      </c>
      <c r="P1470" s="689">
        <v>14244.9</v>
      </c>
    </row>
    <row r="1471" spans="1:16" s="770" customFormat="1" ht="24">
      <c r="A1471" s="727" t="s">
        <v>18642</v>
      </c>
      <c r="B1471" s="693" t="s">
        <v>7471</v>
      </c>
      <c r="C1471" s="575" t="s">
        <v>73</v>
      </c>
      <c r="D1471" s="735" t="s">
        <v>767</v>
      </c>
      <c r="E1471" s="739">
        <v>1700</v>
      </c>
      <c r="F1471" s="573" t="s">
        <v>2329</v>
      </c>
      <c r="G1471" s="735" t="s">
        <v>2330</v>
      </c>
      <c r="H1471" s="735" t="s">
        <v>21</v>
      </c>
      <c r="I1471" s="735" t="s">
        <v>21</v>
      </c>
      <c r="J1471" s="838" t="s">
        <v>21</v>
      </c>
      <c r="K1471" s="840">
        <v>2</v>
      </c>
      <c r="L1471" s="574">
        <v>5</v>
      </c>
      <c r="M1471" s="841">
        <v>1473.4</v>
      </c>
      <c r="N1471" s="839" t="s">
        <v>786</v>
      </c>
      <c r="O1471" s="574" t="s">
        <v>786</v>
      </c>
      <c r="P1471" s="689"/>
    </row>
    <row r="1472" spans="1:16" s="770" customFormat="1" ht="24">
      <c r="A1472" s="727" t="s">
        <v>18642</v>
      </c>
      <c r="B1472" s="693" t="s">
        <v>7471</v>
      </c>
      <c r="C1472" s="575" t="s">
        <v>73</v>
      </c>
      <c r="D1472" s="735" t="s">
        <v>2331</v>
      </c>
      <c r="E1472" s="739">
        <v>2100</v>
      </c>
      <c r="F1472" s="573" t="s">
        <v>2332</v>
      </c>
      <c r="G1472" s="735" t="s">
        <v>2333</v>
      </c>
      <c r="H1472" s="735" t="s">
        <v>824</v>
      </c>
      <c r="I1472" s="735" t="s">
        <v>771</v>
      </c>
      <c r="J1472" s="838" t="s">
        <v>825</v>
      </c>
      <c r="K1472" s="840">
        <v>2</v>
      </c>
      <c r="L1472" s="574">
        <v>12</v>
      </c>
      <c r="M1472" s="841">
        <v>26560.799999999999</v>
      </c>
      <c r="N1472" s="839">
        <v>2</v>
      </c>
      <c r="O1472" s="574">
        <v>6</v>
      </c>
      <c r="P1472" s="689">
        <v>13644.9</v>
      </c>
    </row>
    <row r="1473" spans="1:16" s="770" customFormat="1" ht="24">
      <c r="A1473" s="727" t="s">
        <v>18642</v>
      </c>
      <c r="B1473" s="693" t="s">
        <v>7471</v>
      </c>
      <c r="C1473" s="575" t="s">
        <v>73</v>
      </c>
      <c r="D1473" s="735" t="s">
        <v>767</v>
      </c>
      <c r="E1473" s="739">
        <v>1700</v>
      </c>
      <c r="F1473" s="573" t="s">
        <v>2334</v>
      </c>
      <c r="G1473" s="735" t="s">
        <v>2335</v>
      </c>
      <c r="H1473" s="735" t="s">
        <v>831</v>
      </c>
      <c r="I1473" s="735" t="s">
        <v>802</v>
      </c>
      <c r="J1473" s="838" t="s">
        <v>2336</v>
      </c>
      <c r="K1473" s="840">
        <v>4</v>
      </c>
      <c r="L1473" s="574">
        <v>12</v>
      </c>
      <c r="M1473" s="841">
        <v>21760.799999999999</v>
      </c>
      <c r="N1473" s="839">
        <v>2</v>
      </c>
      <c r="O1473" s="574">
        <v>6</v>
      </c>
      <c r="P1473" s="689">
        <v>11139.15</v>
      </c>
    </row>
    <row r="1474" spans="1:16" s="770" customFormat="1" ht="36">
      <c r="A1474" s="727" t="s">
        <v>18642</v>
      </c>
      <c r="B1474" s="693" t="s">
        <v>7471</v>
      </c>
      <c r="C1474" s="575" t="s">
        <v>73</v>
      </c>
      <c r="D1474" s="735" t="s">
        <v>1068</v>
      </c>
      <c r="E1474" s="739">
        <v>4500</v>
      </c>
      <c r="F1474" s="573" t="s">
        <v>2337</v>
      </c>
      <c r="G1474" s="735" t="s">
        <v>2338</v>
      </c>
      <c r="H1474" s="735" t="s">
        <v>1920</v>
      </c>
      <c r="I1474" s="735" t="s">
        <v>802</v>
      </c>
      <c r="J1474" s="838" t="s">
        <v>2339</v>
      </c>
      <c r="K1474" s="840">
        <v>2</v>
      </c>
      <c r="L1474" s="574">
        <v>12</v>
      </c>
      <c r="M1474" s="841">
        <v>55360.800000000003</v>
      </c>
      <c r="N1474" s="839">
        <v>2</v>
      </c>
      <c r="O1474" s="574">
        <v>6</v>
      </c>
      <c r="P1474" s="689">
        <v>28044.9</v>
      </c>
    </row>
    <row r="1475" spans="1:16" s="770" customFormat="1" ht="24">
      <c r="A1475" s="727" t="s">
        <v>18642</v>
      </c>
      <c r="B1475" s="693" t="s">
        <v>7471</v>
      </c>
      <c r="C1475" s="575" t="s">
        <v>73</v>
      </c>
      <c r="D1475" s="735" t="s">
        <v>855</v>
      </c>
      <c r="E1475" s="739">
        <v>1700</v>
      </c>
      <c r="F1475" s="573" t="s">
        <v>2340</v>
      </c>
      <c r="G1475" s="735" t="s">
        <v>2341</v>
      </c>
      <c r="H1475" s="735" t="s">
        <v>854</v>
      </c>
      <c r="I1475" s="735" t="s">
        <v>782</v>
      </c>
      <c r="J1475" s="838" t="s">
        <v>854</v>
      </c>
      <c r="K1475" s="840">
        <v>4</v>
      </c>
      <c r="L1475" s="574">
        <v>12</v>
      </c>
      <c r="M1475" s="841">
        <v>21760.799999999999</v>
      </c>
      <c r="N1475" s="839">
        <v>3</v>
      </c>
      <c r="O1475" s="574">
        <v>6</v>
      </c>
      <c r="P1475" s="689">
        <v>11139.15</v>
      </c>
    </row>
    <row r="1476" spans="1:16" s="770" customFormat="1" ht="36">
      <c r="A1476" s="727" t="s">
        <v>18642</v>
      </c>
      <c r="B1476" s="693" t="s">
        <v>7471</v>
      </c>
      <c r="C1476" s="575" t="s">
        <v>73</v>
      </c>
      <c r="D1476" s="735" t="s">
        <v>1261</v>
      </c>
      <c r="E1476" s="739">
        <v>1900</v>
      </c>
      <c r="F1476" s="573" t="s">
        <v>2342</v>
      </c>
      <c r="G1476" s="735" t="s">
        <v>2343</v>
      </c>
      <c r="H1476" s="735" t="s">
        <v>888</v>
      </c>
      <c r="I1476" s="735" t="s">
        <v>802</v>
      </c>
      <c r="J1476" s="838" t="s">
        <v>888</v>
      </c>
      <c r="K1476" s="840">
        <v>1</v>
      </c>
      <c r="L1476" s="574">
        <v>7</v>
      </c>
      <c r="M1476" s="841">
        <v>14027.12</v>
      </c>
      <c r="N1476" s="839">
        <v>2</v>
      </c>
      <c r="O1476" s="574">
        <v>6</v>
      </c>
      <c r="P1476" s="689">
        <v>12429.15</v>
      </c>
    </row>
    <row r="1477" spans="1:16" s="770" customFormat="1" ht="24">
      <c r="A1477" s="727" t="s">
        <v>18642</v>
      </c>
      <c r="B1477" s="693" t="s">
        <v>7471</v>
      </c>
      <c r="C1477" s="575" t="s">
        <v>73</v>
      </c>
      <c r="D1477" s="735" t="s">
        <v>767</v>
      </c>
      <c r="E1477" s="739">
        <v>1700</v>
      </c>
      <c r="F1477" s="573" t="s">
        <v>2342</v>
      </c>
      <c r="G1477" s="735" t="s">
        <v>2343</v>
      </c>
      <c r="H1477" s="735" t="s">
        <v>888</v>
      </c>
      <c r="I1477" s="735" t="s">
        <v>802</v>
      </c>
      <c r="J1477" s="838" t="s">
        <v>888</v>
      </c>
      <c r="K1477" s="840">
        <v>2</v>
      </c>
      <c r="L1477" s="574">
        <v>5</v>
      </c>
      <c r="M1477" s="841">
        <v>9067</v>
      </c>
      <c r="N1477" s="839">
        <v>2</v>
      </c>
      <c r="O1477" s="574">
        <v>6</v>
      </c>
      <c r="P1477" s="689">
        <v>12429.15</v>
      </c>
    </row>
    <row r="1478" spans="1:16" s="770" customFormat="1" ht="24">
      <c r="A1478" s="727" t="s">
        <v>18642</v>
      </c>
      <c r="B1478" s="693" t="s">
        <v>7471</v>
      </c>
      <c r="C1478" s="575" t="s">
        <v>73</v>
      </c>
      <c r="D1478" s="735" t="s">
        <v>818</v>
      </c>
      <c r="E1478" s="739">
        <v>1700</v>
      </c>
      <c r="F1478" s="573" t="s">
        <v>2344</v>
      </c>
      <c r="G1478" s="735" t="s">
        <v>2345</v>
      </c>
      <c r="H1478" s="735" t="s">
        <v>793</v>
      </c>
      <c r="I1478" s="735" t="s">
        <v>771</v>
      </c>
      <c r="J1478" s="838" t="s">
        <v>793</v>
      </c>
      <c r="K1478" s="840">
        <v>4</v>
      </c>
      <c r="L1478" s="574">
        <v>12</v>
      </c>
      <c r="M1478" s="841">
        <v>21760.799999999999</v>
      </c>
      <c r="N1478" s="839">
        <v>2</v>
      </c>
      <c r="O1478" s="574">
        <v>6</v>
      </c>
      <c r="P1478" s="689">
        <v>11139.15</v>
      </c>
    </row>
    <row r="1479" spans="1:16" s="770" customFormat="1" ht="36">
      <c r="A1479" s="727" t="s">
        <v>18642</v>
      </c>
      <c r="B1479" s="693" t="s">
        <v>7471</v>
      </c>
      <c r="C1479" s="575" t="s">
        <v>73</v>
      </c>
      <c r="D1479" s="735" t="s">
        <v>2346</v>
      </c>
      <c r="E1479" s="739">
        <v>2700</v>
      </c>
      <c r="F1479" s="573" t="s">
        <v>2347</v>
      </c>
      <c r="G1479" s="735" t="s">
        <v>2348</v>
      </c>
      <c r="H1479" s="735" t="s">
        <v>1678</v>
      </c>
      <c r="I1479" s="735" t="s">
        <v>771</v>
      </c>
      <c r="J1479" s="838" t="s">
        <v>864</v>
      </c>
      <c r="K1479" s="840">
        <v>2</v>
      </c>
      <c r="L1479" s="574">
        <v>12</v>
      </c>
      <c r="M1479" s="841">
        <v>33760.800000000003</v>
      </c>
      <c r="N1479" s="839">
        <v>2</v>
      </c>
      <c r="O1479" s="574">
        <v>6</v>
      </c>
      <c r="P1479" s="689">
        <v>17244.900000000001</v>
      </c>
    </row>
    <row r="1480" spans="1:16" s="770" customFormat="1" ht="24">
      <c r="A1480" s="727" t="s">
        <v>18642</v>
      </c>
      <c r="B1480" s="693" t="s">
        <v>7471</v>
      </c>
      <c r="C1480" s="575" t="s">
        <v>73</v>
      </c>
      <c r="D1480" s="735" t="s">
        <v>821</v>
      </c>
      <c r="E1480" s="739">
        <v>1900</v>
      </c>
      <c r="F1480" s="573" t="s">
        <v>2349</v>
      </c>
      <c r="G1480" s="735" t="s">
        <v>2350</v>
      </c>
      <c r="H1480" s="735" t="s">
        <v>811</v>
      </c>
      <c r="I1480" s="735" t="s">
        <v>782</v>
      </c>
      <c r="J1480" s="838" t="s">
        <v>956</v>
      </c>
      <c r="K1480" s="840">
        <v>2</v>
      </c>
      <c r="L1480" s="574">
        <v>12</v>
      </c>
      <c r="M1480" s="841">
        <v>24160.799999999999</v>
      </c>
      <c r="N1480" s="839">
        <v>2</v>
      </c>
      <c r="O1480" s="574">
        <v>6</v>
      </c>
      <c r="P1480" s="689">
        <v>12429.15</v>
      </c>
    </row>
    <row r="1481" spans="1:16" s="770" customFormat="1" ht="24">
      <c r="A1481" s="727" t="s">
        <v>18642</v>
      </c>
      <c r="B1481" s="693" t="s">
        <v>7471</v>
      </c>
      <c r="C1481" s="575" t="s">
        <v>73</v>
      </c>
      <c r="D1481" s="735" t="s">
        <v>847</v>
      </c>
      <c r="E1481" s="739">
        <v>1750</v>
      </c>
      <c r="F1481" s="573" t="s">
        <v>2351</v>
      </c>
      <c r="G1481" s="735" t="s">
        <v>2352</v>
      </c>
      <c r="H1481" s="735" t="s">
        <v>887</v>
      </c>
      <c r="I1481" s="735" t="s">
        <v>771</v>
      </c>
      <c r="J1481" s="838" t="s">
        <v>887</v>
      </c>
      <c r="K1481" s="840">
        <v>2</v>
      </c>
      <c r="L1481" s="574">
        <v>12</v>
      </c>
      <c r="M1481" s="841">
        <v>22360.799999999999</v>
      </c>
      <c r="N1481" s="839">
        <v>2</v>
      </c>
      <c r="O1481" s="574">
        <v>6</v>
      </c>
      <c r="P1481" s="689">
        <v>11461.65</v>
      </c>
    </row>
    <row r="1482" spans="1:16" s="770" customFormat="1" ht="24">
      <c r="A1482" s="727" t="s">
        <v>18642</v>
      </c>
      <c r="B1482" s="693" t="s">
        <v>7471</v>
      </c>
      <c r="C1482" s="575" t="s">
        <v>73</v>
      </c>
      <c r="D1482" s="735" t="s">
        <v>913</v>
      </c>
      <c r="E1482" s="739">
        <v>1600</v>
      </c>
      <c r="F1482" s="573" t="s">
        <v>2353</v>
      </c>
      <c r="G1482" s="735" t="s">
        <v>2354</v>
      </c>
      <c r="H1482" s="735" t="s">
        <v>21</v>
      </c>
      <c r="I1482" s="735" t="s">
        <v>21</v>
      </c>
      <c r="J1482" s="838" t="s">
        <v>21</v>
      </c>
      <c r="K1482" s="840">
        <v>2</v>
      </c>
      <c r="L1482" s="574">
        <v>12</v>
      </c>
      <c r="M1482" s="841">
        <v>20560.8</v>
      </c>
      <c r="N1482" s="839">
        <v>2</v>
      </c>
      <c r="O1482" s="574">
        <v>6</v>
      </c>
      <c r="P1482" s="689">
        <v>10494.15</v>
      </c>
    </row>
    <row r="1483" spans="1:16" s="770" customFormat="1" ht="24">
      <c r="A1483" s="727" t="s">
        <v>18642</v>
      </c>
      <c r="B1483" s="693" t="s">
        <v>7471</v>
      </c>
      <c r="C1483" s="575" t="s">
        <v>73</v>
      </c>
      <c r="D1483" s="735" t="s">
        <v>1048</v>
      </c>
      <c r="E1483" s="739">
        <v>2100</v>
      </c>
      <c r="F1483" s="573" t="s">
        <v>2355</v>
      </c>
      <c r="G1483" s="735" t="s">
        <v>2356</v>
      </c>
      <c r="H1483" s="735" t="s">
        <v>864</v>
      </c>
      <c r="I1483" s="735" t="s">
        <v>782</v>
      </c>
      <c r="J1483" s="838" t="s">
        <v>864</v>
      </c>
      <c r="K1483" s="840">
        <v>2</v>
      </c>
      <c r="L1483" s="574">
        <v>12</v>
      </c>
      <c r="M1483" s="841">
        <v>26560.799999999999</v>
      </c>
      <c r="N1483" s="839">
        <v>2</v>
      </c>
      <c r="O1483" s="574">
        <v>6</v>
      </c>
      <c r="P1483" s="689">
        <v>13644.9</v>
      </c>
    </row>
    <row r="1484" spans="1:16" s="770" customFormat="1" ht="36">
      <c r="A1484" s="727" t="s">
        <v>18642</v>
      </c>
      <c r="B1484" s="693" t="s">
        <v>7471</v>
      </c>
      <c r="C1484" s="575" t="s">
        <v>73</v>
      </c>
      <c r="D1484" s="735" t="s">
        <v>2357</v>
      </c>
      <c r="E1484" s="739">
        <v>4400</v>
      </c>
      <c r="F1484" s="573" t="s">
        <v>2358</v>
      </c>
      <c r="G1484" s="735" t="s">
        <v>2359</v>
      </c>
      <c r="H1484" s="735" t="s">
        <v>969</v>
      </c>
      <c r="I1484" s="735" t="s">
        <v>771</v>
      </c>
      <c r="J1484" s="838" t="s">
        <v>2360</v>
      </c>
      <c r="K1484" s="840">
        <v>3</v>
      </c>
      <c r="L1484" s="574">
        <v>12</v>
      </c>
      <c r="M1484" s="841">
        <v>54160.800000000003</v>
      </c>
      <c r="N1484" s="839">
        <v>2</v>
      </c>
      <c r="O1484" s="574">
        <v>6</v>
      </c>
      <c r="P1484" s="689">
        <v>27444.9</v>
      </c>
    </row>
    <row r="1485" spans="1:16" s="770" customFormat="1" ht="24">
      <c r="A1485" s="727" t="s">
        <v>18642</v>
      </c>
      <c r="B1485" s="693" t="s">
        <v>7471</v>
      </c>
      <c r="C1485" s="575" t="s">
        <v>73</v>
      </c>
      <c r="D1485" s="735" t="s">
        <v>767</v>
      </c>
      <c r="E1485" s="739">
        <v>1700</v>
      </c>
      <c r="F1485" s="573" t="s">
        <v>2361</v>
      </c>
      <c r="G1485" s="735" t="s">
        <v>2362</v>
      </c>
      <c r="H1485" s="735" t="s">
        <v>824</v>
      </c>
      <c r="I1485" s="735" t="s">
        <v>802</v>
      </c>
      <c r="J1485" s="838" t="s">
        <v>825</v>
      </c>
      <c r="K1485" s="840">
        <v>4</v>
      </c>
      <c r="L1485" s="574">
        <v>12</v>
      </c>
      <c r="M1485" s="841">
        <v>15980.6</v>
      </c>
      <c r="N1485" s="839">
        <v>2</v>
      </c>
      <c r="O1485" s="574">
        <v>6</v>
      </c>
      <c r="P1485" s="689">
        <v>11139.15</v>
      </c>
    </row>
    <row r="1486" spans="1:16" s="770" customFormat="1" ht="24">
      <c r="A1486" s="727" t="s">
        <v>18642</v>
      </c>
      <c r="B1486" s="693" t="s">
        <v>7471</v>
      </c>
      <c r="C1486" s="575" t="s">
        <v>73</v>
      </c>
      <c r="D1486" s="735" t="s">
        <v>2363</v>
      </c>
      <c r="E1486" s="739">
        <v>2900</v>
      </c>
      <c r="F1486" s="573" t="s">
        <v>2364</v>
      </c>
      <c r="G1486" s="735" t="s">
        <v>2365</v>
      </c>
      <c r="H1486" s="735" t="s">
        <v>824</v>
      </c>
      <c r="I1486" s="735" t="s">
        <v>771</v>
      </c>
      <c r="J1486" s="838" t="s">
        <v>1370</v>
      </c>
      <c r="K1486" s="840">
        <v>1</v>
      </c>
      <c r="L1486" s="574">
        <v>1</v>
      </c>
      <c r="M1486" s="841">
        <v>2543.0300000000002</v>
      </c>
      <c r="N1486" s="839">
        <v>2</v>
      </c>
      <c r="O1486" s="574">
        <v>6</v>
      </c>
      <c r="P1486" s="689">
        <v>18444.900000000001</v>
      </c>
    </row>
    <row r="1487" spans="1:16" s="770" customFormat="1" ht="36">
      <c r="A1487" s="727" t="s">
        <v>18642</v>
      </c>
      <c r="B1487" s="693" t="s">
        <v>7471</v>
      </c>
      <c r="C1487" s="575" t="s">
        <v>73</v>
      </c>
      <c r="D1487" s="735" t="s">
        <v>2203</v>
      </c>
      <c r="E1487" s="739">
        <v>2500</v>
      </c>
      <c r="F1487" s="573" t="s">
        <v>2364</v>
      </c>
      <c r="G1487" s="735" t="s">
        <v>2365</v>
      </c>
      <c r="H1487" s="735" t="s">
        <v>824</v>
      </c>
      <c r="I1487" s="735" t="s">
        <v>771</v>
      </c>
      <c r="J1487" s="838" t="s">
        <v>1370</v>
      </c>
      <c r="K1487" s="840">
        <v>2</v>
      </c>
      <c r="L1487" s="574">
        <v>12</v>
      </c>
      <c r="M1487" s="841">
        <v>29164.43</v>
      </c>
      <c r="N1487" s="839">
        <v>2</v>
      </c>
      <c r="O1487" s="574">
        <v>6</v>
      </c>
      <c r="P1487" s="689">
        <v>18444.900000000001</v>
      </c>
    </row>
    <row r="1488" spans="1:16" s="770" customFormat="1" ht="24">
      <c r="A1488" s="727" t="s">
        <v>18642</v>
      </c>
      <c r="B1488" s="693" t="s">
        <v>7471</v>
      </c>
      <c r="C1488" s="575" t="s">
        <v>73</v>
      </c>
      <c r="D1488" s="735" t="s">
        <v>767</v>
      </c>
      <c r="E1488" s="739">
        <v>1700</v>
      </c>
      <c r="F1488" s="573" t="s">
        <v>2366</v>
      </c>
      <c r="G1488" s="735" t="s">
        <v>2367</v>
      </c>
      <c r="H1488" s="735" t="s">
        <v>1233</v>
      </c>
      <c r="I1488" s="735" t="s">
        <v>802</v>
      </c>
      <c r="J1488" s="838" t="s">
        <v>1233</v>
      </c>
      <c r="K1488" s="840">
        <v>1</v>
      </c>
      <c r="L1488" s="574">
        <v>2</v>
      </c>
      <c r="M1488" s="841">
        <v>3626.8</v>
      </c>
      <c r="N1488" s="839" t="s">
        <v>786</v>
      </c>
      <c r="O1488" s="574" t="s">
        <v>786</v>
      </c>
      <c r="P1488" s="689"/>
    </row>
    <row r="1489" spans="1:16" s="770" customFormat="1" ht="24">
      <c r="A1489" s="727" t="s">
        <v>18642</v>
      </c>
      <c r="B1489" s="693" t="s">
        <v>7471</v>
      </c>
      <c r="C1489" s="575" t="s">
        <v>73</v>
      </c>
      <c r="D1489" s="735" t="s">
        <v>1014</v>
      </c>
      <c r="E1489" s="739">
        <v>1600</v>
      </c>
      <c r="F1489" s="573" t="s">
        <v>2368</v>
      </c>
      <c r="G1489" s="735" t="s">
        <v>2369</v>
      </c>
      <c r="H1489" s="735" t="s">
        <v>888</v>
      </c>
      <c r="I1489" s="735" t="s">
        <v>771</v>
      </c>
      <c r="J1489" s="838" t="s">
        <v>888</v>
      </c>
      <c r="K1489" s="840">
        <v>2</v>
      </c>
      <c r="L1489" s="574">
        <v>12</v>
      </c>
      <c r="M1489" s="841">
        <v>20560.8</v>
      </c>
      <c r="N1489" s="839">
        <v>2</v>
      </c>
      <c r="O1489" s="574">
        <v>6</v>
      </c>
      <c r="P1489" s="689">
        <v>10494.15</v>
      </c>
    </row>
    <row r="1490" spans="1:16" s="770" customFormat="1" ht="37.9" customHeight="1">
      <c r="A1490" s="727" t="s">
        <v>18642</v>
      </c>
      <c r="B1490" s="693" t="s">
        <v>7471</v>
      </c>
      <c r="C1490" s="575" t="s">
        <v>73</v>
      </c>
      <c r="D1490" s="735" t="s">
        <v>1003</v>
      </c>
      <c r="E1490" s="739">
        <v>3400</v>
      </c>
      <c r="F1490" s="573" t="s">
        <v>2370</v>
      </c>
      <c r="G1490" s="735" t="s">
        <v>2371</v>
      </c>
      <c r="H1490" s="735" t="s">
        <v>941</v>
      </c>
      <c r="I1490" s="735" t="s">
        <v>771</v>
      </c>
      <c r="J1490" s="838" t="s">
        <v>2372</v>
      </c>
      <c r="K1490" s="840">
        <v>2</v>
      </c>
      <c r="L1490" s="574">
        <v>5</v>
      </c>
      <c r="M1490" s="841">
        <v>17567</v>
      </c>
      <c r="N1490" s="839" t="s">
        <v>786</v>
      </c>
      <c r="O1490" s="574" t="s">
        <v>786</v>
      </c>
      <c r="P1490" s="689"/>
    </row>
    <row r="1491" spans="1:16" s="770" customFormat="1" ht="28.15" customHeight="1">
      <c r="A1491" s="727" t="s">
        <v>18642</v>
      </c>
      <c r="B1491" s="693" t="s">
        <v>7471</v>
      </c>
      <c r="C1491" s="575" t="s">
        <v>73</v>
      </c>
      <c r="D1491" s="735" t="s">
        <v>818</v>
      </c>
      <c r="E1491" s="739">
        <v>1700</v>
      </c>
      <c r="F1491" s="573" t="s">
        <v>2373</v>
      </c>
      <c r="G1491" s="735" t="s">
        <v>2374</v>
      </c>
      <c r="H1491" s="735" t="s">
        <v>770</v>
      </c>
      <c r="I1491" s="735" t="s">
        <v>771</v>
      </c>
      <c r="J1491" s="838" t="s">
        <v>770</v>
      </c>
      <c r="K1491" s="840">
        <v>2</v>
      </c>
      <c r="L1491" s="574">
        <v>9</v>
      </c>
      <c r="M1491" s="841">
        <v>15804.3</v>
      </c>
      <c r="N1491" s="839">
        <v>3</v>
      </c>
      <c r="O1491" s="574">
        <v>6</v>
      </c>
      <c r="P1491" s="689">
        <v>11139.15</v>
      </c>
    </row>
    <row r="1492" spans="1:16" s="770" customFormat="1" ht="40.15" customHeight="1">
      <c r="A1492" s="727" t="s">
        <v>18642</v>
      </c>
      <c r="B1492" s="693" t="s">
        <v>7471</v>
      </c>
      <c r="C1492" s="575" t="s">
        <v>73</v>
      </c>
      <c r="D1492" s="735" t="s">
        <v>847</v>
      </c>
      <c r="E1492" s="739">
        <v>1750</v>
      </c>
      <c r="F1492" s="573" t="s">
        <v>2375</v>
      </c>
      <c r="G1492" s="735" t="s">
        <v>2376</v>
      </c>
      <c r="H1492" s="735" t="s">
        <v>1920</v>
      </c>
      <c r="I1492" s="735" t="s">
        <v>782</v>
      </c>
      <c r="J1492" s="838" t="s">
        <v>1920</v>
      </c>
      <c r="K1492" s="840">
        <v>2</v>
      </c>
      <c r="L1492" s="574">
        <v>12</v>
      </c>
      <c r="M1492" s="841">
        <v>22360.799999999999</v>
      </c>
      <c r="N1492" s="839">
        <v>2</v>
      </c>
      <c r="O1492" s="574">
        <v>6</v>
      </c>
      <c r="P1492" s="689">
        <v>11461.65</v>
      </c>
    </row>
    <row r="1493" spans="1:16" s="770" customFormat="1" ht="40.15" customHeight="1">
      <c r="A1493" s="727" t="s">
        <v>18642</v>
      </c>
      <c r="B1493" s="693" t="s">
        <v>7471</v>
      </c>
      <c r="C1493" s="575" t="s">
        <v>73</v>
      </c>
      <c r="D1493" s="735" t="s">
        <v>1278</v>
      </c>
      <c r="E1493" s="739">
        <v>2500</v>
      </c>
      <c r="F1493" s="573" t="s">
        <v>2377</v>
      </c>
      <c r="G1493" s="735" t="s">
        <v>2378</v>
      </c>
      <c r="H1493" s="735" t="s">
        <v>2379</v>
      </c>
      <c r="I1493" s="735" t="s">
        <v>782</v>
      </c>
      <c r="J1493" s="838" t="s">
        <v>2380</v>
      </c>
      <c r="K1493" s="840">
        <v>4</v>
      </c>
      <c r="L1493" s="574">
        <v>13</v>
      </c>
      <c r="M1493" s="841">
        <v>31360.799999999999</v>
      </c>
      <c r="N1493" s="839">
        <v>2</v>
      </c>
      <c r="O1493" s="574">
        <v>6</v>
      </c>
      <c r="P1493" s="689">
        <v>16044.9</v>
      </c>
    </row>
    <row r="1494" spans="1:16" s="770" customFormat="1" ht="40.15" customHeight="1">
      <c r="A1494" s="727" t="s">
        <v>18642</v>
      </c>
      <c r="B1494" s="693" t="s">
        <v>7471</v>
      </c>
      <c r="C1494" s="575" t="s">
        <v>73</v>
      </c>
      <c r="D1494" s="735" t="s">
        <v>1104</v>
      </c>
      <c r="E1494" s="739">
        <v>1850</v>
      </c>
      <c r="F1494" s="573" t="s">
        <v>2381</v>
      </c>
      <c r="G1494" s="735" t="s">
        <v>2382</v>
      </c>
      <c r="H1494" s="735" t="s">
        <v>2383</v>
      </c>
      <c r="I1494" s="735" t="s">
        <v>771</v>
      </c>
      <c r="J1494" s="838" t="s">
        <v>1421</v>
      </c>
      <c r="K1494" s="840">
        <v>2</v>
      </c>
      <c r="L1494" s="574">
        <v>12</v>
      </c>
      <c r="M1494" s="841">
        <v>23560.799999999999</v>
      </c>
      <c r="N1494" s="839">
        <v>2</v>
      </c>
      <c r="O1494" s="574">
        <v>6</v>
      </c>
      <c r="P1494" s="689">
        <v>12106.65</v>
      </c>
    </row>
    <row r="1495" spans="1:16" s="770" customFormat="1" ht="36">
      <c r="A1495" s="727" t="s">
        <v>18642</v>
      </c>
      <c r="B1495" s="693" t="s">
        <v>7471</v>
      </c>
      <c r="C1495" s="575" t="s">
        <v>73</v>
      </c>
      <c r="D1495" s="735" t="s">
        <v>2384</v>
      </c>
      <c r="E1495" s="739">
        <v>3000</v>
      </c>
      <c r="F1495" s="573" t="s">
        <v>2385</v>
      </c>
      <c r="G1495" s="735" t="s">
        <v>2386</v>
      </c>
      <c r="H1495" s="735" t="s">
        <v>811</v>
      </c>
      <c r="I1495" s="735" t="s">
        <v>802</v>
      </c>
      <c r="J1495" s="838" t="s">
        <v>956</v>
      </c>
      <c r="K1495" s="840">
        <v>1</v>
      </c>
      <c r="L1495" s="574">
        <v>8</v>
      </c>
      <c r="M1495" s="841">
        <v>24807.200000000001</v>
      </c>
      <c r="N1495" s="839">
        <v>2</v>
      </c>
      <c r="O1495" s="574">
        <v>6</v>
      </c>
      <c r="P1495" s="689">
        <v>19044.900000000001</v>
      </c>
    </row>
    <row r="1496" spans="1:16" s="770" customFormat="1" ht="24">
      <c r="A1496" s="727" t="s">
        <v>18642</v>
      </c>
      <c r="B1496" s="693" t="s">
        <v>7471</v>
      </c>
      <c r="C1496" s="575" t="s">
        <v>73</v>
      </c>
      <c r="D1496" s="735" t="s">
        <v>1025</v>
      </c>
      <c r="E1496" s="739">
        <v>1900</v>
      </c>
      <c r="F1496" s="573" t="s">
        <v>2387</v>
      </c>
      <c r="G1496" s="735" t="s">
        <v>2388</v>
      </c>
      <c r="H1496" s="735" t="s">
        <v>824</v>
      </c>
      <c r="I1496" s="735" t="s">
        <v>771</v>
      </c>
      <c r="J1496" s="838" t="s">
        <v>825</v>
      </c>
      <c r="K1496" s="840">
        <v>4</v>
      </c>
      <c r="L1496" s="574">
        <v>12</v>
      </c>
      <c r="M1496" s="841">
        <v>24160.799999999999</v>
      </c>
      <c r="N1496" s="839">
        <v>2</v>
      </c>
      <c r="O1496" s="574">
        <v>6</v>
      </c>
      <c r="P1496" s="689">
        <v>12429.15</v>
      </c>
    </row>
    <row r="1497" spans="1:16" s="770" customFormat="1" ht="24">
      <c r="A1497" s="727" t="s">
        <v>18642</v>
      </c>
      <c r="B1497" s="693" t="s">
        <v>7471</v>
      </c>
      <c r="C1497" s="575" t="s">
        <v>73</v>
      </c>
      <c r="D1497" s="735" t="s">
        <v>2389</v>
      </c>
      <c r="E1497" s="739">
        <v>2100</v>
      </c>
      <c r="F1497" s="573" t="s">
        <v>2390</v>
      </c>
      <c r="G1497" s="735" t="s">
        <v>2391</v>
      </c>
      <c r="H1497" s="735" t="s">
        <v>824</v>
      </c>
      <c r="I1497" s="735" t="s">
        <v>771</v>
      </c>
      <c r="J1497" s="838" t="s">
        <v>825</v>
      </c>
      <c r="K1497" s="840">
        <v>2</v>
      </c>
      <c r="L1497" s="574">
        <v>12</v>
      </c>
      <c r="M1497" s="841">
        <v>26560.799999999999</v>
      </c>
      <c r="N1497" s="839">
        <v>1</v>
      </c>
      <c r="O1497" s="574">
        <v>3</v>
      </c>
      <c r="P1497" s="689">
        <v>5472</v>
      </c>
    </row>
    <row r="1498" spans="1:16" s="770" customFormat="1" ht="24">
      <c r="A1498" s="727" t="s">
        <v>18642</v>
      </c>
      <c r="B1498" s="693" t="s">
        <v>7471</v>
      </c>
      <c r="C1498" s="575" t="s">
        <v>73</v>
      </c>
      <c r="D1498" s="735" t="s">
        <v>767</v>
      </c>
      <c r="E1498" s="739">
        <v>1700</v>
      </c>
      <c r="F1498" s="573" t="s">
        <v>2392</v>
      </c>
      <c r="G1498" s="735" t="s">
        <v>2393</v>
      </c>
      <c r="H1498" s="735" t="s">
        <v>864</v>
      </c>
      <c r="I1498" s="735" t="s">
        <v>771</v>
      </c>
      <c r="J1498" s="838" t="s">
        <v>864</v>
      </c>
      <c r="K1498" s="840">
        <v>4</v>
      </c>
      <c r="L1498" s="574">
        <v>13</v>
      </c>
      <c r="M1498" s="841">
        <v>16914.3</v>
      </c>
      <c r="N1498" s="839">
        <v>2</v>
      </c>
      <c r="O1498" s="574">
        <v>6</v>
      </c>
      <c r="P1498" s="689">
        <v>11139.15</v>
      </c>
    </row>
    <row r="1499" spans="1:16" s="770" customFormat="1" ht="24">
      <c r="A1499" s="727" t="s">
        <v>18642</v>
      </c>
      <c r="B1499" s="693" t="s">
        <v>7471</v>
      </c>
      <c r="C1499" s="575" t="s">
        <v>73</v>
      </c>
      <c r="D1499" s="735" t="s">
        <v>818</v>
      </c>
      <c r="E1499" s="739">
        <v>1700</v>
      </c>
      <c r="F1499" s="573" t="s">
        <v>2394</v>
      </c>
      <c r="G1499" s="735" t="s">
        <v>2395</v>
      </c>
      <c r="H1499" s="735" t="s">
        <v>1135</v>
      </c>
      <c r="I1499" s="735" t="s">
        <v>771</v>
      </c>
      <c r="J1499" s="838" t="s">
        <v>2180</v>
      </c>
      <c r="K1499" s="840">
        <v>4</v>
      </c>
      <c r="L1499" s="574">
        <v>12</v>
      </c>
      <c r="M1499" s="841">
        <v>19947.400000000001</v>
      </c>
      <c r="N1499" s="839" t="s">
        <v>786</v>
      </c>
      <c r="O1499" s="574" t="s">
        <v>786</v>
      </c>
      <c r="P1499" s="689"/>
    </row>
    <row r="1500" spans="1:16" s="770" customFormat="1" ht="24">
      <c r="A1500" s="727" t="s">
        <v>18642</v>
      </c>
      <c r="B1500" s="693" t="s">
        <v>7471</v>
      </c>
      <c r="C1500" s="575" t="s">
        <v>73</v>
      </c>
      <c r="D1500" s="735" t="s">
        <v>813</v>
      </c>
      <c r="E1500" s="739">
        <v>1900</v>
      </c>
      <c r="F1500" s="573" t="s">
        <v>2396</v>
      </c>
      <c r="G1500" s="735" t="s">
        <v>2397</v>
      </c>
      <c r="H1500" s="735" t="s">
        <v>858</v>
      </c>
      <c r="I1500" s="735" t="s">
        <v>802</v>
      </c>
      <c r="J1500" s="838" t="s">
        <v>858</v>
      </c>
      <c r="K1500" s="840">
        <v>1</v>
      </c>
      <c r="L1500" s="574">
        <v>2</v>
      </c>
      <c r="M1500" s="841">
        <v>4026.8</v>
      </c>
      <c r="N1500" s="839" t="s">
        <v>786</v>
      </c>
      <c r="O1500" s="574" t="s">
        <v>786</v>
      </c>
      <c r="P1500" s="689"/>
    </row>
    <row r="1501" spans="1:16" s="770" customFormat="1" ht="24">
      <c r="A1501" s="727" t="s">
        <v>18642</v>
      </c>
      <c r="B1501" s="693" t="s">
        <v>7471</v>
      </c>
      <c r="C1501" s="575" t="s">
        <v>73</v>
      </c>
      <c r="D1501" s="735" t="s">
        <v>783</v>
      </c>
      <c r="E1501" s="739">
        <v>1500</v>
      </c>
      <c r="F1501" s="573" t="s">
        <v>2398</v>
      </c>
      <c r="G1501" s="735" t="s">
        <v>2399</v>
      </c>
      <c r="H1501" s="735" t="s">
        <v>21</v>
      </c>
      <c r="I1501" s="735" t="s">
        <v>21</v>
      </c>
      <c r="J1501" s="838" t="s">
        <v>21</v>
      </c>
      <c r="K1501" s="840">
        <v>2</v>
      </c>
      <c r="L1501" s="574">
        <v>12</v>
      </c>
      <c r="M1501" s="841">
        <v>19360.8</v>
      </c>
      <c r="N1501" s="839">
        <v>2</v>
      </c>
      <c r="O1501" s="574">
        <v>6</v>
      </c>
      <c r="P1501" s="689">
        <v>9849.15</v>
      </c>
    </row>
    <row r="1502" spans="1:16" s="770" customFormat="1" ht="24">
      <c r="A1502" s="727" t="s">
        <v>18642</v>
      </c>
      <c r="B1502" s="693" t="s">
        <v>7471</v>
      </c>
      <c r="C1502" s="575" t="s">
        <v>73</v>
      </c>
      <c r="D1502" s="735" t="s">
        <v>821</v>
      </c>
      <c r="E1502" s="739">
        <v>1900</v>
      </c>
      <c r="F1502" s="573" t="s">
        <v>2400</v>
      </c>
      <c r="G1502" s="735" t="s">
        <v>2401</v>
      </c>
      <c r="H1502" s="735" t="s">
        <v>21</v>
      </c>
      <c r="I1502" s="735" t="s">
        <v>21</v>
      </c>
      <c r="J1502" s="838" t="s">
        <v>21</v>
      </c>
      <c r="K1502" s="840">
        <v>1</v>
      </c>
      <c r="L1502" s="574">
        <v>3</v>
      </c>
      <c r="M1502" s="841">
        <v>4680.5</v>
      </c>
      <c r="N1502" s="839">
        <v>2</v>
      </c>
      <c r="O1502" s="574">
        <v>6</v>
      </c>
      <c r="P1502" s="689">
        <v>12429.15</v>
      </c>
    </row>
    <row r="1503" spans="1:16" s="770" customFormat="1" ht="24">
      <c r="A1503" s="727" t="s">
        <v>18642</v>
      </c>
      <c r="B1503" s="693" t="s">
        <v>7471</v>
      </c>
      <c r="C1503" s="575" t="s">
        <v>73</v>
      </c>
      <c r="D1503" s="735" t="s">
        <v>1025</v>
      </c>
      <c r="E1503" s="739">
        <v>1900</v>
      </c>
      <c r="F1503" s="573" t="s">
        <v>2402</v>
      </c>
      <c r="G1503" s="735" t="s">
        <v>2403</v>
      </c>
      <c r="H1503" s="735" t="s">
        <v>824</v>
      </c>
      <c r="I1503" s="735" t="s">
        <v>771</v>
      </c>
      <c r="J1503" s="838" t="s">
        <v>1370</v>
      </c>
      <c r="K1503" s="840">
        <v>4</v>
      </c>
      <c r="L1503" s="574">
        <v>12</v>
      </c>
      <c r="M1503" s="841">
        <v>24160.799999999999</v>
      </c>
      <c r="N1503" s="839">
        <v>2</v>
      </c>
      <c r="O1503" s="574">
        <v>6</v>
      </c>
      <c r="P1503" s="689">
        <v>12429.15</v>
      </c>
    </row>
    <row r="1504" spans="1:16" s="770" customFormat="1" ht="36">
      <c r="A1504" s="727" t="s">
        <v>18642</v>
      </c>
      <c r="B1504" s="693" t="s">
        <v>7471</v>
      </c>
      <c r="C1504" s="575" t="s">
        <v>73</v>
      </c>
      <c r="D1504" s="735" t="s">
        <v>767</v>
      </c>
      <c r="E1504" s="739">
        <v>1700</v>
      </c>
      <c r="F1504" s="573" t="s">
        <v>2404</v>
      </c>
      <c r="G1504" s="735" t="s">
        <v>2405</v>
      </c>
      <c r="H1504" s="735" t="s">
        <v>1118</v>
      </c>
      <c r="I1504" s="735" t="s">
        <v>802</v>
      </c>
      <c r="J1504" s="838" t="s">
        <v>2406</v>
      </c>
      <c r="K1504" s="840">
        <v>3</v>
      </c>
      <c r="L1504" s="574">
        <v>10</v>
      </c>
      <c r="M1504" s="841">
        <v>14647.56</v>
      </c>
      <c r="N1504" s="839" t="s">
        <v>786</v>
      </c>
      <c r="O1504" s="574" t="s">
        <v>786</v>
      </c>
      <c r="P1504" s="689"/>
    </row>
    <row r="1505" spans="1:16" s="770" customFormat="1" ht="24">
      <c r="A1505" s="727" t="s">
        <v>18642</v>
      </c>
      <c r="B1505" s="693" t="s">
        <v>7471</v>
      </c>
      <c r="C1505" s="575" t="s">
        <v>73</v>
      </c>
      <c r="D1505" s="735" t="s">
        <v>2407</v>
      </c>
      <c r="E1505" s="739">
        <v>2900</v>
      </c>
      <c r="F1505" s="573" t="s">
        <v>2408</v>
      </c>
      <c r="G1505" s="735" t="s">
        <v>2409</v>
      </c>
      <c r="H1505" s="735" t="s">
        <v>864</v>
      </c>
      <c r="I1505" s="735" t="s">
        <v>771</v>
      </c>
      <c r="J1505" s="838" t="s">
        <v>864</v>
      </c>
      <c r="K1505" s="840">
        <v>2</v>
      </c>
      <c r="L1505" s="574">
        <v>12</v>
      </c>
      <c r="M1505" s="841">
        <v>36160.800000000003</v>
      </c>
      <c r="N1505" s="839">
        <v>2</v>
      </c>
      <c r="O1505" s="574">
        <v>6</v>
      </c>
      <c r="P1505" s="689">
        <v>18444.900000000001</v>
      </c>
    </row>
    <row r="1506" spans="1:16" s="770" customFormat="1" ht="24">
      <c r="A1506" s="727" t="s">
        <v>18642</v>
      </c>
      <c r="B1506" s="693" t="s">
        <v>7471</v>
      </c>
      <c r="C1506" s="575" t="s">
        <v>73</v>
      </c>
      <c r="D1506" s="735" t="s">
        <v>767</v>
      </c>
      <c r="E1506" s="739">
        <v>1700</v>
      </c>
      <c r="F1506" s="573" t="s">
        <v>2410</v>
      </c>
      <c r="G1506" s="735" t="s">
        <v>2411</v>
      </c>
      <c r="H1506" s="735" t="s">
        <v>864</v>
      </c>
      <c r="I1506" s="735" t="s">
        <v>1031</v>
      </c>
      <c r="J1506" s="838" t="s">
        <v>2412</v>
      </c>
      <c r="K1506" s="840">
        <v>4</v>
      </c>
      <c r="L1506" s="574">
        <v>12</v>
      </c>
      <c r="M1506" s="841">
        <v>17084.3</v>
      </c>
      <c r="N1506" s="839">
        <v>2</v>
      </c>
      <c r="O1506" s="574">
        <v>6</v>
      </c>
      <c r="P1506" s="689">
        <v>11139.15</v>
      </c>
    </row>
    <row r="1507" spans="1:16" s="770" customFormat="1" ht="24">
      <c r="A1507" s="727" t="s">
        <v>18642</v>
      </c>
      <c r="B1507" s="693" t="s">
        <v>7471</v>
      </c>
      <c r="C1507" s="575" t="s">
        <v>73</v>
      </c>
      <c r="D1507" s="735" t="s">
        <v>767</v>
      </c>
      <c r="E1507" s="739">
        <v>1700</v>
      </c>
      <c r="F1507" s="573" t="s">
        <v>2413</v>
      </c>
      <c r="G1507" s="735" t="s">
        <v>2414</v>
      </c>
      <c r="H1507" s="735" t="s">
        <v>1415</v>
      </c>
      <c r="I1507" s="735" t="s">
        <v>944</v>
      </c>
      <c r="J1507" s="838" t="s">
        <v>1119</v>
      </c>
      <c r="K1507" s="840">
        <v>4</v>
      </c>
      <c r="L1507" s="574">
        <v>12</v>
      </c>
      <c r="M1507" s="841">
        <v>21760.799999999999</v>
      </c>
      <c r="N1507" s="839">
        <v>2</v>
      </c>
      <c r="O1507" s="574">
        <v>6</v>
      </c>
      <c r="P1507" s="689">
        <v>11139.15</v>
      </c>
    </row>
    <row r="1508" spans="1:16" s="770" customFormat="1" ht="24">
      <c r="A1508" s="727" t="s">
        <v>18642</v>
      </c>
      <c r="B1508" s="693" t="s">
        <v>7471</v>
      </c>
      <c r="C1508" s="575" t="s">
        <v>73</v>
      </c>
      <c r="D1508" s="735" t="s">
        <v>787</v>
      </c>
      <c r="E1508" s="739">
        <v>1600</v>
      </c>
      <c r="F1508" s="573" t="s">
        <v>2415</v>
      </c>
      <c r="G1508" s="735" t="s">
        <v>2416</v>
      </c>
      <c r="H1508" s="735" t="s">
        <v>21</v>
      </c>
      <c r="I1508" s="735" t="s">
        <v>21</v>
      </c>
      <c r="J1508" s="838" t="s">
        <v>21</v>
      </c>
      <c r="K1508" s="840">
        <v>2</v>
      </c>
      <c r="L1508" s="574">
        <v>12</v>
      </c>
      <c r="M1508" s="841">
        <v>20560.8</v>
      </c>
      <c r="N1508" s="839">
        <v>2</v>
      </c>
      <c r="O1508" s="574">
        <v>6</v>
      </c>
      <c r="P1508" s="689">
        <v>10494.15</v>
      </c>
    </row>
    <row r="1509" spans="1:16" s="770" customFormat="1" ht="24">
      <c r="A1509" s="727" t="s">
        <v>18642</v>
      </c>
      <c r="B1509" s="693" t="s">
        <v>7471</v>
      </c>
      <c r="C1509" s="575" t="s">
        <v>73</v>
      </c>
      <c r="D1509" s="735" t="s">
        <v>767</v>
      </c>
      <c r="E1509" s="739">
        <v>1700</v>
      </c>
      <c r="F1509" s="573" t="s">
        <v>2417</v>
      </c>
      <c r="G1509" s="735" t="s">
        <v>2418</v>
      </c>
      <c r="H1509" s="735" t="s">
        <v>888</v>
      </c>
      <c r="I1509" s="735" t="s">
        <v>1031</v>
      </c>
      <c r="J1509" s="838" t="s">
        <v>888</v>
      </c>
      <c r="K1509" s="840">
        <v>4</v>
      </c>
      <c r="L1509" s="574">
        <v>12</v>
      </c>
      <c r="M1509" s="841">
        <v>21760.799999999999</v>
      </c>
      <c r="N1509" s="839">
        <v>2</v>
      </c>
      <c r="O1509" s="574">
        <v>6</v>
      </c>
      <c r="P1509" s="689">
        <v>11139.15</v>
      </c>
    </row>
    <row r="1510" spans="1:16" s="770" customFormat="1" ht="24">
      <c r="A1510" s="727" t="s">
        <v>18642</v>
      </c>
      <c r="B1510" s="693" t="s">
        <v>7471</v>
      </c>
      <c r="C1510" s="575" t="s">
        <v>73</v>
      </c>
      <c r="D1510" s="735" t="s">
        <v>1198</v>
      </c>
      <c r="E1510" s="739">
        <v>2450</v>
      </c>
      <c r="F1510" s="573" t="s">
        <v>2419</v>
      </c>
      <c r="G1510" s="735" t="s">
        <v>2420</v>
      </c>
      <c r="H1510" s="735" t="s">
        <v>824</v>
      </c>
      <c r="I1510" s="735" t="s">
        <v>944</v>
      </c>
      <c r="J1510" s="838" t="s">
        <v>825</v>
      </c>
      <c r="K1510" s="840">
        <v>2</v>
      </c>
      <c r="L1510" s="574">
        <v>12</v>
      </c>
      <c r="M1510" s="841">
        <v>28034.06</v>
      </c>
      <c r="N1510" s="839">
        <v>2</v>
      </c>
      <c r="O1510" s="574">
        <v>6</v>
      </c>
      <c r="P1510" s="689">
        <v>15744.9</v>
      </c>
    </row>
    <row r="1511" spans="1:16" s="770" customFormat="1" ht="24">
      <c r="A1511" s="727" t="s">
        <v>18642</v>
      </c>
      <c r="B1511" s="693" t="s">
        <v>7471</v>
      </c>
      <c r="C1511" s="575" t="s">
        <v>73</v>
      </c>
      <c r="D1511" s="735" t="s">
        <v>1147</v>
      </c>
      <c r="E1511" s="739">
        <v>2100</v>
      </c>
      <c r="F1511" s="573" t="s">
        <v>2419</v>
      </c>
      <c r="G1511" s="735" t="s">
        <v>2420</v>
      </c>
      <c r="H1511" s="735" t="s">
        <v>824</v>
      </c>
      <c r="I1511" s="735" t="s">
        <v>944</v>
      </c>
      <c r="J1511" s="838" t="s">
        <v>825</v>
      </c>
      <c r="K1511" s="840">
        <v>1</v>
      </c>
      <c r="L1511" s="574">
        <v>1</v>
      </c>
      <c r="M1511" s="841">
        <v>2213.4</v>
      </c>
      <c r="N1511" s="839">
        <v>2</v>
      </c>
      <c r="O1511" s="574">
        <v>6</v>
      </c>
      <c r="P1511" s="689">
        <v>15744.9</v>
      </c>
    </row>
    <row r="1512" spans="1:16" s="770" customFormat="1" ht="24">
      <c r="A1512" s="727" t="s">
        <v>18642</v>
      </c>
      <c r="B1512" s="693" t="s">
        <v>7471</v>
      </c>
      <c r="C1512" s="575" t="s">
        <v>73</v>
      </c>
      <c r="D1512" s="735" t="s">
        <v>813</v>
      </c>
      <c r="E1512" s="739">
        <v>1900</v>
      </c>
      <c r="F1512" s="573" t="s">
        <v>2421</v>
      </c>
      <c r="G1512" s="735" t="s">
        <v>2422</v>
      </c>
      <c r="H1512" s="735" t="s">
        <v>2423</v>
      </c>
      <c r="I1512" s="735" t="s">
        <v>771</v>
      </c>
      <c r="J1512" s="838" t="s">
        <v>1028</v>
      </c>
      <c r="K1512" s="840">
        <v>3</v>
      </c>
      <c r="L1512" s="574">
        <v>9</v>
      </c>
      <c r="M1512" s="841">
        <v>16317.57</v>
      </c>
      <c r="N1512" s="839" t="s">
        <v>786</v>
      </c>
      <c r="O1512" s="574" t="s">
        <v>786</v>
      </c>
      <c r="P1512" s="689"/>
    </row>
    <row r="1513" spans="1:16" s="770" customFormat="1" ht="24">
      <c r="A1513" s="727" t="s">
        <v>18642</v>
      </c>
      <c r="B1513" s="693" t="s">
        <v>7471</v>
      </c>
      <c r="C1513" s="575" t="s">
        <v>73</v>
      </c>
      <c r="D1513" s="735" t="s">
        <v>767</v>
      </c>
      <c r="E1513" s="739">
        <v>1700</v>
      </c>
      <c r="F1513" s="573" t="s">
        <v>2424</v>
      </c>
      <c r="G1513" s="735" t="s">
        <v>2425</v>
      </c>
      <c r="H1513" s="735" t="s">
        <v>979</v>
      </c>
      <c r="I1513" s="735" t="s">
        <v>771</v>
      </c>
      <c r="J1513" s="838" t="s">
        <v>2426</v>
      </c>
      <c r="K1513" s="840">
        <v>4</v>
      </c>
      <c r="L1513" s="574">
        <v>12</v>
      </c>
      <c r="M1513" s="841">
        <v>21760.799999999999</v>
      </c>
      <c r="N1513" s="839">
        <v>2</v>
      </c>
      <c r="O1513" s="574">
        <v>6</v>
      </c>
      <c r="P1513" s="689">
        <v>11139.15</v>
      </c>
    </row>
    <row r="1514" spans="1:16" s="770" customFormat="1" ht="24">
      <c r="A1514" s="727" t="s">
        <v>18642</v>
      </c>
      <c r="B1514" s="693" t="s">
        <v>7471</v>
      </c>
      <c r="C1514" s="575" t="s">
        <v>73</v>
      </c>
      <c r="D1514" s="735" t="s">
        <v>813</v>
      </c>
      <c r="E1514" s="739">
        <v>1900</v>
      </c>
      <c r="F1514" s="573" t="s">
        <v>2427</v>
      </c>
      <c r="G1514" s="735" t="s">
        <v>2428</v>
      </c>
      <c r="H1514" s="735" t="s">
        <v>1248</v>
      </c>
      <c r="I1514" s="735" t="s">
        <v>802</v>
      </c>
      <c r="J1514" s="838" t="s">
        <v>1248</v>
      </c>
      <c r="K1514" s="840">
        <v>4</v>
      </c>
      <c r="L1514" s="574">
        <v>12</v>
      </c>
      <c r="M1514" s="841">
        <v>24160.799999999999</v>
      </c>
      <c r="N1514" s="839">
        <v>3</v>
      </c>
      <c r="O1514" s="574">
        <v>7</v>
      </c>
      <c r="P1514" s="689">
        <v>12349.35</v>
      </c>
    </row>
    <row r="1515" spans="1:16" s="770" customFormat="1" ht="36">
      <c r="A1515" s="727" t="s">
        <v>18642</v>
      </c>
      <c r="B1515" s="693" t="s">
        <v>7471</v>
      </c>
      <c r="C1515" s="575" t="s">
        <v>73</v>
      </c>
      <c r="D1515" s="735" t="s">
        <v>1261</v>
      </c>
      <c r="E1515" s="739">
        <v>1900</v>
      </c>
      <c r="F1515" s="573" t="s">
        <v>2429</v>
      </c>
      <c r="G1515" s="735" t="s">
        <v>2430</v>
      </c>
      <c r="H1515" s="735" t="s">
        <v>21</v>
      </c>
      <c r="I1515" s="735" t="s">
        <v>21</v>
      </c>
      <c r="J1515" s="838" t="s">
        <v>21</v>
      </c>
      <c r="K1515" s="840">
        <v>1</v>
      </c>
      <c r="L1515" s="574">
        <v>2</v>
      </c>
      <c r="M1515" s="841">
        <v>3646.8</v>
      </c>
      <c r="N1515" s="839">
        <v>2</v>
      </c>
      <c r="O1515" s="574">
        <v>6</v>
      </c>
      <c r="P1515" s="689">
        <v>12429.15</v>
      </c>
    </row>
    <row r="1516" spans="1:16" s="770" customFormat="1" ht="24">
      <c r="A1516" s="727" t="s">
        <v>18642</v>
      </c>
      <c r="B1516" s="693" t="s">
        <v>7471</v>
      </c>
      <c r="C1516" s="575" t="s">
        <v>73</v>
      </c>
      <c r="D1516" s="735" t="s">
        <v>1025</v>
      </c>
      <c r="E1516" s="739">
        <v>1900</v>
      </c>
      <c r="F1516" s="573" t="s">
        <v>2431</v>
      </c>
      <c r="G1516" s="735" t="s">
        <v>2432</v>
      </c>
      <c r="H1516" s="735" t="s">
        <v>888</v>
      </c>
      <c r="I1516" s="735" t="s">
        <v>802</v>
      </c>
      <c r="J1516" s="838" t="s">
        <v>1958</v>
      </c>
      <c r="K1516" s="840">
        <v>4</v>
      </c>
      <c r="L1516" s="574">
        <v>12</v>
      </c>
      <c r="M1516" s="841">
        <v>24160.799999999999</v>
      </c>
      <c r="N1516" s="839">
        <v>2</v>
      </c>
      <c r="O1516" s="574">
        <v>6</v>
      </c>
      <c r="P1516" s="689">
        <v>12429.15</v>
      </c>
    </row>
    <row r="1517" spans="1:16" s="770" customFormat="1" ht="24">
      <c r="A1517" s="727" t="s">
        <v>18642</v>
      </c>
      <c r="B1517" s="693" t="s">
        <v>7471</v>
      </c>
      <c r="C1517" s="575" t="s">
        <v>73</v>
      </c>
      <c r="D1517" s="735" t="s">
        <v>767</v>
      </c>
      <c r="E1517" s="739">
        <v>1700</v>
      </c>
      <c r="F1517" s="573" t="s">
        <v>2433</v>
      </c>
      <c r="G1517" s="735" t="s">
        <v>2434</v>
      </c>
      <c r="H1517" s="735" t="s">
        <v>951</v>
      </c>
      <c r="I1517" s="735" t="s">
        <v>802</v>
      </c>
      <c r="J1517" s="838" t="s">
        <v>951</v>
      </c>
      <c r="K1517" s="840">
        <v>4</v>
      </c>
      <c r="L1517" s="574">
        <v>12</v>
      </c>
      <c r="M1517" s="841">
        <v>21760.799999999999</v>
      </c>
      <c r="N1517" s="839">
        <v>2</v>
      </c>
      <c r="O1517" s="574">
        <v>6</v>
      </c>
      <c r="P1517" s="689">
        <v>11139.15</v>
      </c>
    </row>
    <row r="1518" spans="1:16" s="770" customFormat="1" ht="24">
      <c r="A1518" s="727" t="s">
        <v>18642</v>
      </c>
      <c r="B1518" s="693" t="s">
        <v>7471</v>
      </c>
      <c r="C1518" s="575" t="s">
        <v>73</v>
      </c>
      <c r="D1518" s="735" t="s">
        <v>821</v>
      </c>
      <c r="E1518" s="739">
        <v>1900</v>
      </c>
      <c r="F1518" s="573" t="s">
        <v>2435</v>
      </c>
      <c r="G1518" s="735" t="s">
        <v>2436</v>
      </c>
      <c r="H1518" s="735" t="s">
        <v>824</v>
      </c>
      <c r="I1518" s="735" t="s">
        <v>802</v>
      </c>
      <c r="J1518" s="838" t="s">
        <v>825</v>
      </c>
      <c r="K1518" s="840">
        <v>2</v>
      </c>
      <c r="L1518" s="574">
        <v>12</v>
      </c>
      <c r="M1518" s="841">
        <v>24160.799999999999</v>
      </c>
      <c r="N1518" s="839">
        <v>2</v>
      </c>
      <c r="O1518" s="574">
        <v>6</v>
      </c>
      <c r="P1518" s="689">
        <v>12429.15</v>
      </c>
    </row>
    <row r="1519" spans="1:16" s="770" customFormat="1" ht="24">
      <c r="A1519" s="727" t="s">
        <v>18642</v>
      </c>
      <c r="B1519" s="693" t="s">
        <v>7471</v>
      </c>
      <c r="C1519" s="575" t="s">
        <v>73</v>
      </c>
      <c r="D1519" s="735" t="s">
        <v>2437</v>
      </c>
      <c r="E1519" s="739">
        <v>7000</v>
      </c>
      <c r="F1519" s="573" t="s">
        <v>2438</v>
      </c>
      <c r="G1519" s="735" t="s">
        <v>2439</v>
      </c>
      <c r="H1519" s="735" t="s">
        <v>934</v>
      </c>
      <c r="I1519" s="735" t="s">
        <v>839</v>
      </c>
      <c r="J1519" s="838" t="s">
        <v>2440</v>
      </c>
      <c r="K1519" s="840">
        <v>2</v>
      </c>
      <c r="L1519" s="574">
        <v>12</v>
      </c>
      <c r="M1519" s="841">
        <v>85360.8</v>
      </c>
      <c r="N1519" s="839">
        <v>2</v>
      </c>
      <c r="O1519" s="574">
        <v>6</v>
      </c>
      <c r="P1519" s="689">
        <v>43044.9</v>
      </c>
    </row>
    <row r="1520" spans="1:16" s="770" customFormat="1" ht="48">
      <c r="A1520" s="727" t="s">
        <v>18642</v>
      </c>
      <c r="B1520" s="693" t="s">
        <v>7471</v>
      </c>
      <c r="C1520" s="575" t="s">
        <v>73</v>
      </c>
      <c r="D1520" s="735" t="s">
        <v>1079</v>
      </c>
      <c r="E1520" s="739">
        <v>2500</v>
      </c>
      <c r="F1520" s="573" t="s">
        <v>2441</v>
      </c>
      <c r="G1520" s="735" t="s">
        <v>2442</v>
      </c>
      <c r="H1520" s="735" t="s">
        <v>824</v>
      </c>
      <c r="I1520" s="735" t="s">
        <v>802</v>
      </c>
      <c r="J1520" s="838" t="s">
        <v>825</v>
      </c>
      <c r="K1520" s="840">
        <v>2</v>
      </c>
      <c r="L1520" s="574">
        <v>12</v>
      </c>
      <c r="M1520" s="841">
        <v>31360.799999999999</v>
      </c>
      <c r="N1520" s="839">
        <v>2</v>
      </c>
      <c r="O1520" s="574">
        <v>6</v>
      </c>
      <c r="P1520" s="689">
        <v>16044.9</v>
      </c>
    </row>
    <row r="1521" spans="1:16" s="770" customFormat="1" ht="36">
      <c r="A1521" s="727" t="s">
        <v>18642</v>
      </c>
      <c r="B1521" s="693" t="s">
        <v>7471</v>
      </c>
      <c r="C1521" s="575" t="s">
        <v>73</v>
      </c>
      <c r="D1521" s="735" t="s">
        <v>2443</v>
      </c>
      <c r="E1521" s="739">
        <v>3900</v>
      </c>
      <c r="F1521" s="573" t="s">
        <v>2444</v>
      </c>
      <c r="G1521" s="735" t="s">
        <v>2445</v>
      </c>
      <c r="H1521" s="735" t="s">
        <v>2446</v>
      </c>
      <c r="I1521" s="735" t="s">
        <v>771</v>
      </c>
      <c r="J1521" s="838" t="s">
        <v>870</v>
      </c>
      <c r="K1521" s="840">
        <v>2</v>
      </c>
      <c r="L1521" s="574">
        <v>12</v>
      </c>
      <c r="M1521" s="841">
        <v>48160.800000000003</v>
      </c>
      <c r="N1521" s="839">
        <v>2</v>
      </c>
      <c r="O1521" s="574">
        <v>6</v>
      </c>
      <c r="P1521" s="689">
        <v>24444.9</v>
      </c>
    </row>
    <row r="1522" spans="1:16" s="770" customFormat="1" ht="24">
      <c r="A1522" s="727" t="s">
        <v>18642</v>
      </c>
      <c r="B1522" s="693" t="s">
        <v>7471</v>
      </c>
      <c r="C1522" s="575" t="s">
        <v>73</v>
      </c>
      <c r="D1522" s="735" t="s">
        <v>2162</v>
      </c>
      <c r="E1522" s="739">
        <v>1900</v>
      </c>
      <c r="F1522" s="573" t="s">
        <v>2447</v>
      </c>
      <c r="G1522" s="735" t="s">
        <v>2448</v>
      </c>
      <c r="H1522" s="735" t="s">
        <v>824</v>
      </c>
      <c r="I1522" s="735" t="s">
        <v>771</v>
      </c>
      <c r="J1522" s="838" t="s">
        <v>825</v>
      </c>
      <c r="K1522" s="840">
        <v>2</v>
      </c>
      <c r="L1522" s="574">
        <v>12</v>
      </c>
      <c r="M1522" s="841">
        <v>24160.799999999999</v>
      </c>
      <c r="N1522" s="839">
        <v>2</v>
      </c>
      <c r="O1522" s="574">
        <v>6</v>
      </c>
      <c r="P1522" s="689">
        <v>12429.15</v>
      </c>
    </row>
    <row r="1523" spans="1:16" s="770" customFormat="1" ht="24">
      <c r="A1523" s="727" t="s">
        <v>18642</v>
      </c>
      <c r="B1523" s="693" t="s">
        <v>7471</v>
      </c>
      <c r="C1523" s="575" t="s">
        <v>73</v>
      </c>
      <c r="D1523" s="735" t="s">
        <v>821</v>
      </c>
      <c r="E1523" s="739">
        <v>1900</v>
      </c>
      <c r="F1523" s="573" t="s">
        <v>2449</v>
      </c>
      <c r="G1523" s="735" t="s">
        <v>2450</v>
      </c>
      <c r="H1523" s="735" t="s">
        <v>2085</v>
      </c>
      <c r="I1523" s="735" t="s">
        <v>771</v>
      </c>
      <c r="J1523" s="838" t="s">
        <v>2451</v>
      </c>
      <c r="K1523" s="840">
        <v>2</v>
      </c>
      <c r="L1523" s="574">
        <v>12</v>
      </c>
      <c r="M1523" s="841">
        <v>24160.799999999999</v>
      </c>
      <c r="N1523" s="839">
        <v>2</v>
      </c>
      <c r="O1523" s="574">
        <v>6</v>
      </c>
      <c r="P1523" s="689">
        <v>12429.15</v>
      </c>
    </row>
    <row r="1524" spans="1:16" s="770" customFormat="1" ht="36">
      <c r="A1524" s="727" t="s">
        <v>18642</v>
      </c>
      <c r="B1524" s="693" t="s">
        <v>7471</v>
      </c>
      <c r="C1524" s="575" t="s">
        <v>73</v>
      </c>
      <c r="D1524" s="735" t="s">
        <v>1182</v>
      </c>
      <c r="E1524" s="739">
        <v>2100</v>
      </c>
      <c r="F1524" s="573" t="s">
        <v>2452</v>
      </c>
      <c r="G1524" s="735" t="s">
        <v>2453</v>
      </c>
      <c r="H1524" s="735" t="s">
        <v>824</v>
      </c>
      <c r="I1524" s="735" t="s">
        <v>771</v>
      </c>
      <c r="J1524" s="838" t="s">
        <v>2454</v>
      </c>
      <c r="K1524" s="840">
        <v>1</v>
      </c>
      <c r="L1524" s="574">
        <v>1</v>
      </c>
      <c r="M1524" s="841">
        <v>2213.4</v>
      </c>
      <c r="N1524" s="839">
        <v>2</v>
      </c>
      <c r="O1524" s="574">
        <v>6</v>
      </c>
      <c r="P1524" s="689">
        <v>16044.9</v>
      </c>
    </row>
    <row r="1525" spans="1:16" s="770" customFormat="1" ht="36">
      <c r="A1525" s="727" t="s">
        <v>18642</v>
      </c>
      <c r="B1525" s="693" t="s">
        <v>7471</v>
      </c>
      <c r="C1525" s="575" t="s">
        <v>73</v>
      </c>
      <c r="D1525" s="735" t="s">
        <v>1520</v>
      </c>
      <c r="E1525" s="739">
        <v>2500</v>
      </c>
      <c r="F1525" s="573" t="s">
        <v>2452</v>
      </c>
      <c r="G1525" s="735" t="s">
        <v>2453</v>
      </c>
      <c r="H1525" s="735" t="s">
        <v>824</v>
      </c>
      <c r="I1525" s="735" t="s">
        <v>771</v>
      </c>
      <c r="J1525" s="838" t="s">
        <v>2454</v>
      </c>
      <c r="K1525" s="840">
        <v>2</v>
      </c>
      <c r="L1525" s="574">
        <v>13</v>
      </c>
      <c r="M1525" s="841">
        <v>21007.56</v>
      </c>
      <c r="N1525" s="839">
        <v>2</v>
      </c>
      <c r="O1525" s="574">
        <v>6</v>
      </c>
      <c r="P1525" s="689">
        <v>16044.9</v>
      </c>
    </row>
    <row r="1526" spans="1:16" s="770" customFormat="1" ht="24">
      <c r="A1526" s="727" t="s">
        <v>18642</v>
      </c>
      <c r="B1526" s="693" t="s">
        <v>7471</v>
      </c>
      <c r="C1526" s="575" t="s">
        <v>73</v>
      </c>
      <c r="D1526" s="735" t="s">
        <v>818</v>
      </c>
      <c r="E1526" s="739">
        <v>1700</v>
      </c>
      <c r="F1526" s="573" t="s">
        <v>2455</v>
      </c>
      <c r="G1526" s="735" t="s">
        <v>2456</v>
      </c>
      <c r="H1526" s="735" t="s">
        <v>793</v>
      </c>
      <c r="I1526" s="735" t="s">
        <v>802</v>
      </c>
      <c r="J1526" s="838" t="s">
        <v>793</v>
      </c>
      <c r="K1526" s="840">
        <v>1</v>
      </c>
      <c r="L1526" s="574">
        <v>1</v>
      </c>
      <c r="M1526" s="841">
        <v>1813.4</v>
      </c>
      <c r="N1526" s="839" t="s">
        <v>786</v>
      </c>
      <c r="O1526" s="574" t="s">
        <v>786</v>
      </c>
      <c r="P1526" s="689"/>
    </row>
    <row r="1527" spans="1:16" s="770" customFormat="1" ht="36">
      <c r="A1527" s="727" t="s">
        <v>18642</v>
      </c>
      <c r="B1527" s="693" t="s">
        <v>7471</v>
      </c>
      <c r="C1527" s="575" t="s">
        <v>73</v>
      </c>
      <c r="D1527" s="735" t="s">
        <v>767</v>
      </c>
      <c r="E1527" s="739">
        <v>1700</v>
      </c>
      <c r="F1527" s="573" t="s">
        <v>2457</v>
      </c>
      <c r="G1527" s="735" t="s">
        <v>2458</v>
      </c>
      <c r="H1527" s="735" t="s">
        <v>2459</v>
      </c>
      <c r="I1527" s="735" t="s">
        <v>771</v>
      </c>
      <c r="J1527" s="838" t="s">
        <v>2460</v>
      </c>
      <c r="K1527" s="840">
        <v>2</v>
      </c>
      <c r="L1527" s="574">
        <v>12</v>
      </c>
      <c r="M1527" s="841">
        <v>19947.400000000001</v>
      </c>
      <c r="N1527" s="839">
        <v>2</v>
      </c>
      <c r="O1527" s="574">
        <v>7</v>
      </c>
      <c r="P1527" s="689">
        <v>6979.63</v>
      </c>
    </row>
    <row r="1528" spans="1:16" s="770" customFormat="1" ht="36">
      <c r="A1528" s="727" t="s">
        <v>18642</v>
      </c>
      <c r="B1528" s="693" t="s">
        <v>7471</v>
      </c>
      <c r="C1528" s="575" t="s">
        <v>73</v>
      </c>
      <c r="D1528" s="735" t="s">
        <v>813</v>
      </c>
      <c r="E1528" s="739">
        <v>1900</v>
      </c>
      <c r="F1528" s="573" t="s">
        <v>2461</v>
      </c>
      <c r="G1528" s="735" t="s">
        <v>2462</v>
      </c>
      <c r="H1528" s="735" t="s">
        <v>2463</v>
      </c>
      <c r="I1528" s="735" t="s">
        <v>771</v>
      </c>
      <c r="J1528" s="838" t="s">
        <v>1032</v>
      </c>
      <c r="K1528" s="840">
        <v>4</v>
      </c>
      <c r="L1528" s="574">
        <v>12</v>
      </c>
      <c r="M1528" s="841">
        <v>24160.799999999999</v>
      </c>
      <c r="N1528" s="839">
        <v>3</v>
      </c>
      <c r="O1528" s="574">
        <v>6</v>
      </c>
      <c r="P1528" s="689">
        <v>12429.15</v>
      </c>
    </row>
    <row r="1529" spans="1:16" s="770" customFormat="1" ht="24">
      <c r="A1529" s="727" t="s">
        <v>18642</v>
      </c>
      <c r="B1529" s="693" t="s">
        <v>7471</v>
      </c>
      <c r="C1529" s="575" t="s">
        <v>73</v>
      </c>
      <c r="D1529" s="735" t="s">
        <v>1140</v>
      </c>
      <c r="E1529" s="739">
        <v>1800</v>
      </c>
      <c r="F1529" s="573" t="s">
        <v>2464</v>
      </c>
      <c r="G1529" s="735" t="s">
        <v>2465</v>
      </c>
      <c r="H1529" s="735" t="s">
        <v>864</v>
      </c>
      <c r="I1529" s="735" t="s">
        <v>1031</v>
      </c>
      <c r="J1529" s="838" t="s">
        <v>2466</v>
      </c>
      <c r="K1529" s="840">
        <v>3</v>
      </c>
      <c r="L1529" s="574">
        <v>12</v>
      </c>
      <c r="M1529" s="841">
        <v>22900.799999999999</v>
      </c>
      <c r="N1529" s="839">
        <v>2</v>
      </c>
      <c r="O1529" s="574">
        <v>6</v>
      </c>
      <c r="P1529" s="689">
        <v>11784.15</v>
      </c>
    </row>
    <row r="1530" spans="1:16" s="770" customFormat="1" ht="24">
      <c r="A1530" s="727" t="s">
        <v>18642</v>
      </c>
      <c r="B1530" s="693" t="s">
        <v>7471</v>
      </c>
      <c r="C1530" s="575" t="s">
        <v>73</v>
      </c>
      <c r="D1530" s="735" t="s">
        <v>2467</v>
      </c>
      <c r="E1530" s="739">
        <v>2500</v>
      </c>
      <c r="F1530" s="573" t="s">
        <v>2468</v>
      </c>
      <c r="G1530" s="735" t="s">
        <v>2469</v>
      </c>
      <c r="H1530" s="735" t="s">
        <v>864</v>
      </c>
      <c r="I1530" s="735" t="s">
        <v>771</v>
      </c>
      <c r="J1530" s="838" t="s">
        <v>1421</v>
      </c>
      <c r="K1530" s="840">
        <v>2</v>
      </c>
      <c r="L1530" s="574">
        <v>12</v>
      </c>
      <c r="M1530" s="841">
        <v>31360.799999999999</v>
      </c>
      <c r="N1530" s="839">
        <v>2</v>
      </c>
      <c r="O1530" s="574">
        <v>6</v>
      </c>
      <c r="P1530" s="689">
        <v>16044.9</v>
      </c>
    </row>
    <row r="1531" spans="1:16" s="770" customFormat="1" ht="24">
      <c r="A1531" s="727" t="s">
        <v>18642</v>
      </c>
      <c r="B1531" s="693" t="s">
        <v>7471</v>
      </c>
      <c r="C1531" s="575" t="s">
        <v>73</v>
      </c>
      <c r="D1531" s="735" t="s">
        <v>821</v>
      </c>
      <c r="E1531" s="739">
        <v>1900</v>
      </c>
      <c r="F1531" s="573" t="s">
        <v>2470</v>
      </c>
      <c r="G1531" s="735" t="s">
        <v>2471</v>
      </c>
      <c r="H1531" s="735" t="s">
        <v>824</v>
      </c>
      <c r="I1531" s="735" t="s">
        <v>771</v>
      </c>
      <c r="J1531" s="838" t="s">
        <v>825</v>
      </c>
      <c r="K1531" s="840">
        <v>2</v>
      </c>
      <c r="L1531" s="574">
        <v>12</v>
      </c>
      <c r="M1531" s="841">
        <v>24160.799999999999</v>
      </c>
      <c r="N1531" s="839">
        <v>2</v>
      </c>
      <c r="O1531" s="574">
        <v>6</v>
      </c>
      <c r="P1531" s="689">
        <v>12429.15</v>
      </c>
    </row>
    <row r="1532" spans="1:16" s="770" customFormat="1" ht="36">
      <c r="A1532" s="727" t="s">
        <v>18642</v>
      </c>
      <c r="B1532" s="693" t="s">
        <v>7471</v>
      </c>
      <c r="C1532" s="575" t="s">
        <v>73</v>
      </c>
      <c r="D1532" s="735" t="s">
        <v>2472</v>
      </c>
      <c r="E1532" s="739">
        <v>3100</v>
      </c>
      <c r="F1532" s="573" t="s">
        <v>2473</v>
      </c>
      <c r="G1532" s="735" t="s">
        <v>2474</v>
      </c>
      <c r="H1532" s="735" t="s">
        <v>859</v>
      </c>
      <c r="I1532" s="735" t="s">
        <v>782</v>
      </c>
      <c r="J1532" s="838" t="s">
        <v>2475</v>
      </c>
      <c r="K1532" s="840">
        <v>2</v>
      </c>
      <c r="L1532" s="574">
        <v>12</v>
      </c>
      <c r="M1532" s="841">
        <v>38560.800000000003</v>
      </c>
      <c r="N1532" s="839">
        <v>2</v>
      </c>
      <c r="O1532" s="574">
        <v>6</v>
      </c>
      <c r="P1532" s="689">
        <v>19644.900000000001</v>
      </c>
    </row>
    <row r="1533" spans="1:16" s="770" customFormat="1" ht="24">
      <c r="A1533" s="727" t="s">
        <v>18642</v>
      </c>
      <c r="B1533" s="693" t="s">
        <v>7471</v>
      </c>
      <c r="C1533" s="575" t="s">
        <v>73</v>
      </c>
      <c r="D1533" s="735" t="s">
        <v>787</v>
      </c>
      <c r="E1533" s="739">
        <v>1600</v>
      </c>
      <c r="F1533" s="573" t="s">
        <v>2476</v>
      </c>
      <c r="G1533" s="735" t="s">
        <v>2477</v>
      </c>
      <c r="H1533" s="735" t="s">
        <v>21</v>
      </c>
      <c r="I1533" s="735" t="s">
        <v>21</v>
      </c>
      <c r="J1533" s="838" t="s">
        <v>21</v>
      </c>
      <c r="K1533" s="840">
        <v>2</v>
      </c>
      <c r="L1533" s="574">
        <v>12</v>
      </c>
      <c r="M1533" s="841">
        <v>20560.8</v>
      </c>
      <c r="N1533" s="839">
        <v>2</v>
      </c>
      <c r="O1533" s="574">
        <v>6</v>
      </c>
      <c r="P1533" s="689">
        <v>10494.15</v>
      </c>
    </row>
    <row r="1534" spans="1:16" s="770" customFormat="1" ht="24">
      <c r="A1534" s="727" t="s">
        <v>18642</v>
      </c>
      <c r="B1534" s="693" t="s">
        <v>7471</v>
      </c>
      <c r="C1534" s="575" t="s">
        <v>73</v>
      </c>
      <c r="D1534" s="735" t="s">
        <v>767</v>
      </c>
      <c r="E1534" s="739">
        <v>1700</v>
      </c>
      <c r="F1534" s="573" t="s">
        <v>2478</v>
      </c>
      <c r="G1534" s="735" t="s">
        <v>2479</v>
      </c>
      <c r="H1534" s="735" t="s">
        <v>952</v>
      </c>
      <c r="I1534" s="735" t="s">
        <v>802</v>
      </c>
      <c r="J1534" s="838" t="s">
        <v>1679</v>
      </c>
      <c r="K1534" s="840">
        <v>2</v>
      </c>
      <c r="L1534" s="574">
        <v>12</v>
      </c>
      <c r="M1534" s="841">
        <v>21760.799999999999</v>
      </c>
      <c r="N1534" s="839">
        <v>2</v>
      </c>
      <c r="O1534" s="574">
        <v>6</v>
      </c>
      <c r="P1534" s="689">
        <v>11139.15</v>
      </c>
    </row>
    <row r="1535" spans="1:16" s="770" customFormat="1" ht="36">
      <c r="A1535" s="727" t="s">
        <v>18642</v>
      </c>
      <c r="B1535" s="693" t="s">
        <v>7471</v>
      </c>
      <c r="C1535" s="575" t="s">
        <v>73</v>
      </c>
      <c r="D1535" s="735" t="s">
        <v>821</v>
      </c>
      <c r="E1535" s="739">
        <v>1900</v>
      </c>
      <c r="F1535" s="573" t="s">
        <v>2480</v>
      </c>
      <c r="G1535" s="735" t="s">
        <v>2481</v>
      </c>
      <c r="H1535" s="735" t="s">
        <v>811</v>
      </c>
      <c r="I1535" s="735" t="s">
        <v>802</v>
      </c>
      <c r="J1535" s="838" t="s">
        <v>1390</v>
      </c>
      <c r="K1535" s="840">
        <v>2</v>
      </c>
      <c r="L1535" s="574">
        <v>13</v>
      </c>
      <c r="M1535" s="841">
        <v>24160.799999999999</v>
      </c>
      <c r="N1535" s="839">
        <v>2</v>
      </c>
      <c r="O1535" s="574">
        <v>6</v>
      </c>
      <c r="P1535" s="689">
        <v>12429.15</v>
      </c>
    </row>
    <row r="1536" spans="1:16" s="770" customFormat="1" ht="24">
      <c r="A1536" s="727" t="s">
        <v>18642</v>
      </c>
      <c r="B1536" s="693" t="s">
        <v>7471</v>
      </c>
      <c r="C1536" s="575" t="s">
        <v>73</v>
      </c>
      <c r="D1536" s="735" t="s">
        <v>1645</v>
      </c>
      <c r="E1536" s="739">
        <v>1800</v>
      </c>
      <c r="F1536" s="573" t="s">
        <v>2482</v>
      </c>
      <c r="G1536" s="735" t="s">
        <v>2483</v>
      </c>
      <c r="H1536" s="735" t="s">
        <v>887</v>
      </c>
      <c r="I1536" s="735" t="s">
        <v>771</v>
      </c>
      <c r="J1536" s="838" t="s">
        <v>2484</v>
      </c>
      <c r="K1536" s="840">
        <v>2</v>
      </c>
      <c r="L1536" s="574">
        <v>12</v>
      </c>
      <c r="M1536" s="841">
        <v>22960.799999999999</v>
      </c>
      <c r="N1536" s="839">
        <v>2</v>
      </c>
      <c r="O1536" s="574">
        <v>6</v>
      </c>
      <c r="P1536" s="689">
        <v>11784.15</v>
      </c>
    </row>
    <row r="1537" spans="1:16" s="770" customFormat="1" ht="24">
      <c r="A1537" s="727" t="s">
        <v>18642</v>
      </c>
      <c r="B1537" s="693" t="s">
        <v>7471</v>
      </c>
      <c r="C1537" s="575" t="s">
        <v>73</v>
      </c>
      <c r="D1537" s="735" t="s">
        <v>818</v>
      </c>
      <c r="E1537" s="739">
        <v>1700</v>
      </c>
      <c r="F1537" s="573" t="s">
        <v>2485</v>
      </c>
      <c r="G1537" s="735" t="s">
        <v>2486</v>
      </c>
      <c r="H1537" s="735" t="s">
        <v>770</v>
      </c>
      <c r="I1537" s="735" t="s">
        <v>802</v>
      </c>
      <c r="J1537" s="838" t="s">
        <v>892</v>
      </c>
      <c r="K1537" s="840">
        <v>4</v>
      </c>
      <c r="L1537" s="574">
        <v>12</v>
      </c>
      <c r="M1537" s="841">
        <v>21760.799999999999</v>
      </c>
      <c r="N1537" s="839">
        <v>2</v>
      </c>
      <c r="O1537" s="574">
        <v>6</v>
      </c>
      <c r="P1537" s="689">
        <v>11139.15</v>
      </c>
    </row>
    <row r="1538" spans="1:16" s="770" customFormat="1" ht="36">
      <c r="A1538" s="727" t="s">
        <v>18642</v>
      </c>
      <c r="B1538" s="693" t="s">
        <v>7471</v>
      </c>
      <c r="C1538" s="575" t="s">
        <v>73</v>
      </c>
      <c r="D1538" s="735" t="s">
        <v>860</v>
      </c>
      <c r="E1538" s="739">
        <v>1600</v>
      </c>
      <c r="F1538" s="573" t="s">
        <v>2487</v>
      </c>
      <c r="G1538" s="735" t="s">
        <v>2488</v>
      </c>
      <c r="H1538" s="735" t="s">
        <v>2383</v>
      </c>
      <c r="I1538" s="735" t="s">
        <v>1031</v>
      </c>
      <c r="J1538" s="838" t="s">
        <v>2489</v>
      </c>
      <c r="K1538" s="840">
        <v>2</v>
      </c>
      <c r="L1538" s="574">
        <v>12</v>
      </c>
      <c r="M1538" s="841">
        <v>20560.8</v>
      </c>
      <c r="N1538" s="839">
        <v>2</v>
      </c>
      <c r="O1538" s="574">
        <v>6</v>
      </c>
      <c r="P1538" s="689">
        <v>10494.15</v>
      </c>
    </row>
    <row r="1539" spans="1:16" s="770" customFormat="1" ht="36">
      <c r="A1539" s="727" t="s">
        <v>18642</v>
      </c>
      <c r="B1539" s="693" t="s">
        <v>7471</v>
      </c>
      <c r="C1539" s="575" t="s">
        <v>73</v>
      </c>
      <c r="D1539" s="735" t="s">
        <v>994</v>
      </c>
      <c r="E1539" s="739">
        <v>1850</v>
      </c>
      <c r="F1539" s="573" t="s">
        <v>2490</v>
      </c>
      <c r="G1539" s="735" t="s">
        <v>2491</v>
      </c>
      <c r="H1539" s="735" t="s">
        <v>1415</v>
      </c>
      <c r="I1539" s="735" t="s">
        <v>944</v>
      </c>
      <c r="J1539" s="838" t="s">
        <v>2492</v>
      </c>
      <c r="K1539" s="840">
        <v>2</v>
      </c>
      <c r="L1539" s="574">
        <v>12</v>
      </c>
      <c r="M1539" s="841">
        <v>23560.799999999999</v>
      </c>
      <c r="N1539" s="839">
        <v>2</v>
      </c>
      <c r="O1539" s="574">
        <v>6</v>
      </c>
      <c r="P1539" s="689">
        <v>12106.65</v>
      </c>
    </row>
    <row r="1540" spans="1:16" s="770" customFormat="1" ht="36">
      <c r="A1540" s="727" t="s">
        <v>18642</v>
      </c>
      <c r="B1540" s="693" t="s">
        <v>7471</v>
      </c>
      <c r="C1540" s="575" t="s">
        <v>73</v>
      </c>
      <c r="D1540" s="735" t="s">
        <v>1261</v>
      </c>
      <c r="E1540" s="739">
        <v>1900</v>
      </c>
      <c r="F1540" s="573" t="s">
        <v>2493</v>
      </c>
      <c r="G1540" s="735" t="s">
        <v>2494</v>
      </c>
      <c r="H1540" s="735" t="s">
        <v>864</v>
      </c>
      <c r="I1540" s="735" t="s">
        <v>771</v>
      </c>
      <c r="J1540" s="838" t="s">
        <v>864</v>
      </c>
      <c r="K1540" s="840">
        <v>3</v>
      </c>
      <c r="L1540" s="574">
        <v>7</v>
      </c>
      <c r="M1540" s="841">
        <v>12480.76</v>
      </c>
      <c r="N1540" s="839" t="s">
        <v>786</v>
      </c>
      <c r="O1540" s="574" t="s">
        <v>786</v>
      </c>
      <c r="P1540" s="689"/>
    </row>
    <row r="1541" spans="1:16" s="770" customFormat="1" ht="24">
      <c r="A1541" s="727" t="s">
        <v>18642</v>
      </c>
      <c r="B1541" s="693" t="s">
        <v>7471</v>
      </c>
      <c r="C1541" s="575" t="s">
        <v>73</v>
      </c>
      <c r="D1541" s="735" t="s">
        <v>783</v>
      </c>
      <c r="E1541" s="739">
        <v>1500</v>
      </c>
      <c r="F1541" s="573" t="s">
        <v>2495</v>
      </c>
      <c r="G1541" s="735" t="s">
        <v>2496</v>
      </c>
      <c r="H1541" s="735" t="s">
        <v>21</v>
      </c>
      <c r="I1541" s="735" t="s">
        <v>21</v>
      </c>
      <c r="J1541" s="838" t="s">
        <v>21</v>
      </c>
      <c r="K1541" s="840">
        <v>2</v>
      </c>
      <c r="L1541" s="574">
        <v>12</v>
      </c>
      <c r="M1541" s="841">
        <v>19360.8</v>
      </c>
      <c r="N1541" s="839">
        <v>2</v>
      </c>
      <c r="O1541" s="574">
        <v>6</v>
      </c>
      <c r="P1541" s="689">
        <v>9849.15</v>
      </c>
    </row>
    <row r="1542" spans="1:16" s="770" customFormat="1" ht="36">
      <c r="A1542" s="727" t="s">
        <v>18642</v>
      </c>
      <c r="B1542" s="693" t="s">
        <v>7471</v>
      </c>
      <c r="C1542" s="575" t="s">
        <v>73</v>
      </c>
      <c r="D1542" s="735" t="s">
        <v>847</v>
      </c>
      <c r="E1542" s="739">
        <v>1750</v>
      </c>
      <c r="F1542" s="573" t="s">
        <v>2497</v>
      </c>
      <c r="G1542" s="735" t="s">
        <v>2498</v>
      </c>
      <c r="H1542" s="735" t="s">
        <v>920</v>
      </c>
      <c r="I1542" s="735" t="s">
        <v>839</v>
      </c>
      <c r="J1542" s="838" t="s">
        <v>2499</v>
      </c>
      <c r="K1542" s="840">
        <v>2</v>
      </c>
      <c r="L1542" s="574">
        <v>12</v>
      </c>
      <c r="M1542" s="841">
        <v>22360.799999999999</v>
      </c>
      <c r="N1542" s="839">
        <v>2</v>
      </c>
      <c r="O1542" s="574">
        <v>6</v>
      </c>
      <c r="P1542" s="689">
        <v>11461.65</v>
      </c>
    </row>
    <row r="1543" spans="1:16" s="770" customFormat="1" ht="36">
      <c r="A1543" s="727" t="s">
        <v>18642</v>
      </c>
      <c r="B1543" s="693" t="s">
        <v>7471</v>
      </c>
      <c r="C1543" s="575" t="s">
        <v>73</v>
      </c>
      <c r="D1543" s="735" t="s">
        <v>2500</v>
      </c>
      <c r="E1543" s="739">
        <v>4500</v>
      </c>
      <c r="F1543" s="573" t="s">
        <v>2501</v>
      </c>
      <c r="G1543" s="735" t="s">
        <v>2502</v>
      </c>
      <c r="H1543" s="735" t="s">
        <v>935</v>
      </c>
      <c r="I1543" s="735" t="s">
        <v>802</v>
      </c>
      <c r="J1543" s="838" t="s">
        <v>934</v>
      </c>
      <c r="K1543" s="840">
        <v>2</v>
      </c>
      <c r="L1543" s="574">
        <v>12</v>
      </c>
      <c r="M1543" s="841">
        <v>55360.800000000003</v>
      </c>
      <c r="N1543" s="839">
        <v>2</v>
      </c>
      <c r="O1543" s="574">
        <v>6</v>
      </c>
      <c r="P1543" s="689">
        <v>28044.9</v>
      </c>
    </row>
    <row r="1544" spans="1:16" s="770" customFormat="1" ht="24">
      <c r="A1544" s="727" t="s">
        <v>18642</v>
      </c>
      <c r="B1544" s="693" t="s">
        <v>7471</v>
      </c>
      <c r="C1544" s="575" t="s">
        <v>73</v>
      </c>
      <c r="D1544" s="735" t="s">
        <v>855</v>
      </c>
      <c r="E1544" s="739">
        <v>1700</v>
      </c>
      <c r="F1544" s="573" t="s">
        <v>2503</v>
      </c>
      <c r="G1544" s="735" t="s">
        <v>2504</v>
      </c>
      <c r="H1544" s="735" t="s">
        <v>854</v>
      </c>
      <c r="I1544" s="735" t="s">
        <v>771</v>
      </c>
      <c r="J1544" s="838" t="s">
        <v>854</v>
      </c>
      <c r="K1544" s="840">
        <v>4</v>
      </c>
      <c r="L1544" s="574">
        <v>12</v>
      </c>
      <c r="M1544" s="841">
        <v>21760.799999999999</v>
      </c>
      <c r="N1544" s="839">
        <v>3</v>
      </c>
      <c r="O1544" s="574">
        <v>6</v>
      </c>
      <c r="P1544" s="689">
        <v>11139.15</v>
      </c>
    </row>
    <row r="1545" spans="1:16" s="770" customFormat="1" ht="24">
      <c r="A1545" s="727" t="s">
        <v>18642</v>
      </c>
      <c r="B1545" s="693" t="s">
        <v>7471</v>
      </c>
      <c r="C1545" s="575" t="s">
        <v>73</v>
      </c>
      <c r="D1545" s="735" t="s">
        <v>818</v>
      </c>
      <c r="E1545" s="739">
        <v>1700</v>
      </c>
      <c r="F1545" s="573" t="s">
        <v>2505</v>
      </c>
      <c r="G1545" s="735" t="s">
        <v>2506</v>
      </c>
      <c r="H1545" s="735" t="s">
        <v>21</v>
      </c>
      <c r="I1545" s="735" t="s">
        <v>21</v>
      </c>
      <c r="J1545" s="838" t="s">
        <v>21</v>
      </c>
      <c r="K1545" s="840">
        <v>1</v>
      </c>
      <c r="L1545" s="574">
        <v>6</v>
      </c>
      <c r="M1545" s="841">
        <v>9887.36</v>
      </c>
      <c r="N1545" s="839">
        <v>2</v>
      </c>
      <c r="O1545" s="574">
        <v>6</v>
      </c>
      <c r="P1545" s="689">
        <v>11139.15</v>
      </c>
    </row>
    <row r="1546" spans="1:16" s="770" customFormat="1" ht="36">
      <c r="A1546" s="727" t="s">
        <v>18642</v>
      </c>
      <c r="B1546" s="693" t="s">
        <v>7471</v>
      </c>
      <c r="C1546" s="575" t="s">
        <v>73</v>
      </c>
      <c r="D1546" s="735" t="s">
        <v>767</v>
      </c>
      <c r="E1546" s="739">
        <v>1700</v>
      </c>
      <c r="F1546" s="573" t="s">
        <v>2507</v>
      </c>
      <c r="G1546" s="735" t="s">
        <v>2508</v>
      </c>
      <c r="H1546" s="735" t="s">
        <v>2509</v>
      </c>
      <c r="I1546" s="735" t="s">
        <v>771</v>
      </c>
      <c r="J1546" s="838" t="s">
        <v>2510</v>
      </c>
      <c r="K1546" s="840">
        <v>4</v>
      </c>
      <c r="L1546" s="574">
        <v>12</v>
      </c>
      <c r="M1546" s="841">
        <v>21760.799999999999</v>
      </c>
      <c r="N1546" s="839">
        <v>2</v>
      </c>
      <c r="O1546" s="574">
        <v>6</v>
      </c>
      <c r="P1546" s="689">
        <v>11139.15</v>
      </c>
    </row>
    <row r="1547" spans="1:16" s="770" customFormat="1" ht="24">
      <c r="A1547" s="727" t="s">
        <v>18642</v>
      </c>
      <c r="B1547" s="693" t="s">
        <v>7471</v>
      </c>
      <c r="C1547" s="575" t="s">
        <v>73</v>
      </c>
      <c r="D1547" s="735" t="s">
        <v>787</v>
      </c>
      <c r="E1547" s="739">
        <v>1600</v>
      </c>
      <c r="F1547" s="573" t="s">
        <v>2511</v>
      </c>
      <c r="G1547" s="735" t="s">
        <v>2512</v>
      </c>
      <c r="H1547" s="735" t="s">
        <v>21</v>
      </c>
      <c r="I1547" s="735" t="s">
        <v>21</v>
      </c>
      <c r="J1547" s="838" t="s">
        <v>21</v>
      </c>
      <c r="K1547" s="840">
        <v>2</v>
      </c>
      <c r="L1547" s="574">
        <v>12</v>
      </c>
      <c r="M1547" s="841">
        <v>20560.8</v>
      </c>
      <c r="N1547" s="839">
        <v>3</v>
      </c>
      <c r="O1547" s="574">
        <v>6</v>
      </c>
      <c r="P1547" s="689">
        <v>10494.15</v>
      </c>
    </row>
    <row r="1548" spans="1:16" s="770" customFormat="1" ht="36">
      <c r="A1548" s="727" t="s">
        <v>18642</v>
      </c>
      <c r="B1548" s="693" t="s">
        <v>7471</v>
      </c>
      <c r="C1548" s="575" t="s">
        <v>73</v>
      </c>
      <c r="D1548" s="735" t="s">
        <v>767</v>
      </c>
      <c r="E1548" s="739">
        <v>1700</v>
      </c>
      <c r="F1548" s="573" t="s">
        <v>2513</v>
      </c>
      <c r="G1548" s="735" t="s">
        <v>2514</v>
      </c>
      <c r="H1548" s="735" t="s">
        <v>1181</v>
      </c>
      <c r="I1548" s="735" t="s">
        <v>771</v>
      </c>
      <c r="J1548" s="838" t="s">
        <v>1181</v>
      </c>
      <c r="K1548" s="840">
        <v>4</v>
      </c>
      <c r="L1548" s="574">
        <v>12</v>
      </c>
      <c r="M1548" s="841">
        <v>20711.099999999999</v>
      </c>
      <c r="N1548" s="839">
        <v>1</v>
      </c>
      <c r="O1548" s="574">
        <v>2</v>
      </c>
      <c r="P1548" s="689">
        <v>3727.15</v>
      </c>
    </row>
    <row r="1549" spans="1:16" s="770" customFormat="1" ht="36">
      <c r="A1549" s="727" t="s">
        <v>18642</v>
      </c>
      <c r="B1549" s="693" t="s">
        <v>7471</v>
      </c>
      <c r="C1549" s="575" t="s">
        <v>73</v>
      </c>
      <c r="D1549" s="735" t="s">
        <v>1104</v>
      </c>
      <c r="E1549" s="739">
        <v>1850</v>
      </c>
      <c r="F1549" s="573" t="s">
        <v>2515</v>
      </c>
      <c r="G1549" s="735" t="s">
        <v>2516</v>
      </c>
      <c r="H1549" s="735" t="s">
        <v>2079</v>
      </c>
      <c r="I1549" s="735" t="s">
        <v>944</v>
      </c>
      <c r="J1549" s="838" t="s">
        <v>957</v>
      </c>
      <c r="K1549" s="840">
        <v>2</v>
      </c>
      <c r="L1549" s="574">
        <v>12</v>
      </c>
      <c r="M1549" s="841">
        <v>23560.799999999999</v>
      </c>
      <c r="N1549" s="839">
        <v>2</v>
      </c>
      <c r="O1549" s="574">
        <v>6</v>
      </c>
      <c r="P1549" s="689">
        <v>12106.65</v>
      </c>
    </row>
    <row r="1550" spans="1:16" s="770" customFormat="1" ht="36">
      <c r="A1550" s="727" t="s">
        <v>18642</v>
      </c>
      <c r="B1550" s="693" t="s">
        <v>7471</v>
      </c>
      <c r="C1550" s="575" t="s">
        <v>73</v>
      </c>
      <c r="D1550" s="735" t="s">
        <v>2517</v>
      </c>
      <c r="E1550" s="739">
        <v>6000</v>
      </c>
      <c r="F1550" s="573" t="s">
        <v>2518</v>
      </c>
      <c r="G1550" s="735" t="s">
        <v>2519</v>
      </c>
      <c r="H1550" s="735" t="s">
        <v>811</v>
      </c>
      <c r="I1550" s="735" t="s">
        <v>921</v>
      </c>
      <c r="J1550" s="838" t="s">
        <v>2520</v>
      </c>
      <c r="K1550" s="840">
        <v>2</v>
      </c>
      <c r="L1550" s="574">
        <v>12</v>
      </c>
      <c r="M1550" s="841">
        <v>73360.800000000003</v>
      </c>
      <c r="N1550" s="839">
        <v>2</v>
      </c>
      <c r="O1550" s="574">
        <v>6</v>
      </c>
      <c r="P1550" s="689">
        <v>37044.9</v>
      </c>
    </row>
    <row r="1551" spans="1:16" s="770" customFormat="1" ht="36">
      <c r="A1551" s="727" t="s">
        <v>18642</v>
      </c>
      <c r="B1551" s="693" t="s">
        <v>7471</v>
      </c>
      <c r="C1551" s="575" t="s">
        <v>73</v>
      </c>
      <c r="D1551" s="735" t="s">
        <v>1586</v>
      </c>
      <c r="E1551" s="739">
        <v>3100</v>
      </c>
      <c r="F1551" s="573" t="s">
        <v>2521</v>
      </c>
      <c r="G1551" s="735" t="s">
        <v>2522</v>
      </c>
      <c r="H1551" s="735" t="s">
        <v>859</v>
      </c>
      <c r="I1551" s="735" t="s">
        <v>771</v>
      </c>
      <c r="J1551" s="838" t="s">
        <v>1868</v>
      </c>
      <c r="K1551" s="840">
        <v>2</v>
      </c>
      <c r="L1551" s="574">
        <v>12</v>
      </c>
      <c r="M1551" s="841">
        <v>38560.800000000003</v>
      </c>
      <c r="N1551" s="839">
        <v>2</v>
      </c>
      <c r="O1551" s="574">
        <v>6</v>
      </c>
      <c r="P1551" s="689">
        <v>19644.900000000001</v>
      </c>
    </row>
    <row r="1552" spans="1:16" s="770" customFormat="1" ht="24">
      <c r="A1552" s="727" t="s">
        <v>18642</v>
      </c>
      <c r="B1552" s="693" t="s">
        <v>7471</v>
      </c>
      <c r="C1552" s="575" t="s">
        <v>73</v>
      </c>
      <c r="D1552" s="735" t="s">
        <v>1220</v>
      </c>
      <c r="E1552" s="739">
        <v>1850</v>
      </c>
      <c r="F1552" s="573" t="s">
        <v>2523</v>
      </c>
      <c r="G1552" s="735" t="s">
        <v>2524</v>
      </c>
      <c r="H1552" s="735" t="s">
        <v>908</v>
      </c>
      <c r="I1552" s="735" t="s">
        <v>802</v>
      </c>
      <c r="J1552" s="838" t="s">
        <v>908</v>
      </c>
      <c r="K1552" s="840">
        <v>3</v>
      </c>
      <c r="L1552" s="574">
        <v>12</v>
      </c>
      <c r="M1552" s="841">
        <v>23560.799999999999</v>
      </c>
      <c r="N1552" s="839">
        <v>2</v>
      </c>
      <c r="O1552" s="574">
        <v>6</v>
      </c>
      <c r="P1552" s="689">
        <v>12106.65</v>
      </c>
    </row>
    <row r="1553" spans="1:16" s="770" customFormat="1" ht="24">
      <c r="A1553" s="727" t="s">
        <v>18642</v>
      </c>
      <c r="B1553" s="693" t="s">
        <v>7471</v>
      </c>
      <c r="C1553" s="575" t="s">
        <v>73</v>
      </c>
      <c r="D1553" s="735" t="s">
        <v>1220</v>
      </c>
      <c r="E1553" s="739">
        <v>1850</v>
      </c>
      <c r="F1553" s="573" t="s">
        <v>2525</v>
      </c>
      <c r="G1553" s="735" t="s">
        <v>2526</v>
      </c>
      <c r="H1553" s="735" t="s">
        <v>2318</v>
      </c>
      <c r="I1553" s="735" t="s">
        <v>1031</v>
      </c>
      <c r="J1553" s="838" t="s">
        <v>2527</v>
      </c>
      <c r="K1553" s="840">
        <v>3</v>
      </c>
      <c r="L1553" s="574">
        <v>12</v>
      </c>
      <c r="M1553" s="841">
        <v>23560.799999999999</v>
      </c>
      <c r="N1553" s="839">
        <v>2</v>
      </c>
      <c r="O1553" s="574">
        <v>6</v>
      </c>
      <c r="P1553" s="689">
        <v>12106.65</v>
      </c>
    </row>
    <row r="1554" spans="1:16" s="770" customFormat="1" ht="36">
      <c r="A1554" s="727" t="s">
        <v>18642</v>
      </c>
      <c r="B1554" s="693" t="s">
        <v>7471</v>
      </c>
      <c r="C1554" s="575" t="s">
        <v>73</v>
      </c>
      <c r="D1554" s="735" t="s">
        <v>818</v>
      </c>
      <c r="E1554" s="739">
        <v>1700</v>
      </c>
      <c r="F1554" s="573" t="s">
        <v>2528</v>
      </c>
      <c r="G1554" s="735" t="s">
        <v>2529</v>
      </c>
      <c r="H1554" s="735" t="s">
        <v>811</v>
      </c>
      <c r="I1554" s="735" t="s">
        <v>802</v>
      </c>
      <c r="J1554" s="838" t="s">
        <v>1920</v>
      </c>
      <c r="K1554" s="840">
        <v>4</v>
      </c>
      <c r="L1554" s="574">
        <v>12</v>
      </c>
      <c r="M1554" s="841">
        <v>21760.799999999999</v>
      </c>
      <c r="N1554" s="839">
        <v>2</v>
      </c>
      <c r="O1554" s="574">
        <v>6</v>
      </c>
      <c r="P1554" s="689">
        <v>11139.15</v>
      </c>
    </row>
    <row r="1555" spans="1:16" s="770" customFormat="1" ht="24">
      <c r="A1555" s="727" t="s">
        <v>18642</v>
      </c>
      <c r="B1555" s="693" t="s">
        <v>7471</v>
      </c>
      <c r="C1555" s="575" t="s">
        <v>73</v>
      </c>
      <c r="D1555" s="735" t="s">
        <v>847</v>
      </c>
      <c r="E1555" s="739">
        <v>1750</v>
      </c>
      <c r="F1555" s="573" t="s">
        <v>2530</v>
      </c>
      <c r="G1555" s="735" t="s">
        <v>2531</v>
      </c>
      <c r="H1555" s="735" t="s">
        <v>770</v>
      </c>
      <c r="I1555" s="735" t="s">
        <v>771</v>
      </c>
      <c r="J1555" s="838" t="s">
        <v>864</v>
      </c>
      <c r="K1555" s="840">
        <v>2</v>
      </c>
      <c r="L1555" s="574">
        <v>12</v>
      </c>
      <c r="M1555" s="841">
        <v>22360.799999999999</v>
      </c>
      <c r="N1555" s="839">
        <v>2</v>
      </c>
      <c r="O1555" s="574">
        <v>6</v>
      </c>
      <c r="P1555" s="689">
        <v>11461.65</v>
      </c>
    </row>
    <row r="1556" spans="1:16" s="770" customFormat="1" ht="24">
      <c r="A1556" s="727" t="s">
        <v>18642</v>
      </c>
      <c r="B1556" s="693" t="s">
        <v>7471</v>
      </c>
      <c r="C1556" s="575" t="s">
        <v>73</v>
      </c>
      <c r="D1556" s="735" t="s">
        <v>913</v>
      </c>
      <c r="E1556" s="739">
        <v>1600</v>
      </c>
      <c r="F1556" s="573" t="s">
        <v>2532</v>
      </c>
      <c r="G1556" s="735" t="s">
        <v>2533</v>
      </c>
      <c r="H1556" s="735" t="s">
        <v>21</v>
      </c>
      <c r="I1556" s="735" t="s">
        <v>21</v>
      </c>
      <c r="J1556" s="838" t="s">
        <v>21</v>
      </c>
      <c r="K1556" s="840">
        <v>4</v>
      </c>
      <c r="L1556" s="574">
        <v>12</v>
      </c>
      <c r="M1556" s="841">
        <v>20560.8</v>
      </c>
      <c r="N1556" s="839">
        <v>1</v>
      </c>
      <c r="O1556" s="574">
        <v>3</v>
      </c>
      <c r="P1556" s="689">
        <v>3655.18</v>
      </c>
    </row>
    <row r="1557" spans="1:16" s="770" customFormat="1" ht="24">
      <c r="A1557" s="727" t="s">
        <v>18642</v>
      </c>
      <c r="B1557" s="693" t="s">
        <v>7471</v>
      </c>
      <c r="C1557" s="575" t="s">
        <v>73</v>
      </c>
      <c r="D1557" s="735" t="s">
        <v>818</v>
      </c>
      <c r="E1557" s="739">
        <v>1700</v>
      </c>
      <c r="F1557" s="573" t="s">
        <v>2534</v>
      </c>
      <c r="G1557" s="735" t="s">
        <v>2535</v>
      </c>
      <c r="H1557" s="735" t="s">
        <v>2536</v>
      </c>
      <c r="I1557" s="735" t="s">
        <v>771</v>
      </c>
      <c r="J1557" s="838" t="s">
        <v>1936</v>
      </c>
      <c r="K1557" s="840">
        <v>3</v>
      </c>
      <c r="L1557" s="574">
        <v>7</v>
      </c>
      <c r="M1557" s="841">
        <v>12115.73</v>
      </c>
      <c r="N1557" s="839">
        <v>2</v>
      </c>
      <c r="O1557" s="574">
        <v>6</v>
      </c>
      <c r="P1557" s="689">
        <v>11139.15</v>
      </c>
    </row>
    <row r="1558" spans="1:16" s="770" customFormat="1" ht="24">
      <c r="A1558" s="727" t="s">
        <v>18642</v>
      </c>
      <c r="B1558" s="693" t="s">
        <v>7471</v>
      </c>
      <c r="C1558" s="575" t="s">
        <v>73</v>
      </c>
      <c r="D1558" s="735" t="s">
        <v>818</v>
      </c>
      <c r="E1558" s="739">
        <v>1700</v>
      </c>
      <c r="F1558" s="573" t="s">
        <v>2537</v>
      </c>
      <c r="G1558" s="735" t="s">
        <v>2538</v>
      </c>
      <c r="H1558" s="735" t="s">
        <v>793</v>
      </c>
      <c r="I1558" s="735" t="s">
        <v>771</v>
      </c>
      <c r="J1558" s="838" t="s">
        <v>793</v>
      </c>
      <c r="K1558" s="840">
        <v>2</v>
      </c>
      <c r="L1558" s="574">
        <v>9</v>
      </c>
      <c r="M1558" s="841">
        <v>15866.06</v>
      </c>
      <c r="N1558" s="839">
        <v>3</v>
      </c>
      <c r="O1558" s="574">
        <v>6</v>
      </c>
      <c r="P1558" s="689">
        <v>11139.15</v>
      </c>
    </row>
    <row r="1559" spans="1:16" s="770" customFormat="1" ht="48">
      <c r="A1559" s="727" t="s">
        <v>18642</v>
      </c>
      <c r="B1559" s="693" t="s">
        <v>7471</v>
      </c>
      <c r="C1559" s="575" t="s">
        <v>73</v>
      </c>
      <c r="D1559" s="735" t="s">
        <v>778</v>
      </c>
      <c r="E1559" s="739">
        <v>1750</v>
      </c>
      <c r="F1559" s="573" t="s">
        <v>2539</v>
      </c>
      <c r="G1559" s="735" t="s">
        <v>2540</v>
      </c>
      <c r="H1559" s="735" t="s">
        <v>2541</v>
      </c>
      <c r="I1559" s="735" t="s">
        <v>944</v>
      </c>
      <c r="J1559" s="838" t="s">
        <v>1969</v>
      </c>
      <c r="K1559" s="840">
        <v>4</v>
      </c>
      <c r="L1559" s="574">
        <v>12</v>
      </c>
      <c r="M1559" s="841">
        <v>22360.799999999999</v>
      </c>
      <c r="N1559" s="839">
        <v>3</v>
      </c>
      <c r="O1559" s="574">
        <v>6</v>
      </c>
      <c r="P1559" s="689">
        <v>11461.65</v>
      </c>
    </row>
    <row r="1560" spans="1:16" s="770" customFormat="1" ht="24">
      <c r="A1560" s="727" t="s">
        <v>18642</v>
      </c>
      <c r="B1560" s="693" t="s">
        <v>7471</v>
      </c>
      <c r="C1560" s="575" t="s">
        <v>73</v>
      </c>
      <c r="D1560" s="735" t="s">
        <v>767</v>
      </c>
      <c r="E1560" s="739">
        <v>1700</v>
      </c>
      <c r="F1560" s="573" t="s">
        <v>2542</v>
      </c>
      <c r="G1560" s="735" t="s">
        <v>2543</v>
      </c>
      <c r="H1560" s="735" t="s">
        <v>858</v>
      </c>
      <c r="I1560" s="735" t="s">
        <v>771</v>
      </c>
      <c r="J1560" s="838" t="s">
        <v>858</v>
      </c>
      <c r="K1560" s="840">
        <v>4</v>
      </c>
      <c r="L1560" s="574">
        <v>12</v>
      </c>
      <c r="M1560" s="841">
        <v>21760.799999999999</v>
      </c>
      <c r="N1560" s="839">
        <v>3</v>
      </c>
      <c r="O1560" s="574">
        <v>6</v>
      </c>
      <c r="P1560" s="689">
        <v>11139.15</v>
      </c>
    </row>
    <row r="1561" spans="1:16" s="770" customFormat="1" ht="36">
      <c r="A1561" s="727" t="s">
        <v>18642</v>
      </c>
      <c r="B1561" s="693" t="s">
        <v>7471</v>
      </c>
      <c r="C1561" s="575" t="s">
        <v>73</v>
      </c>
      <c r="D1561" s="735" t="s">
        <v>2544</v>
      </c>
      <c r="E1561" s="739">
        <v>2900</v>
      </c>
      <c r="F1561" s="573" t="s">
        <v>2545</v>
      </c>
      <c r="G1561" s="735" t="s">
        <v>2546</v>
      </c>
      <c r="H1561" s="735" t="s">
        <v>1920</v>
      </c>
      <c r="I1561" s="735" t="s">
        <v>802</v>
      </c>
      <c r="J1561" s="838" t="s">
        <v>1920</v>
      </c>
      <c r="K1561" s="840">
        <v>2</v>
      </c>
      <c r="L1561" s="574">
        <v>12</v>
      </c>
      <c r="M1561" s="841">
        <v>36160.800000000003</v>
      </c>
      <c r="N1561" s="839">
        <v>2</v>
      </c>
      <c r="O1561" s="574">
        <v>6</v>
      </c>
      <c r="P1561" s="689">
        <v>18444.900000000001</v>
      </c>
    </row>
    <row r="1562" spans="1:16" s="770" customFormat="1" ht="24">
      <c r="A1562" s="727" t="s">
        <v>18642</v>
      </c>
      <c r="B1562" s="693" t="s">
        <v>7471</v>
      </c>
      <c r="C1562" s="575" t="s">
        <v>73</v>
      </c>
      <c r="D1562" s="735" t="s">
        <v>803</v>
      </c>
      <c r="E1562" s="739">
        <v>2200</v>
      </c>
      <c r="F1562" s="573" t="s">
        <v>2547</v>
      </c>
      <c r="G1562" s="735" t="s">
        <v>2548</v>
      </c>
      <c r="H1562" s="735" t="s">
        <v>987</v>
      </c>
      <c r="I1562" s="735" t="s">
        <v>802</v>
      </c>
      <c r="J1562" s="838" t="s">
        <v>1032</v>
      </c>
      <c r="K1562" s="840">
        <v>3</v>
      </c>
      <c r="L1562" s="574">
        <v>12</v>
      </c>
      <c r="M1562" s="841">
        <v>27760.799999999999</v>
      </c>
      <c r="N1562" s="839">
        <v>2</v>
      </c>
      <c r="O1562" s="574">
        <v>6</v>
      </c>
      <c r="P1562" s="689">
        <v>14244.9</v>
      </c>
    </row>
    <row r="1563" spans="1:16" s="770" customFormat="1" ht="24">
      <c r="A1563" s="727" t="s">
        <v>18642</v>
      </c>
      <c r="B1563" s="693" t="s">
        <v>7471</v>
      </c>
      <c r="C1563" s="575" t="s">
        <v>73</v>
      </c>
      <c r="D1563" s="735" t="s">
        <v>813</v>
      </c>
      <c r="E1563" s="739">
        <v>1900</v>
      </c>
      <c r="F1563" s="573" t="s">
        <v>2549</v>
      </c>
      <c r="G1563" s="735" t="s">
        <v>2550</v>
      </c>
      <c r="H1563" s="735" t="s">
        <v>1286</v>
      </c>
      <c r="I1563" s="735" t="s">
        <v>771</v>
      </c>
      <c r="J1563" s="838" t="s">
        <v>2551</v>
      </c>
      <c r="K1563" s="840">
        <v>2</v>
      </c>
      <c r="L1563" s="574">
        <v>9</v>
      </c>
      <c r="M1563" s="841">
        <v>16253.86</v>
      </c>
      <c r="N1563" s="839">
        <v>3</v>
      </c>
      <c r="O1563" s="574">
        <v>6</v>
      </c>
      <c r="P1563" s="689">
        <v>12429.15</v>
      </c>
    </row>
    <row r="1564" spans="1:16" s="770" customFormat="1" ht="24">
      <c r="A1564" s="727" t="s">
        <v>18642</v>
      </c>
      <c r="B1564" s="693" t="s">
        <v>7471</v>
      </c>
      <c r="C1564" s="575" t="s">
        <v>73</v>
      </c>
      <c r="D1564" s="735" t="s">
        <v>767</v>
      </c>
      <c r="E1564" s="739">
        <v>1700</v>
      </c>
      <c r="F1564" s="573" t="s">
        <v>2549</v>
      </c>
      <c r="G1564" s="735" t="s">
        <v>2550</v>
      </c>
      <c r="H1564" s="735" t="s">
        <v>1286</v>
      </c>
      <c r="I1564" s="735" t="s">
        <v>771</v>
      </c>
      <c r="J1564" s="838" t="s">
        <v>2551</v>
      </c>
      <c r="K1564" s="840">
        <v>2</v>
      </c>
      <c r="L1564" s="574">
        <v>4</v>
      </c>
      <c r="M1564" s="841">
        <v>7253.6</v>
      </c>
      <c r="N1564" s="839">
        <v>3</v>
      </c>
      <c r="O1564" s="574">
        <v>6</v>
      </c>
      <c r="P1564" s="689">
        <v>12429.15</v>
      </c>
    </row>
    <row r="1565" spans="1:16" s="770" customFormat="1" ht="24">
      <c r="A1565" s="727" t="s">
        <v>18642</v>
      </c>
      <c r="B1565" s="693" t="s">
        <v>7471</v>
      </c>
      <c r="C1565" s="575" t="s">
        <v>73</v>
      </c>
      <c r="D1565" s="735" t="s">
        <v>818</v>
      </c>
      <c r="E1565" s="739">
        <v>1700</v>
      </c>
      <c r="F1565" s="573" t="s">
        <v>2552</v>
      </c>
      <c r="G1565" s="735" t="s">
        <v>2553</v>
      </c>
      <c r="H1565" s="735" t="s">
        <v>21</v>
      </c>
      <c r="I1565" s="735" t="s">
        <v>21</v>
      </c>
      <c r="J1565" s="838" t="s">
        <v>21</v>
      </c>
      <c r="K1565" s="840">
        <v>3</v>
      </c>
      <c r="L1565" s="574">
        <v>6</v>
      </c>
      <c r="M1565" s="841">
        <v>10880.4</v>
      </c>
      <c r="N1565" s="839">
        <v>2</v>
      </c>
      <c r="O1565" s="574">
        <v>6</v>
      </c>
      <c r="P1565" s="689">
        <v>11139.15</v>
      </c>
    </row>
    <row r="1566" spans="1:16" s="770" customFormat="1" ht="24">
      <c r="A1566" s="727" t="s">
        <v>18642</v>
      </c>
      <c r="B1566" s="693" t="s">
        <v>7471</v>
      </c>
      <c r="C1566" s="575" t="s">
        <v>73</v>
      </c>
      <c r="D1566" s="735" t="s">
        <v>876</v>
      </c>
      <c r="E1566" s="739">
        <v>2500</v>
      </c>
      <c r="F1566" s="573" t="s">
        <v>2554</v>
      </c>
      <c r="G1566" s="735" t="s">
        <v>2555</v>
      </c>
      <c r="H1566" s="735" t="s">
        <v>2190</v>
      </c>
      <c r="I1566" s="735" t="s">
        <v>921</v>
      </c>
      <c r="J1566" s="838" t="s">
        <v>2556</v>
      </c>
      <c r="K1566" s="840">
        <v>3</v>
      </c>
      <c r="L1566" s="574">
        <v>17</v>
      </c>
      <c r="M1566" s="841">
        <v>7082.16</v>
      </c>
      <c r="N1566" s="839">
        <v>2</v>
      </c>
      <c r="O1566" s="574">
        <v>7</v>
      </c>
      <c r="P1566" s="689">
        <v>14454.08</v>
      </c>
    </row>
    <row r="1567" spans="1:16" s="770" customFormat="1" ht="24">
      <c r="A1567" s="727" t="s">
        <v>18642</v>
      </c>
      <c r="B1567" s="693" t="s">
        <v>7471</v>
      </c>
      <c r="C1567" s="575" t="s">
        <v>73</v>
      </c>
      <c r="D1567" s="735" t="s">
        <v>818</v>
      </c>
      <c r="E1567" s="739">
        <v>1700</v>
      </c>
      <c r="F1567" s="573" t="s">
        <v>2557</v>
      </c>
      <c r="G1567" s="735" t="s">
        <v>2558</v>
      </c>
      <c r="H1567" s="735" t="s">
        <v>2223</v>
      </c>
      <c r="I1567" s="735" t="s">
        <v>802</v>
      </c>
      <c r="J1567" s="838" t="s">
        <v>2223</v>
      </c>
      <c r="K1567" s="840">
        <v>4</v>
      </c>
      <c r="L1567" s="574">
        <v>12</v>
      </c>
      <c r="M1567" s="841">
        <v>20484.43</v>
      </c>
      <c r="N1567" s="839" t="s">
        <v>786</v>
      </c>
      <c r="O1567" s="574" t="s">
        <v>786</v>
      </c>
      <c r="P1567" s="689"/>
    </row>
    <row r="1568" spans="1:16" s="770" customFormat="1" ht="24">
      <c r="A1568" s="727" t="s">
        <v>18642</v>
      </c>
      <c r="B1568" s="693" t="s">
        <v>7471</v>
      </c>
      <c r="C1568" s="575" t="s">
        <v>73</v>
      </c>
      <c r="D1568" s="735" t="s">
        <v>778</v>
      </c>
      <c r="E1568" s="739">
        <v>1750</v>
      </c>
      <c r="F1568" s="573" t="s">
        <v>2559</v>
      </c>
      <c r="G1568" s="735" t="s">
        <v>2560</v>
      </c>
      <c r="H1568" s="735" t="s">
        <v>888</v>
      </c>
      <c r="I1568" s="735" t="s">
        <v>1031</v>
      </c>
      <c r="J1568" s="838" t="s">
        <v>1401</v>
      </c>
      <c r="K1568" s="840">
        <v>4</v>
      </c>
      <c r="L1568" s="574">
        <v>12</v>
      </c>
      <c r="M1568" s="841">
        <v>22360.799999999999</v>
      </c>
      <c r="N1568" s="839">
        <v>3</v>
      </c>
      <c r="O1568" s="574">
        <v>6</v>
      </c>
      <c r="P1568" s="689">
        <v>11461.65</v>
      </c>
    </row>
    <row r="1569" spans="1:16" s="770" customFormat="1" ht="24">
      <c r="A1569" s="727" t="s">
        <v>18642</v>
      </c>
      <c r="B1569" s="693" t="s">
        <v>7471</v>
      </c>
      <c r="C1569" s="575" t="s">
        <v>73</v>
      </c>
      <c r="D1569" s="735" t="s">
        <v>1550</v>
      </c>
      <c r="E1569" s="739">
        <v>1900</v>
      </c>
      <c r="F1569" s="573" t="s">
        <v>2561</v>
      </c>
      <c r="G1569" s="735" t="s">
        <v>2562</v>
      </c>
      <c r="H1569" s="735" t="s">
        <v>21</v>
      </c>
      <c r="I1569" s="735" t="s">
        <v>21</v>
      </c>
      <c r="J1569" s="838" t="s">
        <v>21</v>
      </c>
      <c r="K1569" s="840">
        <v>2</v>
      </c>
      <c r="L1569" s="574">
        <v>12</v>
      </c>
      <c r="M1569" s="841">
        <v>24160.799999999999</v>
      </c>
      <c r="N1569" s="839">
        <v>2</v>
      </c>
      <c r="O1569" s="574">
        <v>6</v>
      </c>
      <c r="P1569" s="689">
        <v>12429.15</v>
      </c>
    </row>
    <row r="1570" spans="1:16" s="770" customFormat="1" ht="36">
      <c r="A1570" s="727" t="s">
        <v>18642</v>
      </c>
      <c r="B1570" s="693" t="s">
        <v>7471</v>
      </c>
      <c r="C1570" s="575" t="s">
        <v>73</v>
      </c>
      <c r="D1570" s="735" t="s">
        <v>2563</v>
      </c>
      <c r="E1570" s="739">
        <v>3000</v>
      </c>
      <c r="F1570" s="573" t="s">
        <v>2564</v>
      </c>
      <c r="G1570" s="735" t="s">
        <v>2565</v>
      </c>
      <c r="H1570" s="735" t="s">
        <v>811</v>
      </c>
      <c r="I1570" s="735" t="s">
        <v>944</v>
      </c>
      <c r="J1570" s="838" t="s">
        <v>2566</v>
      </c>
      <c r="K1570" s="840">
        <v>2</v>
      </c>
      <c r="L1570" s="574">
        <v>13</v>
      </c>
      <c r="M1570" s="841">
        <v>37360.800000000003</v>
      </c>
      <c r="N1570" s="839">
        <v>2</v>
      </c>
      <c r="O1570" s="574">
        <v>6</v>
      </c>
      <c r="P1570" s="689">
        <v>19044.900000000001</v>
      </c>
    </row>
    <row r="1571" spans="1:16" s="770" customFormat="1" ht="24">
      <c r="A1571" s="727" t="s">
        <v>18642</v>
      </c>
      <c r="B1571" s="693" t="s">
        <v>7471</v>
      </c>
      <c r="C1571" s="575" t="s">
        <v>73</v>
      </c>
      <c r="D1571" s="735" t="s">
        <v>803</v>
      </c>
      <c r="E1571" s="739">
        <v>2200</v>
      </c>
      <c r="F1571" s="573" t="s">
        <v>2567</v>
      </c>
      <c r="G1571" s="735" t="s">
        <v>2568</v>
      </c>
      <c r="H1571" s="735" t="s">
        <v>920</v>
      </c>
      <c r="I1571" s="735" t="s">
        <v>802</v>
      </c>
      <c r="J1571" s="838" t="s">
        <v>920</v>
      </c>
      <c r="K1571" s="840">
        <v>4</v>
      </c>
      <c r="L1571" s="574">
        <v>12</v>
      </c>
      <c r="M1571" s="841">
        <v>27760.799999999999</v>
      </c>
      <c r="N1571" s="839">
        <v>2</v>
      </c>
      <c r="O1571" s="574">
        <v>6</v>
      </c>
      <c r="P1571" s="689">
        <v>14244.9</v>
      </c>
    </row>
    <row r="1572" spans="1:16" s="770" customFormat="1" ht="24">
      <c r="A1572" s="727" t="s">
        <v>18642</v>
      </c>
      <c r="B1572" s="693" t="s">
        <v>7471</v>
      </c>
      <c r="C1572" s="575" t="s">
        <v>73</v>
      </c>
      <c r="D1572" s="735" t="s">
        <v>1520</v>
      </c>
      <c r="E1572" s="739">
        <v>2500</v>
      </c>
      <c r="F1572" s="573" t="s">
        <v>2569</v>
      </c>
      <c r="G1572" s="735" t="s">
        <v>2570</v>
      </c>
      <c r="H1572" s="735" t="s">
        <v>824</v>
      </c>
      <c r="I1572" s="735" t="s">
        <v>771</v>
      </c>
      <c r="J1572" s="838" t="s">
        <v>825</v>
      </c>
      <c r="K1572" s="840">
        <v>2</v>
      </c>
      <c r="L1572" s="574">
        <v>12</v>
      </c>
      <c r="M1572" s="841">
        <v>31360.799999999999</v>
      </c>
      <c r="N1572" s="839">
        <v>2</v>
      </c>
      <c r="O1572" s="574">
        <v>6</v>
      </c>
      <c r="P1572" s="689">
        <v>15211.56</v>
      </c>
    </row>
    <row r="1573" spans="1:16" s="770" customFormat="1" ht="24">
      <c r="A1573" s="727" t="s">
        <v>18642</v>
      </c>
      <c r="B1573" s="693" t="s">
        <v>7471</v>
      </c>
      <c r="C1573" s="575" t="s">
        <v>73</v>
      </c>
      <c r="D1573" s="735" t="s">
        <v>767</v>
      </c>
      <c r="E1573" s="739">
        <v>1700</v>
      </c>
      <c r="F1573" s="573" t="s">
        <v>2571</v>
      </c>
      <c r="G1573" s="735" t="s">
        <v>2572</v>
      </c>
      <c r="H1573" s="735" t="s">
        <v>824</v>
      </c>
      <c r="I1573" s="735" t="s">
        <v>771</v>
      </c>
      <c r="J1573" s="838" t="s">
        <v>825</v>
      </c>
      <c r="K1573" s="840">
        <v>4</v>
      </c>
      <c r="L1573" s="574">
        <v>12</v>
      </c>
      <c r="M1573" s="841">
        <v>21760.799999999999</v>
      </c>
      <c r="N1573" s="839">
        <v>2</v>
      </c>
      <c r="O1573" s="574">
        <v>6</v>
      </c>
      <c r="P1573" s="689">
        <v>11139.15</v>
      </c>
    </row>
    <row r="1574" spans="1:16" s="770" customFormat="1" ht="36">
      <c r="A1574" s="727" t="s">
        <v>18642</v>
      </c>
      <c r="B1574" s="693" t="s">
        <v>7471</v>
      </c>
      <c r="C1574" s="575" t="s">
        <v>73</v>
      </c>
      <c r="D1574" s="735" t="s">
        <v>2573</v>
      </c>
      <c r="E1574" s="739">
        <v>2900</v>
      </c>
      <c r="F1574" s="573" t="s">
        <v>2574</v>
      </c>
      <c r="G1574" s="735" t="s">
        <v>2575</v>
      </c>
      <c r="H1574" s="735" t="s">
        <v>824</v>
      </c>
      <c r="I1574" s="735" t="s">
        <v>771</v>
      </c>
      <c r="J1574" s="838" t="s">
        <v>825</v>
      </c>
      <c r="K1574" s="840">
        <v>2</v>
      </c>
      <c r="L1574" s="574">
        <v>13</v>
      </c>
      <c r="M1574" s="841">
        <v>36160.800000000003</v>
      </c>
      <c r="N1574" s="839">
        <v>2</v>
      </c>
      <c r="O1574" s="574">
        <v>6</v>
      </c>
      <c r="P1574" s="689">
        <v>18444.900000000001</v>
      </c>
    </row>
    <row r="1575" spans="1:16" s="770" customFormat="1" ht="36">
      <c r="A1575" s="727" t="s">
        <v>18642</v>
      </c>
      <c r="B1575" s="693" t="s">
        <v>7471</v>
      </c>
      <c r="C1575" s="575" t="s">
        <v>73</v>
      </c>
      <c r="D1575" s="735" t="s">
        <v>1261</v>
      </c>
      <c r="E1575" s="739">
        <v>1900</v>
      </c>
      <c r="F1575" s="573" t="s">
        <v>2576</v>
      </c>
      <c r="G1575" s="735" t="s">
        <v>2577</v>
      </c>
      <c r="H1575" s="735" t="s">
        <v>2578</v>
      </c>
      <c r="I1575" s="735" t="s">
        <v>771</v>
      </c>
      <c r="J1575" s="838" t="s">
        <v>1240</v>
      </c>
      <c r="K1575" s="840">
        <v>4</v>
      </c>
      <c r="L1575" s="574">
        <v>9</v>
      </c>
      <c r="M1575" s="841">
        <v>16107.2</v>
      </c>
      <c r="N1575" s="839" t="s">
        <v>786</v>
      </c>
      <c r="O1575" s="574" t="s">
        <v>786</v>
      </c>
      <c r="P1575" s="689"/>
    </row>
    <row r="1576" spans="1:16" s="770" customFormat="1" ht="24">
      <c r="A1576" s="727" t="s">
        <v>18642</v>
      </c>
      <c r="B1576" s="693" t="s">
        <v>7471</v>
      </c>
      <c r="C1576" s="575" t="s">
        <v>73</v>
      </c>
      <c r="D1576" s="735" t="s">
        <v>1025</v>
      </c>
      <c r="E1576" s="739">
        <v>1900</v>
      </c>
      <c r="F1576" s="573" t="s">
        <v>2579</v>
      </c>
      <c r="G1576" s="735" t="s">
        <v>2580</v>
      </c>
      <c r="H1576" s="735" t="s">
        <v>824</v>
      </c>
      <c r="I1576" s="735" t="s">
        <v>771</v>
      </c>
      <c r="J1576" s="838" t="s">
        <v>825</v>
      </c>
      <c r="K1576" s="840">
        <v>4</v>
      </c>
      <c r="L1576" s="574">
        <v>12</v>
      </c>
      <c r="M1576" s="841">
        <v>24160.799999999999</v>
      </c>
      <c r="N1576" s="839">
        <v>2</v>
      </c>
      <c r="O1576" s="574">
        <v>6</v>
      </c>
      <c r="P1576" s="689">
        <v>12429.15</v>
      </c>
    </row>
    <row r="1577" spans="1:16" s="770" customFormat="1" ht="24">
      <c r="A1577" s="727" t="s">
        <v>18642</v>
      </c>
      <c r="B1577" s="693" t="s">
        <v>7471</v>
      </c>
      <c r="C1577" s="575" t="s">
        <v>73</v>
      </c>
      <c r="D1577" s="735" t="s">
        <v>855</v>
      </c>
      <c r="E1577" s="739">
        <v>1700</v>
      </c>
      <c r="F1577" s="573" t="s">
        <v>2581</v>
      </c>
      <c r="G1577" s="735" t="s">
        <v>2582</v>
      </c>
      <c r="H1577" s="735" t="s">
        <v>21</v>
      </c>
      <c r="I1577" s="735" t="s">
        <v>21</v>
      </c>
      <c r="J1577" s="838" t="s">
        <v>21</v>
      </c>
      <c r="K1577" s="840">
        <v>1</v>
      </c>
      <c r="L1577" s="574">
        <v>3</v>
      </c>
      <c r="M1577" s="841">
        <v>5440.2</v>
      </c>
      <c r="N1577" s="839" t="s">
        <v>786</v>
      </c>
      <c r="O1577" s="574" t="s">
        <v>786</v>
      </c>
      <c r="P1577" s="689"/>
    </row>
    <row r="1578" spans="1:16" s="770" customFormat="1" ht="24">
      <c r="A1578" s="727" t="s">
        <v>18642</v>
      </c>
      <c r="B1578" s="693" t="s">
        <v>7471</v>
      </c>
      <c r="C1578" s="575" t="s">
        <v>73</v>
      </c>
      <c r="D1578" s="735" t="s">
        <v>767</v>
      </c>
      <c r="E1578" s="739">
        <v>1700</v>
      </c>
      <c r="F1578" s="573" t="s">
        <v>2583</v>
      </c>
      <c r="G1578" s="735" t="s">
        <v>2584</v>
      </c>
      <c r="H1578" s="735" t="s">
        <v>867</v>
      </c>
      <c r="I1578" s="735" t="s">
        <v>771</v>
      </c>
      <c r="J1578" s="838" t="s">
        <v>1327</v>
      </c>
      <c r="K1578" s="840">
        <v>4</v>
      </c>
      <c r="L1578" s="574">
        <v>12</v>
      </c>
      <c r="M1578" s="841">
        <v>21760.799999999999</v>
      </c>
      <c r="N1578" s="839">
        <v>3</v>
      </c>
      <c r="O1578" s="574">
        <v>6</v>
      </c>
      <c r="P1578" s="689">
        <v>11139.15</v>
      </c>
    </row>
    <row r="1579" spans="1:16" s="770" customFormat="1" ht="36">
      <c r="A1579" s="727" t="s">
        <v>18642</v>
      </c>
      <c r="B1579" s="693" t="s">
        <v>7471</v>
      </c>
      <c r="C1579" s="575" t="s">
        <v>73</v>
      </c>
      <c r="D1579" s="735" t="s">
        <v>1261</v>
      </c>
      <c r="E1579" s="739">
        <v>1900</v>
      </c>
      <c r="F1579" s="573" t="s">
        <v>2585</v>
      </c>
      <c r="G1579" s="735" t="s">
        <v>2586</v>
      </c>
      <c r="H1579" s="735" t="s">
        <v>951</v>
      </c>
      <c r="I1579" s="735" t="s">
        <v>771</v>
      </c>
      <c r="J1579" s="838" t="s">
        <v>2587</v>
      </c>
      <c r="K1579" s="840">
        <v>4</v>
      </c>
      <c r="L1579" s="574">
        <v>12</v>
      </c>
      <c r="M1579" s="841">
        <v>24160.799999999999</v>
      </c>
      <c r="N1579" s="839">
        <v>2</v>
      </c>
      <c r="O1579" s="574">
        <v>6</v>
      </c>
      <c r="P1579" s="689">
        <v>12429.15</v>
      </c>
    </row>
    <row r="1580" spans="1:16" s="770" customFormat="1" ht="24">
      <c r="A1580" s="727" t="s">
        <v>18642</v>
      </c>
      <c r="B1580" s="693" t="s">
        <v>7471</v>
      </c>
      <c r="C1580" s="575" t="s">
        <v>73</v>
      </c>
      <c r="D1580" s="735" t="s">
        <v>1025</v>
      </c>
      <c r="E1580" s="739">
        <v>1900</v>
      </c>
      <c r="F1580" s="573" t="s">
        <v>2588</v>
      </c>
      <c r="G1580" s="735" t="s">
        <v>2589</v>
      </c>
      <c r="H1580" s="735" t="s">
        <v>770</v>
      </c>
      <c r="I1580" s="735" t="s">
        <v>771</v>
      </c>
      <c r="J1580" s="838" t="s">
        <v>770</v>
      </c>
      <c r="K1580" s="840">
        <v>4</v>
      </c>
      <c r="L1580" s="574">
        <v>12</v>
      </c>
      <c r="M1580" s="841">
        <v>24160.799999999999</v>
      </c>
      <c r="N1580" s="839">
        <v>2</v>
      </c>
      <c r="O1580" s="574">
        <v>6</v>
      </c>
      <c r="P1580" s="689">
        <v>12429.15</v>
      </c>
    </row>
    <row r="1581" spans="1:16" s="770" customFormat="1" ht="36">
      <c r="A1581" s="727" t="s">
        <v>18642</v>
      </c>
      <c r="B1581" s="693" t="s">
        <v>7471</v>
      </c>
      <c r="C1581" s="575" t="s">
        <v>73</v>
      </c>
      <c r="D1581" s="735" t="s">
        <v>818</v>
      </c>
      <c r="E1581" s="739">
        <v>1700</v>
      </c>
      <c r="F1581" s="573" t="s">
        <v>2590</v>
      </c>
      <c r="G1581" s="735" t="s">
        <v>2591</v>
      </c>
      <c r="H1581" s="735" t="s">
        <v>1181</v>
      </c>
      <c r="I1581" s="735" t="s">
        <v>771</v>
      </c>
      <c r="J1581" s="838" t="s">
        <v>963</v>
      </c>
      <c r="K1581" s="840">
        <v>4</v>
      </c>
      <c r="L1581" s="574">
        <v>12</v>
      </c>
      <c r="M1581" s="841">
        <v>21760.799999999999</v>
      </c>
      <c r="N1581" s="839">
        <v>3</v>
      </c>
      <c r="O1581" s="574">
        <v>6</v>
      </c>
      <c r="P1581" s="689">
        <v>11139.15</v>
      </c>
    </row>
    <row r="1582" spans="1:16" s="770" customFormat="1" ht="36">
      <c r="A1582" s="727" t="s">
        <v>18642</v>
      </c>
      <c r="B1582" s="693" t="s">
        <v>7471</v>
      </c>
      <c r="C1582" s="575" t="s">
        <v>73</v>
      </c>
      <c r="D1582" s="735" t="s">
        <v>1829</v>
      </c>
      <c r="E1582" s="739">
        <v>5000</v>
      </c>
      <c r="F1582" s="573" t="s">
        <v>2592</v>
      </c>
      <c r="G1582" s="735" t="s">
        <v>2593</v>
      </c>
      <c r="H1582" s="735" t="s">
        <v>2594</v>
      </c>
      <c r="I1582" s="735" t="s">
        <v>771</v>
      </c>
      <c r="J1582" s="838" t="s">
        <v>2380</v>
      </c>
      <c r="K1582" s="840">
        <v>2</v>
      </c>
      <c r="L1582" s="574">
        <v>12</v>
      </c>
      <c r="M1582" s="841">
        <v>56497.760000000002</v>
      </c>
      <c r="N1582" s="839" t="s">
        <v>786</v>
      </c>
      <c r="O1582" s="574" t="s">
        <v>786</v>
      </c>
      <c r="P1582" s="689"/>
    </row>
    <row r="1583" spans="1:16" s="770" customFormat="1" ht="36">
      <c r="A1583" s="727" t="s">
        <v>18642</v>
      </c>
      <c r="B1583" s="693" t="s">
        <v>7471</v>
      </c>
      <c r="C1583" s="575" t="s">
        <v>73</v>
      </c>
      <c r="D1583" s="735" t="s">
        <v>813</v>
      </c>
      <c r="E1583" s="739">
        <v>1900</v>
      </c>
      <c r="F1583" s="573" t="s">
        <v>2595</v>
      </c>
      <c r="G1583" s="735" t="s">
        <v>2596</v>
      </c>
      <c r="H1583" s="735" t="s">
        <v>1181</v>
      </c>
      <c r="I1583" s="735" t="s">
        <v>771</v>
      </c>
      <c r="J1583" s="838" t="s">
        <v>1800</v>
      </c>
      <c r="K1583" s="840">
        <v>4</v>
      </c>
      <c r="L1583" s="574">
        <v>13</v>
      </c>
      <c r="M1583" s="841">
        <v>12545.9</v>
      </c>
      <c r="N1583" s="839">
        <v>3</v>
      </c>
      <c r="O1583" s="574">
        <v>6</v>
      </c>
      <c r="P1583" s="689">
        <v>12429.15</v>
      </c>
    </row>
    <row r="1584" spans="1:16" s="770" customFormat="1" ht="36">
      <c r="A1584" s="727" t="s">
        <v>18642</v>
      </c>
      <c r="B1584" s="693" t="s">
        <v>7471</v>
      </c>
      <c r="C1584" s="575" t="s">
        <v>73</v>
      </c>
      <c r="D1584" s="735" t="s">
        <v>767</v>
      </c>
      <c r="E1584" s="739">
        <v>1700</v>
      </c>
      <c r="F1584" s="573" t="s">
        <v>2597</v>
      </c>
      <c r="G1584" s="735" t="s">
        <v>2598</v>
      </c>
      <c r="H1584" s="735" t="s">
        <v>1181</v>
      </c>
      <c r="I1584" s="735" t="s">
        <v>771</v>
      </c>
      <c r="J1584" s="838" t="s">
        <v>1181</v>
      </c>
      <c r="K1584" s="840">
        <v>4</v>
      </c>
      <c r="L1584" s="574">
        <v>12</v>
      </c>
      <c r="M1584" s="841">
        <v>21760.799999999999</v>
      </c>
      <c r="N1584" s="839">
        <v>2</v>
      </c>
      <c r="O1584" s="574">
        <v>6</v>
      </c>
      <c r="P1584" s="689">
        <v>11139.15</v>
      </c>
    </row>
    <row r="1585" spans="1:16" s="770" customFormat="1" ht="24">
      <c r="A1585" s="727" t="s">
        <v>18642</v>
      </c>
      <c r="B1585" s="693" t="s">
        <v>7471</v>
      </c>
      <c r="C1585" s="575" t="s">
        <v>73</v>
      </c>
      <c r="D1585" s="735" t="s">
        <v>767</v>
      </c>
      <c r="E1585" s="739">
        <v>1700</v>
      </c>
      <c r="F1585" s="573" t="s">
        <v>2599</v>
      </c>
      <c r="G1585" s="735" t="s">
        <v>2600</v>
      </c>
      <c r="H1585" s="735" t="s">
        <v>969</v>
      </c>
      <c r="I1585" s="735" t="s">
        <v>771</v>
      </c>
      <c r="J1585" s="838" t="s">
        <v>969</v>
      </c>
      <c r="K1585" s="840">
        <v>4</v>
      </c>
      <c r="L1585" s="574">
        <v>12</v>
      </c>
      <c r="M1585" s="841">
        <v>21760.799999999999</v>
      </c>
      <c r="N1585" s="839">
        <v>2</v>
      </c>
      <c r="O1585" s="574">
        <v>6</v>
      </c>
      <c r="P1585" s="689">
        <v>11139.15</v>
      </c>
    </row>
    <row r="1586" spans="1:16" s="770" customFormat="1" ht="24">
      <c r="A1586" s="727" t="s">
        <v>18642</v>
      </c>
      <c r="B1586" s="693" t="s">
        <v>7471</v>
      </c>
      <c r="C1586" s="575" t="s">
        <v>73</v>
      </c>
      <c r="D1586" s="735" t="s">
        <v>818</v>
      </c>
      <c r="E1586" s="739">
        <v>1700</v>
      </c>
      <c r="F1586" s="573" t="s">
        <v>2601</v>
      </c>
      <c r="G1586" s="735" t="s">
        <v>2602</v>
      </c>
      <c r="H1586" s="735" t="s">
        <v>1088</v>
      </c>
      <c r="I1586" s="735" t="s">
        <v>782</v>
      </c>
      <c r="J1586" s="838" t="s">
        <v>1088</v>
      </c>
      <c r="K1586" s="840">
        <v>4</v>
      </c>
      <c r="L1586" s="574">
        <v>10</v>
      </c>
      <c r="M1586" s="841">
        <v>18134</v>
      </c>
      <c r="N1586" s="839">
        <v>2</v>
      </c>
      <c r="O1586" s="574">
        <v>6</v>
      </c>
      <c r="P1586" s="689">
        <v>11139.15</v>
      </c>
    </row>
    <row r="1587" spans="1:16" s="770" customFormat="1" ht="24">
      <c r="A1587" s="727" t="s">
        <v>18642</v>
      </c>
      <c r="B1587" s="693" t="s">
        <v>7471</v>
      </c>
      <c r="C1587" s="575" t="s">
        <v>73</v>
      </c>
      <c r="D1587" s="735" t="s">
        <v>783</v>
      </c>
      <c r="E1587" s="739">
        <v>1500</v>
      </c>
      <c r="F1587" s="573" t="s">
        <v>2603</v>
      </c>
      <c r="G1587" s="735" t="s">
        <v>2604</v>
      </c>
      <c r="H1587" s="735" t="s">
        <v>21</v>
      </c>
      <c r="I1587" s="735" t="s">
        <v>21</v>
      </c>
      <c r="J1587" s="838" t="s">
        <v>21</v>
      </c>
      <c r="K1587" s="840">
        <v>2</v>
      </c>
      <c r="L1587" s="574">
        <v>12</v>
      </c>
      <c r="M1587" s="841">
        <v>19360.8</v>
      </c>
      <c r="N1587" s="839">
        <v>2</v>
      </c>
      <c r="O1587" s="574">
        <v>6</v>
      </c>
      <c r="P1587" s="689">
        <v>9849.15</v>
      </c>
    </row>
    <row r="1588" spans="1:16" s="770" customFormat="1" ht="24">
      <c r="A1588" s="727" t="s">
        <v>18642</v>
      </c>
      <c r="B1588" s="693" t="s">
        <v>7471</v>
      </c>
      <c r="C1588" s="575" t="s">
        <v>73</v>
      </c>
      <c r="D1588" s="735" t="s">
        <v>767</v>
      </c>
      <c r="E1588" s="739">
        <v>1700</v>
      </c>
      <c r="F1588" s="573" t="s">
        <v>2605</v>
      </c>
      <c r="G1588" s="735" t="s">
        <v>2606</v>
      </c>
      <c r="H1588" s="735" t="s">
        <v>870</v>
      </c>
      <c r="I1588" s="735" t="s">
        <v>802</v>
      </c>
      <c r="J1588" s="838" t="s">
        <v>870</v>
      </c>
      <c r="K1588" s="840">
        <v>4</v>
      </c>
      <c r="L1588" s="574">
        <v>12</v>
      </c>
      <c r="M1588" s="841">
        <v>21760.799999999999</v>
      </c>
      <c r="N1588" s="839">
        <v>2</v>
      </c>
      <c r="O1588" s="574">
        <v>6</v>
      </c>
      <c r="P1588" s="689">
        <v>11139.15</v>
      </c>
    </row>
    <row r="1589" spans="1:16" s="770" customFormat="1" ht="24">
      <c r="A1589" s="727" t="s">
        <v>18642</v>
      </c>
      <c r="B1589" s="693" t="s">
        <v>7471</v>
      </c>
      <c r="C1589" s="575" t="s">
        <v>73</v>
      </c>
      <c r="D1589" s="735" t="s">
        <v>1014</v>
      </c>
      <c r="E1589" s="739">
        <v>1600</v>
      </c>
      <c r="F1589" s="573" t="s">
        <v>2607</v>
      </c>
      <c r="G1589" s="735" t="s">
        <v>2608</v>
      </c>
      <c r="H1589" s="735" t="s">
        <v>2609</v>
      </c>
      <c r="I1589" s="735" t="s">
        <v>1031</v>
      </c>
      <c r="J1589" s="838" t="s">
        <v>888</v>
      </c>
      <c r="K1589" s="840">
        <v>2</v>
      </c>
      <c r="L1589" s="574">
        <v>12</v>
      </c>
      <c r="M1589" s="841">
        <v>20294.13</v>
      </c>
      <c r="N1589" s="839">
        <v>2</v>
      </c>
      <c r="O1589" s="574">
        <v>6</v>
      </c>
      <c r="P1589" s="689">
        <v>10494.15</v>
      </c>
    </row>
    <row r="1590" spans="1:16" s="770" customFormat="1" ht="24">
      <c r="A1590" s="727" t="s">
        <v>18642</v>
      </c>
      <c r="B1590" s="693" t="s">
        <v>7471</v>
      </c>
      <c r="C1590" s="575" t="s">
        <v>73</v>
      </c>
      <c r="D1590" s="735" t="s">
        <v>2610</v>
      </c>
      <c r="E1590" s="739">
        <v>7000</v>
      </c>
      <c r="F1590" s="573" t="s">
        <v>2611</v>
      </c>
      <c r="G1590" s="735" t="s">
        <v>2612</v>
      </c>
      <c r="H1590" s="735" t="s">
        <v>1281</v>
      </c>
      <c r="I1590" s="735" t="s">
        <v>17793</v>
      </c>
      <c r="J1590" s="838" t="s">
        <v>825</v>
      </c>
      <c r="K1590" s="840">
        <v>2</v>
      </c>
      <c r="L1590" s="574">
        <v>12</v>
      </c>
      <c r="M1590" s="841">
        <v>85360.8</v>
      </c>
      <c r="N1590" s="839">
        <v>2</v>
      </c>
      <c r="O1590" s="574">
        <v>6</v>
      </c>
      <c r="P1590" s="689">
        <v>43044.9</v>
      </c>
    </row>
    <row r="1591" spans="1:16" s="770" customFormat="1" ht="24">
      <c r="A1591" s="727" t="s">
        <v>18642</v>
      </c>
      <c r="B1591" s="693" t="s">
        <v>7471</v>
      </c>
      <c r="C1591" s="575" t="s">
        <v>73</v>
      </c>
      <c r="D1591" s="735" t="s">
        <v>1104</v>
      </c>
      <c r="E1591" s="739">
        <v>1850</v>
      </c>
      <c r="F1591" s="573" t="s">
        <v>2613</v>
      </c>
      <c r="G1591" s="735" t="s">
        <v>2614</v>
      </c>
      <c r="H1591" s="735" t="s">
        <v>824</v>
      </c>
      <c r="I1591" s="735" t="s">
        <v>771</v>
      </c>
      <c r="J1591" s="838" t="s">
        <v>1370</v>
      </c>
      <c r="K1591" s="840">
        <v>2</v>
      </c>
      <c r="L1591" s="574">
        <v>12</v>
      </c>
      <c r="M1591" s="841">
        <v>23560.799999999999</v>
      </c>
      <c r="N1591" s="839">
        <v>2</v>
      </c>
      <c r="O1591" s="574">
        <v>6</v>
      </c>
      <c r="P1591" s="689">
        <v>12106.65</v>
      </c>
    </row>
    <row r="1592" spans="1:16" s="770" customFormat="1" ht="36">
      <c r="A1592" s="727" t="s">
        <v>18642</v>
      </c>
      <c r="B1592" s="693" t="s">
        <v>7471</v>
      </c>
      <c r="C1592" s="575" t="s">
        <v>73</v>
      </c>
      <c r="D1592" s="735" t="s">
        <v>2615</v>
      </c>
      <c r="E1592" s="739">
        <v>3900</v>
      </c>
      <c r="F1592" s="573" t="s">
        <v>2616</v>
      </c>
      <c r="G1592" s="735" t="s">
        <v>2617</v>
      </c>
      <c r="H1592" s="735" t="s">
        <v>770</v>
      </c>
      <c r="I1592" s="735" t="s">
        <v>771</v>
      </c>
      <c r="J1592" s="838" t="s">
        <v>770</v>
      </c>
      <c r="K1592" s="840">
        <v>3</v>
      </c>
      <c r="L1592" s="574">
        <v>12</v>
      </c>
      <c r="M1592" s="841">
        <v>48160.800000000003</v>
      </c>
      <c r="N1592" s="839">
        <v>1</v>
      </c>
      <c r="O1592" s="574">
        <v>2</v>
      </c>
      <c r="P1592" s="689">
        <v>8148.3</v>
      </c>
    </row>
    <row r="1593" spans="1:16" s="770" customFormat="1">
      <c r="A1593" s="727" t="s">
        <v>18642</v>
      </c>
      <c r="B1593" s="693" t="s">
        <v>7471</v>
      </c>
      <c r="C1593" s="575" t="s">
        <v>73</v>
      </c>
      <c r="D1593" s="735" t="s">
        <v>855</v>
      </c>
      <c r="E1593" s="739">
        <v>1700</v>
      </c>
      <c r="F1593" s="573" t="s">
        <v>2618</v>
      </c>
      <c r="G1593" s="735" t="s">
        <v>2619</v>
      </c>
      <c r="H1593" s="735" t="s">
        <v>858</v>
      </c>
      <c r="I1593" s="735" t="s">
        <v>771</v>
      </c>
      <c r="J1593" s="838" t="s">
        <v>859</v>
      </c>
      <c r="K1593" s="840">
        <v>4</v>
      </c>
      <c r="L1593" s="574">
        <v>12</v>
      </c>
      <c r="M1593" s="841">
        <v>21760.799999999999</v>
      </c>
      <c r="N1593" s="839">
        <v>3</v>
      </c>
      <c r="O1593" s="574">
        <v>6</v>
      </c>
      <c r="P1593" s="689">
        <v>11139.15</v>
      </c>
    </row>
    <row r="1594" spans="1:16" s="770" customFormat="1" ht="24">
      <c r="A1594" s="727" t="s">
        <v>18642</v>
      </c>
      <c r="B1594" s="693" t="s">
        <v>7471</v>
      </c>
      <c r="C1594" s="575" t="s">
        <v>73</v>
      </c>
      <c r="D1594" s="735" t="s">
        <v>767</v>
      </c>
      <c r="E1594" s="739">
        <v>1700</v>
      </c>
      <c r="F1594" s="573" t="s">
        <v>2620</v>
      </c>
      <c r="G1594" s="735" t="s">
        <v>2621</v>
      </c>
      <c r="H1594" s="735" t="s">
        <v>859</v>
      </c>
      <c r="I1594" s="735" t="s">
        <v>771</v>
      </c>
      <c r="J1594" s="838" t="s">
        <v>859</v>
      </c>
      <c r="K1594" s="840">
        <v>4</v>
      </c>
      <c r="L1594" s="574">
        <v>12</v>
      </c>
      <c r="M1594" s="841">
        <v>21760.799999999999</v>
      </c>
      <c r="N1594" s="839">
        <v>1</v>
      </c>
      <c r="O1594" s="574">
        <v>2</v>
      </c>
      <c r="P1594" s="689">
        <v>3727.15</v>
      </c>
    </row>
    <row r="1595" spans="1:16" s="770" customFormat="1" ht="24">
      <c r="A1595" s="727" t="s">
        <v>18642</v>
      </c>
      <c r="B1595" s="693" t="s">
        <v>7471</v>
      </c>
      <c r="C1595" s="575" t="s">
        <v>73</v>
      </c>
      <c r="D1595" s="735" t="s">
        <v>1104</v>
      </c>
      <c r="E1595" s="739">
        <v>1850</v>
      </c>
      <c r="F1595" s="573" t="s">
        <v>2622</v>
      </c>
      <c r="G1595" s="735" t="s">
        <v>2623</v>
      </c>
      <c r="H1595" s="735" t="s">
        <v>1991</v>
      </c>
      <c r="I1595" s="735" t="s">
        <v>802</v>
      </c>
      <c r="J1595" s="838" t="s">
        <v>1991</v>
      </c>
      <c r="K1595" s="840">
        <v>2</v>
      </c>
      <c r="L1595" s="574">
        <v>10</v>
      </c>
      <c r="M1595" s="841">
        <v>19634</v>
      </c>
      <c r="N1595" s="839" t="s">
        <v>786</v>
      </c>
      <c r="O1595" s="574" t="s">
        <v>786</v>
      </c>
      <c r="P1595" s="689"/>
    </row>
    <row r="1596" spans="1:16" s="770" customFormat="1" ht="24">
      <c r="A1596" s="727" t="s">
        <v>18642</v>
      </c>
      <c r="B1596" s="693" t="s">
        <v>7471</v>
      </c>
      <c r="C1596" s="575" t="s">
        <v>73</v>
      </c>
      <c r="D1596" s="735" t="s">
        <v>787</v>
      </c>
      <c r="E1596" s="739">
        <v>1600</v>
      </c>
      <c r="F1596" s="573" t="s">
        <v>2624</v>
      </c>
      <c r="G1596" s="735" t="s">
        <v>2625</v>
      </c>
      <c r="H1596" s="735" t="s">
        <v>21</v>
      </c>
      <c r="I1596" s="735" t="s">
        <v>21</v>
      </c>
      <c r="J1596" s="838" t="s">
        <v>21</v>
      </c>
      <c r="K1596" s="840">
        <v>2</v>
      </c>
      <c r="L1596" s="574">
        <v>12</v>
      </c>
      <c r="M1596" s="841">
        <v>20560.8</v>
      </c>
      <c r="N1596" s="839">
        <v>2</v>
      </c>
      <c r="O1596" s="574">
        <v>6</v>
      </c>
      <c r="P1596" s="689">
        <v>10494.15</v>
      </c>
    </row>
    <row r="1597" spans="1:16" s="770" customFormat="1" ht="24">
      <c r="A1597" s="727" t="s">
        <v>18642</v>
      </c>
      <c r="B1597" s="693" t="s">
        <v>7471</v>
      </c>
      <c r="C1597" s="575" t="s">
        <v>73</v>
      </c>
      <c r="D1597" s="735" t="s">
        <v>783</v>
      </c>
      <c r="E1597" s="739">
        <v>1500</v>
      </c>
      <c r="F1597" s="573" t="s">
        <v>2626</v>
      </c>
      <c r="G1597" s="735" t="s">
        <v>2627</v>
      </c>
      <c r="H1597" s="735" t="s">
        <v>21</v>
      </c>
      <c r="I1597" s="735" t="s">
        <v>21</v>
      </c>
      <c r="J1597" s="838" t="s">
        <v>21</v>
      </c>
      <c r="K1597" s="840">
        <v>2</v>
      </c>
      <c r="L1597" s="574">
        <v>12</v>
      </c>
      <c r="M1597" s="841">
        <v>19360.8</v>
      </c>
      <c r="N1597" s="839">
        <v>2</v>
      </c>
      <c r="O1597" s="574">
        <v>6</v>
      </c>
      <c r="P1597" s="689">
        <v>9849.15</v>
      </c>
    </row>
    <row r="1598" spans="1:16" s="770" customFormat="1" ht="24">
      <c r="A1598" s="727" t="s">
        <v>18642</v>
      </c>
      <c r="B1598" s="693" t="s">
        <v>7471</v>
      </c>
      <c r="C1598" s="575" t="s">
        <v>73</v>
      </c>
      <c r="D1598" s="735" t="s">
        <v>2628</v>
      </c>
      <c r="E1598" s="739">
        <v>3000</v>
      </c>
      <c r="F1598" s="573" t="s">
        <v>2629</v>
      </c>
      <c r="G1598" s="735" t="s">
        <v>2630</v>
      </c>
      <c r="H1598" s="735" t="s">
        <v>920</v>
      </c>
      <c r="I1598" s="735" t="s">
        <v>771</v>
      </c>
      <c r="J1598" s="838" t="s">
        <v>2631</v>
      </c>
      <c r="K1598" s="840">
        <v>2</v>
      </c>
      <c r="L1598" s="574">
        <v>12</v>
      </c>
      <c r="M1598" s="841">
        <v>37360.800000000003</v>
      </c>
      <c r="N1598" s="839">
        <v>2</v>
      </c>
      <c r="O1598" s="574">
        <v>6</v>
      </c>
      <c r="P1598" s="689">
        <v>19044.900000000001</v>
      </c>
    </row>
    <row r="1599" spans="1:16" s="770" customFormat="1" ht="36">
      <c r="A1599" s="727" t="s">
        <v>18642</v>
      </c>
      <c r="B1599" s="693" t="s">
        <v>7471</v>
      </c>
      <c r="C1599" s="575" t="s">
        <v>73</v>
      </c>
      <c r="D1599" s="735" t="s">
        <v>2632</v>
      </c>
      <c r="E1599" s="739">
        <v>2000</v>
      </c>
      <c r="F1599" s="573" t="s">
        <v>2633</v>
      </c>
      <c r="G1599" s="735" t="s">
        <v>2634</v>
      </c>
      <c r="H1599" s="735" t="s">
        <v>2635</v>
      </c>
      <c r="I1599" s="735" t="s">
        <v>771</v>
      </c>
      <c r="J1599" s="838" t="s">
        <v>2636</v>
      </c>
      <c r="K1599" s="840">
        <v>3</v>
      </c>
      <c r="L1599" s="574">
        <v>12</v>
      </c>
      <c r="M1599" s="841">
        <v>25360.799999999999</v>
      </c>
      <c r="N1599" s="839">
        <v>2</v>
      </c>
      <c r="O1599" s="574">
        <v>6</v>
      </c>
      <c r="P1599" s="689">
        <v>13044.9</v>
      </c>
    </row>
    <row r="1600" spans="1:16" s="770" customFormat="1" ht="24">
      <c r="A1600" s="727" t="s">
        <v>18642</v>
      </c>
      <c r="B1600" s="693" t="s">
        <v>7471</v>
      </c>
      <c r="C1600" s="575" t="s">
        <v>73</v>
      </c>
      <c r="D1600" s="735" t="s">
        <v>2637</v>
      </c>
      <c r="E1600" s="739">
        <v>2100</v>
      </c>
      <c r="F1600" s="573" t="s">
        <v>2638</v>
      </c>
      <c r="G1600" s="735" t="s">
        <v>2639</v>
      </c>
      <c r="H1600" s="735" t="s">
        <v>864</v>
      </c>
      <c r="I1600" s="735" t="s">
        <v>771</v>
      </c>
      <c r="J1600" s="838" t="s">
        <v>864</v>
      </c>
      <c r="K1600" s="840">
        <v>2</v>
      </c>
      <c r="L1600" s="574">
        <v>13</v>
      </c>
      <c r="M1600" s="841">
        <v>25790.799999999999</v>
      </c>
      <c r="N1600" s="839">
        <v>2</v>
      </c>
      <c r="O1600" s="574">
        <v>6</v>
      </c>
      <c r="P1600" s="689">
        <v>13644.9</v>
      </c>
    </row>
    <row r="1601" spans="1:16" s="770" customFormat="1" ht="36">
      <c r="A1601" s="727" t="s">
        <v>18642</v>
      </c>
      <c r="B1601" s="693" t="s">
        <v>7471</v>
      </c>
      <c r="C1601" s="575" t="s">
        <v>73</v>
      </c>
      <c r="D1601" s="735" t="s">
        <v>2640</v>
      </c>
      <c r="E1601" s="739">
        <v>3000</v>
      </c>
      <c r="F1601" s="573" t="s">
        <v>2641</v>
      </c>
      <c r="G1601" s="735" t="s">
        <v>2642</v>
      </c>
      <c r="H1601" s="735" t="s">
        <v>2643</v>
      </c>
      <c r="I1601" s="735" t="s">
        <v>944</v>
      </c>
      <c r="J1601" s="838" t="s">
        <v>2644</v>
      </c>
      <c r="K1601" s="840">
        <v>2</v>
      </c>
      <c r="L1601" s="574">
        <v>13</v>
      </c>
      <c r="M1601" s="841">
        <v>37360.800000000003</v>
      </c>
      <c r="N1601" s="839">
        <v>2</v>
      </c>
      <c r="O1601" s="574">
        <v>6</v>
      </c>
      <c r="P1601" s="689">
        <v>19044.900000000001</v>
      </c>
    </row>
    <row r="1602" spans="1:16" s="770" customFormat="1" ht="24">
      <c r="A1602" s="727" t="s">
        <v>18642</v>
      </c>
      <c r="B1602" s="693" t="s">
        <v>7471</v>
      </c>
      <c r="C1602" s="575" t="s">
        <v>73</v>
      </c>
      <c r="D1602" s="735" t="s">
        <v>767</v>
      </c>
      <c r="E1602" s="739">
        <v>1700</v>
      </c>
      <c r="F1602" s="573" t="s">
        <v>2645</v>
      </c>
      <c r="G1602" s="735" t="s">
        <v>2646</v>
      </c>
      <c r="H1602" s="735" t="s">
        <v>908</v>
      </c>
      <c r="I1602" s="735" t="s">
        <v>782</v>
      </c>
      <c r="J1602" s="838" t="s">
        <v>908</v>
      </c>
      <c r="K1602" s="840">
        <v>4</v>
      </c>
      <c r="L1602" s="574">
        <v>12</v>
      </c>
      <c r="M1602" s="841">
        <v>21760.799999999999</v>
      </c>
      <c r="N1602" s="839">
        <v>2</v>
      </c>
      <c r="O1602" s="574">
        <v>6</v>
      </c>
      <c r="P1602" s="689">
        <v>11139.15</v>
      </c>
    </row>
    <row r="1603" spans="1:16" s="770" customFormat="1" ht="24">
      <c r="A1603" s="727" t="s">
        <v>18642</v>
      </c>
      <c r="B1603" s="693" t="s">
        <v>7471</v>
      </c>
      <c r="C1603" s="575" t="s">
        <v>73</v>
      </c>
      <c r="D1603" s="735" t="s">
        <v>2647</v>
      </c>
      <c r="E1603" s="739">
        <v>1800</v>
      </c>
      <c r="F1603" s="573" t="s">
        <v>2648</v>
      </c>
      <c r="G1603" s="735" t="s">
        <v>2649</v>
      </c>
      <c r="H1603" s="735" t="s">
        <v>824</v>
      </c>
      <c r="I1603" s="735" t="s">
        <v>771</v>
      </c>
      <c r="J1603" s="838" t="s">
        <v>825</v>
      </c>
      <c r="K1603" s="840">
        <v>1</v>
      </c>
      <c r="L1603" s="574">
        <v>1</v>
      </c>
      <c r="M1603" s="841">
        <v>1913.4</v>
      </c>
      <c r="N1603" s="839" t="s">
        <v>786</v>
      </c>
      <c r="O1603" s="574" t="s">
        <v>786</v>
      </c>
      <c r="P1603" s="689"/>
    </row>
    <row r="1604" spans="1:16" s="770" customFormat="1" ht="24">
      <c r="A1604" s="727" t="s">
        <v>18642</v>
      </c>
      <c r="B1604" s="693" t="s">
        <v>7471</v>
      </c>
      <c r="C1604" s="575" t="s">
        <v>73</v>
      </c>
      <c r="D1604" s="735" t="s">
        <v>2650</v>
      </c>
      <c r="E1604" s="739">
        <v>2100</v>
      </c>
      <c r="F1604" s="573" t="s">
        <v>2648</v>
      </c>
      <c r="G1604" s="735" t="s">
        <v>2649</v>
      </c>
      <c r="H1604" s="735" t="s">
        <v>824</v>
      </c>
      <c r="I1604" s="735" t="s">
        <v>771</v>
      </c>
      <c r="J1604" s="838" t="s">
        <v>825</v>
      </c>
      <c r="K1604" s="840">
        <v>2</v>
      </c>
      <c r="L1604" s="574">
        <v>9</v>
      </c>
      <c r="M1604" s="841">
        <v>16347.5</v>
      </c>
      <c r="N1604" s="839" t="s">
        <v>786</v>
      </c>
      <c r="O1604" s="574" t="s">
        <v>786</v>
      </c>
      <c r="P1604" s="689"/>
    </row>
    <row r="1605" spans="1:16" s="770" customFormat="1" ht="24">
      <c r="A1605" s="727" t="s">
        <v>18642</v>
      </c>
      <c r="B1605" s="693" t="s">
        <v>7471</v>
      </c>
      <c r="C1605" s="575" t="s">
        <v>73</v>
      </c>
      <c r="D1605" s="735" t="s">
        <v>767</v>
      </c>
      <c r="E1605" s="739">
        <v>1700</v>
      </c>
      <c r="F1605" s="573" t="s">
        <v>2651</v>
      </c>
      <c r="G1605" s="735" t="s">
        <v>2652</v>
      </c>
      <c r="H1605" s="735" t="s">
        <v>1424</v>
      </c>
      <c r="I1605" s="735" t="s">
        <v>771</v>
      </c>
      <c r="J1605" s="838" t="s">
        <v>2653</v>
      </c>
      <c r="K1605" s="840">
        <v>4</v>
      </c>
      <c r="L1605" s="574">
        <v>12</v>
      </c>
      <c r="M1605" s="841">
        <v>21760.799999999999</v>
      </c>
      <c r="N1605" s="839">
        <v>5</v>
      </c>
      <c r="O1605" s="574">
        <v>6</v>
      </c>
      <c r="P1605" s="689">
        <v>11139.15</v>
      </c>
    </row>
    <row r="1606" spans="1:16" s="770" customFormat="1" ht="24">
      <c r="A1606" s="727" t="s">
        <v>18642</v>
      </c>
      <c r="B1606" s="693" t="s">
        <v>7471</v>
      </c>
      <c r="C1606" s="575" t="s">
        <v>73</v>
      </c>
      <c r="D1606" s="735" t="s">
        <v>818</v>
      </c>
      <c r="E1606" s="739">
        <v>1700</v>
      </c>
      <c r="F1606" s="573" t="s">
        <v>2654</v>
      </c>
      <c r="G1606" s="735" t="s">
        <v>2655</v>
      </c>
      <c r="H1606" s="735" t="s">
        <v>854</v>
      </c>
      <c r="I1606" s="735" t="s">
        <v>771</v>
      </c>
      <c r="J1606" s="838" t="s">
        <v>854</v>
      </c>
      <c r="K1606" s="840">
        <v>2</v>
      </c>
      <c r="L1606" s="574">
        <v>9</v>
      </c>
      <c r="M1606" s="841">
        <v>15866.06</v>
      </c>
      <c r="N1606" s="839">
        <v>3</v>
      </c>
      <c r="O1606" s="574">
        <v>6</v>
      </c>
      <c r="P1606" s="689">
        <v>9039.08</v>
      </c>
    </row>
    <row r="1607" spans="1:16" s="770" customFormat="1" ht="24">
      <c r="A1607" s="727" t="s">
        <v>18642</v>
      </c>
      <c r="B1607" s="693" t="s">
        <v>7471</v>
      </c>
      <c r="C1607" s="575" t="s">
        <v>73</v>
      </c>
      <c r="D1607" s="735" t="s">
        <v>2656</v>
      </c>
      <c r="E1607" s="739">
        <v>1800</v>
      </c>
      <c r="F1607" s="573" t="s">
        <v>2657</v>
      </c>
      <c r="G1607" s="735" t="s">
        <v>2658</v>
      </c>
      <c r="H1607" s="735" t="s">
        <v>1119</v>
      </c>
      <c r="I1607" s="735" t="s">
        <v>802</v>
      </c>
      <c r="J1607" s="838" t="s">
        <v>2659</v>
      </c>
      <c r="K1607" s="840">
        <v>1</v>
      </c>
      <c r="L1607" s="574">
        <v>3</v>
      </c>
      <c r="M1607" s="841">
        <v>4330.5</v>
      </c>
      <c r="N1607" s="839" t="s">
        <v>786</v>
      </c>
      <c r="O1607" s="574" t="s">
        <v>786</v>
      </c>
      <c r="P1607" s="689"/>
    </row>
    <row r="1608" spans="1:16" s="770" customFormat="1" ht="24">
      <c r="A1608" s="727" t="s">
        <v>18642</v>
      </c>
      <c r="B1608" s="693" t="s">
        <v>7471</v>
      </c>
      <c r="C1608" s="575" t="s">
        <v>73</v>
      </c>
      <c r="D1608" s="735" t="s">
        <v>1104</v>
      </c>
      <c r="E1608" s="739">
        <v>1850</v>
      </c>
      <c r="F1608" s="573" t="s">
        <v>2657</v>
      </c>
      <c r="G1608" s="735" t="s">
        <v>2658</v>
      </c>
      <c r="H1608" s="735" t="s">
        <v>1119</v>
      </c>
      <c r="I1608" s="735" t="s">
        <v>802</v>
      </c>
      <c r="J1608" s="838" t="s">
        <v>2659</v>
      </c>
      <c r="K1608" s="840">
        <v>1</v>
      </c>
      <c r="L1608" s="574">
        <v>2</v>
      </c>
      <c r="M1608" s="841">
        <v>3926.8</v>
      </c>
      <c r="N1608" s="839" t="s">
        <v>786</v>
      </c>
      <c r="O1608" s="574" t="s">
        <v>786</v>
      </c>
      <c r="P1608" s="689"/>
    </row>
    <row r="1609" spans="1:16" s="770" customFormat="1" ht="24">
      <c r="A1609" s="727" t="s">
        <v>18642</v>
      </c>
      <c r="B1609" s="693" t="s">
        <v>7471</v>
      </c>
      <c r="C1609" s="575" t="s">
        <v>73</v>
      </c>
      <c r="D1609" s="735" t="s">
        <v>803</v>
      </c>
      <c r="E1609" s="739">
        <v>2200</v>
      </c>
      <c r="F1609" s="573" t="s">
        <v>2660</v>
      </c>
      <c r="G1609" s="735" t="s">
        <v>2661</v>
      </c>
      <c r="H1609" s="735" t="s">
        <v>2662</v>
      </c>
      <c r="I1609" s="735" t="s">
        <v>771</v>
      </c>
      <c r="J1609" s="838" t="s">
        <v>2663</v>
      </c>
      <c r="K1609" s="840">
        <v>3</v>
      </c>
      <c r="L1609" s="574">
        <v>12</v>
      </c>
      <c r="M1609" s="841">
        <v>27760.799999999999</v>
      </c>
      <c r="N1609" s="839">
        <v>2</v>
      </c>
      <c r="O1609" s="574">
        <v>6</v>
      </c>
      <c r="P1609" s="689">
        <v>14244.9</v>
      </c>
    </row>
    <row r="1610" spans="1:16" s="770" customFormat="1" ht="48">
      <c r="A1610" s="727" t="s">
        <v>18642</v>
      </c>
      <c r="B1610" s="693" t="s">
        <v>7471</v>
      </c>
      <c r="C1610" s="575" t="s">
        <v>73</v>
      </c>
      <c r="D1610" s="735" t="s">
        <v>1151</v>
      </c>
      <c r="E1610" s="739">
        <v>2500</v>
      </c>
      <c r="F1610" s="573" t="s">
        <v>2664</v>
      </c>
      <c r="G1610" s="735" t="s">
        <v>2665</v>
      </c>
      <c r="H1610" s="735" t="s">
        <v>2666</v>
      </c>
      <c r="I1610" s="735" t="s">
        <v>782</v>
      </c>
      <c r="J1610" s="838" t="s">
        <v>2666</v>
      </c>
      <c r="K1610" s="840">
        <v>2</v>
      </c>
      <c r="L1610" s="574">
        <v>12</v>
      </c>
      <c r="M1610" s="841">
        <v>31360.799999999999</v>
      </c>
      <c r="N1610" s="839">
        <v>2</v>
      </c>
      <c r="O1610" s="574">
        <v>6</v>
      </c>
      <c r="P1610" s="689">
        <v>16044.9</v>
      </c>
    </row>
    <row r="1611" spans="1:16" s="770" customFormat="1" ht="24">
      <c r="A1611" s="727" t="s">
        <v>18642</v>
      </c>
      <c r="B1611" s="693" t="s">
        <v>7471</v>
      </c>
      <c r="C1611" s="575" t="s">
        <v>73</v>
      </c>
      <c r="D1611" s="735" t="s">
        <v>767</v>
      </c>
      <c r="E1611" s="739">
        <v>1700</v>
      </c>
      <c r="F1611" s="573" t="s">
        <v>2667</v>
      </c>
      <c r="G1611" s="735" t="s">
        <v>2668</v>
      </c>
      <c r="H1611" s="735" t="s">
        <v>1067</v>
      </c>
      <c r="I1611" s="735" t="s">
        <v>802</v>
      </c>
      <c r="J1611" s="838" t="s">
        <v>1067</v>
      </c>
      <c r="K1611" s="840">
        <v>4</v>
      </c>
      <c r="L1611" s="574">
        <v>12</v>
      </c>
      <c r="M1611" s="841">
        <v>21760.799999999999</v>
      </c>
      <c r="N1611" s="839">
        <v>3</v>
      </c>
      <c r="O1611" s="574">
        <v>6</v>
      </c>
      <c r="P1611" s="689">
        <v>11139.15</v>
      </c>
    </row>
    <row r="1612" spans="1:16" s="770" customFormat="1" ht="24">
      <c r="A1612" s="727" t="s">
        <v>18642</v>
      </c>
      <c r="B1612" s="693" t="s">
        <v>7471</v>
      </c>
      <c r="C1612" s="575" t="s">
        <v>73</v>
      </c>
      <c r="D1612" s="735" t="s">
        <v>818</v>
      </c>
      <c r="E1612" s="739">
        <v>1700</v>
      </c>
      <c r="F1612" s="573" t="s">
        <v>2669</v>
      </c>
      <c r="G1612" s="735" t="s">
        <v>2670</v>
      </c>
      <c r="H1612" s="735" t="s">
        <v>2671</v>
      </c>
      <c r="I1612" s="735" t="s">
        <v>802</v>
      </c>
      <c r="J1612" s="838" t="s">
        <v>2671</v>
      </c>
      <c r="K1612" s="840">
        <v>3</v>
      </c>
      <c r="L1612" s="574">
        <v>8</v>
      </c>
      <c r="M1612" s="841">
        <v>14507.2</v>
      </c>
      <c r="N1612" s="839" t="s">
        <v>786</v>
      </c>
      <c r="O1612" s="574" t="s">
        <v>786</v>
      </c>
      <c r="P1612" s="689"/>
    </row>
    <row r="1613" spans="1:16" s="770" customFormat="1" ht="24">
      <c r="A1613" s="727" t="s">
        <v>18642</v>
      </c>
      <c r="B1613" s="693" t="s">
        <v>7471</v>
      </c>
      <c r="C1613" s="575" t="s">
        <v>73</v>
      </c>
      <c r="D1613" s="735" t="s">
        <v>997</v>
      </c>
      <c r="E1613" s="739">
        <v>2900</v>
      </c>
      <c r="F1613" s="573" t="s">
        <v>2672</v>
      </c>
      <c r="G1613" s="735" t="s">
        <v>2673</v>
      </c>
      <c r="H1613" s="735" t="s">
        <v>1248</v>
      </c>
      <c r="I1613" s="735" t="s">
        <v>771</v>
      </c>
      <c r="J1613" s="838" t="s">
        <v>1248</v>
      </c>
      <c r="K1613" s="840">
        <v>3</v>
      </c>
      <c r="L1613" s="574">
        <v>12</v>
      </c>
      <c r="M1613" s="841">
        <v>36160.800000000003</v>
      </c>
      <c r="N1613" s="839">
        <v>2</v>
      </c>
      <c r="O1613" s="574">
        <v>6</v>
      </c>
      <c r="P1613" s="689">
        <v>18444.900000000001</v>
      </c>
    </row>
    <row r="1614" spans="1:16" s="770" customFormat="1" ht="24">
      <c r="A1614" s="727" t="s">
        <v>18642</v>
      </c>
      <c r="B1614" s="693" t="s">
        <v>7471</v>
      </c>
      <c r="C1614" s="575" t="s">
        <v>73</v>
      </c>
      <c r="D1614" s="735" t="s">
        <v>787</v>
      </c>
      <c r="E1614" s="739">
        <v>1600</v>
      </c>
      <c r="F1614" s="573" t="s">
        <v>2674</v>
      </c>
      <c r="G1614" s="735" t="s">
        <v>2675</v>
      </c>
      <c r="H1614" s="735" t="s">
        <v>21</v>
      </c>
      <c r="I1614" s="735" t="s">
        <v>21</v>
      </c>
      <c r="J1614" s="838" t="s">
        <v>21</v>
      </c>
      <c r="K1614" s="840">
        <v>2</v>
      </c>
      <c r="L1614" s="574">
        <v>12</v>
      </c>
      <c r="M1614" s="841">
        <v>20560.8</v>
      </c>
      <c r="N1614" s="839">
        <v>3</v>
      </c>
      <c r="O1614" s="574">
        <v>6</v>
      </c>
      <c r="P1614" s="689">
        <v>10494.15</v>
      </c>
    </row>
    <row r="1615" spans="1:16" s="770" customFormat="1" ht="24">
      <c r="A1615" s="727" t="s">
        <v>18642</v>
      </c>
      <c r="B1615" s="693" t="s">
        <v>7471</v>
      </c>
      <c r="C1615" s="575" t="s">
        <v>73</v>
      </c>
      <c r="D1615" s="735" t="s">
        <v>813</v>
      </c>
      <c r="E1615" s="739">
        <v>1900</v>
      </c>
      <c r="F1615" s="573" t="s">
        <v>2676</v>
      </c>
      <c r="G1615" s="735" t="s">
        <v>2677</v>
      </c>
      <c r="H1615" s="735" t="s">
        <v>854</v>
      </c>
      <c r="I1615" s="735" t="s">
        <v>802</v>
      </c>
      <c r="J1615" s="838" t="s">
        <v>854</v>
      </c>
      <c r="K1615" s="840">
        <v>4</v>
      </c>
      <c r="L1615" s="574">
        <v>12</v>
      </c>
      <c r="M1615" s="841">
        <v>24160.799999999999</v>
      </c>
      <c r="N1615" s="839">
        <v>3</v>
      </c>
      <c r="O1615" s="574">
        <v>6</v>
      </c>
      <c r="P1615" s="689">
        <v>12429.15</v>
      </c>
    </row>
    <row r="1616" spans="1:16" s="770" customFormat="1" ht="24">
      <c r="A1616" s="727" t="s">
        <v>18642</v>
      </c>
      <c r="B1616" s="693" t="s">
        <v>7471</v>
      </c>
      <c r="C1616" s="575" t="s">
        <v>73</v>
      </c>
      <c r="D1616" s="735" t="s">
        <v>818</v>
      </c>
      <c r="E1616" s="739">
        <v>1700</v>
      </c>
      <c r="F1616" s="573" t="s">
        <v>2678</v>
      </c>
      <c r="G1616" s="735" t="s">
        <v>2679</v>
      </c>
      <c r="H1616" s="735" t="s">
        <v>1135</v>
      </c>
      <c r="I1616" s="735" t="s">
        <v>802</v>
      </c>
      <c r="J1616" s="838" t="s">
        <v>1135</v>
      </c>
      <c r="K1616" s="840">
        <v>1</v>
      </c>
      <c r="L1616" s="574">
        <v>4</v>
      </c>
      <c r="M1616" s="841">
        <v>6737.3</v>
      </c>
      <c r="N1616" s="839" t="s">
        <v>786</v>
      </c>
      <c r="O1616" s="574" t="s">
        <v>786</v>
      </c>
      <c r="P1616" s="689"/>
    </row>
    <row r="1617" spans="1:16" s="770" customFormat="1" ht="24">
      <c r="A1617" s="727" t="s">
        <v>18642</v>
      </c>
      <c r="B1617" s="693" t="s">
        <v>7471</v>
      </c>
      <c r="C1617" s="575" t="s">
        <v>73</v>
      </c>
      <c r="D1617" s="735" t="s">
        <v>2680</v>
      </c>
      <c r="E1617" s="739">
        <v>2100</v>
      </c>
      <c r="F1617" s="573" t="s">
        <v>2681</v>
      </c>
      <c r="G1617" s="735" t="s">
        <v>2682</v>
      </c>
      <c r="H1617" s="735" t="s">
        <v>824</v>
      </c>
      <c r="I1617" s="735" t="s">
        <v>802</v>
      </c>
      <c r="J1617" s="838" t="s">
        <v>825</v>
      </c>
      <c r="K1617" s="840">
        <v>2</v>
      </c>
      <c r="L1617" s="574">
        <v>12</v>
      </c>
      <c r="M1617" s="841">
        <v>26560.799999999999</v>
      </c>
      <c r="N1617" s="839">
        <v>2</v>
      </c>
      <c r="O1617" s="574">
        <v>6</v>
      </c>
      <c r="P1617" s="689">
        <v>13644.9</v>
      </c>
    </row>
    <row r="1618" spans="1:16" s="770" customFormat="1" ht="24">
      <c r="A1618" s="727" t="s">
        <v>18642</v>
      </c>
      <c r="B1618" s="693" t="s">
        <v>7471</v>
      </c>
      <c r="C1618" s="575" t="s">
        <v>73</v>
      </c>
      <c r="D1618" s="735" t="s">
        <v>767</v>
      </c>
      <c r="E1618" s="739">
        <v>1700</v>
      </c>
      <c r="F1618" s="573" t="s">
        <v>2683</v>
      </c>
      <c r="G1618" s="735" t="s">
        <v>2684</v>
      </c>
      <c r="H1618" s="735" t="s">
        <v>854</v>
      </c>
      <c r="I1618" s="735" t="s">
        <v>771</v>
      </c>
      <c r="J1618" s="838" t="s">
        <v>1327</v>
      </c>
      <c r="K1618" s="840">
        <v>4</v>
      </c>
      <c r="L1618" s="574">
        <v>12</v>
      </c>
      <c r="M1618" s="841">
        <v>21760.799999999999</v>
      </c>
      <c r="N1618" s="839">
        <v>3</v>
      </c>
      <c r="O1618" s="574">
        <v>6</v>
      </c>
      <c r="P1618" s="689">
        <v>11139.15</v>
      </c>
    </row>
    <row r="1619" spans="1:16" s="770" customFormat="1" ht="36">
      <c r="A1619" s="727" t="s">
        <v>18642</v>
      </c>
      <c r="B1619" s="693" t="s">
        <v>7471</v>
      </c>
      <c r="C1619" s="575" t="s">
        <v>73</v>
      </c>
      <c r="D1619" s="735" t="s">
        <v>855</v>
      </c>
      <c r="E1619" s="739">
        <v>1700</v>
      </c>
      <c r="F1619" s="573" t="s">
        <v>2685</v>
      </c>
      <c r="G1619" s="735" t="s">
        <v>2686</v>
      </c>
      <c r="H1619" s="735" t="s">
        <v>1658</v>
      </c>
      <c r="I1619" s="735" t="s">
        <v>771</v>
      </c>
      <c r="J1619" s="838" t="s">
        <v>1755</v>
      </c>
      <c r="K1619" s="840">
        <v>4</v>
      </c>
      <c r="L1619" s="574">
        <v>12</v>
      </c>
      <c r="M1619" s="841">
        <v>21760.799999999999</v>
      </c>
      <c r="N1619" s="839">
        <v>2</v>
      </c>
      <c r="O1619" s="574">
        <v>6</v>
      </c>
      <c r="P1619" s="689">
        <v>11139.15</v>
      </c>
    </row>
    <row r="1620" spans="1:16" s="770" customFormat="1" ht="36">
      <c r="A1620" s="727" t="s">
        <v>18642</v>
      </c>
      <c r="B1620" s="693" t="s">
        <v>7471</v>
      </c>
      <c r="C1620" s="575" t="s">
        <v>73</v>
      </c>
      <c r="D1620" s="735" t="s">
        <v>994</v>
      </c>
      <c r="E1620" s="739">
        <v>1850</v>
      </c>
      <c r="F1620" s="573" t="s">
        <v>2687</v>
      </c>
      <c r="G1620" s="735" t="s">
        <v>2688</v>
      </c>
      <c r="H1620" s="735" t="s">
        <v>1365</v>
      </c>
      <c r="I1620" s="735" t="s">
        <v>1031</v>
      </c>
      <c r="J1620" s="838" t="s">
        <v>948</v>
      </c>
      <c r="K1620" s="840">
        <v>2</v>
      </c>
      <c r="L1620" s="574">
        <v>12</v>
      </c>
      <c r="M1620" s="841">
        <v>23560.799999999999</v>
      </c>
      <c r="N1620" s="839">
        <v>2</v>
      </c>
      <c r="O1620" s="574">
        <v>6</v>
      </c>
      <c r="P1620" s="689">
        <v>12106.65</v>
      </c>
    </row>
    <row r="1621" spans="1:16" s="770" customFormat="1" ht="24">
      <c r="A1621" s="727" t="s">
        <v>18642</v>
      </c>
      <c r="B1621" s="693" t="s">
        <v>7471</v>
      </c>
      <c r="C1621" s="575" t="s">
        <v>73</v>
      </c>
      <c r="D1621" s="735" t="s">
        <v>2689</v>
      </c>
      <c r="E1621" s="739">
        <v>2000</v>
      </c>
      <c r="F1621" s="573" t="s">
        <v>2690</v>
      </c>
      <c r="G1621" s="735" t="s">
        <v>2691</v>
      </c>
      <c r="H1621" s="735" t="s">
        <v>793</v>
      </c>
      <c r="I1621" s="735" t="s">
        <v>782</v>
      </c>
      <c r="J1621" s="838" t="s">
        <v>2692</v>
      </c>
      <c r="K1621" s="840">
        <v>2</v>
      </c>
      <c r="L1621" s="574">
        <v>12</v>
      </c>
      <c r="M1621" s="841">
        <v>25360.799999999999</v>
      </c>
      <c r="N1621" s="839" t="s">
        <v>786</v>
      </c>
      <c r="O1621" s="574" t="s">
        <v>786</v>
      </c>
      <c r="P1621" s="689"/>
    </row>
    <row r="1622" spans="1:16" s="770" customFormat="1" ht="36">
      <c r="A1622" s="727" t="s">
        <v>18642</v>
      </c>
      <c r="B1622" s="693" t="s">
        <v>7471</v>
      </c>
      <c r="C1622" s="575" t="s">
        <v>73</v>
      </c>
      <c r="D1622" s="735" t="s">
        <v>767</v>
      </c>
      <c r="E1622" s="739">
        <v>1700</v>
      </c>
      <c r="F1622" s="573" t="s">
        <v>2693</v>
      </c>
      <c r="G1622" s="735" t="s">
        <v>2694</v>
      </c>
      <c r="H1622" s="735" t="s">
        <v>811</v>
      </c>
      <c r="I1622" s="735" t="s">
        <v>771</v>
      </c>
      <c r="J1622" s="838" t="s">
        <v>2695</v>
      </c>
      <c r="K1622" s="840">
        <v>4</v>
      </c>
      <c r="L1622" s="574">
        <v>12</v>
      </c>
      <c r="M1622" s="841">
        <v>21760.799999999999</v>
      </c>
      <c r="N1622" s="839">
        <v>2</v>
      </c>
      <c r="O1622" s="574">
        <v>6</v>
      </c>
      <c r="P1622" s="689">
        <v>11139.15</v>
      </c>
    </row>
    <row r="1623" spans="1:16" s="770" customFormat="1" ht="24">
      <c r="A1623" s="727" t="s">
        <v>18642</v>
      </c>
      <c r="B1623" s="693" t="s">
        <v>7471</v>
      </c>
      <c r="C1623" s="575" t="s">
        <v>73</v>
      </c>
      <c r="D1623" s="735" t="s">
        <v>2650</v>
      </c>
      <c r="E1623" s="739">
        <v>2100</v>
      </c>
      <c r="F1623" s="573" t="s">
        <v>2696</v>
      </c>
      <c r="G1623" s="735" t="s">
        <v>2697</v>
      </c>
      <c r="H1623" s="735" t="s">
        <v>1067</v>
      </c>
      <c r="I1623" s="735" t="s">
        <v>771</v>
      </c>
      <c r="J1623" s="838" t="s">
        <v>1370</v>
      </c>
      <c r="K1623" s="840">
        <v>2</v>
      </c>
      <c r="L1623" s="574">
        <v>12</v>
      </c>
      <c r="M1623" s="841">
        <v>24394.06</v>
      </c>
      <c r="N1623" s="839">
        <v>2</v>
      </c>
      <c r="O1623" s="574">
        <v>6</v>
      </c>
      <c r="P1623" s="689">
        <v>13644.9</v>
      </c>
    </row>
    <row r="1624" spans="1:16" s="770" customFormat="1" ht="24">
      <c r="A1624" s="727" t="s">
        <v>18642</v>
      </c>
      <c r="B1624" s="693" t="s">
        <v>7471</v>
      </c>
      <c r="C1624" s="575" t="s">
        <v>73</v>
      </c>
      <c r="D1624" s="735" t="s">
        <v>2698</v>
      </c>
      <c r="E1624" s="739">
        <v>1900</v>
      </c>
      <c r="F1624" s="573" t="s">
        <v>2696</v>
      </c>
      <c r="G1624" s="735" t="s">
        <v>2697</v>
      </c>
      <c r="H1624" s="735" t="s">
        <v>1067</v>
      </c>
      <c r="I1624" s="735" t="s">
        <v>771</v>
      </c>
      <c r="J1624" s="838" t="s">
        <v>1370</v>
      </c>
      <c r="K1624" s="840">
        <v>1</v>
      </c>
      <c r="L1624" s="574">
        <v>1</v>
      </c>
      <c r="M1624" s="841">
        <v>2013.4</v>
      </c>
      <c r="N1624" s="839">
        <v>2</v>
      </c>
      <c r="O1624" s="574">
        <v>6</v>
      </c>
      <c r="P1624" s="689">
        <v>13644.9</v>
      </c>
    </row>
    <row r="1625" spans="1:16" s="770" customFormat="1" ht="24">
      <c r="A1625" s="727" t="s">
        <v>18642</v>
      </c>
      <c r="B1625" s="693" t="s">
        <v>7471</v>
      </c>
      <c r="C1625" s="575" t="s">
        <v>73</v>
      </c>
      <c r="D1625" s="735" t="s">
        <v>2650</v>
      </c>
      <c r="E1625" s="739">
        <v>2100</v>
      </c>
      <c r="F1625" s="573" t="s">
        <v>2699</v>
      </c>
      <c r="G1625" s="735" t="s">
        <v>2700</v>
      </c>
      <c r="H1625" s="735" t="s">
        <v>1067</v>
      </c>
      <c r="I1625" s="735" t="s">
        <v>771</v>
      </c>
      <c r="J1625" s="838" t="s">
        <v>825</v>
      </c>
      <c r="K1625" s="840">
        <v>2</v>
      </c>
      <c r="L1625" s="574">
        <v>12</v>
      </c>
      <c r="M1625" s="841">
        <v>24394.06</v>
      </c>
      <c r="N1625" s="839">
        <v>2</v>
      </c>
      <c r="O1625" s="574">
        <v>6</v>
      </c>
      <c r="P1625" s="689">
        <v>13644.9</v>
      </c>
    </row>
    <row r="1626" spans="1:16" s="770" customFormat="1" ht="24">
      <c r="A1626" s="727" t="s">
        <v>18642</v>
      </c>
      <c r="B1626" s="693" t="s">
        <v>7471</v>
      </c>
      <c r="C1626" s="575" t="s">
        <v>73</v>
      </c>
      <c r="D1626" s="735" t="s">
        <v>2698</v>
      </c>
      <c r="E1626" s="739">
        <v>1900</v>
      </c>
      <c r="F1626" s="573" t="s">
        <v>2699</v>
      </c>
      <c r="G1626" s="735" t="s">
        <v>2700</v>
      </c>
      <c r="H1626" s="735" t="s">
        <v>1067</v>
      </c>
      <c r="I1626" s="735" t="s">
        <v>771</v>
      </c>
      <c r="J1626" s="838" t="s">
        <v>825</v>
      </c>
      <c r="K1626" s="840">
        <v>1</v>
      </c>
      <c r="L1626" s="574">
        <v>1</v>
      </c>
      <c r="M1626" s="841">
        <v>2013.4</v>
      </c>
      <c r="N1626" s="839">
        <v>2</v>
      </c>
      <c r="O1626" s="574">
        <v>6</v>
      </c>
      <c r="P1626" s="689">
        <v>13644.9</v>
      </c>
    </row>
    <row r="1627" spans="1:16" s="770" customFormat="1" ht="24">
      <c r="A1627" s="727" t="s">
        <v>18642</v>
      </c>
      <c r="B1627" s="693" t="s">
        <v>7471</v>
      </c>
      <c r="C1627" s="575" t="s">
        <v>73</v>
      </c>
      <c r="D1627" s="735" t="s">
        <v>767</v>
      </c>
      <c r="E1627" s="739">
        <v>1700</v>
      </c>
      <c r="F1627" s="573" t="s">
        <v>2701</v>
      </c>
      <c r="G1627" s="735" t="s">
        <v>2702</v>
      </c>
      <c r="H1627" s="735" t="s">
        <v>2703</v>
      </c>
      <c r="I1627" s="735" t="s">
        <v>802</v>
      </c>
      <c r="J1627" s="838" t="s">
        <v>2704</v>
      </c>
      <c r="K1627" s="840">
        <v>4</v>
      </c>
      <c r="L1627" s="574">
        <v>12</v>
      </c>
      <c r="M1627" s="841">
        <v>21760.799999999999</v>
      </c>
      <c r="N1627" s="839">
        <v>2</v>
      </c>
      <c r="O1627" s="574">
        <v>6</v>
      </c>
      <c r="P1627" s="689">
        <v>11139.15</v>
      </c>
    </row>
    <row r="1628" spans="1:16" s="770" customFormat="1" ht="24">
      <c r="A1628" s="727" t="s">
        <v>18642</v>
      </c>
      <c r="B1628" s="693" t="s">
        <v>7471</v>
      </c>
      <c r="C1628" s="575" t="s">
        <v>73</v>
      </c>
      <c r="D1628" s="735" t="s">
        <v>2705</v>
      </c>
      <c r="E1628" s="739">
        <v>2500</v>
      </c>
      <c r="F1628" s="573" t="s">
        <v>2706</v>
      </c>
      <c r="G1628" s="735" t="s">
        <v>2707</v>
      </c>
      <c r="H1628" s="735" t="s">
        <v>864</v>
      </c>
      <c r="I1628" s="735" t="s">
        <v>771</v>
      </c>
      <c r="J1628" s="838" t="s">
        <v>1421</v>
      </c>
      <c r="K1628" s="840">
        <v>2</v>
      </c>
      <c r="L1628" s="574">
        <v>13</v>
      </c>
      <c r="M1628" s="841">
        <v>31360.799999999999</v>
      </c>
      <c r="N1628" s="839">
        <v>2</v>
      </c>
      <c r="O1628" s="574">
        <v>6</v>
      </c>
      <c r="P1628" s="689">
        <v>16044.9</v>
      </c>
    </row>
    <row r="1629" spans="1:16" s="770" customFormat="1" ht="36">
      <c r="A1629" s="727" t="s">
        <v>18642</v>
      </c>
      <c r="B1629" s="693" t="s">
        <v>7471</v>
      </c>
      <c r="C1629" s="575" t="s">
        <v>73</v>
      </c>
      <c r="D1629" s="735" t="s">
        <v>803</v>
      </c>
      <c r="E1629" s="739">
        <v>2200</v>
      </c>
      <c r="F1629" s="573" t="s">
        <v>2708</v>
      </c>
      <c r="G1629" s="735" t="s">
        <v>2709</v>
      </c>
      <c r="H1629" s="735" t="s">
        <v>859</v>
      </c>
      <c r="I1629" s="735" t="s">
        <v>771</v>
      </c>
      <c r="J1629" s="838" t="s">
        <v>1868</v>
      </c>
      <c r="K1629" s="840">
        <v>3</v>
      </c>
      <c r="L1629" s="574">
        <v>13</v>
      </c>
      <c r="M1629" s="841">
        <v>27760.799999999999</v>
      </c>
      <c r="N1629" s="839">
        <v>2</v>
      </c>
      <c r="O1629" s="574">
        <v>6</v>
      </c>
      <c r="P1629" s="689">
        <v>14244.9</v>
      </c>
    </row>
    <row r="1630" spans="1:16" s="770" customFormat="1" ht="48">
      <c r="A1630" s="727" t="s">
        <v>18642</v>
      </c>
      <c r="B1630" s="693" t="s">
        <v>7471</v>
      </c>
      <c r="C1630" s="575" t="s">
        <v>73</v>
      </c>
      <c r="D1630" s="735" t="s">
        <v>860</v>
      </c>
      <c r="E1630" s="739">
        <v>1600</v>
      </c>
      <c r="F1630" s="573" t="s">
        <v>2710</v>
      </c>
      <c r="G1630" s="735" t="s">
        <v>2711</v>
      </c>
      <c r="H1630" s="735" t="s">
        <v>2712</v>
      </c>
      <c r="I1630" s="735" t="s">
        <v>802</v>
      </c>
      <c r="J1630" s="838" t="s">
        <v>2713</v>
      </c>
      <c r="K1630" s="840">
        <v>2</v>
      </c>
      <c r="L1630" s="574">
        <v>12</v>
      </c>
      <c r="M1630" s="841">
        <v>20560.8</v>
      </c>
      <c r="N1630" s="839">
        <v>2</v>
      </c>
      <c r="O1630" s="574">
        <v>6</v>
      </c>
      <c r="P1630" s="689">
        <v>10494.15</v>
      </c>
    </row>
    <row r="1631" spans="1:16" s="770" customFormat="1" ht="36">
      <c r="A1631" s="727" t="s">
        <v>18642</v>
      </c>
      <c r="B1631" s="693" t="s">
        <v>7471</v>
      </c>
      <c r="C1631" s="575" t="s">
        <v>73</v>
      </c>
      <c r="D1631" s="735" t="s">
        <v>913</v>
      </c>
      <c r="E1631" s="739">
        <v>1600</v>
      </c>
      <c r="F1631" s="573" t="s">
        <v>2714</v>
      </c>
      <c r="G1631" s="735" t="s">
        <v>2715</v>
      </c>
      <c r="H1631" s="735" t="s">
        <v>2716</v>
      </c>
      <c r="I1631" s="735" t="s">
        <v>1031</v>
      </c>
      <c r="J1631" s="838" t="s">
        <v>2716</v>
      </c>
      <c r="K1631" s="840">
        <v>2</v>
      </c>
      <c r="L1631" s="574">
        <v>12</v>
      </c>
      <c r="M1631" s="841">
        <v>20560.8</v>
      </c>
      <c r="N1631" s="839">
        <v>2</v>
      </c>
      <c r="O1631" s="574">
        <v>6</v>
      </c>
      <c r="P1631" s="689">
        <v>10494.15</v>
      </c>
    </row>
    <row r="1632" spans="1:16" s="770" customFormat="1" ht="24">
      <c r="A1632" s="727" t="s">
        <v>18642</v>
      </c>
      <c r="B1632" s="693" t="s">
        <v>7471</v>
      </c>
      <c r="C1632" s="575" t="s">
        <v>73</v>
      </c>
      <c r="D1632" s="735" t="s">
        <v>2717</v>
      </c>
      <c r="E1632" s="739">
        <v>3100</v>
      </c>
      <c r="F1632" s="573" t="s">
        <v>2718</v>
      </c>
      <c r="G1632" s="735" t="s">
        <v>2719</v>
      </c>
      <c r="H1632" s="735" t="s">
        <v>1415</v>
      </c>
      <c r="I1632" s="735" t="s">
        <v>944</v>
      </c>
      <c r="J1632" s="838" t="s">
        <v>1415</v>
      </c>
      <c r="K1632" s="840">
        <v>2</v>
      </c>
      <c r="L1632" s="574">
        <v>12</v>
      </c>
      <c r="M1632" s="841">
        <v>38560.800000000003</v>
      </c>
      <c r="N1632" s="839">
        <v>2</v>
      </c>
      <c r="O1632" s="574">
        <v>6</v>
      </c>
      <c r="P1632" s="689">
        <v>19644.900000000001</v>
      </c>
    </row>
    <row r="1633" spans="1:16" s="770" customFormat="1" ht="24">
      <c r="A1633" s="727" t="s">
        <v>18642</v>
      </c>
      <c r="B1633" s="693" t="s">
        <v>7471</v>
      </c>
      <c r="C1633" s="575" t="s">
        <v>73</v>
      </c>
      <c r="D1633" s="735" t="s">
        <v>1458</v>
      </c>
      <c r="E1633" s="739">
        <v>2200</v>
      </c>
      <c r="F1633" s="573" t="s">
        <v>2720</v>
      </c>
      <c r="G1633" s="735" t="s">
        <v>2721</v>
      </c>
      <c r="H1633" s="735" t="s">
        <v>887</v>
      </c>
      <c r="I1633" s="735" t="s">
        <v>771</v>
      </c>
      <c r="J1633" s="838" t="s">
        <v>888</v>
      </c>
      <c r="K1633" s="840">
        <v>4</v>
      </c>
      <c r="L1633" s="574">
        <v>12</v>
      </c>
      <c r="M1633" s="841">
        <v>27760.799999999999</v>
      </c>
      <c r="N1633" s="839">
        <v>2</v>
      </c>
      <c r="O1633" s="574">
        <v>6</v>
      </c>
      <c r="P1633" s="689">
        <v>14244.9</v>
      </c>
    </row>
    <row r="1634" spans="1:16" s="770" customFormat="1" ht="24">
      <c r="A1634" s="727" t="s">
        <v>18642</v>
      </c>
      <c r="B1634" s="693" t="s">
        <v>7471</v>
      </c>
      <c r="C1634" s="575" t="s">
        <v>73</v>
      </c>
      <c r="D1634" s="735" t="s">
        <v>821</v>
      </c>
      <c r="E1634" s="739">
        <v>1900</v>
      </c>
      <c r="F1634" s="573" t="s">
        <v>2722</v>
      </c>
      <c r="G1634" s="735" t="s">
        <v>2723</v>
      </c>
      <c r="H1634" s="735" t="s">
        <v>793</v>
      </c>
      <c r="I1634" s="735" t="s">
        <v>1125</v>
      </c>
      <c r="J1634" s="838" t="s">
        <v>920</v>
      </c>
      <c r="K1634" s="840">
        <v>2</v>
      </c>
      <c r="L1634" s="574">
        <v>12</v>
      </c>
      <c r="M1634" s="841">
        <v>24160.799999999999</v>
      </c>
      <c r="N1634" s="839">
        <v>2</v>
      </c>
      <c r="O1634" s="574">
        <v>6</v>
      </c>
      <c r="P1634" s="689">
        <v>12429.15</v>
      </c>
    </row>
    <row r="1635" spans="1:16" s="770" customFormat="1" ht="24">
      <c r="A1635" s="727" t="s">
        <v>18642</v>
      </c>
      <c r="B1635" s="693" t="s">
        <v>7471</v>
      </c>
      <c r="C1635" s="575" t="s">
        <v>73</v>
      </c>
      <c r="D1635" s="735" t="s">
        <v>997</v>
      </c>
      <c r="E1635" s="739">
        <v>2900</v>
      </c>
      <c r="F1635" s="573" t="s">
        <v>2724</v>
      </c>
      <c r="G1635" s="735" t="s">
        <v>2725</v>
      </c>
      <c r="H1635" s="735" t="s">
        <v>1119</v>
      </c>
      <c r="I1635" s="735" t="s">
        <v>802</v>
      </c>
      <c r="J1635" s="838" t="s">
        <v>1119</v>
      </c>
      <c r="K1635" s="840">
        <v>3</v>
      </c>
      <c r="L1635" s="574">
        <v>12</v>
      </c>
      <c r="M1635" s="841">
        <v>36160.800000000003</v>
      </c>
      <c r="N1635" s="839">
        <v>2</v>
      </c>
      <c r="O1635" s="574">
        <v>6</v>
      </c>
      <c r="P1635" s="689">
        <v>18444.900000000001</v>
      </c>
    </row>
    <row r="1636" spans="1:16" s="770" customFormat="1" ht="36">
      <c r="A1636" s="727" t="s">
        <v>18642</v>
      </c>
      <c r="B1636" s="693" t="s">
        <v>7471</v>
      </c>
      <c r="C1636" s="575" t="s">
        <v>73</v>
      </c>
      <c r="D1636" s="735" t="s">
        <v>1261</v>
      </c>
      <c r="E1636" s="739">
        <v>1900</v>
      </c>
      <c r="F1636" s="573" t="s">
        <v>2726</v>
      </c>
      <c r="G1636" s="735" t="s">
        <v>2727</v>
      </c>
      <c r="H1636" s="735" t="s">
        <v>941</v>
      </c>
      <c r="I1636" s="735" t="s">
        <v>771</v>
      </c>
      <c r="J1636" s="838" t="s">
        <v>825</v>
      </c>
      <c r="K1636" s="840">
        <v>4</v>
      </c>
      <c r="L1636" s="574">
        <v>12</v>
      </c>
      <c r="M1636" s="841">
        <v>24160.799999999999</v>
      </c>
      <c r="N1636" s="839">
        <v>2</v>
      </c>
      <c r="O1636" s="574">
        <v>6</v>
      </c>
      <c r="P1636" s="689">
        <v>12429.15</v>
      </c>
    </row>
    <row r="1637" spans="1:16" s="770" customFormat="1" ht="24">
      <c r="A1637" s="727" t="s">
        <v>18642</v>
      </c>
      <c r="B1637" s="693" t="s">
        <v>7471</v>
      </c>
      <c r="C1637" s="575" t="s">
        <v>73</v>
      </c>
      <c r="D1637" s="735" t="s">
        <v>787</v>
      </c>
      <c r="E1637" s="739">
        <v>1600</v>
      </c>
      <c r="F1637" s="573" t="s">
        <v>2728</v>
      </c>
      <c r="G1637" s="735" t="s">
        <v>2729</v>
      </c>
      <c r="H1637" s="735" t="s">
        <v>21</v>
      </c>
      <c r="I1637" s="735" t="s">
        <v>21</v>
      </c>
      <c r="J1637" s="838" t="s">
        <v>21</v>
      </c>
      <c r="K1637" s="840">
        <v>2</v>
      </c>
      <c r="L1637" s="574">
        <v>12</v>
      </c>
      <c r="M1637" s="841">
        <v>20560.8</v>
      </c>
      <c r="N1637" s="839">
        <v>3</v>
      </c>
      <c r="O1637" s="574">
        <v>6</v>
      </c>
      <c r="P1637" s="689">
        <v>10494.15</v>
      </c>
    </row>
    <row r="1638" spans="1:16" s="770" customFormat="1" ht="24">
      <c r="A1638" s="727" t="s">
        <v>18642</v>
      </c>
      <c r="B1638" s="693" t="s">
        <v>7471</v>
      </c>
      <c r="C1638" s="575" t="s">
        <v>73</v>
      </c>
      <c r="D1638" s="735" t="s">
        <v>2730</v>
      </c>
      <c r="E1638" s="739">
        <v>3400</v>
      </c>
      <c r="F1638" s="573" t="s">
        <v>2731</v>
      </c>
      <c r="G1638" s="735" t="s">
        <v>2732</v>
      </c>
      <c r="H1638" s="735" t="s">
        <v>811</v>
      </c>
      <c r="I1638" s="735" t="s">
        <v>771</v>
      </c>
      <c r="J1638" s="838" t="s">
        <v>812</v>
      </c>
      <c r="K1638" s="840">
        <v>2</v>
      </c>
      <c r="L1638" s="574">
        <v>12</v>
      </c>
      <c r="M1638" s="841">
        <v>42160.800000000003</v>
      </c>
      <c r="N1638" s="839">
        <v>2</v>
      </c>
      <c r="O1638" s="574">
        <v>6</v>
      </c>
      <c r="P1638" s="689">
        <v>21444.9</v>
      </c>
    </row>
    <row r="1639" spans="1:16" s="770" customFormat="1" ht="24">
      <c r="A1639" s="727" t="s">
        <v>18642</v>
      </c>
      <c r="B1639" s="693" t="s">
        <v>7471</v>
      </c>
      <c r="C1639" s="575" t="s">
        <v>73</v>
      </c>
      <c r="D1639" s="735" t="s">
        <v>767</v>
      </c>
      <c r="E1639" s="739">
        <v>1700</v>
      </c>
      <c r="F1639" s="573" t="s">
        <v>2733</v>
      </c>
      <c r="G1639" s="735" t="s">
        <v>2734</v>
      </c>
      <c r="H1639" s="735" t="s">
        <v>858</v>
      </c>
      <c r="I1639" s="735" t="s">
        <v>771</v>
      </c>
      <c r="J1639" s="838" t="s">
        <v>858</v>
      </c>
      <c r="K1639" s="840">
        <v>4</v>
      </c>
      <c r="L1639" s="574">
        <v>12</v>
      </c>
      <c r="M1639" s="841">
        <v>21760.799999999999</v>
      </c>
      <c r="N1639" s="839">
        <v>3</v>
      </c>
      <c r="O1639" s="574">
        <v>6</v>
      </c>
      <c r="P1639" s="689">
        <v>11139.15</v>
      </c>
    </row>
    <row r="1640" spans="1:16" s="770" customFormat="1" ht="24">
      <c r="A1640" s="727" t="s">
        <v>18642</v>
      </c>
      <c r="B1640" s="693" t="s">
        <v>7471</v>
      </c>
      <c r="C1640" s="575" t="s">
        <v>73</v>
      </c>
      <c r="D1640" s="735" t="s">
        <v>2735</v>
      </c>
      <c r="E1640" s="739">
        <v>3400</v>
      </c>
      <c r="F1640" s="573" t="s">
        <v>2736</v>
      </c>
      <c r="G1640" s="735" t="s">
        <v>2737</v>
      </c>
      <c r="H1640" s="735" t="s">
        <v>969</v>
      </c>
      <c r="I1640" s="735" t="s">
        <v>771</v>
      </c>
      <c r="J1640" s="838" t="s">
        <v>969</v>
      </c>
      <c r="K1640" s="840">
        <v>2</v>
      </c>
      <c r="L1640" s="574">
        <v>12</v>
      </c>
      <c r="M1640" s="841">
        <v>42160.800000000003</v>
      </c>
      <c r="N1640" s="839">
        <v>2</v>
      </c>
      <c r="O1640" s="574">
        <v>6</v>
      </c>
      <c r="P1640" s="689">
        <v>21444.9</v>
      </c>
    </row>
    <row r="1641" spans="1:16" s="770" customFormat="1" ht="36">
      <c r="A1641" s="727" t="s">
        <v>18642</v>
      </c>
      <c r="B1641" s="693" t="s">
        <v>7471</v>
      </c>
      <c r="C1641" s="575" t="s">
        <v>73</v>
      </c>
      <c r="D1641" s="735" t="s">
        <v>1315</v>
      </c>
      <c r="E1641" s="739">
        <v>2900</v>
      </c>
      <c r="F1641" s="573" t="s">
        <v>2738</v>
      </c>
      <c r="G1641" s="735" t="s">
        <v>2739</v>
      </c>
      <c r="H1641" s="735" t="s">
        <v>2740</v>
      </c>
      <c r="I1641" s="735" t="s">
        <v>771</v>
      </c>
      <c r="J1641" s="838" t="s">
        <v>825</v>
      </c>
      <c r="K1641" s="840">
        <v>2</v>
      </c>
      <c r="L1641" s="574">
        <v>9</v>
      </c>
      <c r="M1641" s="841">
        <v>27120.6</v>
      </c>
      <c r="N1641" s="839" t="s">
        <v>786</v>
      </c>
      <c r="O1641" s="574" t="s">
        <v>786</v>
      </c>
      <c r="P1641" s="689"/>
    </row>
    <row r="1642" spans="1:16" s="770" customFormat="1" ht="36">
      <c r="A1642" s="727" t="s">
        <v>18642</v>
      </c>
      <c r="B1642" s="693" t="s">
        <v>7471</v>
      </c>
      <c r="C1642" s="575" t="s">
        <v>73</v>
      </c>
      <c r="D1642" s="735" t="s">
        <v>860</v>
      </c>
      <c r="E1642" s="739">
        <v>1600</v>
      </c>
      <c r="F1642" s="573" t="s">
        <v>2741</v>
      </c>
      <c r="G1642" s="735" t="s">
        <v>2742</v>
      </c>
      <c r="H1642" s="735" t="s">
        <v>864</v>
      </c>
      <c r="I1642" s="735" t="s">
        <v>944</v>
      </c>
      <c r="J1642" s="838" t="s">
        <v>864</v>
      </c>
      <c r="K1642" s="840">
        <v>2</v>
      </c>
      <c r="L1642" s="574">
        <v>12</v>
      </c>
      <c r="M1642" s="841">
        <v>20560.8</v>
      </c>
      <c r="N1642" s="839">
        <v>2</v>
      </c>
      <c r="O1642" s="574">
        <v>6</v>
      </c>
      <c r="P1642" s="689">
        <v>10494.15</v>
      </c>
    </row>
    <row r="1643" spans="1:16" s="770" customFormat="1" ht="24">
      <c r="A1643" s="727" t="s">
        <v>18642</v>
      </c>
      <c r="B1643" s="693" t="s">
        <v>7471</v>
      </c>
      <c r="C1643" s="575" t="s">
        <v>73</v>
      </c>
      <c r="D1643" s="735" t="s">
        <v>767</v>
      </c>
      <c r="E1643" s="739">
        <v>1700</v>
      </c>
      <c r="F1643" s="573" t="s">
        <v>2743</v>
      </c>
      <c r="G1643" s="735" t="s">
        <v>2744</v>
      </c>
      <c r="H1643" s="735" t="s">
        <v>770</v>
      </c>
      <c r="I1643" s="735" t="s">
        <v>1031</v>
      </c>
      <c r="J1643" s="838" t="s">
        <v>2745</v>
      </c>
      <c r="K1643" s="840">
        <v>4</v>
      </c>
      <c r="L1643" s="574">
        <v>12</v>
      </c>
      <c r="M1643" s="841">
        <v>21760.799999999999</v>
      </c>
      <c r="N1643" s="839">
        <v>2</v>
      </c>
      <c r="O1643" s="574">
        <v>6</v>
      </c>
      <c r="P1643" s="689">
        <v>11139.15</v>
      </c>
    </row>
    <row r="1644" spans="1:16" s="770" customFormat="1" ht="24">
      <c r="A1644" s="727" t="s">
        <v>18642</v>
      </c>
      <c r="B1644" s="693" t="s">
        <v>7471</v>
      </c>
      <c r="C1644" s="575" t="s">
        <v>73</v>
      </c>
      <c r="D1644" s="735" t="s">
        <v>1955</v>
      </c>
      <c r="E1644" s="739">
        <v>2100</v>
      </c>
      <c r="F1644" s="573" t="s">
        <v>2746</v>
      </c>
      <c r="G1644" s="735" t="s">
        <v>2747</v>
      </c>
      <c r="H1644" s="735" t="s">
        <v>920</v>
      </c>
      <c r="I1644" s="735" t="s">
        <v>771</v>
      </c>
      <c r="J1644" s="838" t="s">
        <v>2631</v>
      </c>
      <c r="K1644" s="840">
        <v>2</v>
      </c>
      <c r="L1644" s="574">
        <v>12</v>
      </c>
      <c r="M1644" s="841">
        <v>26560.799999999999</v>
      </c>
      <c r="N1644" s="839">
        <v>2</v>
      </c>
      <c r="O1644" s="574">
        <v>6</v>
      </c>
      <c r="P1644" s="689">
        <v>13644.9</v>
      </c>
    </row>
    <row r="1645" spans="1:16" s="770" customFormat="1" ht="24">
      <c r="A1645" s="727" t="s">
        <v>18642</v>
      </c>
      <c r="B1645" s="693" t="s">
        <v>7471</v>
      </c>
      <c r="C1645" s="575" t="s">
        <v>73</v>
      </c>
      <c r="D1645" s="735" t="s">
        <v>2748</v>
      </c>
      <c r="E1645" s="739">
        <v>7000</v>
      </c>
      <c r="F1645" s="573" t="s">
        <v>2749</v>
      </c>
      <c r="G1645" s="735" t="s">
        <v>2750</v>
      </c>
      <c r="H1645" s="735" t="s">
        <v>2751</v>
      </c>
      <c r="I1645" s="735" t="s">
        <v>921</v>
      </c>
      <c r="J1645" s="838" t="s">
        <v>2752</v>
      </c>
      <c r="K1645" s="840">
        <v>2</v>
      </c>
      <c r="L1645" s="574">
        <v>12</v>
      </c>
      <c r="M1645" s="841">
        <v>85360.8</v>
      </c>
      <c r="N1645" s="839">
        <v>2</v>
      </c>
      <c r="O1645" s="574">
        <v>6</v>
      </c>
      <c r="P1645" s="689">
        <v>43044.9</v>
      </c>
    </row>
    <row r="1646" spans="1:16" s="770" customFormat="1" ht="24">
      <c r="A1646" s="727" t="s">
        <v>18642</v>
      </c>
      <c r="B1646" s="693" t="s">
        <v>7471</v>
      </c>
      <c r="C1646" s="575" t="s">
        <v>73</v>
      </c>
      <c r="D1646" s="735" t="s">
        <v>803</v>
      </c>
      <c r="E1646" s="739">
        <v>2200</v>
      </c>
      <c r="F1646" s="573" t="s">
        <v>2753</v>
      </c>
      <c r="G1646" s="735" t="s">
        <v>2754</v>
      </c>
      <c r="H1646" s="735" t="s">
        <v>824</v>
      </c>
      <c r="I1646" s="735" t="s">
        <v>771</v>
      </c>
      <c r="J1646" s="838" t="s">
        <v>825</v>
      </c>
      <c r="K1646" s="840">
        <v>4</v>
      </c>
      <c r="L1646" s="574">
        <v>12</v>
      </c>
      <c r="M1646" s="841">
        <v>27760.799999999999</v>
      </c>
      <c r="N1646" s="839" t="s">
        <v>786</v>
      </c>
      <c r="O1646" s="574" t="s">
        <v>786</v>
      </c>
      <c r="P1646" s="689"/>
    </row>
    <row r="1647" spans="1:16" s="770" customFormat="1" ht="24">
      <c r="A1647" s="727" t="s">
        <v>18642</v>
      </c>
      <c r="B1647" s="693" t="s">
        <v>7471</v>
      </c>
      <c r="C1647" s="575" t="s">
        <v>73</v>
      </c>
      <c r="D1647" s="735" t="s">
        <v>767</v>
      </c>
      <c r="E1647" s="739">
        <v>1700</v>
      </c>
      <c r="F1647" s="573" t="s">
        <v>2755</v>
      </c>
      <c r="G1647" s="735" t="s">
        <v>2756</v>
      </c>
      <c r="H1647" s="735" t="s">
        <v>2052</v>
      </c>
      <c r="I1647" s="735" t="s">
        <v>771</v>
      </c>
      <c r="J1647" s="838" t="s">
        <v>1679</v>
      </c>
      <c r="K1647" s="840">
        <v>1</v>
      </c>
      <c r="L1647" s="574">
        <v>2</v>
      </c>
      <c r="M1647" s="841">
        <v>3626.8</v>
      </c>
      <c r="N1647" s="839">
        <v>2</v>
      </c>
      <c r="O1647" s="574">
        <v>6</v>
      </c>
      <c r="P1647" s="689">
        <v>14244.9</v>
      </c>
    </row>
    <row r="1648" spans="1:16" s="770" customFormat="1" ht="24">
      <c r="A1648" s="727" t="s">
        <v>18642</v>
      </c>
      <c r="B1648" s="693" t="s">
        <v>7471</v>
      </c>
      <c r="C1648" s="575" t="s">
        <v>73</v>
      </c>
      <c r="D1648" s="735" t="s">
        <v>803</v>
      </c>
      <c r="E1648" s="739">
        <v>2200</v>
      </c>
      <c r="F1648" s="573" t="s">
        <v>2755</v>
      </c>
      <c r="G1648" s="735" t="s">
        <v>2756</v>
      </c>
      <c r="H1648" s="735" t="s">
        <v>2052</v>
      </c>
      <c r="I1648" s="735" t="s">
        <v>771</v>
      </c>
      <c r="J1648" s="838" t="s">
        <v>1679</v>
      </c>
      <c r="K1648" s="840">
        <v>4</v>
      </c>
      <c r="L1648" s="574">
        <v>11</v>
      </c>
      <c r="M1648" s="841">
        <v>23277.33</v>
      </c>
      <c r="N1648" s="839">
        <v>2</v>
      </c>
      <c r="O1648" s="574">
        <v>6</v>
      </c>
      <c r="P1648" s="689">
        <v>14244.9</v>
      </c>
    </row>
    <row r="1649" spans="1:16" s="770" customFormat="1" ht="24">
      <c r="A1649" s="727" t="s">
        <v>18642</v>
      </c>
      <c r="B1649" s="693" t="s">
        <v>7471</v>
      </c>
      <c r="C1649" s="575" t="s">
        <v>73</v>
      </c>
      <c r="D1649" s="735" t="s">
        <v>1014</v>
      </c>
      <c r="E1649" s="739">
        <v>1600</v>
      </c>
      <c r="F1649" s="573" t="s">
        <v>2757</v>
      </c>
      <c r="G1649" s="735" t="s">
        <v>2758</v>
      </c>
      <c r="H1649" s="735" t="s">
        <v>2759</v>
      </c>
      <c r="I1649" s="735" t="s">
        <v>771</v>
      </c>
      <c r="J1649" s="838" t="s">
        <v>2760</v>
      </c>
      <c r="K1649" s="840">
        <v>2</v>
      </c>
      <c r="L1649" s="574">
        <v>12</v>
      </c>
      <c r="M1649" s="841">
        <v>20560.8</v>
      </c>
      <c r="N1649" s="839">
        <v>2</v>
      </c>
      <c r="O1649" s="574">
        <v>6</v>
      </c>
      <c r="P1649" s="689">
        <v>10494.15</v>
      </c>
    </row>
    <row r="1650" spans="1:16" s="770" customFormat="1" ht="24">
      <c r="A1650" s="727" t="s">
        <v>18642</v>
      </c>
      <c r="B1650" s="693" t="s">
        <v>7471</v>
      </c>
      <c r="C1650" s="575" t="s">
        <v>73</v>
      </c>
      <c r="D1650" s="735" t="s">
        <v>803</v>
      </c>
      <c r="E1650" s="739">
        <v>2200</v>
      </c>
      <c r="F1650" s="573" t="s">
        <v>2761</v>
      </c>
      <c r="G1650" s="735" t="s">
        <v>2762</v>
      </c>
      <c r="H1650" s="735" t="s">
        <v>1099</v>
      </c>
      <c r="I1650" s="735" t="s">
        <v>771</v>
      </c>
      <c r="J1650" s="838" t="s">
        <v>1099</v>
      </c>
      <c r="K1650" s="840">
        <v>3</v>
      </c>
      <c r="L1650" s="574">
        <v>12</v>
      </c>
      <c r="M1650" s="841">
        <v>27760.799999999999</v>
      </c>
      <c r="N1650" s="839">
        <v>2</v>
      </c>
      <c r="O1650" s="574">
        <v>6</v>
      </c>
      <c r="P1650" s="689">
        <v>14244.9</v>
      </c>
    </row>
    <row r="1651" spans="1:16" s="770" customFormat="1" ht="24">
      <c r="A1651" s="727" t="s">
        <v>18642</v>
      </c>
      <c r="B1651" s="693" t="s">
        <v>7471</v>
      </c>
      <c r="C1651" s="575" t="s">
        <v>73</v>
      </c>
      <c r="D1651" s="735" t="s">
        <v>2763</v>
      </c>
      <c r="E1651" s="739">
        <v>4500</v>
      </c>
      <c r="F1651" s="573" t="s">
        <v>2764</v>
      </c>
      <c r="G1651" s="735" t="s">
        <v>2765</v>
      </c>
      <c r="H1651" s="735" t="s">
        <v>934</v>
      </c>
      <c r="I1651" s="735" t="s">
        <v>771</v>
      </c>
      <c r="J1651" s="838" t="s">
        <v>2766</v>
      </c>
      <c r="K1651" s="840">
        <v>2</v>
      </c>
      <c r="L1651" s="574">
        <v>12</v>
      </c>
      <c r="M1651" s="841">
        <v>55360.800000000003</v>
      </c>
      <c r="N1651" s="839">
        <v>2</v>
      </c>
      <c r="O1651" s="574">
        <v>6</v>
      </c>
      <c r="P1651" s="689">
        <v>28044.9</v>
      </c>
    </row>
    <row r="1652" spans="1:16" s="770" customFormat="1" ht="24">
      <c r="A1652" s="727" t="s">
        <v>18642</v>
      </c>
      <c r="B1652" s="693" t="s">
        <v>7471</v>
      </c>
      <c r="C1652" s="575" t="s">
        <v>73</v>
      </c>
      <c r="D1652" s="735" t="s">
        <v>1182</v>
      </c>
      <c r="E1652" s="739">
        <v>2100</v>
      </c>
      <c r="F1652" s="573" t="s">
        <v>2767</v>
      </c>
      <c r="G1652" s="735" t="s">
        <v>2768</v>
      </c>
      <c r="H1652" s="735" t="s">
        <v>824</v>
      </c>
      <c r="I1652" s="735" t="s">
        <v>771</v>
      </c>
      <c r="J1652" s="838" t="s">
        <v>825</v>
      </c>
      <c r="K1652" s="840">
        <v>2</v>
      </c>
      <c r="L1652" s="574">
        <v>8</v>
      </c>
      <c r="M1652" s="841">
        <v>17707.2</v>
      </c>
      <c r="N1652" s="839">
        <v>2</v>
      </c>
      <c r="O1652" s="574">
        <v>6</v>
      </c>
      <c r="P1652" s="689">
        <v>13644.9</v>
      </c>
    </row>
    <row r="1653" spans="1:16" s="770" customFormat="1" ht="24">
      <c r="A1653" s="727" t="s">
        <v>18642</v>
      </c>
      <c r="B1653" s="693" t="s">
        <v>7471</v>
      </c>
      <c r="C1653" s="575" t="s">
        <v>73</v>
      </c>
      <c r="D1653" s="735" t="s">
        <v>767</v>
      </c>
      <c r="E1653" s="739">
        <v>1700</v>
      </c>
      <c r="F1653" s="573" t="s">
        <v>2769</v>
      </c>
      <c r="G1653" s="735" t="s">
        <v>2770</v>
      </c>
      <c r="H1653" s="735" t="s">
        <v>864</v>
      </c>
      <c r="I1653" s="735" t="s">
        <v>771</v>
      </c>
      <c r="J1653" s="838" t="s">
        <v>864</v>
      </c>
      <c r="K1653" s="840">
        <v>4</v>
      </c>
      <c r="L1653" s="574">
        <v>12</v>
      </c>
      <c r="M1653" s="841">
        <v>21760.799999999999</v>
      </c>
      <c r="N1653" s="839">
        <v>3</v>
      </c>
      <c r="O1653" s="574">
        <v>6</v>
      </c>
      <c r="P1653" s="689">
        <v>11139.15</v>
      </c>
    </row>
    <row r="1654" spans="1:16" s="770" customFormat="1" ht="24">
      <c r="A1654" s="727" t="s">
        <v>18642</v>
      </c>
      <c r="B1654" s="693" t="s">
        <v>7471</v>
      </c>
      <c r="C1654" s="575" t="s">
        <v>73</v>
      </c>
      <c r="D1654" s="735" t="s">
        <v>847</v>
      </c>
      <c r="E1654" s="739">
        <v>1750</v>
      </c>
      <c r="F1654" s="573" t="s">
        <v>2771</v>
      </c>
      <c r="G1654" s="735" t="s">
        <v>2772</v>
      </c>
      <c r="H1654" s="735" t="s">
        <v>1404</v>
      </c>
      <c r="I1654" s="735" t="s">
        <v>944</v>
      </c>
      <c r="J1654" s="838" t="s">
        <v>1859</v>
      </c>
      <c r="K1654" s="840">
        <v>2</v>
      </c>
      <c r="L1654" s="574">
        <v>12</v>
      </c>
      <c r="M1654" s="841">
        <v>22360.799999999999</v>
      </c>
      <c r="N1654" s="839">
        <v>2</v>
      </c>
      <c r="O1654" s="574">
        <v>6</v>
      </c>
      <c r="P1654" s="689">
        <v>11461.65</v>
      </c>
    </row>
    <row r="1655" spans="1:16" s="770" customFormat="1" ht="24">
      <c r="A1655" s="727" t="s">
        <v>18642</v>
      </c>
      <c r="B1655" s="693" t="s">
        <v>7471</v>
      </c>
      <c r="C1655" s="575" t="s">
        <v>73</v>
      </c>
      <c r="D1655" s="735" t="s">
        <v>1770</v>
      </c>
      <c r="E1655" s="739">
        <v>2100</v>
      </c>
      <c r="F1655" s="573" t="s">
        <v>2773</v>
      </c>
      <c r="G1655" s="735" t="s">
        <v>2774</v>
      </c>
      <c r="H1655" s="735" t="s">
        <v>1067</v>
      </c>
      <c r="I1655" s="735" t="s">
        <v>771</v>
      </c>
      <c r="J1655" s="838" t="s">
        <v>825</v>
      </c>
      <c r="K1655" s="840">
        <v>2</v>
      </c>
      <c r="L1655" s="574">
        <v>12</v>
      </c>
      <c r="M1655" s="841">
        <v>26560.799999999999</v>
      </c>
      <c r="N1655" s="839">
        <v>2</v>
      </c>
      <c r="O1655" s="574">
        <v>6</v>
      </c>
      <c r="P1655" s="689">
        <v>13644.9</v>
      </c>
    </row>
    <row r="1656" spans="1:16" s="770" customFormat="1" ht="24">
      <c r="A1656" s="727" t="s">
        <v>18642</v>
      </c>
      <c r="B1656" s="693" t="s">
        <v>7471</v>
      </c>
      <c r="C1656" s="575" t="s">
        <v>73</v>
      </c>
      <c r="D1656" s="735" t="s">
        <v>787</v>
      </c>
      <c r="E1656" s="739">
        <v>1600</v>
      </c>
      <c r="F1656" s="573" t="s">
        <v>2775</v>
      </c>
      <c r="G1656" s="735" t="s">
        <v>2776</v>
      </c>
      <c r="H1656" s="735" t="s">
        <v>21</v>
      </c>
      <c r="I1656" s="735" t="s">
        <v>21</v>
      </c>
      <c r="J1656" s="838" t="s">
        <v>21</v>
      </c>
      <c r="K1656" s="840">
        <v>2</v>
      </c>
      <c r="L1656" s="574">
        <v>12</v>
      </c>
      <c r="M1656" s="841">
        <v>20560.8</v>
      </c>
      <c r="N1656" s="839">
        <v>2</v>
      </c>
      <c r="O1656" s="574">
        <v>6</v>
      </c>
      <c r="P1656" s="689">
        <v>10494.15</v>
      </c>
    </row>
    <row r="1657" spans="1:16" s="770" customFormat="1" ht="24">
      <c r="A1657" s="727" t="s">
        <v>18642</v>
      </c>
      <c r="B1657" s="693" t="s">
        <v>7471</v>
      </c>
      <c r="C1657" s="575" t="s">
        <v>73</v>
      </c>
      <c r="D1657" s="735" t="s">
        <v>1220</v>
      </c>
      <c r="E1657" s="739">
        <v>1850</v>
      </c>
      <c r="F1657" s="573" t="s">
        <v>2777</v>
      </c>
      <c r="G1657" s="735" t="s">
        <v>2778</v>
      </c>
      <c r="H1657" s="735" t="s">
        <v>986</v>
      </c>
      <c r="I1657" s="735" t="s">
        <v>802</v>
      </c>
      <c r="J1657" s="838" t="s">
        <v>986</v>
      </c>
      <c r="K1657" s="840">
        <v>3</v>
      </c>
      <c r="L1657" s="574">
        <v>12</v>
      </c>
      <c r="M1657" s="841">
        <v>23560.799999999999</v>
      </c>
      <c r="N1657" s="839">
        <v>2</v>
      </c>
      <c r="O1657" s="574">
        <v>6</v>
      </c>
      <c r="P1657" s="689">
        <v>12106.65</v>
      </c>
    </row>
    <row r="1658" spans="1:16" s="770" customFormat="1" ht="24">
      <c r="A1658" s="727" t="s">
        <v>18642</v>
      </c>
      <c r="B1658" s="693" t="s">
        <v>7471</v>
      </c>
      <c r="C1658" s="575" t="s">
        <v>73</v>
      </c>
      <c r="D1658" s="735" t="s">
        <v>855</v>
      </c>
      <c r="E1658" s="739">
        <v>1700</v>
      </c>
      <c r="F1658" s="573" t="s">
        <v>2779</v>
      </c>
      <c r="G1658" s="735" t="s">
        <v>2780</v>
      </c>
      <c r="H1658" s="735" t="s">
        <v>2781</v>
      </c>
      <c r="I1658" s="735" t="s">
        <v>802</v>
      </c>
      <c r="J1658" s="838" t="s">
        <v>854</v>
      </c>
      <c r="K1658" s="840">
        <v>4</v>
      </c>
      <c r="L1658" s="574">
        <v>12</v>
      </c>
      <c r="M1658" s="841">
        <v>21760.799999999999</v>
      </c>
      <c r="N1658" s="839">
        <v>3</v>
      </c>
      <c r="O1658" s="574">
        <v>6</v>
      </c>
      <c r="P1658" s="689">
        <v>11139.15</v>
      </c>
    </row>
    <row r="1659" spans="1:16" s="770" customFormat="1" ht="24">
      <c r="A1659" s="727" t="s">
        <v>18642</v>
      </c>
      <c r="B1659" s="693" t="s">
        <v>7471</v>
      </c>
      <c r="C1659" s="575" t="s">
        <v>73</v>
      </c>
      <c r="D1659" s="735" t="s">
        <v>1574</v>
      </c>
      <c r="E1659" s="739">
        <v>1800</v>
      </c>
      <c r="F1659" s="573" t="s">
        <v>2782</v>
      </c>
      <c r="G1659" s="735" t="s">
        <v>2783</v>
      </c>
      <c r="H1659" s="735" t="s">
        <v>912</v>
      </c>
      <c r="I1659" s="735" t="s">
        <v>1031</v>
      </c>
      <c r="J1659" s="838" t="s">
        <v>2713</v>
      </c>
      <c r="K1659" s="840">
        <v>2</v>
      </c>
      <c r="L1659" s="574">
        <v>12</v>
      </c>
      <c r="M1659" s="841">
        <v>22960.799999999999</v>
      </c>
      <c r="N1659" s="839">
        <v>2</v>
      </c>
      <c r="O1659" s="574">
        <v>6</v>
      </c>
      <c r="P1659" s="689">
        <v>11784.15</v>
      </c>
    </row>
    <row r="1660" spans="1:16" s="770" customFormat="1" ht="36">
      <c r="A1660" s="727" t="s">
        <v>18642</v>
      </c>
      <c r="B1660" s="693" t="s">
        <v>7471</v>
      </c>
      <c r="C1660" s="575" t="s">
        <v>73</v>
      </c>
      <c r="D1660" s="735" t="s">
        <v>847</v>
      </c>
      <c r="E1660" s="739">
        <v>1750</v>
      </c>
      <c r="F1660" s="573" t="s">
        <v>2784</v>
      </c>
      <c r="G1660" s="735" t="s">
        <v>2785</v>
      </c>
      <c r="H1660" s="735" t="s">
        <v>770</v>
      </c>
      <c r="I1660" s="735" t="s">
        <v>921</v>
      </c>
      <c r="J1660" s="838" t="s">
        <v>2786</v>
      </c>
      <c r="K1660" s="840">
        <v>2</v>
      </c>
      <c r="L1660" s="574">
        <v>12</v>
      </c>
      <c r="M1660" s="841">
        <v>22360.799999999999</v>
      </c>
      <c r="N1660" s="839">
        <v>2</v>
      </c>
      <c r="O1660" s="574">
        <v>6</v>
      </c>
      <c r="P1660" s="689">
        <v>11461.65</v>
      </c>
    </row>
    <row r="1661" spans="1:16" s="770" customFormat="1" ht="24">
      <c r="A1661" s="727" t="s">
        <v>18642</v>
      </c>
      <c r="B1661" s="693" t="s">
        <v>7471</v>
      </c>
      <c r="C1661" s="575" t="s">
        <v>73</v>
      </c>
      <c r="D1661" s="735" t="s">
        <v>1220</v>
      </c>
      <c r="E1661" s="739">
        <v>1850</v>
      </c>
      <c r="F1661" s="573" t="s">
        <v>2787</v>
      </c>
      <c r="G1661" s="735" t="s">
        <v>2788</v>
      </c>
      <c r="H1661" s="735" t="s">
        <v>941</v>
      </c>
      <c r="I1661" s="735" t="s">
        <v>771</v>
      </c>
      <c r="J1661" s="838" t="s">
        <v>2789</v>
      </c>
      <c r="K1661" s="840">
        <v>3</v>
      </c>
      <c r="L1661" s="574">
        <v>12</v>
      </c>
      <c r="M1661" s="841">
        <v>23560.799999999999</v>
      </c>
      <c r="N1661" s="839">
        <v>2</v>
      </c>
      <c r="O1661" s="574">
        <v>6</v>
      </c>
      <c r="P1661" s="689">
        <v>12106.65</v>
      </c>
    </row>
    <row r="1662" spans="1:16" s="770" customFormat="1" ht="24">
      <c r="A1662" s="727" t="s">
        <v>18642</v>
      </c>
      <c r="B1662" s="693" t="s">
        <v>7471</v>
      </c>
      <c r="C1662" s="575" t="s">
        <v>73</v>
      </c>
      <c r="D1662" s="735" t="s">
        <v>767</v>
      </c>
      <c r="E1662" s="739">
        <v>1700</v>
      </c>
      <c r="F1662" s="573" t="s">
        <v>2790</v>
      </c>
      <c r="G1662" s="735" t="s">
        <v>2791</v>
      </c>
      <c r="H1662" s="735" t="s">
        <v>824</v>
      </c>
      <c r="I1662" s="735" t="s">
        <v>771</v>
      </c>
      <c r="J1662" s="838" t="s">
        <v>825</v>
      </c>
      <c r="K1662" s="840">
        <v>4</v>
      </c>
      <c r="L1662" s="574">
        <v>12</v>
      </c>
      <c r="M1662" s="841">
        <v>21760.799999999999</v>
      </c>
      <c r="N1662" s="839">
        <v>2</v>
      </c>
      <c r="O1662" s="574">
        <v>6</v>
      </c>
      <c r="P1662" s="689">
        <v>11139.15</v>
      </c>
    </row>
    <row r="1663" spans="1:16" s="770" customFormat="1" ht="24">
      <c r="A1663" s="727" t="s">
        <v>18642</v>
      </c>
      <c r="B1663" s="693" t="s">
        <v>7471</v>
      </c>
      <c r="C1663" s="575" t="s">
        <v>73</v>
      </c>
      <c r="D1663" s="735" t="s">
        <v>1018</v>
      </c>
      <c r="E1663" s="739">
        <v>1800</v>
      </c>
      <c r="F1663" s="573" t="s">
        <v>2792</v>
      </c>
      <c r="G1663" s="735" t="s">
        <v>2793</v>
      </c>
      <c r="H1663" s="735" t="s">
        <v>920</v>
      </c>
      <c r="I1663" s="735" t="s">
        <v>802</v>
      </c>
      <c r="J1663" s="838" t="s">
        <v>1769</v>
      </c>
      <c r="K1663" s="840">
        <v>2</v>
      </c>
      <c r="L1663" s="574">
        <v>12</v>
      </c>
      <c r="M1663" s="841">
        <v>22960.799999999999</v>
      </c>
      <c r="N1663" s="839">
        <v>2</v>
      </c>
      <c r="O1663" s="574">
        <v>6</v>
      </c>
      <c r="P1663" s="689">
        <v>11784.15</v>
      </c>
    </row>
    <row r="1664" spans="1:16" s="770" customFormat="1" ht="24">
      <c r="A1664" s="727" t="s">
        <v>18642</v>
      </c>
      <c r="B1664" s="693" t="s">
        <v>7471</v>
      </c>
      <c r="C1664" s="575" t="s">
        <v>73</v>
      </c>
      <c r="D1664" s="735" t="s">
        <v>2794</v>
      </c>
      <c r="E1664" s="739">
        <v>2500</v>
      </c>
      <c r="F1664" s="573" t="s">
        <v>2795</v>
      </c>
      <c r="G1664" s="735" t="s">
        <v>2796</v>
      </c>
      <c r="H1664" s="735" t="s">
        <v>1532</v>
      </c>
      <c r="I1664" s="735" t="s">
        <v>771</v>
      </c>
      <c r="J1664" s="838" t="s">
        <v>2797</v>
      </c>
      <c r="K1664" s="840">
        <v>2</v>
      </c>
      <c r="L1664" s="574">
        <v>12</v>
      </c>
      <c r="M1664" s="841">
        <v>31360.799999999999</v>
      </c>
      <c r="N1664" s="839">
        <v>2</v>
      </c>
      <c r="O1664" s="574">
        <v>6</v>
      </c>
      <c r="P1664" s="689">
        <v>16044.9</v>
      </c>
    </row>
    <row r="1665" spans="1:16" s="770" customFormat="1" ht="24">
      <c r="A1665" s="727" t="s">
        <v>18642</v>
      </c>
      <c r="B1665" s="693" t="s">
        <v>7471</v>
      </c>
      <c r="C1665" s="575" t="s">
        <v>73</v>
      </c>
      <c r="D1665" s="735" t="s">
        <v>1025</v>
      </c>
      <c r="E1665" s="739">
        <v>1900</v>
      </c>
      <c r="F1665" s="573" t="s">
        <v>2798</v>
      </c>
      <c r="G1665" s="735" t="s">
        <v>2799</v>
      </c>
      <c r="H1665" s="735" t="s">
        <v>1195</v>
      </c>
      <c r="I1665" s="735" t="s">
        <v>802</v>
      </c>
      <c r="J1665" s="838" t="s">
        <v>1240</v>
      </c>
      <c r="K1665" s="840">
        <v>4</v>
      </c>
      <c r="L1665" s="574">
        <v>12</v>
      </c>
      <c r="M1665" s="841">
        <v>24160.799999999999</v>
      </c>
      <c r="N1665" s="839">
        <v>2</v>
      </c>
      <c r="O1665" s="574">
        <v>6</v>
      </c>
      <c r="P1665" s="689">
        <v>12429.15</v>
      </c>
    </row>
    <row r="1666" spans="1:16" s="770" customFormat="1" ht="36">
      <c r="A1666" s="727" t="s">
        <v>18642</v>
      </c>
      <c r="B1666" s="693" t="s">
        <v>7471</v>
      </c>
      <c r="C1666" s="575" t="s">
        <v>73</v>
      </c>
      <c r="D1666" s="735" t="s">
        <v>905</v>
      </c>
      <c r="E1666" s="739">
        <v>1800</v>
      </c>
      <c r="F1666" s="573" t="s">
        <v>2800</v>
      </c>
      <c r="G1666" s="735" t="s">
        <v>2801</v>
      </c>
      <c r="H1666" s="735" t="s">
        <v>1047</v>
      </c>
      <c r="I1666" s="735" t="s">
        <v>944</v>
      </c>
      <c r="J1666" s="838" t="s">
        <v>2079</v>
      </c>
      <c r="K1666" s="840">
        <v>1</v>
      </c>
      <c r="L1666" s="574">
        <v>3</v>
      </c>
      <c r="M1666" s="841">
        <v>5740.2</v>
      </c>
      <c r="N1666" s="839">
        <v>2</v>
      </c>
      <c r="O1666" s="574">
        <v>6</v>
      </c>
      <c r="P1666" s="689">
        <v>13644.9</v>
      </c>
    </row>
    <row r="1667" spans="1:16" s="770" customFormat="1" ht="36">
      <c r="A1667" s="727" t="s">
        <v>18642</v>
      </c>
      <c r="B1667" s="693" t="s">
        <v>7471</v>
      </c>
      <c r="C1667" s="575" t="s">
        <v>73</v>
      </c>
      <c r="D1667" s="735" t="s">
        <v>828</v>
      </c>
      <c r="E1667" s="739">
        <v>2100</v>
      </c>
      <c r="F1667" s="573" t="s">
        <v>2800</v>
      </c>
      <c r="G1667" s="735" t="s">
        <v>2801</v>
      </c>
      <c r="H1667" s="735" t="s">
        <v>1047</v>
      </c>
      <c r="I1667" s="735" t="s">
        <v>944</v>
      </c>
      <c r="J1667" s="838" t="s">
        <v>2079</v>
      </c>
      <c r="K1667" s="840">
        <v>2</v>
      </c>
      <c r="L1667" s="574">
        <v>10</v>
      </c>
      <c r="M1667" s="841">
        <v>20040.599999999999</v>
      </c>
      <c r="N1667" s="839">
        <v>2</v>
      </c>
      <c r="O1667" s="574">
        <v>6</v>
      </c>
      <c r="P1667" s="689">
        <v>13644.9</v>
      </c>
    </row>
    <row r="1668" spans="1:16" s="770" customFormat="1" ht="24">
      <c r="A1668" s="727" t="s">
        <v>18642</v>
      </c>
      <c r="B1668" s="693" t="s">
        <v>7471</v>
      </c>
      <c r="C1668" s="575" t="s">
        <v>73</v>
      </c>
      <c r="D1668" s="735" t="s">
        <v>803</v>
      </c>
      <c r="E1668" s="739">
        <v>2200</v>
      </c>
      <c r="F1668" s="573" t="s">
        <v>2802</v>
      </c>
      <c r="G1668" s="735" t="s">
        <v>2803</v>
      </c>
      <c r="H1668" s="735" t="s">
        <v>858</v>
      </c>
      <c r="I1668" s="735" t="s">
        <v>771</v>
      </c>
      <c r="J1668" s="838" t="s">
        <v>858</v>
      </c>
      <c r="K1668" s="840">
        <v>4</v>
      </c>
      <c r="L1668" s="574">
        <v>12</v>
      </c>
      <c r="M1668" s="841">
        <v>27760.799999999999</v>
      </c>
      <c r="N1668" s="839">
        <v>2</v>
      </c>
      <c r="O1668" s="574">
        <v>6</v>
      </c>
      <c r="P1668" s="689">
        <v>14244.9</v>
      </c>
    </row>
    <row r="1669" spans="1:16" s="770" customFormat="1" ht="24">
      <c r="A1669" s="727" t="s">
        <v>18642</v>
      </c>
      <c r="B1669" s="693" t="s">
        <v>7471</v>
      </c>
      <c r="C1669" s="575" t="s">
        <v>73</v>
      </c>
      <c r="D1669" s="735" t="s">
        <v>1025</v>
      </c>
      <c r="E1669" s="739">
        <v>1900</v>
      </c>
      <c r="F1669" s="573" t="s">
        <v>2804</v>
      </c>
      <c r="G1669" s="735" t="s">
        <v>2805</v>
      </c>
      <c r="H1669" s="735" t="s">
        <v>888</v>
      </c>
      <c r="I1669" s="735" t="s">
        <v>771</v>
      </c>
      <c r="J1669" s="838" t="s">
        <v>948</v>
      </c>
      <c r="K1669" s="840">
        <v>4</v>
      </c>
      <c r="L1669" s="574">
        <v>12</v>
      </c>
      <c r="M1669" s="841">
        <v>24160.799999999999</v>
      </c>
      <c r="N1669" s="839">
        <v>2</v>
      </c>
      <c r="O1669" s="574">
        <v>6</v>
      </c>
      <c r="P1669" s="689">
        <v>12429.15</v>
      </c>
    </row>
    <row r="1670" spans="1:16" s="770" customFormat="1" ht="36">
      <c r="A1670" s="727" t="s">
        <v>18642</v>
      </c>
      <c r="B1670" s="693" t="s">
        <v>7471</v>
      </c>
      <c r="C1670" s="575" t="s">
        <v>73</v>
      </c>
      <c r="D1670" s="735" t="s">
        <v>2806</v>
      </c>
      <c r="E1670" s="739">
        <v>3500</v>
      </c>
      <c r="F1670" s="573" t="s">
        <v>2807</v>
      </c>
      <c r="G1670" s="735" t="s">
        <v>2808</v>
      </c>
      <c r="H1670" s="735" t="s">
        <v>811</v>
      </c>
      <c r="I1670" s="735" t="s">
        <v>771</v>
      </c>
      <c r="J1670" s="838" t="s">
        <v>811</v>
      </c>
      <c r="K1670" s="840">
        <v>2</v>
      </c>
      <c r="L1670" s="574">
        <v>13</v>
      </c>
      <c r="M1670" s="841">
        <v>43360.800000000003</v>
      </c>
      <c r="N1670" s="839">
        <v>2</v>
      </c>
      <c r="O1670" s="574">
        <v>6</v>
      </c>
      <c r="P1670" s="689">
        <v>22044.9</v>
      </c>
    </row>
    <row r="1671" spans="1:16" s="770" customFormat="1" ht="24">
      <c r="A1671" s="727" t="s">
        <v>18642</v>
      </c>
      <c r="B1671" s="693" t="s">
        <v>7471</v>
      </c>
      <c r="C1671" s="575" t="s">
        <v>73</v>
      </c>
      <c r="D1671" s="735" t="s">
        <v>783</v>
      </c>
      <c r="E1671" s="739">
        <v>1500</v>
      </c>
      <c r="F1671" s="573" t="s">
        <v>2809</v>
      </c>
      <c r="G1671" s="735" t="s">
        <v>2810</v>
      </c>
      <c r="H1671" s="735" t="s">
        <v>21</v>
      </c>
      <c r="I1671" s="735" t="s">
        <v>21</v>
      </c>
      <c r="J1671" s="838" t="s">
        <v>21</v>
      </c>
      <c r="K1671" s="840">
        <v>2</v>
      </c>
      <c r="L1671" s="574">
        <v>12</v>
      </c>
      <c r="M1671" s="841">
        <v>19360.8</v>
      </c>
      <c r="N1671" s="839">
        <v>2</v>
      </c>
      <c r="O1671" s="574">
        <v>6</v>
      </c>
      <c r="P1671" s="689">
        <v>9849.15</v>
      </c>
    </row>
    <row r="1672" spans="1:16" s="770" customFormat="1" ht="24">
      <c r="A1672" s="727" t="s">
        <v>18642</v>
      </c>
      <c r="B1672" s="693" t="s">
        <v>7471</v>
      </c>
      <c r="C1672" s="575" t="s">
        <v>73</v>
      </c>
      <c r="D1672" s="735" t="s">
        <v>2811</v>
      </c>
      <c r="E1672" s="739">
        <v>3400</v>
      </c>
      <c r="F1672" s="573" t="s">
        <v>2812</v>
      </c>
      <c r="G1672" s="735" t="s">
        <v>2813</v>
      </c>
      <c r="H1672" s="735" t="s">
        <v>1409</v>
      </c>
      <c r="I1672" s="735" t="s">
        <v>771</v>
      </c>
      <c r="J1672" s="838" t="s">
        <v>1409</v>
      </c>
      <c r="K1672" s="840">
        <v>2</v>
      </c>
      <c r="L1672" s="574">
        <v>12</v>
      </c>
      <c r="M1672" s="841">
        <v>42160.800000000003</v>
      </c>
      <c r="N1672" s="839">
        <v>2</v>
      </c>
      <c r="O1672" s="574">
        <v>6</v>
      </c>
      <c r="P1672" s="689">
        <v>21444.9</v>
      </c>
    </row>
    <row r="1673" spans="1:16" s="770" customFormat="1" ht="24">
      <c r="A1673" s="727" t="s">
        <v>18642</v>
      </c>
      <c r="B1673" s="693" t="s">
        <v>7471</v>
      </c>
      <c r="C1673" s="575" t="s">
        <v>73</v>
      </c>
      <c r="D1673" s="735" t="s">
        <v>909</v>
      </c>
      <c r="E1673" s="739">
        <v>2100</v>
      </c>
      <c r="F1673" s="573" t="s">
        <v>2814</v>
      </c>
      <c r="G1673" s="735" t="s">
        <v>2815</v>
      </c>
      <c r="H1673" s="735" t="s">
        <v>2816</v>
      </c>
      <c r="I1673" s="735" t="s">
        <v>944</v>
      </c>
      <c r="J1673" s="838" t="s">
        <v>2816</v>
      </c>
      <c r="K1673" s="840">
        <v>2</v>
      </c>
      <c r="L1673" s="574">
        <v>12</v>
      </c>
      <c r="M1673" s="841">
        <v>26560.799999999999</v>
      </c>
      <c r="N1673" s="839">
        <v>2</v>
      </c>
      <c r="O1673" s="574">
        <v>6</v>
      </c>
      <c r="P1673" s="689">
        <v>13644.9</v>
      </c>
    </row>
    <row r="1674" spans="1:16" s="770" customFormat="1">
      <c r="A1674" s="727" t="s">
        <v>18642</v>
      </c>
      <c r="B1674" s="693" t="s">
        <v>7471</v>
      </c>
      <c r="C1674" s="575" t="s">
        <v>73</v>
      </c>
      <c r="D1674" s="735" t="s">
        <v>2817</v>
      </c>
      <c r="E1674" s="739">
        <v>3000</v>
      </c>
      <c r="F1674" s="573" t="s">
        <v>2818</v>
      </c>
      <c r="G1674" s="735" t="s">
        <v>2819</v>
      </c>
      <c r="H1674" s="735" t="s">
        <v>824</v>
      </c>
      <c r="I1674" s="735" t="s">
        <v>771</v>
      </c>
      <c r="J1674" s="838" t="s">
        <v>825</v>
      </c>
      <c r="K1674" s="840">
        <v>2</v>
      </c>
      <c r="L1674" s="574">
        <v>12</v>
      </c>
      <c r="M1674" s="841">
        <v>37360.800000000003</v>
      </c>
      <c r="N1674" s="839">
        <v>2</v>
      </c>
      <c r="O1674" s="574">
        <v>6</v>
      </c>
      <c r="P1674" s="689">
        <v>19044.900000000001</v>
      </c>
    </row>
    <row r="1675" spans="1:16" s="770" customFormat="1" ht="24">
      <c r="A1675" s="727" t="s">
        <v>18642</v>
      </c>
      <c r="B1675" s="693" t="s">
        <v>7471</v>
      </c>
      <c r="C1675" s="575" t="s">
        <v>73</v>
      </c>
      <c r="D1675" s="735" t="s">
        <v>897</v>
      </c>
      <c r="E1675" s="739">
        <v>2100</v>
      </c>
      <c r="F1675" s="573" t="s">
        <v>2820</v>
      </c>
      <c r="G1675" s="735" t="s">
        <v>2821</v>
      </c>
      <c r="H1675" s="735" t="s">
        <v>824</v>
      </c>
      <c r="I1675" s="735" t="s">
        <v>771</v>
      </c>
      <c r="J1675" s="838" t="s">
        <v>825</v>
      </c>
      <c r="K1675" s="840">
        <v>2</v>
      </c>
      <c r="L1675" s="574">
        <v>12</v>
      </c>
      <c r="M1675" s="841">
        <v>26560.799999999999</v>
      </c>
      <c r="N1675" s="839">
        <v>2</v>
      </c>
      <c r="O1675" s="574">
        <v>6</v>
      </c>
      <c r="P1675" s="689">
        <v>13644.9</v>
      </c>
    </row>
    <row r="1676" spans="1:16" s="770" customFormat="1" ht="24">
      <c r="A1676" s="727" t="s">
        <v>18642</v>
      </c>
      <c r="B1676" s="693" t="s">
        <v>7471</v>
      </c>
      <c r="C1676" s="575" t="s">
        <v>73</v>
      </c>
      <c r="D1676" s="735" t="s">
        <v>767</v>
      </c>
      <c r="E1676" s="739">
        <v>1700</v>
      </c>
      <c r="F1676" s="573" t="s">
        <v>2822</v>
      </c>
      <c r="G1676" s="735" t="s">
        <v>2823</v>
      </c>
      <c r="H1676" s="735" t="s">
        <v>1233</v>
      </c>
      <c r="I1676" s="735" t="s">
        <v>802</v>
      </c>
      <c r="J1676" s="838" t="s">
        <v>2824</v>
      </c>
      <c r="K1676" s="840">
        <v>4</v>
      </c>
      <c r="L1676" s="574">
        <v>12</v>
      </c>
      <c r="M1676" s="841">
        <v>21760.799999999999</v>
      </c>
      <c r="N1676" s="839">
        <v>2</v>
      </c>
      <c r="O1676" s="574">
        <v>6</v>
      </c>
      <c r="P1676" s="689">
        <v>11139.15</v>
      </c>
    </row>
    <row r="1677" spans="1:16" s="770" customFormat="1" ht="24">
      <c r="A1677" s="727" t="s">
        <v>18642</v>
      </c>
      <c r="B1677" s="693" t="s">
        <v>7471</v>
      </c>
      <c r="C1677" s="575" t="s">
        <v>73</v>
      </c>
      <c r="D1677" s="735" t="s">
        <v>913</v>
      </c>
      <c r="E1677" s="739">
        <v>1600</v>
      </c>
      <c r="F1677" s="573" t="s">
        <v>2825</v>
      </c>
      <c r="G1677" s="735" t="s">
        <v>2826</v>
      </c>
      <c r="H1677" s="735" t="s">
        <v>21</v>
      </c>
      <c r="I1677" s="735" t="s">
        <v>21</v>
      </c>
      <c r="J1677" s="838" t="s">
        <v>21</v>
      </c>
      <c r="K1677" s="840">
        <v>2</v>
      </c>
      <c r="L1677" s="574">
        <v>12</v>
      </c>
      <c r="M1677" s="841">
        <v>20560.8</v>
      </c>
      <c r="N1677" s="839">
        <v>2</v>
      </c>
      <c r="O1677" s="574">
        <v>6</v>
      </c>
      <c r="P1677" s="689">
        <v>10494.15</v>
      </c>
    </row>
    <row r="1678" spans="1:16" s="770" customFormat="1" ht="36">
      <c r="A1678" s="727" t="s">
        <v>18642</v>
      </c>
      <c r="B1678" s="693" t="s">
        <v>7471</v>
      </c>
      <c r="C1678" s="575" t="s">
        <v>73</v>
      </c>
      <c r="D1678" s="735" t="s">
        <v>1014</v>
      </c>
      <c r="E1678" s="739">
        <v>1600</v>
      </c>
      <c r="F1678" s="573" t="s">
        <v>2827</v>
      </c>
      <c r="G1678" s="735" t="s">
        <v>2828</v>
      </c>
      <c r="H1678" s="735" t="s">
        <v>2829</v>
      </c>
      <c r="I1678" s="735" t="s">
        <v>839</v>
      </c>
      <c r="J1678" s="838" t="s">
        <v>2830</v>
      </c>
      <c r="K1678" s="840">
        <v>2</v>
      </c>
      <c r="L1678" s="574">
        <v>12</v>
      </c>
      <c r="M1678" s="841">
        <v>20560.8</v>
      </c>
      <c r="N1678" s="839">
        <v>2</v>
      </c>
      <c r="O1678" s="574">
        <v>6</v>
      </c>
      <c r="P1678" s="689">
        <v>10494.15</v>
      </c>
    </row>
    <row r="1679" spans="1:16" s="770" customFormat="1" ht="36">
      <c r="A1679" s="727" t="s">
        <v>18642</v>
      </c>
      <c r="B1679" s="693" t="s">
        <v>7471</v>
      </c>
      <c r="C1679" s="575" t="s">
        <v>73</v>
      </c>
      <c r="D1679" s="735" t="s">
        <v>1261</v>
      </c>
      <c r="E1679" s="739">
        <v>1900</v>
      </c>
      <c r="F1679" s="573" t="s">
        <v>2831</v>
      </c>
      <c r="G1679" s="735" t="s">
        <v>2832</v>
      </c>
      <c r="H1679" s="735" t="s">
        <v>859</v>
      </c>
      <c r="I1679" s="735" t="s">
        <v>771</v>
      </c>
      <c r="J1679" s="838" t="s">
        <v>859</v>
      </c>
      <c r="K1679" s="840">
        <v>4</v>
      </c>
      <c r="L1679" s="574">
        <v>12</v>
      </c>
      <c r="M1679" s="841">
        <v>24160.799999999999</v>
      </c>
      <c r="N1679" s="839">
        <v>2</v>
      </c>
      <c r="O1679" s="574">
        <v>6</v>
      </c>
      <c r="P1679" s="689">
        <v>12429.15</v>
      </c>
    </row>
    <row r="1680" spans="1:16" s="770" customFormat="1" ht="24">
      <c r="A1680" s="727" t="s">
        <v>18642</v>
      </c>
      <c r="B1680" s="693" t="s">
        <v>7471</v>
      </c>
      <c r="C1680" s="575" t="s">
        <v>73</v>
      </c>
      <c r="D1680" s="735" t="s">
        <v>767</v>
      </c>
      <c r="E1680" s="739">
        <v>1700</v>
      </c>
      <c r="F1680" s="573" t="s">
        <v>2833</v>
      </c>
      <c r="G1680" s="735" t="s">
        <v>2834</v>
      </c>
      <c r="H1680" s="735" t="s">
        <v>935</v>
      </c>
      <c r="I1680" s="735" t="s">
        <v>771</v>
      </c>
      <c r="J1680" s="838" t="s">
        <v>935</v>
      </c>
      <c r="K1680" s="840">
        <v>4</v>
      </c>
      <c r="L1680" s="574">
        <v>12</v>
      </c>
      <c r="M1680" s="841">
        <v>21760.799999999999</v>
      </c>
      <c r="N1680" s="839">
        <v>3</v>
      </c>
      <c r="O1680" s="574">
        <v>6</v>
      </c>
      <c r="P1680" s="689">
        <v>11139.15</v>
      </c>
    </row>
    <row r="1681" spans="1:16" s="770" customFormat="1" ht="24">
      <c r="A1681" s="727" t="s">
        <v>18642</v>
      </c>
      <c r="B1681" s="693" t="s">
        <v>7471</v>
      </c>
      <c r="C1681" s="575" t="s">
        <v>73</v>
      </c>
      <c r="D1681" s="735" t="s">
        <v>787</v>
      </c>
      <c r="E1681" s="739">
        <v>1600</v>
      </c>
      <c r="F1681" s="573" t="s">
        <v>2835</v>
      </c>
      <c r="G1681" s="735" t="s">
        <v>2836</v>
      </c>
      <c r="H1681" s="735" t="s">
        <v>21</v>
      </c>
      <c r="I1681" s="735" t="s">
        <v>21</v>
      </c>
      <c r="J1681" s="838" t="s">
        <v>21</v>
      </c>
      <c r="K1681" s="840">
        <v>2</v>
      </c>
      <c r="L1681" s="574">
        <v>12</v>
      </c>
      <c r="M1681" s="841">
        <v>20560.8</v>
      </c>
      <c r="N1681" s="839">
        <v>3</v>
      </c>
      <c r="O1681" s="574">
        <v>6</v>
      </c>
      <c r="P1681" s="689">
        <v>10494.15</v>
      </c>
    </row>
    <row r="1682" spans="1:16" s="770" customFormat="1" ht="24">
      <c r="A1682" s="727" t="s">
        <v>18642</v>
      </c>
      <c r="B1682" s="693" t="s">
        <v>7471</v>
      </c>
      <c r="C1682" s="575" t="s">
        <v>73</v>
      </c>
      <c r="D1682" s="735" t="s">
        <v>2837</v>
      </c>
      <c r="E1682" s="739">
        <v>3400</v>
      </c>
      <c r="F1682" s="573" t="s">
        <v>2838</v>
      </c>
      <c r="G1682" s="735" t="s">
        <v>2839</v>
      </c>
      <c r="H1682" s="735" t="s">
        <v>21</v>
      </c>
      <c r="I1682" s="735" t="s">
        <v>21</v>
      </c>
      <c r="J1682" s="838" t="s">
        <v>21</v>
      </c>
      <c r="K1682" s="840">
        <v>1</v>
      </c>
      <c r="L1682" s="574">
        <v>3</v>
      </c>
      <c r="M1682" s="841">
        <v>8138.6</v>
      </c>
      <c r="N1682" s="839">
        <v>2</v>
      </c>
      <c r="O1682" s="574">
        <v>6</v>
      </c>
      <c r="P1682" s="689">
        <v>21444.9</v>
      </c>
    </row>
    <row r="1683" spans="1:16" s="770" customFormat="1" ht="36">
      <c r="A1683" s="727" t="s">
        <v>18642</v>
      </c>
      <c r="B1683" s="693" t="s">
        <v>7471</v>
      </c>
      <c r="C1683" s="575" t="s">
        <v>73</v>
      </c>
      <c r="D1683" s="735" t="s">
        <v>828</v>
      </c>
      <c r="E1683" s="739">
        <v>2100</v>
      </c>
      <c r="F1683" s="573" t="s">
        <v>2840</v>
      </c>
      <c r="G1683" s="735" t="s">
        <v>2841</v>
      </c>
      <c r="H1683" s="735" t="s">
        <v>887</v>
      </c>
      <c r="I1683" s="735" t="s">
        <v>771</v>
      </c>
      <c r="J1683" s="838" t="s">
        <v>888</v>
      </c>
      <c r="K1683" s="840">
        <v>2</v>
      </c>
      <c r="L1683" s="574">
        <v>12</v>
      </c>
      <c r="M1683" s="841">
        <v>26560.799999999999</v>
      </c>
      <c r="N1683" s="839">
        <v>2</v>
      </c>
      <c r="O1683" s="574">
        <v>6</v>
      </c>
      <c r="P1683" s="689">
        <v>13644.9</v>
      </c>
    </row>
    <row r="1684" spans="1:16" s="770" customFormat="1" ht="24">
      <c r="A1684" s="727" t="s">
        <v>18642</v>
      </c>
      <c r="B1684" s="693" t="s">
        <v>7471</v>
      </c>
      <c r="C1684" s="575" t="s">
        <v>73</v>
      </c>
      <c r="D1684" s="735" t="s">
        <v>1846</v>
      </c>
      <c r="E1684" s="739">
        <v>1900</v>
      </c>
      <c r="F1684" s="573" t="s">
        <v>2842</v>
      </c>
      <c r="G1684" s="735" t="s">
        <v>2843</v>
      </c>
      <c r="H1684" s="735" t="s">
        <v>2190</v>
      </c>
      <c r="I1684" s="735" t="s">
        <v>921</v>
      </c>
      <c r="J1684" s="838" t="s">
        <v>2844</v>
      </c>
      <c r="K1684" s="840">
        <v>3</v>
      </c>
      <c r="L1684" s="574">
        <v>12</v>
      </c>
      <c r="M1684" s="841">
        <v>24160.799999999999</v>
      </c>
      <c r="N1684" s="839">
        <v>2</v>
      </c>
      <c r="O1684" s="574">
        <v>6</v>
      </c>
      <c r="P1684" s="689">
        <v>12429.15</v>
      </c>
    </row>
    <row r="1685" spans="1:16" s="770" customFormat="1" ht="24">
      <c r="A1685" s="727" t="s">
        <v>18642</v>
      </c>
      <c r="B1685" s="693" t="s">
        <v>7471</v>
      </c>
      <c r="C1685" s="575" t="s">
        <v>73</v>
      </c>
      <c r="D1685" s="735" t="s">
        <v>818</v>
      </c>
      <c r="E1685" s="739">
        <v>1700</v>
      </c>
      <c r="F1685" s="573" t="s">
        <v>2845</v>
      </c>
      <c r="G1685" s="735" t="s">
        <v>2846</v>
      </c>
      <c r="H1685" s="735" t="s">
        <v>770</v>
      </c>
      <c r="I1685" s="735" t="s">
        <v>802</v>
      </c>
      <c r="J1685" s="838" t="s">
        <v>770</v>
      </c>
      <c r="K1685" s="840">
        <v>1</v>
      </c>
      <c r="L1685" s="574">
        <v>5</v>
      </c>
      <c r="M1685" s="841">
        <v>8612.4599999999991</v>
      </c>
      <c r="N1685" s="839" t="s">
        <v>786</v>
      </c>
      <c r="O1685" s="574" t="s">
        <v>786</v>
      </c>
      <c r="P1685" s="689"/>
    </row>
    <row r="1686" spans="1:16" s="770" customFormat="1" ht="24">
      <c r="A1686" s="727" t="s">
        <v>18642</v>
      </c>
      <c r="B1686" s="693" t="s">
        <v>7471</v>
      </c>
      <c r="C1686" s="575" t="s">
        <v>73</v>
      </c>
      <c r="D1686" s="735" t="s">
        <v>1574</v>
      </c>
      <c r="E1686" s="739">
        <v>1800</v>
      </c>
      <c r="F1686" s="573" t="s">
        <v>2847</v>
      </c>
      <c r="G1686" s="735" t="s">
        <v>2848</v>
      </c>
      <c r="H1686" s="735" t="s">
        <v>864</v>
      </c>
      <c r="I1686" s="735" t="s">
        <v>1031</v>
      </c>
      <c r="J1686" s="838" t="s">
        <v>864</v>
      </c>
      <c r="K1686" s="840">
        <v>2</v>
      </c>
      <c r="L1686" s="574">
        <v>12</v>
      </c>
      <c r="M1686" s="841">
        <v>22960.799999999999</v>
      </c>
      <c r="N1686" s="839">
        <v>2</v>
      </c>
      <c r="O1686" s="574">
        <v>6</v>
      </c>
      <c r="P1686" s="689">
        <v>11784.15</v>
      </c>
    </row>
    <row r="1687" spans="1:16" s="770" customFormat="1" ht="24">
      <c r="A1687" s="727" t="s">
        <v>18642</v>
      </c>
      <c r="B1687" s="693" t="s">
        <v>7471</v>
      </c>
      <c r="C1687" s="575" t="s">
        <v>73</v>
      </c>
      <c r="D1687" s="735" t="s">
        <v>1226</v>
      </c>
      <c r="E1687" s="739">
        <v>3900</v>
      </c>
      <c r="F1687" s="573" t="s">
        <v>2849</v>
      </c>
      <c r="G1687" s="735" t="s">
        <v>2850</v>
      </c>
      <c r="H1687" s="735" t="s">
        <v>2851</v>
      </c>
      <c r="I1687" s="735" t="s">
        <v>771</v>
      </c>
      <c r="J1687" s="838" t="s">
        <v>952</v>
      </c>
      <c r="K1687" s="840">
        <v>3</v>
      </c>
      <c r="L1687" s="574">
        <v>12</v>
      </c>
      <c r="M1687" s="841">
        <v>48160.800000000003</v>
      </c>
      <c r="N1687" s="839">
        <v>2</v>
      </c>
      <c r="O1687" s="574">
        <v>6</v>
      </c>
      <c r="P1687" s="689">
        <v>24444.9</v>
      </c>
    </row>
    <row r="1688" spans="1:16" s="770" customFormat="1" ht="24">
      <c r="A1688" s="727" t="s">
        <v>18642</v>
      </c>
      <c r="B1688" s="693" t="s">
        <v>7471</v>
      </c>
      <c r="C1688" s="575" t="s">
        <v>73</v>
      </c>
      <c r="D1688" s="735" t="s">
        <v>2852</v>
      </c>
      <c r="E1688" s="739">
        <v>2900</v>
      </c>
      <c r="F1688" s="573" t="s">
        <v>2853</v>
      </c>
      <c r="G1688" s="735" t="s">
        <v>2854</v>
      </c>
      <c r="H1688" s="735" t="s">
        <v>1135</v>
      </c>
      <c r="I1688" s="735" t="s">
        <v>771</v>
      </c>
      <c r="J1688" s="838" t="s">
        <v>1135</v>
      </c>
      <c r="K1688" s="840">
        <v>2</v>
      </c>
      <c r="L1688" s="574">
        <v>12</v>
      </c>
      <c r="M1688" s="841">
        <v>36160.800000000003</v>
      </c>
      <c r="N1688" s="839">
        <v>2</v>
      </c>
      <c r="O1688" s="574">
        <v>6</v>
      </c>
      <c r="P1688" s="689">
        <v>18444.900000000001</v>
      </c>
    </row>
    <row r="1689" spans="1:16" s="770" customFormat="1" ht="24">
      <c r="A1689" s="727" t="s">
        <v>18642</v>
      </c>
      <c r="B1689" s="693" t="s">
        <v>7471</v>
      </c>
      <c r="C1689" s="575" t="s">
        <v>73</v>
      </c>
      <c r="D1689" s="735" t="s">
        <v>818</v>
      </c>
      <c r="E1689" s="739">
        <v>1700</v>
      </c>
      <c r="F1689" s="573" t="s">
        <v>2855</v>
      </c>
      <c r="G1689" s="735" t="s">
        <v>2856</v>
      </c>
      <c r="H1689" s="735" t="s">
        <v>1135</v>
      </c>
      <c r="I1689" s="735" t="s">
        <v>802</v>
      </c>
      <c r="J1689" s="838" t="s">
        <v>2857</v>
      </c>
      <c r="K1689" s="840">
        <v>4</v>
      </c>
      <c r="L1689" s="574">
        <v>12</v>
      </c>
      <c r="M1689" s="841">
        <v>21760.799999999999</v>
      </c>
      <c r="N1689" s="839">
        <v>2</v>
      </c>
      <c r="O1689" s="574">
        <v>6</v>
      </c>
      <c r="P1689" s="689">
        <v>11139.15</v>
      </c>
    </row>
    <row r="1690" spans="1:16" s="770" customFormat="1" ht="24">
      <c r="A1690" s="727" t="s">
        <v>18642</v>
      </c>
      <c r="B1690" s="693" t="s">
        <v>7471</v>
      </c>
      <c r="C1690" s="575" t="s">
        <v>73</v>
      </c>
      <c r="D1690" s="735" t="s">
        <v>821</v>
      </c>
      <c r="E1690" s="739">
        <v>1900</v>
      </c>
      <c r="F1690" s="573" t="s">
        <v>2858</v>
      </c>
      <c r="G1690" s="735" t="s">
        <v>2859</v>
      </c>
      <c r="H1690" s="735" t="s">
        <v>934</v>
      </c>
      <c r="I1690" s="735" t="s">
        <v>802</v>
      </c>
      <c r="J1690" s="838" t="s">
        <v>935</v>
      </c>
      <c r="K1690" s="840">
        <v>2</v>
      </c>
      <c r="L1690" s="574">
        <v>12</v>
      </c>
      <c r="M1690" s="841">
        <v>24097.46</v>
      </c>
      <c r="N1690" s="839">
        <v>2</v>
      </c>
      <c r="O1690" s="574">
        <v>6</v>
      </c>
      <c r="P1690" s="689">
        <v>12429.15</v>
      </c>
    </row>
    <row r="1691" spans="1:16" s="770" customFormat="1" ht="24">
      <c r="A1691" s="727" t="s">
        <v>18642</v>
      </c>
      <c r="B1691" s="693" t="s">
        <v>7471</v>
      </c>
      <c r="C1691" s="575" t="s">
        <v>73</v>
      </c>
      <c r="D1691" s="735" t="s">
        <v>767</v>
      </c>
      <c r="E1691" s="739">
        <v>1700</v>
      </c>
      <c r="F1691" s="573" t="s">
        <v>2860</v>
      </c>
      <c r="G1691" s="735" t="s">
        <v>2861</v>
      </c>
      <c r="H1691" s="735" t="s">
        <v>887</v>
      </c>
      <c r="I1691" s="735" t="s">
        <v>771</v>
      </c>
      <c r="J1691" s="838" t="s">
        <v>2862</v>
      </c>
      <c r="K1691" s="840">
        <v>4</v>
      </c>
      <c r="L1691" s="574">
        <v>12</v>
      </c>
      <c r="M1691" s="841">
        <v>21760.799999999999</v>
      </c>
      <c r="N1691" s="839">
        <v>2</v>
      </c>
      <c r="O1691" s="574">
        <v>6</v>
      </c>
      <c r="P1691" s="689">
        <v>11139.15</v>
      </c>
    </row>
    <row r="1692" spans="1:16" s="770" customFormat="1" ht="24">
      <c r="A1692" s="727" t="s">
        <v>18642</v>
      </c>
      <c r="B1692" s="693" t="s">
        <v>7471</v>
      </c>
      <c r="C1692" s="575" t="s">
        <v>73</v>
      </c>
      <c r="D1692" s="735" t="s">
        <v>818</v>
      </c>
      <c r="E1692" s="739">
        <v>1700</v>
      </c>
      <c r="F1692" s="573" t="s">
        <v>2863</v>
      </c>
      <c r="G1692" s="735" t="s">
        <v>2864</v>
      </c>
      <c r="H1692" s="735" t="s">
        <v>858</v>
      </c>
      <c r="I1692" s="735" t="s">
        <v>771</v>
      </c>
      <c r="J1692" s="838" t="s">
        <v>859</v>
      </c>
      <c r="K1692" s="840">
        <v>4</v>
      </c>
      <c r="L1692" s="574">
        <v>12</v>
      </c>
      <c r="M1692" s="841">
        <v>21760.799999999999</v>
      </c>
      <c r="N1692" s="839">
        <v>2</v>
      </c>
      <c r="O1692" s="574">
        <v>6</v>
      </c>
      <c r="P1692" s="689">
        <v>11139.15</v>
      </c>
    </row>
    <row r="1693" spans="1:16" s="770" customFormat="1" ht="24">
      <c r="A1693" s="727" t="s">
        <v>18642</v>
      </c>
      <c r="B1693" s="693" t="s">
        <v>7471</v>
      </c>
      <c r="C1693" s="575" t="s">
        <v>73</v>
      </c>
      <c r="D1693" s="735" t="s">
        <v>803</v>
      </c>
      <c r="E1693" s="739">
        <v>2200</v>
      </c>
      <c r="F1693" s="573" t="s">
        <v>2865</v>
      </c>
      <c r="G1693" s="735" t="s">
        <v>2866</v>
      </c>
      <c r="H1693" s="735" t="s">
        <v>1135</v>
      </c>
      <c r="I1693" s="735" t="s">
        <v>771</v>
      </c>
      <c r="J1693" s="838" t="s">
        <v>2180</v>
      </c>
      <c r="K1693" s="840">
        <v>4</v>
      </c>
      <c r="L1693" s="574">
        <v>12</v>
      </c>
      <c r="M1693" s="841">
        <v>27760.799999999999</v>
      </c>
      <c r="N1693" s="839">
        <v>2</v>
      </c>
      <c r="O1693" s="574">
        <v>6</v>
      </c>
      <c r="P1693" s="689">
        <v>14244.9</v>
      </c>
    </row>
    <row r="1694" spans="1:16" s="770" customFormat="1" ht="24">
      <c r="A1694" s="727" t="s">
        <v>18642</v>
      </c>
      <c r="B1694" s="693" t="s">
        <v>7471</v>
      </c>
      <c r="C1694" s="575" t="s">
        <v>73</v>
      </c>
      <c r="D1694" s="735" t="s">
        <v>1025</v>
      </c>
      <c r="E1694" s="739">
        <v>1900</v>
      </c>
      <c r="F1694" s="573" t="s">
        <v>2867</v>
      </c>
      <c r="G1694" s="735" t="s">
        <v>2868</v>
      </c>
      <c r="H1694" s="735" t="s">
        <v>864</v>
      </c>
      <c r="I1694" s="735" t="s">
        <v>771</v>
      </c>
      <c r="J1694" s="838" t="s">
        <v>1421</v>
      </c>
      <c r="K1694" s="840">
        <v>4</v>
      </c>
      <c r="L1694" s="574">
        <v>12</v>
      </c>
      <c r="M1694" s="841">
        <v>24160.799999999999</v>
      </c>
      <c r="N1694" s="839">
        <v>2</v>
      </c>
      <c r="O1694" s="574">
        <v>6</v>
      </c>
      <c r="P1694" s="689">
        <v>12429.15</v>
      </c>
    </row>
    <row r="1695" spans="1:16" s="770" customFormat="1" ht="36">
      <c r="A1695" s="727" t="s">
        <v>18642</v>
      </c>
      <c r="B1695" s="693" t="s">
        <v>7471</v>
      </c>
      <c r="C1695" s="575" t="s">
        <v>73</v>
      </c>
      <c r="D1695" s="735" t="s">
        <v>2869</v>
      </c>
      <c r="E1695" s="739">
        <v>3400</v>
      </c>
      <c r="F1695" s="573" t="s">
        <v>2870</v>
      </c>
      <c r="G1695" s="735" t="s">
        <v>2871</v>
      </c>
      <c r="H1695" s="735" t="s">
        <v>1091</v>
      </c>
      <c r="I1695" s="735" t="s">
        <v>1125</v>
      </c>
      <c r="J1695" s="838" t="s">
        <v>2872</v>
      </c>
      <c r="K1695" s="840">
        <v>3</v>
      </c>
      <c r="L1695" s="574">
        <v>12</v>
      </c>
      <c r="M1695" s="841">
        <v>42160.800000000003</v>
      </c>
      <c r="N1695" s="839">
        <v>2</v>
      </c>
      <c r="O1695" s="574">
        <v>6</v>
      </c>
      <c r="P1695" s="689">
        <v>21444.9</v>
      </c>
    </row>
    <row r="1696" spans="1:16" s="770" customFormat="1" ht="24">
      <c r="A1696" s="727" t="s">
        <v>18642</v>
      </c>
      <c r="B1696" s="693" t="s">
        <v>7471</v>
      </c>
      <c r="C1696" s="575" t="s">
        <v>73</v>
      </c>
      <c r="D1696" s="735" t="s">
        <v>913</v>
      </c>
      <c r="E1696" s="739">
        <v>1600</v>
      </c>
      <c r="F1696" s="573" t="s">
        <v>2873</v>
      </c>
      <c r="G1696" s="735" t="s">
        <v>2874</v>
      </c>
      <c r="H1696" s="735" t="s">
        <v>21</v>
      </c>
      <c r="I1696" s="735" t="s">
        <v>21</v>
      </c>
      <c r="J1696" s="838" t="s">
        <v>21</v>
      </c>
      <c r="K1696" s="840">
        <v>2</v>
      </c>
      <c r="L1696" s="574">
        <v>12</v>
      </c>
      <c r="M1696" s="841">
        <v>20560.8</v>
      </c>
      <c r="N1696" s="839">
        <v>2</v>
      </c>
      <c r="O1696" s="574">
        <v>6</v>
      </c>
      <c r="P1696" s="689">
        <v>10494.15</v>
      </c>
    </row>
    <row r="1697" spans="1:16" s="770" customFormat="1" ht="24">
      <c r="A1697" s="727" t="s">
        <v>18642</v>
      </c>
      <c r="B1697" s="693" t="s">
        <v>7471</v>
      </c>
      <c r="C1697" s="575" t="s">
        <v>73</v>
      </c>
      <c r="D1697" s="735" t="s">
        <v>767</v>
      </c>
      <c r="E1697" s="739">
        <v>1700</v>
      </c>
      <c r="F1697" s="573" t="s">
        <v>2875</v>
      </c>
      <c r="G1697" s="735" t="s">
        <v>2876</v>
      </c>
      <c r="H1697" s="735" t="s">
        <v>1404</v>
      </c>
      <c r="I1697" s="735" t="s">
        <v>802</v>
      </c>
      <c r="J1697" s="838" t="s">
        <v>1859</v>
      </c>
      <c r="K1697" s="840">
        <v>4</v>
      </c>
      <c r="L1697" s="574">
        <v>12</v>
      </c>
      <c r="M1697" s="841">
        <v>16269.36</v>
      </c>
      <c r="N1697" s="839">
        <v>2</v>
      </c>
      <c r="O1697" s="574">
        <v>6</v>
      </c>
      <c r="P1697" s="689">
        <v>11139.15</v>
      </c>
    </row>
    <row r="1698" spans="1:16" s="770" customFormat="1" ht="24">
      <c r="A1698" s="727" t="s">
        <v>18642</v>
      </c>
      <c r="B1698" s="693" t="s">
        <v>7471</v>
      </c>
      <c r="C1698" s="575" t="s">
        <v>73</v>
      </c>
      <c r="D1698" s="735" t="s">
        <v>2735</v>
      </c>
      <c r="E1698" s="739">
        <v>3400</v>
      </c>
      <c r="F1698" s="573" t="s">
        <v>2877</v>
      </c>
      <c r="G1698" s="735" t="s">
        <v>2878</v>
      </c>
      <c r="H1698" s="735" t="s">
        <v>1135</v>
      </c>
      <c r="I1698" s="735" t="s">
        <v>771</v>
      </c>
      <c r="J1698" s="838" t="s">
        <v>2180</v>
      </c>
      <c r="K1698" s="840">
        <v>2</v>
      </c>
      <c r="L1698" s="574">
        <v>12</v>
      </c>
      <c r="M1698" s="841">
        <v>42160.800000000003</v>
      </c>
      <c r="N1698" s="839">
        <v>2</v>
      </c>
      <c r="O1698" s="574">
        <v>6</v>
      </c>
      <c r="P1698" s="689">
        <v>21444.9</v>
      </c>
    </row>
    <row r="1699" spans="1:16" s="770" customFormat="1" ht="24">
      <c r="A1699" s="727" t="s">
        <v>18642</v>
      </c>
      <c r="B1699" s="693" t="s">
        <v>7471</v>
      </c>
      <c r="C1699" s="575" t="s">
        <v>73</v>
      </c>
      <c r="D1699" s="735" t="s">
        <v>767</v>
      </c>
      <c r="E1699" s="739">
        <v>1700</v>
      </c>
      <c r="F1699" s="573" t="s">
        <v>2879</v>
      </c>
      <c r="G1699" s="735" t="s">
        <v>2880</v>
      </c>
      <c r="H1699" s="735" t="s">
        <v>951</v>
      </c>
      <c r="I1699" s="735" t="s">
        <v>782</v>
      </c>
      <c r="J1699" s="838" t="s">
        <v>1936</v>
      </c>
      <c r="K1699" s="840">
        <v>4</v>
      </c>
      <c r="L1699" s="574">
        <v>12</v>
      </c>
      <c r="M1699" s="841">
        <v>21760.799999999999</v>
      </c>
      <c r="N1699" s="839">
        <v>3</v>
      </c>
      <c r="O1699" s="574">
        <v>6</v>
      </c>
      <c r="P1699" s="689">
        <v>11139.15</v>
      </c>
    </row>
    <row r="1700" spans="1:16" s="770" customFormat="1" ht="24">
      <c r="A1700" s="727" t="s">
        <v>18642</v>
      </c>
      <c r="B1700" s="693" t="s">
        <v>7471</v>
      </c>
      <c r="C1700" s="575" t="s">
        <v>73</v>
      </c>
      <c r="D1700" s="735" t="s">
        <v>767</v>
      </c>
      <c r="E1700" s="739">
        <v>1700</v>
      </c>
      <c r="F1700" s="573" t="s">
        <v>2881</v>
      </c>
      <c r="G1700" s="735" t="s">
        <v>2882</v>
      </c>
      <c r="H1700" s="735" t="s">
        <v>867</v>
      </c>
      <c r="I1700" s="735" t="s">
        <v>771</v>
      </c>
      <c r="J1700" s="838" t="s">
        <v>1672</v>
      </c>
      <c r="K1700" s="840">
        <v>4</v>
      </c>
      <c r="L1700" s="574">
        <v>12</v>
      </c>
      <c r="M1700" s="841">
        <v>21760.799999999999</v>
      </c>
      <c r="N1700" s="839">
        <v>3</v>
      </c>
      <c r="O1700" s="574">
        <v>6</v>
      </c>
      <c r="P1700" s="689">
        <v>11139.15</v>
      </c>
    </row>
    <row r="1701" spans="1:16" s="770" customFormat="1" ht="24">
      <c r="A1701" s="727" t="s">
        <v>18642</v>
      </c>
      <c r="B1701" s="693" t="s">
        <v>7471</v>
      </c>
      <c r="C1701" s="575" t="s">
        <v>73</v>
      </c>
      <c r="D1701" s="735" t="s">
        <v>1929</v>
      </c>
      <c r="E1701" s="739">
        <v>1800</v>
      </c>
      <c r="F1701" s="573" t="s">
        <v>2883</v>
      </c>
      <c r="G1701" s="735" t="s">
        <v>2884</v>
      </c>
      <c r="H1701" s="735" t="s">
        <v>1929</v>
      </c>
      <c r="I1701" s="735" t="s">
        <v>771</v>
      </c>
      <c r="J1701" s="838" t="s">
        <v>1929</v>
      </c>
      <c r="K1701" s="840">
        <v>2</v>
      </c>
      <c r="L1701" s="574">
        <v>12</v>
      </c>
      <c r="M1701" s="841">
        <v>22960.799999999999</v>
      </c>
      <c r="N1701" s="839">
        <v>2</v>
      </c>
      <c r="O1701" s="574">
        <v>6</v>
      </c>
      <c r="P1701" s="689">
        <v>11784.15</v>
      </c>
    </row>
    <row r="1702" spans="1:16" s="770" customFormat="1" ht="24">
      <c r="A1702" s="727" t="s">
        <v>18642</v>
      </c>
      <c r="B1702" s="693" t="s">
        <v>7471</v>
      </c>
      <c r="C1702" s="575" t="s">
        <v>73</v>
      </c>
      <c r="D1702" s="735" t="s">
        <v>813</v>
      </c>
      <c r="E1702" s="739">
        <v>1900</v>
      </c>
      <c r="F1702" s="573" t="s">
        <v>2885</v>
      </c>
      <c r="G1702" s="735" t="s">
        <v>2886</v>
      </c>
      <c r="H1702" s="735" t="s">
        <v>770</v>
      </c>
      <c r="I1702" s="735" t="s">
        <v>921</v>
      </c>
      <c r="J1702" s="838" t="s">
        <v>892</v>
      </c>
      <c r="K1702" s="840">
        <v>4</v>
      </c>
      <c r="L1702" s="574">
        <v>13</v>
      </c>
      <c r="M1702" s="841">
        <v>22547.77</v>
      </c>
      <c r="N1702" s="839">
        <v>3</v>
      </c>
      <c r="O1702" s="574">
        <v>7</v>
      </c>
      <c r="P1702" s="689">
        <v>12429.15</v>
      </c>
    </row>
    <row r="1703" spans="1:16" s="770" customFormat="1" ht="24">
      <c r="A1703" s="727" t="s">
        <v>18642</v>
      </c>
      <c r="B1703" s="693" t="s">
        <v>7471</v>
      </c>
      <c r="C1703" s="575" t="s">
        <v>73</v>
      </c>
      <c r="D1703" s="735" t="s">
        <v>818</v>
      </c>
      <c r="E1703" s="739">
        <v>1700</v>
      </c>
      <c r="F1703" s="573" t="s">
        <v>2887</v>
      </c>
      <c r="G1703" s="735" t="s">
        <v>2888</v>
      </c>
      <c r="H1703" s="735" t="s">
        <v>811</v>
      </c>
      <c r="I1703" s="735" t="s">
        <v>771</v>
      </c>
      <c r="J1703" s="838" t="s">
        <v>811</v>
      </c>
      <c r="K1703" s="840">
        <v>4</v>
      </c>
      <c r="L1703" s="574">
        <v>12</v>
      </c>
      <c r="M1703" s="841">
        <v>21760.799999999999</v>
      </c>
      <c r="N1703" s="839">
        <v>2</v>
      </c>
      <c r="O1703" s="574">
        <v>6</v>
      </c>
      <c r="P1703" s="689">
        <v>11139.15</v>
      </c>
    </row>
    <row r="1704" spans="1:16" s="770" customFormat="1" ht="24">
      <c r="A1704" s="727" t="s">
        <v>18642</v>
      </c>
      <c r="B1704" s="693" t="s">
        <v>7471</v>
      </c>
      <c r="C1704" s="575" t="s">
        <v>73</v>
      </c>
      <c r="D1704" s="735" t="s">
        <v>787</v>
      </c>
      <c r="E1704" s="739">
        <v>1600</v>
      </c>
      <c r="F1704" s="573" t="s">
        <v>2889</v>
      </c>
      <c r="G1704" s="735" t="s">
        <v>2890</v>
      </c>
      <c r="H1704" s="735" t="s">
        <v>21</v>
      </c>
      <c r="I1704" s="735" t="s">
        <v>21</v>
      </c>
      <c r="J1704" s="838" t="s">
        <v>21</v>
      </c>
      <c r="K1704" s="840">
        <v>2</v>
      </c>
      <c r="L1704" s="574">
        <v>12</v>
      </c>
      <c r="M1704" s="841">
        <v>20560.8</v>
      </c>
      <c r="N1704" s="839">
        <v>3</v>
      </c>
      <c r="O1704" s="574">
        <v>6</v>
      </c>
      <c r="P1704" s="689">
        <v>10494.15</v>
      </c>
    </row>
    <row r="1705" spans="1:16" s="770" customFormat="1" ht="24">
      <c r="A1705" s="727" t="s">
        <v>18642</v>
      </c>
      <c r="B1705" s="693" t="s">
        <v>7471</v>
      </c>
      <c r="C1705" s="575" t="s">
        <v>73</v>
      </c>
      <c r="D1705" s="735" t="s">
        <v>1025</v>
      </c>
      <c r="E1705" s="739">
        <v>1900</v>
      </c>
      <c r="F1705" s="573" t="s">
        <v>2891</v>
      </c>
      <c r="G1705" s="735" t="s">
        <v>2892</v>
      </c>
      <c r="H1705" s="735" t="s">
        <v>2094</v>
      </c>
      <c r="I1705" s="735" t="s">
        <v>802</v>
      </c>
      <c r="J1705" s="838" t="s">
        <v>2893</v>
      </c>
      <c r="K1705" s="840">
        <v>4</v>
      </c>
      <c r="L1705" s="574">
        <v>12</v>
      </c>
      <c r="M1705" s="841">
        <v>24160.799999999999</v>
      </c>
      <c r="N1705" s="839">
        <v>2</v>
      </c>
      <c r="O1705" s="574">
        <v>6</v>
      </c>
      <c r="P1705" s="689">
        <v>12429.15</v>
      </c>
    </row>
    <row r="1706" spans="1:16" s="770" customFormat="1" ht="24">
      <c r="A1706" s="727" t="s">
        <v>18642</v>
      </c>
      <c r="B1706" s="693" t="s">
        <v>7471</v>
      </c>
      <c r="C1706" s="575" t="s">
        <v>73</v>
      </c>
      <c r="D1706" s="735" t="s">
        <v>1970</v>
      </c>
      <c r="E1706" s="739">
        <v>2500</v>
      </c>
      <c r="F1706" s="573" t="s">
        <v>2894</v>
      </c>
      <c r="G1706" s="735" t="s">
        <v>2895</v>
      </c>
      <c r="H1706" s="735" t="s">
        <v>2896</v>
      </c>
      <c r="I1706" s="735" t="s">
        <v>944</v>
      </c>
      <c r="J1706" s="838" t="s">
        <v>2896</v>
      </c>
      <c r="K1706" s="840">
        <v>2</v>
      </c>
      <c r="L1706" s="574">
        <v>12</v>
      </c>
      <c r="M1706" s="841">
        <v>31360.799999999999</v>
      </c>
      <c r="N1706" s="839">
        <v>2</v>
      </c>
      <c r="O1706" s="574">
        <v>6</v>
      </c>
      <c r="P1706" s="689">
        <v>16044.9</v>
      </c>
    </row>
    <row r="1707" spans="1:16" s="770" customFormat="1" ht="24">
      <c r="A1707" s="727" t="s">
        <v>18642</v>
      </c>
      <c r="B1707" s="693" t="s">
        <v>7471</v>
      </c>
      <c r="C1707" s="575" t="s">
        <v>73</v>
      </c>
      <c r="D1707" s="735" t="s">
        <v>767</v>
      </c>
      <c r="E1707" s="739">
        <v>1700</v>
      </c>
      <c r="F1707" s="573" t="s">
        <v>2897</v>
      </c>
      <c r="G1707" s="735" t="s">
        <v>2898</v>
      </c>
      <c r="H1707" s="735" t="s">
        <v>979</v>
      </c>
      <c r="I1707" s="735" t="s">
        <v>771</v>
      </c>
      <c r="J1707" s="838" t="s">
        <v>979</v>
      </c>
      <c r="K1707" s="840">
        <v>4</v>
      </c>
      <c r="L1707" s="574">
        <v>12</v>
      </c>
      <c r="M1707" s="841">
        <v>21760.799999999999</v>
      </c>
      <c r="N1707" s="839">
        <v>2</v>
      </c>
      <c r="O1707" s="574">
        <v>6</v>
      </c>
      <c r="P1707" s="689">
        <v>11139.15</v>
      </c>
    </row>
    <row r="1708" spans="1:16" s="770" customFormat="1" ht="24">
      <c r="A1708" s="727" t="s">
        <v>18642</v>
      </c>
      <c r="B1708" s="693" t="s">
        <v>7471</v>
      </c>
      <c r="C1708" s="575" t="s">
        <v>73</v>
      </c>
      <c r="D1708" s="735" t="s">
        <v>2899</v>
      </c>
      <c r="E1708" s="739">
        <v>1800</v>
      </c>
      <c r="F1708" s="573" t="s">
        <v>2900</v>
      </c>
      <c r="G1708" s="735" t="s">
        <v>2901</v>
      </c>
      <c r="H1708" s="735" t="s">
        <v>824</v>
      </c>
      <c r="I1708" s="735" t="s">
        <v>771</v>
      </c>
      <c r="J1708" s="838" t="s">
        <v>825</v>
      </c>
      <c r="K1708" s="840">
        <v>2</v>
      </c>
      <c r="L1708" s="574">
        <v>14</v>
      </c>
      <c r="M1708" s="841">
        <v>22960.799999999999</v>
      </c>
      <c r="N1708" s="839">
        <v>1</v>
      </c>
      <c r="O1708" s="574">
        <v>1</v>
      </c>
      <c r="P1708" s="689">
        <v>1974.15</v>
      </c>
    </row>
    <row r="1709" spans="1:16" s="770" customFormat="1" ht="24">
      <c r="A1709" s="727" t="s">
        <v>18642</v>
      </c>
      <c r="B1709" s="693" t="s">
        <v>7471</v>
      </c>
      <c r="C1709" s="575" t="s">
        <v>73</v>
      </c>
      <c r="D1709" s="735" t="s">
        <v>905</v>
      </c>
      <c r="E1709" s="739">
        <v>1800</v>
      </c>
      <c r="F1709" s="573" t="s">
        <v>2902</v>
      </c>
      <c r="G1709" s="735" t="s">
        <v>2903</v>
      </c>
      <c r="H1709" s="735" t="s">
        <v>908</v>
      </c>
      <c r="I1709" s="735" t="s">
        <v>944</v>
      </c>
      <c r="J1709" s="838" t="s">
        <v>908</v>
      </c>
      <c r="K1709" s="840">
        <v>1</v>
      </c>
      <c r="L1709" s="574">
        <v>3</v>
      </c>
      <c r="M1709" s="841">
        <v>5740.2</v>
      </c>
      <c r="N1709" s="839">
        <v>2</v>
      </c>
      <c r="O1709" s="574">
        <v>6</v>
      </c>
      <c r="P1709" s="689">
        <v>12301.2</v>
      </c>
    </row>
    <row r="1710" spans="1:16" s="770" customFormat="1" ht="36">
      <c r="A1710" s="727" t="s">
        <v>18642</v>
      </c>
      <c r="B1710" s="693" t="s">
        <v>7471</v>
      </c>
      <c r="C1710" s="575" t="s">
        <v>73</v>
      </c>
      <c r="D1710" s="735" t="s">
        <v>828</v>
      </c>
      <c r="E1710" s="739">
        <v>2100</v>
      </c>
      <c r="F1710" s="573" t="s">
        <v>2902</v>
      </c>
      <c r="G1710" s="735" t="s">
        <v>2903</v>
      </c>
      <c r="H1710" s="735" t="s">
        <v>908</v>
      </c>
      <c r="I1710" s="735" t="s">
        <v>944</v>
      </c>
      <c r="J1710" s="838" t="s">
        <v>908</v>
      </c>
      <c r="K1710" s="840">
        <v>2</v>
      </c>
      <c r="L1710" s="574">
        <v>10</v>
      </c>
      <c r="M1710" s="841">
        <v>20040.599999999999</v>
      </c>
      <c r="N1710" s="839">
        <v>2</v>
      </c>
      <c r="O1710" s="574">
        <v>6</v>
      </c>
      <c r="P1710" s="689">
        <v>12301.2</v>
      </c>
    </row>
    <row r="1711" spans="1:16" s="770" customFormat="1" ht="24">
      <c r="A1711" s="727" t="s">
        <v>18642</v>
      </c>
      <c r="B1711" s="693" t="s">
        <v>7471</v>
      </c>
      <c r="C1711" s="575" t="s">
        <v>73</v>
      </c>
      <c r="D1711" s="735" t="s">
        <v>855</v>
      </c>
      <c r="E1711" s="739">
        <v>1700</v>
      </c>
      <c r="F1711" s="573" t="s">
        <v>2904</v>
      </c>
      <c r="G1711" s="735" t="s">
        <v>2905</v>
      </c>
      <c r="H1711" s="735" t="s">
        <v>2906</v>
      </c>
      <c r="I1711" s="735" t="s">
        <v>802</v>
      </c>
      <c r="J1711" s="838" t="s">
        <v>2906</v>
      </c>
      <c r="K1711" s="840">
        <v>1</v>
      </c>
      <c r="L1711" s="574">
        <v>1</v>
      </c>
      <c r="M1711" s="841">
        <v>990.37</v>
      </c>
      <c r="N1711" s="839" t="s">
        <v>786</v>
      </c>
      <c r="O1711" s="574" t="s">
        <v>786</v>
      </c>
      <c r="P1711" s="689"/>
    </row>
    <row r="1712" spans="1:16" s="770" customFormat="1" ht="24">
      <c r="A1712" s="727" t="s">
        <v>18642</v>
      </c>
      <c r="B1712" s="693" t="s">
        <v>7471</v>
      </c>
      <c r="C1712" s="575" t="s">
        <v>73</v>
      </c>
      <c r="D1712" s="735" t="s">
        <v>767</v>
      </c>
      <c r="E1712" s="739">
        <v>1700</v>
      </c>
      <c r="F1712" s="573" t="s">
        <v>2907</v>
      </c>
      <c r="G1712" s="735" t="s">
        <v>2908</v>
      </c>
      <c r="H1712" s="735" t="s">
        <v>858</v>
      </c>
      <c r="I1712" s="735" t="s">
        <v>771</v>
      </c>
      <c r="J1712" s="838" t="s">
        <v>859</v>
      </c>
      <c r="K1712" s="840">
        <v>4</v>
      </c>
      <c r="L1712" s="574">
        <v>12</v>
      </c>
      <c r="M1712" s="841">
        <v>21760.799999999999</v>
      </c>
      <c r="N1712" s="839">
        <v>3</v>
      </c>
      <c r="O1712" s="574">
        <v>6</v>
      </c>
      <c r="P1712" s="689">
        <v>11139.15</v>
      </c>
    </row>
    <row r="1713" spans="1:16" s="770" customFormat="1" ht="36">
      <c r="A1713" s="727" t="s">
        <v>18642</v>
      </c>
      <c r="B1713" s="693" t="s">
        <v>7471</v>
      </c>
      <c r="C1713" s="575" t="s">
        <v>73</v>
      </c>
      <c r="D1713" s="735" t="s">
        <v>847</v>
      </c>
      <c r="E1713" s="739">
        <v>1750</v>
      </c>
      <c r="F1713" s="573" t="s">
        <v>2909</v>
      </c>
      <c r="G1713" s="735" t="s">
        <v>2910</v>
      </c>
      <c r="H1713" s="735" t="s">
        <v>811</v>
      </c>
      <c r="I1713" s="735" t="s">
        <v>802</v>
      </c>
      <c r="J1713" s="838" t="s">
        <v>2911</v>
      </c>
      <c r="K1713" s="840">
        <v>2</v>
      </c>
      <c r="L1713" s="574">
        <v>12</v>
      </c>
      <c r="M1713" s="841">
        <v>22360.799999999999</v>
      </c>
      <c r="N1713" s="839">
        <v>2</v>
      </c>
      <c r="O1713" s="574">
        <v>6</v>
      </c>
      <c r="P1713" s="689">
        <v>11461.65</v>
      </c>
    </row>
    <row r="1714" spans="1:16" s="770" customFormat="1" ht="24">
      <c r="A1714" s="727" t="s">
        <v>18642</v>
      </c>
      <c r="B1714" s="693" t="s">
        <v>7471</v>
      </c>
      <c r="C1714" s="575" t="s">
        <v>73</v>
      </c>
      <c r="D1714" s="735" t="s">
        <v>1846</v>
      </c>
      <c r="E1714" s="739">
        <v>1900</v>
      </c>
      <c r="F1714" s="573" t="s">
        <v>2912</v>
      </c>
      <c r="G1714" s="735" t="s">
        <v>2913</v>
      </c>
      <c r="H1714" s="735" t="s">
        <v>2914</v>
      </c>
      <c r="I1714" s="735" t="s">
        <v>802</v>
      </c>
      <c r="J1714" s="838" t="s">
        <v>2914</v>
      </c>
      <c r="K1714" s="840">
        <v>3</v>
      </c>
      <c r="L1714" s="574">
        <v>12</v>
      </c>
      <c r="M1714" s="841">
        <v>24160.799999999999</v>
      </c>
      <c r="N1714" s="839">
        <v>2</v>
      </c>
      <c r="O1714" s="574">
        <v>6</v>
      </c>
      <c r="P1714" s="689">
        <v>12429.15</v>
      </c>
    </row>
    <row r="1715" spans="1:16" s="770" customFormat="1" ht="24">
      <c r="A1715" s="727" t="s">
        <v>18642</v>
      </c>
      <c r="B1715" s="693" t="s">
        <v>7471</v>
      </c>
      <c r="C1715" s="575" t="s">
        <v>73</v>
      </c>
      <c r="D1715" s="735" t="s">
        <v>767</v>
      </c>
      <c r="E1715" s="739">
        <v>1700</v>
      </c>
      <c r="F1715" s="573" t="s">
        <v>2915</v>
      </c>
      <c r="G1715" s="735" t="s">
        <v>2916</v>
      </c>
      <c r="H1715" s="735" t="s">
        <v>864</v>
      </c>
      <c r="I1715" s="735" t="s">
        <v>771</v>
      </c>
      <c r="J1715" s="838" t="s">
        <v>864</v>
      </c>
      <c r="K1715" s="840">
        <v>4</v>
      </c>
      <c r="L1715" s="574">
        <v>12</v>
      </c>
      <c r="M1715" s="841">
        <v>21760.799999999999</v>
      </c>
      <c r="N1715" s="839">
        <v>2</v>
      </c>
      <c r="O1715" s="574">
        <v>6</v>
      </c>
      <c r="P1715" s="689">
        <v>11139.15</v>
      </c>
    </row>
    <row r="1716" spans="1:16" s="770" customFormat="1" ht="24">
      <c r="A1716" s="727" t="s">
        <v>18642</v>
      </c>
      <c r="B1716" s="693" t="s">
        <v>7471</v>
      </c>
      <c r="C1716" s="575" t="s">
        <v>73</v>
      </c>
      <c r="D1716" s="735" t="s">
        <v>1025</v>
      </c>
      <c r="E1716" s="739">
        <v>1900</v>
      </c>
      <c r="F1716" s="573" t="s">
        <v>2917</v>
      </c>
      <c r="G1716" s="735" t="s">
        <v>2918</v>
      </c>
      <c r="H1716" s="735" t="s">
        <v>908</v>
      </c>
      <c r="I1716" s="735" t="s">
        <v>802</v>
      </c>
      <c r="J1716" s="838" t="s">
        <v>1248</v>
      </c>
      <c r="K1716" s="840">
        <v>1</v>
      </c>
      <c r="L1716" s="574">
        <v>3</v>
      </c>
      <c r="M1716" s="841">
        <v>4110.5</v>
      </c>
      <c r="N1716" s="839" t="s">
        <v>786</v>
      </c>
      <c r="O1716" s="574" t="s">
        <v>786</v>
      </c>
      <c r="P1716" s="689"/>
    </row>
    <row r="1717" spans="1:16" s="770" customFormat="1" ht="36">
      <c r="A1717" s="727" t="s">
        <v>18642</v>
      </c>
      <c r="B1717" s="693" t="s">
        <v>7471</v>
      </c>
      <c r="C1717" s="575" t="s">
        <v>73</v>
      </c>
      <c r="D1717" s="735" t="s">
        <v>767</v>
      </c>
      <c r="E1717" s="739">
        <v>1700</v>
      </c>
      <c r="F1717" s="573" t="s">
        <v>2919</v>
      </c>
      <c r="G1717" s="735" t="s">
        <v>2920</v>
      </c>
      <c r="H1717" s="735" t="s">
        <v>2921</v>
      </c>
      <c r="I1717" s="735" t="s">
        <v>802</v>
      </c>
      <c r="J1717" s="838" t="s">
        <v>825</v>
      </c>
      <c r="K1717" s="840">
        <v>4</v>
      </c>
      <c r="L1717" s="574">
        <v>12</v>
      </c>
      <c r="M1717" s="841">
        <v>21760.799999999999</v>
      </c>
      <c r="N1717" s="839">
        <v>2</v>
      </c>
      <c r="O1717" s="574">
        <v>6</v>
      </c>
      <c r="P1717" s="689">
        <v>10276.51</v>
      </c>
    </row>
    <row r="1718" spans="1:16" s="770" customFormat="1" ht="24">
      <c r="A1718" s="727" t="s">
        <v>18642</v>
      </c>
      <c r="B1718" s="693" t="s">
        <v>7471</v>
      </c>
      <c r="C1718" s="575" t="s">
        <v>73</v>
      </c>
      <c r="D1718" s="735" t="s">
        <v>997</v>
      </c>
      <c r="E1718" s="739">
        <v>2900</v>
      </c>
      <c r="F1718" s="573" t="s">
        <v>2922</v>
      </c>
      <c r="G1718" s="735" t="s">
        <v>2923</v>
      </c>
      <c r="H1718" s="735" t="s">
        <v>1154</v>
      </c>
      <c r="I1718" s="735" t="s">
        <v>771</v>
      </c>
      <c r="J1718" s="838" t="s">
        <v>1154</v>
      </c>
      <c r="K1718" s="840">
        <v>3</v>
      </c>
      <c r="L1718" s="574">
        <v>12</v>
      </c>
      <c r="M1718" s="841">
        <v>36160.800000000003</v>
      </c>
      <c r="N1718" s="839">
        <v>2</v>
      </c>
      <c r="O1718" s="574">
        <v>6</v>
      </c>
      <c r="P1718" s="689">
        <v>18444.900000000001</v>
      </c>
    </row>
    <row r="1719" spans="1:16" s="770" customFormat="1" ht="24">
      <c r="A1719" s="727" t="s">
        <v>18642</v>
      </c>
      <c r="B1719" s="693" t="s">
        <v>7471</v>
      </c>
      <c r="C1719" s="575" t="s">
        <v>73</v>
      </c>
      <c r="D1719" s="735" t="s">
        <v>936</v>
      </c>
      <c r="E1719" s="739">
        <v>2500</v>
      </c>
      <c r="F1719" s="573" t="s">
        <v>2924</v>
      </c>
      <c r="G1719" s="735" t="s">
        <v>2925</v>
      </c>
      <c r="H1719" s="735" t="s">
        <v>824</v>
      </c>
      <c r="I1719" s="735" t="s">
        <v>944</v>
      </c>
      <c r="J1719" s="838" t="s">
        <v>825</v>
      </c>
      <c r="K1719" s="840">
        <v>1</v>
      </c>
      <c r="L1719" s="574">
        <v>8</v>
      </c>
      <c r="M1719" s="841">
        <v>20490.53</v>
      </c>
      <c r="N1719" s="839">
        <v>2</v>
      </c>
      <c r="O1719" s="574">
        <v>6</v>
      </c>
      <c r="P1719" s="689">
        <v>16044.9</v>
      </c>
    </row>
    <row r="1720" spans="1:16" s="770" customFormat="1" ht="24">
      <c r="A1720" s="727" t="s">
        <v>18642</v>
      </c>
      <c r="B1720" s="693" t="s">
        <v>7471</v>
      </c>
      <c r="C1720" s="575" t="s">
        <v>73</v>
      </c>
      <c r="D1720" s="735" t="s">
        <v>767</v>
      </c>
      <c r="E1720" s="739">
        <v>1700</v>
      </c>
      <c r="F1720" s="573" t="s">
        <v>2926</v>
      </c>
      <c r="G1720" s="735" t="s">
        <v>2927</v>
      </c>
      <c r="H1720" s="735" t="s">
        <v>867</v>
      </c>
      <c r="I1720" s="735" t="s">
        <v>771</v>
      </c>
      <c r="J1720" s="838" t="s">
        <v>854</v>
      </c>
      <c r="K1720" s="840">
        <v>4</v>
      </c>
      <c r="L1720" s="574">
        <v>12</v>
      </c>
      <c r="M1720" s="841">
        <v>15986.03</v>
      </c>
      <c r="N1720" s="839">
        <v>2</v>
      </c>
      <c r="O1720" s="574">
        <v>6</v>
      </c>
      <c r="P1720" s="689">
        <v>11139.15</v>
      </c>
    </row>
    <row r="1721" spans="1:16" s="770" customFormat="1">
      <c r="A1721" s="727" t="s">
        <v>18642</v>
      </c>
      <c r="B1721" s="693" t="s">
        <v>7471</v>
      </c>
      <c r="C1721" s="575" t="s">
        <v>73</v>
      </c>
      <c r="D1721" s="735" t="s">
        <v>2928</v>
      </c>
      <c r="E1721" s="739">
        <v>1700</v>
      </c>
      <c r="F1721" s="573" t="s">
        <v>2929</v>
      </c>
      <c r="G1721" s="735" t="s">
        <v>2930</v>
      </c>
      <c r="H1721" s="735" t="s">
        <v>951</v>
      </c>
      <c r="I1721" s="735" t="s">
        <v>771</v>
      </c>
      <c r="J1721" s="838" t="s">
        <v>2931</v>
      </c>
      <c r="K1721" s="840">
        <v>4</v>
      </c>
      <c r="L1721" s="574">
        <v>12</v>
      </c>
      <c r="M1721" s="841">
        <v>21760.799999999999</v>
      </c>
      <c r="N1721" s="839">
        <v>5</v>
      </c>
      <c r="O1721" s="574">
        <v>6</v>
      </c>
      <c r="P1721" s="689">
        <v>11139.15</v>
      </c>
    </row>
    <row r="1722" spans="1:16" s="770" customFormat="1" ht="24">
      <c r="A1722" s="727" t="s">
        <v>18642</v>
      </c>
      <c r="B1722" s="693" t="s">
        <v>7471</v>
      </c>
      <c r="C1722" s="575" t="s">
        <v>73</v>
      </c>
      <c r="D1722" s="735" t="s">
        <v>855</v>
      </c>
      <c r="E1722" s="739">
        <v>1700</v>
      </c>
      <c r="F1722" s="573" t="s">
        <v>2932</v>
      </c>
      <c r="G1722" s="735" t="s">
        <v>2933</v>
      </c>
      <c r="H1722" s="735" t="s">
        <v>21</v>
      </c>
      <c r="I1722" s="735" t="s">
        <v>21</v>
      </c>
      <c r="J1722" s="838" t="s">
        <v>21</v>
      </c>
      <c r="K1722" s="840">
        <v>1</v>
      </c>
      <c r="L1722" s="574">
        <v>3</v>
      </c>
      <c r="M1722" s="841">
        <v>5440.2</v>
      </c>
      <c r="N1722" s="839" t="s">
        <v>786</v>
      </c>
      <c r="O1722" s="574" t="s">
        <v>786</v>
      </c>
      <c r="P1722" s="689"/>
    </row>
    <row r="1723" spans="1:16" s="770" customFormat="1" ht="36">
      <c r="A1723" s="727" t="s">
        <v>18642</v>
      </c>
      <c r="B1723" s="693" t="s">
        <v>7471</v>
      </c>
      <c r="C1723" s="575" t="s">
        <v>73</v>
      </c>
      <c r="D1723" s="735" t="s">
        <v>860</v>
      </c>
      <c r="E1723" s="739">
        <v>1600</v>
      </c>
      <c r="F1723" s="573" t="s">
        <v>2934</v>
      </c>
      <c r="G1723" s="735" t="s">
        <v>2935</v>
      </c>
      <c r="H1723" s="735" t="s">
        <v>2759</v>
      </c>
      <c r="I1723" s="735" t="s">
        <v>1031</v>
      </c>
      <c r="J1723" s="838" t="s">
        <v>1451</v>
      </c>
      <c r="K1723" s="840">
        <v>2</v>
      </c>
      <c r="L1723" s="574">
        <v>12</v>
      </c>
      <c r="M1723" s="841">
        <v>20560.8</v>
      </c>
      <c r="N1723" s="839">
        <v>2</v>
      </c>
      <c r="O1723" s="574">
        <v>6</v>
      </c>
      <c r="P1723" s="689">
        <v>10494.15</v>
      </c>
    </row>
    <row r="1724" spans="1:16" s="770" customFormat="1" ht="24">
      <c r="A1724" s="727" t="s">
        <v>18642</v>
      </c>
      <c r="B1724" s="693" t="s">
        <v>7471</v>
      </c>
      <c r="C1724" s="575" t="s">
        <v>73</v>
      </c>
      <c r="D1724" s="735" t="s">
        <v>799</v>
      </c>
      <c r="E1724" s="739">
        <v>1850</v>
      </c>
      <c r="F1724" s="573" t="s">
        <v>2936</v>
      </c>
      <c r="G1724" s="735" t="s">
        <v>2937</v>
      </c>
      <c r="H1724" s="735" t="s">
        <v>2938</v>
      </c>
      <c r="I1724" s="735" t="s">
        <v>771</v>
      </c>
      <c r="J1724" s="838" t="s">
        <v>2816</v>
      </c>
      <c r="K1724" s="840">
        <v>3</v>
      </c>
      <c r="L1724" s="574">
        <v>12</v>
      </c>
      <c r="M1724" s="841">
        <v>23560.799999999999</v>
      </c>
      <c r="N1724" s="839">
        <v>2</v>
      </c>
      <c r="O1724" s="574">
        <v>6</v>
      </c>
      <c r="P1724" s="689">
        <v>12106.65</v>
      </c>
    </row>
    <row r="1725" spans="1:16" s="770" customFormat="1" ht="24">
      <c r="A1725" s="727" t="s">
        <v>18642</v>
      </c>
      <c r="B1725" s="693" t="s">
        <v>7471</v>
      </c>
      <c r="C1725" s="575" t="s">
        <v>73</v>
      </c>
      <c r="D1725" s="735" t="s">
        <v>847</v>
      </c>
      <c r="E1725" s="739">
        <v>1750</v>
      </c>
      <c r="F1725" s="573" t="s">
        <v>2939</v>
      </c>
      <c r="G1725" s="735" t="s">
        <v>2940</v>
      </c>
      <c r="H1725" s="735" t="s">
        <v>1567</v>
      </c>
      <c r="I1725" s="735" t="s">
        <v>771</v>
      </c>
      <c r="J1725" s="838" t="s">
        <v>864</v>
      </c>
      <c r="K1725" s="840">
        <v>2</v>
      </c>
      <c r="L1725" s="574">
        <v>12</v>
      </c>
      <c r="M1725" s="841">
        <v>22360.799999999999</v>
      </c>
      <c r="N1725" s="839">
        <v>2</v>
      </c>
      <c r="O1725" s="574">
        <v>6</v>
      </c>
      <c r="P1725" s="689">
        <v>11461.65</v>
      </c>
    </row>
    <row r="1726" spans="1:16" s="770" customFormat="1" ht="24">
      <c r="A1726" s="727" t="s">
        <v>18642</v>
      </c>
      <c r="B1726" s="693" t="s">
        <v>7471</v>
      </c>
      <c r="C1726" s="575" t="s">
        <v>73</v>
      </c>
      <c r="D1726" s="735" t="s">
        <v>767</v>
      </c>
      <c r="E1726" s="739">
        <v>1700</v>
      </c>
      <c r="F1726" s="573" t="s">
        <v>2941</v>
      </c>
      <c r="G1726" s="735" t="s">
        <v>2942</v>
      </c>
      <c r="H1726" s="735" t="s">
        <v>920</v>
      </c>
      <c r="I1726" s="735" t="s">
        <v>944</v>
      </c>
      <c r="J1726" s="838" t="s">
        <v>1705</v>
      </c>
      <c r="K1726" s="840">
        <v>2</v>
      </c>
      <c r="L1726" s="574">
        <v>4</v>
      </c>
      <c r="M1726" s="841">
        <v>7253.6</v>
      </c>
      <c r="N1726" s="839" t="s">
        <v>786</v>
      </c>
      <c r="O1726" s="574" t="s">
        <v>786</v>
      </c>
      <c r="P1726" s="689"/>
    </row>
    <row r="1727" spans="1:16" s="770" customFormat="1" ht="48">
      <c r="A1727" s="727" t="s">
        <v>18642</v>
      </c>
      <c r="B1727" s="693" t="s">
        <v>7471</v>
      </c>
      <c r="C1727" s="575" t="s">
        <v>73</v>
      </c>
      <c r="D1727" s="735" t="s">
        <v>778</v>
      </c>
      <c r="E1727" s="739">
        <v>1750</v>
      </c>
      <c r="F1727" s="573" t="s">
        <v>2943</v>
      </c>
      <c r="G1727" s="735" t="s">
        <v>2944</v>
      </c>
      <c r="H1727" s="735" t="s">
        <v>863</v>
      </c>
      <c r="I1727" s="735" t="s">
        <v>771</v>
      </c>
      <c r="J1727" s="838" t="s">
        <v>864</v>
      </c>
      <c r="K1727" s="840">
        <v>4</v>
      </c>
      <c r="L1727" s="574">
        <v>12</v>
      </c>
      <c r="M1727" s="841">
        <v>22360.799999999999</v>
      </c>
      <c r="N1727" s="839">
        <v>3</v>
      </c>
      <c r="O1727" s="574">
        <v>6</v>
      </c>
      <c r="P1727" s="689">
        <v>11461.65</v>
      </c>
    </row>
    <row r="1728" spans="1:16" s="770" customFormat="1" ht="24">
      <c r="A1728" s="727" t="s">
        <v>18642</v>
      </c>
      <c r="B1728" s="693" t="s">
        <v>7471</v>
      </c>
      <c r="C1728" s="575" t="s">
        <v>73</v>
      </c>
      <c r="D1728" s="735" t="s">
        <v>803</v>
      </c>
      <c r="E1728" s="739">
        <v>2200</v>
      </c>
      <c r="F1728" s="573" t="s">
        <v>2945</v>
      </c>
      <c r="G1728" s="735" t="s">
        <v>2946</v>
      </c>
      <c r="H1728" s="735" t="s">
        <v>969</v>
      </c>
      <c r="I1728" s="735" t="s">
        <v>771</v>
      </c>
      <c r="J1728" s="838" t="s">
        <v>969</v>
      </c>
      <c r="K1728" s="840">
        <v>3</v>
      </c>
      <c r="L1728" s="574">
        <v>12</v>
      </c>
      <c r="M1728" s="841">
        <v>27760.799999999999</v>
      </c>
      <c r="N1728" s="839">
        <v>2</v>
      </c>
      <c r="O1728" s="574">
        <v>6</v>
      </c>
      <c r="P1728" s="689">
        <v>14244.9</v>
      </c>
    </row>
    <row r="1729" spans="1:16" s="770" customFormat="1" ht="24">
      <c r="A1729" s="727" t="s">
        <v>18642</v>
      </c>
      <c r="B1729" s="693" t="s">
        <v>7471</v>
      </c>
      <c r="C1729" s="575" t="s">
        <v>73</v>
      </c>
      <c r="D1729" s="735" t="s">
        <v>803</v>
      </c>
      <c r="E1729" s="739">
        <v>2200</v>
      </c>
      <c r="F1729" s="573" t="s">
        <v>2947</v>
      </c>
      <c r="G1729" s="735" t="s">
        <v>2948</v>
      </c>
      <c r="H1729" s="735" t="s">
        <v>793</v>
      </c>
      <c r="I1729" s="735" t="s">
        <v>771</v>
      </c>
      <c r="J1729" s="838" t="s">
        <v>920</v>
      </c>
      <c r="K1729" s="840">
        <v>4</v>
      </c>
      <c r="L1729" s="574">
        <v>12</v>
      </c>
      <c r="M1729" s="841">
        <v>27760.799999999999</v>
      </c>
      <c r="N1729" s="839">
        <v>2</v>
      </c>
      <c r="O1729" s="574">
        <v>6</v>
      </c>
      <c r="P1729" s="689">
        <v>14244.9</v>
      </c>
    </row>
    <row r="1730" spans="1:16" s="770" customFormat="1" ht="24">
      <c r="A1730" s="727" t="s">
        <v>18642</v>
      </c>
      <c r="B1730" s="693" t="s">
        <v>7471</v>
      </c>
      <c r="C1730" s="575" t="s">
        <v>73</v>
      </c>
      <c r="D1730" s="735" t="s">
        <v>813</v>
      </c>
      <c r="E1730" s="739">
        <v>1900</v>
      </c>
      <c r="F1730" s="573" t="s">
        <v>2949</v>
      </c>
      <c r="G1730" s="735" t="s">
        <v>2950</v>
      </c>
      <c r="H1730" s="735" t="s">
        <v>858</v>
      </c>
      <c r="I1730" s="735" t="s">
        <v>771</v>
      </c>
      <c r="J1730" s="838" t="s">
        <v>858</v>
      </c>
      <c r="K1730" s="840">
        <v>2</v>
      </c>
      <c r="L1730" s="574">
        <v>4</v>
      </c>
      <c r="M1730" s="841">
        <v>8053.6</v>
      </c>
      <c r="N1730" s="839">
        <v>2</v>
      </c>
      <c r="O1730" s="574">
        <v>6</v>
      </c>
      <c r="P1730" s="689">
        <v>19644.900000000001</v>
      </c>
    </row>
    <row r="1731" spans="1:16" s="770" customFormat="1" ht="36">
      <c r="A1731" s="727" t="s">
        <v>18642</v>
      </c>
      <c r="B1731" s="693" t="s">
        <v>7471</v>
      </c>
      <c r="C1731" s="575" t="s">
        <v>73</v>
      </c>
      <c r="D1731" s="735" t="s">
        <v>2951</v>
      </c>
      <c r="E1731" s="739">
        <v>3100</v>
      </c>
      <c r="F1731" s="573" t="s">
        <v>2949</v>
      </c>
      <c r="G1731" s="735" t="s">
        <v>2950</v>
      </c>
      <c r="H1731" s="735" t="s">
        <v>858</v>
      </c>
      <c r="I1731" s="735" t="s">
        <v>771</v>
      </c>
      <c r="J1731" s="838" t="s">
        <v>858</v>
      </c>
      <c r="K1731" s="840">
        <v>2</v>
      </c>
      <c r="L1731" s="574">
        <v>9</v>
      </c>
      <c r="M1731" s="841">
        <v>26307.200000000001</v>
      </c>
      <c r="N1731" s="839">
        <v>2</v>
      </c>
      <c r="O1731" s="574">
        <v>6</v>
      </c>
      <c r="P1731" s="689">
        <v>19644.900000000001</v>
      </c>
    </row>
    <row r="1732" spans="1:16" s="770" customFormat="1" ht="24">
      <c r="A1732" s="727" t="s">
        <v>18642</v>
      </c>
      <c r="B1732" s="693" t="s">
        <v>7471</v>
      </c>
      <c r="C1732" s="575" t="s">
        <v>73</v>
      </c>
      <c r="D1732" s="735" t="s">
        <v>818</v>
      </c>
      <c r="E1732" s="739">
        <v>1700</v>
      </c>
      <c r="F1732" s="573" t="s">
        <v>2952</v>
      </c>
      <c r="G1732" s="735" t="s">
        <v>2953</v>
      </c>
      <c r="H1732" s="735" t="s">
        <v>1135</v>
      </c>
      <c r="I1732" s="735" t="s">
        <v>802</v>
      </c>
      <c r="J1732" s="838" t="s">
        <v>1135</v>
      </c>
      <c r="K1732" s="840">
        <v>2</v>
      </c>
      <c r="L1732" s="574">
        <v>12</v>
      </c>
      <c r="M1732" s="841">
        <v>21760.799999999999</v>
      </c>
      <c r="N1732" s="839">
        <v>2</v>
      </c>
      <c r="O1732" s="574">
        <v>6</v>
      </c>
      <c r="P1732" s="689">
        <v>11139.15</v>
      </c>
    </row>
    <row r="1733" spans="1:16" s="770" customFormat="1" ht="24">
      <c r="A1733" s="727" t="s">
        <v>18642</v>
      </c>
      <c r="B1733" s="693" t="s">
        <v>7471</v>
      </c>
      <c r="C1733" s="575" t="s">
        <v>73</v>
      </c>
      <c r="D1733" s="735" t="s">
        <v>2954</v>
      </c>
      <c r="E1733" s="739">
        <v>4000</v>
      </c>
      <c r="F1733" s="573" t="s">
        <v>2955</v>
      </c>
      <c r="G1733" s="735" t="s">
        <v>2956</v>
      </c>
      <c r="H1733" s="735" t="s">
        <v>811</v>
      </c>
      <c r="I1733" s="735" t="s">
        <v>771</v>
      </c>
      <c r="J1733" s="838" t="s">
        <v>957</v>
      </c>
      <c r="K1733" s="840">
        <v>2</v>
      </c>
      <c r="L1733" s="574">
        <v>12</v>
      </c>
      <c r="M1733" s="841">
        <v>49360.800000000003</v>
      </c>
      <c r="N1733" s="839">
        <v>2</v>
      </c>
      <c r="O1733" s="574">
        <v>6</v>
      </c>
      <c r="P1733" s="689">
        <v>25044.9</v>
      </c>
    </row>
    <row r="1734" spans="1:16" s="770" customFormat="1" ht="36">
      <c r="A1734" s="727" t="s">
        <v>18642</v>
      </c>
      <c r="B1734" s="693" t="s">
        <v>7471</v>
      </c>
      <c r="C1734" s="575" t="s">
        <v>73</v>
      </c>
      <c r="D1734" s="735" t="s">
        <v>828</v>
      </c>
      <c r="E1734" s="739">
        <v>2100</v>
      </c>
      <c r="F1734" s="573" t="s">
        <v>2957</v>
      </c>
      <c r="G1734" s="735" t="s">
        <v>2958</v>
      </c>
      <c r="H1734" s="735" t="s">
        <v>2223</v>
      </c>
      <c r="I1734" s="735" t="s">
        <v>802</v>
      </c>
      <c r="J1734" s="838" t="s">
        <v>2959</v>
      </c>
      <c r="K1734" s="840">
        <v>2</v>
      </c>
      <c r="L1734" s="574">
        <v>12</v>
      </c>
      <c r="M1734" s="841">
        <v>26560.799999999999</v>
      </c>
      <c r="N1734" s="839">
        <v>2</v>
      </c>
      <c r="O1734" s="574">
        <v>6</v>
      </c>
      <c r="P1734" s="689">
        <v>13644.9</v>
      </c>
    </row>
    <row r="1735" spans="1:16" s="770" customFormat="1" ht="48">
      <c r="A1735" s="727" t="s">
        <v>18642</v>
      </c>
      <c r="B1735" s="693" t="s">
        <v>7471</v>
      </c>
      <c r="C1735" s="575" t="s">
        <v>73</v>
      </c>
      <c r="D1735" s="735" t="s">
        <v>1079</v>
      </c>
      <c r="E1735" s="739">
        <v>2500</v>
      </c>
      <c r="F1735" s="573" t="s">
        <v>2960</v>
      </c>
      <c r="G1735" s="735" t="s">
        <v>2961</v>
      </c>
      <c r="H1735" s="735" t="s">
        <v>824</v>
      </c>
      <c r="I1735" s="735" t="s">
        <v>802</v>
      </c>
      <c r="J1735" s="838" t="s">
        <v>825</v>
      </c>
      <c r="K1735" s="840">
        <v>2</v>
      </c>
      <c r="L1735" s="574">
        <v>12</v>
      </c>
      <c r="M1735" s="841">
        <v>28247.4</v>
      </c>
      <c r="N1735" s="839">
        <v>2</v>
      </c>
      <c r="O1735" s="574">
        <v>7</v>
      </c>
      <c r="P1735" s="689">
        <v>17461.560000000001</v>
      </c>
    </row>
    <row r="1736" spans="1:16" s="770" customFormat="1" ht="36">
      <c r="A1736" s="727" t="s">
        <v>18642</v>
      </c>
      <c r="B1736" s="693" t="s">
        <v>7471</v>
      </c>
      <c r="C1736" s="575" t="s">
        <v>73</v>
      </c>
      <c r="D1736" s="735" t="s">
        <v>1261</v>
      </c>
      <c r="E1736" s="739">
        <v>1900</v>
      </c>
      <c r="F1736" s="573" t="s">
        <v>2962</v>
      </c>
      <c r="G1736" s="735" t="s">
        <v>2963</v>
      </c>
      <c r="H1736" s="735" t="s">
        <v>770</v>
      </c>
      <c r="I1736" s="735" t="s">
        <v>802</v>
      </c>
      <c r="J1736" s="838" t="s">
        <v>892</v>
      </c>
      <c r="K1736" s="840">
        <v>4</v>
      </c>
      <c r="L1736" s="574">
        <v>12</v>
      </c>
      <c r="M1736" s="841">
        <v>24160.799999999999</v>
      </c>
      <c r="N1736" s="839">
        <v>2</v>
      </c>
      <c r="O1736" s="574">
        <v>6</v>
      </c>
      <c r="P1736" s="689">
        <v>12429.15</v>
      </c>
    </row>
    <row r="1737" spans="1:16" s="770" customFormat="1" ht="24">
      <c r="A1737" s="727" t="s">
        <v>18642</v>
      </c>
      <c r="B1737" s="693" t="s">
        <v>7471</v>
      </c>
      <c r="C1737" s="575" t="s">
        <v>73</v>
      </c>
      <c r="D1737" s="735" t="s">
        <v>1025</v>
      </c>
      <c r="E1737" s="739">
        <v>1900</v>
      </c>
      <c r="F1737" s="573" t="s">
        <v>2964</v>
      </c>
      <c r="G1737" s="735" t="s">
        <v>2965</v>
      </c>
      <c r="H1737" s="735" t="s">
        <v>1135</v>
      </c>
      <c r="I1737" s="735" t="s">
        <v>802</v>
      </c>
      <c r="J1737" s="838" t="s">
        <v>2966</v>
      </c>
      <c r="K1737" s="840">
        <v>4</v>
      </c>
      <c r="L1737" s="574">
        <v>12</v>
      </c>
      <c r="M1737" s="841">
        <v>24160.799999999999</v>
      </c>
      <c r="N1737" s="839">
        <v>2</v>
      </c>
      <c r="O1737" s="574">
        <v>6</v>
      </c>
      <c r="P1737" s="689">
        <v>12429.15</v>
      </c>
    </row>
    <row r="1738" spans="1:16" s="770" customFormat="1" ht="24">
      <c r="A1738" s="727" t="s">
        <v>18642</v>
      </c>
      <c r="B1738" s="693" t="s">
        <v>7471</v>
      </c>
      <c r="C1738" s="575" t="s">
        <v>73</v>
      </c>
      <c r="D1738" s="735" t="s">
        <v>2967</v>
      </c>
      <c r="E1738" s="739">
        <v>3200</v>
      </c>
      <c r="F1738" s="573" t="s">
        <v>2968</v>
      </c>
      <c r="G1738" s="735" t="s">
        <v>2969</v>
      </c>
      <c r="H1738" s="735" t="s">
        <v>908</v>
      </c>
      <c r="I1738" s="735" t="s">
        <v>771</v>
      </c>
      <c r="J1738" s="838" t="s">
        <v>2970</v>
      </c>
      <c r="K1738" s="840">
        <v>2</v>
      </c>
      <c r="L1738" s="574">
        <v>12</v>
      </c>
      <c r="M1738" s="841">
        <v>39760.800000000003</v>
      </c>
      <c r="N1738" s="839">
        <v>2</v>
      </c>
      <c r="O1738" s="574">
        <v>6</v>
      </c>
      <c r="P1738" s="689">
        <v>20244.900000000001</v>
      </c>
    </row>
    <row r="1739" spans="1:16" s="770" customFormat="1" ht="24">
      <c r="A1739" s="727" t="s">
        <v>18642</v>
      </c>
      <c r="B1739" s="693" t="s">
        <v>7471</v>
      </c>
      <c r="C1739" s="575" t="s">
        <v>73</v>
      </c>
      <c r="D1739" s="735" t="s">
        <v>787</v>
      </c>
      <c r="E1739" s="739">
        <v>1600</v>
      </c>
      <c r="F1739" s="573" t="s">
        <v>2971</v>
      </c>
      <c r="G1739" s="735" t="s">
        <v>2972</v>
      </c>
      <c r="H1739" s="735" t="s">
        <v>21</v>
      </c>
      <c r="I1739" s="735" t="s">
        <v>21</v>
      </c>
      <c r="J1739" s="838" t="s">
        <v>21</v>
      </c>
      <c r="K1739" s="840">
        <v>2</v>
      </c>
      <c r="L1739" s="574">
        <v>12</v>
      </c>
      <c r="M1739" s="841">
        <v>20560.8</v>
      </c>
      <c r="N1739" s="839">
        <v>2</v>
      </c>
      <c r="O1739" s="574">
        <v>6</v>
      </c>
      <c r="P1739" s="689">
        <v>10494.15</v>
      </c>
    </row>
    <row r="1740" spans="1:16" s="770" customFormat="1" ht="24">
      <c r="A1740" s="727" t="s">
        <v>18642</v>
      </c>
      <c r="B1740" s="693" t="s">
        <v>7471</v>
      </c>
      <c r="C1740" s="575" t="s">
        <v>73</v>
      </c>
      <c r="D1740" s="735" t="s">
        <v>2967</v>
      </c>
      <c r="E1740" s="739">
        <v>3200</v>
      </c>
      <c r="F1740" s="573" t="s">
        <v>2973</v>
      </c>
      <c r="G1740" s="735" t="s">
        <v>2974</v>
      </c>
      <c r="H1740" s="735" t="s">
        <v>908</v>
      </c>
      <c r="I1740" s="735" t="s">
        <v>771</v>
      </c>
      <c r="J1740" s="838" t="s">
        <v>2975</v>
      </c>
      <c r="K1740" s="840">
        <v>2</v>
      </c>
      <c r="L1740" s="574">
        <v>13</v>
      </c>
      <c r="M1740" s="841">
        <v>36957.769999999997</v>
      </c>
      <c r="N1740" s="839">
        <v>2</v>
      </c>
      <c r="O1740" s="574">
        <v>7</v>
      </c>
      <c r="P1740" s="689">
        <v>20244.900000000001</v>
      </c>
    </row>
    <row r="1741" spans="1:16" s="770" customFormat="1" ht="24">
      <c r="A1741" s="727" t="s">
        <v>18642</v>
      </c>
      <c r="B1741" s="693" t="s">
        <v>7471</v>
      </c>
      <c r="C1741" s="575" t="s">
        <v>73</v>
      </c>
      <c r="D1741" s="735" t="s">
        <v>2976</v>
      </c>
      <c r="E1741" s="739">
        <v>3400</v>
      </c>
      <c r="F1741" s="573" t="s">
        <v>2977</v>
      </c>
      <c r="G1741" s="735" t="s">
        <v>2978</v>
      </c>
      <c r="H1741" s="735" t="s">
        <v>824</v>
      </c>
      <c r="I1741" s="735" t="s">
        <v>802</v>
      </c>
      <c r="J1741" s="838" t="s">
        <v>2979</v>
      </c>
      <c r="K1741" s="840">
        <v>3</v>
      </c>
      <c r="L1741" s="574">
        <v>12</v>
      </c>
      <c r="M1741" s="841">
        <v>42160.800000000003</v>
      </c>
      <c r="N1741" s="839">
        <v>2</v>
      </c>
      <c r="O1741" s="574">
        <v>6</v>
      </c>
      <c r="P1741" s="689">
        <v>21444.9</v>
      </c>
    </row>
    <row r="1742" spans="1:16" s="770" customFormat="1" ht="36">
      <c r="A1742" s="727" t="s">
        <v>18642</v>
      </c>
      <c r="B1742" s="693" t="s">
        <v>7471</v>
      </c>
      <c r="C1742" s="575" t="s">
        <v>73</v>
      </c>
      <c r="D1742" s="735" t="s">
        <v>828</v>
      </c>
      <c r="E1742" s="739">
        <v>2100</v>
      </c>
      <c r="F1742" s="573" t="s">
        <v>2980</v>
      </c>
      <c r="G1742" s="735" t="s">
        <v>2981</v>
      </c>
      <c r="H1742" s="735" t="s">
        <v>1135</v>
      </c>
      <c r="I1742" s="735" t="s">
        <v>771</v>
      </c>
      <c r="J1742" s="838" t="s">
        <v>987</v>
      </c>
      <c r="K1742" s="840">
        <v>2</v>
      </c>
      <c r="L1742" s="574">
        <v>12</v>
      </c>
      <c r="M1742" s="841">
        <v>26560.799999999999</v>
      </c>
      <c r="N1742" s="839">
        <v>2</v>
      </c>
      <c r="O1742" s="574">
        <v>6</v>
      </c>
      <c r="P1742" s="689">
        <v>13644.9</v>
      </c>
    </row>
    <row r="1743" spans="1:16" s="770" customFormat="1" ht="24">
      <c r="A1743" s="727" t="s">
        <v>18642</v>
      </c>
      <c r="B1743" s="693" t="s">
        <v>7471</v>
      </c>
      <c r="C1743" s="575" t="s">
        <v>73</v>
      </c>
      <c r="D1743" s="735" t="s">
        <v>2982</v>
      </c>
      <c r="E1743" s="739">
        <v>1850</v>
      </c>
      <c r="F1743" s="573" t="s">
        <v>2983</v>
      </c>
      <c r="G1743" s="735" t="s">
        <v>2984</v>
      </c>
      <c r="H1743" s="735" t="s">
        <v>2985</v>
      </c>
      <c r="I1743" s="735" t="s">
        <v>1031</v>
      </c>
      <c r="J1743" s="838" t="s">
        <v>888</v>
      </c>
      <c r="K1743" s="840">
        <v>3</v>
      </c>
      <c r="L1743" s="574">
        <v>12</v>
      </c>
      <c r="M1743" s="841">
        <v>23560.799999999999</v>
      </c>
      <c r="N1743" s="839">
        <v>2</v>
      </c>
      <c r="O1743" s="574">
        <v>6</v>
      </c>
      <c r="P1743" s="689">
        <v>12106.65</v>
      </c>
    </row>
    <row r="1744" spans="1:16" s="770" customFormat="1" ht="24">
      <c r="A1744" s="727" t="s">
        <v>18642</v>
      </c>
      <c r="B1744" s="693" t="s">
        <v>7471</v>
      </c>
      <c r="C1744" s="575" t="s">
        <v>73</v>
      </c>
      <c r="D1744" s="735" t="s">
        <v>787</v>
      </c>
      <c r="E1744" s="739">
        <v>1600</v>
      </c>
      <c r="F1744" s="573" t="s">
        <v>2986</v>
      </c>
      <c r="G1744" s="735" t="s">
        <v>2987</v>
      </c>
      <c r="H1744" s="735" t="s">
        <v>21</v>
      </c>
      <c r="I1744" s="735" t="s">
        <v>21</v>
      </c>
      <c r="J1744" s="838" t="s">
        <v>21</v>
      </c>
      <c r="K1744" s="840">
        <v>2</v>
      </c>
      <c r="L1744" s="574">
        <v>12</v>
      </c>
      <c r="M1744" s="841">
        <v>20560.8</v>
      </c>
      <c r="N1744" s="839">
        <v>3</v>
      </c>
      <c r="O1744" s="574">
        <v>6</v>
      </c>
      <c r="P1744" s="689">
        <v>10494.15</v>
      </c>
    </row>
    <row r="1745" spans="1:16" s="770" customFormat="1" ht="24">
      <c r="A1745" s="727" t="s">
        <v>18642</v>
      </c>
      <c r="B1745" s="693" t="s">
        <v>7471</v>
      </c>
      <c r="C1745" s="575" t="s">
        <v>73</v>
      </c>
      <c r="D1745" s="735" t="s">
        <v>2076</v>
      </c>
      <c r="E1745" s="739">
        <v>2100</v>
      </c>
      <c r="F1745" s="573" t="s">
        <v>2988</v>
      </c>
      <c r="G1745" s="735" t="s">
        <v>2989</v>
      </c>
      <c r="H1745" s="735" t="s">
        <v>864</v>
      </c>
      <c r="I1745" s="735" t="s">
        <v>944</v>
      </c>
      <c r="J1745" s="838" t="s">
        <v>864</v>
      </c>
      <c r="K1745" s="840">
        <v>3</v>
      </c>
      <c r="L1745" s="574">
        <v>12</v>
      </c>
      <c r="M1745" s="841">
        <v>26560.799999999999</v>
      </c>
      <c r="N1745" s="839">
        <v>2</v>
      </c>
      <c r="O1745" s="574">
        <v>6</v>
      </c>
      <c r="P1745" s="689">
        <v>13644.9</v>
      </c>
    </row>
    <row r="1746" spans="1:16" s="770" customFormat="1" ht="24">
      <c r="A1746" s="727" t="s">
        <v>18642</v>
      </c>
      <c r="B1746" s="693" t="s">
        <v>7471</v>
      </c>
      <c r="C1746" s="575" t="s">
        <v>73</v>
      </c>
      <c r="D1746" s="735" t="s">
        <v>913</v>
      </c>
      <c r="E1746" s="739">
        <v>1600</v>
      </c>
      <c r="F1746" s="573" t="s">
        <v>2990</v>
      </c>
      <c r="G1746" s="735" t="s">
        <v>2991</v>
      </c>
      <c r="H1746" s="735" t="s">
        <v>2992</v>
      </c>
      <c r="I1746" s="735" t="s">
        <v>771</v>
      </c>
      <c r="J1746" s="838" t="s">
        <v>2993</v>
      </c>
      <c r="K1746" s="840">
        <v>2</v>
      </c>
      <c r="L1746" s="574">
        <v>12</v>
      </c>
      <c r="M1746" s="841">
        <v>20560.8</v>
      </c>
      <c r="N1746" s="839">
        <v>2</v>
      </c>
      <c r="O1746" s="574">
        <v>6</v>
      </c>
      <c r="P1746" s="689">
        <v>10494.15</v>
      </c>
    </row>
    <row r="1747" spans="1:16" s="770" customFormat="1" ht="24">
      <c r="A1747" s="727" t="s">
        <v>18642</v>
      </c>
      <c r="B1747" s="693" t="s">
        <v>7471</v>
      </c>
      <c r="C1747" s="575" t="s">
        <v>73</v>
      </c>
      <c r="D1747" s="735" t="s">
        <v>855</v>
      </c>
      <c r="E1747" s="739">
        <v>1700</v>
      </c>
      <c r="F1747" s="573" t="s">
        <v>2994</v>
      </c>
      <c r="G1747" s="735" t="s">
        <v>2995</v>
      </c>
      <c r="H1747" s="735" t="s">
        <v>2996</v>
      </c>
      <c r="I1747" s="735" t="s">
        <v>802</v>
      </c>
      <c r="J1747" s="838" t="s">
        <v>2996</v>
      </c>
      <c r="K1747" s="840">
        <v>1</v>
      </c>
      <c r="L1747" s="574">
        <v>3</v>
      </c>
      <c r="M1747" s="841">
        <v>5440.2</v>
      </c>
      <c r="N1747" s="839" t="s">
        <v>786</v>
      </c>
      <c r="O1747" s="574" t="s">
        <v>786</v>
      </c>
      <c r="P1747" s="689"/>
    </row>
    <row r="1748" spans="1:16" s="770" customFormat="1" ht="24">
      <c r="A1748" s="727" t="s">
        <v>18642</v>
      </c>
      <c r="B1748" s="693" t="s">
        <v>7471</v>
      </c>
      <c r="C1748" s="575" t="s">
        <v>73</v>
      </c>
      <c r="D1748" s="735" t="s">
        <v>2997</v>
      </c>
      <c r="E1748" s="739">
        <v>5000</v>
      </c>
      <c r="F1748" s="573" t="s">
        <v>2998</v>
      </c>
      <c r="G1748" s="735" t="s">
        <v>2999</v>
      </c>
      <c r="H1748" s="735" t="s">
        <v>21</v>
      </c>
      <c r="I1748" s="735" t="s">
        <v>21</v>
      </c>
      <c r="J1748" s="838" t="s">
        <v>21</v>
      </c>
      <c r="K1748" s="840">
        <v>1</v>
      </c>
      <c r="L1748" s="574">
        <v>5</v>
      </c>
      <c r="M1748" s="841">
        <v>25567</v>
      </c>
      <c r="N1748" s="839">
        <v>2</v>
      </c>
      <c r="O1748" s="574">
        <v>6</v>
      </c>
      <c r="P1748" s="689">
        <v>31044.9</v>
      </c>
    </row>
    <row r="1749" spans="1:16" s="770" customFormat="1" ht="24">
      <c r="A1749" s="727" t="s">
        <v>18642</v>
      </c>
      <c r="B1749" s="693" t="s">
        <v>7471</v>
      </c>
      <c r="C1749" s="575" t="s">
        <v>73</v>
      </c>
      <c r="D1749" s="735" t="s">
        <v>3000</v>
      </c>
      <c r="E1749" s="739">
        <v>3900</v>
      </c>
      <c r="F1749" s="573" t="s">
        <v>3001</v>
      </c>
      <c r="G1749" s="735" t="s">
        <v>3002</v>
      </c>
      <c r="H1749" s="735" t="s">
        <v>935</v>
      </c>
      <c r="I1749" s="735" t="s">
        <v>802</v>
      </c>
      <c r="J1749" s="838" t="s">
        <v>935</v>
      </c>
      <c r="K1749" s="840">
        <v>2</v>
      </c>
      <c r="L1749" s="574">
        <v>12</v>
      </c>
      <c r="M1749" s="841">
        <v>48160.800000000003</v>
      </c>
      <c r="N1749" s="839">
        <v>2</v>
      </c>
      <c r="O1749" s="574">
        <v>6</v>
      </c>
      <c r="P1749" s="689">
        <v>24444.9</v>
      </c>
    </row>
    <row r="1750" spans="1:16" s="770" customFormat="1" ht="24">
      <c r="A1750" s="727" t="s">
        <v>18642</v>
      </c>
      <c r="B1750" s="693" t="s">
        <v>7471</v>
      </c>
      <c r="C1750" s="575" t="s">
        <v>73</v>
      </c>
      <c r="D1750" s="735" t="s">
        <v>813</v>
      </c>
      <c r="E1750" s="739">
        <v>1900</v>
      </c>
      <c r="F1750" s="573" t="s">
        <v>3003</v>
      </c>
      <c r="G1750" s="735" t="s">
        <v>3004</v>
      </c>
      <c r="H1750" s="735" t="s">
        <v>854</v>
      </c>
      <c r="I1750" s="735" t="s">
        <v>771</v>
      </c>
      <c r="J1750" s="838" t="s">
        <v>1667</v>
      </c>
      <c r="K1750" s="840">
        <v>4</v>
      </c>
      <c r="L1750" s="574">
        <v>12</v>
      </c>
      <c r="M1750" s="841">
        <v>24160.799999999999</v>
      </c>
      <c r="N1750" s="839">
        <v>3</v>
      </c>
      <c r="O1750" s="574">
        <v>6</v>
      </c>
      <c r="P1750" s="689">
        <v>12429.15</v>
      </c>
    </row>
    <row r="1751" spans="1:16" s="770" customFormat="1" ht="24">
      <c r="A1751" s="727" t="s">
        <v>18642</v>
      </c>
      <c r="B1751" s="693" t="s">
        <v>7471</v>
      </c>
      <c r="C1751" s="575" t="s">
        <v>73</v>
      </c>
      <c r="D1751" s="735" t="s">
        <v>2389</v>
      </c>
      <c r="E1751" s="739">
        <v>2100</v>
      </c>
      <c r="F1751" s="573" t="s">
        <v>3005</v>
      </c>
      <c r="G1751" s="735" t="s">
        <v>3006</v>
      </c>
      <c r="H1751" s="735" t="s">
        <v>824</v>
      </c>
      <c r="I1751" s="735" t="s">
        <v>802</v>
      </c>
      <c r="J1751" s="838" t="s">
        <v>3007</v>
      </c>
      <c r="K1751" s="840">
        <v>1</v>
      </c>
      <c r="L1751" s="574">
        <v>4</v>
      </c>
      <c r="M1751" s="841">
        <v>8783.6</v>
      </c>
      <c r="N1751" s="839" t="s">
        <v>786</v>
      </c>
      <c r="O1751" s="574" t="s">
        <v>786</v>
      </c>
      <c r="P1751" s="689"/>
    </row>
    <row r="1752" spans="1:16" s="770" customFormat="1" ht="24">
      <c r="A1752" s="727" t="s">
        <v>18642</v>
      </c>
      <c r="B1752" s="693" t="s">
        <v>7471</v>
      </c>
      <c r="C1752" s="575" t="s">
        <v>73</v>
      </c>
      <c r="D1752" s="735" t="s">
        <v>3008</v>
      </c>
      <c r="E1752" s="739">
        <v>6000</v>
      </c>
      <c r="F1752" s="573" t="s">
        <v>3009</v>
      </c>
      <c r="G1752" s="735" t="s">
        <v>3010</v>
      </c>
      <c r="H1752" s="735" t="s">
        <v>3011</v>
      </c>
      <c r="I1752" s="735" t="s">
        <v>771</v>
      </c>
      <c r="J1752" s="838" t="s">
        <v>3012</v>
      </c>
      <c r="K1752" s="840">
        <v>2</v>
      </c>
      <c r="L1752" s="574">
        <v>12</v>
      </c>
      <c r="M1752" s="841">
        <v>73360.800000000003</v>
      </c>
      <c r="N1752" s="839">
        <v>2</v>
      </c>
      <c r="O1752" s="574">
        <v>6</v>
      </c>
      <c r="P1752" s="689">
        <v>37044.9</v>
      </c>
    </row>
    <row r="1753" spans="1:16" s="770" customFormat="1" ht="36">
      <c r="A1753" s="727" t="s">
        <v>18642</v>
      </c>
      <c r="B1753" s="693" t="s">
        <v>7471</v>
      </c>
      <c r="C1753" s="575" t="s">
        <v>73</v>
      </c>
      <c r="D1753" s="735" t="s">
        <v>813</v>
      </c>
      <c r="E1753" s="739">
        <v>1900</v>
      </c>
      <c r="F1753" s="573" t="s">
        <v>3013</v>
      </c>
      <c r="G1753" s="735" t="s">
        <v>3014</v>
      </c>
      <c r="H1753" s="735" t="s">
        <v>1800</v>
      </c>
      <c r="I1753" s="735" t="s">
        <v>771</v>
      </c>
      <c r="J1753" s="838" t="s">
        <v>3015</v>
      </c>
      <c r="K1753" s="840">
        <v>4</v>
      </c>
      <c r="L1753" s="574">
        <v>13</v>
      </c>
      <c r="M1753" s="841">
        <v>20597.7</v>
      </c>
      <c r="N1753" s="839">
        <v>3</v>
      </c>
      <c r="O1753" s="574">
        <v>6</v>
      </c>
      <c r="P1753" s="689">
        <v>12429.15</v>
      </c>
    </row>
    <row r="1754" spans="1:16" s="770" customFormat="1" ht="36">
      <c r="A1754" s="727" t="s">
        <v>18642</v>
      </c>
      <c r="B1754" s="693" t="s">
        <v>7471</v>
      </c>
      <c r="C1754" s="575" t="s">
        <v>73</v>
      </c>
      <c r="D1754" s="735" t="s">
        <v>783</v>
      </c>
      <c r="E1754" s="739">
        <v>1500</v>
      </c>
      <c r="F1754" s="573" t="s">
        <v>3016</v>
      </c>
      <c r="G1754" s="735" t="s">
        <v>3017</v>
      </c>
      <c r="H1754" s="735" t="s">
        <v>21</v>
      </c>
      <c r="I1754" s="735" t="s">
        <v>21</v>
      </c>
      <c r="J1754" s="838" t="s">
        <v>21</v>
      </c>
      <c r="K1754" s="840">
        <v>1</v>
      </c>
      <c r="L1754" s="574">
        <v>8</v>
      </c>
      <c r="M1754" s="841">
        <v>12547.3</v>
      </c>
      <c r="N1754" s="839">
        <v>1</v>
      </c>
      <c r="O1754" s="574">
        <v>1</v>
      </c>
      <c r="P1754" s="689">
        <v>783.7</v>
      </c>
    </row>
    <row r="1755" spans="1:16" s="770" customFormat="1" ht="24">
      <c r="A1755" s="727" t="s">
        <v>18642</v>
      </c>
      <c r="B1755" s="693" t="s">
        <v>7471</v>
      </c>
      <c r="C1755" s="575" t="s">
        <v>73</v>
      </c>
      <c r="D1755" s="735" t="s">
        <v>3018</v>
      </c>
      <c r="E1755" s="739">
        <v>4500</v>
      </c>
      <c r="F1755" s="573" t="s">
        <v>3019</v>
      </c>
      <c r="G1755" s="735" t="s">
        <v>3020</v>
      </c>
      <c r="H1755" s="735" t="s">
        <v>1988</v>
      </c>
      <c r="I1755" s="735" t="s">
        <v>802</v>
      </c>
      <c r="J1755" s="838" t="s">
        <v>888</v>
      </c>
      <c r="K1755" s="840">
        <v>2</v>
      </c>
      <c r="L1755" s="574">
        <v>12</v>
      </c>
      <c r="M1755" s="841">
        <v>55360.800000000003</v>
      </c>
      <c r="N1755" s="839">
        <v>2</v>
      </c>
      <c r="O1755" s="574">
        <v>6</v>
      </c>
      <c r="P1755" s="689">
        <v>28044.9</v>
      </c>
    </row>
    <row r="1756" spans="1:16" s="770" customFormat="1" ht="24">
      <c r="A1756" s="727" t="s">
        <v>18642</v>
      </c>
      <c r="B1756" s="693" t="s">
        <v>7471</v>
      </c>
      <c r="C1756" s="575" t="s">
        <v>73</v>
      </c>
      <c r="D1756" s="735" t="s">
        <v>1157</v>
      </c>
      <c r="E1756" s="739">
        <v>1850</v>
      </c>
      <c r="F1756" s="573" t="s">
        <v>3021</v>
      </c>
      <c r="G1756" s="735" t="s">
        <v>3022</v>
      </c>
      <c r="H1756" s="735" t="s">
        <v>21</v>
      </c>
      <c r="I1756" s="735" t="s">
        <v>21</v>
      </c>
      <c r="J1756" s="838" t="s">
        <v>21</v>
      </c>
      <c r="K1756" s="840">
        <v>1</v>
      </c>
      <c r="L1756" s="574">
        <v>1</v>
      </c>
      <c r="M1756" s="841">
        <v>823.7</v>
      </c>
      <c r="N1756" s="839">
        <v>2</v>
      </c>
      <c r="O1756" s="574">
        <v>6</v>
      </c>
      <c r="P1756" s="689">
        <v>12106.65</v>
      </c>
    </row>
    <row r="1757" spans="1:16" s="770" customFormat="1" ht="24">
      <c r="A1757" s="727" t="s">
        <v>18642</v>
      </c>
      <c r="B1757" s="693" t="s">
        <v>7471</v>
      </c>
      <c r="C1757" s="575" t="s">
        <v>73</v>
      </c>
      <c r="D1757" s="735" t="s">
        <v>813</v>
      </c>
      <c r="E1757" s="739">
        <v>1900</v>
      </c>
      <c r="F1757" s="573" t="s">
        <v>3023</v>
      </c>
      <c r="G1757" s="735" t="s">
        <v>3024</v>
      </c>
      <c r="H1757" s="735" t="s">
        <v>21</v>
      </c>
      <c r="I1757" s="735" t="s">
        <v>21</v>
      </c>
      <c r="J1757" s="838" t="s">
        <v>21</v>
      </c>
      <c r="K1757" s="840">
        <v>1</v>
      </c>
      <c r="L1757" s="574">
        <v>1</v>
      </c>
      <c r="M1757" s="841">
        <v>2013.4</v>
      </c>
      <c r="N1757" s="839" t="s">
        <v>786</v>
      </c>
      <c r="O1757" s="574" t="s">
        <v>786</v>
      </c>
      <c r="P1757" s="689"/>
    </row>
    <row r="1758" spans="1:16" s="770" customFormat="1" ht="24">
      <c r="A1758" s="727" t="s">
        <v>18642</v>
      </c>
      <c r="B1758" s="693" t="s">
        <v>7471</v>
      </c>
      <c r="C1758" s="575" t="s">
        <v>73</v>
      </c>
      <c r="D1758" s="735" t="s">
        <v>3025</v>
      </c>
      <c r="E1758" s="739">
        <v>4000</v>
      </c>
      <c r="F1758" s="573" t="s">
        <v>3026</v>
      </c>
      <c r="G1758" s="735" t="s">
        <v>3027</v>
      </c>
      <c r="H1758" s="735" t="s">
        <v>824</v>
      </c>
      <c r="I1758" s="735" t="s">
        <v>771</v>
      </c>
      <c r="J1758" s="838" t="s">
        <v>825</v>
      </c>
      <c r="K1758" s="840">
        <v>2</v>
      </c>
      <c r="L1758" s="574">
        <v>12</v>
      </c>
      <c r="M1758" s="841">
        <v>49360.800000000003</v>
      </c>
      <c r="N1758" s="839">
        <v>2</v>
      </c>
      <c r="O1758" s="574">
        <v>6</v>
      </c>
      <c r="P1758" s="689">
        <v>25044.9</v>
      </c>
    </row>
    <row r="1759" spans="1:16" s="770" customFormat="1" ht="24">
      <c r="A1759" s="727" t="s">
        <v>18642</v>
      </c>
      <c r="B1759" s="693" t="s">
        <v>7471</v>
      </c>
      <c r="C1759" s="575" t="s">
        <v>73</v>
      </c>
      <c r="D1759" s="735" t="s">
        <v>3028</v>
      </c>
      <c r="E1759" s="739">
        <v>3400</v>
      </c>
      <c r="F1759" s="573" t="s">
        <v>3029</v>
      </c>
      <c r="G1759" s="735" t="s">
        <v>3030</v>
      </c>
      <c r="H1759" s="735" t="s">
        <v>1409</v>
      </c>
      <c r="I1759" s="735" t="s">
        <v>771</v>
      </c>
      <c r="J1759" s="838" t="s">
        <v>1409</v>
      </c>
      <c r="K1759" s="840">
        <v>2</v>
      </c>
      <c r="L1759" s="574">
        <v>12</v>
      </c>
      <c r="M1759" s="841">
        <v>42160.800000000003</v>
      </c>
      <c r="N1759" s="839">
        <v>2</v>
      </c>
      <c r="O1759" s="574">
        <v>6</v>
      </c>
      <c r="P1759" s="689">
        <v>21444.9</v>
      </c>
    </row>
    <row r="1760" spans="1:16" s="770" customFormat="1" ht="24">
      <c r="A1760" s="727" t="s">
        <v>18642</v>
      </c>
      <c r="B1760" s="693" t="s">
        <v>7471</v>
      </c>
      <c r="C1760" s="575" t="s">
        <v>73</v>
      </c>
      <c r="D1760" s="735" t="s">
        <v>1025</v>
      </c>
      <c r="E1760" s="739">
        <v>1900</v>
      </c>
      <c r="F1760" s="573" t="s">
        <v>3031</v>
      </c>
      <c r="G1760" s="735" t="s">
        <v>3032</v>
      </c>
      <c r="H1760" s="735" t="s">
        <v>2671</v>
      </c>
      <c r="I1760" s="735" t="s">
        <v>802</v>
      </c>
      <c r="J1760" s="838" t="s">
        <v>3033</v>
      </c>
      <c r="K1760" s="840">
        <v>4</v>
      </c>
      <c r="L1760" s="574">
        <v>12</v>
      </c>
      <c r="M1760" s="841">
        <v>24160.799999999999</v>
      </c>
      <c r="N1760" s="839">
        <v>2</v>
      </c>
      <c r="O1760" s="574">
        <v>6</v>
      </c>
      <c r="P1760" s="689">
        <v>12429.15</v>
      </c>
    </row>
    <row r="1761" spans="1:16" s="770" customFormat="1" ht="24">
      <c r="A1761" s="727" t="s">
        <v>18642</v>
      </c>
      <c r="B1761" s="693" t="s">
        <v>7471</v>
      </c>
      <c r="C1761" s="575" t="s">
        <v>73</v>
      </c>
      <c r="D1761" s="735" t="s">
        <v>2650</v>
      </c>
      <c r="E1761" s="739">
        <v>2100</v>
      </c>
      <c r="F1761" s="573" t="s">
        <v>3034</v>
      </c>
      <c r="G1761" s="735" t="s">
        <v>3035</v>
      </c>
      <c r="H1761" s="735" t="s">
        <v>2085</v>
      </c>
      <c r="I1761" s="735" t="s">
        <v>771</v>
      </c>
      <c r="J1761" s="838" t="s">
        <v>3036</v>
      </c>
      <c r="K1761" s="840">
        <v>2</v>
      </c>
      <c r="L1761" s="574">
        <v>12</v>
      </c>
      <c r="M1761" s="841">
        <v>24394.06</v>
      </c>
      <c r="N1761" s="839">
        <v>2</v>
      </c>
      <c r="O1761" s="574">
        <v>6</v>
      </c>
      <c r="P1761" s="689">
        <v>13644.9</v>
      </c>
    </row>
    <row r="1762" spans="1:16" s="770" customFormat="1" ht="24">
      <c r="A1762" s="727" t="s">
        <v>18642</v>
      </c>
      <c r="B1762" s="693" t="s">
        <v>7471</v>
      </c>
      <c r="C1762" s="575" t="s">
        <v>73</v>
      </c>
      <c r="D1762" s="735" t="s">
        <v>2698</v>
      </c>
      <c r="E1762" s="739">
        <v>1900</v>
      </c>
      <c r="F1762" s="573" t="s">
        <v>3034</v>
      </c>
      <c r="G1762" s="735" t="s">
        <v>3035</v>
      </c>
      <c r="H1762" s="735" t="s">
        <v>2085</v>
      </c>
      <c r="I1762" s="735" t="s">
        <v>771</v>
      </c>
      <c r="J1762" s="838" t="s">
        <v>3036</v>
      </c>
      <c r="K1762" s="840">
        <v>1</v>
      </c>
      <c r="L1762" s="574">
        <v>1</v>
      </c>
      <c r="M1762" s="841">
        <v>2013.4</v>
      </c>
      <c r="N1762" s="839">
        <v>2</v>
      </c>
      <c r="O1762" s="574">
        <v>6</v>
      </c>
      <c r="P1762" s="689">
        <v>13644.9</v>
      </c>
    </row>
    <row r="1763" spans="1:16" s="770" customFormat="1" ht="24">
      <c r="A1763" s="727" t="s">
        <v>18642</v>
      </c>
      <c r="B1763" s="693" t="s">
        <v>7471</v>
      </c>
      <c r="C1763" s="575" t="s">
        <v>73</v>
      </c>
      <c r="D1763" s="735" t="s">
        <v>3037</v>
      </c>
      <c r="E1763" s="739">
        <v>2900</v>
      </c>
      <c r="F1763" s="573" t="s">
        <v>3038</v>
      </c>
      <c r="G1763" s="735" t="s">
        <v>3039</v>
      </c>
      <c r="H1763" s="735" t="s">
        <v>3040</v>
      </c>
      <c r="I1763" s="735" t="s">
        <v>771</v>
      </c>
      <c r="J1763" s="838" t="s">
        <v>957</v>
      </c>
      <c r="K1763" s="840">
        <v>2</v>
      </c>
      <c r="L1763" s="574">
        <v>12</v>
      </c>
      <c r="M1763" s="841">
        <v>36160.800000000003</v>
      </c>
      <c r="N1763" s="839">
        <v>2</v>
      </c>
      <c r="O1763" s="574">
        <v>6</v>
      </c>
      <c r="P1763" s="689">
        <v>18444.900000000001</v>
      </c>
    </row>
    <row r="1764" spans="1:16" s="770" customFormat="1" ht="36">
      <c r="A1764" s="727" t="s">
        <v>18642</v>
      </c>
      <c r="B1764" s="693" t="s">
        <v>7471</v>
      </c>
      <c r="C1764" s="575" t="s">
        <v>73</v>
      </c>
      <c r="D1764" s="735" t="s">
        <v>2003</v>
      </c>
      <c r="E1764" s="739">
        <v>2100</v>
      </c>
      <c r="F1764" s="573" t="s">
        <v>3041</v>
      </c>
      <c r="G1764" s="735" t="s">
        <v>3042</v>
      </c>
      <c r="H1764" s="735" t="s">
        <v>920</v>
      </c>
      <c r="I1764" s="735" t="s">
        <v>782</v>
      </c>
      <c r="J1764" s="838" t="s">
        <v>3043</v>
      </c>
      <c r="K1764" s="840">
        <v>3</v>
      </c>
      <c r="L1764" s="574">
        <v>12</v>
      </c>
      <c r="M1764" s="841">
        <v>26560.799999999999</v>
      </c>
      <c r="N1764" s="839">
        <v>3</v>
      </c>
      <c r="O1764" s="574">
        <v>6</v>
      </c>
      <c r="P1764" s="689">
        <v>13644.9</v>
      </c>
    </row>
    <row r="1765" spans="1:16" s="770" customFormat="1" ht="36">
      <c r="A1765" s="727" t="s">
        <v>18642</v>
      </c>
      <c r="B1765" s="693" t="s">
        <v>7471</v>
      </c>
      <c r="C1765" s="575" t="s">
        <v>73</v>
      </c>
      <c r="D1765" s="735" t="s">
        <v>980</v>
      </c>
      <c r="E1765" s="739">
        <v>3100</v>
      </c>
      <c r="F1765" s="573" t="s">
        <v>3044</v>
      </c>
      <c r="G1765" s="735" t="s">
        <v>3045</v>
      </c>
      <c r="H1765" s="735" t="s">
        <v>859</v>
      </c>
      <c r="I1765" s="735" t="s">
        <v>771</v>
      </c>
      <c r="J1765" s="838" t="s">
        <v>1510</v>
      </c>
      <c r="K1765" s="840">
        <v>2</v>
      </c>
      <c r="L1765" s="574">
        <v>12</v>
      </c>
      <c r="M1765" s="841">
        <v>38560.800000000003</v>
      </c>
      <c r="N1765" s="839">
        <v>2</v>
      </c>
      <c r="O1765" s="574">
        <v>6</v>
      </c>
      <c r="P1765" s="689">
        <v>19644.900000000001</v>
      </c>
    </row>
    <row r="1766" spans="1:16" s="770" customFormat="1" ht="24">
      <c r="A1766" s="727" t="s">
        <v>18642</v>
      </c>
      <c r="B1766" s="693" t="s">
        <v>7471</v>
      </c>
      <c r="C1766" s="575" t="s">
        <v>73</v>
      </c>
      <c r="D1766" s="735" t="s">
        <v>767</v>
      </c>
      <c r="E1766" s="739">
        <v>1700</v>
      </c>
      <c r="F1766" s="573" t="s">
        <v>3046</v>
      </c>
      <c r="G1766" s="735" t="s">
        <v>3047</v>
      </c>
      <c r="H1766" s="735" t="s">
        <v>1658</v>
      </c>
      <c r="I1766" s="735" t="s">
        <v>771</v>
      </c>
      <c r="J1766" s="838" t="s">
        <v>867</v>
      </c>
      <c r="K1766" s="840">
        <v>4</v>
      </c>
      <c r="L1766" s="574">
        <v>12</v>
      </c>
      <c r="M1766" s="841">
        <v>21760.799999999999</v>
      </c>
      <c r="N1766" s="839">
        <v>2</v>
      </c>
      <c r="O1766" s="574">
        <v>6</v>
      </c>
      <c r="P1766" s="689">
        <v>11139.15</v>
      </c>
    </row>
    <row r="1767" spans="1:16" s="770" customFormat="1" ht="24">
      <c r="A1767" s="727" t="s">
        <v>18642</v>
      </c>
      <c r="B1767" s="693" t="s">
        <v>7471</v>
      </c>
      <c r="C1767" s="575" t="s">
        <v>73</v>
      </c>
      <c r="D1767" s="735" t="s">
        <v>813</v>
      </c>
      <c r="E1767" s="739">
        <v>1900</v>
      </c>
      <c r="F1767" s="573" t="s">
        <v>3048</v>
      </c>
      <c r="G1767" s="735" t="s">
        <v>3049</v>
      </c>
      <c r="H1767" s="735" t="s">
        <v>2671</v>
      </c>
      <c r="I1767" s="735" t="s">
        <v>1031</v>
      </c>
      <c r="J1767" s="838" t="s">
        <v>3050</v>
      </c>
      <c r="K1767" s="840">
        <v>4</v>
      </c>
      <c r="L1767" s="574">
        <v>12</v>
      </c>
      <c r="M1767" s="841">
        <v>24160.799999999999</v>
      </c>
      <c r="N1767" s="839">
        <v>3</v>
      </c>
      <c r="O1767" s="574">
        <v>6</v>
      </c>
      <c r="P1767" s="689">
        <v>12429.15</v>
      </c>
    </row>
    <row r="1768" spans="1:16" s="770" customFormat="1" ht="36">
      <c r="A1768" s="727" t="s">
        <v>18642</v>
      </c>
      <c r="B1768" s="693" t="s">
        <v>7471</v>
      </c>
      <c r="C1768" s="575" t="s">
        <v>73</v>
      </c>
      <c r="D1768" s="735" t="s">
        <v>3051</v>
      </c>
      <c r="E1768" s="739">
        <v>2900</v>
      </c>
      <c r="F1768" s="573" t="s">
        <v>3052</v>
      </c>
      <c r="G1768" s="735" t="s">
        <v>3053</v>
      </c>
      <c r="H1768" s="735" t="s">
        <v>1350</v>
      </c>
      <c r="I1768" s="735" t="s">
        <v>771</v>
      </c>
      <c r="J1768" s="838" t="s">
        <v>3054</v>
      </c>
      <c r="K1768" s="840">
        <v>2</v>
      </c>
      <c r="L1768" s="574">
        <v>12</v>
      </c>
      <c r="M1768" s="841">
        <v>36160.800000000003</v>
      </c>
      <c r="N1768" s="839">
        <v>2</v>
      </c>
      <c r="O1768" s="574">
        <v>6</v>
      </c>
      <c r="P1768" s="689">
        <v>18444.900000000001</v>
      </c>
    </row>
    <row r="1769" spans="1:16" s="770" customFormat="1" ht="48">
      <c r="A1769" s="727" t="s">
        <v>18642</v>
      </c>
      <c r="B1769" s="693" t="s">
        <v>7471</v>
      </c>
      <c r="C1769" s="575" t="s">
        <v>73</v>
      </c>
      <c r="D1769" s="735" t="s">
        <v>767</v>
      </c>
      <c r="E1769" s="739">
        <v>1700</v>
      </c>
      <c r="F1769" s="573" t="s">
        <v>3055</v>
      </c>
      <c r="G1769" s="735" t="s">
        <v>3056</v>
      </c>
      <c r="H1769" s="735" t="s">
        <v>770</v>
      </c>
      <c r="I1769" s="735" t="s">
        <v>771</v>
      </c>
      <c r="J1769" s="838" t="s">
        <v>3057</v>
      </c>
      <c r="K1769" s="840">
        <v>4</v>
      </c>
      <c r="L1769" s="574">
        <v>12</v>
      </c>
      <c r="M1769" s="841">
        <v>21760.799999999999</v>
      </c>
      <c r="N1769" s="839">
        <v>2</v>
      </c>
      <c r="O1769" s="574">
        <v>6</v>
      </c>
      <c r="P1769" s="689">
        <v>11139.15</v>
      </c>
    </row>
    <row r="1770" spans="1:16" s="770" customFormat="1" ht="36">
      <c r="A1770" s="727" t="s">
        <v>18642</v>
      </c>
      <c r="B1770" s="693" t="s">
        <v>7471</v>
      </c>
      <c r="C1770" s="575" t="s">
        <v>73</v>
      </c>
      <c r="D1770" s="735" t="s">
        <v>855</v>
      </c>
      <c r="E1770" s="739">
        <v>1700</v>
      </c>
      <c r="F1770" s="573" t="s">
        <v>3058</v>
      </c>
      <c r="G1770" s="735" t="s">
        <v>3059</v>
      </c>
      <c r="H1770" s="735" t="s">
        <v>21</v>
      </c>
      <c r="I1770" s="735" t="s">
        <v>21</v>
      </c>
      <c r="J1770" s="838" t="s">
        <v>21</v>
      </c>
      <c r="K1770" s="840">
        <v>1</v>
      </c>
      <c r="L1770" s="574">
        <v>2</v>
      </c>
      <c r="M1770" s="841">
        <v>2925.2</v>
      </c>
      <c r="N1770" s="839">
        <v>3</v>
      </c>
      <c r="O1770" s="574">
        <v>6</v>
      </c>
      <c r="P1770" s="689">
        <v>11139.15</v>
      </c>
    </row>
    <row r="1771" spans="1:16" s="770" customFormat="1" ht="24">
      <c r="A1771" s="727" t="s">
        <v>18642</v>
      </c>
      <c r="B1771" s="693" t="s">
        <v>7471</v>
      </c>
      <c r="C1771" s="575" t="s">
        <v>73</v>
      </c>
      <c r="D1771" s="735" t="s">
        <v>787</v>
      </c>
      <c r="E1771" s="739">
        <v>1600</v>
      </c>
      <c r="F1771" s="573" t="s">
        <v>3060</v>
      </c>
      <c r="G1771" s="735" t="s">
        <v>3061</v>
      </c>
      <c r="H1771" s="735" t="s">
        <v>21</v>
      </c>
      <c r="I1771" s="735" t="s">
        <v>21</v>
      </c>
      <c r="J1771" s="838" t="s">
        <v>21</v>
      </c>
      <c r="K1771" s="840">
        <v>2</v>
      </c>
      <c r="L1771" s="574">
        <v>12</v>
      </c>
      <c r="M1771" s="841">
        <v>20560.8</v>
      </c>
      <c r="N1771" s="839">
        <v>3</v>
      </c>
      <c r="O1771" s="574">
        <v>6</v>
      </c>
      <c r="P1771" s="689">
        <v>10494.15</v>
      </c>
    </row>
    <row r="1772" spans="1:16" s="770" customFormat="1" ht="36">
      <c r="A1772" s="727" t="s">
        <v>18642</v>
      </c>
      <c r="B1772" s="693" t="s">
        <v>7471</v>
      </c>
      <c r="C1772" s="575" t="s">
        <v>73</v>
      </c>
      <c r="D1772" s="735" t="s">
        <v>818</v>
      </c>
      <c r="E1772" s="739">
        <v>1700</v>
      </c>
      <c r="F1772" s="573" t="s">
        <v>3062</v>
      </c>
      <c r="G1772" s="735" t="s">
        <v>3063</v>
      </c>
      <c r="H1772" s="735" t="s">
        <v>3064</v>
      </c>
      <c r="I1772" s="735" t="s">
        <v>771</v>
      </c>
      <c r="J1772" s="838" t="s">
        <v>888</v>
      </c>
      <c r="K1772" s="840">
        <v>4</v>
      </c>
      <c r="L1772" s="574">
        <v>12</v>
      </c>
      <c r="M1772" s="841">
        <v>21760.799999999999</v>
      </c>
      <c r="N1772" s="839">
        <v>2</v>
      </c>
      <c r="O1772" s="574">
        <v>6</v>
      </c>
      <c r="P1772" s="689">
        <v>11139.15</v>
      </c>
    </row>
    <row r="1773" spans="1:16" s="770" customFormat="1" ht="24">
      <c r="A1773" s="727" t="s">
        <v>18642</v>
      </c>
      <c r="B1773" s="693" t="s">
        <v>7471</v>
      </c>
      <c r="C1773" s="575" t="s">
        <v>73</v>
      </c>
      <c r="D1773" s="735" t="s">
        <v>3065</v>
      </c>
      <c r="E1773" s="739">
        <v>3900</v>
      </c>
      <c r="F1773" s="573" t="s">
        <v>3066</v>
      </c>
      <c r="G1773" s="735" t="s">
        <v>3067</v>
      </c>
      <c r="H1773" s="735" t="s">
        <v>824</v>
      </c>
      <c r="I1773" s="735" t="s">
        <v>839</v>
      </c>
      <c r="J1773" s="838" t="s">
        <v>825</v>
      </c>
      <c r="K1773" s="840">
        <v>2</v>
      </c>
      <c r="L1773" s="574">
        <v>12</v>
      </c>
      <c r="M1773" s="841">
        <v>48160.800000000003</v>
      </c>
      <c r="N1773" s="839">
        <v>2</v>
      </c>
      <c r="O1773" s="574">
        <v>6</v>
      </c>
      <c r="P1773" s="689">
        <v>24444.9</v>
      </c>
    </row>
    <row r="1774" spans="1:16" s="770" customFormat="1" ht="24">
      <c r="A1774" s="727" t="s">
        <v>18642</v>
      </c>
      <c r="B1774" s="693" t="s">
        <v>7471</v>
      </c>
      <c r="C1774" s="575" t="s">
        <v>73</v>
      </c>
      <c r="D1774" s="735" t="s">
        <v>767</v>
      </c>
      <c r="E1774" s="739">
        <v>1700</v>
      </c>
      <c r="F1774" s="573" t="s">
        <v>3068</v>
      </c>
      <c r="G1774" s="735" t="s">
        <v>3069</v>
      </c>
      <c r="H1774" s="735" t="s">
        <v>1658</v>
      </c>
      <c r="I1774" s="735" t="s">
        <v>771</v>
      </c>
      <c r="J1774" s="838" t="s">
        <v>1327</v>
      </c>
      <c r="K1774" s="840">
        <v>4</v>
      </c>
      <c r="L1774" s="574">
        <v>12</v>
      </c>
      <c r="M1774" s="841">
        <v>21760.799999999999</v>
      </c>
      <c r="N1774" s="839">
        <v>3</v>
      </c>
      <c r="O1774" s="574">
        <v>6</v>
      </c>
      <c r="P1774" s="689">
        <v>11139.15</v>
      </c>
    </row>
    <row r="1775" spans="1:16" s="770" customFormat="1" ht="24">
      <c r="A1775" s="727" t="s">
        <v>18642</v>
      </c>
      <c r="B1775" s="693" t="s">
        <v>7471</v>
      </c>
      <c r="C1775" s="575" t="s">
        <v>73</v>
      </c>
      <c r="D1775" s="735" t="s">
        <v>767</v>
      </c>
      <c r="E1775" s="739">
        <v>1700</v>
      </c>
      <c r="F1775" s="573" t="s">
        <v>3070</v>
      </c>
      <c r="G1775" s="735" t="s">
        <v>3071</v>
      </c>
      <c r="H1775" s="735" t="s">
        <v>3072</v>
      </c>
      <c r="I1775" s="735" t="s">
        <v>782</v>
      </c>
      <c r="J1775" s="838" t="s">
        <v>3072</v>
      </c>
      <c r="K1775" s="840">
        <v>4</v>
      </c>
      <c r="L1775" s="574">
        <v>13</v>
      </c>
      <c r="M1775" s="841">
        <v>19607.400000000001</v>
      </c>
      <c r="N1775" s="839">
        <v>2</v>
      </c>
      <c r="O1775" s="574">
        <v>6</v>
      </c>
      <c r="P1775" s="689">
        <v>11139.15</v>
      </c>
    </row>
    <row r="1776" spans="1:16" s="770" customFormat="1" ht="24">
      <c r="A1776" s="727" t="s">
        <v>18642</v>
      </c>
      <c r="B1776" s="693" t="s">
        <v>7471</v>
      </c>
      <c r="C1776" s="575" t="s">
        <v>73</v>
      </c>
      <c r="D1776" s="735" t="s">
        <v>821</v>
      </c>
      <c r="E1776" s="739">
        <v>1900</v>
      </c>
      <c r="F1776" s="573" t="s">
        <v>3073</v>
      </c>
      <c r="G1776" s="735" t="s">
        <v>3074</v>
      </c>
      <c r="H1776" s="735" t="s">
        <v>1233</v>
      </c>
      <c r="I1776" s="735" t="s">
        <v>771</v>
      </c>
      <c r="J1776" s="838" t="s">
        <v>1286</v>
      </c>
      <c r="K1776" s="840">
        <v>2</v>
      </c>
      <c r="L1776" s="574">
        <v>12</v>
      </c>
      <c r="M1776" s="841">
        <v>24160.799999999999</v>
      </c>
      <c r="N1776" s="839">
        <v>2</v>
      </c>
      <c r="O1776" s="574">
        <v>6</v>
      </c>
      <c r="P1776" s="689">
        <v>12429.15</v>
      </c>
    </row>
    <row r="1777" spans="1:16" s="770" customFormat="1" ht="24">
      <c r="A1777" s="727" t="s">
        <v>18642</v>
      </c>
      <c r="B1777" s="693" t="s">
        <v>7471</v>
      </c>
      <c r="C1777" s="575" t="s">
        <v>73</v>
      </c>
      <c r="D1777" s="735" t="s">
        <v>803</v>
      </c>
      <c r="E1777" s="739">
        <v>2200</v>
      </c>
      <c r="F1777" s="573" t="s">
        <v>3075</v>
      </c>
      <c r="G1777" s="735" t="s">
        <v>3076</v>
      </c>
      <c r="H1777" s="735" t="s">
        <v>1233</v>
      </c>
      <c r="I1777" s="735" t="s">
        <v>771</v>
      </c>
      <c r="J1777" s="838" t="s">
        <v>1286</v>
      </c>
      <c r="K1777" s="840">
        <v>4</v>
      </c>
      <c r="L1777" s="574">
        <v>12</v>
      </c>
      <c r="M1777" s="841">
        <v>27760.799999999999</v>
      </c>
      <c r="N1777" s="839">
        <v>2</v>
      </c>
      <c r="O1777" s="574">
        <v>6</v>
      </c>
      <c r="P1777" s="689">
        <v>14244.9</v>
      </c>
    </row>
    <row r="1778" spans="1:16" s="770" customFormat="1" ht="24">
      <c r="A1778" s="727" t="s">
        <v>18642</v>
      </c>
      <c r="B1778" s="693" t="s">
        <v>7471</v>
      </c>
      <c r="C1778" s="575" t="s">
        <v>73</v>
      </c>
      <c r="D1778" s="735" t="s">
        <v>3077</v>
      </c>
      <c r="E1778" s="739">
        <v>1800</v>
      </c>
      <c r="F1778" s="573" t="s">
        <v>3078</v>
      </c>
      <c r="G1778" s="735" t="s">
        <v>3079</v>
      </c>
      <c r="H1778" s="735" t="s">
        <v>2318</v>
      </c>
      <c r="I1778" s="735" t="s">
        <v>771</v>
      </c>
      <c r="J1778" s="838" t="s">
        <v>2527</v>
      </c>
      <c r="K1778" s="840">
        <v>2</v>
      </c>
      <c r="L1778" s="574">
        <v>13</v>
      </c>
      <c r="M1778" s="841">
        <v>22960.799999999999</v>
      </c>
      <c r="N1778" s="839">
        <v>2</v>
      </c>
      <c r="O1778" s="574">
        <v>6</v>
      </c>
      <c r="P1778" s="689">
        <v>11784.15</v>
      </c>
    </row>
    <row r="1779" spans="1:16" s="770" customFormat="1" ht="24">
      <c r="A1779" s="727" t="s">
        <v>18642</v>
      </c>
      <c r="B1779" s="693" t="s">
        <v>7471</v>
      </c>
      <c r="C1779" s="575" t="s">
        <v>73</v>
      </c>
      <c r="D1779" s="735" t="s">
        <v>813</v>
      </c>
      <c r="E1779" s="739">
        <v>1900</v>
      </c>
      <c r="F1779" s="573" t="s">
        <v>3080</v>
      </c>
      <c r="G1779" s="735" t="s">
        <v>3081</v>
      </c>
      <c r="H1779" s="735" t="s">
        <v>2244</v>
      </c>
      <c r="I1779" s="735" t="s">
        <v>802</v>
      </c>
      <c r="J1779" s="838" t="s">
        <v>816</v>
      </c>
      <c r="K1779" s="840">
        <v>4</v>
      </c>
      <c r="L1779" s="574">
        <v>12</v>
      </c>
      <c r="M1779" s="841">
        <v>24160.799999999999</v>
      </c>
      <c r="N1779" s="839">
        <v>3</v>
      </c>
      <c r="O1779" s="574">
        <v>6</v>
      </c>
      <c r="P1779" s="689">
        <v>12429.15</v>
      </c>
    </row>
    <row r="1780" spans="1:16" s="770" customFormat="1" ht="24">
      <c r="A1780" s="727" t="s">
        <v>18642</v>
      </c>
      <c r="B1780" s="693" t="s">
        <v>7471</v>
      </c>
      <c r="C1780" s="575" t="s">
        <v>73</v>
      </c>
      <c r="D1780" s="735" t="s">
        <v>3082</v>
      </c>
      <c r="E1780" s="739">
        <v>4400</v>
      </c>
      <c r="F1780" s="573" t="s">
        <v>3083</v>
      </c>
      <c r="G1780" s="735" t="s">
        <v>3084</v>
      </c>
      <c r="H1780" s="735" t="s">
        <v>934</v>
      </c>
      <c r="I1780" s="735" t="s">
        <v>771</v>
      </c>
      <c r="J1780" s="838" t="s">
        <v>2766</v>
      </c>
      <c r="K1780" s="840">
        <v>3</v>
      </c>
      <c r="L1780" s="574">
        <v>12</v>
      </c>
      <c r="M1780" s="841">
        <v>54160.800000000003</v>
      </c>
      <c r="N1780" s="839">
        <v>2</v>
      </c>
      <c r="O1780" s="574">
        <v>2</v>
      </c>
      <c r="P1780" s="689">
        <v>9148.2999999999993</v>
      </c>
    </row>
    <row r="1781" spans="1:16" s="770" customFormat="1" ht="36">
      <c r="A1781" s="727" t="s">
        <v>18642</v>
      </c>
      <c r="B1781" s="693" t="s">
        <v>7471</v>
      </c>
      <c r="C1781" s="575" t="s">
        <v>73</v>
      </c>
      <c r="D1781" s="735" t="s">
        <v>3085</v>
      </c>
      <c r="E1781" s="739">
        <v>6000</v>
      </c>
      <c r="F1781" s="573" t="s">
        <v>3086</v>
      </c>
      <c r="G1781" s="735" t="s">
        <v>3087</v>
      </c>
      <c r="H1781" s="735" t="s">
        <v>1047</v>
      </c>
      <c r="I1781" s="735" t="s">
        <v>771</v>
      </c>
      <c r="J1781" s="838" t="s">
        <v>3088</v>
      </c>
      <c r="K1781" s="840">
        <v>2</v>
      </c>
      <c r="L1781" s="574">
        <v>12</v>
      </c>
      <c r="M1781" s="841">
        <v>73360.800000000003</v>
      </c>
      <c r="N1781" s="839">
        <v>2</v>
      </c>
      <c r="O1781" s="574">
        <v>6</v>
      </c>
      <c r="P1781" s="689">
        <v>37044.9</v>
      </c>
    </row>
    <row r="1782" spans="1:16" s="770" customFormat="1" ht="24">
      <c r="A1782" s="727" t="s">
        <v>18642</v>
      </c>
      <c r="B1782" s="693" t="s">
        <v>7471</v>
      </c>
      <c r="C1782" s="575" t="s">
        <v>73</v>
      </c>
      <c r="D1782" s="735" t="s">
        <v>818</v>
      </c>
      <c r="E1782" s="739">
        <v>1700</v>
      </c>
      <c r="F1782" s="573" t="s">
        <v>3089</v>
      </c>
      <c r="G1782" s="735" t="s">
        <v>3090</v>
      </c>
      <c r="H1782" s="735" t="s">
        <v>1233</v>
      </c>
      <c r="I1782" s="735" t="s">
        <v>771</v>
      </c>
      <c r="J1782" s="838" t="s">
        <v>2551</v>
      </c>
      <c r="K1782" s="840">
        <v>3</v>
      </c>
      <c r="L1782" s="574">
        <v>9</v>
      </c>
      <c r="M1782" s="841">
        <v>16320.6</v>
      </c>
      <c r="N1782" s="839" t="s">
        <v>786</v>
      </c>
      <c r="O1782" s="574" t="s">
        <v>786</v>
      </c>
      <c r="P1782" s="689"/>
    </row>
    <row r="1783" spans="1:16" s="770" customFormat="1" ht="24">
      <c r="A1783" s="727" t="s">
        <v>18642</v>
      </c>
      <c r="B1783" s="693" t="s">
        <v>7471</v>
      </c>
      <c r="C1783" s="575" t="s">
        <v>73</v>
      </c>
      <c r="D1783" s="735" t="s">
        <v>799</v>
      </c>
      <c r="E1783" s="739">
        <v>1850</v>
      </c>
      <c r="F1783" s="573" t="s">
        <v>3091</v>
      </c>
      <c r="G1783" s="735" t="s">
        <v>3092</v>
      </c>
      <c r="H1783" s="735" t="s">
        <v>854</v>
      </c>
      <c r="I1783" s="735" t="s">
        <v>944</v>
      </c>
      <c r="J1783" s="838" t="s">
        <v>854</v>
      </c>
      <c r="K1783" s="840">
        <v>3</v>
      </c>
      <c r="L1783" s="574">
        <v>12</v>
      </c>
      <c r="M1783" s="841">
        <v>23560.799999999999</v>
      </c>
      <c r="N1783" s="839">
        <v>2</v>
      </c>
      <c r="O1783" s="574">
        <v>6</v>
      </c>
      <c r="P1783" s="689">
        <v>12106.65</v>
      </c>
    </row>
    <row r="1784" spans="1:16" s="770" customFormat="1" ht="24">
      <c r="A1784" s="727" t="s">
        <v>18642</v>
      </c>
      <c r="B1784" s="693" t="s">
        <v>7471</v>
      </c>
      <c r="C1784" s="575" t="s">
        <v>73</v>
      </c>
      <c r="D1784" s="735" t="s">
        <v>767</v>
      </c>
      <c r="E1784" s="739">
        <v>1700</v>
      </c>
      <c r="F1784" s="573" t="s">
        <v>3093</v>
      </c>
      <c r="G1784" s="735" t="s">
        <v>3094</v>
      </c>
      <c r="H1784" s="735" t="s">
        <v>867</v>
      </c>
      <c r="I1784" s="735" t="s">
        <v>782</v>
      </c>
      <c r="J1784" s="838" t="s">
        <v>854</v>
      </c>
      <c r="K1784" s="840">
        <v>4</v>
      </c>
      <c r="L1784" s="574">
        <v>12</v>
      </c>
      <c r="M1784" s="841">
        <v>21760.799999999999</v>
      </c>
      <c r="N1784" s="839">
        <v>2</v>
      </c>
      <c r="O1784" s="574">
        <v>6</v>
      </c>
      <c r="P1784" s="689">
        <v>11139.15</v>
      </c>
    </row>
    <row r="1785" spans="1:16" s="770" customFormat="1" ht="24">
      <c r="A1785" s="727" t="s">
        <v>18642</v>
      </c>
      <c r="B1785" s="693" t="s">
        <v>7471</v>
      </c>
      <c r="C1785" s="575" t="s">
        <v>73</v>
      </c>
      <c r="D1785" s="735" t="s">
        <v>913</v>
      </c>
      <c r="E1785" s="739">
        <v>1600</v>
      </c>
      <c r="F1785" s="573" t="s">
        <v>3095</v>
      </c>
      <c r="G1785" s="735" t="s">
        <v>3096</v>
      </c>
      <c r="H1785" s="735" t="s">
        <v>21</v>
      </c>
      <c r="I1785" s="735" t="s">
        <v>21</v>
      </c>
      <c r="J1785" s="838" t="s">
        <v>21</v>
      </c>
      <c r="K1785" s="840">
        <v>2</v>
      </c>
      <c r="L1785" s="574">
        <v>12</v>
      </c>
      <c r="M1785" s="841">
        <v>20560.8</v>
      </c>
      <c r="N1785" s="839">
        <v>2</v>
      </c>
      <c r="O1785" s="574">
        <v>6</v>
      </c>
      <c r="P1785" s="689">
        <v>10494.15</v>
      </c>
    </row>
    <row r="1786" spans="1:16" s="770" customFormat="1" ht="36">
      <c r="A1786" s="727" t="s">
        <v>18642</v>
      </c>
      <c r="B1786" s="693" t="s">
        <v>7471</v>
      </c>
      <c r="C1786" s="575" t="s">
        <v>73</v>
      </c>
      <c r="D1786" s="735" t="s">
        <v>1261</v>
      </c>
      <c r="E1786" s="739">
        <v>1900</v>
      </c>
      <c r="F1786" s="573" t="s">
        <v>3097</v>
      </c>
      <c r="G1786" s="735" t="s">
        <v>3098</v>
      </c>
      <c r="H1786" s="735" t="s">
        <v>1181</v>
      </c>
      <c r="I1786" s="735" t="s">
        <v>771</v>
      </c>
      <c r="J1786" s="838" t="s">
        <v>770</v>
      </c>
      <c r="K1786" s="840">
        <v>4</v>
      </c>
      <c r="L1786" s="574">
        <v>12</v>
      </c>
      <c r="M1786" s="841">
        <v>24160.799999999999</v>
      </c>
      <c r="N1786" s="839">
        <v>2</v>
      </c>
      <c r="O1786" s="574">
        <v>6</v>
      </c>
      <c r="P1786" s="689">
        <v>12429.15</v>
      </c>
    </row>
    <row r="1787" spans="1:16" s="770" customFormat="1" ht="24">
      <c r="A1787" s="727" t="s">
        <v>18642</v>
      </c>
      <c r="B1787" s="693" t="s">
        <v>7471</v>
      </c>
      <c r="C1787" s="575" t="s">
        <v>73</v>
      </c>
      <c r="D1787" s="735" t="s">
        <v>1829</v>
      </c>
      <c r="E1787" s="739">
        <v>5000</v>
      </c>
      <c r="F1787" s="573" t="s">
        <v>3099</v>
      </c>
      <c r="G1787" s="735" t="s">
        <v>3100</v>
      </c>
      <c r="H1787" s="735" t="s">
        <v>1841</v>
      </c>
      <c r="I1787" s="735" t="s">
        <v>771</v>
      </c>
      <c r="J1787" s="838" t="s">
        <v>1342</v>
      </c>
      <c r="K1787" s="840">
        <v>2</v>
      </c>
      <c r="L1787" s="574">
        <v>12</v>
      </c>
      <c r="M1787" s="841">
        <v>61360.800000000003</v>
      </c>
      <c r="N1787" s="839">
        <v>2</v>
      </c>
      <c r="O1787" s="574">
        <v>6</v>
      </c>
      <c r="P1787" s="689">
        <v>31044.9</v>
      </c>
    </row>
    <row r="1788" spans="1:16" s="770" customFormat="1" ht="24">
      <c r="A1788" s="727" t="s">
        <v>18642</v>
      </c>
      <c r="B1788" s="693" t="s">
        <v>7471</v>
      </c>
      <c r="C1788" s="575" t="s">
        <v>73</v>
      </c>
      <c r="D1788" s="735" t="s">
        <v>2967</v>
      </c>
      <c r="E1788" s="739">
        <v>3200</v>
      </c>
      <c r="F1788" s="573" t="s">
        <v>3101</v>
      </c>
      <c r="G1788" s="735" t="s">
        <v>3102</v>
      </c>
      <c r="H1788" s="735" t="s">
        <v>908</v>
      </c>
      <c r="I1788" s="735" t="s">
        <v>771</v>
      </c>
      <c r="J1788" s="838" t="s">
        <v>2975</v>
      </c>
      <c r="K1788" s="840">
        <v>2</v>
      </c>
      <c r="L1788" s="574">
        <v>12</v>
      </c>
      <c r="M1788" s="841">
        <v>39760.800000000003</v>
      </c>
      <c r="N1788" s="839">
        <v>2</v>
      </c>
      <c r="O1788" s="574">
        <v>6</v>
      </c>
      <c r="P1788" s="689">
        <v>20244.900000000001</v>
      </c>
    </row>
    <row r="1789" spans="1:16" s="770" customFormat="1" ht="36">
      <c r="A1789" s="727" t="s">
        <v>18642</v>
      </c>
      <c r="B1789" s="693" t="s">
        <v>7471</v>
      </c>
      <c r="C1789" s="575" t="s">
        <v>73</v>
      </c>
      <c r="D1789" s="735" t="s">
        <v>1025</v>
      </c>
      <c r="E1789" s="739">
        <v>1900</v>
      </c>
      <c r="F1789" s="573" t="s">
        <v>3103</v>
      </c>
      <c r="G1789" s="735" t="s">
        <v>3104</v>
      </c>
      <c r="H1789" s="735" t="s">
        <v>3105</v>
      </c>
      <c r="I1789" s="735" t="s">
        <v>771</v>
      </c>
      <c r="J1789" s="838" t="s">
        <v>1836</v>
      </c>
      <c r="K1789" s="840">
        <v>4</v>
      </c>
      <c r="L1789" s="574">
        <v>12</v>
      </c>
      <c r="M1789" s="841">
        <v>24160.799999999999</v>
      </c>
      <c r="N1789" s="839">
        <v>2</v>
      </c>
      <c r="O1789" s="574">
        <v>6</v>
      </c>
      <c r="P1789" s="689">
        <v>12429.15</v>
      </c>
    </row>
    <row r="1790" spans="1:16" s="770" customFormat="1" ht="24">
      <c r="A1790" s="727" t="s">
        <v>18642</v>
      </c>
      <c r="B1790" s="693" t="s">
        <v>7471</v>
      </c>
      <c r="C1790" s="575" t="s">
        <v>73</v>
      </c>
      <c r="D1790" s="735" t="s">
        <v>913</v>
      </c>
      <c r="E1790" s="739">
        <v>1600</v>
      </c>
      <c r="F1790" s="573" t="s">
        <v>3106</v>
      </c>
      <c r="G1790" s="735" t="s">
        <v>3107</v>
      </c>
      <c r="H1790" s="735" t="s">
        <v>920</v>
      </c>
      <c r="I1790" s="735" t="s">
        <v>782</v>
      </c>
      <c r="J1790" s="838" t="s">
        <v>920</v>
      </c>
      <c r="K1790" s="840">
        <v>2</v>
      </c>
      <c r="L1790" s="574">
        <v>12</v>
      </c>
      <c r="M1790" s="841">
        <v>20560.8</v>
      </c>
      <c r="N1790" s="839">
        <v>2</v>
      </c>
      <c r="O1790" s="574">
        <v>6</v>
      </c>
      <c r="P1790" s="689">
        <v>10494.15</v>
      </c>
    </row>
    <row r="1791" spans="1:16" s="770" customFormat="1" ht="24">
      <c r="A1791" s="727" t="s">
        <v>18642</v>
      </c>
      <c r="B1791" s="693" t="s">
        <v>7471</v>
      </c>
      <c r="C1791" s="575" t="s">
        <v>73</v>
      </c>
      <c r="D1791" s="735" t="s">
        <v>3108</v>
      </c>
      <c r="E1791" s="739">
        <v>2100</v>
      </c>
      <c r="F1791" s="573" t="s">
        <v>3109</v>
      </c>
      <c r="G1791" s="735" t="s">
        <v>3110</v>
      </c>
      <c r="H1791" s="735" t="s">
        <v>864</v>
      </c>
      <c r="I1791" s="735" t="s">
        <v>771</v>
      </c>
      <c r="J1791" s="838" t="s">
        <v>2258</v>
      </c>
      <c r="K1791" s="840">
        <v>3</v>
      </c>
      <c r="L1791" s="574">
        <v>12</v>
      </c>
      <c r="M1791" s="841">
        <v>26560.799999999999</v>
      </c>
      <c r="N1791" s="839">
        <v>2</v>
      </c>
      <c r="O1791" s="574">
        <v>6</v>
      </c>
      <c r="P1791" s="689">
        <v>13644.9</v>
      </c>
    </row>
    <row r="1792" spans="1:16" s="770" customFormat="1" ht="24">
      <c r="A1792" s="727" t="s">
        <v>18642</v>
      </c>
      <c r="B1792" s="693" t="s">
        <v>7471</v>
      </c>
      <c r="C1792" s="575" t="s">
        <v>73</v>
      </c>
      <c r="D1792" s="735" t="s">
        <v>3111</v>
      </c>
      <c r="E1792" s="739">
        <v>1900</v>
      </c>
      <c r="F1792" s="573" t="s">
        <v>3112</v>
      </c>
      <c r="G1792" s="735" t="s">
        <v>3113</v>
      </c>
      <c r="H1792" s="735" t="s">
        <v>793</v>
      </c>
      <c r="I1792" s="735" t="s">
        <v>944</v>
      </c>
      <c r="J1792" s="838" t="s">
        <v>3114</v>
      </c>
      <c r="K1792" s="840">
        <v>2</v>
      </c>
      <c r="L1792" s="574">
        <v>12</v>
      </c>
      <c r="M1792" s="841">
        <v>24160.799999999999</v>
      </c>
      <c r="N1792" s="839">
        <v>2</v>
      </c>
      <c r="O1792" s="574">
        <v>6</v>
      </c>
      <c r="P1792" s="689">
        <v>12429.15</v>
      </c>
    </row>
    <row r="1793" spans="1:16" s="770" customFormat="1" ht="36">
      <c r="A1793" s="727" t="s">
        <v>18642</v>
      </c>
      <c r="B1793" s="693" t="s">
        <v>7471</v>
      </c>
      <c r="C1793" s="575" t="s">
        <v>73</v>
      </c>
      <c r="D1793" s="735" t="s">
        <v>847</v>
      </c>
      <c r="E1793" s="739">
        <v>1750</v>
      </c>
      <c r="F1793" s="573" t="s">
        <v>3115</v>
      </c>
      <c r="G1793" s="735" t="s">
        <v>3116</v>
      </c>
      <c r="H1793" s="735" t="s">
        <v>969</v>
      </c>
      <c r="I1793" s="735" t="s">
        <v>771</v>
      </c>
      <c r="J1793" s="838" t="s">
        <v>2380</v>
      </c>
      <c r="K1793" s="840">
        <v>2</v>
      </c>
      <c r="L1793" s="574">
        <v>12</v>
      </c>
      <c r="M1793" s="841">
        <v>22360.799999999999</v>
      </c>
      <c r="N1793" s="839">
        <v>2</v>
      </c>
      <c r="O1793" s="574">
        <v>6</v>
      </c>
      <c r="P1793" s="689">
        <v>11461.65</v>
      </c>
    </row>
    <row r="1794" spans="1:16" s="770" customFormat="1">
      <c r="A1794" s="727" t="s">
        <v>18642</v>
      </c>
      <c r="B1794" s="693" t="s">
        <v>7471</v>
      </c>
      <c r="C1794" s="575" t="s">
        <v>73</v>
      </c>
      <c r="D1794" s="735" t="s">
        <v>783</v>
      </c>
      <c r="E1794" s="739">
        <v>1500</v>
      </c>
      <c r="F1794" s="573" t="s">
        <v>3117</v>
      </c>
      <c r="G1794" s="735" t="s">
        <v>3118</v>
      </c>
      <c r="H1794" s="735" t="s">
        <v>21</v>
      </c>
      <c r="I1794" s="735" t="s">
        <v>21</v>
      </c>
      <c r="J1794" s="838" t="s">
        <v>21</v>
      </c>
      <c r="K1794" s="840">
        <v>2</v>
      </c>
      <c r="L1794" s="574">
        <v>12</v>
      </c>
      <c r="M1794" s="841">
        <v>19360.8</v>
      </c>
      <c r="N1794" s="839">
        <v>2</v>
      </c>
      <c r="O1794" s="574">
        <v>6</v>
      </c>
      <c r="P1794" s="689">
        <v>9849.15</v>
      </c>
    </row>
    <row r="1795" spans="1:16" s="770" customFormat="1" ht="24">
      <c r="A1795" s="727" t="s">
        <v>18642</v>
      </c>
      <c r="B1795" s="693" t="s">
        <v>7471</v>
      </c>
      <c r="C1795" s="575" t="s">
        <v>73</v>
      </c>
      <c r="D1795" s="735" t="s">
        <v>847</v>
      </c>
      <c r="E1795" s="739">
        <v>1750</v>
      </c>
      <c r="F1795" s="573" t="s">
        <v>3119</v>
      </c>
      <c r="G1795" s="735" t="s">
        <v>3120</v>
      </c>
      <c r="H1795" s="735" t="s">
        <v>1724</v>
      </c>
      <c r="I1795" s="735" t="s">
        <v>771</v>
      </c>
      <c r="J1795" s="838" t="s">
        <v>2631</v>
      </c>
      <c r="K1795" s="840">
        <v>2</v>
      </c>
      <c r="L1795" s="574">
        <v>12</v>
      </c>
      <c r="M1795" s="841">
        <v>22360.799999999999</v>
      </c>
      <c r="N1795" s="839">
        <v>2</v>
      </c>
      <c r="O1795" s="574">
        <v>6</v>
      </c>
      <c r="P1795" s="689">
        <v>11461.65</v>
      </c>
    </row>
    <row r="1796" spans="1:16" s="770" customFormat="1" ht="24">
      <c r="A1796" s="727" t="s">
        <v>18642</v>
      </c>
      <c r="B1796" s="693" t="s">
        <v>7471</v>
      </c>
      <c r="C1796" s="575" t="s">
        <v>73</v>
      </c>
      <c r="D1796" s="735" t="s">
        <v>767</v>
      </c>
      <c r="E1796" s="739">
        <v>1700</v>
      </c>
      <c r="F1796" s="573" t="s">
        <v>3121</v>
      </c>
      <c r="G1796" s="735" t="s">
        <v>3122</v>
      </c>
      <c r="H1796" s="735" t="s">
        <v>864</v>
      </c>
      <c r="I1796" s="735" t="s">
        <v>771</v>
      </c>
      <c r="J1796" s="838" t="s">
        <v>3123</v>
      </c>
      <c r="K1796" s="840">
        <v>4</v>
      </c>
      <c r="L1796" s="574">
        <v>12</v>
      </c>
      <c r="M1796" s="841">
        <v>21760.799999999999</v>
      </c>
      <c r="N1796" s="839">
        <v>2</v>
      </c>
      <c r="O1796" s="574">
        <v>6</v>
      </c>
      <c r="P1796" s="689">
        <v>11139.15</v>
      </c>
    </row>
    <row r="1797" spans="1:16" s="770" customFormat="1" ht="24">
      <c r="A1797" s="727" t="s">
        <v>18642</v>
      </c>
      <c r="B1797" s="693" t="s">
        <v>7471</v>
      </c>
      <c r="C1797" s="575" t="s">
        <v>73</v>
      </c>
      <c r="D1797" s="735" t="s">
        <v>787</v>
      </c>
      <c r="E1797" s="739">
        <v>1600</v>
      </c>
      <c r="F1797" s="573" t="s">
        <v>3124</v>
      </c>
      <c r="G1797" s="735" t="s">
        <v>3125</v>
      </c>
      <c r="H1797" s="735" t="s">
        <v>21</v>
      </c>
      <c r="I1797" s="735" t="s">
        <v>21</v>
      </c>
      <c r="J1797" s="838" t="s">
        <v>21</v>
      </c>
      <c r="K1797" s="840">
        <v>2</v>
      </c>
      <c r="L1797" s="574">
        <v>12</v>
      </c>
      <c r="M1797" s="841">
        <v>20560.8</v>
      </c>
      <c r="N1797" s="839">
        <v>2</v>
      </c>
      <c r="O1797" s="574">
        <v>6</v>
      </c>
      <c r="P1797" s="689">
        <v>10494.15</v>
      </c>
    </row>
    <row r="1798" spans="1:16" s="770" customFormat="1" ht="24">
      <c r="A1798" s="727" t="s">
        <v>18642</v>
      </c>
      <c r="B1798" s="693" t="s">
        <v>7471</v>
      </c>
      <c r="C1798" s="575" t="s">
        <v>73</v>
      </c>
      <c r="D1798" s="735" t="s">
        <v>3126</v>
      </c>
      <c r="E1798" s="739">
        <v>3200</v>
      </c>
      <c r="F1798" s="573" t="s">
        <v>3127</v>
      </c>
      <c r="G1798" s="735" t="s">
        <v>3128</v>
      </c>
      <c r="H1798" s="735" t="s">
        <v>811</v>
      </c>
      <c r="I1798" s="735" t="s">
        <v>782</v>
      </c>
      <c r="J1798" s="838" t="s">
        <v>957</v>
      </c>
      <c r="K1798" s="840">
        <v>2</v>
      </c>
      <c r="L1798" s="574">
        <v>12</v>
      </c>
      <c r="M1798" s="841">
        <v>39760.800000000003</v>
      </c>
      <c r="N1798" s="839" t="s">
        <v>786</v>
      </c>
      <c r="O1798" s="574" t="s">
        <v>786</v>
      </c>
      <c r="P1798" s="689"/>
    </row>
    <row r="1799" spans="1:16" s="770" customFormat="1" ht="24">
      <c r="A1799" s="727" t="s">
        <v>18642</v>
      </c>
      <c r="B1799" s="693" t="s">
        <v>7471</v>
      </c>
      <c r="C1799" s="575" t="s">
        <v>73</v>
      </c>
      <c r="D1799" s="735" t="s">
        <v>767</v>
      </c>
      <c r="E1799" s="739">
        <v>1700</v>
      </c>
      <c r="F1799" s="573" t="s">
        <v>3129</v>
      </c>
      <c r="G1799" s="735" t="s">
        <v>3130</v>
      </c>
      <c r="H1799" s="735" t="s">
        <v>859</v>
      </c>
      <c r="I1799" s="735" t="s">
        <v>802</v>
      </c>
      <c r="J1799" s="838" t="s">
        <v>859</v>
      </c>
      <c r="K1799" s="840">
        <v>4</v>
      </c>
      <c r="L1799" s="574">
        <v>12</v>
      </c>
      <c r="M1799" s="841">
        <v>21760.799999999999</v>
      </c>
      <c r="N1799" s="839">
        <v>3</v>
      </c>
      <c r="O1799" s="574">
        <v>6</v>
      </c>
      <c r="P1799" s="689">
        <v>11139.15</v>
      </c>
    </row>
    <row r="1800" spans="1:16" s="770" customFormat="1" ht="24">
      <c r="A1800" s="727" t="s">
        <v>18642</v>
      </c>
      <c r="B1800" s="693" t="s">
        <v>7471</v>
      </c>
      <c r="C1800" s="575" t="s">
        <v>73</v>
      </c>
      <c r="D1800" s="735" t="s">
        <v>1018</v>
      </c>
      <c r="E1800" s="739">
        <v>1800</v>
      </c>
      <c r="F1800" s="573" t="s">
        <v>3131</v>
      </c>
      <c r="G1800" s="735" t="s">
        <v>3132</v>
      </c>
      <c r="H1800" s="735" t="s">
        <v>920</v>
      </c>
      <c r="I1800" s="735" t="s">
        <v>771</v>
      </c>
      <c r="J1800" s="838" t="s">
        <v>920</v>
      </c>
      <c r="K1800" s="840">
        <v>1</v>
      </c>
      <c r="L1800" s="574">
        <v>7</v>
      </c>
      <c r="M1800" s="841">
        <v>13273.8</v>
      </c>
      <c r="N1800" s="839">
        <v>2</v>
      </c>
      <c r="O1800" s="574">
        <v>6</v>
      </c>
      <c r="P1800" s="689">
        <v>11784.15</v>
      </c>
    </row>
    <row r="1801" spans="1:16" s="770" customFormat="1" ht="24">
      <c r="A1801" s="727" t="s">
        <v>18642</v>
      </c>
      <c r="B1801" s="693" t="s">
        <v>7471</v>
      </c>
      <c r="C1801" s="575" t="s">
        <v>73</v>
      </c>
      <c r="D1801" s="735" t="s">
        <v>1271</v>
      </c>
      <c r="E1801" s="739">
        <v>3100</v>
      </c>
      <c r="F1801" s="573" t="s">
        <v>3133</v>
      </c>
      <c r="G1801" s="735" t="s">
        <v>3134</v>
      </c>
      <c r="H1801" s="735" t="s">
        <v>934</v>
      </c>
      <c r="I1801" s="735" t="s">
        <v>802</v>
      </c>
      <c r="J1801" s="838" t="s">
        <v>934</v>
      </c>
      <c r="K1801" s="840">
        <v>2</v>
      </c>
      <c r="L1801" s="574">
        <v>12</v>
      </c>
      <c r="M1801" s="841">
        <v>38560.800000000003</v>
      </c>
      <c r="N1801" s="839">
        <v>2</v>
      </c>
      <c r="O1801" s="574">
        <v>6</v>
      </c>
      <c r="P1801" s="689">
        <v>19644.900000000001</v>
      </c>
    </row>
    <row r="1802" spans="1:16" s="770" customFormat="1" ht="36">
      <c r="A1802" s="727" t="s">
        <v>18642</v>
      </c>
      <c r="B1802" s="693" t="s">
        <v>7471</v>
      </c>
      <c r="C1802" s="575" t="s">
        <v>73</v>
      </c>
      <c r="D1802" s="735" t="s">
        <v>860</v>
      </c>
      <c r="E1802" s="739">
        <v>1600</v>
      </c>
      <c r="F1802" s="573" t="s">
        <v>3135</v>
      </c>
      <c r="G1802" s="735" t="s">
        <v>3136</v>
      </c>
      <c r="H1802" s="735" t="s">
        <v>864</v>
      </c>
      <c r="I1802" s="735" t="s">
        <v>771</v>
      </c>
      <c r="J1802" s="838" t="s">
        <v>864</v>
      </c>
      <c r="K1802" s="840">
        <v>2</v>
      </c>
      <c r="L1802" s="574">
        <v>12</v>
      </c>
      <c r="M1802" s="841">
        <v>20560.8</v>
      </c>
      <c r="N1802" s="839">
        <v>2</v>
      </c>
      <c r="O1802" s="574">
        <v>6</v>
      </c>
      <c r="P1802" s="689">
        <v>10494.15</v>
      </c>
    </row>
    <row r="1803" spans="1:16" s="770" customFormat="1" ht="24">
      <c r="A1803" s="727" t="s">
        <v>18642</v>
      </c>
      <c r="B1803" s="693" t="s">
        <v>7471</v>
      </c>
      <c r="C1803" s="575" t="s">
        <v>73</v>
      </c>
      <c r="D1803" s="735" t="s">
        <v>1187</v>
      </c>
      <c r="E1803" s="739">
        <v>3400</v>
      </c>
      <c r="F1803" s="573" t="s">
        <v>3137</v>
      </c>
      <c r="G1803" s="735" t="s">
        <v>3138</v>
      </c>
      <c r="H1803" s="735" t="s">
        <v>879</v>
      </c>
      <c r="I1803" s="735" t="s">
        <v>802</v>
      </c>
      <c r="J1803" s="838" t="s">
        <v>879</v>
      </c>
      <c r="K1803" s="840">
        <v>2</v>
      </c>
      <c r="L1803" s="574">
        <v>5</v>
      </c>
      <c r="M1803" s="841">
        <v>17567</v>
      </c>
      <c r="N1803" s="839" t="s">
        <v>786</v>
      </c>
      <c r="O1803" s="574" t="s">
        <v>786</v>
      </c>
      <c r="P1803" s="689"/>
    </row>
    <row r="1804" spans="1:16" s="770" customFormat="1" ht="24">
      <c r="A1804" s="727" t="s">
        <v>18642</v>
      </c>
      <c r="B1804" s="693" t="s">
        <v>7471</v>
      </c>
      <c r="C1804" s="575" t="s">
        <v>73</v>
      </c>
      <c r="D1804" s="735" t="s">
        <v>783</v>
      </c>
      <c r="E1804" s="739">
        <v>1500</v>
      </c>
      <c r="F1804" s="573" t="s">
        <v>3139</v>
      </c>
      <c r="G1804" s="735" t="s">
        <v>3140</v>
      </c>
      <c r="H1804" s="735" t="s">
        <v>21</v>
      </c>
      <c r="I1804" s="735" t="s">
        <v>21</v>
      </c>
      <c r="J1804" s="838" t="s">
        <v>21</v>
      </c>
      <c r="K1804" s="840">
        <v>2</v>
      </c>
      <c r="L1804" s="574">
        <v>13</v>
      </c>
      <c r="M1804" s="841">
        <v>19360.8</v>
      </c>
      <c r="N1804" s="839">
        <v>2</v>
      </c>
      <c r="O1804" s="574">
        <v>6</v>
      </c>
      <c r="P1804" s="689">
        <v>9849.15</v>
      </c>
    </row>
    <row r="1805" spans="1:16" s="770" customFormat="1" ht="24">
      <c r="A1805" s="727" t="s">
        <v>18642</v>
      </c>
      <c r="B1805" s="693" t="s">
        <v>7471</v>
      </c>
      <c r="C1805" s="575" t="s">
        <v>73</v>
      </c>
      <c r="D1805" s="735" t="s">
        <v>783</v>
      </c>
      <c r="E1805" s="739">
        <v>1500</v>
      </c>
      <c r="F1805" s="573" t="s">
        <v>3141</v>
      </c>
      <c r="G1805" s="735" t="s">
        <v>3142</v>
      </c>
      <c r="H1805" s="735" t="s">
        <v>21</v>
      </c>
      <c r="I1805" s="735" t="s">
        <v>21</v>
      </c>
      <c r="J1805" s="838" t="s">
        <v>21</v>
      </c>
      <c r="K1805" s="840">
        <v>2</v>
      </c>
      <c r="L1805" s="574">
        <v>12</v>
      </c>
      <c r="M1805" s="841">
        <v>19360.8</v>
      </c>
      <c r="N1805" s="839">
        <v>2</v>
      </c>
      <c r="O1805" s="574">
        <v>6</v>
      </c>
      <c r="P1805" s="689">
        <v>9849.15</v>
      </c>
    </row>
    <row r="1806" spans="1:16" s="770" customFormat="1" ht="24">
      <c r="A1806" s="727" t="s">
        <v>18642</v>
      </c>
      <c r="B1806" s="693" t="s">
        <v>7471</v>
      </c>
      <c r="C1806" s="575" t="s">
        <v>73</v>
      </c>
      <c r="D1806" s="735" t="s">
        <v>767</v>
      </c>
      <c r="E1806" s="739">
        <v>1700</v>
      </c>
      <c r="F1806" s="573" t="s">
        <v>3143</v>
      </c>
      <c r="G1806" s="735" t="s">
        <v>3144</v>
      </c>
      <c r="H1806" s="735" t="s">
        <v>3145</v>
      </c>
      <c r="I1806" s="735" t="s">
        <v>802</v>
      </c>
      <c r="J1806" s="838" t="s">
        <v>3145</v>
      </c>
      <c r="K1806" s="840">
        <v>4</v>
      </c>
      <c r="L1806" s="574">
        <v>12</v>
      </c>
      <c r="M1806" s="841">
        <v>21760.799999999999</v>
      </c>
      <c r="N1806" s="839">
        <v>2</v>
      </c>
      <c r="O1806" s="574">
        <v>6</v>
      </c>
      <c r="P1806" s="689">
        <v>11139.15</v>
      </c>
    </row>
    <row r="1807" spans="1:16" s="770" customFormat="1" ht="24">
      <c r="A1807" s="727" t="s">
        <v>18642</v>
      </c>
      <c r="B1807" s="693" t="s">
        <v>7471</v>
      </c>
      <c r="C1807" s="575" t="s">
        <v>73</v>
      </c>
      <c r="D1807" s="735" t="s">
        <v>783</v>
      </c>
      <c r="E1807" s="739">
        <v>1500</v>
      </c>
      <c r="F1807" s="573" t="s">
        <v>3146</v>
      </c>
      <c r="G1807" s="735" t="s">
        <v>3147</v>
      </c>
      <c r="H1807" s="735" t="s">
        <v>21</v>
      </c>
      <c r="I1807" s="735" t="s">
        <v>21</v>
      </c>
      <c r="J1807" s="838" t="s">
        <v>21</v>
      </c>
      <c r="K1807" s="840">
        <v>2</v>
      </c>
      <c r="L1807" s="574">
        <v>12</v>
      </c>
      <c r="M1807" s="841">
        <v>19360.8</v>
      </c>
      <c r="N1807" s="839">
        <v>2</v>
      </c>
      <c r="O1807" s="574">
        <v>6</v>
      </c>
      <c r="P1807" s="689">
        <v>9849.15</v>
      </c>
    </row>
    <row r="1808" spans="1:16" s="770" customFormat="1" ht="24">
      <c r="A1808" s="727" t="s">
        <v>18642</v>
      </c>
      <c r="B1808" s="693" t="s">
        <v>7471</v>
      </c>
      <c r="C1808" s="575" t="s">
        <v>73</v>
      </c>
      <c r="D1808" s="735" t="s">
        <v>767</v>
      </c>
      <c r="E1808" s="739">
        <v>1700</v>
      </c>
      <c r="F1808" s="573" t="s">
        <v>3148</v>
      </c>
      <c r="G1808" s="735" t="s">
        <v>3149</v>
      </c>
      <c r="H1808" s="735" t="s">
        <v>824</v>
      </c>
      <c r="I1808" s="735" t="s">
        <v>771</v>
      </c>
      <c r="J1808" s="838" t="s">
        <v>1067</v>
      </c>
      <c r="K1808" s="840">
        <v>4</v>
      </c>
      <c r="L1808" s="574">
        <v>12</v>
      </c>
      <c r="M1808" s="841">
        <v>21760.799999999999</v>
      </c>
      <c r="N1808" s="839">
        <v>2</v>
      </c>
      <c r="O1808" s="574">
        <v>6</v>
      </c>
      <c r="P1808" s="689">
        <v>11139.15</v>
      </c>
    </row>
    <row r="1809" spans="1:16" s="770" customFormat="1" ht="24">
      <c r="A1809" s="727" t="s">
        <v>18642</v>
      </c>
      <c r="B1809" s="693" t="s">
        <v>7471</v>
      </c>
      <c r="C1809" s="575" t="s">
        <v>73</v>
      </c>
      <c r="D1809" s="735" t="s">
        <v>773</v>
      </c>
      <c r="E1809" s="739">
        <v>2900</v>
      </c>
      <c r="F1809" s="573" t="s">
        <v>3150</v>
      </c>
      <c r="G1809" s="735" t="s">
        <v>3151</v>
      </c>
      <c r="H1809" s="735" t="s">
        <v>935</v>
      </c>
      <c r="I1809" s="735" t="s">
        <v>802</v>
      </c>
      <c r="J1809" s="838" t="s">
        <v>935</v>
      </c>
      <c r="K1809" s="840">
        <v>2</v>
      </c>
      <c r="L1809" s="574">
        <v>12</v>
      </c>
      <c r="M1809" s="841">
        <v>36160.800000000003</v>
      </c>
      <c r="N1809" s="839">
        <v>2</v>
      </c>
      <c r="O1809" s="574">
        <v>6</v>
      </c>
      <c r="P1809" s="689">
        <v>18444.900000000001</v>
      </c>
    </row>
    <row r="1810" spans="1:16" s="770" customFormat="1" ht="36">
      <c r="A1810" s="727" t="s">
        <v>18642</v>
      </c>
      <c r="B1810" s="693" t="s">
        <v>7471</v>
      </c>
      <c r="C1810" s="575" t="s">
        <v>73</v>
      </c>
      <c r="D1810" s="735" t="s">
        <v>860</v>
      </c>
      <c r="E1810" s="739">
        <v>1600</v>
      </c>
      <c r="F1810" s="573" t="s">
        <v>3152</v>
      </c>
      <c r="G1810" s="735" t="s">
        <v>3153</v>
      </c>
      <c r="H1810" s="735" t="s">
        <v>2383</v>
      </c>
      <c r="I1810" s="735" t="s">
        <v>771</v>
      </c>
      <c r="J1810" s="838" t="s">
        <v>864</v>
      </c>
      <c r="K1810" s="840">
        <v>2</v>
      </c>
      <c r="L1810" s="574">
        <v>12</v>
      </c>
      <c r="M1810" s="841">
        <v>20560.8</v>
      </c>
      <c r="N1810" s="839">
        <v>2</v>
      </c>
      <c r="O1810" s="574">
        <v>6</v>
      </c>
      <c r="P1810" s="689">
        <v>10494.15</v>
      </c>
    </row>
    <row r="1811" spans="1:16" s="770" customFormat="1" ht="36">
      <c r="A1811" s="727" t="s">
        <v>18642</v>
      </c>
      <c r="B1811" s="693" t="s">
        <v>7471</v>
      </c>
      <c r="C1811" s="575" t="s">
        <v>73</v>
      </c>
      <c r="D1811" s="735" t="s">
        <v>821</v>
      </c>
      <c r="E1811" s="739">
        <v>1900</v>
      </c>
      <c r="F1811" s="573" t="s">
        <v>3154</v>
      </c>
      <c r="G1811" s="735" t="s">
        <v>3155</v>
      </c>
      <c r="H1811" s="735" t="s">
        <v>811</v>
      </c>
      <c r="I1811" s="735" t="s">
        <v>771</v>
      </c>
      <c r="J1811" s="838" t="s">
        <v>956</v>
      </c>
      <c r="K1811" s="840">
        <v>2</v>
      </c>
      <c r="L1811" s="574">
        <v>10</v>
      </c>
      <c r="M1811" s="841">
        <v>19299.86</v>
      </c>
      <c r="N1811" s="839">
        <v>2</v>
      </c>
      <c r="O1811" s="574">
        <v>6</v>
      </c>
      <c r="P1811" s="689">
        <v>12429.15</v>
      </c>
    </row>
    <row r="1812" spans="1:16" s="770" customFormat="1" ht="24">
      <c r="A1812" s="727" t="s">
        <v>18642</v>
      </c>
      <c r="B1812" s="693" t="s">
        <v>7471</v>
      </c>
      <c r="C1812" s="575" t="s">
        <v>73</v>
      </c>
      <c r="D1812" s="735" t="s">
        <v>787</v>
      </c>
      <c r="E1812" s="739">
        <v>1600</v>
      </c>
      <c r="F1812" s="573" t="s">
        <v>3156</v>
      </c>
      <c r="G1812" s="735" t="s">
        <v>3157</v>
      </c>
      <c r="H1812" s="735" t="s">
        <v>21</v>
      </c>
      <c r="I1812" s="735" t="s">
        <v>21</v>
      </c>
      <c r="J1812" s="838" t="s">
        <v>21</v>
      </c>
      <c r="K1812" s="840">
        <v>2</v>
      </c>
      <c r="L1812" s="574">
        <v>12</v>
      </c>
      <c r="M1812" s="841">
        <v>20560.8</v>
      </c>
      <c r="N1812" s="839">
        <v>2</v>
      </c>
      <c r="O1812" s="574">
        <v>6</v>
      </c>
      <c r="P1812" s="689">
        <v>10494.15</v>
      </c>
    </row>
    <row r="1813" spans="1:16" s="770" customFormat="1" ht="24">
      <c r="A1813" s="727" t="s">
        <v>18642</v>
      </c>
      <c r="B1813" s="693" t="s">
        <v>7471</v>
      </c>
      <c r="C1813" s="575" t="s">
        <v>73</v>
      </c>
      <c r="D1813" s="735" t="s">
        <v>1104</v>
      </c>
      <c r="E1813" s="739">
        <v>1850</v>
      </c>
      <c r="F1813" s="573" t="s">
        <v>3158</v>
      </c>
      <c r="G1813" s="735" t="s">
        <v>3159</v>
      </c>
      <c r="H1813" s="735" t="s">
        <v>1248</v>
      </c>
      <c r="I1813" s="735" t="s">
        <v>771</v>
      </c>
      <c r="J1813" s="838" t="s">
        <v>3160</v>
      </c>
      <c r="K1813" s="840">
        <v>1</v>
      </c>
      <c r="L1813" s="574">
        <v>6</v>
      </c>
      <c r="M1813" s="841">
        <v>11780.4</v>
      </c>
      <c r="N1813" s="839">
        <v>2</v>
      </c>
      <c r="O1813" s="574">
        <v>6</v>
      </c>
      <c r="P1813" s="689">
        <v>13049.35</v>
      </c>
    </row>
    <row r="1814" spans="1:16" s="770" customFormat="1" ht="24">
      <c r="A1814" s="727" t="s">
        <v>18642</v>
      </c>
      <c r="B1814" s="693" t="s">
        <v>7471</v>
      </c>
      <c r="C1814" s="575" t="s">
        <v>73</v>
      </c>
      <c r="D1814" s="735" t="s">
        <v>767</v>
      </c>
      <c r="E1814" s="739">
        <v>1700</v>
      </c>
      <c r="F1814" s="573" t="s">
        <v>3158</v>
      </c>
      <c r="G1814" s="735" t="s">
        <v>3159</v>
      </c>
      <c r="H1814" s="735" t="s">
        <v>1248</v>
      </c>
      <c r="I1814" s="735" t="s">
        <v>771</v>
      </c>
      <c r="J1814" s="838" t="s">
        <v>3160</v>
      </c>
      <c r="K1814" s="840">
        <v>2</v>
      </c>
      <c r="L1814" s="574">
        <v>6</v>
      </c>
      <c r="M1814" s="841">
        <v>9067</v>
      </c>
      <c r="N1814" s="839">
        <v>2</v>
      </c>
      <c r="O1814" s="574">
        <v>6</v>
      </c>
      <c r="P1814" s="689">
        <v>13049.35</v>
      </c>
    </row>
    <row r="1815" spans="1:16" s="770" customFormat="1" ht="36">
      <c r="A1815" s="727" t="s">
        <v>18642</v>
      </c>
      <c r="B1815" s="693" t="s">
        <v>7471</v>
      </c>
      <c r="C1815" s="575" t="s">
        <v>73</v>
      </c>
      <c r="D1815" s="735" t="s">
        <v>828</v>
      </c>
      <c r="E1815" s="739">
        <v>2100</v>
      </c>
      <c r="F1815" s="573" t="s">
        <v>3158</v>
      </c>
      <c r="G1815" s="735" t="s">
        <v>3159</v>
      </c>
      <c r="H1815" s="735" t="s">
        <v>1248</v>
      </c>
      <c r="I1815" s="735" t="s">
        <v>771</v>
      </c>
      <c r="J1815" s="838" t="s">
        <v>3160</v>
      </c>
      <c r="K1815" s="840">
        <v>1</v>
      </c>
      <c r="L1815" s="574">
        <v>1</v>
      </c>
      <c r="M1815" s="841">
        <v>2171.73</v>
      </c>
      <c r="N1815" s="839">
        <v>2</v>
      </c>
      <c r="O1815" s="574">
        <v>6</v>
      </c>
      <c r="P1815" s="689">
        <v>13049.35</v>
      </c>
    </row>
    <row r="1816" spans="1:16" s="770" customFormat="1" ht="24">
      <c r="A1816" s="727" t="s">
        <v>18642</v>
      </c>
      <c r="B1816" s="693" t="s">
        <v>7471</v>
      </c>
      <c r="C1816" s="575" t="s">
        <v>73</v>
      </c>
      <c r="D1816" s="735" t="s">
        <v>3161</v>
      </c>
      <c r="E1816" s="739">
        <v>3100</v>
      </c>
      <c r="F1816" s="573" t="s">
        <v>3162</v>
      </c>
      <c r="G1816" s="735" t="s">
        <v>3163</v>
      </c>
      <c r="H1816" s="735" t="s">
        <v>824</v>
      </c>
      <c r="I1816" s="735" t="s">
        <v>802</v>
      </c>
      <c r="J1816" s="838" t="s">
        <v>825</v>
      </c>
      <c r="K1816" s="840">
        <v>2</v>
      </c>
      <c r="L1816" s="574">
        <v>12</v>
      </c>
      <c r="M1816" s="841">
        <v>38560.800000000003</v>
      </c>
      <c r="N1816" s="839">
        <v>2</v>
      </c>
      <c r="O1816" s="574">
        <v>6</v>
      </c>
      <c r="P1816" s="689">
        <v>19644.900000000001</v>
      </c>
    </row>
    <row r="1817" spans="1:16" s="770" customFormat="1" ht="24">
      <c r="A1817" s="727" t="s">
        <v>18642</v>
      </c>
      <c r="B1817" s="693" t="s">
        <v>7471</v>
      </c>
      <c r="C1817" s="575" t="s">
        <v>73</v>
      </c>
      <c r="D1817" s="735" t="s">
        <v>925</v>
      </c>
      <c r="E1817" s="739">
        <v>3400</v>
      </c>
      <c r="F1817" s="573" t="s">
        <v>3164</v>
      </c>
      <c r="G1817" s="735" t="s">
        <v>3165</v>
      </c>
      <c r="H1817" s="735" t="s">
        <v>1071</v>
      </c>
      <c r="I1817" s="735" t="s">
        <v>771</v>
      </c>
      <c r="J1817" s="838" t="s">
        <v>1071</v>
      </c>
      <c r="K1817" s="840">
        <v>2</v>
      </c>
      <c r="L1817" s="574">
        <v>7</v>
      </c>
      <c r="M1817" s="841">
        <v>24593.8</v>
      </c>
      <c r="N1817" s="839" t="s">
        <v>786</v>
      </c>
      <c r="O1817" s="574" t="s">
        <v>786</v>
      </c>
      <c r="P1817" s="689"/>
    </row>
    <row r="1818" spans="1:16" s="770" customFormat="1" ht="24">
      <c r="A1818" s="727" t="s">
        <v>18642</v>
      </c>
      <c r="B1818" s="693" t="s">
        <v>7471</v>
      </c>
      <c r="C1818" s="575" t="s">
        <v>73</v>
      </c>
      <c r="D1818" s="735" t="s">
        <v>787</v>
      </c>
      <c r="E1818" s="739">
        <v>1600</v>
      </c>
      <c r="F1818" s="573" t="s">
        <v>3166</v>
      </c>
      <c r="G1818" s="735" t="s">
        <v>3167</v>
      </c>
      <c r="H1818" s="735" t="s">
        <v>21</v>
      </c>
      <c r="I1818" s="735" t="s">
        <v>21</v>
      </c>
      <c r="J1818" s="838" t="s">
        <v>21</v>
      </c>
      <c r="K1818" s="840">
        <v>2</v>
      </c>
      <c r="L1818" s="574">
        <v>12</v>
      </c>
      <c r="M1818" s="841">
        <v>20560.8</v>
      </c>
      <c r="N1818" s="839">
        <v>2</v>
      </c>
      <c r="O1818" s="574">
        <v>6</v>
      </c>
      <c r="P1818" s="689">
        <v>10494.15</v>
      </c>
    </row>
    <row r="1819" spans="1:16" s="770" customFormat="1" ht="24">
      <c r="A1819" s="727" t="s">
        <v>18642</v>
      </c>
      <c r="B1819" s="693" t="s">
        <v>7471</v>
      </c>
      <c r="C1819" s="575" t="s">
        <v>73</v>
      </c>
      <c r="D1819" s="735" t="s">
        <v>3168</v>
      </c>
      <c r="E1819" s="739">
        <v>2100</v>
      </c>
      <c r="F1819" s="573" t="s">
        <v>3169</v>
      </c>
      <c r="G1819" s="735" t="s">
        <v>3170</v>
      </c>
      <c r="H1819" s="735" t="s">
        <v>920</v>
      </c>
      <c r="I1819" s="735" t="s">
        <v>771</v>
      </c>
      <c r="J1819" s="838" t="s">
        <v>920</v>
      </c>
      <c r="K1819" s="840">
        <v>2</v>
      </c>
      <c r="L1819" s="574">
        <v>12</v>
      </c>
      <c r="M1819" s="841">
        <v>26560.799999999999</v>
      </c>
      <c r="N1819" s="839">
        <v>2</v>
      </c>
      <c r="O1819" s="574">
        <v>6</v>
      </c>
      <c r="P1819" s="689">
        <v>13644.9</v>
      </c>
    </row>
    <row r="1820" spans="1:16" s="770" customFormat="1" ht="36">
      <c r="A1820" s="727" t="s">
        <v>18642</v>
      </c>
      <c r="B1820" s="693" t="s">
        <v>7471</v>
      </c>
      <c r="C1820" s="575" t="s">
        <v>73</v>
      </c>
      <c r="D1820" s="735" t="s">
        <v>3171</v>
      </c>
      <c r="E1820" s="739">
        <v>5000</v>
      </c>
      <c r="F1820" s="573" t="s">
        <v>3172</v>
      </c>
      <c r="G1820" s="735" t="s">
        <v>3173</v>
      </c>
      <c r="H1820" s="735" t="s">
        <v>3174</v>
      </c>
      <c r="I1820" s="735" t="s">
        <v>802</v>
      </c>
      <c r="J1820" s="838" t="s">
        <v>3175</v>
      </c>
      <c r="K1820" s="840">
        <v>2</v>
      </c>
      <c r="L1820" s="574">
        <v>13</v>
      </c>
      <c r="M1820" s="841">
        <v>61984.13</v>
      </c>
      <c r="N1820" s="839">
        <v>2</v>
      </c>
      <c r="O1820" s="574">
        <v>6</v>
      </c>
      <c r="P1820" s="689">
        <v>31044.9</v>
      </c>
    </row>
    <row r="1821" spans="1:16" s="770" customFormat="1" ht="24">
      <c r="A1821" s="727" t="s">
        <v>18642</v>
      </c>
      <c r="B1821" s="693" t="s">
        <v>7471</v>
      </c>
      <c r="C1821" s="575" t="s">
        <v>73</v>
      </c>
      <c r="D1821" s="735" t="s">
        <v>1198</v>
      </c>
      <c r="E1821" s="739">
        <v>2450</v>
      </c>
      <c r="F1821" s="573" t="s">
        <v>3176</v>
      </c>
      <c r="G1821" s="735" t="s">
        <v>3177</v>
      </c>
      <c r="H1821" s="735" t="s">
        <v>935</v>
      </c>
      <c r="I1821" s="735" t="s">
        <v>802</v>
      </c>
      <c r="J1821" s="838" t="s">
        <v>934</v>
      </c>
      <c r="K1821" s="840">
        <v>2</v>
      </c>
      <c r="L1821" s="574">
        <v>12</v>
      </c>
      <c r="M1821" s="841">
        <v>28279.06</v>
      </c>
      <c r="N1821" s="839">
        <v>2</v>
      </c>
      <c r="O1821" s="574">
        <v>6</v>
      </c>
      <c r="P1821" s="689">
        <v>15744.9</v>
      </c>
    </row>
    <row r="1822" spans="1:16" s="770" customFormat="1" ht="24">
      <c r="A1822" s="727" t="s">
        <v>18642</v>
      </c>
      <c r="B1822" s="693" t="s">
        <v>7471</v>
      </c>
      <c r="C1822" s="575" t="s">
        <v>73</v>
      </c>
      <c r="D1822" s="735" t="s">
        <v>1147</v>
      </c>
      <c r="E1822" s="739">
        <v>2100</v>
      </c>
      <c r="F1822" s="573" t="s">
        <v>3176</v>
      </c>
      <c r="G1822" s="735" t="s">
        <v>3177</v>
      </c>
      <c r="H1822" s="735" t="s">
        <v>935</v>
      </c>
      <c r="I1822" s="735" t="s">
        <v>802</v>
      </c>
      <c r="J1822" s="838" t="s">
        <v>934</v>
      </c>
      <c r="K1822" s="840">
        <v>1</v>
      </c>
      <c r="L1822" s="574">
        <v>1</v>
      </c>
      <c r="M1822" s="841">
        <v>2213.4</v>
      </c>
      <c r="N1822" s="839">
        <v>2</v>
      </c>
      <c r="O1822" s="574">
        <v>6</v>
      </c>
      <c r="P1822" s="689">
        <v>15744.9</v>
      </c>
    </row>
    <row r="1823" spans="1:16" s="770" customFormat="1" ht="24">
      <c r="A1823" s="727" t="s">
        <v>18642</v>
      </c>
      <c r="B1823" s="693" t="s">
        <v>7471</v>
      </c>
      <c r="C1823" s="575" t="s">
        <v>73</v>
      </c>
      <c r="D1823" s="735" t="s">
        <v>787</v>
      </c>
      <c r="E1823" s="739">
        <v>1600</v>
      </c>
      <c r="F1823" s="573" t="s">
        <v>3178</v>
      </c>
      <c r="G1823" s="735" t="s">
        <v>3179</v>
      </c>
      <c r="H1823" s="735" t="s">
        <v>21</v>
      </c>
      <c r="I1823" s="735" t="s">
        <v>21</v>
      </c>
      <c r="J1823" s="838" t="s">
        <v>21</v>
      </c>
      <c r="K1823" s="840">
        <v>2</v>
      </c>
      <c r="L1823" s="574">
        <v>12</v>
      </c>
      <c r="M1823" s="841">
        <v>20560.8</v>
      </c>
      <c r="N1823" s="839">
        <v>2</v>
      </c>
      <c r="O1823" s="574">
        <v>6</v>
      </c>
      <c r="P1823" s="689">
        <v>10494.15</v>
      </c>
    </row>
    <row r="1824" spans="1:16" s="770" customFormat="1" ht="24">
      <c r="A1824" s="727" t="s">
        <v>18642</v>
      </c>
      <c r="B1824" s="693" t="s">
        <v>7471</v>
      </c>
      <c r="C1824" s="575" t="s">
        <v>73</v>
      </c>
      <c r="D1824" s="735" t="s">
        <v>855</v>
      </c>
      <c r="E1824" s="739">
        <v>1700</v>
      </c>
      <c r="F1824" s="573" t="s">
        <v>3180</v>
      </c>
      <c r="G1824" s="735" t="s">
        <v>3181</v>
      </c>
      <c r="H1824" s="735" t="s">
        <v>854</v>
      </c>
      <c r="I1824" s="735" t="s">
        <v>771</v>
      </c>
      <c r="J1824" s="838" t="s">
        <v>854</v>
      </c>
      <c r="K1824" s="840">
        <v>4</v>
      </c>
      <c r="L1824" s="574">
        <v>10</v>
      </c>
      <c r="M1824" s="841">
        <v>18134</v>
      </c>
      <c r="N1824" s="839" t="s">
        <v>786</v>
      </c>
      <c r="O1824" s="574" t="s">
        <v>786</v>
      </c>
      <c r="P1824" s="689"/>
    </row>
    <row r="1825" spans="1:16" s="770" customFormat="1" ht="36">
      <c r="A1825" s="727" t="s">
        <v>18642</v>
      </c>
      <c r="B1825" s="693" t="s">
        <v>7471</v>
      </c>
      <c r="C1825" s="575" t="s">
        <v>73</v>
      </c>
      <c r="D1825" s="735" t="s">
        <v>767</v>
      </c>
      <c r="E1825" s="739">
        <v>1700</v>
      </c>
      <c r="F1825" s="573" t="s">
        <v>3182</v>
      </c>
      <c r="G1825" s="735" t="s">
        <v>3183</v>
      </c>
      <c r="H1825" s="735" t="s">
        <v>3184</v>
      </c>
      <c r="I1825" s="735" t="s">
        <v>771</v>
      </c>
      <c r="J1825" s="838" t="s">
        <v>3185</v>
      </c>
      <c r="K1825" s="840">
        <v>4</v>
      </c>
      <c r="L1825" s="574">
        <v>12</v>
      </c>
      <c r="M1825" s="841">
        <v>21760.799999999999</v>
      </c>
      <c r="N1825" s="839">
        <v>3</v>
      </c>
      <c r="O1825" s="574">
        <v>6</v>
      </c>
      <c r="P1825" s="689">
        <v>11139.15</v>
      </c>
    </row>
    <row r="1826" spans="1:16" s="770" customFormat="1" ht="24">
      <c r="A1826" s="727" t="s">
        <v>18642</v>
      </c>
      <c r="B1826" s="693" t="s">
        <v>7471</v>
      </c>
      <c r="C1826" s="575" t="s">
        <v>73</v>
      </c>
      <c r="D1826" s="735" t="s">
        <v>1638</v>
      </c>
      <c r="E1826" s="739">
        <v>6000</v>
      </c>
      <c r="F1826" s="573" t="s">
        <v>3186</v>
      </c>
      <c r="G1826" s="735" t="s">
        <v>3187</v>
      </c>
      <c r="H1826" s="735" t="s">
        <v>1091</v>
      </c>
      <c r="I1826" s="735" t="s">
        <v>771</v>
      </c>
      <c r="J1826" s="838" t="s">
        <v>875</v>
      </c>
      <c r="K1826" s="840">
        <v>3</v>
      </c>
      <c r="L1826" s="574">
        <v>12</v>
      </c>
      <c r="M1826" s="841">
        <v>73360.800000000003</v>
      </c>
      <c r="N1826" s="839">
        <v>2</v>
      </c>
      <c r="O1826" s="574">
        <v>6</v>
      </c>
      <c r="P1826" s="689">
        <v>37044.9</v>
      </c>
    </row>
    <row r="1827" spans="1:16" s="770" customFormat="1" ht="24">
      <c r="A1827" s="727" t="s">
        <v>18642</v>
      </c>
      <c r="B1827" s="693" t="s">
        <v>7471</v>
      </c>
      <c r="C1827" s="575" t="s">
        <v>73</v>
      </c>
      <c r="D1827" s="735" t="s">
        <v>767</v>
      </c>
      <c r="E1827" s="739">
        <v>1700</v>
      </c>
      <c r="F1827" s="573" t="s">
        <v>3188</v>
      </c>
      <c r="G1827" s="735" t="s">
        <v>3189</v>
      </c>
      <c r="H1827" s="735" t="s">
        <v>887</v>
      </c>
      <c r="I1827" s="735" t="s">
        <v>771</v>
      </c>
      <c r="J1827" s="838" t="s">
        <v>888</v>
      </c>
      <c r="K1827" s="840">
        <v>4</v>
      </c>
      <c r="L1827" s="574">
        <v>12</v>
      </c>
      <c r="M1827" s="841">
        <v>21760.799999999999</v>
      </c>
      <c r="N1827" s="839">
        <v>2</v>
      </c>
      <c r="O1827" s="574">
        <v>6</v>
      </c>
      <c r="P1827" s="689">
        <v>11139.15</v>
      </c>
    </row>
    <row r="1828" spans="1:16" s="770" customFormat="1" ht="36">
      <c r="A1828" s="727" t="s">
        <v>18642</v>
      </c>
      <c r="B1828" s="693" t="s">
        <v>7471</v>
      </c>
      <c r="C1828" s="575" t="s">
        <v>73</v>
      </c>
      <c r="D1828" s="735" t="s">
        <v>847</v>
      </c>
      <c r="E1828" s="739">
        <v>1750</v>
      </c>
      <c r="F1828" s="573" t="s">
        <v>3190</v>
      </c>
      <c r="G1828" s="735" t="s">
        <v>3191</v>
      </c>
      <c r="H1828" s="735" t="s">
        <v>1958</v>
      </c>
      <c r="I1828" s="735" t="s">
        <v>771</v>
      </c>
      <c r="J1828" s="838" t="s">
        <v>887</v>
      </c>
      <c r="K1828" s="840">
        <v>2</v>
      </c>
      <c r="L1828" s="574">
        <v>12</v>
      </c>
      <c r="M1828" s="841">
        <v>22360.799999999999</v>
      </c>
      <c r="N1828" s="839">
        <v>2</v>
      </c>
      <c r="O1828" s="574">
        <v>6</v>
      </c>
      <c r="P1828" s="689">
        <v>11461.65</v>
      </c>
    </row>
    <row r="1829" spans="1:16" s="770" customFormat="1" ht="36">
      <c r="A1829" s="727" t="s">
        <v>18642</v>
      </c>
      <c r="B1829" s="693" t="s">
        <v>7471</v>
      </c>
      <c r="C1829" s="575" t="s">
        <v>73</v>
      </c>
      <c r="D1829" s="735" t="s">
        <v>997</v>
      </c>
      <c r="E1829" s="739">
        <v>2900</v>
      </c>
      <c r="F1829" s="573" t="s">
        <v>3192</v>
      </c>
      <c r="G1829" s="735" t="s">
        <v>3193</v>
      </c>
      <c r="H1829" s="735" t="s">
        <v>2380</v>
      </c>
      <c r="I1829" s="735" t="s">
        <v>802</v>
      </c>
      <c r="J1829" s="838" t="s">
        <v>2380</v>
      </c>
      <c r="K1829" s="840">
        <v>3</v>
      </c>
      <c r="L1829" s="574">
        <v>12</v>
      </c>
      <c r="M1829" s="841">
        <v>36160.800000000003</v>
      </c>
      <c r="N1829" s="839">
        <v>2</v>
      </c>
      <c r="O1829" s="574">
        <v>2</v>
      </c>
      <c r="P1829" s="689">
        <v>6148.3</v>
      </c>
    </row>
    <row r="1830" spans="1:16" s="770" customFormat="1" ht="24">
      <c r="A1830" s="727" t="s">
        <v>18642</v>
      </c>
      <c r="B1830" s="693" t="s">
        <v>7471</v>
      </c>
      <c r="C1830" s="575" t="s">
        <v>73</v>
      </c>
      <c r="D1830" s="735" t="s">
        <v>1458</v>
      </c>
      <c r="E1830" s="739">
        <v>2200</v>
      </c>
      <c r="F1830" s="573" t="s">
        <v>3194</v>
      </c>
      <c r="G1830" s="735" t="s">
        <v>3195</v>
      </c>
      <c r="H1830" s="735" t="s">
        <v>1119</v>
      </c>
      <c r="I1830" s="735" t="s">
        <v>782</v>
      </c>
      <c r="J1830" s="838" t="s">
        <v>3196</v>
      </c>
      <c r="K1830" s="840">
        <v>4</v>
      </c>
      <c r="L1830" s="574">
        <v>12</v>
      </c>
      <c r="M1830" s="841">
        <v>27760.799999999999</v>
      </c>
      <c r="N1830" s="839">
        <v>1</v>
      </c>
      <c r="O1830" s="574">
        <v>2</v>
      </c>
      <c r="P1830" s="689">
        <v>4748.3</v>
      </c>
    </row>
    <row r="1831" spans="1:16" s="770" customFormat="1" ht="36">
      <c r="A1831" s="727" t="s">
        <v>18642</v>
      </c>
      <c r="B1831" s="693" t="s">
        <v>7471</v>
      </c>
      <c r="C1831" s="575" t="s">
        <v>73</v>
      </c>
      <c r="D1831" s="735" t="s">
        <v>3197</v>
      </c>
      <c r="E1831" s="739">
        <v>5000</v>
      </c>
      <c r="F1831" s="573" t="s">
        <v>3198</v>
      </c>
      <c r="G1831" s="735" t="s">
        <v>3199</v>
      </c>
      <c r="H1831" s="735" t="s">
        <v>811</v>
      </c>
      <c r="I1831" s="735" t="s">
        <v>771</v>
      </c>
      <c r="J1831" s="838" t="s">
        <v>1920</v>
      </c>
      <c r="K1831" s="840">
        <v>2</v>
      </c>
      <c r="L1831" s="574">
        <v>13</v>
      </c>
      <c r="M1831" s="841">
        <v>61360.800000000003</v>
      </c>
      <c r="N1831" s="839">
        <v>2</v>
      </c>
      <c r="O1831" s="574">
        <v>6</v>
      </c>
      <c r="P1831" s="689">
        <v>31044.9</v>
      </c>
    </row>
    <row r="1832" spans="1:16" s="770" customFormat="1" ht="36">
      <c r="A1832" s="727" t="s">
        <v>18642</v>
      </c>
      <c r="B1832" s="693" t="s">
        <v>7471</v>
      </c>
      <c r="C1832" s="575" t="s">
        <v>73</v>
      </c>
      <c r="D1832" s="735" t="s">
        <v>828</v>
      </c>
      <c r="E1832" s="739">
        <v>2100</v>
      </c>
      <c r="F1832" s="573" t="s">
        <v>3200</v>
      </c>
      <c r="G1832" s="735" t="s">
        <v>3201</v>
      </c>
      <c r="H1832" s="735" t="s">
        <v>888</v>
      </c>
      <c r="I1832" s="735" t="s">
        <v>802</v>
      </c>
      <c r="J1832" s="838" t="s">
        <v>888</v>
      </c>
      <c r="K1832" s="840">
        <v>2</v>
      </c>
      <c r="L1832" s="574">
        <v>12</v>
      </c>
      <c r="M1832" s="841">
        <v>26560.799999999999</v>
      </c>
      <c r="N1832" s="839">
        <v>2</v>
      </c>
      <c r="O1832" s="574">
        <v>6</v>
      </c>
      <c r="P1832" s="689">
        <v>13644.9</v>
      </c>
    </row>
    <row r="1833" spans="1:16" s="770" customFormat="1" ht="48">
      <c r="A1833" s="727" t="s">
        <v>18642</v>
      </c>
      <c r="B1833" s="693" t="s">
        <v>7471</v>
      </c>
      <c r="C1833" s="575" t="s">
        <v>73</v>
      </c>
      <c r="D1833" s="735" t="s">
        <v>3202</v>
      </c>
      <c r="E1833" s="739">
        <v>3200</v>
      </c>
      <c r="F1833" s="573" t="s">
        <v>3203</v>
      </c>
      <c r="G1833" s="735" t="s">
        <v>3204</v>
      </c>
      <c r="H1833" s="735" t="s">
        <v>824</v>
      </c>
      <c r="I1833" s="735" t="s">
        <v>771</v>
      </c>
      <c r="J1833" s="838" t="s">
        <v>825</v>
      </c>
      <c r="K1833" s="840">
        <v>2</v>
      </c>
      <c r="L1833" s="574">
        <v>12</v>
      </c>
      <c r="M1833" s="841">
        <v>39760.800000000003</v>
      </c>
      <c r="N1833" s="839">
        <v>2</v>
      </c>
      <c r="O1833" s="574">
        <v>4</v>
      </c>
      <c r="P1833" s="689">
        <v>10526.15</v>
      </c>
    </row>
    <row r="1834" spans="1:16" s="770" customFormat="1" ht="24">
      <c r="A1834" s="727" t="s">
        <v>18642</v>
      </c>
      <c r="B1834" s="693" t="s">
        <v>7471</v>
      </c>
      <c r="C1834" s="575" t="s">
        <v>73</v>
      </c>
      <c r="D1834" s="735" t="s">
        <v>818</v>
      </c>
      <c r="E1834" s="739">
        <v>1700</v>
      </c>
      <c r="F1834" s="573" t="s">
        <v>3205</v>
      </c>
      <c r="G1834" s="735" t="s">
        <v>3206</v>
      </c>
      <c r="H1834" s="735" t="s">
        <v>21</v>
      </c>
      <c r="I1834" s="735" t="s">
        <v>21</v>
      </c>
      <c r="J1834" s="838" t="s">
        <v>21</v>
      </c>
      <c r="K1834" s="840">
        <v>1</v>
      </c>
      <c r="L1834" s="574">
        <v>2</v>
      </c>
      <c r="M1834" s="841">
        <v>2925.2</v>
      </c>
      <c r="N1834" s="839">
        <v>3</v>
      </c>
      <c r="O1834" s="574">
        <v>6</v>
      </c>
      <c r="P1834" s="689">
        <v>11139.15</v>
      </c>
    </row>
    <row r="1835" spans="1:16" s="770" customFormat="1" ht="24">
      <c r="A1835" s="727" t="s">
        <v>18642</v>
      </c>
      <c r="B1835" s="693" t="s">
        <v>7471</v>
      </c>
      <c r="C1835" s="575" t="s">
        <v>73</v>
      </c>
      <c r="D1835" s="735" t="s">
        <v>1025</v>
      </c>
      <c r="E1835" s="739">
        <v>1900</v>
      </c>
      <c r="F1835" s="573" t="s">
        <v>3207</v>
      </c>
      <c r="G1835" s="735" t="s">
        <v>3208</v>
      </c>
      <c r="H1835" s="735" t="s">
        <v>3209</v>
      </c>
      <c r="I1835" s="735" t="s">
        <v>771</v>
      </c>
      <c r="J1835" s="838" t="s">
        <v>1248</v>
      </c>
      <c r="K1835" s="840">
        <v>4</v>
      </c>
      <c r="L1835" s="574">
        <v>12</v>
      </c>
      <c r="M1835" s="841">
        <v>24160.799999999999</v>
      </c>
      <c r="N1835" s="839">
        <v>2</v>
      </c>
      <c r="O1835" s="574">
        <v>6</v>
      </c>
      <c r="P1835" s="689">
        <v>12429.15</v>
      </c>
    </row>
    <row r="1836" spans="1:16" s="770" customFormat="1" ht="24">
      <c r="A1836" s="727" t="s">
        <v>18642</v>
      </c>
      <c r="B1836" s="693" t="s">
        <v>7471</v>
      </c>
      <c r="C1836" s="575" t="s">
        <v>73</v>
      </c>
      <c r="D1836" s="735" t="s">
        <v>803</v>
      </c>
      <c r="E1836" s="739">
        <v>2200</v>
      </c>
      <c r="F1836" s="573" t="s">
        <v>3210</v>
      </c>
      <c r="G1836" s="735" t="s">
        <v>3211</v>
      </c>
      <c r="H1836" s="735" t="s">
        <v>935</v>
      </c>
      <c r="I1836" s="735" t="s">
        <v>802</v>
      </c>
      <c r="J1836" s="838" t="s">
        <v>935</v>
      </c>
      <c r="K1836" s="840">
        <v>4</v>
      </c>
      <c r="L1836" s="574">
        <v>12</v>
      </c>
      <c r="M1836" s="841">
        <v>27760.799999999999</v>
      </c>
      <c r="N1836" s="839">
        <v>2</v>
      </c>
      <c r="O1836" s="574">
        <v>6</v>
      </c>
      <c r="P1836" s="689">
        <v>14244.9</v>
      </c>
    </row>
    <row r="1837" spans="1:16" s="770" customFormat="1" ht="24">
      <c r="A1837" s="727" t="s">
        <v>18642</v>
      </c>
      <c r="B1837" s="693" t="s">
        <v>7471</v>
      </c>
      <c r="C1837" s="575" t="s">
        <v>73</v>
      </c>
      <c r="D1837" s="735" t="s">
        <v>1025</v>
      </c>
      <c r="E1837" s="739">
        <v>1900</v>
      </c>
      <c r="F1837" s="573" t="s">
        <v>3212</v>
      </c>
      <c r="G1837" s="735" t="s">
        <v>3213</v>
      </c>
      <c r="H1837" s="735" t="s">
        <v>920</v>
      </c>
      <c r="I1837" s="735" t="s">
        <v>771</v>
      </c>
      <c r="J1837" s="838" t="s">
        <v>920</v>
      </c>
      <c r="K1837" s="840">
        <v>4</v>
      </c>
      <c r="L1837" s="574">
        <v>12</v>
      </c>
      <c r="M1837" s="841">
        <v>24160.799999999999</v>
      </c>
      <c r="N1837" s="839">
        <v>2</v>
      </c>
      <c r="O1837" s="574">
        <v>6</v>
      </c>
      <c r="P1837" s="689">
        <v>12429.15</v>
      </c>
    </row>
    <row r="1838" spans="1:16" s="770" customFormat="1" ht="24">
      <c r="A1838" s="727" t="s">
        <v>18642</v>
      </c>
      <c r="B1838" s="693" t="s">
        <v>7471</v>
      </c>
      <c r="C1838" s="575" t="s">
        <v>73</v>
      </c>
      <c r="D1838" s="735" t="s">
        <v>1025</v>
      </c>
      <c r="E1838" s="739">
        <v>1900</v>
      </c>
      <c r="F1838" s="573" t="s">
        <v>3214</v>
      </c>
      <c r="G1838" s="735" t="s">
        <v>3215</v>
      </c>
      <c r="H1838" s="735" t="s">
        <v>1154</v>
      </c>
      <c r="I1838" s="735" t="s">
        <v>771</v>
      </c>
      <c r="J1838" s="838" t="s">
        <v>1557</v>
      </c>
      <c r="K1838" s="840">
        <v>4</v>
      </c>
      <c r="L1838" s="574">
        <v>12</v>
      </c>
      <c r="M1838" s="841">
        <v>24160.799999999999</v>
      </c>
      <c r="N1838" s="839">
        <v>2</v>
      </c>
      <c r="O1838" s="574">
        <v>6</v>
      </c>
      <c r="P1838" s="689">
        <v>12429.15</v>
      </c>
    </row>
    <row r="1839" spans="1:16" s="770" customFormat="1" ht="36">
      <c r="A1839" s="727" t="s">
        <v>18642</v>
      </c>
      <c r="B1839" s="693" t="s">
        <v>7471</v>
      </c>
      <c r="C1839" s="575" t="s">
        <v>73</v>
      </c>
      <c r="D1839" s="735" t="s">
        <v>994</v>
      </c>
      <c r="E1839" s="739">
        <v>1850</v>
      </c>
      <c r="F1839" s="573" t="s">
        <v>3216</v>
      </c>
      <c r="G1839" s="735" t="s">
        <v>3217</v>
      </c>
      <c r="H1839" s="735" t="s">
        <v>864</v>
      </c>
      <c r="I1839" s="735" t="s">
        <v>1031</v>
      </c>
      <c r="J1839" s="838" t="s">
        <v>864</v>
      </c>
      <c r="K1839" s="840">
        <v>3</v>
      </c>
      <c r="L1839" s="574">
        <v>12</v>
      </c>
      <c r="M1839" s="841">
        <v>23560.799999999999</v>
      </c>
      <c r="N1839" s="839">
        <v>2</v>
      </c>
      <c r="O1839" s="574">
        <v>6</v>
      </c>
      <c r="P1839" s="689">
        <v>12106.65</v>
      </c>
    </row>
    <row r="1840" spans="1:16" s="770" customFormat="1" ht="24">
      <c r="A1840" s="727" t="s">
        <v>18642</v>
      </c>
      <c r="B1840" s="693" t="s">
        <v>7471</v>
      </c>
      <c r="C1840" s="575" t="s">
        <v>73</v>
      </c>
      <c r="D1840" s="735" t="s">
        <v>855</v>
      </c>
      <c r="E1840" s="739">
        <v>1700</v>
      </c>
      <c r="F1840" s="573" t="s">
        <v>3218</v>
      </c>
      <c r="G1840" s="735" t="s">
        <v>3219</v>
      </c>
      <c r="H1840" s="735" t="s">
        <v>21</v>
      </c>
      <c r="I1840" s="735" t="s">
        <v>21</v>
      </c>
      <c r="J1840" s="838" t="s">
        <v>21</v>
      </c>
      <c r="K1840" s="840">
        <v>1</v>
      </c>
      <c r="L1840" s="574">
        <v>1</v>
      </c>
      <c r="M1840" s="841">
        <v>820.37</v>
      </c>
      <c r="N1840" s="839">
        <v>2</v>
      </c>
      <c r="O1840" s="574">
        <v>4</v>
      </c>
      <c r="P1840" s="689">
        <v>6753.71</v>
      </c>
    </row>
    <row r="1841" spans="1:16" s="770" customFormat="1" ht="36">
      <c r="A1841" s="727" t="s">
        <v>18642</v>
      </c>
      <c r="B1841" s="693" t="s">
        <v>7471</v>
      </c>
      <c r="C1841" s="575" t="s">
        <v>73</v>
      </c>
      <c r="D1841" s="735" t="s">
        <v>790</v>
      </c>
      <c r="E1841" s="739">
        <v>4900</v>
      </c>
      <c r="F1841" s="573" t="s">
        <v>3220</v>
      </c>
      <c r="G1841" s="735" t="s">
        <v>3221</v>
      </c>
      <c r="H1841" s="735" t="s">
        <v>935</v>
      </c>
      <c r="I1841" s="735" t="s">
        <v>839</v>
      </c>
      <c r="J1841" s="838" t="s">
        <v>935</v>
      </c>
      <c r="K1841" s="840">
        <v>2</v>
      </c>
      <c r="L1841" s="574">
        <v>12</v>
      </c>
      <c r="M1841" s="841">
        <v>60160.800000000003</v>
      </c>
      <c r="N1841" s="839">
        <v>2</v>
      </c>
      <c r="O1841" s="574">
        <v>6</v>
      </c>
      <c r="P1841" s="689">
        <v>30444.9</v>
      </c>
    </row>
    <row r="1842" spans="1:16" s="770" customFormat="1" ht="36">
      <c r="A1842" s="727" t="s">
        <v>18642</v>
      </c>
      <c r="B1842" s="693" t="s">
        <v>7471</v>
      </c>
      <c r="C1842" s="575" t="s">
        <v>73</v>
      </c>
      <c r="D1842" s="735" t="s">
        <v>913</v>
      </c>
      <c r="E1842" s="739">
        <v>1600</v>
      </c>
      <c r="F1842" s="573" t="s">
        <v>3222</v>
      </c>
      <c r="G1842" s="735" t="s">
        <v>3223</v>
      </c>
      <c r="H1842" s="735" t="s">
        <v>3064</v>
      </c>
      <c r="I1842" s="735" t="s">
        <v>1031</v>
      </c>
      <c r="J1842" s="838" t="s">
        <v>3064</v>
      </c>
      <c r="K1842" s="840">
        <v>2</v>
      </c>
      <c r="L1842" s="574">
        <v>12</v>
      </c>
      <c r="M1842" s="841">
        <v>20560.8</v>
      </c>
      <c r="N1842" s="839">
        <v>2</v>
      </c>
      <c r="O1842" s="574">
        <v>6</v>
      </c>
      <c r="P1842" s="689">
        <v>10494.15</v>
      </c>
    </row>
    <row r="1843" spans="1:16" s="770" customFormat="1" ht="24">
      <c r="A1843" s="727" t="s">
        <v>18642</v>
      </c>
      <c r="B1843" s="693" t="s">
        <v>7471</v>
      </c>
      <c r="C1843" s="575" t="s">
        <v>73</v>
      </c>
      <c r="D1843" s="735" t="s">
        <v>3224</v>
      </c>
      <c r="E1843" s="739">
        <v>5000</v>
      </c>
      <c r="F1843" s="573" t="s">
        <v>3225</v>
      </c>
      <c r="G1843" s="735" t="s">
        <v>3226</v>
      </c>
      <c r="H1843" s="735" t="s">
        <v>934</v>
      </c>
      <c r="I1843" s="735" t="s">
        <v>771</v>
      </c>
      <c r="J1843" s="838" t="s">
        <v>1318</v>
      </c>
      <c r="K1843" s="840">
        <v>2</v>
      </c>
      <c r="L1843" s="574">
        <v>14</v>
      </c>
      <c r="M1843" s="841">
        <v>44800.66</v>
      </c>
      <c r="N1843" s="839">
        <v>2</v>
      </c>
      <c r="O1843" s="574">
        <v>6</v>
      </c>
      <c r="P1843" s="689">
        <v>31044.9</v>
      </c>
    </row>
    <row r="1844" spans="1:16" s="770" customFormat="1" ht="24">
      <c r="A1844" s="727" t="s">
        <v>18642</v>
      </c>
      <c r="B1844" s="693" t="s">
        <v>7471</v>
      </c>
      <c r="C1844" s="575" t="s">
        <v>73</v>
      </c>
      <c r="D1844" s="735" t="s">
        <v>821</v>
      </c>
      <c r="E1844" s="739">
        <v>1900</v>
      </c>
      <c r="F1844" s="573" t="s">
        <v>3227</v>
      </c>
      <c r="G1844" s="735" t="s">
        <v>3228</v>
      </c>
      <c r="H1844" s="735" t="s">
        <v>1546</v>
      </c>
      <c r="I1844" s="735" t="s">
        <v>802</v>
      </c>
      <c r="J1844" s="838" t="s">
        <v>1547</v>
      </c>
      <c r="K1844" s="840">
        <v>2</v>
      </c>
      <c r="L1844" s="574">
        <v>5</v>
      </c>
      <c r="M1844" s="841">
        <v>10067</v>
      </c>
      <c r="N1844" s="839" t="s">
        <v>786</v>
      </c>
      <c r="O1844" s="574" t="s">
        <v>786</v>
      </c>
      <c r="P1844" s="689"/>
    </row>
    <row r="1845" spans="1:16" s="770" customFormat="1" ht="24">
      <c r="A1845" s="727" t="s">
        <v>18642</v>
      </c>
      <c r="B1845" s="693" t="s">
        <v>7471</v>
      </c>
      <c r="C1845" s="575" t="s">
        <v>73</v>
      </c>
      <c r="D1845" s="735" t="s">
        <v>818</v>
      </c>
      <c r="E1845" s="739">
        <v>1700</v>
      </c>
      <c r="F1845" s="573" t="s">
        <v>3229</v>
      </c>
      <c r="G1845" s="735" t="s">
        <v>3230</v>
      </c>
      <c r="H1845" s="735" t="s">
        <v>870</v>
      </c>
      <c r="I1845" s="735" t="s">
        <v>771</v>
      </c>
      <c r="J1845" s="838" t="s">
        <v>1513</v>
      </c>
      <c r="K1845" s="840">
        <v>4</v>
      </c>
      <c r="L1845" s="574">
        <v>12</v>
      </c>
      <c r="M1845" s="841">
        <v>21760.799999999999</v>
      </c>
      <c r="N1845" s="839">
        <v>2</v>
      </c>
      <c r="O1845" s="574">
        <v>6</v>
      </c>
      <c r="P1845" s="689">
        <v>11139.15</v>
      </c>
    </row>
    <row r="1846" spans="1:16" s="770" customFormat="1" ht="24">
      <c r="A1846" s="727" t="s">
        <v>18642</v>
      </c>
      <c r="B1846" s="693" t="s">
        <v>7471</v>
      </c>
      <c r="C1846" s="575" t="s">
        <v>73</v>
      </c>
      <c r="D1846" s="735" t="s">
        <v>913</v>
      </c>
      <c r="E1846" s="739">
        <v>1600</v>
      </c>
      <c r="F1846" s="573" t="s">
        <v>3231</v>
      </c>
      <c r="G1846" s="735" t="s">
        <v>3232</v>
      </c>
      <c r="H1846" s="735" t="s">
        <v>21</v>
      </c>
      <c r="I1846" s="735" t="s">
        <v>21</v>
      </c>
      <c r="J1846" s="838" t="s">
        <v>21</v>
      </c>
      <c r="K1846" s="840">
        <v>4</v>
      </c>
      <c r="L1846" s="574">
        <v>12</v>
      </c>
      <c r="M1846" s="841">
        <v>20560.8</v>
      </c>
      <c r="N1846" s="839">
        <v>3</v>
      </c>
      <c r="O1846" s="574">
        <v>6</v>
      </c>
      <c r="P1846" s="689">
        <v>10494.15</v>
      </c>
    </row>
    <row r="1847" spans="1:16" s="770" customFormat="1" ht="24">
      <c r="A1847" s="727" t="s">
        <v>18642</v>
      </c>
      <c r="B1847" s="693" t="s">
        <v>7471</v>
      </c>
      <c r="C1847" s="575" t="s">
        <v>73</v>
      </c>
      <c r="D1847" s="735" t="s">
        <v>1025</v>
      </c>
      <c r="E1847" s="739">
        <v>1900</v>
      </c>
      <c r="F1847" s="573" t="s">
        <v>3233</v>
      </c>
      <c r="G1847" s="735" t="s">
        <v>3234</v>
      </c>
      <c r="H1847" s="735" t="s">
        <v>920</v>
      </c>
      <c r="I1847" s="735" t="s">
        <v>771</v>
      </c>
      <c r="J1847" s="838" t="s">
        <v>1525</v>
      </c>
      <c r="K1847" s="840">
        <v>4</v>
      </c>
      <c r="L1847" s="574">
        <v>12</v>
      </c>
      <c r="M1847" s="841">
        <v>24160.799999999999</v>
      </c>
      <c r="N1847" s="839">
        <v>2</v>
      </c>
      <c r="O1847" s="574">
        <v>6</v>
      </c>
      <c r="P1847" s="689">
        <v>12429.15</v>
      </c>
    </row>
    <row r="1848" spans="1:16" s="770" customFormat="1" ht="24">
      <c r="A1848" s="727" t="s">
        <v>18642</v>
      </c>
      <c r="B1848" s="693" t="s">
        <v>7471</v>
      </c>
      <c r="C1848" s="575" t="s">
        <v>73</v>
      </c>
      <c r="D1848" s="735" t="s">
        <v>787</v>
      </c>
      <c r="E1848" s="739">
        <v>1600</v>
      </c>
      <c r="F1848" s="573" t="s">
        <v>3235</v>
      </c>
      <c r="G1848" s="735" t="s">
        <v>3236</v>
      </c>
      <c r="H1848" s="735" t="s">
        <v>21</v>
      </c>
      <c r="I1848" s="735" t="s">
        <v>21</v>
      </c>
      <c r="J1848" s="838" t="s">
        <v>21</v>
      </c>
      <c r="K1848" s="840">
        <v>2</v>
      </c>
      <c r="L1848" s="574">
        <v>12</v>
      </c>
      <c r="M1848" s="841">
        <v>20560.8</v>
      </c>
      <c r="N1848" s="839">
        <v>2</v>
      </c>
      <c r="O1848" s="574">
        <v>6</v>
      </c>
      <c r="P1848" s="689">
        <v>10494.15</v>
      </c>
    </row>
    <row r="1849" spans="1:16" s="770" customFormat="1" ht="24">
      <c r="A1849" s="727" t="s">
        <v>18642</v>
      </c>
      <c r="B1849" s="693" t="s">
        <v>7471</v>
      </c>
      <c r="C1849" s="575" t="s">
        <v>73</v>
      </c>
      <c r="D1849" s="735" t="s">
        <v>3237</v>
      </c>
      <c r="E1849" s="739">
        <v>2900</v>
      </c>
      <c r="F1849" s="573" t="s">
        <v>3238</v>
      </c>
      <c r="G1849" s="735" t="s">
        <v>3239</v>
      </c>
      <c r="H1849" s="735" t="s">
        <v>3240</v>
      </c>
      <c r="I1849" s="735" t="s">
        <v>802</v>
      </c>
      <c r="J1849" s="838" t="s">
        <v>3240</v>
      </c>
      <c r="K1849" s="840">
        <v>2</v>
      </c>
      <c r="L1849" s="574">
        <v>12</v>
      </c>
      <c r="M1849" s="841">
        <v>36160.800000000003</v>
      </c>
      <c r="N1849" s="839">
        <v>2</v>
      </c>
      <c r="O1849" s="574">
        <v>6</v>
      </c>
      <c r="P1849" s="689">
        <v>18444.900000000001</v>
      </c>
    </row>
    <row r="1850" spans="1:16" s="770" customFormat="1" ht="36">
      <c r="A1850" s="727" t="s">
        <v>18642</v>
      </c>
      <c r="B1850" s="693" t="s">
        <v>7471</v>
      </c>
      <c r="C1850" s="575" t="s">
        <v>73</v>
      </c>
      <c r="D1850" s="735" t="s">
        <v>3241</v>
      </c>
      <c r="E1850" s="739">
        <v>3500</v>
      </c>
      <c r="F1850" s="573" t="s">
        <v>3242</v>
      </c>
      <c r="G1850" s="735" t="s">
        <v>3243</v>
      </c>
      <c r="H1850" s="735" t="s">
        <v>941</v>
      </c>
      <c r="I1850" s="735" t="s">
        <v>802</v>
      </c>
      <c r="J1850" s="838" t="s">
        <v>1082</v>
      </c>
      <c r="K1850" s="840">
        <v>1</v>
      </c>
      <c r="L1850" s="574">
        <v>8</v>
      </c>
      <c r="M1850" s="841">
        <v>27157.200000000001</v>
      </c>
      <c r="N1850" s="839">
        <v>2</v>
      </c>
      <c r="O1850" s="574">
        <v>6</v>
      </c>
      <c r="P1850" s="689">
        <v>22044.9</v>
      </c>
    </row>
    <row r="1851" spans="1:16" s="770" customFormat="1" ht="24">
      <c r="A1851" s="727" t="s">
        <v>18642</v>
      </c>
      <c r="B1851" s="693" t="s">
        <v>7471</v>
      </c>
      <c r="C1851" s="575" t="s">
        <v>73</v>
      </c>
      <c r="D1851" s="735" t="s">
        <v>767</v>
      </c>
      <c r="E1851" s="739">
        <v>1700</v>
      </c>
      <c r="F1851" s="573" t="s">
        <v>3244</v>
      </c>
      <c r="G1851" s="735" t="s">
        <v>3245</v>
      </c>
      <c r="H1851" s="735" t="s">
        <v>963</v>
      </c>
      <c r="I1851" s="735" t="s">
        <v>771</v>
      </c>
      <c r="J1851" s="838" t="s">
        <v>3246</v>
      </c>
      <c r="K1851" s="840">
        <v>4</v>
      </c>
      <c r="L1851" s="574">
        <v>12</v>
      </c>
      <c r="M1851" s="841">
        <v>21760.799999999999</v>
      </c>
      <c r="N1851" s="839">
        <v>2</v>
      </c>
      <c r="O1851" s="574">
        <v>6</v>
      </c>
      <c r="P1851" s="689">
        <v>11139.15</v>
      </c>
    </row>
    <row r="1852" spans="1:16" s="770" customFormat="1" ht="24">
      <c r="A1852" s="727" t="s">
        <v>18642</v>
      </c>
      <c r="B1852" s="693" t="s">
        <v>7471</v>
      </c>
      <c r="C1852" s="575" t="s">
        <v>73</v>
      </c>
      <c r="D1852" s="735" t="s">
        <v>1104</v>
      </c>
      <c r="E1852" s="739">
        <v>1850</v>
      </c>
      <c r="F1852" s="573" t="s">
        <v>3247</v>
      </c>
      <c r="G1852" s="735" t="s">
        <v>3248</v>
      </c>
      <c r="H1852" s="735" t="s">
        <v>824</v>
      </c>
      <c r="I1852" s="735" t="s">
        <v>771</v>
      </c>
      <c r="J1852" s="838" t="s">
        <v>825</v>
      </c>
      <c r="K1852" s="840">
        <v>2</v>
      </c>
      <c r="L1852" s="574">
        <v>11</v>
      </c>
      <c r="M1852" s="841">
        <v>21597.4</v>
      </c>
      <c r="N1852" s="839">
        <v>2</v>
      </c>
      <c r="O1852" s="574">
        <v>6</v>
      </c>
      <c r="P1852" s="689">
        <v>13644.9</v>
      </c>
    </row>
    <row r="1853" spans="1:16" s="770" customFormat="1" ht="36">
      <c r="A1853" s="727" t="s">
        <v>18642</v>
      </c>
      <c r="B1853" s="693" t="s">
        <v>7471</v>
      </c>
      <c r="C1853" s="575" t="s">
        <v>73</v>
      </c>
      <c r="D1853" s="735" t="s">
        <v>828</v>
      </c>
      <c r="E1853" s="739">
        <v>2100</v>
      </c>
      <c r="F1853" s="573" t="s">
        <v>3247</v>
      </c>
      <c r="G1853" s="735" t="s">
        <v>3248</v>
      </c>
      <c r="H1853" s="735" t="s">
        <v>824</v>
      </c>
      <c r="I1853" s="735" t="s">
        <v>771</v>
      </c>
      <c r="J1853" s="838" t="s">
        <v>825</v>
      </c>
      <c r="K1853" s="840">
        <v>1</v>
      </c>
      <c r="L1853" s="574">
        <v>1</v>
      </c>
      <c r="M1853" s="841">
        <v>2171.73</v>
      </c>
      <c r="N1853" s="839">
        <v>2</v>
      </c>
      <c r="O1853" s="574">
        <v>6</v>
      </c>
      <c r="P1853" s="689">
        <v>13644.9</v>
      </c>
    </row>
    <row r="1854" spans="1:16" s="770" customFormat="1" ht="24">
      <c r="A1854" s="727" t="s">
        <v>18642</v>
      </c>
      <c r="B1854" s="693" t="s">
        <v>7471</v>
      </c>
      <c r="C1854" s="575" t="s">
        <v>73</v>
      </c>
      <c r="D1854" s="735" t="s">
        <v>855</v>
      </c>
      <c r="E1854" s="739">
        <v>1700</v>
      </c>
      <c r="F1854" s="573" t="s">
        <v>3249</v>
      </c>
      <c r="G1854" s="735" t="s">
        <v>3250</v>
      </c>
      <c r="H1854" s="735" t="s">
        <v>854</v>
      </c>
      <c r="I1854" s="735" t="s">
        <v>771</v>
      </c>
      <c r="J1854" s="838" t="s">
        <v>1580</v>
      </c>
      <c r="K1854" s="840">
        <v>4</v>
      </c>
      <c r="L1854" s="574">
        <v>12</v>
      </c>
      <c r="M1854" s="841">
        <v>21760.799999999999</v>
      </c>
      <c r="N1854" s="839">
        <v>2</v>
      </c>
      <c r="O1854" s="574">
        <v>4</v>
      </c>
      <c r="P1854" s="689">
        <v>7433.15</v>
      </c>
    </row>
    <row r="1855" spans="1:16" s="770" customFormat="1" ht="48">
      <c r="A1855" s="727" t="s">
        <v>18642</v>
      </c>
      <c r="B1855" s="693" t="s">
        <v>7471</v>
      </c>
      <c r="C1855" s="575" t="s">
        <v>73</v>
      </c>
      <c r="D1855" s="735" t="s">
        <v>983</v>
      </c>
      <c r="E1855" s="739">
        <v>3900</v>
      </c>
      <c r="F1855" s="573" t="s">
        <v>3251</v>
      </c>
      <c r="G1855" s="735" t="s">
        <v>3252</v>
      </c>
      <c r="H1855" s="735" t="s">
        <v>3253</v>
      </c>
      <c r="I1855" s="735" t="s">
        <v>1125</v>
      </c>
      <c r="J1855" s="838" t="s">
        <v>3254</v>
      </c>
      <c r="K1855" s="840">
        <v>3</v>
      </c>
      <c r="L1855" s="574">
        <v>12</v>
      </c>
      <c r="M1855" s="841">
        <v>48160.800000000003</v>
      </c>
      <c r="N1855" s="839">
        <v>2</v>
      </c>
      <c r="O1855" s="574">
        <v>6</v>
      </c>
      <c r="P1855" s="689">
        <v>24444.9</v>
      </c>
    </row>
    <row r="1856" spans="1:16" s="770" customFormat="1" ht="24">
      <c r="A1856" s="727" t="s">
        <v>18642</v>
      </c>
      <c r="B1856" s="693" t="s">
        <v>7471</v>
      </c>
      <c r="C1856" s="575" t="s">
        <v>73</v>
      </c>
      <c r="D1856" s="735" t="s">
        <v>913</v>
      </c>
      <c r="E1856" s="739">
        <v>1600</v>
      </c>
      <c r="F1856" s="573" t="s">
        <v>3255</v>
      </c>
      <c r="G1856" s="735" t="s">
        <v>3256</v>
      </c>
      <c r="H1856" s="735" t="s">
        <v>21</v>
      </c>
      <c r="I1856" s="735" t="s">
        <v>21</v>
      </c>
      <c r="J1856" s="838" t="s">
        <v>21</v>
      </c>
      <c r="K1856" s="840">
        <v>2</v>
      </c>
      <c r="L1856" s="574">
        <v>12</v>
      </c>
      <c r="M1856" s="841">
        <v>20560.8</v>
      </c>
      <c r="N1856" s="839">
        <v>3</v>
      </c>
      <c r="O1856" s="574">
        <v>6</v>
      </c>
      <c r="P1856" s="689">
        <v>10494.15</v>
      </c>
    </row>
    <row r="1857" spans="1:16" s="770" customFormat="1" ht="24">
      <c r="A1857" s="727" t="s">
        <v>18642</v>
      </c>
      <c r="B1857" s="693" t="s">
        <v>7471</v>
      </c>
      <c r="C1857" s="575" t="s">
        <v>73</v>
      </c>
      <c r="D1857" s="735" t="s">
        <v>3065</v>
      </c>
      <c r="E1857" s="739">
        <v>3900</v>
      </c>
      <c r="F1857" s="573" t="s">
        <v>3257</v>
      </c>
      <c r="G1857" s="735" t="s">
        <v>3258</v>
      </c>
      <c r="H1857" s="735" t="s">
        <v>3259</v>
      </c>
      <c r="I1857" s="735" t="s">
        <v>771</v>
      </c>
      <c r="J1857" s="838" t="s">
        <v>1859</v>
      </c>
      <c r="K1857" s="840">
        <v>3</v>
      </c>
      <c r="L1857" s="574">
        <v>12</v>
      </c>
      <c r="M1857" s="841">
        <v>48160.800000000003</v>
      </c>
      <c r="N1857" s="839">
        <v>2</v>
      </c>
      <c r="O1857" s="574">
        <v>6</v>
      </c>
      <c r="P1857" s="689">
        <v>24444.9</v>
      </c>
    </row>
    <row r="1858" spans="1:16" s="770" customFormat="1" ht="36">
      <c r="A1858" s="727" t="s">
        <v>18642</v>
      </c>
      <c r="B1858" s="693" t="s">
        <v>7471</v>
      </c>
      <c r="C1858" s="575" t="s">
        <v>73</v>
      </c>
      <c r="D1858" s="735" t="s">
        <v>767</v>
      </c>
      <c r="E1858" s="739">
        <v>1700</v>
      </c>
      <c r="F1858" s="573" t="s">
        <v>3260</v>
      </c>
      <c r="G1858" s="735" t="s">
        <v>3261</v>
      </c>
      <c r="H1858" s="735" t="s">
        <v>3262</v>
      </c>
      <c r="I1858" s="735" t="s">
        <v>771</v>
      </c>
      <c r="J1858" s="838" t="s">
        <v>962</v>
      </c>
      <c r="K1858" s="840">
        <v>4</v>
      </c>
      <c r="L1858" s="574">
        <v>12</v>
      </c>
      <c r="M1858" s="841">
        <v>21760.799999999999</v>
      </c>
      <c r="N1858" s="839">
        <v>2</v>
      </c>
      <c r="O1858" s="574">
        <v>6</v>
      </c>
      <c r="P1858" s="689">
        <v>11139.15</v>
      </c>
    </row>
    <row r="1859" spans="1:16" s="770" customFormat="1" ht="36">
      <c r="A1859" s="727" t="s">
        <v>18642</v>
      </c>
      <c r="B1859" s="693" t="s">
        <v>7471</v>
      </c>
      <c r="C1859" s="575" t="s">
        <v>73</v>
      </c>
      <c r="D1859" s="735" t="s">
        <v>821</v>
      </c>
      <c r="E1859" s="739">
        <v>1900</v>
      </c>
      <c r="F1859" s="573" t="s">
        <v>3263</v>
      </c>
      <c r="G1859" s="735" t="s">
        <v>3264</v>
      </c>
      <c r="H1859" s="735" t="s">
        <v>1648</v>
      </c>
      <c r="I1859" s="735" t="s">
        <v>802</v>
      </c>
      <c r="J1859" s="838" t="s">
        <v>3265</v>
      </c>
      <c r="K1859" s="840">
        <v>2</v>
      </c>
      <c r="L1859" s="574">
        <v>12</v>
      </c>
      <c r="M1859" s="841">
        <v>24160.799999999999</v>
      </c>
      <c r="N1859" s="839">
        <v>2</v>
      </c>
      <c r="O1859" s="574">
        <v>6</v>
      </c>
      <c r="P1859" s="689">
        <v>12429.15</v>
      </c>
    </row>
    <row r="1860" spans="1:16" s="770" customFormat="1" ht="24">
      <c r="A1860" s="727" t="s">
        <v>18642</v>
      </c>
      <c r="B1860" s="693" t="s">
        <v>7471</v>
      </c>
      <c r="C1860" s="575" t="s">
        <v>73</v>
      </c>
      <c r="D1860" s="735" t="s">
        <v>783</v>
      </c>
      <c r="E1860" s="739">
        <v>1500</v>
      </c>
      <c r="F1860" s="573" t="s">
        <v>3266</v>
      </c>
      <c r="G1860" s="735" t="s">
        <v>3267</v>
      </c>
      <c r="H1860" s="735" t="s">
        <v>21</v>
      </c>
      <c r="I1860" s="735" t="s">
        <v>21</v>
      </c>
      <c r="J1860" s="838" t="s">
        <v>21</v>
      </c>
      <c r="K1860" s="840">
        <v>2</v>
      </c>
      <c r="L1860" s="574">
        <v>12</v>
      </c>
      <c r="M1860" s="841">
        <v>19360.8</v>
      </c>
      <c r="N1860" s="839">
        <v>2</v>
      </c>
      <c r="O1860" s="574">
        <v>6</v>
      </c>
      <c r="P1860" s="689">
        <v>9849.15</v>
      </c>
    </row>
    <row r="1861" spans="1:16" s="770" customFormat="1" ht="24">
      <c r="A1861" s="727" t="s">
        <v>18642</v>
      </c>
      <c r="B1861" s="693" t="s">
        <v>7471</v>
      </c>
      <c r="C1861" s="575" t="s">
        <v>73</v>
      </c>
      <c r="D1861" s="735" t="s">
        <v>913</v>
      </c>
      <c r="E1861" s="739">
        <v>1600</v>
      </c>
      <c r="F1861" s="573" t="s">
        <v>3268</v>
      </c>
      <c r="G1861" s="735" t="s">
        <v>3269</v>
      </c>
      <c r="H1861" s="735" t="s">
        <v>21</v>
      </c>
      <c r="I1861" s="735" t="s">
        <v>21</v>
      </c>
      <c r="J1861" s="838" t="s">
        <v>21</v>
      </c>
      <c r="K1861" s="840">
        <v>2</v>
      </c>
      <c r="L1861" s="574">
        <v>12</v>
      </c>
      <c r="M1861" s="841">
        <v>20560.8</v>
      </c>
      <c r="N1861" s="839">
        <v>2</v>
      </c>
      <c r="O1861" s="574">
        <v>6</v>
      </c>
      <c r="P1861" s="689">
        <v>10494.15</v>
      </c>
    </row>
    <row r="1862" spans="1:16" s="770" customFormat="1" ht="24">
      <c r="A1862" s="727" t="s">
        <v>18642</v>
      </c>
      <c r="B1862" s="693" t="s">
        <v>7471</v>
      </c>
      <c r="C1862" s="575" t="s">
        <v>73</v>
      </c>
      <c r="D1862" s="735" t="s">
        <v>3270</v>
      </c>
      <c r="E1862" s="739">
        <v>3900</v>
      </c>
      <c r="F1862" s="573" t="s">
        <v>3271</v>
      </c>
      <c r="G1862" s="735" t="s">
        <v>3272</v>
      </c>
      <c r="H1862" s="735" t="s">
        <v>824</v>
      </c>
      <c r="I1862" s="735" t="s">
        <v>771</v>
      </c>
      <c r="J1862" s="838" t="s">
        <v>1370</v>
      </c>
      <c r="K1862" s="840">
        <v>2</v>
      </c>
      <c r="L1862" s="574">
        <v>12</v>
      </c>
      <c r="M1862" s="841">
        <v>48160.800000000003</v>
      </c>
      <c r="N1862" s="839">
        <v>2</v>
      </c>
      <c r="O1862" s="574">
        <v>6</v>
      </c>
      <c r="P1862" s="689">
        <v>24444.9</v>
      </c>
    </row>
    <row r="1863" spans="1:16" s="770" customFormat="1" ht="24">
      <c r="A1863" s="727" t="s">
        <v>18642</v>
      </c>
      <c r="B1863" s="693" t="s">
        <v>7471</v>
      </c>
      <c r="C1863" s="575" t="s">
        <v>73</v>
      </c>
      <c r="D1863" s="735" t="s">
        <v>3273</v>
      </c>
      <c r="E1863" s="739">
        <v>2500</v>
      </c>
      <c r="F1863" s="573" t="s">
        <v>3274</v>
      </c>
      <c r="G1863" s="735" t="s">
        <v>3275</v>
      </c>
      <c r="H1863" s="735" t="s">
        <v>824</v>
      </c>
      <c r="I1863" s="735" t="s">
        <v>771</v>
      </c>
      <c r="J1863" s="838" t="s">
        <v>825</v>
      </c>
      <c r="K1863" s="840">
        <v>2</v>
      </c>
      <c r="L1863" s="574">
        <v>13</v>
      </c>
      <c r="M1863" s="841">
        <v>30527.46</v>
      </c>
      <c r="N1863" s="839">
        <v>2</v>
      </c>
      <c r="O1863" s="574">
        <v>6</v>
      </c>
      <c r="P1863" s="689">
        <v>16044.9</v>
      </c>
    </row>
    <row r="1864" spans="1:16" s="770" customFormat="1" ht="24">
      <c r="A1864" s="727" t="s">
        <v>18642</v>
      </c>
      <c r="B1864" s="693" t="s">
        <v>7471</v>
      </c>
      <c r="C1864" s="575" t="s">
        <v>73</v>
      </c>
      <c r="D1864" s="735" t="s">
        <v>767</v>
      </c>
      <c r="E1864" s="739">
        <v>1700</v>
      </c>
      <c r="F1864" s="573" t="s">
        <v>3276</v>
      </c>
      <c r="G1864" s="735" t="s">
        <v>3277</v>
      </c>
      <c r="H1864" s="735" t="s">
        <v>864</v>
      </c>
      <c r="I1864" s="735" t="s">
        <v>771</v>
      </c>
      <c r="J1864" s="838" t="s">
        <v>864</v>
      </c>
      <c r="K1864" s="840">
        <v>4</v>
      </c>
      <c r="L1864" s="574">
        <v>12</v>
      </c>
      <c r="M1864" s="841">
        <v>21760.799999999999</v>
      </c>
      <c r="N1864" s="839">
        <v>2</v>
      </c>
      <c r="O1864" s="574">
        <v>6</v>
      </c>
      <c r="P1864" s="689">
        <v>11139.15</v>
      </c>
    </row>
    <row r="1865" spans="1:16" s="770" customFormat="1" ht="24">
      <c r="A1865" s="727" t="s">
        <v>18642</v>
      </c>
      <c r="B1865" s="693" t="s">
        <v>7471</v>
      </c>
      <c r="C1865" s="575" t="s">
        <v>73</v>
      </c>
      <c r="D1865" s="735" t="s">
        <v>803</v>
      </c>
      <c r="E1865" s="739">
        <v>2200</v>
      </c>
      <c r="F1865" s="573" t="s">
        <v>3278</v>
      </c>
      <c r="G1865" s="735" t="s">
        <v>3279</v>
      </c>
      <c r="H1865" s="735" t="s">
        <v>887</v>
      </c>
      <c r="I1865" s="735" t="s">
        <v>771</v>
      </c>
      <c r="J1865" s="838" t="s">
        <v>888</v>
      </c>
      <c r="K1865" s="840">
        <v>3</v>
      </c>
      <c r="L1865" s="574">
        <v>12</v>
      </c>
      <c r="M1865" s="841">
        <v>27760.799999999999</v>
      </c>
      <c r="N1865" s="839">
        <v>2</v>
      </c>
      <c r="O1865" s="574">
        <v>6</v>
      </c>
      <c r="P1865" s="689">
        <v>14244.9</v>
      </c>
    </row>
    <row r="1866" spans="1:16" s="770" customFormat="1" ht="24">
      <c r="A1866" s="727" t="s">
        <v>18642</v>
      </c>
      <c r="B1866" s="693" t="s">
        <v>7471</v>
      </c>
      <c r="C1866" s="575" t="s">
        <v>73</v>
      </c>
      <c r="D1866" s="735" t="s">
        <v>913</v>
      </c>
      <c r="E1866" s="739">
        <v>1600</v>
      </c>
      <c r="F1866" s="573" t="s">
        <v>3280</v>
      </c>
      <c r="G1866" s="735" t="s">
        <v>3281</v>
      </c>
      <c r="H1866" s="735" t="s">
        <v>21</v>
      </c>
      <c r="I1866" s="735" t="s">
        <v>21</v>
      </c>
      <c r="J1866" s="838" t="s">
        <v>21</v>
      </c>
      <c r="K1866" s="840">
        <v>1</v>
      </c>
      <c r="L1866" s="574">
        <v>3</v>
      </c>
      <c r="M1866" s="841">
        <v>5140.2</v>
      </c>
      <c r="N1866" s="839" t="s">
        <v>786</v>
      </c>
      <c r="O1866" s="574" t="s">
        <v>786</v>
      </c>
      <c r="P1866" s="689"/>
    </row>
    <row r="1867" spans="1:16" s="770" customFormat="1" ht="24">
      <c r="A1867" s="727" t="s">
        <v>18642</v>
      </c>
      <c r="B1867" s="693" t="s">
        <v>7471</v>
      </c>
      <c r="C1867" s="575" t="s">
        <v>73</v>
      </c>
      <c r="D1867" s="735" t="s">
        <v>3282</v>
      </c>
      <c r="E1867" s="739">
        <v>2100</v>
      </c>
      <c r="F1867" s="573" t="s">
        <v>3283</v>
      </c>
      <c r="G1867" s="735" t="s">
        <v>3284</v>
      </c>
      <c r="H1867" s="735" t="s">
        <v>864</v>
      </c>
      <c r="I1867" s="735" t="s">
        <v>1031</v>
      </c>
      <c r="J1867" s="838" t="s">
        <v>1421</v>
      </c>
      <c r="K1867" s="840">
        <v>2</v>
      </c>
      <c r="L1867" s="574">
        <v>12</v>
      </c>
      <c r="M1867" s="841">
        <v>26560.799999999999</v>
      </c>
      <c r="N1867" s="839">
        <v>2</v>
      </c>
      <c r="O1867" s="574">
        <v>6</v>
      </c>
      <c r="P1867" s="689">
        <v>13644.9</v>
      </c>
    </row>
    <row r="1868" spans="1:16" s="770" customFormat="1" ht="24">
      <c r="A1868" s="727" t="s">
        <v>18642</v>
      </c>
      <c r="B1868" s="693" t="s">
        <v>7471</v>
      </c>
      <c r="C1868" s="575" t="s">
        <v>73</v>
      </c>
      <c r="D1868" s="735" t="s">
        <v>767</v>
      </c>
      <c r="E1868" s="739">
        <v>1700</v>
      </c>
      <c r="F1868" s="573" t="s">
        <v>3285</v>
      </c>
      <c r="G1868" s="735" t="s">
        <v>3286</v>
      </c>
      <c r="H1868" s="735" t="s">
        <v>770</v>
      </c>
      <c r="I1868" s="735" t="s">
        <v>782</v>
      </c>
      <c r="J1868" s="838" t="s">
        <v>770</v>
      </c>
      <c r="K1868" s="840">
        <v>4</v>
      </c>
      <c r="L1868" s="574">
        <v>12</v>
      </c>
      <c r="M1868" s="841">
        <v>21760.799999999999</v>
      </c>
      <c r="N1868" s="839">
        <v>2</v>
      </c>
      <c r="O1868" s="574">
        <v>6</v>
      </c>
      <c r="P1868" s="689">
        <v>11139.15</v>
      </c>
    </row>
    <row r="1869" spans="1:16" s="770" customFormat="1" ht="24">
      <c r="A1869" s="727" t="s">
        <v>18642</v>
      </c>
      <c r="B1869" s="693" t="s">
        <v>7471</v>
      </c>
      <c r="C1869" s="575" t="s">
        <v>73</v>
      </c>
      <c r="D1869" s="735" t="s">
        <v>821</v>
      </c>
      <c r="E1869" s="739">
        <v>1900</v>
      </c>
      <c r="F1869" s="573" t="s">
        <v>3287</v>
      </c>
      <c r="G1869" s="735" t="s">
        <v>3288</v>
      </c>
      <c r="H1869" s="735" t="s">
        <v>1815</v>
      </c>
      <c r="I1869" s="735" t="s">
        <v>802</v>
      </c>
      <c r="J1869" s="838" t="s">
        <v>3289</v>
      </c>
      <c r="K1869" s="840">
        <v>2</v>
      </c>
      <c r="L1869" s="574">
        <v>12</v>
      </c>
      <c r="M1869" s="841">
        <v>24160.799999999999</v>
      </c>
      <c r="N1869" s="839">
        <v>2</v>
      </c>
      <c r="O1869" s="574">
        <v>6</v>
      </c>
      <c r="P1869" s="689">
        <v>12429.15</v>
      </c>
    </row>
    <row r="1870" spans="1:16" s="770" customFormat="1" ht="24">
      <c r="A1870" s="727" t="s">
        <v>18642</v>
      </c>
      <c r="B1870" s="693" t="s">
        <v>7471</v>
      </c>
      <c r="C1870" s="575" t="s">
        <v>73</v>
      </c>
      <c r="D1870" s="735" t="s">
        <v>767</v>
      </c>
      <c r="E1870" s="739">
        <v>1700</v>
      </c>
      <c r="F1870" s="573" t="s">
        <v>3290</v>
      </c>
      <c r="G1870" s="735" t="s">
        <v>3291</v>
      </c>
      <c r="H1870" s="735" t="s">
        <v>3292</v>
      </c>
      <c r="I1870" s="735" t="s">
        <v>771</v>
      </c>
      <c r="J1870" s="838" t="s">
        <v>3292</v>
      </c>
      <c r="K1870" s="840">
        <v>4</v>
      </c>
      <c r="L1870" s="574">
        <v>12</v>
      </c>
      <c r="M1870" s="841">
        <v>21760.799999999999</v>
      </c>
      <c r="N1870" s="839">
        <v>2</v>
      </c>
      <c r="O1870" s="574">
        <v>6</v>
      </c>
      <c r="P1870" s="689">
        <v>11139.15</v>
      </c>
    </row>
    <row r="1871" spans="1:16" s="770" customFormat="1" ht="24">
      <c r="A1871" s="727" t="s">
        <v>18642</v>
      </c>
      <c r="B1871" s="693" t="s">
        <v>7471</v>
      </c>
      <c r="C1871" s="575" t="s">
        <v>73</v>
      </c>
      <c r="D1871" s="735" t="s">
        <v>1537</v>
      </c>
      <c r="E1871" s="739">
        <v>2700</v>
      </c>
      <c r="F1871" s="573" t="s">
        <v>3293</v>
      </c>
      <c r="G1871" s="735" t="s">
        <v>3294</v>
      </c>
      <c r="H1871" s="735" t="s">
        <v>1248</v>
      </c>
      <c r="I1871" s="735" t="s">
        <v>802</v>
      </c>
      <c r="J1871" s="838" t="s">
        <v>1249</v>
      </c>
      <c r="K1871" s="840">
        <v>2</v>
      </c>
      <c r="L1871" s="574">
        <v>12</v>
      </c>
      <c r="M1871" s="841">
        <v>33760.800000000003</v>
      </c>
      <c r="N1871" s="839">
        <v>2</v>
      </c>
      <c r="O1871" s="574">
        <v>6</v>
      </c>
      <c r="P1871" s="689">
        <v>17244.900000000001</v>
      </c>
    </row>
    <row r="1872" spans="1:16" s="770" customFormat="1" ht="36">
      <c r="A1872" s="727" t="s">
        <v>18642</v>
      </c>
      <c r="B1872" s="693" t="s">
        <v>7471</v>
      </c>
      <c r="C1872" s="575" t="s">
        <v>73</v>
      </c>
      <c r="D1872" s="735" t="s">
        <v>828</v>
      </c>
      <c r="E1872" s="739">
        <v>2100</v>
      </c>
      <c r="F1872" s="573" t="s">
        <v>3295</v>
      </c>
      <c r="G1872" s="735" t="s">
        <v>3296</v>
      </c>
      <c r="H1872" s="735" t="s">
        <v>1135</v>
      </c>
      <c r="I1872" s="735" t="s">
        <v>802</v>
      </c>
      <c r="J1872" s="838" t="s">
        <v>1135</v>
      </c>
      <c r="K1872" s="840">
        <v>2</v>
      </c>
      <c r="L1872" s="574">
        <v>12</v>
      </c>
      <c r="M1872" s="841">
        <v>26560.799999999999</v>
      </c>
      <c r="N1872" s="839">
        <v>2</v>
      </c>
      <c r="O1872" s="574">
        <v>6</v>
      </c>
      <c r="P1872" s="689">
        <v>13644.9</v>
      </c>
    </row>
    <row r="1873" spans="1:16" s="770" customFormat="1" ht="24">
      <c r="A1873" s="727" t="s">
        <v>18642</v>
      </c>
      <c r="B1873" s="693" t="s">
        <v>7471</v>
      </c>
      <c r="C1873" s="575" t="s">
        <v>73</v>
      </c>
      <c r="D1873" s="735" t="s">
        <v>787</v>
      </c>
      <c r="E1873" s="739">
        <v>1600</v>
      </c>
      <c r="F1873" s="573" t="s">
        <v>3297</v>
      </c>
      <c r="G1873" s="735" t="s">
        <v>3298</v>
      </c>
      <c r="H1873" s="735" t="s">
        <v>21</v>
      </c>
      <c r="I1873" s="735" t="s">
        <v>21</v>
      </c>
      <c r="J1873" s="838" t="s">
        <v>21</v>
      </c>
      <c r="K1873" s="840">
        <v>2</v>
      </c>
      <c r="L1873" s="574">
        <v>12</v>
      </c>
      <c r="M1873" s="841">
        <v>20560.8</v>
      </c>
      <c r="N1873" s="839">
        <v>3</v>
      </c>
      <c r="O1873" s="574">
        <v>6</v>
      </c>
      <c r="P1873" s="689">
        <v>10494.15</v>
      </c>
    </row>
    <row r="1874" spans="1:16" s="770" customFormat="1" ht="24">
      <c r="A1874" s="727" t="s">
        <v>18642</v>
      </c>
      <c r="B1874" s="693" t="s">
        <v>7471</v>
      </c>
      <c r="C1874" s="575" t="s">
        <v>73</v>
      </c>
      <c r="D1874" s="735" t="s">
        <v>818</v>
      </c>
      <c r="E1874" s="739">
        <v>1700</v>
      </c>
      <c r="F1874" s="573" t="s">
        <v>3299</v>
      </c>
      <c r="G1874" s="735" t="s">
        <v>3300</v>
      </c>
      <c r="H1874" s="735" t="s">
        <v>2223</v>
      </c>
      <c r="I1874" s="735" t="s">
        <v>802</v>
      </c>
      <c r="J1874" s="838" t="s">
        <v>3301</v>
      </c>
      <c r="K1874" s="840">
        <v>4</v>
      </c>
      <c r="L1874" s="574">
        <v>12</v>
      </c>
      <c r="M1874" s="841">
        <v>21760.799999999999</v>
      </c>
      <c r="N1874" s="839">
        <v>2</v>
      </c>
      <c r="O1874" s="574">
        <v>6</v>
      </c>
      <c r="P1874" s="689">
        <v>11139.15</v>
      </c>
    </row>
    <row r="1875" spans="1:16" s="770" customFormat="1" ht="24">
      <c r="A1875" s="727" t="s">
        <v>18642</v>
      </c>
      <c r="B1875" s="693" t="s">
        <v>7471</v>
      </c>
      <c r="C1875" s="575" t="s">
        <v>73</v>
      </c>
      <c r="D1875" s="735" t="s">
        <v>855</v>
      </c>
      <c r="E1875" s="739">
        <v>1700</v>
      </c>
      <c r="F1875" s="573" t="s">
        <v>3302</v>
      </c>
      <c r="G1875" s="735" t="s">
        <v>3303</v>
      </c>
      <c r="H1875" s="735" t="s">
        <v>3304</v>
      </c>
      <c r="I1875" s="735" t="s">
        <v>771</v>
      </c>
      <c r="J1875" s="838" t="s">
        <v>3304</v>
      </c>
      <c r="K1875" s="840">
        <v>4</v>
      </c>
      <c r="L1875" s="574">
        <v>12</v>
      </c>
      <c r="M1875" s="841">
        <v>21760.799999999999</v>
      </c>
      <c r="N1875" s="839">
        <v>3</v>
      </c>
      <c r="O1875" s="574">
        <v>6</v>
      </c>
      <c r="P1875" s="689">
        <v>11139.15</v>
      </c>
    </row>
    <row r="1876" spans="1:16" s="770" customFormat="1">
      <c r="A1876" s="727" t="s">
        <v>18642</v>
      </c>
      <c r="B1876" s="693" t="s">
        <v>7471</v>
      </c>
      <c r="C1876" s="575" t="s">
        <v>73</v>
      </c>
      <c r="D1876" s="735" t="s">
        <v>855</v>
      </c>
      <c r="E1876" s="739">
        <v>1700</v>
      </c>
      <c r="F1876" s="573" t="s">
        <v>3305</v>
      </c>
      <c r="G1876" s="735" t="s">
        <v>3306</v>
      </c>
      <c r="H1876" s="735" t="s">
        <v>859</v>
      </c>
      <c r="I1876" s="735" t="s">
        <v>802</v>
      </c>
      <c r="J1876" s="838" t="s">
        <v>859</v>
      </c>
      <c r="K1876" s="840">
        <v>4</v>
      </c>
      <c r="L1876" s="574">
        <v>12</v>
      </c>
      <c r="M1876" s="841">
        <v>21760.799999999999</v>
      </c>
      <c r="N1876" s="839">
        <v>3</v>
      </c>
      <c r="O1876" s="574">
        <v>6</v>
      </c>
      <c r="P1876" s="689">
        <v>11139.15</v>
      </c>
    </row>
    <row r="1877" spans="1:16" s="770" customFormat="1" ht="36">
      <c r="A1877" s="727" t="s">
        <v>18642</v>
      </c>
      <c r="B1877" s="693" t="s">
        <v>7471</v>
      </c>
      <c r="C1877" s="575" t="s">
        <v>73</v>
      </c>
      <c r="D1877" s="735" t="s">
        <v>787</v>
      </c>
      <c r="E1877" s="739">
        <v>1600</v>
      </c>
      <c r="F1877" s="573" t="s">
        <v>3307</v>
      </c>
      <c r="G1877" s="735" t="s">
        <v>3308</v>
      </c>
      <c r="H1877" s="735" t="s">
        <v>21</v>
      </c>
      <c r="I1877" s="735" t="s">
        <v>21</v>
      </c>
      <c r="J1877" s="838" t="s">
        <v>21</v>
      </c>
      <c r="K1877" s="840">
        <v>2</v>
      </c>
      <c r="L1877" s="574">
        <v>12</v>
      </c>
      <c r="M1877" s="841">
        <v>20560.8</v>
      </c>
      <c r="N1877" s="839">
        <v>2</v>
      </c>
      <c r="O1877" s="574">
        <v>6</v>
      </c>
      <c r="P1877" s="689">
        <v>10494.15</v>
      </c>
    </row>
    <row r="1878" spans="1:16" s="770" customFormat="1" ht="24">
      <c r="A1878" s="727" t="s">
        <v>18642</v>
      </c>
      <c r="B1878" s="693" t="s">
        <v>7471</v>
      </c>
      <c r="C1878" s="575" t="s">
        <v>73</v>
      </c>
      <c r="D1878" s="735" t="s">
        <v>3309</v>
      </c>
      <c r="E1878" s="739">
        <v>2100</v>
      </c>
      <c r="F1878" s="573" t="s">
        <v>3310</v>
      </c>
      <c r="G1878" s="735" t="s">
        <v>3311</v>
      </c>
      <c r="H1878" s="735" t="s">
        <v>920</v>
      </c>
      <c r="I1878" s="735" t="s">
        <v>802</v>
      </c>
      <c r="J1878" s="838" t="s">
        <v>920</v>
      </c>
      <c r="K1878" s="840">
        <v>2</v>
      </c>
      <c r="L1878" s="574">
        <v>12</v>
      </c>
      <c r="M1878" s="841">
        <v>26560.799999999999</v>
      </c>
      <c r="N1878" s="839">
        <v>2</v>
      </c>
      <c r="O1878" s="574">
        <v>6</v>
      </c>
      <c r="P1878" s="689">
        <v>13644.9</v>
      </c>
    </row>
    <row r="1879" spans="1:16" s="770" customFormat="1" ht="36">
      <c r="A1879" s="727" t="s">
        <v>18642</v>
      </c>
      <c r="B1879" s="693" t="s">
        <v>7471</v>
      </c>
      <c r="C1879" s="575" t="s">
        <v>73</v>
      </c>
      <c r="D1879" s="735" t="s">
        <v>3312</v>
      </c>
      <c r="E1879" s="739">
        <v>3500</v>
      </c>
      <c r="F1879" s="573" t="s">
        <v>3313</v>
      </c>
      <c r="G1879" s="735" t="s">
        <v>3314</v>
      </c>
      <c r="H1879" s="735" t="s">
        <v>2136</v>
      </c>
      <c r="I1879" s="735" t="s">
        <v>771</v>
      </c>
      <c r="J1879" s="838" t="s">
        <v>3315</v>
      </c>
      <c r="K1879" s="840">
        <v>2</v>
      </c>
      <c r="L1879" s="574">
        <v>12</v>
      </c>
      <c r="M1879" s="841">
        <v>43360.800000000003</v>
      </c>
      <c r="N1879" s="839">
        <v>2</v>
      </c>
      <c r="O1879" s="574">
        <v>6</v>
      </c>
      <c r="P1879" s="689">
        <v>22044.9</v>
      </c>
    </row>
    <row r="1880" spans="1:16" s="770" customFormat="1" ht="24">
      <c r="A1880" s="727" t="s">
        <v>18642</v>
      </c>
      <c r="B1880" s="693" t="s">
        <v>7471</v>
      </c>
      <c r="C1880" s="575" t="s">
        <v>73</v>
      </c>
      <c r="D1880" s="735" t="s">
        <v>2632</v>
      </c>
      <c r="E1880" s="739">
        <v>2000</v>
      </c>
      <c r="F1880" s="573" t="s">
        <v>3316</v>
      </c>
      <c r="G1880" s="735" t="s">
        <v>3317</v>
      </c>
      <c r="H1880" s="735" t="s">
        <v>3318</v>
      </c>
      <c r="I1880" s="735" t="s">
        <v>771</v>
      </c>
      <c r="J1880" s="838" t="s">
        <v>3319</v>
      </c>
      <c r="K1880" s="840">
        <v>2</v>
      </c>
      <c r="L1880" s="574">
        <v>13</v>
      </c>
      <c r="M1880" s="841">
        <v>20254.96</v>
      </c>
      <c r="N1880" s="839">
        <v>2</v>
      </c>
      <c r="O1880" s="574">
        <v>6</v>
      </c>
      <c r="P1880" s="689">
        <v>13044.9</v>
      </c>
    </row>
    <row r="1881" spans="1:16" s="770" customFormat="1" ht="24">
      <c r="A1881" s="727" t="s">
        <v>18642</v>
      </c>
      <c r="B1881" s="693" t="s">
        <v>7471</v>
      </c>
      <c r="C1881" s="575" t="s">
        <v>73</v>
      </c>
      <c r="D1881" s="735" t="s">
        <v>1025</v>
      </c>
      <c r="E1881" s="739">
        <v>1900</v>
      </c>
      <c r="F1881" s="573" t="s">
        <v>3320</v>
      </c>
      <c r="G1881" s="735" t="s">
        <v>3321</v>
      </c>
      <c r="H1881" s="735" t="s">
        <v>1885</v>
      </c>
      <c r="I1881" s="735" t="s">
        <v>802</v>
      </c>
      <c r="J1881" s="838" t="s">
        <v>1885</v>
      </c>
      <c r="K1881" s="840">
        <v>4</v>
      </c>
      <c r="L1881" s="574">
        <v>12</v>
      </c>
      <c r="M1881" s="841">
        <v>24160.799999999999</v>
      </c>
      <c r="N1881" s="839">
        <v>2</v>
      </c>
      <c r="O1881" s="574">
        <v>6</v>
      </c>
      <c r="P1881" s="689">
        <v>12429.15</v>
      </c>
    </row>
    <row r="1882" spans="1:16" s="770" customFormat="1" ht="36.6" customHeight="1">
      <c r="A1882" s="727" t="s">
        <v>18642</v>
      </c>
      <c r="B1882" s="693" t="s">
        <v>7471</v>
      </c>
      <c r="C1882" s="575" t="s">
        <v>73</v>
      </c>
      <c r="D1882" s="735" t="s">
        <v>3322</v>
      </c>
      <c r="E1882" s="739">
        <v>2100</v>
      </c>
      <c r="F1882" s="573" t="s">
        <v>3323</v>
      </c>
      <c r="G1882" s="735" t="s">
        <v>3324</v>
      </c>
      <c r="H1882" s="735" t="s">
        <v>1119</v>
      </c>
      <c r="I1882" s="735" t="s">
        <v>944</v>
      </c>
      <c r="J1882" s="838" t="s">
        <v>1119</v>
      </c>
      <c r="K1882" s="840">
        <v>2</v>
      </c>
      <c r="L1882" s="574">
        <v>12</v>
      </c>
      <c r="M1882" s="841">
        <v>26560.799999999999</v>
      </c>
      <c r="N1882" s="839">
        <v>2</v>
      </c>
      <c r="O1882" s="574">
        <v>6</v>
      </c>
      <c r="P1882" s="689">
        <v>11156.7</v>
      </c>
    </row>
    <row r="1883" spans="1:16" s="770" customFormat="1" ht="27" customHeight="1">
      <c r="A1883" s="727" t="s">
        <v>18642</v>
      </c>
      <c r="B1883" s="693" t="s">
        <v>7471</v>
      </c>
      <c r="C1883" s="575" t="s">
        <v>73</v>
      </c>
      <c r="D1883" s="735" t="s">
        <v>818</v>
      </c>
      <c r="E1883" s="739">
        <v>1700</v>
      </c>
      <c r="F1883" s="573" t="s">
        <v>3325</v>
      </c>
      <c r="G1883" s="735" t="s">
        <v>3326</v>
      </c>
      <c r="H1883" s="735" t="s">
        <v>888</v>
      </c>
      <c r="I1883" s="735" t="s">
        <v>771</v>
      </c>
      <c r="J1883" s="838" t="s">
        <v>888</v>
      </c>
      <c r="K1883" s="840">
        <v>3</v>
      </c>
      <c r="L1883" s="574">
        <v>7</v>
      </c>
      <c r="M1883" s="841">
        <v>12693.8</v>
      </c>
      <c r="N1883" s="839" t="s">
        <v>786</v>
      </c>
      <c r="O1883" s="574" t="s">
        <v>786</v>
      </c>
      <c r="P1883" s="689"/>
    </row>
    <row r="1884" spans="1:16" s="770" customFormat="1" ht="27" customHeight="1">
      <c r="A1884" s="727" t="s">
        <v>18642</v>
      </c>
      <c r="B1884" s="693" t="s">
        <v>7471</v>
      </c>
      <c r="C1884" s="575" t="s">
        <v>73</v>
      </c>
      <c r="D1884" s="735" t="s">
        <v>3327</v>
      </c>
      <c r="E1884" s="739">
        <v>4400</v>
      </c>
      <c r="F1884" s="573" t="s">
        <v>3328</v>
      </c>
      <c r="G1884" s="735" t="s">
        <v>3329</v>
      </c>
      <c r="H1884" s="735" t="s">
        <v>811</v>
      </c>
      <c r="I1884" s="735" t="s">
        <v>771</v>
      </c>
      <c r="J1884" s="838" t="s">
        <v>957</v>
      </c>
      <c r="K1884" s="840">
        <v>2</v>
      </c>
      <c r="L1884" s="574">
        <v>12</v>
      </c>
      <c r="M1884" s="841">
        <v>54160.800000000003</v>
      </c>
      <c r="N1884" s="839">
        <v>2</v>
      </c>
      <c r="O1884" s="574">
        <v>6</v>
      </c>
      <c r="P1884" s="689">
        <v>27444.9</v>
      </c>
    </row>
    <row r="1885" spans="1:16" s="770" customFormat="1" ht="27" customHeight="1">
      <c r="A1885" s="727" t="s">
        <v>18642</v>
      </c>
      <c r="B1885" s="693" t="s">
        <v>7471</v>
      </c>
      <c r="C1885" s="575" t="s">
        <v>73</v>
      </c>
      <c r="D1885" s="735" t="s">
        <v>2389</v>
      </c>
      <c r="E1885" s="739">
        <v>2100</v>
      </c>
      <c r="F1885" s="573" t="s">
        <v>3330</v>
      </c>
      <c r="G1885" s="735" t="s">
        <v>3331</v>
      </c>
      <c r="H1885" s="735" t="s">
        <v>824</v>
      </c>
      <c r="I1885" s="735" t="s">
        <v>771</v>
      </c>
      <c r="J1885" s="838" t="s">
        <v>825</v>
      </c>
      <c r="K1885" s="840">
        <v>1</v>
      </c>
      <c r="L1885" s="574">
        <v>2</v>
      </c>
      <c r="M1885" s="841">
        <v>3067.1</v>
      </c>
      <c r="N1885" s="839" t="s">
        <v>786</v>
      </c>
      <c r="O1885" s="574" t="s">
        <v>786</v>
      </c>
      <c r="P1885" s="689"/>
    </row>
    <row r="1886" spans="1:16" s="770" customFormat="1" ht="27" customHeight="1">
      <c r="A1886" s="727" t="s">
        <v>18642</v>
      </c>
      <c r="B1886" s="693" t="s">
        <v>7471</v>
      </c>
      <c r="C1886" s="575" t="s">
        <v>73</v>
      </c>
      <c r="D1886" s="735" t="s">
        <v>2363</v>
      </c>
      <c r="E1886" s="739">
        <v>2900</v>
      </c>
      <c r="F1886" s="573" t="s">
        <v>3330</v>
      </c>
      <c r="G1886" s="735" t="s">
        <v>3331</v>
      </c>
      <c r="H1886" s="735" t="s">
        <v>824</v>
      </c>
      <c r="I1886" s="735" t="s">
        <v>771</v>
      </c>
      <c r="J1886" s="838" t="s">
        <v>825</v>
      </c>
      <c r="K1886" s="840">
        <v>2</v>
      </c>
      <c r="L1886" s="574">
        <v>8</v>
      </c>
      <c r="M1886" s="841">
        <v>21413.18</v>
      </c>
      <c r="N1886" s="839" t="s">
        <v>786</v>
      </c>
      <c r="O1886" s="574" t="s">
        <v>786</v>
      </c>
      <c r="P1886" s="689"/>
    </row>
    <row r="1887" spans="1:16" s="770" customFormat="1" ht="27" customHeight="1">
      <c r="A1887" s="727" t="s">
        <v>18642</v>
      </c>
      <c r="B1887" s="693" t="s">
        <v>7471</v>
      </c>
      <c r="C1887" s="575" t="s">
        <v>73</v>
      </c>
      <c r="D1887" s="735" t="s">
        <v>767</v>
      </c>
      <c r="E1887" s="739">
        <v>1700</v>
      </c>
      <c r="F1887" s="573" t="s">
        <v>3332</v>
      </c>
      <c r="G1887" s="735" t="s">
        <v>3333</v>
      </c>
      <c r="H1887" s="735" t="s">
        <v>963</v>
      </c>
      <c r="I1887" s="735" t="s">
        <v>771</v>
      </c>
      <c r="J1887" s="838" t="s">
        <v>807</v>
      </c>
      <c r="K1887" s="840">
        <v>4</v>
      </c>
      <c r="L1887" s="574">
        <v>12</v>
      </c>
      <c r="M1887" s="841">
        <v>21760.799999999999</v>
      </c>
      <c r="N1887" s="839">
        <v>2</v>
      </c>
      <c r="O1887" s="574">
        <v>6</v>
      </c>
      <c r="P1887" s="689">
        <v>11139.15</v>
      </c>
    </row>
    <row r="1888" spans="1:16" s="770" customFormat="1" ht="24">
      <c r="A1888" s="727" t="s">
        <v>18642</v>
      </c>
      <c r="B1888" s="693" t="s">
        <v>7471</v>
      </c>
      <c r="C1888" s="575" t="s">
        <v>73</v>
      </c>
      <c r="D1888" s="735" t="s">
        <v>767</v>
      </c>
      <c r="E1888" s="739">
        <v>1700</v>
      </c>
      <c r="F1888" s="573" t="s">
        <v>3334</v>
      </c>
      <c r="G1888" s="735" t="s">
        <v>3335</v>
      </c>
      <c r="H1888" s="735" t="s">
        <v>920</v>
      </c>
      <c r="I1888" s="735" t="s">
        <v>944</v>
      </c>
      <c r="J1888" s="838" t="s">
        <v>920</v>
      </c>
      <c r="K1888" s="840">
        <v>2</v>
      </c>
      <c r="L1888" s="574">
        <v>12</v>
      </c>
      <c r="M1888" s="841">
        <v>21760.799999999999</v>
      </c>
      <c r="N1888" s="839">
        <v>2</v>
      </c>
      <c r="O1888" s="574">
        <v>6</v>
      </c>
      <c r="P1888" s="689">
        <v>11139.15</v>
      </c>
    </row>
    <row r="1889" spans="1:16" s="770" customFormat="1" ht="24">
      <c r="A1889" s="727" t="s">
        <v>18642</v>
      </c>
      <c r="B1889" s="693" t="s">
        <v>7471</v>
      </c>
      <c r="C1889" s="575" t="s">
        <v>73</v>
      </c>
      <c r="D1889" s="735" t="s">
        <v>3336</v>
      </c>
      <c r="E1889" s="739">
        <v>2500</v>
      </c>
      <c r="F1889" s="573" t="s">
        <v>3337</v>
      </c>
      <c r="G1889" s="735" t="s">
        <v>3338</v>
      </c>
      <c r="H1889" s="735" t="s">
        <v>824</v>
      </c>
      <c r="I1889" s="735" t="s">
        <v>771</v>
      </c>
      <c r="J1889" s="838" t="s">
        <v>825</v>
      </c>
      <c r="K1889" s="840">
        <v>2</v>
      </c>
      <c r="L1889" s="574">
        <v>12</v>
      </c>
      <c r="M1889" s="841">
        <v>31360.799999999999</v>
      </c>
      <c r="N1889" s="839">
        <v>2</v>
      </c>
      <c r="O1889" s="574">
        <v>6</v>
      </c>
      <c r="P1889" s="689">
        <v>16044.9</v>
      </c>
    </row>
    <row r="1890" spans="1:16" s="770" customFormat="1" ht="36">
      <c r="A1890" s="727" t="s">
        <v>18642</v>
      </c>
      <c r="B1890" s="693" t="s">
        <v>7471</v>
      </c>
      <c r="C1890" s="575" t="s">
        <v>73</v>
      </c>
      <c r="D1890" s="735" t="s">
        <v>3339</v>
      </c>
      <c r="E1890" s="739">
        <v>2500</v>
      </c>
      <c r="F1890" s="573" t="s">
        <v>3340</v>
      </c>
      <c r="G1890" s="735" t="s">
        <v>3341</v>
      </c>
      <c r="H1890" s="735" t="s">
        <v>1648</v>
      </c>
      <c r="I1890" s="735" t="s">
        <v>802</v>
      </c>
      <c r="J1890" s="838" t="s">
        <v>2339</v>
      </c>
      <c r="K1890" s="840">
        <v>2</v>
      </c>
      <c r="L1890" s="574">
        <v>13</v>
      </c>
      <c r="M1890" s="841">
        <v>31360.799999999999</v>
      </c>
      <c r="N1890" s="839">
        <v>2</v>
      </c>
      <c r="O1890" s="574">
        <v>6</v>
      </c>
      <c r="P1890" s="689">
        <v>16044.9</v>
      </c>
    </row>
    <row r="1891" spans="1:16" s="770" customFormat="1" ht="24">
      <c r="A1891" s="727" t="s">
        <v>18642</v>
      </c>
      <c r="B1891" s="693" t="s">
        <v>7471</v>
      </c>
      <c r="C1891" s="575" t="s">
        <v>73</v>
      </c>
      <c r="D1891" s="735" t="s">
        <v>855</v>
      </c>
      <c r="E1891" s="739">
        <v>1700</v>
      </c>
      <c r="F1891" s="573" t="s">
        <v>3342</v>
      </c>
      <c r="G1891" s="735" t="s">
        <v>3343</v>
      </c>
      <c r="H1891" s="735" t="s">
        <v>1409</v>
      </c>
      <c r="I1891" s="735" t="s">
        <v>802</v>
      </c>
      <c r="J1891" s="838" t="s">
        <v>1409</v>
      </c>
      <c r="K1891" s="840">
        <v>4</v>
      </c>
      <c r="L1891" s="574">
        <v>12</v>
      </c>
      <c r="M1891" s="841">
        <v>21760.799999999999</v>
      </c>
      <c r="N1891" s="839">
        <v>3</v>
      </c>
      <c r="O1891" s="574">
        <v>6</v>
      </c>
      <c r="P1891" s="689">
        <v>6427.54</v>
      </c>
    </row>
    <row r="1892" spans="1:16" s="770" customFormat="1" ht="24">
      <c r="A1892" s="727" t="s">
        <v>18642</v>
      </c>
      <c r="B1892" s="693" t="s">
        <v>7471</v>
      </c>
      <c r="C1892" s="575" t="s">
        <v>73</v>
      </c>
      <c r="D1892" s="735" t="s">
        <v>767</v>
      </c>
      <c r="E1892" s="739">
        <v>1700</v>
      </c>
      <c r="F1892" s="573" t="s">
        <v>3344</v>
      </c>
      <c r="G1892" s="735" t="s">
        <v>3345</v>
      </c>
      <c r="H1892" s="735" t="s">
        <v>1365</v>
      </c>
      <c r="I1892" s="735" t="s">
        <v>771</v>
      </c>
      <c r="J1892" s="838" t="s">
        <v>888</v>
      </c>
      <c r="K1892" s="840">
        <v>4</v>
      </c>
      <c r="L1892" s="574">
        <v>12</v>
      </c>
      <c r="M1892" s="841">
        <v>21760.799999999999</v>
      </c>
      <c r="N1892" s="839">
        <v>2</v>
      </c>
      <c r="O1892" s="574">
        <v>6</v>
      </c>
      <c r="P1892" s="689">
        <v>11139.15</v>
      </c>
    </row>
    <row r="1893" spans="1:16" s="770" customFormat="1" ht="24">
      <c r="A1893" s="727" t="s">
        <v>18642</v>
      </c>
      <c r="B1893" s="693" t="s">
        <v>7471</v>
      </c>
      <c r="C1893" s="575" t="s">
        <v>73</v>
      </c>
      <c r="D1893" s="735" t="s">
        <v>767</v>
      </c>
      <c r="E1893" s="739">
        <v>1700</v>
      </c>
      <c r="F1893" s="573" t="s">
        <v>3346</v>
      </c>
      <c r="G1893" s="735" t="s">
        <v>3347</v>
      </c>
      <c r="H1893" s="735" t="s">
        <v>888</v>
      </c>
      <c r="I1893" s="735" t="s">
        <v>1031</v>
      </c>
      <c r="J1893" s="838" t="s">
        <v>888</v>
      </c>
      <c r="K1893" s="840">
        <v>4</v>
      </c>
      <c r="L1893" s="574">
        <v>12</v>
      </c>
      <c r="M1893" s="841">
        <v>21760.799999999999</v>
      </c>
      <c r="N1893" s="839">
        <v>2</v>
      </c>
      <c r="O1893" s="574">
        <v>6</v>
      </c>
      <c r="P1893" s="689">
        <v>11139.15</v>
      </c>
    </row>
    <row r="1894" spans="1:16" s="770" customFormat="1" ht="36">
      <c r="A1894" s="727" t="s">
        <v>18642</v>
      </c>
      <c r="B1894" s="693" t="s">
        <v>7471</v>
      </c>
      <c r="C1894" s="575" t="s">
        <v>73</v>
      </c>
      <c r="D1894" s="735" t="s">
        <v>3348</v>
      </c>
      <c r="E1894" s="739">
        <v>2500</v>
      </c>
      <c r="F1894" s="573" t="s">
        <v>3349</v>
      </c>
      <c r="G1894" s="735" t="s">
        <v>3350</v>
      </c>
      <c r="H1894" s="735" t="s">
        <v>1450</v>
      </c>
      <c r="I1894" s="735" t="s">
        <v>1031</v>
      </c>
      <c r="J1894" s="838" t="s">
        <v>1450</v>
      </c>
      <c r="K1894" s="840">
        <v>2</v>
      </c>
      <c r="L1894" s="574">
        <v>8</v>
      </c>
      <c r="M1894" s="841">
        <v>20323.87</v>
      </c>
      <c r="N1894" s="839">
        <v>3</v>
      </c>
      <c r="O1894" s="574">
        <v>6</v>
      </c>
      <c r="P1894" s="689">
        <v>16044.9</v>
      </c>
    </row>
    <row r="1895" spans="1:16" s="770" customFormat="1" ht="18.600000000000001" customHeight="1">
      <c r="A1895" s="727" t="s">
        <v>18642</v>
      </c>
      <c r="B1895" s="693" t="s">
        <v>7471</v>
      </c>
      <c r="C1895" s="575" t="s">
        <v>73</v>
      </c>
      <c r="D1895" s="735" t="s">
        <v>855</v>
      </c>
      <c r="E1895" s="739">
        <v>1700</v>
      </c>
      <c r="F1895" s="573" t="s">
        <v>3351</v>
      </c>
      <c r="G1895" s="735" t="s">
        <v>3352</v>
      </c>
      <c r="H1895" s="735" t="s">
        <v>854</v>
      </c>
      <c r="I1895" s="735" t="s">
        <v>771</v>
      </c>
      <c r="J1895" s="838" t="s">
        <v>854</v>
      </c>
      <c r="K1895" s="840">
        <v>4</v>
      </c>
      <c r="L1895" s="574">
        <v>12</v>
      </c>
      <c r="M1895" s="841">
        <v>21760.799999999999</v>
      </c>
      <c r="N1895" s="839">
        <v>2</v>
      </c>
      <c r="O1895" s="574">
        <v>6</v>
      </c>
      <c r="P1895" s="689">
        <v>11139.15</v>
      </c>
    </row>
    <row r="1896" spans="1:16" s="770" customFormat="1" ht="18.600000000000001" customHeight="1">
      <c r="A1896" s="727" t="s">
        <v>18642</v>
      </c>
      <c r="B1896" s="693" t="s">
        <v>7471</v>
      </c>
      <c r="C1896" s="575" t="s">
        <v>73</v>
      </c>
      <c r="D1896" s="735" t="s">
        <v>783</v>
      </c>
      <c r="E1896" s="739">
        <v>1500</v>
      </c>
      <c r="F1896" s="573" t="s">
        <v>3353</v>
      </c>
      <c r="G1896" s="735" t="s">
        <v>3354</v>
      </c>
      <c r="H1896" s="735" t="s">
        <v>21</v>
      </c>
      <c r="I1896" s="735" t="s">
        <v>21</v>
      </c>
      <c r="J1896" s="838" t="s">
        <v>21</v>
      </c>
      <c r="K1896" s="840">
        <v>2</v>
      </c>
      <c r="L1896" s="574">
        <v>12</v>
      </c>
      <c r="M1896" s="841">
        <v>19360.8</v>
      </c>
      <c r="N1896" s="839">
        <v>2</v>
      </c>
      <c r="O1896" s="574">
        <v>6</v>
      </c>
      <c r="P1896" s="689">
        <v>9849.15</v>
      </c>
    </row>
    <row r="1897" spans="1:16" s="770" customFormat="1" ht="24">
      <c r="A1897" s="727" t="s">
        <v>18642</v>
      </c>
      <c r="B1897" s="693" t="s">
        <v>7471</v>
      </c>
      <c r="C1897" s="575" t="s">
        <v>73</v>
      </c>
      <c r="D1897" s="735" t="s">
        <v>3355</v>
      </c>
      <c r="E1897" s="739">
        <v>4400</v>
      </c>
      <c r="F1897" s="573" t="s">
        <v>3356</v>
      </c>
      <c r="G1897" s="735" t="s">
        <v>3357</v>
      </c>
      <c r="H1897" s="735" t="s">
        <v>934</v>
      </c>
      <c r="I1897" s="735" t="s">
        <v>802</v>
      </c>
      <c r="J1897" s="838" t="s">
        <v>934</v>
      </c>
      <c r="K1897" s="840">
        <v>2</v>
      </c>
      <c r="L1897" s="574">
        <v>12</v>
      </c>
      <c r="M1897" s="841">
        <v>54160.800000000003</v>
      </c>
      <c r="N1897" s="839">
        <v>2</v>
      </c>
      <c r="O1897" s="574">
        <v>6</v>
      </c>
      <c r="P1897" s="689">
        <v>27444.9</v>
      </c>
    </row>
    <row r="1898" spans="1:16" s="770" customFormat="1" ht="36">
      <c r="A1898" s="727" t="s">
        <v>18642</v>
      </c>
      <c r="B1898" s="693" t="s">
        <v>7471</v>
      </c>
      <c r="C1898" s="575" t="s">
        <v>73</v>
      </c>
      <c r="D1898" s="735" t="s">
        <v>994</v>
      </c>
      <c r="E1898" s="739">
        <v>1850</v>
      </c>
      <c r="F1898" s="573" t="s">
        <v>3358</v>
      </c>
      <c r="G1898" s="735" t="s">
        <v>3359</v>
      </c>
      <c r="H1898" s="735" t="s">
        <v>824</v>
      </c>
      <c r="I1898" s="735" t="s">
        <v>782</v>
      </c>
      <c r="J1898" s="838" t="s">
        <v>793</v>
      </c>
      <c r="K1898" s="840">
        <v>2</v>
      </c>
      <c r="L1898" s="574">
        <v>12</v>
      </c>
      <c r="M1898" s="841">
        <v>23560.799999999999</v>
      </c>
      <c r="N1898" s="839">
        <v>2</v>
      </c>
      <c r="O1898" s="574">
        <v>6</v>
      </c>
      <c r="P1898" s="689">
        <v>12106.65</v>
      </c>
    </row>
    <row r="1899" spans="1:16" s="770" customFormat="1" ht="24">
      <c r="A1899" s="727" t="s">
        <v>18642</v>
      </c>
      <c r="B1899" s="693" t="s">
        <v>7471</v>
      </c>
      <c r="C1899" s="575" t="s">
        <v>73</v>
      </c>
      <c r="D1899" s="735" t="s">
        <v>2116</v>
      </c>
      <c r="E1899" s="739">
        <v>1900</v>
      </c>
      <c r="F1899" s="573" t="s">
        <v>3360</v>
      </c>
      <c r="G1899" s="735" t="s">
        <v>3361</v>
      </c>
      <c r="H1899" s="735" t="s">
        <v>864</v>
      </c>
      <c r="I1899" s="735" t="s">
        <v>771</v>
      </c>
      <c r="J1899" s="838" t="s">
        <v>3362</v>
      </c>
      <c r="K1899" s="840">
        <v>2</v>
      </c>
      <c r="L1899" s="574">
        <v>12</v>
      </c>
      <c r="M1899" s="841">
        <v>24160.799999999999</v>
      </c>
      <c r="N1899" s="839">
        <v>2</v>
      </c>
      <c r="O1899" s="574">
        <v>6</v>
      </c>
      <c r="P1899" s="689">
        <v>12429.15</v>
      </c>
    </row>
    <row r="1900" spans="1:16" s="770" customFormat="1" ht="36">
      <c r="A1900" s="727" t="s">
        <v>18642</v>
      </c>
      <c r="B1900" s="693" t="s">
        <v>7471</v>
      </c>
      <c r="C1900" s="575" t="s">
        <v>73</v>
      </c>
      <c r="D1900" s="735" t="s">
        <v>994</v>
      </c>
      <c r="E1900" s="739">
        <v>1850</v>
      </c>
      <c r="F1900" s="573" t="s">
        <v>3363</v>
      </c>
      <c r="G1900" s="735" t="s">
        <v>3364</v>
      </c>
      <c r="H1900" s="735" t="s">
        <v>2635</v>
      </c>
      <c r="I1900" s="735" t="s">
        <v>771</v>
      </c>
      <c r="J1900" s="838" t="s">
        <v>3365</v>
      </c>
      <c r="K1900" s="840">
        <v>2</v>
      </c>
      <c r="L1900" s="574">
        <v>12</v>
      </c>
      <c r="M1900" s="841">
        <v>23560.799999999999</v>
      </c>
      <c r="N1900" s="839">
        <v>2</v>
      </c>
      <c r="O1900" s="574">
        <v>6</v>
      </c>
      <c r="P1900" s="689">
        <v>12106.65</v>
      </c>
    </row>
    <row r="1901" spans="1:16" s="770" customFormat="1" ht="24">
      <c r="A1901" s="727" t="s">
        <v>18642</v>
      </c>
      <c r="B1901" s="693" t="s">
        <v>7471</v>
      </c>
      <c r="C1901" s="575" t="s">
        <v>73</v>
      </c>
      <c r="D1901" s="735" t="s">
        <v>3366</v>
      </c>
      <c r="E1901" s="739">
        <v>3400</v>
      </c>
      <c r="F1901" s="573" t="s">
        <v>3367</v>
      </c>
      <c r="G1901" s="735" t="s">
        <v>3368</v>
      </c>
      <c r="H1901" s="735" t="s">
        <v>908</v>
      </c>
      <c r="I1901" s="735" t="s">
        <v>771</v>
      </c>
      <c r="J1901" s="838" t="s">
        <v>2970</v>
      </c>
      <c r="K1901" s="840">
        <v>2</v>
      </c>
      <c r="L1901" s="574">
        <v>12</v>
      </c>
      <c r="M1901" s="841">
        <v>42160.800000000003</v>
      </c>
      <c r="N1901" s="839">
        <v>2</v>
      </c>
      <c r="O1901" s="574">
        <v>6</v>
      </c>
      <c r="P1901" s="689">
        <v>21444.9</v>
      </c>
    </row>
    <row r="1902" spans="1:16" s="770" customFormat="1" ht="48">
      <c r="A1902" s="727" t="s">
        <v>18642</v>
      </c>
      <c r="B1902" s="693" t="s">
        <v>7471</v>
      </c>
      <c r="C1902" s="575" t="s">
        <v>73</v>
      </c>
      <c r="D1902" s="735" t="s">
        <v>3369</v>
      </c>
      <c r="E1902" s="739">
        <v>2500</v>
      </c>
      <c r="F1902" s="573" t="s">
        <v>3370</v>
      </c>
      <c r="G1902" s="735" t="s">
        <v>3371</v>
      </c>
      <c r="H1902" s="735" t="s">
        <v>824</v>
      </c>
      <c r="I1902" s="735" t="s">
        <v>782</v>
      </c>
      <c r="J1902" s="838" t="s">
        <v>1370</v>
      </c>
      <c r="K1902" s="840">
        <v>2</v>
      </c>
      <c r="L1902" s="574">
        <v>12</v>
      </c>
      <c r="M1902" s="841">
        <v>31360.799999999999</v>
      </c>
      <c r="N1902" s="839">
        <v>3</v>
      </c>
      <c r="O1902" s="574">
        <v>6</v>
      </c>
      <c r="P1902" s="689">
        <v>16044.9</v>
      </c>
    </row>
    <row r="1903" spans="1:16" s="770" customFormat="1" ht="24">
      <c r="A1903" s="727" t="s">
        <v>18642</v>
      </c>
      <c r="B1903" s="693" t="s">
        <v>7471</v>
      </c>
      <c r="C1903" s="575" t="s">
        <v>73</v>
      </c>
      <c r="D1903" s="735" t="s">
        <v>913</v>
      </c>
      <c r="E1903" s="739">
        <v>1600</v>
      </c>
      <c r="F1903" s="573" t="s">
        <v>3372</v>
      </c>
      <c r="G1903" s="735" t="s">
        <v>3373</v>
      </c>
      <c r="H1903" s="735" t="s">
        <v>1880</v>
      </c>
      <c r="I1903" s="735" t="s">
        <v>1031</v>
      </c>
      <c r="J1903" s="838" t="s">
        <v>1880</v>
      </c>
      <c r="K1903" s="840">
        <v>4</v>
      </c>
      <c r="L1903" s="574">
        <v>12</v>
      </c>
      <c r="M1903" s="841">
        <v>20560.8</v>
      </c>
      <c r="N1903" s="839">
        <v>2</v>
      </c>
      <c r="O1903" s="574">
        <v>6</v>
      </c>
      <c r="P1903" s="689">
        <v>10494.15</v>
      </c>
    </row>
    <row r="1904" spans="1:16" s="770" customFormat="1" ht="24">
      <c r="A1904" s="727" t="s">
        <v>18642</v>
      </c>
      <c r="B1904" s="693" t="s">
        <v>7471</v>
      </c>
      <c r="C1904" s="575" t="s">
        <v>73</v>
      </c>
      <c r="D1904" s="735" t="s">
        <v>3374</v>
      </c>
      <c r="E1904" s="739">
        <v>3000</v>
      </c>
      <c r="F1904" s="573" t="s">
        <v>3375</v>
      </c>
      <c r="G1904" s="735" t="s">
        <v>3376</v>
      </c>
      <c r="H1904" s="735" t="s">
        <v>824</v>
      </c>
      <c r="I1904" s="735" t="s">
        <v>771</v>
      </c>
      <c r="J1904" s="838" t="s">
        <v>825</v>
      </c>
      <c r="K1904" s="840">
        <v>1</v>
      </c>
      <c r="L1904" s="574">
        <v>9</v>
      </c>
      <c r="M1904" s="841">
        <v>27920.6</v>
      </c>
      <c r="N1904" s="839">
        <v>2</v>
      </c>
      <c r="O1904" s="574">
        <v>6</v>
      </c>
      <c r="P1904" s="689">
        <v>19044.900000000001</v>
      </c>
    </row>
    <row r="1905" spans="1:16" s="770" customFormat="1" ht="24">
      <c r="A1905" s="727" t="s">
        <v>18642</v>
      </c>
      <c r="B1905" s="693" t="s">
        <v>7471</v>
      </c>
      <c r="C1905" s="575" t="s">
        <v>73</v>
      </c>
      <c r="D1905" s="735" t="s">
        <v>783</v>
      </c>
      <c r="E1905" s="739">
        <v>1500</v>
      </c>
      <c r="F1905" s="573" t="s">
        <v>3377</v>
      </c>
      <c r="G1905" s="735" t="s">
        <v>3378</v>
      </c>
      <c r="H1905" s="735" t="s">
        <v>21</v>
      </c>
      <c r="I1905" s="735" t="s">
        <v>21</v>
      </c>
      <c r="J1905" s="838" t="s">
        <v>21</v>
      </c>
      <c r="K1905" s="840">
        <v>2</v>
      </c>
      <c r="L1905" s="574">
        <v>12</v>
      </c>
      <c r="M1905" s="841">
        <v>19360.8</v>
      </c>
      <c r="N1905" s="839">
        <v>2</v>
      </c>
      <c r="O1905" s="574">
        <v>7</v>
      </c>
      <c r="P1905" s="689">
        <v>9849.15</v>
      </c>
    </row>
    <row r="1906" spans="1:16" s="770" customFormat="1" ht="24">
      <c r="A1906" s="727" t="s">
        <v>18642</v>
      </c>
      <c r="B1906" s="693" t="s">
        <v>7471</v>
      </c>
      <c r="C1906" s="575" t="s">
        <v>73</v>
      </c>
      <c r="D1906" s="735" t="s">
        <v>783</v>
      </c>
      <c r="E1906" s="739">
        <v>1500</v>
      </c>
      <c r="F1906" s="573" t="s">
        <v>3379</v>
      </c>
      <c r="G1906" s="735" t="s">
        <v>3380</v>
      </c>
      <c r="H1906" s="735" t="s">
        <v>21</v>
      </c>
      <c r="I1906" s="735" t="s">
        <v>21</v>
      </c>
      <c r="J1906" s="838" t="s">
        <v>21</v>
      </c>
      <c r="K1906" s="840">
        <v>2</v>
      </c>
      <c r="L1906" s="574">
        <v>13</v>
      </c>
      <c r="M1906" s="841">
        <v>19360.8</v>
      </c>
      <c r="N1906" s="839">
        <v>2</v>
      </c>
      <c r="O1906" s="574">
        <v>6</v>
      </c>
      <c r="P1906" s="689">
        <v>9849.15</v>
      </c>
    </row>
    <row r="1907" spans="1:16" s="770" customFormat="1" ht="24">
      <c r="A1907" s="727" t="s">
        <v>18642</v>
      </c>
      <c r="B1907" s="693" t="s">
        <v>7471</v>
      </c>
      <c r="C1907" s="575" t="s">
        <v>73</v>
      </c>
      <c r="D1907" s="735" t="s">
        <v>2389</v>
      </c>
      <c r="E1907" s="739">
        <v>2100</v>
      </c>
      <c r="F1907" s="573" t="s">
        <v>3381</v>
      </c>
      <c r="G1907" s="735" t="s">
        <v>3382</v>
      </c>
      <c r="H1907" s="735" t="s">
        <v>21</v>
      </c>
      <c r="I1907" s="735" t="s">
        <v>21</v>
      </c>
      <c r="J1907" s="838" t="s">
        <v>21</v>
      </c>
      <c r="K1907" s="840">
        <v>1</v>
      </c>
      <c r="L1907" s="574">
        <v>2</v>
      </c>
      <c r="M1907" s="841">
        <v>4146.8</v>
      </c>
      <c r="N1907" s="839">
        <v>2</v>
      </c>
      <c r="O1907" s="574">
        <v>4</v>
      </c>
      <c r="P1907" s="689">
        <v>9522.4500000000007</v>
      </c>
    </row>
    <row r="1908" spans="1:16" s="770" customFormat="1" ht="48">
      <c r="A1908" s="727" t="s">
        <v>18642</v>
      </c>
      <c r="B1908" s="693" t="s">
        <v>7471</v>
      </c>
      <c r="C1908" s="575" t="s">
        <v>73</v>
      </c>
      <c r="D1908" s="735" t="s">
        <v>1653</v>
      </c>
      <c r="E1908" s="739">
        <v>2100</v>
      </c>
      <c r="F1908" s="573" t="s">
        <v>3383</v>
      </c>
      <c r="G1908" s="735" t="s">
        <v>3384</v>
      </c>
      <c r="H1908" s="735" t="s">
        <v>21</v>
      </c>
      <c r="I1908" s="735" t="s">
        <v>21</v>
      </c>
      <c r="J1908" s="838" t="s">
        <v>21</v>
      </c>
      <c r="K1908" s="840">
        <v>1</v>
      </c>
      <c r="L1908" s="574">
        <v>1</v>
      </c>
      <c r="M1908" s="841">
        <v>923.7</v>
      </c>
      <c r="N1908" s="839">
        <v>2</v>
      </c>
      <c r="O1908" s="574">
        <v>6</v>
      </c>
      <c r="P1908" s="689">
        <v>13644.9</v>
      </c>
    </row>
    <row r="1909" spans="1:16" s="770" customFormat="1" ht="36">
      <c r="A1909" s="727" t="s">
        <v>18642</v>
      </c>
      <c r="B1909" s="693" t="s">
        <v>7471</v>
      </c>
      <c r="C1909" s="575" t="s">
        <v>73</v>
      </c>
      <c r="D1909" s="735" t="s">
        <v>1261</v>
      </c>
      <c r="E1909" s="739">
        <v>1900</v>
      </c>
      <c r="F1909" s="573" t="s">
        <v>3385</v>
      </c>
      <c r="G1909" s="735" t="s">
        <v>3386</v>
      </c>
      <c r="H1909" s="735" t="s">
        <v>21</v>
      </c>
      <c r="I1909" s="735" t="s">
        <v>21</v>
      </c>
      <c r="J1909" s="838" t="s">
        <v>21</v>
      </c>
      <c r="K1909" s="840">
        <v>2</v>
      </c>
      <c r="L1909" s="574">
        <v>4</v>
      </c>
      <c r="M1909" s="841">
        <v>7420.27</v>
      </c>
      <c r="N1909" s="839">
        <v>2</v>
      </c>
      <c r="O1909" s="574">
        <v>6</v>
      </c>
      <c r="P1909" s="689">
        <v>12429.15</v>
      </c>
    </row>
    <row r="1910" spans="1:16" s="770" customFormat="1" ht="24">
      <c r="A1910" s="727" t="s">
        <v>18642</v>
      </c>
      <c r="B1910" s="693" t="s">
        <v>7471</v>
      </c>
      <c r="C1910" s="575" t="s">
        <v>73</v>
      </c>
      <c r="D1910" s="735" t="s">
        <v>818</v>
      </c>
      <c r="E1910" s="739">
        <v>1700</v>
      </c>
      <c r="F1910" s="573" t="s">
        <v>3387</v>
      </c>
      <c r="G1910" s="735" t="s">
        <v>3388</v>
      </c>
      <c r="H1910" s="735" t="s">
        <v>951</v>
      </c>
      <c r="I1910" s="735" t="s">
        <v>802</v>
      </c>
      <c r="J1910" s="838" t="s">
        <v>951</v>
      </c>
      <c r="K1910" s="840">
        <v>1</v>
      </c>
      <c r="L1910" s="574">
        <v>3</v>
      </c>
      <c r="M1910" s="841">
        <v>5440.2</v>
      </c>
      <c r="N1910" s="839" t="s">
        <v>786</v>
      </c>
      <c r="O1910" s="574" t="s">
        <v>786</v>
      </c>
      <c r="P1910" s="689"/>
    </row>
    <row r="1911" spans="1:16" s="770" customFormat="1" ht="24">
      <c r="A1911" s="727" t="s">
        <v>18642</v>
      </c>
      <c r="B1911" s="693" t="s">
        <v>7471</v>
      </c>
      <c r="C1911" s="575" t="s">
        <v>73</v>
      </c>
      <c r="D1911" s="735" t="s">
        <v>813</v>
      </c>
      <c r="E1911" s="739">
        <v>1900</v>
      </c>
      <c r="F1911" s="573" t="s">
        <v>3389</v>
      </c>
      <c r="G1911" s="735" t="s">
        <v>3390</v>
      </c>
      <c r="H1911" s="735" t="s">
        <v>859</v>
      </c>
      <c r="I1911" s="735" t="s">
        <v>771</v>
      </c>
      <c r="J1911" s="838" t="s">
        <v>1510</v>
      </c>
      <c r="K1911" s="840">
        <v>4</v>
      </c>
      <c r="L1911" s="574">
        <v>12</v>
      </c>
      <c r="M1911" s="841">
        <v>24160.799999999999</v>
      </c>
      <c r="N1911" s="839">
        <v>3</v>
      </c>
      <c r="O1911" s="574">
        <v>6</v>
      </c>
      <c r="P1911" s="689">
        <v>12429.15</v>
      </c>
    </row>
    <row r="1912" spans="1:16" s="770" customFormat="1" ht="24">
      <c r="A1912" s="727" t="s">
        <v>18642</v>
      </c>
      <c r="B1912" s="693" t="s">
        <v>7471</v>
      </c>
      <c r="C1912" s="575" t="s">
        <v>73</v>
      </c>
      <c r="D1912" s="735" t="s">
        <v>3224</v>
      </c>
      <c r="E1912" s="739">
        <v>5000</v>
      </c>
      <c r="F1912" s="573" t="s">
        <v>3391</v>
      </c>
      <c r="G1912" s="735" t="s">
        <v>3392</v>
      </c>
      <c r="H1912" s="735" t="s">
        <v>934</v>
      </c>
      <c r="I1912" s="735" t="s">
        <v>771</v>
      </c>
      <c r="J1912" s="838" t="s">
        <v>1318</v>
      </c>
      <c r="K1912" s="840">
        <v>2</v>
      </c>
      <c r="L1912" s="574">
        <v>12</v>
      </c>
      <c r="M1912" s="841">
        <v>61360.800000000003</v>
      </c>
      <c r="N1912" s="839">
        <v>2</v>
      </c>
      <c r="O1912" s="574">
        <v>6</v>
      </c>
      <c r="P1912" s="689">
        <v>31044.9</v>
      </c>
    </row>
    <row r="1913" spans="1:16" s="770" customFormat="1" ht="36">
      <c r="A1913" s="727" t="s">
        <v>18642</v>
      </c>
      <c r="B1913" s="693" t="s">
        <v>7471</v>
      </c>
      <c r="C1913" s="575" t="s">
        <v>73</v>
      </c>
      <c r="D1913" s="735" t="s">
        <v>1334</v>
      </c>
      <c r="E1913" s="739">
        <v>6000</v>
      </c>
      <c r="F1913" s="573" t="s">
        <v>3393</v>
      </c>
      <c r="G1913" s="735" t="s">
        <v>3394</v>
      </c>
      <c r="H1913" s="735" t="s">
        <v>1815</v>
      </c>
      <c r="I1913" s="735" t="s">
        <v>771</v>
      </c>
      <c r="J1913" s="838" t="s">
        <v>3395</v>
      </c>
      <c r="K1913" s="840">
        <v>3</v>
      </c>
      <c r="L1913" s="574">
        <v>12</v>
      </c>
      <c r="M1913" s="841">
        <v>73360.800000000003</v>
      </c>
      <c r="N1913" s="839">
        <v>2</v>
      </c>
      <c r="O1913" s="574">
        <v>6</v>
      </c>
      <c r="P1913" s="689">
        <v>37044.9</v>
      </c>
    </row>
    <row r="1914" spans="1:16" s="770" customFormat="1" ht="36">
      <c r="A1914" s="727" t="s">
        <v>18642</v>
      </c>
      <c r="B1914" s="693" t="s">
        <v>7471</v>
      </c>
      <c r="C1914" s="575" t="s">
        <v>73</v>
      </c>
      <c r="D1914" s="735" t="s">
        <v>994</v>
      </c>
      <c r="E1914" s="739">
        <v>1850</v>
      </c>
      <c r="F1914" s="573" t="s">
        <v>3396</v>
      </c>
      <c r="G1914" s="735" t="s">
        <v>3397</v>
      </c>
      <c r="H1914" s="735" t="s">
        <v>920</v>
      </c>
      <c r="I1914" s="735" t="s">
        <v>1031</v>
      </c>
      <c r="J1914" s="838" t="s">
        <v>1859</v>
      </c>
      <c r="K1914" s="840">
        <v>2</v>
      </c>
      <c r="L1914" s="574">
        <v>12</v>
      </c>
      <c r="M1914" s="841">
        <v>23560.799999999999</v>
      </c>
      <c r="N1914" s="839">
        <v>2</v>
      </c>
      <c r="O1914" s="574">
        <v>6</v>
      </c>
      <c r="P1914" s="689">
        <v>12106.65</v>
      </c>
    </row>
    <row r="1915" spans="1:16" s="770" customFormat="1" ht="24">
      <c r="A1915" s="727" t="s">
        <v>18642</v>
      </c>
      <c r="B1915" s="693" t="s">
        <v>7471</v>
      </c>
      <c r="C1915" s="575" t="s">
        <v>73</v>
      </c>
      <c r="D1915" s="735" t="s">
        <v>821</v>
      </c>
      <c r="E1915" s="739">
        <v>1900</v>
      </c>
      <c r="F1915" s="573" t="s">
        <v>3398</v>
      </c>
      <c r="G1915" s="735" t="s">
        <v>3399</v>
      </c>
      <c r="H1915" s="735" t="s">
        <v>935</v>
      </c>
      <c r="I1915" s="735" t="s">
        <v>771</v>
      </c>
      <c r="J1915" s="838" t="s">
        <v>934</v>
      </c>
      <c r="K1915" s="840">
        <v>2</v>
      </c>
      <c r="L1915" s="574">
        <v>13</v>
      </c>
      <c r="M1915" s="841">
        <v>24160.799999999999</v>
      </c>
      <c r="N1915" s="839">
        <v>2</v>
      </c>
      <c r="O1915" s="574">
        <v>6</v>
      </c>
      <c r="P1915" s="689">
        <v>12429.15</v>
      </c>
    </row>
    <row r="1916" spans="1:16" s="770" customFormat="1" ht="24">
      <c r="A1916" s="727" t="s">
        <v>18642</v>
      </c>
      <c r="B1916" s="693" t="s">
        <v>7471</v>
      </c>
      <c r="C1916" s="575" t="s">
        <v>73</v>
      </c>
      <c r="D1916" s="735" t="s">
        <v>3400</v>
      </c>
      <c r="E1916" s="739">
        <v>2900</v>
      </c>
      <c r="F1916" s="573" t="s">
        <v>3401</v>
      </c>
      <c r="G1916" s="735" t="s">
        <v>3402</v>
      </c>
      <c r="H1916" s="735" t="s">
        <v>3403</v>
      </c>
      <c r="I1916" s="735" t="s">
        <v>771</v>
      </c>
      <c r="J1916" s="838" t="s">
        <v>864</v>
      </c>
      <c r="K1916" s="840">
        <v>3</v>
      </c>
      <c r="L1916" s="574">
        <v>12</v>
      </c>
      <c r="M1916" s="841">
        <v>36160.800000000003</v>
      </c>
      <c r="N1916" s="839">
        <v>2</v>
      </c>
      <c r="O1916" s="574">
        <v>6</v>
      </c>
      <c r="P1916" s="689">
        <v>18444.900000000001</v>
      </c>
    </row>
    <row r="1917" spans="1:16" s="770" customFormat="1" ht="24">
      <c r="A1917" s="727" t="s">
        <v>18642</v>
      </c>
      <c r="B1917" s="693" t="s">
        <v>7471</v>
      </c>
      <c r="C1917" s="575" t="s">
        <v>73</v>
      </c>
      <c r="D1917" s="735" t="s">
        <v>1985</v>
      </c>
      <c r="E1917" s="739">
        <v>1800</v>
      </c>
      <c r="F1917" s="573" t="s">
        <v>3404</v>
      </c>
      <c r="G1917" s="735" t="s">
        <v>3405</v>
      </c>
      <c r="H1917" s="735" t="s">
        <v>824</v>
      </c>
      <c r="I1917" s="735" t="s">
        <v>944</v>
      </c>
      <c r="J1917" s="838" t="s">
        <v>825</v>
      </c>
      <c r="K1917" s="840">
        <v>2</v>
      </c>
      <c r="L1917" s="574">
        <v>12</v>
      </c>
      <c r="M1917" s="841">
        <v>22960.799999999999</v>
      </c>
      <c r="N1917" s="839">
        <v>2</v>
      </c>
      <c r="O1917" s="574">
        <v>6</v>
      </c>
      <c r="P1917" s="689">
        <v>11784.15</v>
      </c>
    </row>
    <row r="1918" spans="1:16" s="770" customFormat="1" ht="24">
      <c r="A1918" s="727" t="s">
        <v>18642</v>
      </c>
      <c r="B1918" s="693" t="s">
        <v>7471</v>
      </c>
      <c r="C1918" s="575" t="s">
        <v>73</v>
      </c>
      <c r="D1918" s="735" t="s">
        <v>913</v>
      </c>
      <c r="E1918" s="739">
        <v>1600</v>
      </c>
      <c r="F1918" s="573" t="s">
        <v>3406</v>
      </c>
      <c r="G1918" s="735" t="s">
        <v>3407</v>
      </c>
      <c r="H1918" s="735" t="s">
        <v>824</v>
      </c>
      <c r="I1918" s="735" t="s">
        <v>944</v>
      </c>
      <c r="J1918" s="838" t="s">
        <v>1370</v>
      </c>
      <c r="K1918" s="840">
        <v>2</v>
      </c>
      <c r="L1918" s="574">
        <v>12</v>
      </c>
      <c r="M1918" s="841">
        <v>20560.8</v>
      </c>
      <c r="N1918" s="839">
        <v>3</v>
      </c>
      <c r="O1918" s="574">
        <v>6</v>
      </c>
      <c r="P1918" s="689">
        <v>10494.15</v>
      </c>
    </row>
    <row r="1919" spans="1:16" s="770" customFormat="1" ht="48">
      <c r="A1919" s="727" t="s">
        <v>18642</v>
      </c>
      <c r="B1919" s="693" t="s">
        <v>7471</v>
      </c>
      <c r="C1919" s="575" t="s">
        <v>73</v>
      </c>
      <c r="D1919" s="735" t="s">
        <v>767</v>
      </c>
      <c r="E1919" s="739">
        <v>1700</v>
      </c>
      <c r="F1919" s="573" t="s">
        <v>3408</v>
      </c>
      <c r="G1919" s="735" t="s">
        <v>3409</v>
      </c>
      <c r="H1919" s="735" t="s">
        <v>1487</v>
      </c>
      <c r="I1919" s="735" t="s">
        <v>771</v>
      </c>
      <c r="J1919" s="838" t="s">
        <v>867</v>
      </c>
      <c r="K1919" s="840">
        <v>4</v>
      </c>
      <c r="L1919" s="574">
        <v>12</v>
      </c>
      <c r="M1919" s="841">
        <v>21760.799999999999</v>
      </c>
      <c r="N1919" s="839">
        <v>3</v>
      </c>
      <c r="O1919" s="574">
        <v>6</v>
      </c>
      <c r="P1919" s="689">
        <v>11139.15</v>
      </c>
    </row>
    <row r="1920" spans="1:16" s="770" customFormat="1" ht="24">
      <c r="A1920" s="727" t="s">
        <v>18642</v>
      </c>
      <c r="B1920" s="693" t="s">
        <v>7471</v>
      </c>
      <c r="C1920" s="575" t="s">
        <v>73</v>
      </c>
      <c r="D1920" s="735" t="s">
        <v>3410</v>
      </c>
      <c r="E1920" s="739">
        <v>1900</v>
      </c>
      <c r="F1920" s="573" t="s">
        <v>3411</v>
      </c>
      <c r="G1920" s="735" t="s">
        <v>3412</v>
      </c>
      <c r="H1920" s="735" t="s">
        <v>770</v>
      </c>
      <c r="I1920" s="735" t="s">
        <v>771</v>
      </c>
      <c r="J1920" s="838" t="s">
        <v>962</v>
      </c>
      <c r="K1920" s="840">
        <v>2</v>
      </c>
      <c r="L1920" s="574">
        <v>12</v>
      </c>
      <c r="M1920" s="841">
        <v>24160.799999999999</v>
      </c>
      <c r="N1920" s="839">
        <v>2</v>
      </c>
      <c r="O1920" s="574">
        <v>6</v>
      </c>
      <c r="P1920" s="689">
        <v>12429.15</v>
      </c>
    </row>
    <row r="1921" spans="1:16" s="770" customFormat="1" ht="24">
      <c r="A1921" s="727" t="s">
        <v>18642</v>
      </c>
      <c r="B1921" s="693" t="s">
        <v>7471</v>
      </c>
      <c r="C1921" s="575" t="s">
        <v>73</v>
      </c>
      <c r="D1921" s="735" t="s">
        <v>787</v>
      </c>
      <c r="E1921" s="739">
        <v>1600</v>
      </c>
      <c r="F1921" s="573" t="s">
        <v>3413</v>
      </c>
      <c r="G1921" s="735" t="s">
        <v>3414</v>
      </c>
      <c r="H1921" s="735" t="s">
        <v>21</v>
      </c>
      <c r="I1921" s="735" t="s">
        <v>21</v>
      </c>
      <c r="J1921" s="838" t="s">
        <v>21</v>
      </c>
      <c r="K1921" s="840">
        <v>2</v>
      </c>
      <c r="L1921" s="574">
        <v>12</v>
      </c>
      <c r="M1921" s="841">
        <v>20560.8</v>
      </c>
      <c r="N1921" s="839">
        <v>2</v>
      </c>
      <c r="O1921" s="574">
        <v>6</v>
      </c>
      <c r="P1921" s="689">
        <v>10494.15</v>
      </c>
    </row>
    <row r="1922" spans="1:16" s="770" customFormat="1" ht="24">
      <c r="A1922" s="727" t="s">
        <v>18642</v>
      </c>
      <c r="B1922" s="693" t="s">
        <v>7471</v>
      </c>
      <c r="C1922" s="575" t="s">
        <v>73</v>
      </c>
      <c r="D1922" s="735" t="s">
        <v>2076</v>
      </c>
      <c r="E1922" s="739">
        <v>2100</v>
      </c>
      <c r="F1922" s="573" t="s">
        <v>3415</v>
      </c>
      <c r="G1922" s="735" t="s">
        <v>3416</v>
      </c>
      <c r="H1922" s="735" t="s">
        <v>811</v>
      </c>
      <c r="I1922" s="735" t="s">
        <v>944</v>
      </c>
      <c r="J1922" s="838" t="s">
        <v>957</v>
      </c>
      <c r="K1922" s="840">
        <v>3</v>
      </c>
      <c r="L1922" s="574">
        <v>12</v>
      </c>
      <c r="M1922" s="841">
        <v>26560.799999999999</v>
      </c>
      <c r="N1922" s="839">
        <v>2</v>
      </c>
      <c r="O1922" s="574">
        <v>6</v>
      </c>
      <c r="P1922" s="689">
        <v>13644.9</v>
      </c>
    </row>
    <row r="1923" spans="1:16" s="770" customFormat="1" ht="24">
      <c r="A1923" s="727" t="s">
        <v>18642</v>
      </c>
      <c r="B1923" s="693" t="s">
        <v>7471</v>
      </c>
      <c r="C1923" s="575" t="s">
        <v>73</v>
      </c>
      <c r="D1923" s="735" t="s">
        <v>818</v>
      </c>
      <c r="E1923" s="739">
        <v>1700</v>
      </c>
      <c r="F1923" s="573" t="s">
        <v>3417</v>
      </c>
      <c r="G1923" s="735" t="s">
        <v>3418</v>
      </c>
      <c r="H1923" s="735" t="s">
        <v>908</v>
      </c>
      <c r="I1923" s="735" t="s">
        <v>782</v>
      </c>
      <c r="J1923" s="838" t="s">
        <v>908</v>
      </c>
      <c r="K1923" s="840">
        <v>1</v>
      </c>
      <c r="L1923" s="574">
        <v>4</v>
      </c>
      <c r="M1923" s="841">
        <v>6799.06</v>
      </c>
      <c r="N1923" s="839" t="s">
        <v>786</v>
      </c>
      <c r="O1923" s="574" t="s">
        <v>786</v>
      </c>
      <c r="P1923" s="689"/>
    </row>
    <row r="1924" spans="1:16" s="770" customFormat="1" ht="24">
      <c r="A1924" s="727" t="s">
        <v>18642</v>
      </c>
      <c r="B1924" s="693" t="s">
        <v>7471</v>
      </c>
      <c r="C1924" s="575" t="s">
        <v>73</v>
      </c>
      <c r="D1924" s="735" t="s">
        <v>847</v>
      </c>
      <c r="E1924" s="739">
        <v>1750</v>
      </c>
      <c r="F1924" s="573" t="s">
        <v>3419</v>
      </c>
      <c r="G1924" s="735" t="s">
        <v>3420</v>
      </c>
      <c r="H1924" s="735" t="s">
        <v>776</v>
      </c>
      <c r="I1924" s="735" t="s">
        <v>771</v>
      </c>
      <c r="J1924" s="838" t="s">
        <v>776</v>
      </c>
      <c r="K1924" s="840">
        <v>2</v>
      </c>
      <c r="L1924" s="574">
        <v>12</v>
      </c>
      <c r="M1924" s="841">
        <v>22360.799999999999</v>
      </c>
      <c r="N1924" s="839">
        <v>2</v>
      </c>
      <c r="O1924" s="574">
        <v>6</v>
      </c>
      <c r="P1924" s="689">
        <v>11461.65</v>
      </c>
    </row>
    <row r="1925" spans="1:16" s="770" customFormat="1" ht="24">
      <c r="A1925" s="727" t="s">
        <v>18642</v>
      </c>
      <c r="B1925" s="693" t="s">
        <v>7471</v>
      </c>
      <c r="C1925" s="575" t="s">
        <v>73</v>
      </c>
      <c r="D1925" s="735" t="s">
        <v>2168</v>
      </c>
      <c r="E1925" s="739">
        <v>6800</v>
      </c>
      <c r="F1925" s="573" t="s">
        <v>3421</v>
      </c>
      <c r="G1925" s="735" t="s">
        <v>3422</v>
      </c>
      <c r="H1925" s="735" t="s">
        <v>1401</v>
      </c>
      <c r="I1925" s="735" t="s">
        <v>771</v>
      </c>
      <c r="J1925" s="838" t="s">
        <v>887</v>
      </c>
      <c r="K1925" s="840">
        <v>1</v>
      </c>
      <c r="L1925" s="574">
        <v>1</v>
      </c>
      <c r="M1925" s="841">
        <v>6913.4</v>
      </c>
      <c r="N1925" s="839" t="s">
        <v>786</v>
      </c>
      <c r="O1925" s="574" t="s">
        <v>786</v>
      </c>
      <c r="P1925" s="689"/>
    </row>
    <row r="1926" spans="1:16" s="770" customFormat="1" ht="24">
      <c r="A1926" s="727" t="s">
        <v>18642</v>
      </c>
      <c r="B1926" s="693" t="s">
        <v>7471</v>
      </c>
      <c r="C1926" s="575" t="s">
        <v>73</v>
      </c>
      <c r="D1926" s="735" t="s">
        <v>1025</v>
      </c>
      <c r="E1926" s="739">
        <v>1900</v>
      </c>
      <c r="F1926" s="573" t="s">
        <v>3423</v>
      </c>
      <c r="G1926" s="735" t="s">
        <v>3424</v>
      </c>
      <c r="H1926" s="735" t="s">
        <v>1135</v>
      </c>
      <c r="I1926" s="735" t="s">
        <v>802</v>
      </c>
      <c r="J1926" s="838" t="s">
        <v>1135</v>
      </c>
      <c r="K1926" s="840">
        <v>4</v>
      </c>
      <c r="L1926" s="574">
        <v>12</v>
      </c>
      <c r="M1926" s="841">
        <v>24160.799999999999</v>
      </c>
      <c r="N1926" s="839">
        <v>2</v>
      </c>
      <c r="O1926" s="574">
        <v>6</v>
      </c>
      <c r="P1926" s="689">
        <v>12429.15</v>
      </c>
    </row>
    <row r="1927" spans="1:16" s="770" customFormat="1" ht="24">
      <c r="A1927" s="727" t="s">
        <v>18642</v>
      </c>
      <c r="B1927" s="693" t="s">
        <v>7471</v>
      </c>
      <c r="C1927" s="575" t="s">
        <v>73</v>
      </c>
      <c r="D1927" s="735" t="s">
        <v>778</v>
      </c>
      <c r="E1927" s="739">
        <v>1750</v>
      </c>
      <c r="F1927" s="573" t="s">
        <v>3425</v>
      </c>
      <c r="G1927" s="735" t="s">
        <v>3426</v>
      </c>
      <c r="H1927" s="735" t="s">
        <v>1233</v>
      </c>
      <c r="I1927" s="735" t="s">
        <v>771</v>
      </c>
      <c r="J1927" s="838" t="s">
        <v>1233</v>
      </c>
      <c r="K1927" s="840">
        <v>4</v>
      </c>
      <c r="L1927" s="574">
        <v>12</v>
      </c>
      <c r="M1927" s="841">
        <v>22360.799999999999</v>
      </c>
      <c r="N1927" s="839">
        <v>3</v>
      </c>
      <c r="O1927" s="574">
        <v>6</v>
      </c>
      <c r="P1927" s="689">
        <v>11461.65</v>
      </c>
    </row>
    <row r="1928" spans="1:16" s="770" customFormat="1" ht="24">
      <c r="A1928" s="727" t="s">
        <v>18642</v>
      </c>
      <c r="B1928" s="693" t="s">
        <v>7471</v>
      </c>
      <c r="C1928" s="575" t="s">
        <v>73</v>
      </c>
      <c r="D1928" s="735" t="s">
        <v>855</v>
      </c>
      <c r="E1928" s="739">
        <v>1700</v>
      </c>
      <c r="F1928" s="573" t="s">
        <v>3427</v>
      </c>
      <c r="G1928" s="735" t="s">
        <v>3428</v>
      </c>
      <c r="H1928" s="735" t="s">
        <v>1195</v>
      </c>
      <c r="I1928" s="735" t="s">
        <v>802</v>
      </c>
      <c r="J1928" s="838" t="s">
        <v>2906</v>
      </c>
      <c r="K1928" s="840">
        <v>4</v>
      </c>
      <c r="L1928" s="574">
        <v>12</v>
      </c>
      <c r="M1928" s="841">
        <v>21760.799999999999</v>
      </c>
      <c r="N1928" s="839">
        <v>3</v>
      </c>
      <c r="O1928" s="574">
        <v>6</v>
      </c>
      <c r="P1928" s="689">
        <v>11139.15</v>
      </c>
    </row>
    <row r="1929" spans="1:16" s="770" customFormat="1" ht="24">
      <c r="A1929" s="727" t="s">
        <v>18642</v>
      </c>
      <c r="B1929" s="693" t="s">
        <v>7471</v>
      </c>
      <c r="C1929" s="575" t="s">
        <v>73</v>
      </c>
      <c r="D1929" s="735" t="s">
        <v>3429</v>
      </c>
      <c r="E1929" s="739">
        <v>3900</v>
      </c>
      <c r="F1929" s="573" t="s">
        <v>3430</v>
      </c>
      <c r="G1929" s="735" t="s">
        <v>3431</v>
      </c>
      <c r="H1929" s="735" t="s">
        <v>920</v>
      </c>
      <c r="I1929" s="735" t="s">
        <v>771</v>
      </c>
      <c r="J1929" s="838" t="s">
        <v>1859</v>
      </c>
      <c r="K1929" s="840">
        <v>2</v>
      </c>
      <c r="L1929" s="574">
        <v>12</v>
      </c>
      <c r="M1929" s="841">
        <v>48160.800000000003</v>
      </c>
      <c r="N1929" s="839">
        <v>2</v>
      </c>
      <c r="O1929" s="574">
        <v>6</v>
      </c>
      <c r="P1929" s="689">
        <v>24444.9</v>
      </c>
    </row>
    <row r="1930" spans="1:16" s="770" customFormat="1" ht="24">
      <c r="A1930" s="727" t="s">
        <v>18642</v>
      </c>
      <c r="B1930" s="693" t="s">
        <v>7471</v>
      </c>
      <c r="C1930" s="575" t="s">
        <v>73</v>
      </c>
      <c r="D1930" s="735" t="s">
        <v>855</v>
      </c>
      <c r="E1930" s="739">
        <v>1700</v>
      </c>
      <c r="F1930" s="573" t="s">
        <v>3432</v>
      </c>
      <c r="G1930" s="735" t="s">
        <v>3433</v>
      </c>
      <c r="H1930" s="735" t="s">
        <v>2759</v>
      </c>
      <c r="I1930" s="735" t="s">
        <v>1031</v>
      </c>
      <c r="J1930" s="838" t="s">
        <v>2759</v>
      </c>
      <c r="K1930" s="840">
        <v>4</v>
      </c>
      <c r="L1930" s="574">
        <v>12</v>
      </c>
      <c r="M1930" s="841">
        <v>21760.799999999999</v>
      </c>
      <c r="N1930" s="839">
        <v>3</v>
      </c>
      <c r="O1930" s="574">
        <v>6</v>
      </c>
      <c r="P1930" s="689">
        <v>11139.15</v>
      </c>
    </row>
    <row r="1931" spans="1:16" s="770" customFormat="1" ht="24">
      <c r="A1931" s="727" t="s">
        <v>18642</v>
      </c>
      <c r="B1931" s="693" t="s">
        <v>7471</v>
      </c>
      <c r="C1931" s="575" t="s">
        <v>73</v>
      </c>
      <c r="D1931" s="735" t="s">
        <v>1829</v>
      </c>
      <c r="E1931" s="739">
        <v>5000</v>
      </c>
      <c r="F1931" s="573" t="s">
        <v>3434</v>
      </c>
      <c r="G1931" s="735" t="s">
        <v>3435</v>
      </c>
      <c r="H1931" s="735" t="s">
        <v>2703</v>
      </c>
      <c r="I1931" s="735" t="s">
        <v>771</v>
      </c>
      <c r="J1931" s="838" t="s">
        <v>3436</v>
      </c>
      <c r="K1931" s="840">
        <v>2</v>
      </c>
      <c r="L1931" s="574">
        <v>12</v>
      </c>
      <c r="M1931" s="841">
        <v>61360.800000000003</v>
      </c>
      <c r="N1931" s="839">
        <v>2</v>
      </c>
      <c r="O1931" s="574">
        <v>6</v>
      </c>
      <c r="P1931" s="689">
        <v>31044.9</v>
      </c>
    </row>
    <row r="1932" spans="1:16" s="770" customFormat="1" ht="24">
      <c r="A1932" s="727" t="s">
        <v>18642</v>
      </c>
      <c r="B1932" s="693" t="s">
        <v>7471</v>
      </c>
      <c r="C1932" s="575" t="s">
        <v>73</v>
      </c>
      <c r="D1932" s="735" t="s">
        <v>821</v>
      </c>
      <c r="E1932" s="739">
        <v>1900</v>
      </c>
      <c r="F1932" s="573" t="s">
        <v>3437</v>
      </c>
      <c r="G1932" s="735" t="s">
        <v>3438</v>
      </c>
      <c r="H1932" s="735" t="s">
        <v>1091</v>
      </c>
      <c r="I1932" s="735" t="s">
        <v>771</v>
      </c>
      <c r="J1932" s="838" t="s">
        <v>952</v>
      </c>
      <c r="K1932" s="840">
        <v>2</v>
      </c>
      <c r="L1932" s="574">
        <v>12</v>
      </c>
      <c r="M1932" s="841">
        <v>24160.799999999999</v>
      </c>
      <c r="N1932" s="839">
        <v>2</v>
      </c>
      <c r="O1932" s="574">
        <v>6</v>
      </c>
      <c r="P1932" s="689">
        <v>12429.15</v>
      </c>
    </row>
    <row r="1933" spans="1:16" s="770" customFormat="1" ht="24">
      <c r="A1933" s="727" t="s">
        <v>18642</v>
      </c>
      <c r="B1933" s="693" t="s">
        <v>7471</v>
      </c>
      <c r="C1933" s="575" t="s">
        <v>73</v>
      </c>
      <c r="D1933" s="735" t="s">
        <v>818</v>
      </c>
      <c r="E1933" s="739">
        <v>1700</v>
      </c>
      <c r="F1933" s="573" t="s">
        <v>3439</v>
      </c>
      <c r="G1933" s="735" t="s">
        <v>3440</v>
      </c>
      <c r="H1933" s="735" t="s">
        <v>21</v>
      </c>
      <c r="I1933" s="735" t="s">
        <v>21</v>
      </c>
      <c r="J1933" s="838" t="s">
        <v>21</v>
      </c>
      <c r="K1933" s="840">
        <v>1</v>
      </c>
      <c r="L1933" s="574">
        <v>1</v>
      </c>
      <c r="M1933" s="841">
        <v>820.37</v>
      </c>
      <c r="N1933" s="839">
        <v>3</v>
      </c>
      <c r="O1933" s="574">
        <v>6</v>
      </c>
      <c r="P1933" s="689">
        <v>11139.15</v>
      </c>
    </row>
    <row r="1934" spans="1:16" s="770" customFormat="1" ht="24">
      <c r="A1934" s="727" t="s">
        <v>18642</v>
      </c>
      <c r="B1934" s="693" t="s">
        <v>7471</v>
      </c>
      <c r="C1934" s="575" t="s">
        <v>73</v>
      </c>
      <c r="D1934" s="735" t="s">
        <v>913</v>
      </c>
      <c r="E1934" s="739">
        <v>1600</v>
      </c>
      <c r="F1934" s="573" t="s">
        <v>3441</v>
      </c>
      <c r="G1934" s="735" t="s">
        <v>3442</v>
      </c>
      <c r="H1934" s="735" t="s">
        <v>21</v>
      </c>
      <c r="I1934" s="735" t="s">
        <v>21</v>
      </c>
      <c r="J1934" s="838" t="s">
        <v>21</v>
      </c>
      <c r="K1934" s="840">
        <v>2</v>
      </c>
      <c r="L1934" s="574">
        <v>12</v>
      </c>
      <c r="M1934" s="841">
        <v>20560.8</v>
      </c>
      <c r="N1934" s="839">
        <v>2</v>
      </c>
      <c r="O1934" s="574">
        <v>6</v>
      </c>
      <c r="P1934" s="689">
        <v>10494.15</v>
      </c>
    </row>
    <row r="1935" spans="1:16" s="770" customFormat="1" ht="36">
      <c r="A1935" s="727" t="s">
        <v>18642</v>
      </c>
      <c r="B1935" s="693" t="s">
        <v>7471</v>
      </c>
      <c r="C1935" s="575" t="s">
        <v>73</v>
      </c>
      <c r="D1935" s="735" t="s">
        <v>994</v>
      </c>
      <c r="E1935" s="739">
        <v>1850</v>
      </c>
      <c r="F1935" s="573" t="s">
        <v>3443</v>
      </c>
      <c r="G1935" s="735" t="s">
        <v>3444</v>
      </c>
      <c r="H1935" s="735" t="s">
        <v>2759</v>
      </c>
      <c r="I1935" s="735" t="s">
        <v>771</v>
      </c>
      <c r="J1935" s="838" t="s">
        <v>2759</v>
      </c>
      <c r="K1935" s="840">
        <v>2</v>
      </c>
      <c r="L1935" s="574">
        <v>12</v>
      </c>
      <c r="M1935" s="841">
        <v>23560.799999999999</v>
      </c>
      <c r="N1935" s="839">
        <v>2</v>
      </c>
      <c r="O1935" s="574">
        <v>6</v>
      </c>
      <c r="P1935" s="689">
        <v>12106.65</v>
      </c>
    </row>
    <row r="1936" spans="1:16" s="770" customFormat="1" ht="36">
      <c r="A1936" s="727" t="s">
        <v>18642</v>
      </c>
      <c r="B1936" s="693" t="s">
        <v>7471</v>
      </c>
      <c r="C1936" s="575" t="s">
        <v>73</v>
      </c>
      <c r="D1936" s="735" t="s">
        <v>3445</v>
      </c>
      <c r="E1936" s="739">
        <v>1750</v>
      </c>
      <c r="F1936" s="573" t="s">
        <v>3446</v>
      </c>
      <c r="G1936" s="735" t="s">
        <v>3447</v>
      </c>
      <c r="H1936" s="735" t="s">
        <v>3448</v>
      </c>
      <c r="I1936" s="735" t="s">
        <v>1031</v>
      </c>
      <c r="J1936" s="838" t="s">
        <v>2489</v>
      </c>
      <c r="K1936" s="840">
        <v>2</v>
      </c>
      <c r="L1936" s="574">
        <v>12</v>
      </c>
      <c r="M1936" s="841">
        <v>22360.799999999999</v>
      </c>
      <c r="N1936" s="839">
        <v>2</v>
      </c>
      <c r="O1936" s="574">
        <v>6</v>
      </c>
      <c r="P1936" s="689">
        <v>11461.65</v>
      </c>
    </row>
    <row r="1937" spans="1:16" s="770" customFormat="1" ht="24">
      <c r="A1937" s="727" t="s">
        <v>18642</v>
      </c>
      <c r="B1937" s="693" t="s">
        <v>7471</v>
      </c>
      <c r="C1937" s="575" t="s">
        <v>73</v>
      </c>
      <c r="D1937" s="735" t="s">
        <v>3449</v>
      </c>
      <c r="E1937" s="739">
        <v>7000</v>
      </c>
      <c r="F1937" s="573" t="s">
        <v>3450</v>
      </c>
      <c r="G1937" s="735" t="s">
        <v>3451</v>
      </c>
      <c r="H1937" s="735" t="s">
        <v>888</v>
      </c>
      <c r="I1937" s="735" t="s">
        <v>771</v>
      </c>
      <c r="J1937" s="838" t="s">
        <v>887</v>
      </c>
      <c r="K1937" s="840">
        <v>2</v>
      </c>
      <c r="L1937" s="574">
        <v>12</v>
      </c>
      <c r="M1937" s="841">
        <v>85360.8</v>
      </c>
      <c r="N1937" s="839">
        <v>3</v>
      </c>
      <c r="O1937" s="574">
        <v>6</v>
      </c>
      <c r="P1937" s="689">
        <v>43044.9</v>
      </c>
    </row>
    <row r="1938" spans="1:16" s="770" customFormat="1" ht="24">
      <c r="A1938" s="727" t="s">
        <v>18642</v>
      </c>
      <c r="B1938" s="693" t="s">
        <v>7471</v>
      </c>
      <c r="C1938" s="575" t="s">
        <v>73</v>
      </c>
      <c r="D1938" s="735" t="s">
        <v>1198</v>
      </c>
      <c r="E1938" s="739">
        <v>2450</v>
      </c>
      <c r="F1938" s="573" t="s">
        <v>3452</v>
      </c>
      <c r="G1938" s="735" t="s">
        <v>3453</v>
      </c>
      <c r="H1938" s="735" t="s">
        <v>824</v>
      </c>
      <c r="I1938" s="735" t="s">
        <v>771</v>
      </c>
      <c r="J1938" s="838" t="s">
        <v>1067</v>
      </c>
      <c r="K1938" s="840">
        <v>2</v>
      </c>
      <c r="L1938" s="574">
        <v>12</v>
      </c>
      <c r="M1938" s="841">
        <v>28279.06</v>
      </c>
      <c r="N1938" s="839">
        <v>2</v>
      </c>
      <c r="O1938" s="574">
        <v>6</v>
      </c>
      <c r="P1938" s="689">
        <v>15744.9</v>
      </c>
    </row>
    <row r="1939" spans="1:16" s="770" customFormat="1" ht="24">
      <c r="A1939" s="727" t="s">
        <v>18642</v>
      </c>
      <c r="B1939" s="693" t="s">
        <v>7471</v>
      </c>
      <c r="C1939" s="575" t="s">
        <v>73</v>
      </c>
      <c r="D1939" s="735" t="s">
        <v>1147</v>
      </c>
      <c r="E1939" s="739">
        <v>2100</v>
      </c>
      <c r="F1939" s="573" t="s">
        <v>3452</v>
      </c>
      <c r="G1939" s="735" t="s">
        <v>3453</v>
      </c>
      <c r="H1939" s="735" t="s">
        <v>824</v>
      </c>
      <c r="I1939" s="735" t="s">
        <v>771</v>
      </c>
      <c r="J1939" s="838" t="s">
        <v>1067</v>
      </c>
      <c r="K1939" s="840">
        <v>1</v>
      </c>
      <c r="L1939" s="574">
        <v>1</v>
      </c>
      <c r="M1939" s="841">
        <v>2213.4</v>
      </c>
      <c r="N1939" s="839">
        <v>2</v>
      </c>
      <c r="O1939" s="574">
        <v>6</v>
      </c>
      <c r="P1939" s="689">
        <v>15744.9</v>
      </c>
    </row>
    <row r="1940" spans="1:16" s="770" customFormat="1" ht="24">
      <c r="A1940" s="727" t="s">
        <v>18642</v>
      </c>
      <c r="B1940" s="693" t="s">
        <v>7471</v>
      </c>
      <c r="C1940" s="575" t="s">
        <v>73</v>
      </c>
      <c r="D1940" s="735" t="s">
        <v>783</v>
      </c>
      <c r="E1940" s="739">
        <v>1500</v>
      </c>
      <c r="F1940" s="573" t="s">
        <v>3454</v>
      </c>
      <c r="G1940" s="735" t="s">
        <v>3455</v>
      </c>
      <c r="H1940" s="735" t="s">
        <v>21</v>
      </c>
      <c r="I1940" s="735" t="s">
        <v>21</v>
      </c>
      <c r="J1940" s="838" t="s">
        <v>21</v>
      </c>
      <c r="K1940" s="840">
        <v>2</v>
      </c>
      <c r="L1940" s="574">
        <v>12</v>
      </c>
      <c r="M1940" s="841">
        <v>19360.8</v>
      </c>
      <c r="N1940" s="839">
        <v>2</v>
      </c>
      <c r="O1940" s="574">
        <v>6</v>
      </c>
      <c r="P1940" s="689">
        <v>9849.15</v>
      </c>
    </row>
    <row r="1941" spans="1:16" s="770" customFormat="1" ht="24">
      <c r="A1941" s="727" t="s">
        <v>18642</v>
      </c>
      <c r="B1941" s="693" t="s">
        <v>7471</v>
      </c>
      <c r="C1941" s="575" t="s">
        <v>73</v>
      </c>
      <c r="D1941" s="735" t="s">
        <v>787</v>
      </c>
      <c r="E1941" s="739">
        <v>1600</v>
      </c>
      <c r="F1941" s="573" t="s">
        <v>3456</v>
      </c>
      <c r="G1941" s="735" t="s">
        <v>3457</v>
      </c>
      <c r="H1941" s="735" t="s">
        <v>21</v>
      </c>
      <c r="I1941" s="735" t="s">
        <v>21</v>
      </c>
      <c r="J1941" s="838" t="s">
        <v>21</v>
      </c>
      <c r="K1941" s="840">
        <v>2</v>
      </c>
      <c r="L1941" s="574">
        <v>12</v>
      </c>
      <c r="M1941" s="841">
        <v>20560.8</v>
      </c>
      <c r="N1941" s="839">
        <v>2</v>
      </c>
      <c r="O1941" s="574">
        <v>6</v>
      </c>
      <c r="P1941" s="689">
        <v>10494.15</v>
      </c>
    </row>
    <row r="1942" spans="1:16" s="770" customFormat="1" ht="36">
      <c r="A1942" s="727" t="s">
        <v>18642</v>
      </c>
      <c r="B1942" s="693" t="s">
        <v>7471</v>
      </c>
      <c r="C1942" s="575" t="s">
        <v>73</v>
      </c>
      <c r="D1942" s="735" t="s">
        <v>1104</v>
      </c>
      <c r="E1942" s="739">
        <v>1850</v>
      </c>
      <c r="F1942" s="573" t="s">
        <v>3458</v>
      </c>
      <c r="G1942" s="735" t="s">
        <v>3459</v>
      </c>
      <c r="H1942" s="735" t="s">
        <v>1920</v>
      </c>
      <c r="I1942" s="735" t="s">
        <v>944</v>
      </c>
      <c r="J1942" s="838" t="s">
        <v>1920</v>
      </c>
      <c r="K1942" s="840">
        <v>2</v>
      </c>
      <c r="L1942" s="574">
        <v>12</v>
      </c>
      <c r="M1942" s="841">
        <v>23560.799999999999</v>
      </c>
      <c r="N1942" s="839">
        <v>2</v>
      </c>
      <c r="O1942" s="574">
        <v>6</v>
      </c>
      <c r="P1942" s="689">
        <v>12106.65</v>
      </c>
    </row>
    <row r="1943" spans="1:16" s="770" customFormat="1" ht="36">
      <c r="A1943" s="727" t="s">
        <v>18642</v>
      </c>
      <c r="B1943" s="693" t="s">
        <v>7471</v>
      </c>
      <c r="C1943" s="575" t="s">
        <v>73</v>
      </c>
      <c r="D1943" s="735" t="s">
        <v>767</v>
      </c>
      <c r="E1943" s="739">
        <v>1700</v>
      </c>
      <c r="F1943" s="573" t="s">
        <v>3460</v>
      </c>
      <c r="G1943" s="735" t="s">
        <v>3461</v>
      </c>
      <c r="H1943" s="735" t="s">
        <v>3462</v>
      </c>
      <c r="I1943" s="735" t="s">
        <v>802</v>
      </c>
      <c r="J1943" s="838" t="s">
        <v>3462</v>
      </c>
      <c r="K1943" s="840">
        <v>4</v>
      </c>
      <c r="L1943" s="574">
        <v>14</v>
      </c>
      <c r="M1943" s="841">
        <v>15980.6</v>
      </c>
      <c r="N1943" s="839">
        <v>3</v>
      </c>
      <c r="O1943" s="574">
        <v>6</v>
      </c>
      <c r="P1943" s="689">
        <v>11139.15</v>
      </c>
    </row>
    <row r="1944" spans="1:16" s="770" customFormat="1" ht="24">
      <c r="A1944" s="727" t="s">
        <v>18642</v>
      </c>
      <c r="B1944" s="693" t="s">
        <v>7471</v>
      </c>
      <c r="C1944" s="575" t="s">
        <v>73</v>
      </c>
      <c r="D1944" s="735" t="s">
        <v>821</v>
      </c>
      <c r="E1944" s="739">
        <v>1900</v>
      </c>
      <c r="F1944" s="573" t="s">
        <v>3463</v>
      </c>
      <c r="G1944" s="735" t="s">
        <v>3464</v>
      </c>
      <c r="H1944" s="735" t="s">
        <v>21</v>
      </c>
      <c r="I1944" s="735" t="s">
        <v>21</v>
      </c>
      <c r="J1944" s="838" t="s">
        <v>21</v>
      </c>
      <c r="K1944" s="840">
        <v>1</v>
      </c>
      <c r="L1944" s="574">
        <v>2</v>
      </c>
      <c r="M1944" s="841">
        <v>3256</v>
      </c>
      <c r="N1944" s="839">
        <v>2</v>
      </c>
      <c r="O1944" s="574">
        <v>6</v>
      </c>
      <c r="P1944" s="689">
        <v>12429.15</v>
      </c>
    </row>
    <row r="1945" spans="1:16" s="770" customFormat="1" ht="24">
      <c r="A1945" s="727" t="s">
        <v>18642</v>
      </c>
      <c r="B1945" s="693" t="s">
        <v>7471</v>
      </c>
      <c r="C1945" s="575" t="s">
        <v>73</v>
      </c>
      <c r="D1945" s="735" t="s">
        <v>3465</v>
      </c>
      <c r="E1945" s="739">
        <v>2500</v>
      </c>
      <c r="F1945" s="573" t="s">
        <v>3466</v>
      </c>
      <c r="G1945" s="735" t="s">
        <v>3467</v>
      </c>
      <c r="H1945" s="735" t="s">
        <v>831</v>
      </c>
      <c r="I1945" s="735" t="s">
        <v>944</v>
      </c>
      <c r="J1945" s="838" t="s">
        <v>3468</v>
      </c>
      <c r="K1945" s="840">
        <v>2</v>
      </c>
      <c r="L1945" s="574">
        <v>7</v>
      </c>
      <c r="M1945" s="841">
        <v>18467.12</v>
      </c>
      <c r="N1945" s="839">
        <v>2</v>
      </c>
      <c r="O1945" s="574">
        <v>6</v>
      </c>
      <c r="P1945" s="689">
        <v>16044.9</v>
      </c>
    </row>
    <row r="1946" spans="1:16" s="770" customFormat="1" ht="24">
      <c r="A1946" s="727" t="s">
        <v>18642</v>
      </c>
      <c r="B1946" s="693" t="s">
        <v>7471</v>
      </c>
      <c r="C1946" s="575" t="s">
        <v>73</v>
      </c>
      <c r="D1946" s="735" t="s">
        <v>1104</v>
      </c>
      <c r="E1946" s="739">
        <v>1850</v>
      </c>
      <c r="F1946" s="573" t="s">
        <v>3466</v>
      </c>
      <c r="G1946" s="735" t="s">
        <v>3467</v>
      </c>
      <c r="H1946" s="735" t="s">
        <v>831</v>
      </c>
      <c r="I1946" s="735" t="s">
        <v>944</v>
      </c>
      <c r="J1946" s="838" t="s">
        <v>3468</v>
      </c>
      <c r="K1946" s="840">
        <v>2</v>
      </c>
      <c r="L1946" s="574">
        <v>5</v>
      </c>
      <c r="M1946" s="841">
        <v>9817</v>
      </c>
      <c r="N1946" s="839">
        <v>2</v>
      </c>
      <c r="O1946" s="574">
        <v>6</v>
      </c>
      <c r="P1946" s="689">
        <v>16044.9</v>
      </c>
    </row>
    <row r="1947" spans="1:16" s="770" customFormat="1" ht="24">
      <c r="A1947" s="727" t="s">
        <v>18642</v>
      </c>
      <c r="B1947" s="693" t="s">
        <v>7471</v>
      </c>
      <c r="C1947" s="575" t="s">
        <v>73</v>
      </c>
      <c r="D1947" s="735" t="s">
        <v>767</v>
      </c>
      <c r="E1947" s="739">
        <v>1700</v>
      </c>
      <c r="F1947" s="573" t="s">
        <v>3469</v>
      </c>
      <c r="G1947" s="735" t="s">
        <v>3470</v>
      </c>
      <c r="H1947" s="735" t="s">
        <v>2223</v>
      </c>
      <c r="I1947" s="735" t="s">
        <v>944</v>
      </c>
      <c r="J1947" s="838" t="s">
        <v>1088</v>
      </c>
      <c r="K1947" s="840">
        <v>2</v>
      </c>
      <c r="L1947" s="574">
        <v>12</v>
      </c>
      <c r="M1947" s="841">
        <v>21760.799999999999</v>
      </c>
      <c r="N1947" s="839">
        <v>2</v>
      </c>
      <c r="O1947" s="574">
        <v>6</v>
      </c>
      <c r="P1947" s="689">
        <v>11139.15</v>
      </c>
    </row>
    <row r="1948" spans="1:16" s="770" customFormat="1" ht="24">
      <c r="A1948" s="727" t="s">
        <v>18642</v>
      </c>
      <c r="B1948" s="693" t="s">
        <v>7471</v>
      </c>
      <c r="C1948" s="575" t="s">
        <v>73</v>
      </c>
      <c r="D1948" s="735" t="s">
        <v>818</v>
      </c>
      <c r="E1948" s="739">
        <v>1700</v>
      </c>
      <c r="F1948" s="573" t="s">
        <v>3471</v>
      </c>
      <c r="G1948" s="735" t="s">
        <v>3472</v>
      </c>
      <c r="H1948" s="735" t="s">
        <v>3473</v>
      </c>
      <c r="I1948" s="735" t="s">
        <v>782</v>
      </c>
      <c r="J1948" s="838" t="s">
        <v>3473</v>
      </c>
      <c r="K1948" s="840">
        <v>4</v>
      </c>
      <c r="L1948" s="574">
        <v>12</v>
      </c>
      <c r="M1948" s="841">
        <v>21760.799999999999</v>
      </c>
      <c r="N1948" s="839">
        <v>2</v>
      </c>
      <c r="O1948" s="574">
        <v>6</v>
      </c>
      <c r="P1948" s="689">
        <v>11139.15</v>
      </c>
    </row>
    <row r="1949" spans="1:16" s="770" customFormat="1" ht="24">
      <c r="A1949" s="727" t="s">
        <v>18642</v>
      </c>
      <c r="B1949" s="693" t="s">
        <v>7471</v>
      </c>
      <c r="C1949" s="575" t="s">
        <v>73</v>
      </c>
      <c r="D1949" s="735" t="s">
        <v>847</v>
      </c>
      <c r="E1949" s="739">
        <v>1750</v>
      </c>
      <c r="F1949" s="573" t="s">
        <v>3474</v>
      </c>
      <c r="G1949" s="735" t="s">
        <v>3475</v>
      </c>
      <c r="H1949" s="735" t="s">
        <v>1060</v>
      </c>
      <c r="I1949" s="735" t="s">
        <v>771</v>
      </c>
      <c r="J1949" s="838" t="s">
        <v>1061</v>
      </c>
      <c r="K1949" s="840">
        <v>2</v>
      </c>
      <c r="L1949" s="574">
        <v>12</v>
      </c>
      <c r="M1949" s="841">
        <v>22360.799999999999</v>
      </c>
      <c r="N1949" s="839">
        <v>2</v>
      </c>
      <c r="O1949" s="574">
        <v>6</v>
      </c>
      <c r="P1949" s="689">
        <v>11461.65</v>
      </c>
    </row>
    <row r="1950" spans="1:16" s="770" customFormat="1" ht="24">
      <c r="A1950" s="727" t="s">
        <v>18642</v>
      </c>
      <c r="B1950" s="693" t="s">
        <v>7471</v>
      </c>
      <c r="C1950" s="575" t="s">
        <v>73</v>
      </c>
      <c r="D1950" s="735" t="s">
        <v>974</v>
      </c>
      <c r="E1950" s="739">
        <v>3400</v>
      </c>
      <c r="F1950" s="573" t="s">
        <v>3476</v>
      </c>
      <c r="G1950" s="735" t="s">
        <v>3477</v>
      </c>
      <c r="H1950" s="735" t="s">
        <v>934</v>
      </c>
      <c r="I1950" s="735" t="s">
        <v>771</v>
      </c>
      <c r="J1950" s="838" t="s">
        <v>934</v>
      </c>
      <c r="K1950" s="840">
        <v>3</v>
      </c>
      <c r="L1950" s="574">
        <v>12</v>
      </c>
      <c r="M1950" s="841">
        <v>42160.800000000003</v>
      </c>
      <c r="N1950" s="839">
        <v>3</v>
      </c>
      <c r="O1950" s="574">
        <v>6</v>
      </c>
      <c r="P1950" s="689">
        <v>21444.9</v>
      </c>
    </row>
    <row r="1951" spans="1:16" s="770" customFormat="1" ht="24">
      <c r="A1951" s="727" t="s">
        <v>18642</v>
      </c>
      <c r="B1951" s="693" t="s">
        <v>7471</v>
      </c>
      <c r="C1951" s="575" t="s">
        <v>73</v>
      </c>
      <c r="D1951" s="735" t="s">
        <v>818</v>
      </c>
      <c r="E1951" s="739">
        <v>1700</v>
      </c>
      <c r="F1951" s="573" t="s">
        <v>3478</v>
      </c>
      <c r="G1951" s="735" t="s">
        <v>3479</v>
      </c>
      <c r="H1951" s="735" t="s">
        <v>21</v>
      </c>
      <c r="I1951" s="735" t="s">
        <v>21</v>
      </c>
      <c r="J1951" s="838" t="s">
        <v>21</v>
      </c>
      <c r="K1951" s="840">
        <v>1</v>
      </c>
      <c r="L1951" s="574">
        <v>6</v>
      </c>
      <c r="M1951" s="841">
        <v>9887.36</v>
      </c>
      <c r="N1951" s="839">
        <v>2</v>
      </c>
      <c r="O1951" s="574">
        <v>7</v>
      </c>
      <c r="P1951" s="689">
        <v>11069.85</v>
      </c>
    </row>
    <row r="1952" spans="1:16" s="770" customFormat="1" ht="24">
      <c r="A1952" s="727" t="s">
        <v>18642</v>
      </c>
      <c r="B1952" s="693" t="s">
        <v>7471</v>
      </c>
      <c r="C1952" s="575" t="s">
        <v>73</v>
      </c>
      <c r="D1952" s="735" t="s">
        <v>1770</v>
      </c>
      <c r="E1952" s="739">
        <v>2100</v>
      </c>
      <c r="F1952" s="573" t="s">
        <v>3480</v>
      </c>
      <c r="G1952" s="735" t="s">
        <v>3481</v>
      </c>
      <c r="H1952" s="735" t="s">
        <v>21</v>
      </c>
      <c r="I1952" s="735" t="s">
        <v>21</v>
      </c>
      <c r="J1952" s="838" t="s">
        <v>21</v>
      </c>
      <c r="K1952" s="840">
        <v>1</v>
      </c>
      <c r="L1952" s="574">
        <v>1</v>
      </c>
      <c r="M1952" s="841">
        <v>1583.4</v>
      </c>
      <c r="N1952" s="839">
        <v>2</v>
      </c>
      <c r="O1952" s="574">
        <v>6</v>
      </c>
      <c r="P1952" s="689">
        <v>13644.9</v>
      </c>
    </row>
    <row r="1953" spans="1:16" s="770" customFormat="1" ht="24">
      <c r="A1953" s="727" t="s">
        <v>18642</v>
      </c>
      <c r="B1953" s="693" t="s">
        <v>7471</v>
      </c>
      <c r="C1953" s="575" t="s">
        <v>73</v>
      </c>
      <c r="D1953" s="735" t="s">
        <v>913</v>
      </c>
      <c r="E1953" s="739">
        <v>1600</v>
      </c>
      <c r="F1953" s="573" t="s">
        <v>3482</v>
      </c>
      <c r="G1953" s="735" t="s">
        <v>3483</v>
      </c>
      <c r="H1953" s="735" t="s">
        <v>920</v>
      </c>
      <c r="I1953" s="735" t="s">
        <v>1031</v>
      </c>
      <c r="J1953" s="838" t="s">
        <v>920</v>
      </c>
      <c r="K1953" s="840">
        <v>2</v>
      </c>
      <c r="L1953" s="574">
        <v>12</v>
      </c>
      <c r="M1953" s="841">
        <v>20560.8</v>
      </c>
      <c r="N1953" s="839">
        <v>2</v>
      </c>
      <c r="O1953" s="574">
        <v>6</v>
      </c>
      <c r="P1953" s="689">
        <v>10494.15</v>
      </c>
    </row>
    <row r="1954" spans="1:16" s="770" customFormat="1" ht="36">
      <c r="A1954" s="727" t="s">
        <v>18642</v>
      </c>
      <c r="B1954" s="693" t="s">
        <v>7471</v>
      </c>
      <c r="C1954" s="575" t="s">
        <v>73</v>
      </c>
      <c r="D1954" s="735" t="s">
        <v>799</v>
      </c>
      <c r="E1954" s="739">
        <v>1850</v>
      </c>
      <c r="F1954" s="573" t="s">
        <v>3484</v>
      </c>
      <c r="G1954" s="735" t="s">
        <v>3485</v>
      </c>
      <c r="H1954" s="735" t="s">
        <v>1920</v>
      </c>
      <c r="I1954" s="735" t="s">
        <v>944</v>
      </c>
      <c r="J1954" s="838" t="s">
        <v>1920</v>
      </c>
      <c r="K1954" s="840">
        <v>3</v>
      </c>
      <c r="L1954" s="574">
        <v>12</v>
      </c>
      <c r="M1954" s="841">
        <v>23560.799999999999</v>
      </c>
      <c r="N1954" s="839">
        <v>2</v>
      </c>
      <c r="O1954" s="574">
        <v>6</v>
      </c>
      <c r="P1954" s="689">
        <v>12106.65</v>
      </c>
    </row>
    <row r="1955" spans="1:16" s="770" customFormat="1" ht="24">
      <c r="A1955" s="727" t="s">
        <v>18642</v>
      </c>
      <c r="B1955" s="693" t="s">
        <v>7471</v>
      </c>
      <c r="C1955" s="575" t="s">
        <v>73</v>
      </c>
      <c r="D1955" s="735" t="s">
        <v>974</v>
      </c>
      <c r="E1955" s="739">
        <v>3400</v>
      </c>
      <c r="F1955" s="573" t="s">
        <v>3486</v>
      </c>
      <c r="G1955" s="735" t="s">
        <v>3487</v>
      </c>
      <c r="H1955" s="735" t="s">
        <v>2190</v>
      </c>
      <c r="I1955" s="735" t="s">
        <v>921</v>
      </c>
      <c r="J1955" s="838" t="s">
        <v>2190</v>
      </c>
      <c r="K1955" s="840">
        <v>2</v>
      </c>
      <c r="L1955" s="574">
        <v>11</v>
      </c>
      <c r="M1955" s="841">
        <v>35134</v>
      </c>
      <c r="N1955" s="839" t="s">
        <v>786</v>
      </c>
      <c r="O1955" s="574" t="s">
        <v>786</v>
      </c>
      <c r="P1955" s="689"/>
    </row>
    <row r="1956" spans="1:16" s="770" customFormat="1" ht="29.45" customHeight="1">
      <c r="A1956" s="727" t="s">
        <v>18642</v>
      </c>
      <c r="B1956" s="693" t="s">
        <v>7471</v>
      </c>
      <c r="C1956" s="575" t="s">
        <v>73</v>
      </c>
      <c r="D1956" s="735" t="s">
        <v>818</v>
      </c>
      <c r="E1956" s="739">
        <v>1700</v>
      </c>
      <c r="F1956" s="573" t="s">
        <v>3488</v>
      </c>
      <c r="G1956" s="735" t="s">
        <v>3489</v>
      </c>
      <c r="H1956" s="735" t="s">
        <v>1557</v>
      </c>
      <c r="I1956" s="735" t="s">
        <v>802</v>
      </c>
      <c r="J1956" s="838" t="s">
        <v>1557</v>
      </c>
      <c r="K1956" s="840">
        <v>2</v>
      </c>
      <c r="L1956" s="574">
        <v>5</v>
      </c>
      <c r="M1956" s="841">
        <v>9067</v>
      </c>
      <c r="N1956" s="839" t="s">
        <v>786</v>
      </c>
      <c r="O1956" s="574" t="s">
        <v>786</v>
      </c>
      <c r="P1956" s="689"/>
    </row>
    <row r="1957" spans="1:16" s="770" customFormat="1" ht="29.45" customHeight="1">
      <c r="A1957" s="727" t="s">
        <v>18642</v>
      </c>
      <c r="B1957" s="693" t="s">
        <v>7471</v>
      </c>
      <c r="C1957" s="575" t="s">
        <v>73</v>
      </c>
      <c r="D1957" s="735" t="s">
        <v>1806</v>
      </c>
      <c r="E1957" s="739">
        <v>3400</v>
      </c>
      <c r="F1957" s="573" t="s">
        <v>3490</v>
      </c>
      <c r="G1957" s="735" t="s">
        <v>3491</v>
      </c>
      <c r="H1957" s="735" t="s">
        <v>934</v>
      </c>
      <c r="I1957" s="735" t="s">
        <v>771</v>
      </c>
      <c r="J1957" s="838" t="s">
        <v>934</v>
      </c>
      <c r="K1957" s="840">
        <v>2</v>
      </c>
      <c r="L1957" s="574">
        <v>12</v>
      </c>
      <c r="M1957" s="841">
        <v>42160.800000000003</v>
      </c>
      <c r="N1957" s="839">
        <v>2</v>
      </c>
      <c r="O1957" s="574">
        <v>6</v>
      </c>
      <c r="P1957" s="689">
        <v>21444.9</v>
      </c>
    </row>
    <row r="1958" spans="1:16" s="770" customFormat="1" ht="29.45" customHeight="1">
      <c r="A1958" s="727" t="s">
        <v>18642</v>
      </c>
      <c r="B1958" s="693" t="s">
        <v>7471</v>
      </c>
      <c r="C1958" s="575" t="s">
        <v>73</v>
      </c>
      <c r="D1958" s="735" t="s">
        <v>1492</v>
      </c>
      <c r="E1958" s="739">
        <v>3900</v>
      </c>
      <c r="F1958" s="573" t="s">
        <v>3492</v>
      </c>
      <c r="G1958" s="735" t="s">
        <v>3493</v>
      </c>
      <c r="H1958" s="735" t="s">
        <v>935</v>
      </c>
      <c r="I1958" s="735" t="s">
        <v>802</v>
      </c>
      <c r="J1958" s="838" t="s">
        <v>776</v>
      </c>
      <c r="K1958" s="840">
        <v>2</v>
      </c>
      <c r="L1958" s="574">
        <v>12</v>
      </c>
      <c r="M1958" s="841">
        <v>48160.800000000003</v>
      </c>
      <c r="N1958" s="839">
        <v>2</v>
      </c>
      <c r="O1958" s="574">
        <v>6</v>
      </c>
      <c r="P1958" s="689">
        <v>24444.9</v>
      </c>
    </row>
    <row r="1959" spans="1:16" s="770" customFormat="1" ht="24">
      <c r="A1959" s="727" t="s">
        <v>18642</v>
      </c>
      <c r="B1959" s="693" t="s">
        <v>7471</v>
      </c>
      <c r="C1959" s="575" t="s">
        <v>73</v>
      </c>
      <c r="D1959" s="735" t="s">
        <v>1334</v>
      </c>
      <c r="E1959" s="739">
        <v>6000</v>
      </c>
      <c r="F1959" s="573" t="s">
        <v>3494</v>
      </c>
      <c r="G1959" s="735" t="s">
        <v>3495</v>
      </c>
      <c r="H1959" s="735" t="s">
        <v>854</v>
      </c>
      <c r="I1959" s="735" t="s">
        <v>771</v>
      </c>
      <c r="J1959" s="838" t="s">
        <v>1667</v>
      </c>
      <c r="K1959" s="840">
        <v>2</v>
      </c>
      <c r="L1959" s="574">
        <v>12</v>
      </c>
      <c r="M1959" s="841">
        <v>73360.800000000003</v>
      </c>
      <c r="N1959" s="839">
        <v>2</v>
      </c>
      <c r="O1959" s="574">
        <v>6</v>
      </c>
      <c r="P1959" s="689">
        <v>37044.9</v>
      </c>
    </row>
    <row r="1960" spans="1:16" s="770" customFormat="1" ht="24">
      <c r="A1960" s="727" t="s">
        <v>18642</v>
      </c>
      <c r="B1960" s="693" t="s">
        <v>7471</v>
      </c>
      <c r="C1960" s="575" t="s">
        <v>73</v>
      </c>
      <c r="D1960" s="735" t="s">
        <v>2982</v>
      </c>
      <c r="E1960" s="739">
        <v>1850</v>
      </c>
      <c r="F1960" s="573" t="s">
        <v>3496</v>
      </c>
      <c r="G1960" s="735" t="s">
        <v>3497</v>
      </c>
      <c r="H1960" s="735" t="s">
        <v>864</v>
      </c>
      <c r="I1960" s="735" t="s">
        <v>944</v>
      </c>
      <c r="J1960" s="838" t="s">
        <v>864</v>
      </c>
      <c r="K1960" s="840">
        <v>3</v>
      </c>
      <c r="L1960" s="574">
        <v>12</v>
      </c>
      <c r="M1960" s="841">
        <v>23560.799999999999</v>
      </c>
      <c r="N1960" s="839">
        <v>2</v>
      </c>
      <c r="O1960" s="574">
        <v>6</v>
      </c>
      <c r="P1960" s="689">
        <v>12106.65</v>
      </c>
    </row>
    <row r="1961" spans="1:16" s="770" customFormat="1" ht="36">
      <c r="A1961" s="727" t="s">
        <v>18642</v>
      </c>
      <c r="B1961" s="693" t="s">
        <v>7471</v>
      </c>
      <c r="C1961" s="575" t="s">
        <v>73</v>
      </c>
      <c r="D1961" s="735" t="s">
        <v>3498</v>
      </c>
      <c r="E1961" s="739">
        <v>3500</v>
      </c>
      <c r="F1961" s="573" t="s">
        <v>3499</v>
      </c>
      <c r="G1961" s="735" t="s">
        <v>3500</v>
      </c>
      <c r="H1961" s="735" t="s">
        <v>1409</v>
      </c>
      <c r="I1961" s="735" t="s">
        <v>771</v>
      </c>
      <c r="J1961" s="838" t="s">
        <v>3501</v>
      </c>
      <c r="K1961" s="840">
        <v>2</v>
      </c>
      <c r="L1961" s="574">
        <v>12</v>
      </c>
      <c r="M1961" s="841">
        <v>43360.800000000003</v>
      </c>
      <c r="N1961" s="839">
        <v>2</v>
      </c>
      <c r="O1961" s="574">
        <v>6</v>
      </c>
      <c r="P1961" s="689">
        <v>22044.9</v>
      </c>
    </row>
    <row r="1962" spans="1:16" s="770" customFormat="1" ht="24">
      <c r="A1962" s="727" t="s">
        <v>18642</v>
      </c>
      <c r="B1962" s="693" t="s">
        <v>7471</v>
      </c>
      <c r="C1962" s="575" t="s">
        <v>73</v>
      </c>
      <c r="D1962" s="735" t="s">
        <v>767</v>
      </c>
      <c r="E1962" s="739">
        <v>1700</v>
      </c>
      <c r="F1962" s="573" t="s">
        <v>3502</v>
      </c>
      <c r="G1962" s="735" t="s">
        <v>3503</v>
      </c>
      <c r="H1962" s="735" t="s">
        <v>1415</v>
      </c>
      <c r="I1962" s="735" t="s">
        <v>802</v>
      </c>
      <c r="J1962" s="838" t="s">
        <v>1415</v>
      </c>
      <c r="K1962" s="840">
        <v>4</v>
      </c>
      <c r="L1962" s="574">
        <v>12</v>
      </c>
      <c r="M1962" s="841">
        <v>21760.799999999999</v>
      </c>
      <c r="N1962" s="839">
        <v>2</v>
      </c>
      <c r="O1962" s="574">
        <v>6</v>
      </c>
      <c r="P1962" s="689">
        <v>11139.15</v>
      </c>
    </row>
    <row r="1963" spans="1:16" s="770" customFormat="1" ht="24">
      <c r="A1963" s="727" t="s">
        <v>18642</v>
      </c>
      <c r="B1963" s="693" t="s">
        <v>7471</v>
      </c>
      <c r="C1963" s="575" t="s">
        <v>73</v>
      </c>
      <c r="D1963" s="735" t="s">
        <v>855</v>
      </c>
      <c r="E1963" s="739">
        <v>1700</v>
      </c>
      <c r="F1963" s="573" t="s">
        <v>3504</v>
      </c>
      <c r="G1963" s="735" t="s">
        <v>3505</v>
      </c>
      <c r="H1963" s="735" t="s">
        <v>1195</v>
      </c>
      <c r="I1963" s="735" t="s">
        <v>771</v>
      </c>
      <c r="J1963" s="838" t="s">
        <v>1195</v>
      </c>
      <c r="K1963" s="840">
        <v>4</v>
      </c>
      <c r="L1963" s="574">
        <v>10</v>
      </c>
      <c r="M1963" s="841">
        <v>18134</v>
      </c>
      <c r="N1963" s="839" t="s">
        <v>786</v>
      </c>
      <c r="O1963" s="574" t="s">
        <v>786</v>
      </c>
      <c r="P1963" s="689"/>
    </row>
    <row r="1964" spans="1:16" s="770" customFormat="1" ht="31.9" customHeight="1">
      <c r="A1964" s="727" t="s">
        <v>18642</v>
      </c>
      <c r="B1964" s="693" t="s">
        <v>7471</v>
      </c>
      <c r="C1964" s="575" t="s">
        <v>73</v>
      </c>
      <c r="D1964" s="735" t="s">
        <v>847</v>
      </c>
      <c r="E1964" s="739">
        <v>1750</v>
      </c>
      <c r="F1964" s="573" t="s">
        <v>3506</v>
      </c>
      <c r="G1964" s="735" t="s">
        <v>3507</v>
      </c>
      <c r="H1964" s="735" t="s">
        <v>811</v>
      </c>
      <c r="I1964" s="735" t="s">
        <v>802</v>
      </c>
      <c r="J1964" s="838" t="s">
        <v>811</v>
      </c>
      <c r="K1964" s="840">
        <v>2</v>
      </c>
      <c r="L1964" s="574">
        <v>11</v>
      </c>
      <c r="M1964" s="841">
        <v>19778.5</v>
      </c>
      <c r="N1964" s="839">
        <v>2</v>
      </c>
      <c r="O1964" s="574">
        <v>6</v>
      </c>
      <c r="P1964" s="689">
        <v>11461.65</v>
      </c>
    </row>
    <row r="1965" spans="1:16" s="770" customFormat="1" ht="31.9" customHeight="1">
      <c r="A1965" s="727" t="s">
        <v>18642</v>
      </c>
      <c r="B1965" s="693" t="s">
        <v>7471</v>
      </c>
      <c r="C1965" s="575" t="s">
        <v>73</v>
      </c>
      <c r="D1965" s="735" t="s">
        <v>847</v>
      </c>
      <c r="E1965" s="739">
        <v>1750</v>
      </c>
      <c r="F1965" s="573" t="s">
        <v>3508</v>
      </c>
      <c r="G1965" s="735" t="s">
        <v>3509</v>
      </c>
      <c r="H1965" s="735" t="s">
        <v>824</v>
      </c>
      <c r="I1965" s="735" t="s">
        <v>771</v>
      </c>
      <c r="J1965" s="838" t="s">
        <v>825</v>
      </c>
      <c r="K1965" s="840">
        <v>2</v>
      </c>
      <c r="L1965" s="574">
        <v>12</v>
      </c>
      <c r="M1965" s="841">
        <v>22360.799999999999</v>
      </c>
      <c r="N1965" s="839">
        <v>2</v>
      </c>
      <c r="O1965" s="574">
        <v>6</v>
      </c>
      <c r="P1965" s="689">
        <v>11461.65</v>
      </c>
    </row>
    <row r="1966" spans="1:16" s="770" customFormat="1" ht="31.9" customHeight="1">
      <c r="A1966" s="727" t="s">
        <v>18642</v>
      </c>
      <c r="B1966" s="693" t="s">
        <v>7471</v>
      </c>
      <c r="C1966" s="575" t="s">
        <v>73</v>
      </c>
      <c r="D1966" s="735" t="s">
        <v>847</v>
      </c>
      <c r="E1966" s="739">
        <v>1750</v>
      </c>
      <c r="F1966" s="573" t="s">
        <v>3510</v>
      </c>
      <c r="G1966" s="735" t="s">
        <v>3511</v>
      </c>
      <c r="H1966" s="735" t="s">
        <v>824</v>
      </c>
      <c r="I1966" s="735" t="s">
        <v>771</v>
      </c>
      <c r="J1966" s="838" t="s">
        <v>825</v>
      </c>
      <c r="K1966" s="840">
        <v>2</v>
      </c>
      <c r="L1966" s="574">
        <v>12</v>
      </c>
      <c r="M1966" s="841">
        <v>22360.799999999999</v>
      </c>
      <c r="N1966" s="839">
        <v>2</v>
      </c>
      <c r="O1966" s="574">
        <v>6</v>
      </c>
      <c r="P1966" s="689">
        <v>11461.65</v>
      </c>
    </row>
    <row r="1967" spans="1:16" s="770" customFormat="1" ht="24">
      <c r="A1967" s="727" t="s">
        <v>18642</v>
      </c>
      <c r="B1967" s="693" t="s">
        <v>7471</v>
      </c>
      <c r="C1967" s="575" t="s">
        <v>73</v>
      </c>
      <c r="D1967" s="735" t="s">
        <v>3512</v>
      </c>
      <c r="E1967" s="739">
        <v>1800</v>
      </c>
      <c r="F1967" s="573" t="s">
        <v>3513</v>
      </c>
      <c r="G1967" s="735" t="s">
        <v>3514</v>
      </c>
      <c r="H1967" s="735" t="s">
        <v>920</v>
      </c>
      <c r="I1967" s="735" t="s">
        <v>771</v>
      </c>
      <c r="J1967" s="838" t="s">
        <v>1859</v>
      </c>
      <c r="K1967" s="840">
        <v>2</v>
      </c>
      <c r="L1967" s="574">
        <v>12</v>
      </c>
      <c r="M1967" s="841">
        <v>22960.799999999999</v>
      </c>
      <c r="N1967" s="839">
        <v>2</v>
      </c>
      <c r="O1967" s="574">
        <v>6</v>
      </c>
      <c r="P1967" s="689">
        <v>11784.15</v>
      </c>
    </row>
    <row r="1968" spans="1:16" s="770" customFormat="1" ht="24">
      <c r="A1968" s="727" t="s">
        <v>18642</v>
      </c>
      <c r="B1968" s="693" t="s">
        <v>7471</v>
      </c>
      <c r="C1968" s="575" t="s">
        <v>73</v>
      </c>
      <c r="D1968" s="735" t="s">
        <v>3515</v>
      </c>
      <c r="E1968" s="739">
        <v>2500</v>
      </c>
      <c r="F1968" s="573" t="s">
        <v>3516</v>
      </c>
      <c r="G1968" s="735" t="s">
        <v>3517</v>
      </c>
      <c r="H1968" s="735" t="s">
        <v>888</v>
      </c>
      <c r="I1968" s="735" t="s">
        <v>802</v>
      </c>
      <c r="J1968" s="838" t="s">
        <v>888</v>
      </c>
      <c r="K1968" s="840">
        <v>2</v>
      </c>
      <c r="L1968" s="574">
        <v>14</v>
      </c>
      <c r="M1968" s="841">
        <v>29860.78</v>
      </c>
      <c r="N1968" s="839">
        <v>2</v>
      </c>
      <c r="O1968" s="574">
        <v>7</v>
      </c>
      <c r="P1968" s="689">
        <v>16044.9</v>
      </c>
    </row>
    <row r="1969" spans="1:16" s="770" customFormat="1" ht="24">
      <c r="A1969" s="727" t="s">
        <v>18642</v>
      </c>
      <c r="B1969" s="693" t="s">
        <v>7471</v>
      </c>
      <c r="C1969" s="575" t="s">
        <v>73</v>
      </c>
      <c r="D1969" s="735" t="s">
        <v>818</v>
      </c>
      <c r="E1969" s="739">
        <v>1700</v>
      </c>
      <c r="F1969" s="573" t="s">
        <v>3518</v>
      </c>
      <c r="G1969" s="735" t="s">
        <v>3519</v>
      </c>
      <c r="H1969" s="735" t="s">
        <v>1724</v>
      </c>
      <c r="I1969" s="735" t="s">
        <v>802</v>
      </c>
      <c r="J1969" s="838" t="s">
        <v>3520</v>
      </c>
      <c r="K1969" s="840">
        <v>4</v>
      </c>
      <c r="L1969" s="574">
        <v>12</v>
      </c>
      <c r="M1969" s="841">
        <v>21760.799999999999</v>
      </c>
      <c r="N1969" s="839">
        <v>2</v>
      </c>
      <c r="O1969" s="574">
        <v>6</v>
      </c>
      <c r="P1969" s="689">
        <v>11139.15</v>
      </c>
    </row>
    <row r="1970" spans="1:16" s="770" customFormat="1" ht="48">
      <c r="A1970" s="727" t="s">
        <v>18642</v>
      </c>
      <c r="B1970" s="693" t="s">
        <v>7471</v>
      </c>
      <c r="C1970" s="575" t="s">
        <v>73</v>
      </c>
      <c r="D1970" s="735" t="s">
        <v>2647</v>
      </c>
      <c r="E1970" s="739">
        <v>1800</v>
      </c>
      <c r="F1970" s="573" t="s">
        <v>3521</v>
      </c>
      <c r="G1970" s="735" t="s">
        <v>3522</v>
      </c>
      <c r="H1970" s="735" t="s">
        <v>3523</v>
      </c>
      <c r="I1970" s="735" t="s">
        <v>782</v>
      </c>
      <c r="J1970" s="838" t="s">
        <v>3524</v>
      </c>
      <c r="K1970" s="840">
        <v>2</v>
      </c>
      <c r="L1970" s="574">
        <v>10</v>
      </c>
      <c r="M1970" s="841">
        <v>16680.599999999999</v>
      </c>
      <c r="N1970" s="839">
        <v>1</v>
      </c>
      <c r="O1970" s="574">
        <v>2</v>
      </c>
      <c r="P1970" s="689">
        <v>3936.15</v>
      </c>
    </row>
    <row r="1971" spans="1:16" s="770" customFormat="1" ht="24">
      <c r="A1971" s="727" t="s">
        <v>18642</v>
      </c>
      <c r="B1971" s="693" t="s">
        <v>7471</v>
      </c>
      <c r="C1971" s="575" t="s">
        <v>73</v>
      </c>
      <c r="D1971" s="735" t="s">
        <v>3525</v>
      </c>
      <c r="E1971" s="739">
        <v>2100</v>
      </c>
      <c r="F1971" s="573" t="s">
        <v>3526</v>
      </c>
      <c r="G1971" s="735" t="s">
        <v>3527</v>
      </c>
      <c r="H1971" s="735" t="s">
        <v>824</v>
      </c>
      <c r="I1971" s="735" t="s">
        <v>802</v>
      </c>
      <c r="J1971" s="838" t="s">
        <v>825</v>
      </c>
      <c r="K1971" s="840">
        <v>1</v>
      </c>
      <c r="L1971" s="574">
        <v>2</v>
      </c>
      <c r="M1971" s="841">
        <v>4426.8</v>
      </c>
      <c r="N1971" s="839">
        <v>2</v>
      </c>
      <c r="O1971" s="574">
        <v>6</v>
      </c>
      <c r="P1971" s="689">
        <v>21444.9</v>
      </c>
    </row>
    <row r="1972" spans="1:16" s="770" customFormat="1" ht="24">
      <c r="A1972" s="727" t="s">
        <v>18642</v>
      </c>
      <c r="B1972" s="693" t="s">
        <v>7471</v>
      </c>
      <c r="C1972" s="575" t="s">
        <v>73</v>
      </c>
      <c r="D1972" s="735" t="s">
        <v>1806</v>
      </c>
      <c r="E1972" s="739">
        <v>3400</v>
      </c>
      <c r="F1972" s="573" t="s">
        <v>3526</v>
      </c>
      <c r="G1972" s="735" t="s">
        <v>3527</v>
      </c>
      <c r="H1972" s="735" t="s">
        <v>824</v>
      </c>
      <c r="I1972" s="735" t="s">
        <v>802</v>
      </c>
      <c r="J1972" s="838" t="s">
        <v>825</v>
      </c>
      <c r="K1972" s="840">
        <v>2</v>
      </c>
      <c r="L1972" s="574">
        <v>11</v>
      </c>
      <c r="M1972" s="841">
        <v>35827.33</v>
      </c>
      <c r="N1972" s="839">
        <v>2</v>
      </c>
      <c r="O1972" s="574">
        <v>6</v>
      </c>
      <c r="P1972" s="689">
        <v>21444.9</v>
      </c>
    </row>
    <row r="1973" spans="1:16" s="770" customFormat="1" ht="24">
      <c r="A1973" s="727" t="s">
        <v>18642</v>
      </c>
      <c r="B1973" s="693" t="s">
        <v>7471</v>
      </c>
      <c r="C1973" s="575" t="s">
        <v>73</v>
      </c>
      <c r="D1973" s="735" t="s">
        <v>1014</v>
      </c>
      <c r="E1973" s="739">
        <v>1600</v>
      </c>
      <c r="F1973" s="573" t="s">
        <v>3528</v>
      </c>
      <c r="G1973" s="735" t="s">
        <v>3529</v>
      </c>
      <c r="H1973" s="735" t="s">
        <v>864</v>
      </c>
      <c r="I1973" s="735" t="s">
        <v>771</v>
      </c>
      <c r="J1973" s="838" t="s">
        <v>864</v>
      </c>
      <c r="K1973" s="840">
        <v>2</v>
      </c>
      <c r="L1973" s="574">
        <v>12</v>
      </c>
      <c r="M1973" s="841">
        <v>20560.8</v>
      </c>
      <c r="N1973" s="839">
        <v>2</v>
      </c>
      <c r="O1973" s="574">
        <v>6</v>
      </c>
      <c r="P1973" s="689">
        <v>10494.15</v>
      </c>
    </row>
    <row r="1974" spans="1:16" s="770" customFormat="1" ht="24">
      <c r="A1974" s="727" t="s">
        <v>18642</v>
      </c>
      <c r="B1974" s="693" t="s">
        <v>7471</v>
      </c>
      <c r="C1974" s="575" t="s">
        <v>73</v>
      </c>
      <c r="D1974" s="735" t="s">
        <v>1140</v>
      </c>
      <c r="E1974" s="739">
        <v>1800</v>
      </c>
      <c r="F1974" s="573" t="s">
        <v>3530</v>
      </c>
      <c r="G1974" s="735" t="s">
        <v>3531</v>
      </c>
      <c r="H1974" s="735" t="s">
        <v>21</v>
      </c>
      <c r="I1974" s="735" t="s">
        <v>21</v>
      </c>
      <c r="J1974" s="838" t="s">
        <v>21</v>
      </c>
      <c r="K1974" s="840">
        <v>1</v>
      </c>
      <c r="L1974" s="574">
        <v>6</v>
      </c>
      <c r="M1974" s="841">
        <v>10550.7</v>
      </c>
      <c r="N1974" s="839">
        <v>2</v>
      </c>
      <c r="O1974" s="574">
        <v>6</v>
      </c>
      <c r="P1974" s="689">
        <v>11784.15</v>
      </c>
    </row>
    <row r="1975" spans="1:16" s="770" customFormat="1" ht="36">
      <c r="A1975" s="727" t="s">
        <v>18642</v>
      </c>
      <c r="B1975" s="693" t="s">
        <v>7471</v>
      </c>
      <c r="C1975" s="575" t="s">
        <v>73</v>
      </c>
      <c r="D1975" s="735" t="s">
        <v>828</v>
      </c>
      <c r="E1975" s="739">
        <v>2100</v>
      </c>
      <c r="F1975" s="573" t="s">
        <v>3532</v>
      </c>
      <c r="G1975" s="735" t="s">
        <v>3533</v>
      </c>
      <c r="H1975" s="735" t="s">
        <v>2985</v>
      </c>
      <c r="I1975" s="735" t="s">
        <v>1031</v>
      </c>
      <c r="J1975" s="838" t="s">
        <v>888</v>
      </c>
      <c r="K1975" s="840">
        <v>2</v>
      </c>
      <c r="L1975" s="574">
        <v>12</v>
      </c>
      <c r="M1975" s="841">
        <v>26560.799999999999</v>
      </c>
      <c r="N1975" s="839">
        <v>2</v>
      </c>
      <c r="O1975" s="574">
        <v>6</v>
      </c>
      <c r="P1975" s="689">
        <v>13644.9</v>
      </c>
    </row>
    <row r="1976" spans="1:16" s="770" customFormat="1" ht="24">
      <c r="A1976" s="727" t="s">
        <v>18642</v>
      </c>
      <c r="B1976" s="693" t="s">
        <v>7471</v>
      </c>
      <c r="C1976" s="575" t="s">
        <v>73</v>
      </c>
      <c r="D1976" s="735" t="s">
        <v>925</v>
      </c>
      <c r="E1976" s="739">
        <v>3400</v>
      </c>
      <c r="F1976" s="573" t="s">
        <v>3534</v>
      </c>
      <c r="G1976" s="735" t="s">
        <v>3535</v>
      </c>
      <c r="H1976" s="735" t="s">
        <v>824</v>
      </c>
      <c r="I1976" s="735" t="s">
        <v>771</v>
      </c>
      <c r="J1976" s="838" t="s">
        <v>825</v>
      </c>
      <c r="K1976" s="840">
        <v>1</v>
      </c>
      <c r="L1976" s="574">
        <v>3</v>
      </c>
      <c r="M1976" s="841">
        <v>10656.86</v>
      </c>
      <c r="N1976" s="839">
        <v>2</v>
      </c>
      <c r="O1976" s="574">
        <v>6</v>
      </c>
      <c r="P1976" s="689">
        <v>21444.9</v>
      </c>
    </row>
    <row r="1977" spans="1:16" s="770" customFormat="1" ht="24">
      <c r="A1977" s="727" t="s">
        <v>18642</v>
      </c>
      <c r="B1977" s="693" t="s">
        <v>7471</v>
      </c>
      <c r="C1977" s="575" t="s">
        <v>73</v>
      </c>
      <c r="D1977" s="735" t="s">
        <v>2278</v>
      </c>
      <c r="E1977" s="739">
        <v>2900</v>
      </c>
      <c r="F1977" s="573" t="s">
        <v>3534</v>
      </c>
      <c r="G1977" s="735" t="s">
        <v>3535</v>
      </c>
      <c r="H1977" s="735" t="s">
        <v>824</v>
      </c>
      <c r="I1977" s="735" t="s">
        <v>771</v>
      </c>
      <c r="J1977" s="838" t="s">
        <v>825</v>
      </c>
      <c r="K1977" s="840">
        <v>2</v>
      </c>
      <c r="L1977" s="574">
        <v>9</v>
      </c>
      <c r="M1977" s="841">
        <v>27120.6</v>
      </c>
      <c r="N1977" s="839">
        <v>2</v>
      </c>
      <c r="O1977" s="574">
        <v>6</v>
      </c>
      <c r="P1977" s="689">
        <v>21444.9</v>
      </c>
    </row>
    <row r="1978" spans="1:16" s="770" customFormat="1" ht="24">
      <c r="A1978" s="727" t="s">
        <v>18642</v>
      </c>
      <c r="B1978" s="693" t="s">
        <v>7471</v>
      </c>
      <c r="C1978" s="575" t="s">
        <v>73</v>
      </c>
      <c r="D1978" s="735" t="s">
        <v>1014</v>
      </c>
      <c r="E1978" s="739">
        <v>1600</v>
      </c>
      <c r="F1978" s="573" t="s">
        <v>3536</v>
      </c>
      <c r="G1978" s="735" t="s">
        <v>3537</v>
      </c>
      <c r="H1978" s="735" t="s">
        <v>864</v>
      </c>
      <c r="I1978" s="735" t="s">
        <v>771</v>
      </c>
      <c r="J1978" s="838" t="s">
        <v>864</v>
      </c>
      <c r="K1978" s="840">
        <v>2</v>
      </c>
      <c r="L1978" s="574">
        <v>12</v>
      </c>
      <c r="M1978" s="841">
        <v>20560.8</v>
      </c>
      <c r="N1978" s="839">
        <v>2</v>
      </c>
      <c r="O1978" s="574">
        <v>6</v>
      </c>
      <c r="P1978" s="689">
        <v>10494.15</v>
      </c>
    </row>
    <row r="1979" spans="1:16" s="770" customFormat="1" ht="24">
      <c r="A1979" s="727" t="s">
        <v>18642</v>
      </c>
      <c r="B1979" s="693" t="s">
        <v>7471</v>
      </c>
      <c r="C1979" s="575" t="s">
        <v>73</v>
      </c>
      <c r="D1979" s="735" t="s">
        <v>813</v>
      </c>
      <c r="E1979" s="739">
        <v>1900</v>
      </c>
      <c r="F1979" s="573" t="s">
        <v>3538</v>
      </c>
      <c r="G1979" s="735" t="s">
        <v>3539</v>
      </c>
      <c r="H1979" s="735" t="s">
        <v>859</v>
      </c>
      <c r="I1979" s="735" t="s">
        <v>802</v>
      </c>
      <c r="J1979" s="838" t="s">
        <v>1528</v>
      </c>
      <c r="K1979" s="840">
        <v>4</v>
      </c>
      <c r="L1979" s="574">
        <v>12</v>
      </c>
      <c r="M1979" s="841">
        <v>24160.799999999999</v>
      </c>
      <c r="N1979" s="839">
        <v>3</v>
      </c>
      <c r="O1979" s="574">
        <v>6</v>
      </c>
      <c r="P1979" s="689">
        <v>12429.15</v>
      </c>
    </row>
    <row r="1980" spans="1:16" s="770" customFormat="1" ht="24">
      <c r="A1980" s="727" t="s">
        <v>18642</v>
      </c>
      <c r="B1980" s="693" t="s">
        <v>7471</v>
      </c>
      <c r="C1980" s="575" t="s">
        <v>73</v>
      </c>
      <c r="D1980" s="735" t="s">
        <v>767</v>
      </c>
      <c r="E1980" s="739">
        <v>1700</v>
      </c>
      <c r="F1980" s="573" t="s">
        <v>3540</v>
      </c>
      <c r="G1980" s="735" t="s">
        <v>3541</v>
      </c>
      <c r="H1980" s="735" t="s">
        <v>770</v>
      </c>
      <c r="I1980" s="735" t="s">
        <v>771</v>
      </c>
      <c r="J1980" s="838" t="s">
        <v>3542</v>
      </c>
      <c r="K1980" s="840">
        <v>4</v>
      </c>
      <c r="L1980" s="574">
        <v>12</v>
      </c>
      <c r="M1980" s="841">
        <v>21760.799999999999</v>
      </c>
      <c r="N1980" s="839">
        <v>3</v>
      </c>
      <c r="O1980" s="574">
        <v>6</v>
      </c>
      <c r="P1980" s="689">
        <v>12429.15</v>
      </c>
    </row>
    <row r="1981" spans="1:16" s="770" customFormat="1" ht="24">
      <c r="A1981" s="727" t="s">
        <v>18642</v>
      </c>
      <c r="B1981" s="693" t="s">
        <v>7471</v>
      </c>
      <c r="C1981" s="575" t="s">
        <v>73</v>
      </c>
      <c r="D1981" s="735" t="s">
        <v>813</v>
      </c>
      <c r="E1981" s="739">
        <v>1900</v>
      </c>
      <c r="F1981" s="573" t="s">
        <v>3540</v>
      </c>
      <c r="G1981" s="735" t="s">
        <v>3541</v>
      </c>
      <c r="H1981" s="735" t="s">
        <v>770</v>
      </c>
      <c r="I1981" s="735" t="s">
        <v>771</v>
      </c>
      <c r="J1981" s="838" t="s">
        <v>3542</v>
      </c>
      <c r="K1981" s="840">
        <v>1</v>
      </c>
      <c r="L1981" s="574">
        <v>1</v>
      </c>
      <c r="M1981" s="841">
        <v>186.66</v>
      </c>
      <c r="N1981" s="839">
        <v>3</v>
      </c>
      <c r="O1981" s="574">
        <v>6</v>
      </c>
      <c r="P1981" s="689">
        <v>12429.15</v>
      </c>
    </row>
    <row r="1982" spans="1:16" s="770" customFormat="1" ht="24">
      <c r="A1982" s="727" t="s">
        <v>18642</v>
      </c>
      <c r="B1982" s="693" t="s">
        <v>7471</v>
      </c>
      <c r="C1982" s="575" t="s">
        <v>73</v>
      </c>
      <c r="D1982" s="735" t="s">
        <v>1025</v>
      </c>
      <c r="E1982" s="739">
        <v>1900</v>
      </c>
      <c r="F1982" s="573" t="s">
        <v>3543</v>
      </c>
      <c r="G1982" s="735" t="s">
        <v>3544</v>
      </c>
      <c r="H1982" s="735" t="s">
        <v>770</v>
      </c>
      <c r="I1982" s="735" t="s">
        <v>771</v>
      </c>
      <c r="J1982" s="838" t="s">
        <v>3545</v>
      </c>
      <c r="K1982" s="840">
        <v>4</v>
      </c>
      <c r="L1982" s="574">
        <v>12</v>
      </c>
      <c r="M1982" s="841">
        <v>24160.799999999999</v>
      </c>
      <c r="N1982" s="839">
        <v>2</v>
      </c>
      <c r="O1982" s="574">
        <v>6</v>
      </c>
      <c r="P1982" s="689">
        <v>12429.15</v>
      </c>
    </row>
    <row r="1983" spans="1:16" s="770" customFormat="1" ht="24">
      <c r="A1983" s="727" t="s">
        <v>18642</v>
      </c>
      <c r="B1983" s="693" t="s">
        <v>7471</v>
      </c>
      <c r="C1983" s="575" t="s">
        <v>73</v>
      </c>
      <c r="D1983" s="735" t="s">
        <v>783</v>
      </c>
      <c r="E1983" s="739">
        <v>1500</v>
      </c>
      <c r="F1983" s="573" t="s">
        <v>3546</v>
      </c>
      <c r="G1983" s="735" t="s">
        <v>3547</v>
      </c>
      <c r="H1983" s="735" t="s">
        <v>21</v>
      </c>
      <c r="I1983" s="735" t="s">
        <v>21</v>
      </c>
      <c r="J1983" s="838" t="s">
        <v>21</v>
      </c>
      <c r="K1983" s="840">
        <v>1</v>
      </c>
      <c r="L1983" s="574">
        <v>1</v>
      </c>
      <c r="M1983" s="841">
        <v>1613.4</v>
      </c>
      <c r="N1983" s="839" t="s">
        <v>786</v>
      </c>
      <c r="O1983" s="574" t="s">
        <v>786</v>
      </c>
      <c r="P1983" s="689"/>
    </row>
    <row r="1984" spans="1:16" s="770" customFormat="1" ht="24">
      <c r="A1984" s="727" t="s">
        <v>18642</v>
      </c>
      <c r="B1984" s="693" t="s">
        <v>7471</v>
      </c>
      <c r="C1984" s="575" t="s">
        <v>73</v>
      </c>
      <c r="D1984" s="735" t="s">
        <v>1378</v>
      </c>
      <c r="E1984" s="739">
        <v>2900</v>
      </c>
      <c r="F1984" s="573" t="s">
        <v>3548</v>
      </c>
      <c r="G1984" s="735" t="s">
        <v>3549</v>
      </c>
      <c r="H1984" s="735" t="s">
        <v>934</v>
      </c>
      <c r="I1984" s="735" t="s">
        <v>802</v>
      </c>
      <c r="J1984" s="838" t="s">
        <v>934</v>
      </c>
      <c r="K1984" s="840">
        <v>2</v>
      </c>
      <c r="L1984" s="574">
        <v>12</v>
      </c>
      <c r="M1984" s="841">
        <v>36160.800000000003</v>
      </c>
      <c r="N1984" s="839">
        <v>1</v>
      </c>
      <c r="O1984" s="574">
        <v>1</v>
      </c>
      <c r="P1984" s="689">
        <v>3074.15</v>
      </c>
    </row>
    <row r="1985" spans="1:16" s="770" customFormat="1" ht="24">
      <c r="A1985" s="727" t="s">
        <v>18642</v>
      </c>
      <c r="B1985" s="693" t="s">
        <v>7471</v>
      </c>
      <c r="C1985" s="575" t="s">
        <v>73</v>
      </c>
      <c r="D1985" s="735" t="s">
        <v>821</v>
      </c>
      <c r="E1985" s="739">
        <v>1900</v>
      </c>
      <c r="F1985" s="573" t="s">
        <v>3550</v>
      </c>
      <c r="G1985" s="735" t="s">
        <v>3551</v>
      </c>
      <c r="H1985" s="735" t="s">
        <v>824</v>
      </c>
      <c r="I1985" s="735" t="s">
        <v>771</v>
      </c>
      <c r="J1985" s="838" t="s">
        <v>825</v>
      </c>
      <c r="K1985" s="840">
        <v>2</v>
      </c>
      <c r="L1985" s="574">
        <v>7</v>
      </c>
      <c r="M1985" s="841">
        <v>14093.8</v>
      </c>
      <c r="N1985" s="839" t="s">
        <v>786</v>
      </c>
      <c r="O1985" s="574" t="s">
        <v>786</v>
      </c>
      <c r="P1985" s="689"/>
    </row>
    <row r="1986" spans="1:16" s="770" customFormat="1" ht="24">
      <c r="A1986" s="727" t="s">
        <v>18642</v>
      </c>
      <c r="B1986" s="693" t="s">
        <v>7471</v>
      </c>
      <c r="C1986" s="575" t="s">
        <v>73</v>
      </c>
      <c r="D1986" s="735" t="s">
        <v>1025</v>
      </c>
      <c r="E1986" s="739">
        <v>1900</v>
      </c>
      <c r="F1986" s="573" t="s">
        <v>3552</v>
      </c>
      <c r="G1986" s="735" t="s">
        <v>3553</v>
      </c>
      <c r="H1986" s="735" t="s">
        <v>824</v>
      </c>
      <c r="I1986" s="735" t="s">
        <v>771</v>
      </c>
      <c r="J1986" s="838" t="s">
        <v>3554</v>
      </c>
      <c r="K1986" s="840">
        <v>4</v>
      </c>
      <c r="L1986" s="574">
        <v>12</v>
      </c>
      <c r="M1986" s="841">
        <v>24160.799999999999</v>
      </c>
      <c r="N1986" s="839">
        <v>2</v>
      </c>
      <c r="O1986" s="574">
        <v>6</v>
      </c>
      <c r="P1986" s="689">
        <v>12429.15</v>
      </c>
    </row>
    <row r="1987" spans="1:16" s="770" customFormat="1" ht="24">
      <c r="A1987" s="727" t="s">
        <v>18642</v>
      </c>
      <c r="B1987" s="693" t="s">
        <v>7471</v>
      </c>
      <c r="C1987" s="575" t="s">
        <v>73</v>
      </c>
      <c r="D1987" s="735" t="s">
        <v>803</v>
      </c>
      <c r="E1987" s="739">
        <v>2200</v>
      </c>
      <c r="F1987" s="573" t="s">
        <v>3555</v>
      </c>
      <c r="G1987" s="735" t="s">
        <v>3556</v>
      </c>
      <c r="H1987" s="735" t="s">
        <v>1091</v>
      </c>
      <c r="I1987" s="735" t="s">
        <v>782</v>
      </c>
      <c r="J1987" s="838" t="s">
        <v>951</v>
      </c>
      <c r="K1987" s="840">
        <v>3</v>
      </c>
      <c r="L1987" s="574">
        <v>12</v>
      </c>
      <c r="M1987" s="841">
        <v>27760.799999999999</v>
      </c>
      <c r="N1987" s="839">
        <v>2</v>
      </c>
      <c r="O1987" s="574">
        <v>6</v>
      </c>
      <c r="P1987" s="689">
        <v>14244.9</v>
      </c>
    </row>
    <row r="1988" spans="1:16" s="770" customFormat="1" ht="24">
      <c r="A1988" s="727" t="s">
        <v>18642</v>
      </c>
      <c r="B1988" s="693" t="s">
        <v>7471</v>
      </c>
      <c r="C1988" s="575" t="s">
        <v>73</v>
      </c>
      <c r="D1988" s="735" t="s">
        <v>818</v>
      </c>
      <c r="E1988" s="739">
        <v>1700</v>
      </c>
      <c r="F1988" s="573" t="s">
        <v>3557</v>
      </c>
      <c r="G1988" s="735" t="s">
        <v>3558</v>
      </c>
      <c r="H1988" s="735" t="s">
        <v>21</v>
      </c>
      <c r="I1988" s="735" t="s">
        <v>21</v>
      </c>
      <c r="J1988" s="838" t="s">
        <v>21</v>
      </c>
      <c r="K1988" s="840">
        <v>1</v>
      </c>
      <c r="L1988" s="574">
        <v>5</v>
      </c>
      <c r="M1988" s="841">
        <v>8365.4</v>
      </c>
      <c r="N1988" s="839">
        <v>2</v>
      </c>
      <c r="O1988" s="574">
        <v>6</v>
      </c>
      <c r="P1988" s="689">
        <v>11139.15</v>
      </c>
    </row>
    <row r="1989" spans="1:16" s="770" customFormat="1" ht="24">
      <c r="A1989" s="727" t="s">
        <v>18642</v>
      </c>
      <c r="B1989" s="693" t="s">
        <v>7471</v>
      </c>
      <c r="C1989" s="575" t="s">
        <v>73</v>
      </c>
      <c r="D1989" s="735" t="s">
        <v>813</v>
      </c>
      <c r="E1989" s="739">
        <v>1900</v>
      </c>
      <c r="F1989" s="573" t="s">
        <v>3559</v>
      </c>
      <c r="G1989" s="735" t="s">
        <v>3560</v>
      </c>
      <c r="H1989" s="735" t="s">
        <v>21</v>
      </c>
      <c r="I1989" s="735" t="s">
        <v>21</v>
      </c>
      <c r="J1989" s="838" t="s">
        <v>21</v>
      </c>
      <c r="K1989" s="840">
        <v>2</v>
      </c>
      <c r="L1989" s="574">
        <v>6</v>
      </c>
      <c r="M1989" s="841">
        <v>10910.7</v>
      </c>
      <c r="N1989" s="839" t="s">
        <v>786</v>
      </c>
      <c r="O1989" s="574" t="s">
        <v>786</v>
      </c>
      <c r="P1989" s="689"/>
    </row>
    <row r="1990" spans="1:16" s="770" customFormat="1" ht="36">
      <c r="A1990" s="727" t="s">
        <v>18642</v>
      </c>
      <c r="B1990" s="693" t="s">
        <v>7471</v>
      </c>
      <c r="C1990" s="575" t="s">
        <v>73</v>
      </c>
      <c r="D1990" s="735" t="s">
        <v>3498</v>
      </c>
      <c r="E1990" s="739">
        <v>3500</v>
      </c>
      <c r="F1990" s="573" t="s">
        <v>3561</v>
      </c>
      <c r="G1990" s="735" t="s">
        <v>3562</v>
      </c>
      <c r="H1990" s="735" t="s">
        <v>3563</v>
      </c>
      <c r="I1990" s="735" t="s">
        <v>771</v>
      </c>
      <c r="J1990" s="838" t="s">
        <v>3564</v>
      </c>
      <c r="K1990" s="840">
        <v>2</v>
      </c>
      <c r="L1990" s="574">
        <v>12</v>
      </c>
      <c r="M1990" s="841">
        <v>43360.800000000003</v>
      </c>
      <c r="N1990" s="839">
        <v>2</v>
      </c>
      <c r="O1990" s="574">
        <v>6</v>
      </c>
      <c r="P1990" s="689">
        <v>22044.9</v>
      </c>
    </row>
    <row r="1991" spans="1:16" s="770" customFormat="1" ht="24">
      <c r="A1991" s="727" t="s">
        <v>18642</v>
      </c>
      <c r="B1991" s="693" t="s">
        <v>7471</v>
      </c>
      <c r="C1991" s="575" t="s">
        <v>73</v>
      </c>
      <c r="D1991" s="735" t="s">
        <v>818</v>
      </c>
      <c r="E1991" s="739">
        <v>1700</v>
      </c>
      <c r="F1991" s="573" t="s">
        <v>3565</v>
      </c>
      <c r="G1991" s="735" t="s">
        <v>3566</v>
      </c>
      <c r="H1991" s="735" t="s">
        <v>824</v>
      </c>
      <c r="I1991" s="735" t="s">
        <v>802</v>
      </c>
      <c r="J1991" s="838" t="s">
        <v>825</v>
      </c>
      <c r="K1991" s="840">
        <v>4</v>
      </c>
      <c r="L1991" s="574">
        <v>13</v>
      </c>
      <c r="M1991" s="841">
        <v>21760.799999999999</v>
      </c>
      <c r="N1991" s="839">
        <v>3</v>
      </c>
      <c r="O1991" s="574">
        <v>6</v>
      </c>
      <c r="P1991" s="689">
        <v>11139.15</v>
      </c>
    </row>
    <row r="1992" spans="1:16" s="770" customFormat="1" ht="48">
      <c r="A1992" s="727" t="s">
        <v>18642</v>
      </c>
      <c r="B1992" s="693" t="s">
        <v>7471</v>
      </c>
      <c r="C1992" s="575" t="s">
        <v>73</v>
      </c>
      <c r="D1992" s="735" t="s">
        <v>1079</v>
      </c>
      <c r="E1992" s="739">
        <v>2500</v>
      </c>
      <c r="F1992" s="573" t="s">
        <v>3567</v>
      </c>
      <c r="G1992" s="735" t="s">
        <v>3568</v>
      </c>
      <c r="H1992" s="735" t="s">
        <v>824</v>
      </c>
      <c r="I1992" s="735" t="s">
        <v>771</v>
      </c>
      <c r="J1992" s="838" t="s">
        <v>825</v>
      </c>
      <c r="K1992" s="840">
        <v>2</v>
      </c>
      <c r="L1992" s="574">
        <v>12</v>
      </c>
      <c r="M1992" s="841">
        <v>31360.799999999999</v>
      </c>
      <c r="N1992" s="839">
        <v>2</v>
      </c>
      <c r="O1992" s="574">
        <v>6</v>
      </c>
      <c r="P1992" s="689">
        <v>16044.9</v>
      </c>
    </row>
    <row r="1993" spans="1:16" s="770" customFormat="1" ht="36">
      <c r="A1993" s="727" t="s">
        <v>18642</v>
      </c>
      <c r="B1993" s="693" t="s">
        <v>7471</v>
      </c>
      <c r="C1993" s="575" t="s">
        <v>73</v>
      </c>
      <c r="D1993" s="735" t="s">
        <v>767</v>
      </c>
      <c r="E1993" s="739">
        <v>1700</v>
      </c>
      <c r="F1993" s="573" t="s">
        <v>3569</v>
      </c>
      <c r="G1993" s="735" t="s">
        <v>3570</v>
      </c>
      <c r="H1993" s="735" t="s">
        <v>3571</v>
      </c>
      <c r="I1993" s="735" t="s">
        <v>771</v>
      </c>
      <c r="J1993" s="838" t="s">
        <v>3571</v>
      </c>
      <c r="K1993" s="840">
        <v>4</v>
      </c>
      <c r="L1993" s="574">
        <v>12</v>
      </c>
      <c r="M1993" s="841">
        <v>16574.29</v>
      </c>
      <c r="N1993" s="839">
        <v>1</v>
      </c>
      <c r="O1993" s="574">
        <v>3</v>
      </c>
      <c r="P1993" s="689">
        <v>3356.55</v>
      </c>
    </row>
    <row r="1994" spans="1:16" s="770" customFormat="1" ht="24">
      <c r="A1994" s="727" t="s">
        <v>18642</v>
      </c>
      <c r="B1994" s="693" t="s">
        <v>7471</v>
      </c>
      <c r="C1994" s="575" t="s">
        <v>73</v>
      </c>
      <c r="D1994" s="735" t="s">
        <v>803</v>
      </c>
      <c r="E1994" s="739">
        <v>2200</v>
      </c>
      <c r="F1994" s="573" t="s">
        <v>3572</v>
      </c>
      <c r="G1994" s="735" t="s">
        <v>3573</v>
      </c>
      <c r="H1994" s="735" t="s">
        <v>854</v>
      </c>
      <c r="I1994" s="735" t="s">
        <v>771</v>
      </c>
      <c r="J1994" s="838" t="s">
        <v>1667</v>
      </c>
      <c r="K1994" s="840">
        <v>4</v>
      </c>
      <c r="L1994" s="574">
        <v>12</v>
      </c>
      <c r="M1994" s="841">
        <v>27760.799999999999</v>
      </c>
      <c r="N1994" s="839">
        <v>2</v>
      </c>
      <c r="O1994" s="574">
        <v>6</v>
      </c>
      <c r="P1994" s="689">
        <v>14244.9</v>
      </c>
    </row>
    <row r="1995" spans="1:16" s="770" customFormat="1" ht="24">
      <c r="A1995" s="727" t="s">
        <v>18642</v>
      </c>
      <c r="B1995" s="693" t="s">
        <v>7471</v>
      </c>
      <c r="C1995" s="575" t="s">
        <v>73</v>
      </c>
      <c r="D1995" s="735" t="s">
        <v>818</v>
      </c>
      <c r="E1995" s="739">
        <v>1700</v>
      </c>
      <c r="F1995" s="573" t="s">
        <v>3574</v>
      </c>
      <c r="G1995" s="735" t="s">
        <v>3575</v>
      </c>
      <c r="H1995" s="735" t="s">
        <v>1409</v>
      </c>
      <c r="I1995" s="735" t="s">
        <v>771</v>
      </c>
      <c r="J1995" s="838" t="s">
        <v>1409</v>
      </c>
      <c r="K1995" s="840">
        <v>4</v>
      </c>
      <c r="L1995" s="574">
        <v>12</v>
      </c>
      <c r="M1995" s="841">
        <v>21760.799999999999</v>
      </c>
      <c r="N1995" s="839">
        <v>2</v>
      </c>
      <c r="O1995" s="574">
        <v>6</v>
      </c>
      <c r="P1995" s="689">
        <v>11139.15</v>
      </c>
    </row>
    <row r="1996" spans="1:16" s="770" customFormat="1" ht="24">
      <c r="A1996" s="727" t="s">
        <v>18642</v>
      </c>
      <c r="B1996" s="693" t="s">
        <v>7471</v>
      </c>
      <c r="C1996" s="575" t="s">
        <v>73</v>
      </c>
      <c r="D1996" s="735" t="s">
        <v>3576</v>
      </c>
      <c r="E1996" s="739">
        <v>2500</v>
      </c>
      <c r="F1996" s="573" t="s">
        <v>3577</v>
      </c>
      <c r="G1996" s="735" t="s">
        <v>3578</v>
      </c>
      <c r="H1996" s="735" t="s">
        <v>811</v>
      </c>
      <c r="I1996" s="735" t="s">
        <v>802</v>
      </c>
      <c r="J1996" s="838" t="s">
        <v>956</v>
      </c>
      <c r="K1996" s="840">
        <v>2</v>
      </c>
      <c r="L1996" s="574">
        <v>11</v>
      </c>
      <c r="M1996" s="841">
        <v>27467.33</v>
      </c>
      <c r="N1996" s="839">
        <v>2</v>
      </c>
      <c r="O1996" s="574">
        <v>6</v>
      </c>
      <c r="P1996" s="689">
        <v>16044.9</v>
      </c>
    </row>
    <row r="1997" spans="1:16" s="770" customFormat="1" ht="36">
      <c r="A1997" s="727" t="s">
        <v>18642</v>
      </c>
      <c r="B1997" s="693" t="s">
        <v>7471</v>
      </c>
      <c r="C1997" s="575" t="s">
        <v>73</v>
      </c>
      <c r="D1997" s="735" t="s">
        <v>2384</v>
      </c>
      <c r="E1997" s="739">
        <v>3000</v>
      </c>
      <c r="F1997" s="573" t="s">
        <v>3577</v>
      </c>
      <c r="G1997" s="735" t="s">
        <v>3578</v>
      </c>
      <c r="H1997" s="735" t="s">
        <v>811</v>
      </c>
      <c r="I1997" s="735" t="s">
        <v>802</v>
      </c>
      <c r="J1997" s="838" t="s">
        <v>956</v>
      </c>
      <c r="K1997" s="840">
        <v>1</v>
      </c>
      <c r="L1997" s="574">
        <v>2</v>
      </c>
      <c r="M1997" s="841">
        <v>4526.8</v>
      </c>
      <c r="N1997" s="839">
        <v>2</v>
      </c>
      <c r="O1997" s="574">
        <v>6</v>
      </c>
      <c r="P1997" s="689">
        <v>16044.9</v>
      </c>
    </row>
    <row r="1998" spans="1:16" s="770" customFormat="1" ht="24">
      <c r="A1998" s="727" t="s">
        <v>18642</v>
      </c>
      <c r="B1998" s="693" t="s">
        <v>7471</v>
      </c>
      <c r="C1998" s="575" t="s">
        <v>73</v>
      </c>
      <c r="D1998" s="735" t="s">
        <v>787</v>
      </c>
      <c r="E1998" s="739">
        <v>1600</v>
      </c>
      <c r="F1998" s="573" t="s">
        <v>3579</v>
      </c>
      <c r="G1998" s="735" t="s">
        <v>3580</v>
      </c>
      <c r="H1998" s="735" t="s">
        <v>21</v>
      </c>
      <c r="I1998" s="735" t="s">
        <v>21</v>
      </c>
      <c r="J1998" s="838" t="s">
        <v>21</v>
      </c>
      <c r="K1998" s="840">
        <v>2</v>
      </c>
      <c r="L1998" s="574">
        <v>12</v>
      </c>
      <c r="M1998" s="841">
        <v>20560.8</v>
      </c>
      <c r="N1998" s="839">
        <v>2</v>
      </c>
      <c r="O1998" s="574">
        <v>6</v>
      </c>
      <c r="P1998" s="689">
        <v>10494.15</v>
      </c>
    </row>
    <row r="1999" spans="1:16" s="770" customFormat="1" ht="24">
      <c r="A1999" s="727" t="s">
        <v>18642</v>
      </c>
      <c r="B1999" s="693" t="s">
        <v>7471</v>
      </c>
      <c r="C1999" s="575" t="s">
        <v>73</v>
      </c>
      <c r="D1999" s="735" t="s">
        <v>818</v>
      </c>
      <c r="E1999" s="739">
        <v>1700</v>
      </c>
      <c r="F1999" s="573" t="s">
        <v>3581</v>
      </c>
      <c r="G1999" s="735" t="s">
        <v>3582</v>
      </c>
      <c r="H1999" s="735" t="s">
        <v>1135</v>
      </c>
      <c r="I1999" s="735" t="s">
        <v>771</v>
      </c>
      <c r="J1999" s="838" t="s">
        <v>1135</v>
      </c>
      <c r="K1999" s="840">
        <v>4</v>
      </c>
      <c r="L1999" s="574">
        <v>12</v>
      </c>
      <c r="M1999" s="841">
        <v>21760.799999999999</v>
      </c>
      <c r="N1999" s="839">
        <v>2</v>
      </c>
      <c r="O1999" s="574">
        <v>6</v>
      </c>
      <c r="P1999" s="689">
        <v>11139.15</v>
      </c>
    </row>
    <row r="2000" spans="1:16" s="770" customFormat="1" ht="36">
      <c r="A2000" s="727" t="s">
        <v>18642</v>
      </c>
      <c r="B2000" s="693" t="s">
        <v>7471</v>
      </c>
      <c r="C2000" s="575" t="s">
        <v>73</v>
      </c>
      <c r="D2000" s="735" t="s">
        <v>767</v>
      </c>
      <c r="E2000" s="739">
        <v>1700</v>
      </c>
      <c r="F2000" s="573" t="s">
        <v>3583</v>
      </c>
      <c r="G2000" s="735" t="s">
        <v>3584</v>
      </c>
      <c r="H2000" s="735" t="s">
        <v>811</v>
      </c>
      <c r="I2000" s="735" t="s">
        <v>771</v>
      </c>
      <c r="J2000" s="838" t="s">
        <v>3585</v>
      </c>
      <c r="K2000" s="840">
        <v>4</v>
      </c>
      <c r="L2000" s="574">
        <v>16</v>
      </c>
      <c r="M2000" s="841">
        <v>20174.39</v>
      </c>
      <c r="N2000" s="839">
        <v>2</v>
      </c>
      <c r="O2000" s="574">
        <v>6</v>
      </c>
      <c r="P2000" s="689">
        <v>11139.15</v>
      </c>
    </row>
    <row r="2001" spans="1:16" s="770" customFormat="1" ht="48">
      <c r="A2001" s="727" t="s">
        <v>18642</v>
      </c>
      <c r="B2001" s="693" t="s">
        <v>7471</v>
      </c>
      <c r="C2001" s="575" t="s">
        <v>73</v>
      </c>
      <c r="D2001" s="735" t="s">
        <v>767</v>
      </c>
      <c r="E2001" s="739">
        <v>1700</v>
      </c>
      <c r="F2001" s="573" t="s">
        <v>3586</v>
      </c>
      <c r="G2001" s="735" t="s">
        <v>3587</v>
      </c>
      <c r="H2001" s="735" t="s">
        <v>891</v>
      </c>
      <c r="I2001" s="735" t="s">
        <v>771</v>
      </c>
      <c r="J2001" s="838" t="s">
        <v>3588</v>
      </c>
      <c r="K2001" s="840">
        <v>4</v>
      </c>
      <c r="L2001" s="574">
        <v>12</v>
      </c>
      <c r="M2001" s="841">
        <v>21760.799999999999</v>
      </c>
      <c r="N2001" s="839">
        <v>2</v>
      </c>
      <c r="O2001" s="574">
        <v>6</v>
      </c>
      <c r="P2001" s="689">
        <v>11139.15</v>
      </c>
    </row>
    <row r="2002" spans="1:16" s="770" customFormat="1" ht="36">
      <c r="A2002" s="727" t="s">
        <v>18642</v>
      </c>
      <c r="B2002" s="693" t="s">
        <v>7471</v>
      </c>
      <c r="C2002" s="575" t="s">
        <v>73</v>
      </c>
      <c r="D2002" s="735" t="s">
        <v>860</v>
      </c>
      <c r="E2002" s="739">
        <v>1600</v>
      </c>
      <c r="F2002" s="573" t="s">
        <v>3589</v>
      </c>
      <c r="G2002" s="735" t="s">
        <v>3590</v>
      </c>
      <c r="H2002" s="735" t="s">
        <v>1920</v>
      </c>
      <c r="I2002" s="735" t="s">
        <v>782</v>
      </c>
      <c r="J2002" s="838" t="s">
        <v>1920</v>
      </c>
      <c r="K2002" s="840">
        <v>2</v>
      </c>
      <c r="L2002" s="574">
        <v>12</v>
      </c>
      <c r="M2002" s="841">
        <v>20560.8</v>
      </c>
      <c r="N2002" s="839">
        <v>2</v>
      </c>
      <c r="O2002" s="574">
        <v>6</v>
      </c>
      <c r="P2002" s="689">
        <v>10494.15</v>
      </c>
    </row>
    <row r="2003" spans="1:16" s="770" customFormat="1" ht="24">
      <c r="A2003" s="727" t="s">
        <v>18642</v>
      </c>
      <c r="B2003" s="693" t="s">
        <v>7471</v>
      </c>
      <c r="C2003" s="575" t="s">
        <v>73</v>
      </c>
      <c r="D2003" s="735" t="s">
        <v>855</v>
      </c>
      <c r="E2003" s="739">
        <v>1700</v>
      </c>
      <c r="F2003" s="573" t="s">
        <v>3591</v>
      </c>
      <c r="G2003" s="735" t="s">
        <v>3592</v>
      </c>
      <c r="H2003" s="735" t="s">
        <v>867</v>
      </c>
      <c r="I2003" s="735" t="s">
        <v>1031</v>
      </c>
      <c r="J2003" s="838" t="s">
        <v>867</v>
      </c>
      <c r="K2003" s="840">
        <v>4</v>
      </c>
      <c r="L2003" s="574">
        <v>12</v>
      </c>
      <c r="M2003" s="841">
        <v>21760.799999999999</v>
      </c>
      <c r="N2003" s="839">
        <v>3</v>
      </c>
      <c r="O2003" s="574">
        <v>6</v>
      </c>
      <c r="P2003" s="689">
        <v>11139.15</v>
      </c>
    </row>
    <row r="2004" spans="1:16" s="770" customFormat="1" ht="24">
      <c r="A2004" s="727" t="s">
        <v>18642</v>
      </c>
      <c r="B2004" s="693" t="s">
        <v>7471</v>
      </c>
      <c r="C2004" s="575" t="s">
        <v>73</v>
      </c>
      <c r="D2004" s="735" t="s">
        <v>767</v>
      </c>
      <c r="E2004" s="739">
        <v>1700</v>
      </c>
      <c r="F2004" s="573" t="s">
        <v>3593</v>
      </c>
      <c r="G2004" s="735" t="s">
        <v>3594</v>
      </c>
      <c r="H2004" s="735" t="s">
        <v>858</v>
      </c>
      <c r="I2004" s="735" t="s">
        <v>771</v>
      </c>
      <c r="J2004" s="838" t="s">
        <v>858</v>
      </c>
      <c r="K2004" s="840">
        <v>4</v>
      </c>
      <c r="L2004" s="574">
        <v>12</v>
      </c>
      <c r="M2004" s="841">
        <v>21760.799999999999</v>
      </c>
      <c r="N2004" s="839" t="s">
        <v>786</v>
      </c>
      <c r="O2004" s="574" t="s">
        <v>786</v>
      </c>
      <c r="P2004" s="689"/>
    </row>
    <row r="2005" spans="1:16" s="770" customFormat="1" ht="24">
      <c r="A2005" s="727" t="s">
        <v>18642</v>
      </c>
      <c r="B2005" s="693" t="s">
        <v>7471</v>
      </c>
      <c r="C2005" s="575" t="s">
        <v>73</v>
      </c>
      <c r="D2005" s="735" t="s">
        <v>3595</v>
      </c>
      <c r="E2005" s="739">
        <v>2100</v>
      </c>
      <c r="F2005" s="573" t="s">
        <v>3596</v>
      </c>
      <c r="G2005" s="735" t="s">
        <v>3597</v>
      </c>
      <c r="H2005" s="735" t="s">
        <v>888</v>
      </c>
      <c r="I2005" s="735" t="s">
        <v>802</v>
      </c>
      <c r="J2005" s="838" t="s">
        <v>888</v>
      </c>
      <c r="K2005" s="840">
        <v>2</v>
      </c>
      <c r="L2005" s="574">
        <v>12</v>
      </c>
      <c r="M2005" s="841">
        <v>26560.799999999999</v>
      </c>
      <c r="N2005" s="839">
        <v>2</v>
      </c>
      <c r="O2005" s="574">
        <v>6</v>
      </c>
      <c r="P2005" s="689">
        <v>13644.9</v>
      </c>
    </row>
    <row r="2006" spans="1:16" s="770" customFormat="1" ht="36">
      <c r="A2006" s="727" t="s">
        <v>18642</v>
      </c>
      <c r="B2006" s="693" t="s">
        <v>7471</v>
      </c>
      <c r="C2006" s="575" t="s">
        <v>73</v>
      </c>
      <c r="D2006" s="735" t="s">
        <v>813</v>
      </c>
      <c r="E2006" s="739">
        <v>1900</v>
      </c>
      <c r="F2006" s="573" t="s">
        <v>3598</v>
      </c>
      <c r="G2006" s="735" t="s">
        <v>3599</v>
      </c>
      <c r="H2006" s="735" t="s">
        <v>1958</v>
      </c>
      <c r="I2006" s="735" t="s">
        <v>771</v>
      </c>
      <c r="J2006" s="838" t="s">
        <v>948</v>
      </c>
      <c r="K2006" s="840">
        <v>3</v>
      </c>
      <c r="L2006" s="574">
        <v>8</v>
      </c>
      <c r="M2006" s="841">
        <v>14093.8</v>
      </c>
      <c r="N2006" s="839" t="s">
        <v>786</v>
      </c>
      <c r="O2006" s="574" t="s">
        <v>786</v>
      </c>
      <c r="P2006" s="689"/>
    </row>
    <row r="2007" spans="1:16" s="770" customFormat="1" ht="24">
      <c r="A2007" s="727" t="s">
        <v>18642</v>
      </c>
      <c r="B2007" s="693" t="s">
        <v>7471</v>
      </c>
      <c r="C2007" s="575" t="s">
        <v>73</v>
      </c>
      <c r="D2007" s="735" t="s">
        <v>767</v>
      </c>
      <c r="E2007" s="739">
        <v>1700</v>
      </c>
      <c r="F2007" s="573" t="s">
        <v>3600</v>
      </c>
      <c r="G2007" s="735" t="s">
        <v>3601</v>
      </c>
      <c r="H2007" s="735" t="s">
        <v>1415</v>
      </c>
      <c r="I2007" s="735" t="s">
        <v>944</v>
      </c>
      <c r="J2007" s="838" t="s">
        <v>1415</v>
      </c>
      <c r="K2007" s="840">
        <v>4</v>
      </c>
      <c r="L2007" s="574">
        <v>12</v>
      </c>
      <c r="M2007" s="841">
        <v>21760.799999999999</v>
      </c>
      <c r="N2007" s="839">
        <v>2</v>
      </c>
      <c r="O2007" s="574">
        <v>6</v>
      </c>
      <c r="P2007" s="689">
        <v>11139.15</v>
      </c>
    </row>
    <row r="2008" spans="1:16" s="770" customFormat="1" ht="36">
      <c r="A2008" s="727" t="s">
        <v>18642</v>
      </c>
      <c r="B2008" s="693" t="s">
        <v>7471</v>
      </c>
      <c r="C2008" s="575" t="s">
        <v>73</v>
      </c>
      <c r="D2008" s="735" t="s">
        <v>3168</v>
      </c>
      <c r="E2008" s="739">
        <v>2100</v>
      </c>
      <c r="F2008" s="573" t="s">
        <v>3602</v>
      </c>
      <c r="G2008" s="735" t="s">
        <v>3603</v>
      </c>
      <c r="H2008" s="735" t="s">
        <v>3604</v>
      </c>
      <c r="I2008" s="735" t="s">
        <v>944</v>
      </c>
      <c r="J2008" s="838" t="s">
        <v>3605</v>
      </c>
      <c r="K2008" s="840">
        <v>2</v>
      </c>
      <c r="L2008" s="574">
        <v>7</v>
      </c>
      <c r="M2008" s="841">
        <v>15493.8</v>
      </c>
      <c r="N2008" s="839" t="s">
        <v>786</v>
      </c>
      <c r="O2008" s="574" t="s">
        <v>786</v>
      </c>
      <c r="P2008" s="689"/>
    </row>
    <row r="2009" spans="1:16" s="770" customFormat="1">
      <c r="A2009" s="727" t="s">
        <v>18642</v>
      </c>
      <c r="B2009" s="693" t="s">
        <v>7471</v>
      </c>
      <c r="C2009" s="575" t="s">
        <v>73</v>
      </c>
      <c r="D2009" s="735" t="s">
        <v>855</v>
      </c>
      <c r="E2009" s="739">
        <v>1700</v>
      </c>
      <c r="F2009" s="573" t="s">
        <v>3606</v>
      </c>
      <c r="G2009" s="735" t="s">
        <v>3607</v>
      </c>
      <c r="H2009" s="735" t="s">
        <v>854</v>
      </c>
      <c r="I2009" s="735" t="s">
        <v>771</v>
      </c>
      <c r="J2009" s="838" t="s">
        <v>854</v>
      </c>
      <c r="K2009" s="840">
        <v>4</v>
      </c>
      <c r="L2009" s="574">
        <v>12</v>
      </c>
      <c r="M2009" s="841">
        <v>21760.799999999999</v>
      </c>
      <c r="N2009" s="839">
        <v>3</v>
      </c>
      <c r="O2009" s="574">
        <v>6</v>
      </c>
      <c r="P2009" s="689">
        <v>11139.15</v>
      </c>
    </row>
    <row r="2010" spans="1:16" s="770" customFormat="1" ht="24">
      <c r="A2010" s="727" t="s">
        <v>18642</v>
      </c>
      <c r="B2010" s="693" t="s">
        <v>7471</v>
      </c>
      <c r="C2010" s="575" t="s">
        <v>73</v>
      </c>
      <c r="D2010" s="735" t="s">
        <v>1788</v>
      </c>
      <c r="E2010" s="739">
        <v>2500</v>
      </c>
      <c r="F2010" s="573" t="s">
        <v>3608</v>
      </c>
      <c r="G2010" s="735" t="s">
        <v>3609</v>
      </c>
      <c r="H2010" s="735" t="s">
        <v>824</v>
      </c>
      <c r="I2010" s="735" t="s">
        <v>802</v>
      </c>
      <c r="J2010" s="838" t="s">
        <v>825</v>
      </c>
      <c r="K2010" s="840">
        <v>2</v>
      </c>
      <c r="L2010" s="574">
        <v>12</v>
      </c>
      <c r="M2010" s="841">
        <v>31360.799999999999</v>
      </c>
      <c r="N2010" s="839">
        <v>2</v>
      </c>
      <c r="O2010" s="574">
        <v>6</v>
      </c>
      <c r="P2010" s="689">
        <v>16044.9</v>
      </c>
    </row>
    <row r="2011" spans="1:16" s="770" customFormat="1" ht="36">
      <c r="A2011" s="727" t="s">
        <v>18642</v>
      </c>
      <c r="B2011" s="693" t="s">
        <v>7471</v>
      </c>
      <c r="C2011" s="575" t="s">
        <v>73</v>
      </c>
      <c r="D2011" s="735" t="s">
        <v>1044</v>
      </c>
      <c r="E2011" s="739">
        <v>3000</v>
      </c>
      <c r="F2011" s="573" t="s">
        <v>3610</v>
      </c>
      <c r="G2011" s="735" t="s">
        <v>3611</v>
      </c>
      <c r="H2011" s="735" t="s">
        <v>1047</v>
      </c>
      <c r="I2011" s="735" t="s">
        <v>802</v>
      </c>
      <c r="J2011" s="838" t="s">
        <v>1047</v>
      </c>
      <c r="K2011" s="840">
        <v>2</v>
      </c>
      <c r="L2011" s="574">
        <v>12</v>
      </c>
      <c r="M2011" s="841">
        <v>37360.800000000003</v>
      </c>
      <c r="N2011" s="839">
        <v>2</v>
      </c>
      <c r="O2011" s="574">
        <v>6</v>
      </c>
      <c r="P2011" s="689">
        <v>19044.900000000001</v>
      </c>
    </row>
    <row r="2012" spans="1:16" s="770" customFormat="1" ht="24">
      <c r="A2012" s="727" t="s">
        <v>18642</v>
      </c>
      <c r="B2012" s="693" t="s">
        <v>7471</v>
      </c>
      <c r="C2012" s="575" t="s">
        <v>73</v>
      </c>
      <c r="D2012" s="735" t="s">
        <v>1014</v>
      </c>
      <c r="E2012" s="739">
        <v>1600</v>
      </c>
      <c r="F2012" s="573" t="s">
        <v>3612</v>
      </c>
      <c r="G2012" s="735" t="s">
        <v>3613</v>
      </c>
      <c r="H2012" s="735" t="s">
        <v>864</v>
      </c>
      <c r="I2012" s="735" t="s">
        <v>771</v>
      </c>
      <c r="J2012" s="838" t="s">
        <v>864</v>
      </c>
      <c r="K2012" s="840">
        <v>2</v>
      </c>
      <c r="L2012" s="574">
        <v>12</v>
      </c>
      <c r="M2012" s="841">
        <v>20560.8</v>
      </c>
      <c r="N2012" s="839">
        <v>2</v>
      </c>
      <c r="O2012" s="574">
        <v>6</v>
      </c>
      <c r="P2012" s="689">
        <v>10494.15</v>
      </c>
    </row>
    <row r="2013" spans="1:16" s="770" customFormat="1" ht="24">
      <c r="A2013" s="727" t="s">
        <v>18642</v>
      </c>
      <c r="B2013" s="693" t="s">
        <v>7471</v>
      </c>
      <c r="C2013" s="575" t="s">
        <v>73</v>
      </c>
      <c r="D2013" s="735" t="s">
        <v>2928</v>
      </c>
      <c r="E2013" s="739">
        <v>1700</v>
      </c>
      <c r="F2013" s="573" t="s">
        <v>3614</v>
      </c>
      <c r="G2013" s="735" t="s">
        <v>3615</v>
      </c>
      <c r="H2013" s="735" t="s">
        <v>1532</v>
      </c>
      <c r="I2013" s="735" t="s">
        <v>839</v>
      </c>
      <c r="J2013" s="838" t="s">
        <v>3616</v>
      </c>
      <c r="K2013" s="840">
        <v>4</v>
      </c>
      <c r="L2013" s="574">
        <v>12</v>
      </c>
      <c r="M2013" s="841">
        <v>21760.799999999999</v>
      </c>
      <c r="N2013" s="839">
        <v>1</v>
      </c>
      <c r="O2013" s="574">
        <v>2</v>
      </c>
      <c r="P2013" s="689">
        <v>2127.85</v>
      </c>
    </row>
    <row r="2014" spans="1:16" s="770" customFormat="1" ht="24">
      <c r="A2014" s="727" t="s">
        <v>18642</v>
      </c>
      <c r="B2014" s="693" t="s">
        <v>7471</v>
      </c>
      <c r="C2014" s="575" t="s">
        <v>73</v>
      </c>
      <c r="D2014" s="735" t="s">
        <v>913</v>
      </c>
      <c r="E2014" s="739">
        <v>1600</v>
      </c>
      <c r="F2014" s="573" t="s">
        <v>3617</v>
      </c>
      <c r="G2014" s="735" t="s">
        <v>3618</v>
      </c>
      <c r="H2014" s="735" t="s">
        <v>21</v>
      </c>
      <c r="I2014" s="735" t="s">
        <v>21</v>
      </c>
      <c r="J2014" s="838" t="s">
        <v>21</v>
      </c>
      <c r="K2014" s="840">
        <v>4</v>
      </c>
      <c r="L2014" s="574">
        <v>12</v>
      </c>
      <c r="M2014" s="841">
        <v>20560.8</v>
      </c>
      <c r="N2014" s="839">
        <v>2</v>
      </c>
      <c r="O2014" s="574">
        <v>5</v>
      </c>
      <c r="P2014" s="689">
        <v>8750.15</v>
      </c>
    </row>
    <row r="2015" spans="1:16" s="770" customFormat="1" ht="24">
      <c r="A2015" s="727" t="s">
        <v>18642</v>
      </c>
      <c r="B2015" s="693" t="s">
        <v>7471</v>
      </c>
      <c r="C2015" s="575" t="s">
        <v>73</v>
      </c>
      <c r="D2015" s="735" t="s">
        <v>773</v>
      </c>
      <c r="E2015" s="739">
        <v>2900</v>
      </c>
      <c r="F2015" s="573" t="s">
        <v>3619</v>
      </c>
      <c r="G2015" s="735" t="s">
        <v>3620</v>
      </c>
      <c r="H2015" s="735" t="s">
        <v>934</v>
      </c>
      <c r="I2015" s="735" t="s">
        <v>782</v>
      </c>
      <c r="J2015" s="838" t="s">
        <v>934</v>
      </c>
      <c r="K2015" s="840">
        <v>2</v>
      </c>
      <c r="L2015" s="574">
        <v>12</v>
      </c>
      <c r="M2015" s="841">
        <v>36160.800000000003</v>
      </c>
      <c r="N2015" s="839">
        <v>2</v>
      </c>
      <c r="O2015" s="574">
        <v>6</v>
      </c>
      <c r="P2015" s="689">
        <v>18444.900000000001</v>
      </c>
    </row>
    <row r="2016" spans="1:16" s="770" customFormat="1" ht="24">
      <c r="A2016" s="727" t="s">
        <v>18642</v>
      </c>
      <c r="B2016" s="693" t="s">
        <v>7471</v>
      </c>
      <c r="C2016" s="575" t="s">
        <v>73</v>
      </c>
      <c r="D2016" s="735" t="s">
        <v>3621</v>
      </c>
      <c r="E2016" s="739">
        <v>1850</v>
      </c>
      <c r="F2016" s="573" t="s">
        <v>3622</v>
      </c>
      <c r="G2016" s="735" t="s">
        <v>3623</v>
      </c>
      <c r="H2016" s="735" t="s">
        <v>864</v>
      </c>
      <c r="I2016" s="735" t="s">
        <v>1031</v>
      </c>
      <c r="J2016" s="838" t="s">
        <v>864</v>
      </c>
      <c r="K2016" s="840">
        <v>2</v>
      </c>
      <c r="L2016" s="574">
        <v>12</v>
      </c>
      <c r="M2016" s="841">
        <v>23560.799999999999</v>
      </c>
      <c r="N2016" s="839">
        <v>2</v>
      </c>
      <c r="O2016" s="574">
        <v>6</v>
      </c>
      <c r="P2016" s="689">
        <v>12106.65</v>
      </c>
    </row>
    <row r="2017" spans="1:16" s="770" customFormat="1" ht="24">
      <c r="A2017" s="727" t="s">
        <v>18642</v>
      </c>
      <c r="B2017" s="693" t="s">
        <v>7471</v>
      </c>
      <c r="C2017" s="575" t="s">
        <v>73</v>
      </c>
      <c r="D2017" s="735" t="s">
        <v>821</v>
      </c>
      <c r="E2017" s="739">
        <v>1900</v>
      </c>
      <c r="F2017" s="573" t="s">
        <v>3624</v>
      </c>
      <c r="G2017" s="735" t="s">
        <v>3625</v>
      </c>
      <c r="H2017" s="735" t="s">
        <v>887</v>
      </c>
      <c r="I2017" s="735" t="s">
        <v>771</v>
      </c>
      <c r="J2017" s="838" t="s">
        <v>888</v>
      </c>
      <c r="K2017" s="840">
        <v>2</v>
      </c>
      <c r="L2017" s="574">
        <v>12</v>
      </c>
      <c r="M2017" s="841">
        <v>24160.799999999999</v>
      </c>
      <c r="N2017" s="839">
        <v>2</v>
      </c>
      <c r="O2017" s="574">
        <v>6</v>
      </c>
      <c r="P2017" s="689">
        <v>12429.15</v>
      </c>
    </row>
    <row r="2018" spans="1:16" s="770" customFormat="1" ht="24">
      <c r="A2018" s="727" t="s">
        <v>18642</v>
      </c>
      <c r="B2018" s="693" t="s">
        <v>7471</v>
      </c>
      <c r="C2018" s="575" t="s">
        <v>73</v>
      </c>
      <c r="D2018" s="735" t="s">
        <v>818</v>
      </c>
      <c r="E2018" s="739">
        <v>1700</v>
      </c>
      <c r="F2018" s="573" t="s">
        <v>3626</v>
      </c>
      <c r="G2018" s="735" t="s">
        <v>3627</v>
      </c>
      <c r="H2018" s="735" t="s">
        <v>21</v>
      </c>
      <c r="I2018" s="735" t="s">
        <v>21</v>
      </c>
      <c r="J2018" s="838" t="s">
        <v>21</v>
      </c>
      <c r="K2018" s="840">
        <v>1</v>
      </c>
      <c r="L2018" s="574">
        <v>2</v>
      </c>
      <c r="M2018" s="841">
        <v>3570.13</v>
      </c>
      <c r="N2018" s="839" t="s">
        <v>786</v>
      </c>
      <c r="O2018" s="574" t="s">
        <v>786</v>
      </c>
      <c r="P2018" s="689"/>
    </row>
    <row r="2019" spans="1:16" s="770" customFormat="1" ht="48">
      <c r="A2019" s="727" t="s">
        <v>18642</v>
      </c>
      <c r="B2019" s="693" t="s">
        <v>7471</v>
      </c>
      <c r="C2019" s="575" t="s">
        <v>73</v>
      </c>
      <c r="D2019" s="735" t="s">
        <v>1645</v>
      </c>
      <c r="E2019" s="739">
        <v>1800</v>
      </c>
      <c r="F2019" s="573" t="s">
        <v>3628</v>
      </c>
      <c r="G2019" s="735" t="s">
        <v>3629</v>
      </c>
      <c r="H2019" s="735" t="s">
        <v>1308</v>
      </c>
      <c r="I2019" s="735" t="s">
        <v>782</v>
      </c>
      <c r="J2019" s="838" t="s">
        <v>3630</v>
      </c>
      <c r="K2019" s="840">
        <v>2</v>
      </c>
      <c r="L2019" s="574">
        <v>12</v>
      </c>
      <c r="M2019" s="841">
        <v>22960.799999999999</v>
      </c>
      <c r="N2019" s="839">
        <v>2</v>
      </c>
      <c r="O2019" s="574">
        <v>6</v>
      </c>
      <c r="P2019" s="689">
        <v>11784.15</v>
      </c>
    </row>
    <row r="2020" spans="1:16" s="770" customFormat="1" ht="48">
      <c r="A2020" s="727" t="s">
        <v>18642</v>
      </c>
      <c r="B2020" s="693" t="s">
        <v>7471</v>
      </c>
      <c r="C2020" s="575" t="s">
        <v>73</v>
      </c>
      <c r="D2020" s="735" t="s">
        <v>767</v>
      </c>
      <c r="E2020" s="739">
        <v>1700</v>
      </c>
      <c r="F2020" s="573" t="s">
        <v>3631</v>
      </c>
      <c r="G2020" s="735" t="s">
        <v>3632</v>
      </c>
      <c r="H2020" s="735" t="s">
        <v>1487</v>
      </c>
      <c r="I2020" s="735" t="s">
        <v>771</v>
      </c>
      <c r="J2020" s="838" t="s">
        <v>854</v>
      </c>
      <c r="K2020" s="840">
        <v>4</v>
      </c>
      <c r="L2020" s="574">
        <v>12</v>
      </c>
      <c r="M2020" s="841">
        <v>16744.3</v>
      </c>
      <c r="N2020" s="839">
        <v>1</v>
      </c>
      <c r="O2020" s="574">
        <v>1</v>
      </c>
      <c r="P2020" s="689">
        <v>1874.15</v>
      </c>
    </row>
    <row r="2021" spans="1:16" s="770" customFormat="1" ht="24">
      <c r="A2021" s="727" t="s">
        <v>18642</v>
      </c>
      <c r="B2021" s="693" t="s">
        <v>7471</v>
      </c>
      <c r="C2021" s="575" t="s">
        <v>73</v>
      </c>
      <c r="D2021" s="735" t="s">
        <v>1147</v>
      </c>
      <c r="E2021" s="739">
        <v>2100</v>
      </c>
      <c r="F2021" s="573" t="s">
        <v>3633</v>
      </c>
      <c r="G2021" s="735" t="s">
        <v>3634</v>
      </c>
      <c r="H2021" s="735" t="s">
        <v>824</v>
      </c>
      <c r="I2021" s="735" t="s">
        <v>771</v>
      </c>
      <c r="J2021" s="838" t="s">
        <v>825</v>
      </c>
      <c r="K2021" s="840">
        <v>2</v>
      </c>
      <c r="L2021" s="574">
        <v>12</v>
      </c>
      <c r="M2021" s="841">
        <v>26560.799999999999</v>
      </c>
      <c r="N2021" s="839">
        <v>2</v>
      </c>
      <c r="O2021" s="574">
        <v>6</v>
      </c>
      <c r="P2021" s="689">
        <v>13644.9</v>
      </c>
    </row>
    <row r="2022" spans="1:16" s="770" customFormat="1" ht="24">
      <c r="A2022" s="727" t="s">
        <v>18642</v>
      </c>
      <c r="B2022" s="693" t="s">
        <v>7471</v>
      </c>
      <c r="C2022" s="575" t="s">
        <v>73</v>
      </c>
      <c r="D2022" s="735" t="s">
        <v>813</v>
      </c>
      <c r="E2022" s="739">
        <v>1900</v>
      </c>
      <c r="F2022" s="573" t="s">
        <v>3635</v>
      </c>
      <c r="G2022" s="735" t="s">
        <v>3636</v>
      </c>
      <c r="H2022" s="735" t="s">
        <v>859</v>
      </c>
      <c r="I2022" s="735" t="s">
        <v>771</v>
      </c>
      <c r="J2022" s="838" t="s">
        <v>1868</v>
      </c>
      <c r="K2022" s="840">
        <v>4</v>
      </c>
      <c r="L2022" s="574">
        <v>12</v>
      </c>
      <c r="M2022" s="841">
        <v>24160.799999999999</v>
      </c>
      <c r="N2022" s="839">
        <v>3</v>
      </c>
      <c r="O2022" s="574">
        <v>6</v>
      </c>
      <c r="P2022" s="689">
        <v>12429.15</v>
      </c>
    </row>
    <row r="2023" spans="1:16" s="770" customFormat="1" ht="24">
      <c r="A2023" s="727" t="s">
        <v>18642</v>
      </c>
      <c r="B2023" s="693" t="s">
        <v>7471</v>
      </c>
      <c r="C2023" s="575" t="s">
        <v>73</v>
      </c>
      <c r="D2023" s="735" t="s">
        <v>787</v>
      </c>
      <c r="E2023" s="739">
        <v>1600</v>
      </c>
      <c r="F2023" s="573" t="s">
        <v>3637</v>
      </c>
      <c r="G2023" s="735" t="s">
        <v>3638</v>
      </c>
      <c r="H2023" s="735" t="s">
        <v>21</v>
      </c>
      <c r="I2023" s="735" t="s">
        <v>21</v>
      </c>
      <c r="J2023" s="838" t="s">
        <v>21</v>
      </c>
      <c r="K2023" s="840">
        <v>2</v>
      </c>
      <c r="L2023" s="574">
        <v>12</v>
      </c>
      <c r="M2023" s="841">
        <v>20560.8</v>
      </c>
      <c r="N2023" s="839">
        <v>2</v>
      </c>
      <c r="O2023" s="574">
        <v>6</v>
      </c>
      <c r="P2023" s="689">
        <v>10494.15</v>
      </c>
    </row>
    <row r="2024" spans="1:16" s="770" customFormat="1" ht="36">
      <c r="A2024" s="727" t="s">
        <v>18642</v>
      </c>
      <c r="B2024" s="693" t="s">
        <v>7471</v>
      </c>
      <c r="C2024" s="575" t="s">
        <v>73</v>
      </c>
      <c r="D2024" s="735" t="s">
        <v>1970</v>
      </c>
      <c r="E2024" s="739">
        <v>2500</v>
      </c>
      <c r="F2024" s="573" t="s">
        <v>3639</v>
      </c>
      <c r="G2024" s="735" t="s">
        <v>3640</v>
      </c>
      <c r="H2024" s="735" t="s">
        <v>1920</v>
      </c>
      <c r="I2024" s="735" t="s">
        <v>944</v>
      </c>
      <c r="J2024" s="838" t="s">
        <v>1920</v>
      </c>
      <c r="K2024" s="840">
        <v>2</v>
      </c>
      <c r="L2024" s="574">
        <v>12</v>
      </c>
      <c r="M2024" s="841">
        <v>31360.799999999999</v>
      </c>
      <c r="N2024" s="839">
        <v>2</v>
      </c>
      <c r="O2024" s="574">
        <v>6</v>
      </c>
      <c r="P2024" s="689">
        <v>16044.9</v>
      </c>
    </row>
    <row r="2025" spans="1:16" s="770" customFormat="1" ht="36">
      <c r="A2025" s="727" t="s">
        <v>18642</v>
      </c>
      <c r="B2025" s="693" t="s">
        <v>7471</v>
      </c>
      <c r="C2025" s="575" t="s">
        <v>73</v>
      </c>
      <c r="D2025" s="735" t="s">
        <v>1261</v>
      </c>
      <c r="E2025" s="739">
        <v>1900</v>
      </c>
      <c r="F2025" s="573" t="s">
        <v>3641</v>
      </c>
      <c r="G2025" s="735" t="s">
        <v>3642</v>
      </c>
      <c r="H2025" s="735" t="s">
        <v>824</v>
      </c>
      <c r="I2025" s="735" t="s">
        <v>771</v>
      </c>
      <c r="J2025" s="838" t="s">
        <v>825</v>
      </c>
      <c r="K2025" s="840">
        <v>4</v>
      </c>
      <c r="L2025" s="574">
        <v>12</v>
      </c>
      <c r="M2025" s="841">
        <v>24160.799999999999</v>
      </c>
      <c r="N2025" s="839">
        <v>2</v>
      </c>
      <c r="O2025" s="574">
        <v>6</v>
      </c>
      <c r="P2025" s="689">
        <v>12429.15</v>
      </c>
    </row>
    <row r="2026" spans="1:16" s="770" customFormat="1" ht="24">
      <c r="A2026" s="727" t="s">
        <v>18642</v>
      </c>
      <c r="B2026" s="693" t="s">
        <v>7471</v>
      </c>
      <c r="C2026" s="575" t="s">
        <v>73</v>
      </c>
      <c r="D2026" s="735" t="s">
        <v>1271</v>
      </c>
      <c r="E2026" s="739">
        <v>3100</v>
      </c>
      <c r="F2026" s="573" t="s">
        <v>3643</v>
      </c>
      <c r="G2026" s="735" t="s">
        <v>3644</v>
      </c>
      <c r="H2026" s="735" t="s">
        <v>934</v>
      </c>
      <c r="I2026" s="735" t="s">
        <v>802</v>
      </c>
      <c r="J2026" s="838" t="s">
        <v>934</v>
      </c>
      <c r="K2026" s="840">
        <v>2</v>
      </c>
      <c r="L2026" s="574">
        <v>12</v>
      </c>
      <c r="M2026" s="841">
        <v>38560.800000000003</v>
      </c>
      <c r="N2026" s="839">
        <v>2</v>
      </c>
      <c r="O2026" s="574">
        <v>6</v>
      </c>
      <c r="P2026" s="689">
        <v>19644.900000000001</v>
      </c>
    </row>
    <row r="2027" spans="1:16" s="770" customFormat="1" ht="24">
      <c r="A2027" s="727" t="s">
        <v>18642</v>
      </c>
      <c r="B2027" s="693" t="s">
        <v>7471</v>
      </c>
      <c r="C2027" s="575" t="s">
        <v>73</v>
      </c>
      <c r="D2027" s="735" t="s">
        <v>818</v>
      </c>
      <c r="E2027" s="739">
        <v>1700</v>
      </c>
      <c r="F2027" s="573" t="s">
        <v>3645</v>
      </c>
      <c r="G2027" s="735" t="s">
        <v>3646</v>
      </c>
      <c r="H2027" s="735" t="s">
        <v>1154</v>
      </c>
      <c r="I2027" s="735" t="s">
        <v>771</v>
      </c>
      <c r="J2027" s="838" t="s">
        <v>1154</v>
      </c>
      <c r="K2027" s="840">
        <v>4</v>
      </c>
      <c r="L2027" s="574">
        <v>12</v>
      </c>
      <c r="M2027" s="841">
        <v>21760.799999999999</v>
      </c>
      <c r="N2027" s="839">
        <v>3</v>
      </c>
      <c r="O2027" s="574">
        <v>6</v>
      </c>
      <c r="P2027" s="689">
        <v>11139.15</v>
      </c>
    </row>
    <row r="2028" spans="1:16" s="770" customFormat="1" ht="24">
      <c r="A2028" s="727" t="s">
        <v>18642</v>
      </c>
      <c r="B2028" s="693" t="s">
        <v>7471</v>
      </c>
      <c r="C2028" s="575" t="s">
        <v>73</v>
      </c>
      <c r="D2028" s="735" t="s">
        <v>1278</v>
      </c>
      <c r="E2028" s="739">
        <v>2500</v>
      </c>
      <c r="F2028" s="573" t="s">
        <v>3647</v>
      </c>
      <c r="G2028" s="735" t="s">
        <v>3648</v>
      </c>
      <c r="H2028" s="735" t="s">
        <v>859</v>
      </c>
      <c r="I2028" s="735" t="s">
        <v>802</v>
      </c>
      <c r="J2028" s="838" t="s">
        <v>859</v>
      </c>
      <c r="K2028" s="840">
        <v>2</v>
      </c>
      <c r="L2028" s="574">
        <v>12</v>
      </c>
      <c r="M2028" s="841">
        <v>31360.799999999999</v>
      </c>
      <c r="N2028" s="839">
        <v>2</v>
      </c>
      <c r="O2028" s="574">
        <v>6</v>
      </c>
      <c r="P2028" s="689">
        <v>16044.9</v>
      </c>
    </row>
    <row r="2029" spans="1:16" s="770" customFormat="1" ht="24">
      <c r="A2029" s="727" t="s">
        <v>18642</v>
      </c>
      <c r="B2029" s="693" t="s">
        <v>7471</v>
      </c>
      <c r="C2029" s="575" t="s">
        <v>73</v>
      </c>
      <c r="D2029" s="735" t="s">
        <v>803</v>
      </c>
      <c r="E2029" s="739">
        <v>2200</v>
      </c>
      <c r="F2029" s="573" t="s">
        <v>3649</v>
      </c>
      <c r="G2029" s="735" t="s">
        <v>3650</v>
      </c>
      <c r="H2029" s="735" t="s">
        <v>1988</v>
      </c>
      <c r="I2029" s="735" t="s">
        <v>802</v>
      </c>
      <c r="J2029" s="838" t="s">
        <v>888</v>
      </c>
      <c r="K2029" s="840">
        <v>3</v>
      </c>
      <c r="L2029" s="574">
        <v>12</v>
      </c>
      <c r="M2029" s="841">
        <v>27760.799999999999</v>
      </c>
      <c r="N2029" s="839">
        <v>2</v>
      </c>
      <c r="O2029" s="574">
        <v>6</v>
      </c>
      <c r="P2029" s="689">
        <v>14244.9</v>
      </c>
    </row>
    <row r="2030" spans="1:16" s="770" customFormat="1" ht="24">
      <c r="A2030" s="727" t="s">
        <v>18642</v>
      </c>
      <c r="B2030" s="693" t="s">
        <v>7471</v>
      </c>
      <c r="C2030" s="575" t="s">
        <v>73</v>
      </c>
      <c r="D2030" s="735" t="s">
        <v>767</v>
      </c>
      <c r="E2030" s="739">
        <v>1700</v>
      </c>
      <c r="F2030" s="573" t="s">
        <v>3651</v>
      </c>
      <c r="G2030" s="735" t="s">
        <v>3652</v>
      </c>
      <c r="H2030" s="735" t="s">
        <v>1233</v>
      </c>
      <c r="I2030" s="735" t="s">
        <v>802</v>
      </c>
      <c r="J2030" s="838" t="s">
        <v>1286</v>
      </c>
      <c r="K2030" s="840">
        <v>4</v>
      </c>
      <c r="L2030" s="574">
        <v>12</v>
      </c>
      <c r="M2030" s="841">
        <v>21760.799999999999</v>
      </c>
      <c r="N2030" s="839">
        <v>3</v>
      </c>
      <c r="O2030" s="574">
        <v>6</v>
      </c>
      <c r="P2030" s="689">
        <v>11139.15</v>
      </c>
    </row>
    <row r="2031" spans="1:16" s="770" customFormat="1" ht="24">
      <c r="A2031" s="727" t="s">
        <v>18642</v>
      </c>
      <c r="B2031" s="693" t="s">
        <v>7471</v>
      </c>
      <c r="C2031" s="575" t="s">
        <v>73</v>
      </c>
      <c r="D2031" s="735" t="s">
        <v>1220</v>
      </c>
      <c r="E2031" s="739">
        <v>1850</v>
      </c>
      <c r="F2031" s="573" t="s">
        <v>3653</v>
      </c>
      <c r="G2031" s="735" t="s">
        <v>3654</v>
      </c>
      <c r="H2031" s="735" t="s">
        <v>770</v>
      </c>
      <c r="I2031" s="735" t="s">
        <v>1031</v>
      </c>
      <c r="J2031" s="838" t="s">
        <v>1800</v>
      </c>
      <c r="K2031" s="840">
        <v>3</v>
      </c>
      <c r="L2031" s="574">
        <v>12</v>
      </c>
      <c r="M2031" s="841">
        <v>23560.799999999999</v>
      </c>
      <c r="N2031" s="839">
        <v>2</v>
      </c>
      <c r="O2031" s="574">
        <v>6</v>
      </c>
      <c r="P2031" s="689">
        <v>12106.65</v>
      </c>
    </row>
    <row r="2032" spans="1:16" s="770" customFormat="1" ht="24">
      <c r="A2032" s="727" t="s">
        <v>18642</v>
      </c>
      <c r="B2032" s="693" t="s">
        <v>7471</v>
      </c>
      <c r="C2032" s="575" t="s">
        <v>73</v>
      </c>
      <c r="D2032" s="735" t="s">
        <v>1147</v>
      </c>
      <c r="E2032" s="739">
        <v>2100</v>
      </c>
      <c r="F2032" s="573" t="s">
        <v>3655</v>
      </c>
      <c r="G2032" s="735" t="s">
        <v>3656</v>
      </c>
      <c r="H2032" s="735" t="s">
        <v>888</v>
      </c>
      <c r="I2032" s="735" t="s">
        <v>771</v>
      </c>
      <c r="J2032" s="838" t="s">
        <v>888</v>
      </c>
      <c r="K2032" s="840">
        <v>2</v>
      </c>
      <c r="L2032" s="574">
        <v>13</v>
      </c>
      <c r="M2032" s="841">
        <v>26560.799999999999</v>
      </c>
      <c r="N2032" s="839">
        <v>2</v>
      </c>
      <c r="O2032" s="574">
        <v>6</v>
      </c>
      <c r="P2032" s="689">
        <v>13644.9</v>
      </c>
    </row>
    <row r="2033" spans="1:16" s="770" customFormat="1" ht="24">
      <c r="A2033" s="727" t="s">
        <v>18642</v>
      </c>
      <c r="B2033" s="693" t="s">
        <v>7471</v>
      </c>
      <c r="C2033" s="575" t="s">
        <v>73</v>
      </c>
      <c r="D2033" s="735" t="s">
        <v>1025</v>
      </c>
      <c r="E2033" s="739">
        <v>1900</v>
      </c>
      <c r="F2033" s="573" t="s">
        <v>3657</v>
      </c>
      <c r="G2033" s="735" t="s">
        <v>3658</v>
      </c>
      <c r="H2033" s="735" t="s">
        <v>920</v>
      </c>
      <c r="I2033" s="735" t="s">
        <v>802</v>
      </c>
      <c r="J2033" s="838" t="s">
        <v>920</v>
      </c>
      <c r="K2033" s="840">
        <v>2</v>
      </c>
      <c r="L2033" s="574">
        <v>12</v>
      </c>
      <c r="M2033" s="841">
        <v>24160.799999999999</v>
      </c>
      <c r="N2033" s="839">
        <v>2</v>
      </c>
      <c r="O2033" s="574">
        <v>6</v>
      </c>
      <c r="P2033" s="689">
        <v>12429.15</v>
      </c>
    </row>
    <row r="2034" spans="1:16" s="770" customFormat="1" ht="24">
      <c r="A2034" s="727" t="s">
        <v>18642</v>
      </c>
      <c r="B2034" s="693" t="s">
        <v>7471</v>
      </c>
      <c r="C2034" s="575" t="s">
        <v>73</v>
      </c>
      <c r="D2034" s="735" t="s">
        <v>767</v>
      </c>
      <c r="E2034" s="739">
        <v>1700</v>
      </c>
      <c r="F2034" s="573" t="s">
        <v>3659</v>
      </c>
      <c r="G2034" s="735" t="s">
        <v>3660</v>
      </c>
      <c r="H2034" s="735" t="s">
        <v>1013</v>
      </c>
      <c r="I2034" s="735" t="s">
        <v>782</v>
      </c>
      <c r="J2034" s="838" t="s">
        <v>1013</v>
      </c>
      <c r="K2034" s="840">
        <v>4</v>
      </c>
      <c r="L2034" s="574">
        <v>12</v>
      </c>
      <c r="M2034" s="841">
        <v>21760.799999999999</v>
      </c>
      <c r="N2034" s="839">
        <v>2</v>
      </c>
      <c r="O2034" s="574">
        <v>5</v>
      </c>
      <c r="P2034" s="689">
        <v>9920.48</v>
      </c>
    </row>
    <row r="2035" spans="1:16" s="770" customFormat="1" ht="24">
      <c r="A2035" s="727" t="s">
        <v>18642</v>
      </c>
      <c r="B2035" s="693" t="s">
        <v>7471</v>
      </c>
      <c r="C2035" s="575" t="s">
        <v>73</v>
      </c>
      <c r="D2035" s="735" t="s">
        <v>1018</v>
      </c>
      <c r="E2035" s="739">
        <v>1800</v>
      </c>
      <c r="F2035" s="573" t="s">
        <v>3661</v>
      </c>
      <c r="G2035" s="735" t="s">
        <v>3662</v>
      </c>
      <c r="H2035" s="735" t="s">
        <v>864</v>
      </c>
      <c r="I2035" s="735" t="s">
        <v>944</v>
      </c>
      <c r="J2035" s="838" t="s">
        <v>864</v>
      </c>
      <c r="K2035" s="840">
        <v>2</v>
      </c>
      <c r="L2035" s="574">
        <v>12</v>
      </c>
      <c r="M2035" s="841">
        <v>22960.799999999999</v>
      </c>
      <c r="N2035" s="839">
        <v>2</v>
      </c>
      <c r="O2035" s="574">
        <v>6</v>
      </c>
      <c r="P2035" s="689">
        <v>11784.15</v>
      </c>
    </row>
    <row r="2036" spans="1:16" s="770" customFormat="1" ht="24">
      <c r="A2036" s="727" t="s">
        <v>18642</v>
      </c>
      <c r="B2036" s="693" t="s">
        <v>7471</v>
      </c>
      <c r="C2036" s="575" t="s">
        <v>73</v>
      </c>
      <c r="D2036" s="735" t="s">
        <v>767</v>
      </c>
      <c r="E2036" s="739">
        <v>1700</v>
      </c>
      <c r="F2036" s="573" t="s">
        <v>3663</v>
      </c>
      <c r="G2036" s="735" t="s">
        <v>3664</v>
      </c>
      <c r="H2036" s="735" t="s">
        <v>934</v>
      </c>
      <c r="I2036" s="735" t="s">
        <v>802</v>
      </c>
      <c r="J2036" s="838" t="s">
        <v>3665</v>
      </c>
      <c r="K2036" s="840">
        <v>4</v>
      </c>
      <c r="L2036" s="574">
        <v>12</v>
      </c>
      <c r="M2036" s="841">
        <v>21760.799999999999</v>
      </c>
      <c r="N2036" s="839">
        <v>3</v>
      </c>
      <c r="O2036" s="574">
        <v>6</v>
      </c>
      <c r="P2036" s="689">
        <v>11139.15</v>
      </c>
    </row>
    <row r="2037" spans="1:16" s="770" customFormat="1" ht="24">
      <c r="A2037" s="727" t="s">
        <v>18642</v>
      </c>
      <c r="B2037" s="693" t="s">
        <v>7471</v>
      </c>
      <c r="C2037" s="575" t="s">
        <v>73</v>
      </c>
      <c r="D2037" s="735" t="s">
        <v>767</v>
      </c>
      <c r="E2037" s="739">
        <v>1700</v>
      </c>
      <c r="F2037" s="573" t="s">
        <v>3666</v>
      </c>
      <c r="G2037" s="735" t="s">
        <v>3667</v>
      </c>
      <c r="H2037" s="735" t="s">
        <v>770</v>
      </c>
      <c r="I2037" s="735" t="s">
        <v>771</v>
      </c>
      <c r="J2037" s="838" t="s">
        <v>3668</v>
      </c>
      <c r="K2037" s="840">
        <v>4</v>
      </c>
      <c r="L2037" s="574">
        <v>12</v>
      </c>
      <c r="M2037" s="841">
        <v>21760.799999999999</v>
      </c>
      <c r="N2037" s="839">
        <v>2</v>
      </c>
      <c r="O2037" s="574">
        <v>6</v>
      </c>
      <c r="P2037" s="689">
        <v>11139.15</v>
      </c>
    </row>
    <row r="2038" spans="1:16" s="770" customFormat="1" ht="24">
      <c r="A2038" s="727" t="s">
        <v>18642</v>
      </c>
      <c r="B2038" s="693" t="s">
        <v>7471</v>
      </c>
      <c r="C2038" s="575" t="s">
        <v>73</v>
      </c>
      <c r="D2038" s="735" t="s">
        <v>787</v>
      </c>
      <c r="E2038" s="739">
        <v>1600</v>
      </c>
      <c r="F2038" s="573" t="s">
        <v>3669</v>
      </c>
      <c r="G2038" s="735" t="s">
        <v>3670</v>
      </c>
      <c r="H2038" s="735" t="s">
        <v>21</v>
      </c>
      <c r="I2038" s="735" t="s">
        <v>21</v>
      </c>
      <c r="J2038" s="838" t="s">
        <v>21</v>
      </c>
      <c r="K2038" s="840">
        <v>2</v>
      </c>
      <c r="L2038" s="574">
        <v>12</v>
      </c>
      <c r="M2038" s="841">
        <v>20560.8</v>
      </c>
      <c r="N2038" s="839">
        <v>3</v>
      </c>
      <c r="O2038" s="574">
        <v>6</v>
      </c>
      <c r="P2038" s="689">
        <v>10494.15</v>
      </c>
    </row>
    <row r="2039" spans="1:16" s="770" customFormat="1" ht="24">
      <c r="A2039" s="727" t="s">
        <v>18642</v>
      </c>
      <c r="B2039" s="693" t="s">
        <v>7471</v>
      </c>
      <c r="C2039" s="575" t="s">
        <v>73</v>
      </c>
      <c r="D2039" s="735" t="s">
        <v>3671</v>
      </c>
      <c r="E2039" s="739">
        <v>2200</v>
      </c>
      <c r="F2039" s="573" t="s">
        <v>3672</v>
      </c>
      <c r="G2039" s="735" t="s">
        <v>3673</v>
      </c>
      <c r="H2039" s="735" t="s">
        <v>888</v>
      </c>
      <c r="I2039" s="735" t="s">
        <v>771</v>
      </c>
      <c r="J2039" s="838" t="s">
        <v>888</v>
      </c>
      <c r="K2039" s="840">
        <v>2</v>
      </c>
      <c r="L2039" s="574">
        <v>12</v>
      </c>
      <c r="M2039" s="841">
        <v>27760.799999999999</v>
      </c>
      <c r="N2039" s="839">
        <v>2</v>
      </c>
      <c r="O2039" s="574">
        <v>6</v>
      </c>
      <c r="P2039" s="689">
        <v>14244.9</v>
      </c>
    </row>
    <row r="2040" spans="1:16" s="770" customFormat="1" ht="24">
      <c r="A2040" s="727" t="s">
        <v>18642</v>
      </c>
      <c r="B2040" s="693" t="s">
        <v>7471</v>
      </c>
      <c r="C2040" s="575" t="s">
        <v>73</v>
      </c>
      <c r="D2040" s="735" t="s">
        <v>3674</v>
      </c>
      <c r="E2040" s="739">
        <v>2900</v>
      </c>
      <c r="F2040" s="573" t="s">
        <v>3675</v>
      </c>
      <c r="G2040" s="735" t="s">
        <v>3676</v>
      </c>
      <c r="H2040" s="735" t="s">
        <v>1401</v>
      </c>
      <c r="I2040" s="735" t="s">
        <v>944</v>
      </c>
      <c r="J2040" s="838" t="s">
        <v>888</v>
      </c>
      <c r="K2040" s="840">
        <v>2</v>
      </c>
      <c r="L2040" s="574">
        <v>12</v>
      </c>
      <c r="M2040" s="841">
        <v>36160.800000000003</v>
      </c>
      <c r="N2040" s="839">
        <v>2</v>
      </c>
      <c r="O2040" s="574">
        <v>6</v>
      </c>
      <c r="P2040" s="689">
        <v>18444.900000000001</v>
      </c>
    </row>
    <row r="2041" spans="1:16" s="770" customFormat="1" ht="24">
      <c r="A2041" s="727" t="s">
        <v>18642</v>
      </c>
      <c r="B2041" s="693" t="s">
        <v>7471</v>
      </c>
      <c r="C2041" s="575" t="s">
        <v>73</v>
      </c>
      <c r="D2041" s="735" t="s">
        <v>787</v>
      </c>
      <c r="E2041" s="739">
        <v>1600</v>
      </c>
      <c r="F2041" s="573" t="s">
        <v>3677</v>
      </c>
      <c r="G2041" s="735" t="s">
        <v>3678</v>
      </c>
      <c r="H2041" s="735" t="s">
        <v>21</v>
      </c>
      <c r="I2041" s="735" t="s">
        <v>21</v>
      </c>
      <c r="J2041" s="838" t="s">
        <v>21</v>
      </c>
      <c r="K2041" s="840">
        <v>2</v>
      </c>
      <c r="L2041" s="574">
        <v>12</v>
      </c>
      <c r="M2041" s="841">
        <v>20560.8</v>
      </c>
      <c r="N2041" s="839">
        <v>2</v>
      </c>
      <c r="O2041" s="574">
        <v>6</v>
      </c>
      <c r="P2041" s="689">
        <v>10494.15</v>
      </c>
    </row>
    <row r="2042" spans="1:16" s="770" customFormat="1" ht="24">
      <c r="A2042" s="727" t="s">
        <v>18642</v>
      </c>
      <c r="B2042" s="693" t="s">
        <v>7471</v>
      </c>
      <c r="C2042" s="575" t="s">
        <v>73</v>
      </c>
      <c r="D2042" s="735" t="s">
        <v>913</v>
      </c>
      <c r="E2042" s="739">
        <v>1600</v>
      </c>
      <c r="F2042" s="573" t="s">
        <v>3679</v>
      </c>
      <c r="G2042" s="735" t="s">
        <v>3680</v>
      </c>
      <c r="H2042" s="735" t="s">
        <v>1969</v>
      </c>
      <c r="I2042" s="735" t="s">
        <v>782</v>
      </c>
      <c r="J2042" s="838" t="s">
        <v>1969</v>
      </c>
      <c r="K2042" s="840">
        <v>2</v>
      </c>
      <c r="L2042" s="574">
        <v>12</v>
      </c>
      <c r="M2042" s="841">
        <v>20560.8</v>
      </c>
      <c r="N2042" s="839">
        <v>2</v>
      </c>
      <c r="O2042" s="574">
        <v>6</v>
      </c>
      <c r="P2042" s="689">
        <v>10494.15</v>
      </c>
    </row>
    <row r="2043" spans="1:16" s="770" customFormat="1" ht="24">
      <c r="A2043" s="727" t="s">
        <v>18642</v>
      </c>
      <c r="B2043" s="693" t="s">
        <v>7471</v>
      </c>
      <c r="C2043" s="575" t="s">
        <v>73</v>
      </c>
      <c r="D2043" s="735" t="s">
        <v>913</v>
      </c>
      <c r="E2043" s="739">
        <v>1600</v>
      </c>
      <c r="F2043" s="573" t="s">
        <v>3681</v>
      </c>
      <c r="G2043" s="735" t="s">
        <v>3682</v>
      </c>
      <c r="H2043" s="735" t="s">
        <v>3683</v>
      </c>
      <c r="I2043" s="735" t="s">
        <v>771</v>
      </c>
      <c r="J2043" s="838" t="s">
        <v>3683</v>
      </c>
      <c r="K2043" s="840">
        <v>4</v>
      </c>
      <c r="L2043" s="574">
        <v>12</v>
      </c>
      <c r="M2043" s="841">
        <v>20560.8</v>
      </c>
      <c r="N2043" s="839">
        <v>3</v>
      </c>
      <c r="O2043" s="574">
        <v>6</v>
      </c>
      <c r="P2043" s="689">
        <v>10494.15</v>
      </c>
    </row>
    <row r="2044" spans="1:16" s="770" customFormat="1" ht="24">
      <c r="A2044" s="727" t="s">
        <v>18642</v>
      </c>
      <c r="B2044" s="693" t="s">
        <v>7471</v>
      </c>
      <c r="C2044" s="575" t="s">
        <v>73</v>
      </c>
      <c r="D2044" s="735" t="s">
        <v>767</v>
      </c>
      <c r="E2044" s="739">
        <v>1700</v>
      </c>
      <c r="F2044" s="573" t="s">
        <v>3684</v>
      </c>
      <c r="G2044" s="735" t="s">
        <v>3685</v>
      </c>
      <c r="H2044" s="735" t="s">
        <v>1060</v>
      </c>
      <c r="I2044" s="735" t="s">
        <v>771</v>
      </c>
      <c r="J2044" s="838" t="s">
        <v>1061</v>
      </c>
      <c r="K2044" s="840">
        <v>2</v>
      </c>
      <c r="L2044" s="574">
        <v>4</v>
      </c>
      <c r="M2044" s="841">
        <v>5580.56</v>
      </c>
      <c r="N2044" s="839" t="s">
        <v>786</v>
      </c>
      <c r="O2044" s="574" t="s">
        <v>786</v>
      </c>
      <c r="P2044" s="689"/>
    </row>
    <row r="2045" spans="1:16" s="770" customFormat="1" ht="48">
      <c r="A2045" s="727" t="s">
        <v>18642</v>
      </c>
      <c r="B2045" s="693" t="s">
        <v>7471</v>
      </c>
      <c r="C2045" s="575" t="s">
        <v>73</v>
      </c>
      <c r="D2045" s="735" t="s">
        <v>3686</v>
      </c>
      <c r="E2045" s="739">
        <v>1700</v>
      </c>
      <c r="F2045" s="573" t="s">
        <v>3687</v>
      </c>
      <c r="G2045" s="735" t="s">
        <v>3688</v>
      </c>
      <c r="H2045" s="735" t="s">
        <v>1476</v>
      </c>
      <c r="I2045" s="735" t="s">
        <v>944</v>
      </c>
      <c r="J2045" s="838" t="s">
        <v>1859</v>
      </c>
      <c r="K2045" s="840">
        <v>2</v>
      </c>
      <c r="L2045" s="574">
        <v>12</v>
      </c>
      <c r="M2045" s="841">
        <v>21760.799999999999</v>
      </c>
      <c r="N2045" s="839">
        <v>2</v>
      </c>
      <c r="O2045" s="574">
        <v>4</v>
      </c>
      <c r="P2045" s="689">
        <v>8287.6299999999992</v>
      </c>
    </row>
    <row r="2046" spans="1:16" s="770" customFormat="1" ht="36">
      <c r="A2046" s="727" t="s">
        <v>18642</v>
      </c>
      <c r="B2046" s="693" t="s">
        <v>7471</v>
      </c>
      <c r="C2046" s="575" t="s">
        <v>73</v>
      </c>
      <c r="D2046" s="735" t="s">
        <v>980</v>
      </c>
      <c r="E2046" s="739">
        <v>3100</v>
      </c>
      <c r="F2046" s="573" t="s">
        <v>3689</v>
      </c>
      <c r="G2046" s="735" t="s">
        <v>3690</v>
      </c>
      <c r="H2046" s="735" t="s">
        <v>3691</v>
      </c>
      <c r="I2046" s="735" t="s">
        <v>802</v>
      </c>
      <c r="J2046" s="838" t="s">
        <v>816</v>
      </c>
      <c r="K2046" s="840">
        <v>2</v>
      </c>
      <c r="L2046" s="574">
        <v>4</v>
      </c>
      <c r="M2046" s="841">
        <v>10137.23</v>
      </c>
      <c r="N2046" s="839">
        <v>3</v>
      </c>
      <c r="O2046" s="574">
        <v>6</v>
      </c>
      <c r="P2046" s="689">
        <v>12429.15</v>
      </c>
    </row>
    <row r="2047" spans="1:16" s="770" customFormat="1" ht="24">
      <c r="A2047" s="727" t="s">
        <v>18642</v>
      </c>
      <c r="B2047" s="693" t="s">
        <v>7471</v>
      </c>
      <c r="C2047" s="575" t="s">
        <v>73</v>
      </c>
      <c r="D2047" s="735" t="s">
        <v>813</v>
      </c>
      <c r="E2047" s="739">
        <v>1900</v>
      </c>
      <c r="F2047" s="573" t="s">
        <v>3689</v>
      </c>
      <c r="G2047" s="735" t="s">
        <v>3690</v>
      </c>
      <c r="H2047" s="735" t="s">
        <v>3691</v>
      </c>
      <c r="I2047" s="735" t="s">
        <v>802</v>
      </c>
      <c r="J2047" s="838" t="s">
        <v>816</v>
      </c>
      <c r="K2047" s="840">
        <v>2</v>
      </c>
      <c r="L2047" s="574">
        <v>9</v>
      </c>
      <c r="M2047" s="841">
        <v>17530.23</v>
      </c>
      <c r="N2047" s="839">
        <v>3</v>
      </c>
      <c r="O2047" s="574">
        <v>6</v>
      </c>
      <c r="P2047" s="689">
        <v>12429.15</v>
      </c>
    </row>
    <row r="2048" spans="1:16" s="770" customFormat="1" ht="24">
      <c r="A2048" s="727" t="s">
        <v>18642</v>
      </c>
      <c r="B2048" s="693" t="s">
        <v>7471</v>
      </c>
      <c r="C2048" s="575" t="s">
        <v>73</v>
      </c>
      <c r="D2048" s="735" t="s">
        <v>821</v>
      </c>
      <c r="E2048" s="739">
        <v>1900</v>
      </c>
      <c r="F2048" s="573" t="s">
        <v>3692</v>
      </c>
      <c r="G2048" s="735" t="s">
        <v>3693</v>
      </c>
      <c r="H2048" s="735" t="s">
        <v>770</v>
      </c>
      <c r="I2048" s="735" t="s">
        <v>771</v>
      </c>
      <c r="J2048" s="838" t="s">
        <v>3694</v>
      </c>
      <c r="K2048" s="840">
        <v>2</v>
      </c>
      <c r="L2048" s="574">
        <v>12</v>
      </c>
      <c r="M2048" s="841">
        <v>24160.799999999999</v>
      </c>
      <c r="N2048" s="839">
        <v>2</v>
      </c>
      <c r="O2048" s="574">
        <v>6</v>
      </c>
      <c r="P2048" s="689">
        <v>12429.15</v>
      </c>
    </row>
    <row r="2049" spans="1:16" s="770" customFormat="1" ht="36">
      <c r="A2049" s="727" t="s">
        <v>18642</v>
      </c>
      <c r="B2049" s="693" t="s">
        <v>7471</v>
      </c>
      <c r="C2049" s="575" t="s">
        <v>73</v>
      </c>
      <c r="D2049" s="735" t="s">
        <v>803</v>
      </c>
      <c r="E2049" s="739">
        <v>2200</v>
      </c>
      <c r="F2049" s="573" t="s">
        <v>3695</v>
      </c>
      <c r="G2049" s="735" t="s">
        <v>3696</v>
      </c>
      <c r="H2049" s="735" t="s">
        <v>811</v>
      </c>
      <c r="I2049" s="735" t="s">
        <v>802</v>
      </c>
      <c r="J2049" s="838" t="s">
        <v>2339</v>
      </c>
      <c r="K2049" s="840">
        <v>4</v>
      </c>
      <c r="L2049" s="574">
        <v>12</v>
      </c>
      <c r="M2049" s="841">
        <v>27760.799999999999</v>
      </c>
      <c r="N2049" s="839">
        <v>2</v>
      </c>
      <c r="O2049" s="574">
        <v>6</v>
      </c>
      <c r="P2049" s="689">
        <v>14244.9</v>
      </c>
    </row>
    <row r="2050" spans="1:16" s="770" customFormat="1" ht="24">
      <c r="A2050" s="727" t="s">
        <v>18642</v>
      </c>
      <c r="B2050" s="693" t="s">
        <v>7471</v>
      </c>
      <c r="C2050" s="575" t="s">
        <v>73</v>
      </c>
      <c r="D2050" s="735" t="s">
        <v>803</v>
      </c>
      <c r="E2050" s="739">
        <v>2200</v>
      </c>
      <c r="F2050" s="573" t="s">
        <v>3697</v>
      </c>
      <c r="G2050" s="735" t="s">
        <v>3698</v>
      </c>
      <c r="H2050" s="735" t="s">
        <v>854</v>
      </c>
      <c r="I2050" s="735" t="s">
        <v>771</v>
      </c>
      <c r="J2050" s="838" t="s">
        <v>854</v>
      </c>
      <c r="K2050" s="840">
        <v>3</v>
      </c>
      <c r="L2050" s="574">
        <v>12</v>
      </c>
      <c r="M2050" s="841">
        <v>27760.799999999999</v>
      </c>
      <c r="N2050" s="839">
        <v>2</v>
      </c>
      <c r="O2050" s="574">
        <v>6</v>
      </c>
      <c r="P2050" s="689">
        <v>14244.9</v>
      </c>
    </row>
    <row r="2051" spans="1:16" s="770" customFormat="1" ht="24">
      <c r="A2051" s="727" t="s">
        <v>18642</v>
      </c>
      <c r="B2051" s="693" t="s">
        <v>7471</v>
      </c>
      <c r="C2051" s="575" t="s">
        <v>73</v>
      </c>
      <c r="D2051" s="735" t="s">
        <v>1025</v>
      </c>
      <c r="E2051" s="739">
        <v>1900</v>
      </c>
      <c r="F2051" s="573" t="s">
        <v>3699</v>
      </c>
      <c r="G2051" s="735" t="s">
        <v>3700</v>
      </c>
      <c r="H2051" s="735" t="s">
        <v>920</v>
      </c>
      <c r="I2051" s="735" t="s">
        <v>771</v>
      </c>
      <c r="J2051" s="838" t="s">
        <v>2631</v>
      </c>
      <c r="K2051" s="840">
        <v>4</v>
      </c>
      <c r="L2051" s="574">
        <v>12</v>
      </c>
      <c r="M2051" s="841">
        <v>24160.799999999999</v>
      </c>
      <c r="N2051" s="839">
        <v>2</v>
      </c>
      <c r="O2051" s="574">
        <v>6</v>
      </c>
      <c r="P2051" s="689">
        <v>12429.15</v>
      </c>
    </row>
    <row r="2052" spans="1:16" s="770" customFormat="1" ht="24">
      <c r="A2052" s="727" t="s">
        <v>18642</v>
      </c>
      <c r="B2052" s="693" t="s">
        <v>7471</v>
      </c>
      <c r="C2052" s="575" t="s">
        <v>73</v>
      </c>
      <c r="D2052" s="735" t="s">
        <v>767</v>
      </c>
      <c r="E2052" s="739">
        <v>1700</v>
      </c>
      <c r="F2052" s="573" t="s">
        <v>3701</v>
      </c>
      <c r="G2052" s="735" t="s">
        <v>3702</v>
      </c>
      <c r="H2052" s="735" t="s">
        <v>1013</v>
      </c>
      <c r="I2052" s="735" t="s">
        <v>771</v>
      </c>
      <c r="J2052" s="838" t="s">
        <v>831</v>
      </c>
      <c r="K2052" s="840">
        <v>4</v>
      </c>
      <c r="L2052" s="574">
        <v>12</v>
      </c>
      <c r="M2052" s="841">
        <v>21760.799999999999</v>
      </c>
      <c r="N2052" s="839">
        <v>2</v>
      </c>
      <c r="O2052" s="574">
        <v>6</v>
      </c>
      <c r="P2052" s="689">
        <v>11139.15</v>
      </c>
    </row>
    <row r="2053" spans="1:16" s="770" customFormat="1" ht="24">
      <c r="A2053" s="727" t="s">
        <v>18642</v>
      </c>
      <c r="B2053" s="693" t="s">
        <v>7471</v>
      </c>
      <c r="C2053" s="575" t="s">
        <v>73</v>
      </c>
      <c r="D2053" s="735" t="s">
        <v>3703</v>
      </c>
      <c r="E2053" s="739">
        <v>2500</v>
      </c>
      <c r="F2053" s="573" t="s">
        <v>3704</v>
      </c>
      <c r="G2053" s="735" t="s">
        <v>3705</v>
      </c>
      <c r="H2053" s="735" t="s">
        <v>934</v>
      </c>
      <c r="I2053" s="735" t="s">
        <v>771</v>
      </c>
      <c r="J2053" s="838" t="s">
        <v>934</v>
      </c>
      <c r="K2053" s="840">
        <v>2</v>
      </c>
      <c r="L2053" s="574">
        <v>12</v>
      </c>
      <c r="M2053" s="841">
        <v>31360.799999999999</v>
      </c>
      <c r="N2053" s="839">
        <v>2</v>
      </c>
      <c r="O2053" s="574">
        <v>6</v>
      </c>
      <c r="P2053" s="689">
        <v>16044.9</v>
      </c>
    </row>
    <row r="2054" spans="1:16" s="770" customFormat="1" ht="24">
      <c r="A2054" s="727" t="s">
        <v>18642</v>
      </c>
      <c r="B2054" s="693" t="s">
        <v>7471</v>
      </c>
      <c r="C2054" s="575" t="s">
        <v>73</v>
      </c>
      <c r="D2054" s="735" t="s">
        <v>855</v>
      </c>
      <c r="E2054" s="739">
        <v>1700</v>
      </c>
      <c r="F2054" s="573" t="s">
        <v>3706</v>
      </c>
      <c r="G2054" s="735" t="s">
        <v>3707</v>
      </c>
      <c r="H2054" s="735" t="s">
        <v>858</v>
      </c>
      <c r="I2054" s="735" t="s">
        <v>771</v>
      </c>
      <c r="J2054" s="838" t="s">
        <v>858</v>
      </c>
      <c r="K2054" s="840">
        <v>4</v>
      </c>
      <c r="L2054" s="574">
        <v>12</v>
      </c>
      <c r="M2054" s="841">
        <v>21760.799999999999</v>
      </c>
      <c r="N2054" s="839">
        <v>3</v>
      </c>
      <c r="O2054" s="574">
        <v>6</v>
      </c>
      <c r="P2054" s="689">
        <v>11139.15</v>
      </c>
    </row>
    <row r="2055" spans="1:16" s="770" customFormat="1" ht="36">
      <c r="A2055" s="727" t="s">
        <v>18642</v>
      </c>
      <c r="B2055" s="693" t="s">
        <v>7471</v>
      </c>
      <c r="C2055" s="575" t="s">
        <v>73</v>
      </c>
      <c r="D2055" s="735" t="s">
        <v>980</v>
      </c>
      <c r="E2055" s="739">
        <v>3100</v>
      </c>
      <c r="F2055" s="573" t="s">
        <v>3708</v>
      </c>
      <c r="G2055" s="735" t="s">
        <v>3709</v>
      </c>
      <c r="H2055" s="735" t="s">
        <v>858</v>
      </c>
      <c r="I2055" s="735" t="s">
        <v>771</v>
      </c>
      <c r="J2055" s="838" t="s">
        <v>859</v>
      </c>
      <c r="K2055" s="840">
        <v>2</v>
      </c>
      <c r="L2055" s="574">
        <v>12</v>
      </c>
      <c r="M2055" s="841">
        <v>38560.800000000003</v>
      </c>
      <c r="N2055" s="839">
        <v>2</v>
      </c>
      <c r="O2055" s="574">
        <v>6</v>
      </c>
      <c r="P2055" s="689">
        <v>19644.900000000001</v>
      </c>
    </row>
    <row r="2056" spans="1:16" s="770" customFormat="1" ht="24">
      <c r="A2056" s="727" t="s">
        <v>18642</v>
      </c>
      <c r="B2056" s="693" t="s">
        <v>7471</v>
      </c>
      <c r="C2056" s="575" t="s">
        <v>73</v>
      </c>
      <c r="D2056" s="735" t="s">
        <v>3710</v>
      </c>
      <c r="E2056" s="739">
        <v>2900</v>
      </c>
      <c r="F2056" s="573" t="s">
        <v>3711</v>
      </c>
      <c r="G2056" s="735" t="s">
        <v>3712</v>
      </c>
      <c r="H2056" s="735" t="s">
        <v>811</v>
      </c>
      <c r="I2056" s="735" t="s">
        <v>771</v>
      </c>
      <c r="J2056" s="838" t="s">
        <v>3713</v>
      </c>
      <c r="K2056" s="840">
        <v>2</v>
      </c>
      <c r="L2056" s="574">
        <v>12</v>
      </c>
      <c r="M2056" s="841">
        <v>36160.800000000003</v>
      </c>
      <c r="N2056" s="839">
        <v>2</v>
      </c>
      <c r="O2056" s="574">
        <v>6</v>
      </c>
      <c r="P2056" s="689">
        <v>18444.900000000001</v>
      </c>
    </row>
    <row r="2057" spans="1:16" s="770" customFormat="1" ht="24">
      <c r="A2057" s="727" t="s">
        <v>18642</v>
      </c>
      <c r="B2057" s="693" t="s">
        <v>7471</v>
      </c>
      <c r="C2057" s="575" t="s">
        <v>73</v>
      </c>
      <c r="D2057" s="735" t="s">
        <v>3714</v>
      </c>
      <c r="E2057" s="739">
        <v>1600</v>
      </c>
      <c r="F2057" s="573" t="s">
        <v>3715</v>
      </c>
      <c r="G2057" s="735" t="s">
        <v>3716</v>
      </c>
      <c r="H2057" s="735" t="s">
        <v>916</v>
      </c>
      <c r="I2057" s="735" t="s">
        <v>1031</v>
      </c>
      <c r="J2057" s="838" t="s">
        <v>920</v>
      </c>
      <c r="K2057" s="840">
        <v>2</v>
      </c>
      <c r="L2057" s="574">
        <v>12</v>
      </c>
      <c r="M2057" s="841">
        <v>20560.8</v>
      </c>
      <c r="N2057" s="839">
        <v>2</v>
      </c>
      <c r="O2057" s="574">
        <v>6</v>
      </c>
      <c r="P2057" s="689">
        <v>10494.15</v>
      </c>
    </row>
    <row r="2058" spans="1:16" s="770" customFormat="1" ht="24">
      <c r="A2058" s="727" t="s">
        <v>18642</v>
      </c>
      <c r="B2058" s="693" t="s">
        <v>7471</v>
      </c>
      <c r="C2058" s="575" t="s">
        <v>73</v>
      </c>
      <c r="D2058" s="735" t="s">
        <v>2982</v>
      </c>
      <c r="E2058" s="739">
        <v>1850</v>
      </c>
      <c r="F2058" s="573" t="s">
        <v>3717</v>
      </c>
      <c r="G2058" s="735" t="s">
        <v>3718</v>
      </c>
      <c r="H2058" s="735" t="s">
        <v>3719</v>
      </c>
      <c r="I2058" s="735" t="s">
        <v>944</v>
      </c>
      <c r="J2058" s="838" t="s">
        <v>3719</v>
      </c>
      <c r="K2058" s="840">
        <v>3</v>
      </c>
      <c r="L2058" s="574">
        <v>12</v>
      </c>
      <c r="M2058" s="841">
        <v>23560.799999999999</v>
      </c>
      <c r="N2058" s="839">
        <v>2</v>
      </c>
      <c r="O2058" s="574">
        <v>6</v>
      </c>
      <c r="P2058" s="689">
        <v>12106.65</v>
      </c>
    </row>
    <row r="2059" spans="1:16" s="770" customFormat="1" ht="24">
      <c r="A2059" s="727" t="s">
        <v>18642</v>
      </c>
      <c r="B2059" s="693" t="s">
        <v>7471</v>
      </c>
      <c r="C2059" s="575" t="s">
        <v>73</v>
      </c>
      <c r="D2059" s="735" t="s">
        <v>3720</v>
      </c>
      <c r="E2059" s="739">
        <v>2100</v>
      </c>
      <c r="F2059" s="573" t="s">
        <v>3721</v>
      </c>
      <c r="G2059" s="735" t="s">
        <v>3722</v>
      </c>
      <c r="H2059" s="735" t="s">
        <v>824</v>
      </c>
      <c r="I2059" s="735" t="s">
        <v>802</v>
      </c>
      <c r="J2059" s="838" t="s">
        <v>825</v>
      </c>
      <c r="K2059" s="840">
        <v>2</v>
      </c>
      <c r="L2059" s="574">
        <v>12</v>
      </c>
      <c r="M2059" s="841">
        <v>26560.799999999999</v>
      </c>
      <c r="N2059" s="839">
        <v>2</v>
      </c>
      <c r="O2059" s="574">
        <v>6</v>
      </c>
      <c r="P2059" s="689">
        <v>13644.9</v>
      </c>
    </row>
    <row r="2060" spans="1:16" s="770" customFormat="1" ht="24">
      <c r="A2060" s="727" t="s">
        <v>18642</v>
      </c>
      <c r="B2060" s="693" t="s">
        <v>7471</v>
      </c>
      <c r="C2060" s="575" t="s">
        <v>73</v>
      </c>
      <c r="D2060" s="735" t="s">
        <v>1642</v>
      </c>
      <c r="E2060" s="739">
        <v>3500</v>
      </c>
      <c r="F2060" s="573" t="s">
        <v>3723</v>
      </c>
      <c r="G2060" s="735" t="s">
        <v>3724</v>
      </c>
      <c r="H2060" s="735" t="s">
        <v>2099</v>
      </c>
      <c r="I2060" s="735" t="s">
        <v>771</v>
      </c>
      <c r="J2060" s="838" t="s">
        <v>2099</v>
      </c>
      <c r="K2060" s="840">
        <v>2</v>
      </c>
      <c r="L2060" s="574">
        <v>14</v>
      </c>
      <c r="M2060" s="841">
        <v>31808.93</v>
      </c>
      <c r="N2060" s="839">
        <v>2</v>
      </c>
      <c r="O2060" s="574">
        <v>6</v>
      </c>
      <c r="P2060" s="689">
        <v>22044.9</v>
      </c>
    </row>
    <row r="2061" spans="1:16" s="770" customFormat="1" ht="24">
      <c r="A2061" s="727" t="s">
        <v>18642</v>
      </c>
      <c r="B2061" s="693" t="s">
        <v>7471</v>
      </c>
      <c r="C2061" s="575" t="s">
        <v>73</v>
      </c>
      <c r="D2061" s="735" t="s">
        <v>1025</v>
      </c>
      <c r="E2061" s="739">
        <v>1900</v>
      </c>
      <c r="F2061" s="573" t="s">
        <v>3725</v>
      </c>
      <c r="G2061" s="735" t="s">
        <v>3726</v>
      </c>
      <c r="H2061" s="735" t="s">
        <v>1240</v>
      </c>
      <c r="I2061" s="735" t="s">
        <v>802</v>
      </c>
      <c r="J2061" s="838" t="s">
        <v>1240</v>
      </c>
      <c r="K2061" s="840">
        <v>4</v>
      </c>
      <c r="L2061" s="574">
        <v>10</v>
      </c>
      <c r="M2061" s="841">
        <v>20134</v>
      </c>
      <c r="N2061" s="839">
        <v>2</v>
      </c>
      <c r="O2061" s="574">
        <v>6</v>
      </c>
      <c r="P2061" s="689">
        <v>14244.9</v>
      </c>
    </row>
    <row r="2062" spans="1:16" s="770" customFormat="1" ht="24">
      <c r="A2062" s="727" t="s">
        <v>18642</v>
      </c>
      <c r="B2062" s="693" t="s">
        <v>7471</v>
      </c>
      <c r="C2062" s="575" t="s">
        <v>73</v>
      </c>
      <c r="D2062" s="735" t="s">
        <v>803</v>
      </c>
      <c r="E2062" s="739">
        <v>2200</v>
      </c>
      <c r="F2062" s="573" t="s">
        <v>3725</v>
      </c>
      <c r="G2062" s="735" t="s">
        <v>3726</v>
      </c>
      <c r="H2062" s="735" t="s">
        <v>1240</v>
      </c>
      <c r="I2062" s="735" t="s">
        <v>802</v>
      </c>
      <c r="J2062" s="838" t="s">
        <v>1240</v>
      </c>
      <c r="K2062" s="840">
        <v>1</v>
      </c>
      <c r="L2062" s="574">
        <v>3</v>
      </c>
      <c r="M2062" s="841">
        <v>4776.8</v>
      </c>
      <c r="N2062" s="839">
        <v>2</v>
      </c>
      <c r="O2062" s="574">
        <v>6</v>
      </c>
      <c r="P2062" s="689">
        <v>14244.9</v>
      </c>
    </row>
    <row r="2063" spans="1:16" s="770" customFormat="1" ht="24">
      <c r="A2063" s="727" t="s">
        <v>18642</v>
      </c>
      <c r="B2063" s="693" t="s">
        <v>7471</v>
      </c>
      <c r="C2063" s="575" t="s">
        <v>73</v>
      </c>
      <c r="D2063" s="735" t="s">
        <v>767</v>
      </c>
      <c r="E2063" s="739">
        <v>1700</v>
      </c>
      <c r="F2063" s="573" t="s">
        <v>3727</v>
      </c>
      <c r="G2063" s="735" t="s">
        <v>3728</v>
      </c>
      <c r="H2063" s="735" t="s">
        <v>811</v>
      </c>
      <c r="I2063" s="735" t="s">
        <v>771</v>
      </c>
      <c r="J2063" s="838" t="s">
        <v>812</v>
      </c>
      <c r="K2063" s="840">
        <v>4</v>
      </c>
      <c r="L2063" s="574">
        <v>12</v>
      </c>
      <c r="M2063" s="841">
        <v>16052.89</v>
      </c>
      <c r="N2063" s="839">
        <v>2</v>
      </c>
      <c r="O2063" s="574">
        <v>6</v>
      </c>
      <c r="P2063" s="689">
        <v>11139.15</v>
      </c>
    </row>
    <row r="2064" spans="1:16" s="770" customFormat="1" ht="24">
      <c r="A2064" s="727" t="s">
        <v>18642</v>
      </c>
      <c r="B2064" s="693" t="s">
        <v>7471</v>
      </c>
      <c r="C2064" s="575" t="s">
        <v>73</v>
      </c>
      <c r="D2064" s="735" t="s">
        <v>767</v>
      </c>
      <c r="E2064" s="739">
        <v>1700</v>
      </c>
      <c r="F2064" s="573" t="s">
        <v>3729</v>
      </c>
      <c r="G2064" s="735" t="s">
        <v>3730</v>
      </c>
      <c r="H2064" s="735" t="s">
        <v>888</v>
      </c>
      <c r="I2064" s="735" t="s">
        <v>802</v>
      </c>
      <c r="J2064" s="838" t="s">
        <v>888</v>
      </c>
      <c r="K2064" s="840">
        <v>2</v>
      </c>
      <c r="L2064" s="574">
        <v>12</v>
      </c>
      <c r="M2064" s="841">
        <v>21760.799999999999</v>
      </c>
      <c r="N2064" s="839">
        <v>2</v>
      </c>
      <c r="O2064" s="574">
        <v>6</v>
      </c>
      <c r="P2064" s="689">
        <v>11139.15</v>
      </c>
    </row>
    <row r="2065" spans="1:16" s="770" customFormat="1" ht="36">
      <c r="A2065" s="727" t="s">
        <v>18642</v>
      </c>
      <c r="B2065" s="693" t="s">
        <v>7471</v>
      </c>
      <c r="C2065" s="575" t="s">
        <v>73</v>
      </c>
      <c r="D2065" s="735" t="s">
        <v>855</v>
      </c>
      <c r="E2065" s="739">
        <v>1700</v>
      </c>
      <c r="F2065" s="573" t="s">
        <v>3731</v>
      </c>
      <c r="G2065" s="735" t="s">
        <v>3732</v>
      </c>
      <c r="H2065" s="735" t="s">
        <v>2759</v>
      </c>
      <c r="I2065" s="735" t="s">
        <v>1031</v>
      </c>
      <c r="J2065" s="838" t="s">
        <v>3733</v>
      </c>
      <c r="K2065" s="840">
        <v>1</v>
      </c>
      <c r="L2065" s="574">
        <v>3</v>
      </c>
      <c r="M2065" s="841">
        <v>5440.2</v>
      </c>
      <c r="N2065" s="839" t="s">
        <v>786</v>
      </c>
      <c r="O2065" s="574" t="s">
        <v>786</v>
      </c>
      <c r="P2065" s="689"/>
    </row>
    <row r="2066" spans="1:16" s="770" customFormat="1" ht="24">
      <c r="A2066" s="727" t="s">
        <v>18642</v>
      </c>
      <c r="B2066" s="693" t="s">
        <v>7471</v>
      </c>
      <c r="C2066" s="575" t="s">
        <v>73</v>
      </c>
      <c r="D2066" s="735" t="s">
        <v>787</v>
      </c>
      <c r="E2066" s="739">
        <v>1600</v>
      </c>
      <c r="F2066" s="573" t="s">
        <v>3734</v>
      </c>
      <c r="G2066" s="735" t="s">
        <v>3735</v>
      </c>
      <c r="H2066" s="735" t="s">
        <v>21</v>
      </c>
      <c r="I2066" s="735" t="s">
        <v>21</v>
      </c>
      <c r="J2066" s="838" t="s">
        <v>21</v>
      </c>
      <c r="K2066" s="840">
        <v>2</v>
      </c>
      <c r="L2066" s="574">
        <v>12</v>
      </c>
      <c r="M2066" s="841">
        <v>20560.8</v>
      </c>
      <c r="N2066" s="839">
        <v>2</v>
      </c>
      <c r="O2066" s="574">
        <v>6</v>
      </c>
      <c r="P2066" s="689">
        <v>10494.15</v>
      </c>
    </row>
    <row r="2067" spans="1:16" s="770" customFormat="1" ht="24">
      <c r="A2067" s="727" t="s">
        <v>18642</v>
      </c>
      <c r="B2067" s="693" t="s">
        <v>7471</v>
      </c>
      <c r="C2067" s="575" t="s">
        <v>73</v>
      </c>
      <c r="D2067" s="735" t="s">
        <v>3736</v>
      </c>
      <c r="E2067" s="739">
        <v>2100</v>
      </c>
      <c r="F2067" s="573" t="s">
        <v>3737</v>
      </c>
      <c r="G2067" s="735" t="s">
        <v>3738</v>
      </c>
      <c r="H2067" s="735" t="s">
        <v>824</v>
      </c>
      <c r="I2067" s="735" t="s">
        <v>944</v>
      </c>
      <c r="J2067" s="838" t="s">
        <v>825</v>
      </c>
      <c r="K2067" s="840">
        <v>2</v>
      </c>
      <c r="L2067" s="574">
        <v>12</v>
      </c>
      <c r="M2067" s="841">
        <v>26560.799999999999</v>
      </c>
      <c r="N2067" s="839">
        <v>2</v>
      </c>
      <c r="O2067" s="574">
        <v>6</v>
      </c>
      <c r="P2067" s="689">
        <v>13644.9</v>
      </c>
    </row>
    <row r="2068" spans="1:16" s="770" customFormat="1" ht="24">
      <c r="A2068" s="727" t="s">
        <v>18642</v>
      </c>
      <c r="B2068" s="693" t="s">
        <v>7471</v>
      </c>
      <c r="C2068" s="575" t="s">
        <v>73</v>
      </c>
      <c r="D2068" s="735" t="s">
        <v>3739</v>
      </c>
      <c r="E2068" s="739">
        <v>1900</v>
      </c>
      <c r="F2068" s="573" t="s">
        <v>3740</v>
      </c>
      <c r="G2068" s="735" t="s">
        <v>3741</v>
      </c>
      <c r="H2068" s="735" t="s">
        <v>1880</v>
      </c>
      <c r="I2068" s="735" t="s">
        <v>944</v>
      </c>
      <c r="J2068" s="838" t="s">
        <v>1880</v>
      </c>
      <c r="K2068" s="840">
        <v>2</v>
      </c>
      <c r="L2068" s="574">
        <v>12</v>
      </c>
      <c r="M2068" s="841">
        <v>24160.799999999999</v>
      </c>
      <c r="N2068" s="839">
        <v>2</v>
      </c>
      <c r="O2068" s="574">
        <v>6</v>
      </c>
      <c r="P2068" s="689">
        <v>12429.15</v>
      </c>
    </row>
    <row r="2069" spans="1:16" s="770" customFormat="1" ht="24">
      <c r="A2069" s="727" t="s">
        <v>18642</v>
      </c>
      <c r="B2069" s="693" t="s">
        <v>7471</v>
      </c>
      <c r="C2069" s="575" t="s">
        <v>73</v>
      </c>
      <c r="D2069" s="735" t="s">
        <v>1220</v>
      </c>
      <c r="E2069" s="739">
        <v>1850</v>
      </c>
      <c r="F2069" s="573" t="s">
        <v>3742</v>
      </c>
      <c r="G2069" s="735" t="s">
        <v>3743</v>
      </c>
      <c r="H2069" s="735" t="s">
        <v>2985</v>
      </c>
      <c r="I2069" s="735" t="s">
        <v>1031</v>
      </c>
      <c r="J2069" s="838" t="s">
        <v>888</v>
      </c>
      <c r="K2069" s="840">
        <v>3</v>
      </c>
      <c r="L2069" s="574">
        <v>12</v>
      </c>
      <c r="M2069" s="841">
        <v>23560.799999999999</v>
      </c>
      <c r="N2069" s="839">
        <v>2</v>
      </c>
      <c r="O2069" s="574">
        <v>6</v>
      </c>
      <c r="P2069" s="689">
        <v>12106.65</v>
      </c>
    </row>
    <row r="2070" spans="1:16" s="770" customFormat="1" ht="36">
      <c r="A2070" s="727" t="s">
        <v>18642</v>
      </c>
      <c r="B2070" s="693" t="s">
        <v>7471</v>
      </c>
      <c r="C2070" s="575" t="s">
        <v>73</v>
      </c>
      <c r="D2070" s="735" t="s">
        <v>3744</v>
      </c>
      <c r="E2070" s="739">
        <v>2500</v>
      </c>
      <c r="F2070" s="573" t="s">
        <v>3745</v>
      </c>
      <c r="G2070" s="735" t="s">
        <v>3746</v>
      </c>
      <c r="H2070" s="735" t="s">
        <v>888</v>
      </c>
      <c r="I2070" s="735" t="s">
        <v>802</v>
      </c>
      <c r="J2070" s="838" t="s">
        <v>2484</v>
      </c>
      <c r="K2070" s="840">
        <v>2</v>
      </c>
      <c r="L2070" s="574">
        <v>12</v>
      </c>
      <c r="M2070" s="841">
        <v>31360.799999999999</v>
      </c>
      <c r="N2070" s="839">
        <v>2</v>
      </c>
      <c r="O2070" s="574">
        <v>6</v>
      </c>
      <c r="P2070" s="689">
        <v>16044.9</v>
      </c>
    </row>
    <row r="2071" spans="1:16" s="770" customFormat="1" ht="24">
      <c r="A2071" s="727" t="s">
        <v>18642</v>
      </c>
      <c r="B2071" s="693" t="s">
        <v>7471</v>
      </c>
      <c r="C2071" s="575" t="s">
        <v>73</v>
      </c>
      <c r="D2071" s="735" t="s">
        <v>2656</v>
      </c>
      <c r="E2071" s="739">
        <v>1800</v>
      </c>
      <c r="F2071" s="573" t="s">
        <v>3747</v>
      </c>
      <c r="G2071" s="735" t="s">
        <v>3748</v>
      </c>
      <c r="H2071" s="735" t="s">
        <v>793</v>
      </c>
      <c r="I2071" s="735" t="s">
        <v>771</v>
      </c>
      <c r="J2071" s="838" t="s">
        <v>920</v>
      </c>
      <c r="K2071" s="840">
        <v>3</v>
      </c>
      <c r="L2071" s="574">
        <v>12</v>
      </c>
      <c r="M2071" s="841">
        <v>22960.799999999999</v>
      </c>
      <c r="N2071" s="839">
        <v>2</v>
      </c>
      <c r="O2071" s="574">
        <v>6</v>
      </c>
      <c r="P2071" s="689">
        <v>11784.15</v>
      </c>
    </row>
    <row r="2072" spans="1:16" s="770" customFormat="1" ht="24">
      <c r="A2072" s="727" t="s">
        <v>18642</v>
      </c>
      <c r="B2072" s="693" t="s">
        <v>7471</v>
      </c>
      <c r="C2072" s="575" t="s">
        <v>73</v>
      </c>
      <c r="D2072" s="735" t="s">
        <v>767</v>
      </c>
      <c r="E2072" s="739">
        <v>1700</v>
      </c>
      <c r="F2072" s="573" t="s">
        <v>3749</v>
      </c>
      <c r="G2072" s="735" t="s">
        <v>3750</v>
      </c>
      <c r="H2072" s="735" t="s">
        <v>908</v>
      </c>
      <c r="I2072" s="735" t="s">
        <v>771</v>
      </c>
      <c r="J2072" s="838" t="s">
        <v>908</v>
      </c>
      <c r="K2072" s="840">
        <v>4</v>
      </c>
      <c r="L2072" s="574">
        <v>12</v>
      </c>
      <c r="M2072" s="841">
        <v>21760.799999999999</v>
      </c>
      <c r="N2072" s="839">
        <v>2</v>
      </c>
      <c r="O2072" s="574">
        <v>6</v>
      </c>
      <c r="P2072" s="689">
        <v>11139.15</v>
      </c>
    </row>
    <row r="2073" spans="1:16" s="770" customFormat="1" ht="24">
      <c r="A2073" s="727" t="s">
        <v>18642</v>
      </c>
      <c r="B2073" s="693" t="s">
        <v>7471</v>
      </c>
      <c r="C2073" s="575" t="s">
        <v>73</v>
      </c>
      <c r="D2073" s="735" t="s">
        <v>1104</v>
      </c>
      <c r="E2073" s="739">
        <v>1850</v>
      </c>
      <c r="F2073" s="573" t="s">
        <v>3751</v>
      </c>
      <c r="G2073" s="735" t="s">
        <v>3752</v>
      </c>
      <c r="H2073" s="735" t="s">
        <v>854</v>
      </c>
      <c r="I2073" s="735" t="s">
        <v>802</v>
      </c>
      <c r="J2073" s="838" t="s">
        <v>854</v>
      </c>
      <c r="K2073" s="840">
        <v>3</v>
      </c>
      <c r="L2073" s="574">
        <v>12</v>
      </c>
      <c r="M2073" s="841">
        <v>23560.799999999999</v>
      </c>
      <c r="N2073" s="839">
        <v>2</v>
      </c>
      <c r="O2073" s="574">
        <v>6</v>
      </c>
      <c r="P2073" s="689">
        <v>12106.65</v>
      </c>
    </row>
    <row r="2074" spans="1:16" s="770" customFormat="1" ht="24">
      <c r="A2074" s="727" t="s">
        <v>18642</v>
      </c>
      <c r="B2074" s="693" t="s">
        <v>7471</v>
      </c>
      <c r="C2074" s="575" t="s">
        <v>73</v>
      </c>
      <c r="D2074" s="735" t="s">
        <v>1104</v>
      </c>
      <c r="E2074" s="739">
        <v>1850</v>
      </c>
      <c r="F2074" s="573" t="s">
        <v>3753</v>
      </c>
      <c r="G2074" s="735" t="s">
        <v>3754</v>
      </c>
      <c r="H2074" s="735" t="s">
        <v>3755</v>
      </c>
      <c r="I2074" s="735" t="s">
        <v>771</v>
      </c>
      <c r="J2074" s="838" t="s">
        <v>888</v>
      </c>
      <c r="K2074" s="840">
        <v>2</v>
      </c>
      <c r="L2074" s="574">
        <v>11</v>
      </c>
      <c r="M2074" s="841">
        <v>20581.03</v>
      </c>
      <c r="N2074" s="839" t="s">
        <v>786</v>
      </c>
      <c r="O2074" s="574" t="s">
        <v>786</v>
      </c>
      <c r="P2074" s="689"/>
    </row>
    <row r="2075" spans="1:16" s="770" customFormat="1" ht="24">
      <c r="A2075" s="727" t="s">
        <v>18642</v>
      </c>
      <c r="B2075" s="693" t="s">
        <v>7471</v>
      </c>
      <c r="C2075" s="575" t="s">
        <v>73</v>
      </c>
      <c r="D2075" s="735" t="s">
        <v>783</v>
      </c>
      <c r="E2075" s="739">
        <v>1500</v>
      </c>
      <c r="F2075" s="573" t="s">
        <v>3756</v>
      </c>
      <c r="G2075" s="735" t="s">
        <v>3757</v>
      </c>
      <c r="H2075" s="735" t="s">
        <v>21</v>
      </c>
      <c r="I2075" s="735" t="s">
        <v>21</v>
      </c>
      <c r="J2075" s="838" t="s">
        <v>21</v>
      </c>
      <c r="K2075" s="840">
        <v>2</v>
      </c>
      <c r="L2075" s="574">
        <v>12</v>
      </c>
      <c r="M2075" s="841">
        <v>19360.8</v>
      </c>
      <c r="N2075" s="839">
        <v>2</v>
      </c>
      <c r="O2075" s="574">
        <v>6</v>
      </c>
      <c r="P2075" s="689">
        <v>9849.15</v>
      </c>
    </row>
    <row r="2076" spans="1:16" s="770" customFormat="1" ht="24">
      <c r="A2076" s="727" t="s">
        <v>18642</v>
      </c>
      <c r="B2076" s="693" t="s">
        <v>7471</v>
      </c>
      <c r="C2076" s="575" t="s">
        <v>73</v>
      </c>
      <c r="D2076" s="735" t="s">
        <v>3758</v>
      </c>
      <c r="E2076" s="739">
        <v>5000</v>
      </c>
      <c r="F2076" s="573" t="s">
        <v>3759</v>
      </c>
      <c r="G2076" s="735" t="s">
        <v>3760</v>
      </c>
      <c r="H2076" s="735" t="s">
        <v>811</v>
      </c>
      <c r="I2076" s="735" t="s">
        <v>771</v>
      </c>
      <c r="J2076" s="838" t="s">
        <v>811</v>
      </c>
      <c r="K2076" s="840">
        <v>2</v>
      </c>
      <c r="L2076" s="574">
        <v>12</v>
      </c>
      <c r="M2076" s="841">
        <v>61360.800000000003</v>
      </c>
      <c r="N2076" s="839">
        <v>2</v>
      </c>
      <c r="O2076" s="574">
        <v>6</v>
      </c>
      <c r="P2076" s="689">
        <v>25954.44</v>
      </c>
    </row>
    <row r="2077" spans="1:16" s="770" customFormat="1" ht="24">
      <c r="A2077" s="727" t="s">
        <v>18642</v>
      </c>
      <c r="B2077" s="693" t="s">
        <v>7471</v>
      </c>
      <c r="C2077" s="575" t="s">
        <v>73</v>
      </c>
      <c r="D2077" s="735" t="s">
        <v>821</v>
      </c>
      <c r="E2077" s="739">
        <v>1900</v>
      </c>
      <c r="F2077" s="573" t="s">
        <v>3761</v>
      </c>
      <c r="G2077" s="735" t="s">
        <v>3762</v>
      </c>
      <c r="H2077" s="735" t="s">
        <v>824</v>
      </c>
      <c r="I2077" s="735" t="s">
        <v>802</v>
      </c>
      <c r="J2077" s="838" t="s">
        <v>825</v>
      </c>
      <c r="K2077" s="840">
        <v>2</v>
      </c>
      <c r="L2077" s="574">
        <v>12</v>
      </c>
      <c r="M2077" s="841">
        <v>24160.799999999999</v>
      </c>
      <c r="N2077" s="839">
        <v>2</v>
      </c>
      <c r="O2077" s="574">
        <v>6</v>
      </c>
      <c r="P2077" s="689">
        <v>12429.15</v>
      </c>
    </row>
    <row r="2078" spans="1:16" s="770" customFormat="1" ht="36">
      <c r="A2078" s="727" t="s">
        <v>18642</v>
      </c>
      <c r="B2078" s="693" t="s">
        <v>7471</v>
      </c>
      <c r="C2078" s="575" t="s">
        <v>73</v>
      </c>
      <c r="D2078" s="735" t="s">
        <v>828</v>
      </c>
      <c r="E2078" s="739">
        <v>2100</v>
      </c>
      <c r="F2078" s="573" t="s">
        <v>3763</v>
      </c>
      <c r="G2078" s="735" t="s">
        <v>3764</v>
      </c>
      <c r="H2078" s="735" t="s">
        <v>1039</v>
      </c>
      <c r="I2078" s="735" t="s">
        <v>802</v>
      </c>
      <c r="J2078" s="838" t="s">
        <v>1039</v>
      </c>
      <c r="K2078" s="840">
        <v>2</v>
      </c>
      <c r="L2078" s="574">
        <v>12</v>
      </c>
      <c r="M2078" s="841">
        <v>26560.799999999999</v>
      </c>
      <c r="N2078" s="839">
        <v>2</v>
      </c>
      <c r="O2078" s="574">
        <v>6</v>
      </c>
      <c r="P2078" s="689">
        <v>13644.9</v>
      </c>
    </row>
    <row r="2079" spans="1:16" s="770" customFormat="1" ht="24">
      <c r="A2079" s="727" t="s">
        <v>18642</v>
      </c>
      <c r="B2079" s="693" t="s">
        <v>7471</v>
      </c>
      <c r="C2079" s="575" t="s">
        <v>73</v>
      </c>
      <c r="D2079" s="735" t="s">
        <v>783</v>
      </c>
      <c r="E2079" s="739">
        <v>1500</v>
      </c>
      <c r="F2079" s="573" t="s">
        <v>3765</v>
      </c>
      <c r="G2079" s="735" t="s">
        <v>3766</v>
      </c>
      <c r="H2079" s="735" t="s">
        <v>21</v>
      </c>
      <c r="I2079" s="735" t="s">
        <v>21</v>
      </c>
      <c r="J2079" s="838" t="s">
        <v>21</v>
      </c>
      <c r="K2079" s="840">
        <v>2</v>
      </c>
      <c r="L2079" s="574">
        <v>12</v>
      </c>
      <c r="M2079" s="841">
        <v>19360.8</v>
      </c>
      <c r="N2079" s="839">
        <v>2</v>
      </c>
      <c r="O2079" s="574">
        <v>6</v>
      </c>
      <c r="P2079" s="689">
        <v>9849.15</v>
      </c>
    </row>
    <row r="2080" spans="1:16" s="770" customFormat="1" ht="24">
      <c r="A2080" s="727" t="s">
        <v>18642</v>
      </c>
      <c r="B2080" s="693" t="s">
        <v>7471</v>
      </c>
      <c r="C2080" s="575" t="s">
        <v>73</v>
      </c>
      <c r="D2080" s="735" t="s">
        <v>1025</v>
      </c>
      <c r="E2080" s="739">
        <v>1900</v>
      </c>
      <c r="F2080" s="573" t="s">
        <v>3767</v>
      </c>
      <c r="G2080" s="735" t="s">
        <v>3768</v>
      </c>
      <c r="H2080" s="735" t="s">
        <v>1135</v>
      </c>
      <c r="I2080" s="735" t="s">
        <v>771</v>
      </c>
      <c r="J2080" s="838" t="s">
        <v>2180</v>
      </c>
      <c r="K2080" s="840">
        <v>4</v>
      </c>
      <c r="L2080" s="574">
        <v>12</v>
      </c>
      <c r="M2080" s="841">
        <v>24160.799999999999</v>
      </c>
      <c r="N2080" s="839">
        <v>2</v>
      </c>
      <c r="O2080" s="574">
        <v>6</v>
      </c>
      <c r="P2080" s="689">
        <v>12429.15</v>
      </c>
    </row>
    <row r="2081" spans="1:16" s="770" customFormat="1" ht="24">
      <c r="A2081" s="727" t="s">
        <v>18642</v>
      </c>
      <c r="B2081" s="693" t="s">
        <v>7471</v>
      </c>
      <c r="C2081" s="575" t="s">
        <v>73</v>
      </c>
      <c r="D2081" s="735" t="s">
        <v>767</v>
      </c>
      <c r="E2081" s="739">
        <v>1700</v>
      </c>
      <c r="F2081" s="573" t="s">
        <v>3769</v>
      </c>
      <c r="G2081" s="735" t="s">
        <v>3770</v>
      </c>
      <c r="H2081" s="735" t="s">
        <v>3771</v>
      </c>
      <c r="I2081" s="735" t="s">
        <v>1125</v>
      </c>
      <c r="J2081" s="838" t="s">
        <v>3771</v>
      </c>
      <c r="K2081" s="840">
        <v>4</v>
      </c>
      <c r="L2081" s="574">
        <v>12</v>
      </c>
      <c r="M2081" s="841">
        <v>21760.799999999999</v>
      </c>
      <c r="N2081" s="839">
        <v>2</v>
      </c>
      <c r="O2081" s="574">
        <v>6</v>
      </c>
      <c r="P2081" s="689">
        <v>11139.15</v>
      </c>
    </row>
    <row r="2082" spans="1:16" s="770" customFormat="1" ht="24">
      <c r="A2082" s="727" t="s">
        <v>18642</v>
      </c>
      <c r="B2082" s="693" t="s">
        <v>7471</v>
      </c>
      <c r="C2082" s="575" t="s">
        <v>73</v>
      </c>
      <c r="D2082" s="735" t="s">
        <v>821</v>
      </c>
      <c r="E2082" s="739">
        <v>1900</v>
      </c>
      <c r="F2082" s="573" t="s">
        <v>3772</v>
      </c>
      <c r="G2082" s="735" t="s">
        <v>3773</v>
      </c>
      <c r="H2082" s="735" t="s">
        <v>845</v>
      </c>
      <c r="I2082" s="735" t="s">
        <v>771</v>
      </c>
      <c r="J2082" s="838" t="s">
        <v>1342</v>
      </c>
      <c r="K2082" s="840">
        <v>2</v>
      </c>
      <c r="L2082" s="574">
        <v>12</v>
      </c>
      <c r="M2082" s="841">
        <v>24160.799999999999</v>
      </c>
      <c r="N2082" s="839">
        <v>2</v>
      </c>
      <c r="O2082" s="574">
        <v>6</v>
      </c>
      <c r="P2082" s="689">
        <v>12429.15</v>
      </c>
    </row>
    <row r="2083" spans="1:16" s="770" customFormat="1" ht="24">
      <c r="A2083" s="727" t="s">
        <v>18642</v>
      </c>
      <c r="B2083" s="693" t="s">
        <v>7471</v>
      </c>
      <c r="C2083" s="575" t="s">
        <v>73</v>
      </c>
      <c r="D2083" s="735" t="s">
        <v>821</v>
      </c>
      <c r="E2083" s="739">
        <v>1900</v>
      </c>
      <c r="F2083" s="573" t="s">
        <v>3774</v>
      </c>
      <c r="G2083" s="735" t="s">
        <v>3775</v>
      </c>
      <c r="H2083" s="735" t="s">
        <v>1404</v>
      </c>
      <c r="I2083" s="735" t="s">
        <v>771</v>
      </c>
      <c r="J2083" s="838" t="s">
        <v>920</v>
      </c>
      <c r="K2083" s="840">
        <v>2</v>
      </c>
      <c r="L2083" s="574">
        <v>12</v>
      </c>
      <c r="M2083" s="841">
        <v>24160.799999999999</v>
      </c>
      <c r="N2083" s="839">
        <v>2</v>
      </c>
      <c r="O2083" s="574">
        <v>6</v>
      </c>
      <c r="P2083" s="689">
        <v>12429.15</v>
      </c>
    </row>
    <row r="2084" spans="1:16" s="770" customFormat="1" ht="24">
      <c r="A2084" s="727" t="s">
        <v>18642</v>
      </c>
      <c r="B2084" s="693" t="s">
        <v>7471</v>
      </c>
      <c r="C2084" s="575" t="s">
        <v>73</v>
      </c>
      <c r="D2084" s="735" t="s">
        <v>3776</v>
      </c>
      <c r="E2084" s="739">
        <v>2900</v>
      </c>
      <c r="F2084" s="573" t="s">
        <v>3777</v>
      </c>
      <c r="G2084" s="735" t="s">
        <v>3778</v>
      </c>
      <c r="H2084" s="735" t="s">
        <v>3779</v>
      </c>
      <c r="I2084" s="735" t="s">
        <v>771</v>
      </c>
      <c r="J2084" s="838" t="s">
        <v>3780</v>
      </c>
      <c r="K2084" s="840">
        <v>2</v>
      </c>
      <c r="L2084" s="574">
        <v>12</v>
      </c>
      <c r="M2084" s="841">
        <v>36160.800000000003</v>
      </c>
      <c r="N2084" s="839">
        <v>2</v>
      </c>
      <c r="O2084" s="574">
        <v>4</v>
      </c>
      <c r="P2084" s="689">
        <v>14696.6</v>
      </c>
    </row>
    <row r="2085" spans="1:16" s="770" customFormat="1" ht="24">
      <c r="A2085" s="727" t="s">
        <v>18642</v>
      </c>
      <c r="B2085" s="693" t="s">
        <v>7471</v>
      </c>
      <c r="C2085" s="575" t="s">
        <v>73</v>
      </c>
      <c r="D2085" s="735" t="s">
        <v>767</v>
      </c>
      <c r="E2085" s="739">
        <v>1700</v>
      </c>
      <c r="F2085" s="573" t="s">
        <v>3781</v>
      </c>
      <c r="G2085" s="735" t="s">
        <v>3782</v>
      </c>
      <c r="H2085" s="735" t="s">
        <v>1135</v>
      </c>
      <c r="I2085" s="735" t="s">
        <v>782</v>
      </c>
      <c r="J2085" s="838" t="s">
        <v>1135</v>
      </c>
      <c r="K2085" s="840">
        <v>4</v>
      </c>
      <c r="L2085" s="574">
        <v>12</v>
      </c>
      <c r="M2085" s="841">
        <v>21760.799999999999</v>
      </c>
      <c r="N2085" s="839">
        <v>2</v>
      </c>
      <c r="O2085" s="574">
        <v>6</v>
      </c>
      <c r="P2085" s="689">
        <v>11139.15</v>
      </c>
    </row>
    <row r="2086" spans="1:16" s="770" customFormat="1" ht="24">
      <c r="A2086" s="727" t="s">
        <v>18642</v>
      </c>
      <c r="B2086" s="693" t="s">
        <v>7471</v>
      </c>
      <c r="C2086" s="575" t="s">
        <v>73</v>
      </c>
      <c r="D2086" s="735" t="s">
        <v>767</v>
      </c>
      <c r="E2086" s="739">
        <v>1700</v>
      </c>
      <c r="F2086" s="573" t="s">
        <v>3783</v>
      </c>
      <c r="G2086" s="735" t="s">
        <v>3784</v>
      </c>
      <c r="H2086" s="735" t="s">
        <v>951</v>
      </c>
      <c r="I2086" s="735" t="s">
        <v>782</v>
      </c>
      <c r="J2086" s="838" t="s">
        <v>951</v>
      </c>
      <c r="K2086" s="840">
        <v>4</v>
      </c>
      <c r="L2086" s="574">
        <v>12</v>
      </c>
      <c r="M2086" s="841">
        <v>21760.799999999999</v>
      </c>
      <c r="N2086" s="839">
        <v>2</v>
      </c>
      <c r="O2086" s="574">
        <v>6</v>
      </c>
      <c r="P2086" s="689">
        <v>11139.15</v>
      </c>
    </row>
    <row r="2087" spans="1:16" s="770" customFormat="1" ht="24">
      <c r="A2087" s="727" t="s">
        <v>18642</v>
      </c>
      <c r="B2087" s="693" t="s">
        <v>7471</v>
      </c>
      <c r="C2087" s="575" t="s">
        <v>73</v>
      </c>
      <c r="D2087" s="735" t="s">
        <v>913</v>
      </c>
      <c r="E2087" s="739">
        <v>1600</v>
      </c>
      <c r="F2087" s="573" t="s">
        <v>3785</v>
      </c>
      <c r="G2087" s="735" t="s">
        <v>3786</v>
      </c>
      <c r="H2087" s="735" t="s">
        <v>21</v>
      </c>
      <c r="I2087" s="735" t="s">
        <v>21</v>
      </c>
      <c r="J2087" s="838" t="s">
        <v>21</v>
      </c>
      <c r="K2087" s="840">
        <v>2</v>
      </c>
      <c r="L2087" s="574">
        <v>12</v>
      </c>
      <c r="M2087" s="841">
        <v>20560.8</v>
      </c>
      <c r="N2087" s="839">
        <v>2</v>
      </c>
      <c r="O2087" s="574">
        <v>6</v>
      </c>
      <c r="P2087" s="689">
        <v>10494.15</v>
      </c>
    </row>
    <row r="2088" spans="1:16" s="770" customFormat="1" ht="24">
      <c r="A2088" s="727" t="s">
        <v>18642</v>
      </c>
      <c r="B2088" s="693" t="s">
        <v>7471</v>
      </c>
      <c r="C2088" s="575" t="s">
        <v>73</v>
      </c>
      <c r="D2088" s="735" t="s">
        <v>990</v>
      </c>
      <c r="E2088" s="739">
        <v>2100</v>
      </c>
      <c r="F2088" s="573" t="s">
        <v>3787</v>
      </c>
      <c r="G2088" s="735" t="s">
        <v>3788</v>
      </c>
      <c r="H2088" s="735" t="s">
        <v>793</v>
      </c>
      <c r="I2088" s="735" t="s">
        <v>771</v>
      </c>
      <c r="J2088" s="838" t="s">
        <v>920</v>
      </c>
      <c r="K2088" s="840">
        <v>2</v>
      </c>
      <c r="L2088" s="574">
        <v>12</v>
      </c>
      <c r="M2088" s="841">
        <v>26560.799999999999</v>
      </c>
      <c r="N2088" s="839">
        <v>2</v>
      </c>
      <c r="O2088" s="574">
        <v>6</v>
      </c>
      <c r="P2088" s="689">
        <v>13644.9</v>
      </c>
    </row>
    <row r="2089" spans="1:16" s="770" customFormat="1" ht="24">
      <c r="A2089" s="727" t="s">
        <v>18642</v>
      </c>
      <c r="B2089" s="693" t="s">
        <v>7471</v>
      </c>
      <c r="C2089" s="575" t="s">
        <v>73</v>
      </c>
      <c r="D2089" s="735" t="s">
        <v>1025</v>
      </c>
      <c r="E2089" s="739">
        <v>1900</v>
      </c>
      <c r="F2089" s="573" t="s">
        <v>3789</v>
      </c>
      <c r="G2089" s="735" t="s">
        <v>3790</v>
      </c>
      <c r="H2089" s="735" t="s">
        <v>3779</v>
      </c>
      <c r="I2089" s="735" t="s">
        <v>771</v>
      </c>
      <c r="J2089" s="838" t="s">
        <v>3780</v>
      </c>
      <c r="K2089" s="840">
        <v>4</v>
      </c>
      <c r="L2089" s="574">
        <v>12</v>
      </c>
      <c r="M2089" s="841">
        <v>24160.799999999999</v>
      </c>
      <c r="N2089" s="839" t="s">
        <v>786</v>
      </c>
      <c r="O2089" s="574" t="s">
        <v>786</v>
      </c>
      <c r="P2089" s="689"/>
    </row>
    <row r="2090" spans="1:16" s="770" customFormat="1" ht="24">
      <c r="A2090" s="727" t="s">
        <v>18642</v>
      </c>
      <c r="B2090" s="693" t="s">
        <v>7471</v>
      </c>
      <c r="C2090" s="575" t="s">
        <v>73</v>
      </c>
      <c r="D2090" s="735" t="s">
        <v>3791</v>
      </c>
      <c r="E2090" s="739">
        <v>2500</v>
      </c>
      <c r="F2090" s="573" t="s">
        <v>3792</v>
      </c>
      <c r="G2090" s="735" t="s">
        <v>3793</v>
      </c>
      <c r="H2090" s="735" t="s">
        <v>870</v>
      </c>
      <c r="I2090" s="735" t="s">
        <v>771</v>
      </c>
      <c r="J2090" s="838" t="s">
        <v>3794</v>
      </c>
      <c r="K2090" s="840">
        <v>2</v>
      </c>
      <c r="L2090" s="574">
        <v>12</v>
      </c>
      <c r="M2090" s="841">
        <v>31360.799999999999</v>
      </c>
      <c r="N2090" s="839">
        <v>2</v>
      </c>
      <c r="O2090" s="574">
        <v>6</v>
      </c>
      <c r="P2090" s="689">
        <v>16044.9</v>
      </c>
    </row>
    <row r="2091" spans="1:16" s="770" customFormat="1" ht="24">
      <c r="A2091" s="727" t="s">
        <v>18642</v>
      </c>
      <c r="B2091" s="693" t="s">
        <v>7471</v>
      </c>
      <c r="C2091" s="575" t="s">
        <v>73</v>
      </c>
      <c r="D2091" s="735" t="s">
        <v>767</v>
      </c>
      <c r="E2091" s="739">
        <v>1700</v>
      </c>
      <c r="F2091" s="573" t="s">
        <v>3795</v>
      </c>
      <c r="G2091" s="735" t="s">
        <v>3796</v>
      </c>
      <c r="H2091" s="735" t="s">
        <v>1067</v>
      </c>
      <c r="I2091" s="735" t="s">
        <v>782</v>
      </c>
      <c r="J2091" s="838" t="s">
        <v>1067</v>
      </c>
      <c r="K2091" s="840">
        <v>4</v>
      </c>
      <c r="L2091" s="574">
        <v>12</v>
      </c>
      <c r="M2091" s="841">
        <v>21760.799999999999</v>
      </c>
      <c r="N2091" s="839" t="s">
        <v>786</v>
      </c>
      <c r="O2091" s="574" t="s">
        <v>786</v>
      </c>
      <c r="P2091" s="689"/>
    </row>
    <row r="2092" spans="1:16" s="770" customFormat="1" ht="24">
      <c r="A2092" s="727" t="s">
        <v>18642</v>
      </c>
      <c r="B2092" s="693" t="s">
        <v>7471</v>
      </c>
      <c r="C2092" s="575" t="s">
        <v>73</v>
      </c>
      <c r="D2092" s="735" t="s">
        <v>3797</v>
      </c>
      <c r="E2092" s="739">
        <v>4400</v>
      </c>
      <c r="F2092" s="573" t="s">
        <v>3798</v>
      </c>
      <c r="G2092" s="735" t="s">
        <v>3799</v>
      </c>
      <c r="H2092" s="735" t="s">
        <v>912</v>
      </c>
      <c r="I2092" s="735" t="s">
        <v>771</v>
      </c>
      <c r="J2092" s="838" t="s">
        <v>912</v>
      </c>
      <c r="K2092" s="840">
        <v>2</v>
      </c>
      <c r="L2092" s="574">
        <v>12</v>
      </c>
      <c r="M2092" s="841">
        <v>54160.800000000003</v>
      </c>
      <c r="N2092" s="839">
        <v>2</v>
      </c>
      <c r="O2092" s="574">
        <v>6</v>
      </c>
      <c r="P2092" s="689">
        <v>27444.9</v>
      </c>
    </row>
    <row r="2093" spans="1:16" s="770" customFormat="1" ht="36">
      <c r="A2093" s="727" t="s">
        <v>18642</v>
      </c>
      <c r="B2093" s="693" t="s">
        <v>7471</v>
      </c>
      <c r="C2093" s="575" t="s">
        <v>73</v>
      </c>
      <c r="D2093" s="735" t="s">
        <v>1418</v>
      </c>
      <c r="E2093" s="739">
        <v>1800</v>
      </c>
      <c r="F2093" s="573" t="s">
        <v>3800</v>
      </c>
      <c r="G2093" s="735" t="s">
        <v>3801</v>
      </c>
      <c r="H2093" s="735" t="s">
        <v>1450</v>
      </c>
      <c r="I2093" s="735" t="s">
        <v>944</v>
      </c>
      <c r="J2093" s="838" t="s">
        <v>3802</v>
      </c>
      <c r="K2093" s="840">
        <v>2</v>
      </c>
      <c r="L2093" s="574">
        <v>12</v>
      </c>
      <c r="M2093" s="841">
        <v>22960.799999999999</v>
      </c>
      <c r="N2093" s="839">
        <v>2</v>
      </c>
      <c r="O2093" s="574">
        <v>6</v>
      </c>
      <c r="P2093" s="689">
        <v>11784.15</v>
      </c>
    </row>
    <row r="2094" spans="1:16" s="770" customFormat="1" ht="36">
      <c r="A2094" s="727" t="s">
        <v>18642</v>
      </c>
      <c r="B2094" s="693" t="s">
        <v>7471</v>
      </c>
      <c r="C2094" s="575" t="s">
        <v>73</v>
      </c>
      <c r="D2094" s="735" t="s">
        <v>1025</v>
      </c>
      <c r="E2094" s="739">
        <v>1900</v>
      </c>
      <c r="F2094" s="573" t="s">
        <v>3803</v>
      </c>
      <c r="G2094" s="735" t="s">
        <v>3804</v>
      </c>
      <c r="H2094" s="735" t="s">
        <v>1102</v>
      </c>
      <c r="I2094" s="735" t="s">
        <v>771</v>
      </c>
      <c r="J2094" s="838" t="s">
        <v>963</v>
      </c>
      <c r="K2094" s="840">
        <v>4</v>
      </c>
      <c r="L2094" s="574">
        <v>13</v>
      </c>
      <c r="M2094" s="841">
        <v>21894.06</v>
      </c>
      <c r="N2094" s="839">
        <v>2</v>
      </c>
      <c r="O2094" s="574">
        <v>6</v>
      </c>
      <c r="P2094" s="689">
        <v>12429.15</v>
      </c>
    </row>
    <row r="2095" spans="1:16" s="770" customFormat="1" ht="24">
      <c r="A2095" s="727" t="s">
        <v>18642</v>
      </c>
      <c r="B2095" s="693" t="s">
        <v>7471</v>
      </c>
      <c r="C2095" s="575" t="s">
        <v>73</v>
      </c>
      <c r="D2095" s="735" t="s">
        <v>767</v>
      </c>
      <c r="E2095" s="739">
        <v>1700</v>
      </c>
      <c r="F2095" s="573" t="s">
        <v>3805</v>
      </c>
      <c r="G2095" s="735" t="s">
        <v>3806</v>
      </c>
      <c r="H2095" s="735" t="s">
        <v>1805</v>
      </c>
      <c r="I2095" s="735" t="s">
        <v>771</v>
      </c>
      <c r="J2095" s="838" t="s">
        <v>3807</v>
      </c>
      <c r="K2095" s="840">
        <v>4</v>
      </c>
      <c r="L2095" s="574">
        <v>12</v>
      </c>
      <c r="M2095" s="841">
        <v>21760.799999999999</v>
      </c>
      <c r="N2095" s="839">
        <v>2</v>
      </c>
      <c r="O2095" s="574">
        <v>6</v>
      </c>
      <c r="P2095" s="689">
        <v>11139.15</v>
      </c>
    </row>
    <row r="2096" spans="1:16" s="770" customFormat="1" ht="24">
      <c r="A2096" s="727" t="s">
        <v>18642</v>
      </c>
      <c r="B2096" s="693" t="s">
        <v>7471</v>
      </c>
      <c r="C2096" s="575" t="s">
        <v>73</v>
      </c>
      <c r="D2096" s="735" t="s">
        <v>855</v>
      </c>
      <c r="E2096" s="739">
        <v>1700</v>
      </c>
      <c r="F2096" s="573" t="s">
        <v>3808</v>
      </c>
      <c r="G2096" s="735" t="s">
        <v>3809</v>
      </c>
      <c r="H2096" s="735" t="s">
        <v>3810</v>
      </c>
      <c r="I2096" s="735" t="s">
        <v>771</v>
      </c>
      <c r="J2096" s="838" t="s">
        <v>3810</v>
      </c>
      <c r="K2096" s="840">
        <v>4</v>
      </c>
      <c r="L2096" s="574">
        <v>12</v>
      </c>
      <c r="M2096" s="841">
        <v>21760.799999999999</v>
      </c>
      <c r="N2096" s="839">
        <v>3</v>
      </c>
      <c r="O2096" s="574">
        <v>6</v>
      </c>
      <c r="P2096" s="689">
        <v>11139.15</v>
      </c>
    </row>
    <row r="2097" spans="1:16" s="770" customFormat="1" ht="24">
      <c r="A2097" s="727" t="s">
        <v>18642</v>
      </c>
      <c r="B2097" s="693" t="s">
        <v>7471</v>
      </c>
      <c r="C2097" s="575" t="s">
        <v>73</v>
      </c>
      <c r="D2097" s="735" t="s">
        <v>3811</v>
      </c>
      <c r="E2097" s="739">
        <v>3100</v>
      </c>
      <c r="F2097" s="573" t="s">
        <v>3812</v>
      </c>
      <c r="G2097" s="735" t="s">
        <v>3813</v>
      </c>
      <c r="H2097" s="735" t="s">
        <v>1401</v>
      </c>
      <c r="I2097" s="735" t="s">
        <v>944</v>
      </c>
      <c r="J2097" s="838" t="s">
        <v>1401</v>
      </c>
      <c r="K2097" s="840">
        <v>2</v>
      </c>
      <c r="L2097" s="574">
        <v>13</v>
      </c>
      <c r="M2097" s="841">
        <v>38560.800000000003</v>
      </c>
      <c r="N2097" s="839">
        <v>2</v>
      </c>
      <c r="O2097" s="574">
        <v>6</v>
      </c>
      <c r="P2097" s="689">
        <v>19644.900000000001</v>
      </c>
    </row>
    <row r="2098" spans="1:16" s="770" customFormat="1" ht="24">
      <c r="A2098" s="727" t="s">
        <v>18642</v>
      </c>
      <c r="B2098" s="693" t="s">
        <v>7471</v>
      </c>
      <c r="C2098" s="575" t="s">
        <v>73</v>
      </c>
      <c r="D2098" s="735" t="s">
        <v>913</v>
      </c>
      <c r="E2098" s="739">
        <v>1600</v>
      </c>
      <c r="F2098" s="573" t="s">
        <v>3814</v>
      </c>
      <c r="G2098" s="735" t="s">
        <v>3815</v>
      </c>
      <c r="H2098" s="735" t="s">
        <v>21</v>
      </c>
      <c r="I2098" s="735" t="s">
        <v>21</v>
      </c>
      <c r="J2098" s="838" t="s">
        <v>21</v>
      </c>
      <c r="K2098" s="840">
        <v>2</v>
      </c>
      <c r="L2098" s="574">
        <v>12</v>
      </c>
      <c r="M2098" s="841">
        <v>20560.8</v>
      </c>
      <c r="N2098" s="839">
        <v>2</v>
      </c>
      <c r="O2098" s="574">
        <v>6</v>
      </c>
      <c r="P2098" s="689">
        <v>10494.15</v>
      </c>
    </row>
    <row r="2099" spans="1:16" s="770" customFormat="1" ht="48">
      <c r="A2099" s="727" t="s">
        <v>18642</v>
      </c>
      <c r="B2099" s="693" t="s">
        <v>7471</v>
      </c>
      <c r="C2099" s="575" t="s">
        <v>73</v>
      </c>
      <c r="D2099" s="735" t="s">
        <v>1079</v>
      </c>
      <c r="E2099" s="739">
        <v>2500</v>
      </c>
      <c r="F2099" s="573" t="s">
        <v>3816</v>
      </c>
      <c r="G2099" s="735" t="s">
        <v>3817</v>
      </c>
      <c r="H2099" s="735" t="s">
        <v>824</v>
      </c>
      <c r="I2099" s="735" t="s">
        <v>771</v>
      </c>
      <c r="J2099" s="838" t="s">
        <v>1067</v>
      </c>
      <c r="K2099" s="840">
        <v>2</v>
      </c>
      <c r="L2099" s="574">
        <v>12</v>
      </c>
      <c r="M2099" s="841">
        <v>31360.799999999999</v>
      </c>
      <c r="N2099" s="839">
        <v>2</v>
      </c>
      <c r="O2099" s="574">
        <v>6</v>
      </c>
      <c r="P2099" s="689">
        <v>16044.9</v>
      </c>
    </row>
    <row r="2100" spans="1:16" s="770" customFormat="1" ht="24">
      <c r="A2100" s="727" t="s">
        <v>18642</v>
      </c>
      <c r="B2100" s="693" t="s">
        <v>7471</v>
      </c>
      <c r="C2100" s="575" t="s">
        <v>73</v>
      </c>
      <c r="D2100" s="735" t="s">
        <v>818</v>
      </c>
      <c r="E2100" s="739">
        <v>1700</v>
      </c>
      <c r="F2100" s="573" t="s">
        <v>3818</v>
      </c>
      <c r="G2100" s="735" t="s">
        <v>3819</v>
      </c>
      <c r="H2100" s="735" t="s">
        <v>858</v>
      </c>
      <c r="I2100" s="735" t="s">
        <v>771</v>
      </c>
      <c r="J2100" s="838" t="s">
        <v>858</v>
      </c>
      <c r="K2100" s="840">
        <v>4</v>
      </c>
      <c r="L2100" s="574">
        <v>12</v>
      </c>
      <c r="M2100" s="841">
        <v>21760.799999999999</v>
      </c>
      <c r="N2100" s="839">
        <v>2</v>
      </c>
      <c r="O2100" s="574">
        <v>6</v>
      </c>
      <c r="P2100" s="689">
        <v>11139.15</v>
      </c>
    </row>
    <row r="2101" spans="1:16" s="770" customFormat="1" ht="24">
      <c r="A2101" s="727" t="s">
        <v>18642</v>
      </c>
      <c r="B2101" s="693" t="s">
        <v>7471</v>
      </c>
      <c r="C2101" s="575" t="s">
        <v>73</v>
      </c>
      <c r="D2101" s="735" t="s">
        <v>3820</v>
      </c>
      <c r="E2101" s="739">
        <v>7000</v>
      </c>
      <c r="F2101" s="573" t="s">
        <v>3821</v>
      </c>
      <c r="G2101" s="735" t="s">
        <v>3822</v>
      </c>
      <c r="H2101" s="735" t="s">
        <v>793</v>
      </c>
      <c r="I2101" s="735" t="s">
        <v>839</v>
      </c>
      <c r="J2101" s="838" t="s">
        <v>793</v>
      </c>
      <c r="K2101" s="840">
        <v>2</v>
      </c>
      <c r="L2101" s="574">
        <v>12</v>
      </c>
      <c r="M2101" s="841">
        <v>85360.8</v>
      </c>
      <c r="N2101" s="839">
        <v>2</v>
      </c>
      <c r="O2101" s="574">
        <v>6</v>
      </c>
      <c r="P2101" s="689">
        <v>43044.9</v>
      </c>
    </row>
    <row r="2102" spans="1:16" s="770" customFormat="1" ht="24">
      <c r="A2102" s="727" t="s">
        <v>18642</v>
      </c>
      <c r="B2102" s="693" t="s">
        <v>7471</v>
      </c>
      <c r="C2102" s="575" t="s">
        <v>73</v>
      </c>
      <c r="D2102" s="735" t="s">
        <v>3429</v>
      </c>
      <c r="E2102" s="739">
        <v>3900</v>
      </c>
      <c r="F2102" s="573" t="s">
        <v>3823</v>
      </c>
      <c r="G2102" s="735" t="s">
        <v>3824</v>
      </c>
      <c r="H2102" s="735" t="s">
        <v>920</v>
      </c>
      <c r="I2102" s="735" t="s">
        <v>771</v>
      </c>
      <c r="J2102" s="838" t="s">
        <v>1525</v>
      </c>
      <c r="K2102" s="840">
        <v>3</v>
      </c>
      <c r="L2102" s="574">
        <v>12</v>
      </c>
      <c r="M2102" s="841">
        <v>48160.800000000003</v>
      </c>
      <c r="N2102" s="839">
        <v>2</v>
      </c>
      <c r="O2102" s="574">
        <v>6</v>
      </c>
      <c r="P2102" s="689">
        <v>24444.9</v>
      </c>
    </row>
    <row r="2103" spans="1:16" s="770" customFormat="1" ht="24">
      <c r="A2103" s="727" t="s">
        <v>18642</v>
      </c>
      <c r="B2103" s="693" t="s">
        <v>7471</v>
      </c>
      <c r="C2103" s="575" t="s">
        <v>73</v>
      </c>
      <c r="D2103" s="735" t="s">
        <v>913</v>
      </c>
      <c r="E2103" s="739">
        <v>1600</v>
      </c>
      <c r="F2103" s="573" t="s">
        <v>3825</v>
      </c>
      <c r="G2103" s="735" t="s">
        <v>3826</v>
      </c>
      <c r="H2103" s="735" t="s">
        <v>21</v>
      </c>
      <c r="I2103" s="735" t="s">
        <v>21</v>
      </c>
      <c r="J2103" s="838" t="s">
        <v>21</v>
      </c>
      <c r="K2103" s="840">
        <v>2</v>
      </c>
      <c r="L2103" s="574">
        <v>12</v>
      </c>
      <c r="M2103" s="841">
        <v>20560.8</v>
      </c>
      <c r="N2103" s="839">
        <v>2</v>
      </c>
      <c r="O2103" s="574">
        <v>6</v>
      </c>
      <c r="P2103" s="689">
        <v>10494.15</v>
      </c>
    </row>
    <row r="2104" spans="1:16" s="770" customFormat="1" ht="36">
      <c r="A2104" s="727" t="s">
        <v>18642</v>
      </c>
      <c r="B2104" s="693" t="s">
        <v>7471</v>
      </c>
      <c r="C2104" s="575" t="s">
        <v>73</v>
      </c>
      <c r="D2104" s="735" t="s">
        <v>3827</v>
      </c>
      <c r="E2104" s="739">
        <v>4400</v>
      </c>
      <c r="F2104" s="573" t="s">
        <v>3828</v>
      </c>
      <c r="G2104" s="735" t="s">
        <v>3829</v>
      </c>
      <c r="H2104" s="735" t="s">
        <v>1920</v>
      </c>
      <c r="I2104" s="735" t="s">
        <v>802</v>
      </c>
      <c r="J2104" s="838" t="s">
        <v>1920</v>
      </c>
      <c r="K2104" s="840">
        <v>2</v>
      </c>
      <c r="L2104" s="574">
        <v>12</v>
      </c>
      <c r="M2104" s="841">
        <v>54160.800000000003</v>
      </c>
      <c r="N2104" s="839">
        <v>2</v>
      </c>
      <c r="O2104" s="574">
        <v>6</v>
      </c>
      <c r="P2104" s="689">
        <v>27444.9</v>
      </c>
    </row>
    <row r="2105" spans="1:16" s="770" customFormat="1" ht="24">
      <c r="A2105" s="727" t="s">
        <v>18642</v>
      </c>
      <c r="B2105" s="693" t="s">
        <v>7471</v>
      </c>
      <c r="C2105" s="575" t="s">
        <v>73</v>
      </c>
      <c r="D2105" s="735" t="s">
        <v>847</v>
      </c>
      <c r="E2105" s="739">
        <v>1750</v>
      </c>
      <c r="F2105" s="573" t="s">
        <v>3830</v>
      </c>
      <c r="G2105" s="735" t="s">
        <v>3831</v>
      </c>
      <c r="H2105" s="735" t="s">
        <v>864</v>
      </c>
      <c r="I2105" s="735" t="s">
        <v>771</v>
      </c>
      <c r="J2105" s="838" t="s">
        <v>864</v>
      </c>
      <c r="K2105" s="840">
        <v>2</v>
      </c>
      <c r="L2105" s="574">
        <v>12</v>
      </c>
      <c r="M2105" s="841">
        <v>22360.799999999999</v>
      </c>
      <c r="N2105" s="839">
        <v>2</v>
      </c>
      <c r="O2105" s="574">
        <v>6</v>
      </c>
      <c r="P2105" s="689">
        <v>11461.65</v>
      </c>
    </row>
    <row r="2106" spans="1:16" s="770" customFormat="1" ht="24">
      <c r="A2106" s="727" t="s">
        <v>18642</v>
      </c>
      <c r="B2106" s="693" t="s">
        <v>7471</v>
      </c>
      <c r="C2106" s="575" t="s">
        <v>73</v>
      </c>
      <c r="D2106" s="735" t="s">
        <v>3832</v>
      </c>
      <c r="E2106" s="739">
        <v>3000</v>
      </c>
      <c r="F2106" s="573" t="s">
        <v>3833</v>
      </c>
      <c r="G2106" s="735" t="s">
        <v>3834</v>
      </c>
      <c r="H2106" s="735" t="s">
        <v>845</v>
      </c>
      <c r="I2106" s="735" t="s">
        <v>802</v>
      </c>
      <c r="J2106" s="838" t="s">
        <v>1342</v>
      </c>
      <c r="K2106" s="840">
        <v>2</v>
      </c>
      <c r="L2106" s="574">
        <v>12</v>
      </c>
      <c r="M2106" s="841">
        <v>37360.800000000003</v>
      </c>
      <c r="N2106" s="839">
        <v>1</v>
      </c>
      <c r="O2106" s="574">
        <v>2</v>
      </c>
      <c r="P2106" s="689">
        <v>4157.8500000000004</v>
      </c>
    </row>
    <row r="2107" spans="1:16" s="770" customFormat="1" ht="36">
      <c r="A2107" s="727" t="s">
        <v>18642</v>
      </c>
      <c r="B2107" s="693" t="s">
        <v>7471</v>
      </c>
      <c r="C2107" s="575" t="s">
        <v>73</v>
      </c>
      <c r="D2107" s="735" t="s">
        <v>767</v>
      </c>
      <c r="E2107" s="739">
        <v>1700</v>
      </c>
      <c r="F2107" s="573" t="s">
        <v>3835</v>
      </c>
      <c r="G2107" s="735" t="s">
        <v>3836</v>
      </c>
      <c r="H2107" s="735" t="s">
        <v>969</v>
      </c>
      <c r="I2107" s="735" t="s">
        <v>802</v>
      </c>
      <c r="J2107" s="838" t="s">
        <v>3837</v>
      </c>
      <c r="K2107" s="840">
        <v>4</v>
      </c>
      <c r="L2107" s="574">
        <v>12</v>
      </c>
      <c r="M2107" s="841">
        <v>21760.799999999999</v>
      </c>
      <c r="N2107" s="839">
        <v>3</v>
      </c>
      <c r="O2107" s="574">
        <v>6</v>
      </c>
      <c r="P2107" s="689">
        <v>11139.15</v>
      </c>
    </row>
    <row r="2108" spans="1:16" s="770" customFormat="1" ht="36">
      <c r="A2108" s="727" t="s">
        <v>18642</v>
      </c>
      <c r="B2108" s="693" t="s">
        <v>7471</v>
      </c>
      <c r="C2108" s="575" t="s">
        <v>73</v>
      </c>
      <c r="D2108" s="735" t="s">
        <v>818</v>
      </c>
      <c r="E2108" s="739">
        <v>1700</v>
      </c>
      <c r="F2108" s="573" t="s">
        <v>3838</v>
      </c>
      <c r="G2108" s="735" t="s">
        <v>3839</v>
      </c>
      <c r="H2108" s="735" t="s">
        <v>1958</v>
      </c>
      <c r="I2108" s="735" t="s">
        <v>944</v>
      </c>
      <c r="J2108" s="838" t="s">
        <v>1958</v>
      </c>
      <c r="K2108" s="840">
        <v>4</v>
      </c>
      <c r="L2108" s="574">
        <v>12</v>
      </c>
      <c r="M2108" s="841">
        <v>21760.799999999999</v>
      </c>
      <c r="N2108" s="839">
        <v>2</v>
      </c>
      <c r="O2108" s="574">
        <v>6</v>
      </c>
      <c r="P2108" s="689">
        <v>11082.48</v>
      </c>
    </row>
    <row r="2109" spans="1:16" s="770" customFormat="1" ht="24">
      <c r="A2109" s="727" t="s">
        <v>18642</v>
      </c>
      <c r="B2109" s="693" t="s">
        <v>7471</v>
      </c>
      <c r="C2109" s="575" t="s">
        <v>73</v>
      </c>
      <c r="D2109" s="735" t="s">
        <v>913</v>
      </c>
      <c r="E2109" s="739">
        <v>1600</v>
      </c>
      <c r="F2109" s="573" t="s">
        <v>3840</v>
      </c>
      <c r="G2109" s="735" t="s">
        <v>3841</v>
      </c>
      <c r="H2109" s="735" t="s">
        <v>21</v>
      </c>
      <c r="I2109" s="735" t="s">
        <v>21</v>
      </c>
      <c r="J2109" s="838" t="s">
        <v>21</v>
      </c>
      <c r="K2109" s="840">
        <v>2</v>
      </c>
      <c r="L2109" s="574">
        <v>12</v>
      </c>
      <c r="M2109" s="841">
        <v>20560.8</v>
      </c>
      <c r="N2109" s="839">
        <v>2</v>
      </c>
      <c r="O2109" s="574">
        <v>6</v>
      </c>
      <c r="P2109" s="689">
        <v>10494.15</v>
      </c>
    </row>
    <row r="2110" spans="1:16" s="770" customFormat="1" ht="24">
      <c r="A2110" s="727" t="s">
        <v>18642</v>
      </c>
      <c r="B2110" s="693" t="s">
        <v>7471</v>
      </c>
      <c r="C2110" s="575" t="s">
        <v>73</v>
      </c>
      <c r="D2110" s="735" t="s">
        <v>855</v>
      </c>
      <c r="E2110" s="739">
        <v>1700</v>
      </c>
      <c r="F2110" s="573" t="s">
        <v>3842</v>
      </c>
      <c r="G2110" s="735" t="s">
        <v>3843</v>
      </c>
      <c r="H2110" s="735" t="s">
        <v>21</v>
      </c>
      <c r="I2110" s="735" t="s">
        <v>21</v>
      </c>
      <c r="J2110" s="838" t="s">
        <v>21</v>
      </c>
      <c r="K2110" s="840">
        <v>1</v>
      </c>
      <c r="L2110" s="574">
        <v>1</v>
      </c>
      <c r="M2110" s="841">
        <v>1813.4</v>
      </c>
      <c r="N2110" s="839" t="s">
        <v>786</v>
      </c>
      <c r="O2110" s="574" t="s">
        <v>786</v>
      </c>
      <c r="P2110" s="689"/>
    </row>
    <row r="2111" spans="1:16" s="770" customFormat="1" ht="24">
      <c r="A2111" s="727" t="s">
        <v>18642</v>
      </c>
      <c r="B2111" s="693" t="s">
        <v>7471</v>
      </c>
      <c r="C2111" s="575" t="s">
        <v>73</v>
      </c>
      <c r="D2111" s="735" t="s">
        <v>818</v>
      </c>
      <c r="E2111" s="739">
        <v>1700</v>
      </c>
      <c r="F2111" s="573" t="s">
        <v>3844</v>
      </c>
      <c r="G2111" s="735" t="s">
        <v>3845</v>
      </c>
      <c r="H2111" s="735" t="s">
        <v>21</v>
      </c>
      <c r="I2111" s="735" t="s">
        <v>21</v>
      </c>
      <c r="J2111" s="838" t="s">
        <v>21</v>
      </c>
      <c r="K2111" s="840">
        <v>1</v>
      </c>
      <c r="L2111" s="574">
        <v>1</v>
      </c>
      <c r="M2111" s="841">
        <v>763.7</v>
      </c>
      <c r="N2111" s="839">
        <v>2</v>
      </c>
      <c r="O2111" s="574">
        <v>6</v>
      </c>
      <c r="P2111" s="689">
        <v>11139.15</v>
      </c>
    </row>
    <row r="2112" spans="1:16" s="770" customFormat="1" ht="24">
      <c r="A2112" s="727" t="s">
        <v>18642</v>
      </c>
      <c r="B2112" s="693" t="s">
        <v>7471</v>
      </c>
      <c r="C2112" s="575" t="s">
        <v>73</v>
      </c>
      <c r="D2112" s="735" t="s">
        <v>3846</v>
      </c>
      <c r="E2112" s="739">
        <v>2500</v>
      </c>
      <c r="F2112" s="573" t="s">
        <v>3847</v>
      </c>
      <c r="G2112" s="735" t="s">
        <v>3848</v>
      </c>
      <c r="H2112" s="735" t="s">
        <v>824</v>
      </c>
      <c r="I2112" s="735" t="s">
        <v>771</v>
      </c>
      <c r="J2112" s="838" t="s">
        <v>1067</v>
      </c>
      <c r="K2112" s="840">
        <v>2</v>
      </c>
      <c r="L2112" s="574">
        <v>12</v>
      </c>
      <c r="M2112" s="841">
        <v>31360.799999999999</v>
      </c>
      <c r="N2112" s="839">
        <v>3</v>
      </c>
      <c r="O2112" s="574">
        <v>6</v>
      </c>
      <c r="P2112" s="689">
        <v>16044.9</v>
      </c>
    </row>
    <row r="2113" spans="1:16" s="770" customFormat="1" ht="24">
      <c r="A2113" s="727" t="s">
        <v>18642</v>
      </c>
      <c r="B2113" s="693" t="s">
        <v>7471</v>
      </c>
      <c r="C2113" s="575" t="s">
        <v>73</v>
      </c>
      <c r="D2113" s="735" t="s">
        <v>1025</v>
      </c>
      <c r="E2113" s="739">
        <v>1900</v>
      </c>
      <c r="F2113" s="573" t="s">
        <v>3849</v>
      </c>
      <c r="G2113" s="735" t="s">
        <v>3850</v>
      </c>
      <c r="H2113" s="735" t="s">
        <v>1233</v>
      </c>
      <c r="I2113" s="735" t="s">
        <v>771</v>
      </c>
      <c r="J2113" s="838" t="s">
        <v>2551</v>
      </c>
      <c r="K2113" s="840">
        <v>4</v>
      </c>
      <c r="L2113" s="574">
        <v>12</v>
      </c>
      <c r="M2113" s="841">
        <v>24160.799999999999</v>
      </c>
      <c r="N2113" s="839">
        <v>2</v>
      </c>
      <c r="O2113" s="574">
        <v>6</v>
      </c>
      <c r="P2113" s="689">
        <v>12429.15</v>
      </c>
    </row>
    <row r="2114" spans="1:16" s="770" customFormat="1" ht="24">
      <c r="A2114" s="727" t="s">
        <v>18642</v>
      </c>
      <c r="B2114" s="693" t="s">
        <v>7471</v>
      </c>
      <c r="C2114" s="575" t="s">
        <v>73</v>
      </c>
      <c r="D2114" s="735" t="s">
        <v>783</v>
      </c>
      <c r="E2114" s="739">
        <v>1500</v>
      </c>
      <c r="F2114" s="573" t="s">
        <v>3851</v>
      </c>
      <c r="G2114" s="735" t="s">
        <v>3852</v>
      </c>
      <c r="H2114" s="735" t="s">
        <v>21</v>
      </c>
      <c r="I2114" s="735" t="s">
        <v>21</v>
      </c>
      <c r="J2114" s="838" t="s">
        <v>21</v>
      </c>
      <c r="K2114" s="840">
        <v>2</v>
      </c>
      <c r="L2114" s="574">
        <v>12</v>
      </c>
      <c r="M2114" s="841">
        <v>19360.8</v>
      </c>
      <c r="N2114" s="839">
        <v>2</v>
      </c>
      <c r="O2114" s="574">
        <v>6</v>
      </c>
      <c r="P2114" s="689">
        <v>9849.15</v>
      </c>
    </row>
    <row r="2115" spans="1:16" s="770" customFormat="1" ht="36">
      <c r="A2115" s="727" t="s">
        <v>18642</v>
      </c>
      <c r="B2115" s="693" t="s">
        <v>7471</v>
      </c>
      <c r="C2115" s="575" t="s">
        <v>73</v>
      </c>
      <c r="D2115" s="735" t="s">
        <v>1025</v>
      </c>
      <c r="E2115" s="739">
        <v>1900</v>
      </c>
      <c r="F2115" s="573" t="s">
        <v>3853</v>
      </c>
      <c r="G2115" s="735" t="s">
        <v>3854</v>
      </c>
      <c r="H2115" s="735" t="s">
        <v>793</v>
      </c>
      <c r="I2115" s="735" t="s">
        <v>782</v>
      </c>
      <c r="J2115" s="838" t="s">
        <v>1859</v>
      </c>
      <c r="K2115" s="840">
        <v>4</v>
      </c>
      <c r="L2115" s="574">
        <v>12</v>
      </c>
      <c r="M2115" s="841">
        <v>24160.799999999999</v>
      </c>
      <c r="N2115" s="839">
        <v>2</v>
      </c>
      <c r="O2115" s="574">
        <v>6</v>
      </c>
      <c r="P2115" s="689">
        <v>12429.15</v>
      </c>
    </row>
    <row r="2116" spans="1:16" s="770" customFormat="1" ht="24">
      <c r="A2116" s="727" t="s">
        <v>18642</v>
      </c>
      <c r="B2116" s="693" t="s">
        <v>7471</v>
      </c>
      <c r="C2116" s="575" t="s">
        <v>73</v>
      </c>
      <c r="D2116" s="735" t="s">
        <v>813</v>
      </c>
      <c r="E2116" s="739">
        <v>1900</v>
      </c>
      <c r="F2116" s="573" t="s">
        <v>3855</v>
      </c>
      <c r="G2116" s="735" t="s">
        <v>3856</v>
      </c>
      <c r="H2116" s="735" t="s">
        <v>1233</v>
      </c>
      <c r="I2116" s="735" t="s">
        <v>771</v>
      </c>
      <c r="J2116" s="838" t="s">
        <v>1286</v>
      </c>
      <c r="K2116" s="840">
        <v>4</v>
      </c>
      <c r="L2116" s="574">
        <v>13</v>
      </c>
      <c r="M2116" s="841">
        <v>22421.1</v>
      </c>
      <c r="N2116" s="839">
        <v>1</v>
      </c>
      <c r="O2116" s="574">
        <v>3</v>
      </c>
      <c r="P2116" s="689">
        <v>6216.15</v>
      </c>
    </row>
    <row r="2117" spans="1:16" s="770" customFormat="1" ht="24">
      <c r="A2117" s="727" t="s">
        <v>18642</v>
      </c>
      <c r="B2117" s="693" t="s">
        <v>7471</v>
      </c>
      <c r="C2117" s="575" t="s">
        <v>73</v>
      </c>
      <c r="D2117" s="735" t="s">
        <v>913</v>
      </c>
      <c r="E2117" s="739">
        <v>1600</v>
      </c>
      <c r="F2117" s="573" t="s">
        <v>3857</v>
      </c>
      <c r="G2117" s="735" t="s">
        <v>3858</v>
      </c>
      <c r="H2117" s="735" t="s">
        <v>21</v>
      </c>
      <c r="I2117" s="735" t="s">
        <v>21</v>
      </c>
      <c r="J2117" s="838" t="s">
        <v>21</v>
      </c>
      <c r="K2117" s="840">
        <v>2</v>
      </c>
      <c r="L2117" s="574">
        <v>12</v>
      </c>
      <c r="M2117" s="841">
        <v>20560.8</v>
      </c>
      <c r="N2117" s="839">
        <v>2</v>
      </c>
      <c r="O2117" s="574">
        <v>6</v>
      </c>
      <c r="P2117" s="689">
        <v>10494.15</v>
      </c>
    </row>
    <row r="2118" spans="1:16" s="770" customFormat="1" ht="24">
      <c r="A2118" s="727" t="s">
        <v>18642</v>
      </c>
      <c r="B2118" s="693" t="s">
        <v>7471</v>
      </c>
      <c r="C2118" s="575" t="s">
        <v>73</v>
      </c>
      <c r="D2118" s="735" t="s">
        <v>813</v>
      </c>
      <c r="E2118" s="739">
        <v>1900</v>
      </c>
      <c r="F2118" s="573" t="s">
        <v>3859</v>
      </c>
      <c r="G2118" s="735" t="s">
        <v>3860</v>
      </c>
      <c r="H2118" s="735" t="s">
        <v>859</v>
      </c>
      <c r="I2118" s="735" t="s">
        <v>771</v>
      </c>
      <c r="J2118" s="838" t="s">
        <v>1510</v>
      </c>
      <c r="K2118" s="840">
        <v>4</v>
      </c>
      <c r="L2118" s="574">
        <v>12</v>
      </c>
      <c r="M2118" s="841">
        <v>24160.799999999999</v>
      </c>
      <c r="N2118" s="839">
        <v>3</v>
      </c>
      <c r="O2118" s="574">
        <v>6</v>
      </c>
      <c r="P2118" s="689">
        <v>12429.15</v>
      </c>
    </row>
    <row r="2119" spans="1:16" s="770" customFormat="1" ht="24">
      <c r="A2119" s="727" t="s">
        <v>18642</v>
      </c>
      <c r="B2119" s="693" t="s">
        <v>7471</v>
      </c>
      <c r="C2119" s="575" t="s">
        <v>73</v>
      </c>
      <c r="D2119" s="735" t="s">
        <v>3861</v>
      </c>
      <c r="E2119" s="739">
        <v>2500</v>
      </c>
      <c r="F2119" s="573" t="s">
        <v>3862</v>
      </c>
      <c r="G2119" s="735" t="s">
        <v>3863</v>
      </c>
      <c r="H2119" s="735" t="s">
        <v>879</v>
      </c>
      <c r="I2119" s="735" t="s">
        <v>802</v>
      </c>
      <c r="J2119" s="838" t="s">
        <v>2091</v>
      </c>
      <c r="K2119" s="840">
        <v>3</v>
      </c>
      <c r="L2119" s="574">
        <v>12</v>
      </c>
      <c r="M2119" s="841">
        <v>31360.799999999999</v>
      </c>
      <c r="N2119" s="839">
        <v>3</v>
      </c>
      <c r="O2119" s="574">
        <v>6</v>
      </c>
      <c r="P2119" s="689">
        <v>16044.9</v>
      </c>
    </row>
    <row r="2120" spans="1:16" s="770" customFormat="1" ht="36">
      <c r="A2120" s="727" t="s">
        <v>18642</v>
      </c>
      <c r="B2120" s="693" t="s">
        <v>7471</v>
      </c>
      <c r="C2120" s="575" t="s">
        <v>73</v>
      </c>
      <c r="D2120" s="735" t="s">
        <v>994</v>
      </c>
      <c r="E2120" s="739">
        <v>1850</v>
      </c>
      <c r="F2120" s="573" t="s">
        <v>3864</v>
      </c>
      <c r="G2120" s="735" t="s">
        <v>3865</v>
      </c>
      <c r="H2120" s="735" t="s">
        <v>888</v>
      </c>
      <c r="I2120" s="735" t="s">
        <v>782</v>
      </c>
      <c r="J2120" s="838" t="s">
        <v>888</v>
      </c>
      <c r="K2120" s="840">
        <v>3</v>
      </c>
      <c r="L2120" s="574">
        <v>12</v>
      </c>
      <c r="M2120" s="841">
        <v>23560.799999999999</v>
      </c>
      <c r="N2120" s="839">
        <v>2</v>
      </c>
      <c r="O2120" s="574">
        <v>6</v>
      </c>
      <c r="P2120" s="689">
        <v>12106.65</v>
      </c>
    </row>
    <row r="2121" spans="1:16" s="770" customFormat="1" ht="24">
      <c r="A2121" s="727" t="s">
        <v>18642</v>
      </c>
      <c r="B2121" s="693" t="s">
        <v>7471</v>
      </c>
      <c r="C2121" s="575" t="s">
        <v>73</v>
      </c>
      <c r="D2121" s="735" t="s">
        <v>2735</v>
      </c>
      <c r="E2121" s="739">
        <v>3400</v>
      </c>
      <c r="F2121" s="573" t="s">
        <v>3866</v>
      </c>
      <c r="G2121" s="735" t="s">
        <v>3867</v>
      </c>
      <c r="H2121" s="735" t="s">
        <v>908</v>
      </c>
      <c r="I2121" s="735" t="s">
        <v>771</v>
      </c>
      <c r="J2121" s="838" t="s">
        <v>2970</v>
      </c>
      <c r="K2121" s="840">
        <v>2</v>
      </c>
      <c r="L2121" s="574">
        <v>12</v>
      </c>
      <c r="M2121" s="841">
        <v>42160.800000000003</v>
      </c>
      <c r="N2121" s="839">
        <v>2</v>
      </c>
      <c r="O2121" s="574">
        <v>6</v>
      </c>
      <c r="P2121" s="689">
        <v>21444.9</v>
      </c>
    </row>
    <row r="2122" spans="1:16" s="770" customFormat="1" ht="36">
      <c r="A2122" s="727" t="s">
        <v>18642</v>
      </c>
      <c r="B2122" s="693" t="s">
        <v>7471</v>
      </c>
      <c r="C2122" s="575" t="s">
        <v>73</v>
      </c>
      <c r="D2122" s="735" t="s">
        <v>1912</v>
      </c>
      <c r="E2122" s="739">
        <v>4500</v>
      </c>
      <c r="F2122" s="573" t="s">
        <v>3868</v>
      </c>
      <c r="G2122" s="735" t="s">
        <v>3869</v>
      </c>
      <c r="H2122" s="735" t="s">
        <v>3870</v>
      </c>
      <c r="I2122" s="735" t="s">
        <v>802</v>
      </c>
      <c r="J2122" s="838" t="s">
        <v>3871</v>
      </c>
      <c r="K2122" s="840">
        <v>2</v>
      </c>
      <c r="L2122" s="574">
        <v>12</v>
      </c>
      <c r="M2122" s="841">
        <v>55360.800000000003</v>
      </c>
      <c r="N2122" s="839">
        <v>2</v>
      </c>
      <c r="O2122" s="574">
        <v>6</v>
      </c>
      <c r="P2122" s="689">
        <v>28044.9</v>
      </c>
    </row>
    <row r="2123" spans="1:16" s="770" customFormat="1" ht="48">
      <c r="A2123" s="727" t="s">
        <v>18642</v>
      </c>
      <c r="B2123" s="693" t="s">
        <v>7471</v>
      </c>
      <c r="C2123" s="575" t="s">
        <v>73</v>
      </c>
      <c r="D2123" s="735" t="s">
        <v>1801</v>
      </c>
      <c r="E2123" s="739">
        <v>4000</v>
      </c>
      <c r="F2123" s="573" t="s">
        <v>3872</v>
      </c>
      <c r="G2123" s="735" t="s">
        <v>3873</v>
      </c>
      <c r="H2123" s="735" t="s">
        <v>908</v>
      </c>
      <c r="I2123" s="735" t="s">
        <v>802</v>
      </c>
      <c r="J2123" s="838" t="s">
        <v>908</v>
      </c>
      <c r="K2123" s="840">
        <v>2</v>
      </c>
      <c r="L2123" s="574">
        <v>11</v>
      </c>
      <c r="M2123" s="841">
        <v>42151.33</v>
      </c>
      <c r="N2123" s="839" t="s">
        <v>786</v>
      </c>
      <c r="O2123" s="574" t="s">
        <v>786</v>
      </c>
      <c r="P2123" s="689"/>
    </row>
    <row r="2124" spans="1:16" s="770" customFormat="1" ht="24">
      <c r="A2124" s="727" t="s">
        <v>18642</v>
      </c>
      <c r="B2124" s="693" t="s">
        <v>7471</v>
      </c>
      <c r="C2124" s="575" t="s">
        <v>73</v>
      </c>
      <c r="D2124" s="735" t="s">
        <v>913</v>
      </c>
      <c r="E2124" s="739">
        <v>1600</v>
      </c>
      <c r="F2124" s="573" t="s">
        <v>3874</v>
      </c>
      <c r="G2124" s="735" t="s">
        <v>3875</v>
      </c>
      <c r="H2124" s="735" t="s">
        <v>3876</v>
      </c>
      <c r="I2124" s="735" t="s">
        <v>782</v>
      </c>
      <c r="J2124" s="838" t="s">
        <v>3876</v>
      </c>
      <c r="K2124" s="840">
        <v>4</v>
      </c>
      <c r="L2124" s="574">
        <v>12</v>
      </c>
      <c r="M2124" s="841">
        <v>20560.8</v>
      </c>
      <c r="N2124" s="839">
        <v>2</v>
      </c>
      <c r="O2124" s="574">
        <v>6</v>
      </c>
      <c r="P2124" s="689">
        <v>10494.15</v>
      </c>
    </row>
    <row r="2125" spans="1:16" s="770" customFormat="1" ht="24">
      <c r="A2125" s="727" t="s">
        <v>18642</v>
      </c>
      <c r="B2125" s="693" t="s">
        <v>7471</v>
      </c>
      <c r="C2125" s="575" t="s">
        <v>73</v>
      </c>
      <c r="D2125" s="735" t="s">
        <v>1985</v>
      </c>
      <c r="E2125" s="739">
        <v>1800</v>
      </c>
      <c r="F2125" s="573" t="s">
        <v>3877</v>
      </c>
      <c r="G2125" s="735" t="s">
        <v>3878</v>
      </c>
      <c r="H2125" s="735" t="s">
        <v>793</v>
      </c>
      <c r="I2125" s="735" t="s">
        <v>944</v>
      </c>
      <c r="J2125" s="838" t="s">
        <v>3879</v>
      </c>
      <c r="K2125" s="840">
        <v>2</v>
      </c>
      <c r="L2125" s="574">
        <v>9</v>
      </c>
      <c r="M2125" s="841">
        <v>15690.9</v>
      </c>
      <c r="N2125" s="839" t="s">
        <v>786</v>
      </c>
      <c r="O2125" s="574" t="s">
        <v>786</v>
      </c>
      <c r="P2125" s="689"/>
    </row>
    <row r="2126" spans="1:16" s="770" customFormat="1" ht="24">
      <c r="A2126" s="727" t="s">
        <v>18642</v>
      </c>
      <c r="B2126" s="693" t="s">
        <v>7471</v>
      </c>
      <c r="C2126" s="575" t="s">
        <v>73</v>
      </c>
      <c r="D2126" s="735" t="s">
        <v>818</v>
      </c>
      <c r="E2126" s="739">
        <v>1700</v>
      </c>
      <c r="F2126" s="573" t="s">
        <v>3880</v>
      </c>
      <c r="G2126" s="735" t="s">
        <v>3881</v>
      </c>
      <c r="H2126" s="735" t="s">
        <v>1135</v>
      </c>
      <c r="I2126" s="735" t="s">
        <v>771</v>
      </c>
      <c r="J2126" s="838" t="s">
        <v>1135</v>
      </c>
      <c r="K2126" s="840">
        <v>2</v>
      </c>
      <c r="L2126" s="574">
        <v>12</v>
      </c>
      <c r="M2126" s="841">
        <v>21760.799999999999</v>
      </c>
      <c r="N2126" s="839">
        <v>2</v>
      </c>
      <c r="O2126" s="574">
        <v>6</v>
      </c>
      <c r="P2126" s="689">
        <v>11139.15</v>
      </c>
    </row>
    <row r="2127" spans="1:16" s="770" customFormat="1" ht="24">
      <c r="A2127" s="727" t="s">
        <v>18642</v>
      </c>
      <c r="B2127" s="693" t="s">
        <v>7471</v>
      </c>
      <c r="C2127" s="575" t="s">
        <v>73</v>
      </c>
      <c r="D2127" s="735" t="s">
        <v>818</v>
      </c>
      <c r="E2127" s="739">
        <v>1700</v>
      </c>
      <c r="F2127" s="573" t="s">
        <v>3882</v>
      </c>
      <c r="G2127" s="735" t="s">
        <v>3883</v>
      </c>
      <c r="H2127" s="735" t="s">
        <v>1119</v>
      </c>
      <c r="I2127" s="735" t="s">
        <v>944</v>
      </c>
      <c r="J2127" s="838" t="s">
        <v>1415</v>
      </c>
      <c r="K2127" s="840">
        <v>3</v>
      </c>
      <c r="L2127" s="574">
        <v>8</v>
      </c>
      <c r="M2127" s="841">
        <v>14223.86</v>
      </c>
      <c r="N2127" s="839">
        <v>2</v>
      </c>
      <c r="O2127" s="574">
        <v>6</v>
      </c>
      <c r="P2127" s="689">
        <v>11139.15</v>
      </c>
    </row>
    <row r="2128" spans="1:16" s="770" customFormat="1" ht="24">
      <c r="A2128" s="727" t="s">
        <v>18642</v>
      </c>
      <c r="B2128" s="693" t="s">
        <v>7471</v>
      </c>
      <c r="C2128" s="575" t="s">
        <v>73</v>
      </c>
      <c r="D2128" s="735" t="s">
        <v>2108</v>
      </c>
      <c r="E2128" s="739">
        <v>2500</v>
      </c>
      <c r="F2128" s="573" t="s">
        <v>3884</v>
      </c>
      <c r="G2128" s="735" t="s">
        <v>3885</v>
      </c>
      <c r="H2128" s="735" t="s">
        <v>859</v>
      </c>
      <c r="I2128" s="735" t="s">
        <v>771</v>
      </c>
      <c r="J2128" s="838" t="s">
        <v>1510</v>
      </c>
      <c r="K2128" s="840">
        <v>4</v>
      </c>
      <c r="L2128" s="574">
        <v>12</v>
      </c>
      <c r="M2128" s="841">
        <v>31360.799999999999</v>
      </c>
      <c r="N2128" s="839">
        <v>3</v>
      </c>
      <c r="O2128" s="574">
        <v>6</v>
      </c>
      <c r="P2128" s="689">
        <v>16044.9</v>
      </c>
    </row>
    <row r="2129" spans="1:16" s="770" customFormat="1" ht="24">
      <c r="A2129" s="727" t="s">
        <v>18642</v>
      </c>
      <c r="B2129" s="693" t="s">
        <v>7471</v>
      </c>
      <c r="C2129" s="575" t="s">
        <v>73</v>
      </c>
      <c r="D2129" s="735" t="s">
        <v>1226</v>
      </c>
      <c r="E2129" s="739">
        <v>3900</v>
      </c>
      <c r="F2129" s="573" t="s">
        <v>3886</v>
      </c>
      <c r="G2129" s="735" t="s">
        <v>3887</v>
      </c>
      <c r="H2129" s="735" t="s">
        <v>824</v>
      </c>
      <c r="I2129" s="735" t="s">
        <v>771</v>
      </c>
      <c r="J2129" s="838" t="s">
        <v>825</v>
      </c>
      <c r="K2129" s="840">
        <v>2</v>
      </c>
      <c r="L2129" s="574">
        <v>13</v>
      </c>
      <c r="M2129" s="841">
        <v>48160.800000000003</v>
      </c>
      <c r="N2129" s="839">
        <v>2</v>
      </c>
      <c r="O2129" s="574">
        <v>6</v>
      </c>
      <c r="P2129" s="689">
        <v>24444.9</v>
      </c>
    </row>
    <row r="2130" spans="1:16" s="770" customFormat="1" ht="24">
      <c r="A2130" s="727" t="s">
        <v>18642</v>
      </c>
      <c r="B2130" s="693" t="s">
        <v>7471</v>
      </c>
      <c r="C2130" s="575" t="s">
        <v>73</v>
      </c>
      <c r="D2130" s="735" t="s">
        <v>1025</v>
      </c>
      <c r="E2130" s="739">
        <v>1900</v>
      </c>
      <c r="F2130" s="573" t="s">
        <v>3888</v>
      </c>
      <c r="G2130" s="735" t="s">
        <v>3889</v>
      </c>
      <c r="H2130" s="735" t="s">
        <v>2094</v>
      </c>
      <c r="I2130" s="735" t="s">
        <v>782</v>
      </c>
      <c r="J2130" s="838" t="s">
        <v>2094</v>
      </c>
      <c r="K2130" s="840">
        <v>4</v>
      </c>
      <c r="L2130" s="574">
        <v>12</v>
      </c>
      <c r="M2130" s="841">
        <v>24160.799999999999</v>
      </c>
      <c r="N2130" s="839">
        <v>2</v>
      </c>
      <c r="O2130" s="574">
        <v>6</v>
      </c>
      <c r="P2130" s="689">
        <v>12429.15</v>
      </c>
    </row>
    <row r="2131" spans="1:16" s="770" customFormat="1" ht="24">
      <c r="A2131" s="727" t="s">
        <v>18642</v>
      </c>
      <c r="B2131" s="693" t="s">
        <v>7471</v>
      </c>
      <c r="C2131" s="575" t="s">
        <v>73</v>
      </c>
      <c r="D2131" s="735" t="s">
        <v>1645</v>
      </c>
      <c r="E2131" s="739">
        <v>1800</v>
      </c>
      <c r="F2131" s="573" t="s">
        <v>3890</v>
      </c>
      <c r="G2131" s="735" t="s">
        <v>3891</v>
      </c>
      <c r="H2131" s="735" t="s">
        <v>824</v>
      </c>
      <c r="I2131" s="735" t="s">
        <v>771</v>
      </c>
      <c r="J2131" s="838" t="s">
        <v>825</v>
      </c>
      <c r="K2131" s="840">
        <v>1</v>
      </c>
      <c r="L2131" s="574">
        <v>3</v>
      </c>
      <c r="M2131" s="841">
        <v>4894.8</v>
      </c>
      <c r="N2131" s="839" t="s">
        <v>786</v>
      </c>
      <c r="O2131" s="574" t="s">
        <v>786</v>
      </c>
      <c r="P2131" s="689"/>
    </row>
    <row r="2132" spans="1:16" s="770" customFormat="1" ht="24">
      <c r="A2132" s="727" t="s">
        <v>18642</v>
      </c>
      <c r="B2132" s="693" t="s">
        <v>7471</v>
      </c>
      <c r="C2132" s="575" t="s">
        <v>73</v>
      </c>
      <c r="D2132" s="735" t="s">
        <v>767</v>
      </c>
      <c r="E2132" s="739">
        <v>1700</v>
      </c>
      <c r="F2132" s="573" t="s">
        <v>3892</v>
      </c>
      <c r="G2132" s="735" t="s">
        <v>3893</v>
      </c>
      <c r="H2132" s="735" t="s">
        <v>3894</v>
      </c>
      <c r="I2132" s="735" t="s">
        <v>802</v>
      </c>
      <c r="J2132" s="838" t="s">
        <v>3895</v>
      </c>
      <c r="K2132" s="840">
        <v>4</v>
      </c>
      <c r="L2132" s="574">
        <v>12</v>
      </c>
      <c r="M2132" s="841">
        <v>21760.799999999999</v>
      </c>
      <c r="N2132" s="839">
        <v>3</v>
      </c>
      <c r="O2132" s="574">
        <v>6</v>
      </c>
      <c r="P2132" s="689">
        <v>11139.15</v>
      </c>
    </row>
    <row r="2133" spans="1:16" s="770" customFormat="1" ht="24">
      <c r="A2133" s="727" t="s">
        <v>18642</v>
      </c>
      <c r="B2133" s="693" t="s">
        <v>7471</v>
      </c>
      <c r="C2133" s="575" t="s">
        <v>73</v>
      </c>
      <c r="D2133" s="735" t="s">
        <v>803</v>
      </c>
      <c r="E2133" s="739">
        <v>2200</v>
      </c>
      <c r="F2133" s="573" t="s">
        <v>3896</v>
      </c>
      <c r="G2133" s="735" t="s">
        <v>3897</v>
      </c>
      <c r="H2133" s="735" t="s">
        <v>1728</v>
      </c>
      <c r="I2133" s="735" t="s">
        <v>771</v>
      </c>
      <c r="J2133" s="838" t="s">
        <v>1028</v>
      </c>
      <c r="K2133" s="840">
        <v>3</v>
      </c>
      <c r="L2133" s="574">
        <v>8</v>
      </c>
      <c r="M2133" s="841">
        <v>17392.8</v>
      </c>
      <c r="N2133" s="839" t="s">
        <v>786</v>
      </c>
      <c r="O2133" s="574" t="s">
        <v>786</v>
      </c>
      <c r="P2133" s="689"/>
    </row>
    <row r="2134" spans="1:16" s="770" customFormat="1" ht="24">
      <c r="A2134" s="727" t="s">
        <v>18642</v>
      </c>
      <c r="B2134" s="693" t="s">
        <v>7471</v>
      </c>
      <c r="C2134" s="575" t="s">
        <v>73</v>
      </c>
      <c r="D2134" s="735" t="s">
        <v>783</v>
      </c>
      <c r="E2134" s="739">
        <v>1500</v>
      </c>
      <c r="F2134" s="573" t="s">
        <v>3898</v>
      </c>
      <c r="G2134" s="735" t="s">
        <v>3899</v>
      </c>
      <c r="H2134" s="735" t="s">
        <v>21</v>
      </c>
      <c r="I2134" s="735" t="s">
        <v>21</v>
      </c>
      <c r="J2134" s="838" t="s">
        <v>21</v>
      </c>
      <c r="K2134" s="840">
        <v>2</v>
      </c>
      <c r="L2134" s="574">
        <v>12</v>
      </c>
      <c r="M2134" s="841">
        <v>19360.8</v>
      </c>
      <c r="N2134" s="839">
        <v>2</v>
      </c>
      <c r="O2134" s="574">
        <v>6</v>
      </c>
      <c r="P2134" s="689">
        <v>9849.15</v>
      </c>
    </row>
    <row r="2135" spans="1:16" s="770" customFormat="1" ht="36">
      <c r="A2135" s="727" t="s">
        <v>18642</v>
      </c>
      <c r="B2135" s="693" t="s">
        <v>7471</v>
      </c>
      <c r="C2135" s="575" t="s">
        <v>73</v>
      </c>
      <c r="D2135" s="735" t="s">
        <v>990</v>
      </c>
      <c r="E2135" s="739">
        <v>2100</v>
      </c>
      <c r="F2135" s="573" t="s">
        <v>3900</v>
      </c>
      <c r="G2135" s="735" t="s">
        <v>3901</v>
      </c>
      <c r="H2135" s="735" t="s">
        <v>3604</v>
      </c>
      <c r="I2135" s="735" t="s">
        <v>802</v>
      </c>
      <c r="J2135" s="838" t="s">
        <v>3902</v>
      </c>
      <c r="K2135" s="840">
        <v>1</v>
      </c>
      <c r="L2135" s="574">
        <v>2</v>
      </c>
      <c r="M2135" s="841">
        <v>2997.1</v>
      </c>
      <c r="N2135" s="839" t="s">
        <v>786</v>
      </c>
      <c r="O2135" s="574" t="s">
        <v>786</v>
      </c>
      <c r="P2135" s="689"/>
    </row>
    <row r="2136" spans="1:16" s="770" customFormat="1" ht="24">
      <c r="A2136" s="727" t="s">
        <v>18642</v>
      </c>
      <c r="B2136" s="693" t="s">
        <v>7471</v>
      </c>
      <c r="C2136" s="575" t="s">
        <v>73</v>
      </c>
      <c r="D2136" s="735" t="s">
        <v>855</v>
      </c>
      <c r="E2136" s="739">
        <v>1700</v>
      </c>
      <c r="F2136" s="573" t="s">
        <v>3903</v>
      </c>
      <c r="G2136" s="735" t="s">
        <v>3904</v>
      </c>
      <c r="H2136" s="735" t="s">
        <v>854</v>
      </c>
      <c r="I2136" s="735" t="s">
        <v>771</v>
      </c>
      <c r="J2136" s="838" t="s">
        <v>854</v>
      </c>
      <c r="K2136" s="840">
        <v>4</v>
      </c>
      <c r="L2136" s="574">
        <v>10</v>
      </c>
      <c r="M2136" s="841">
        <v>18134</v>
      </c>
      <c r="N2136" s="839" t="s">
        <v>786</v>
      </c>
      <c r="O2136" s="574" t="s">
        <v>786</v>
      </c>
      <c r="P2136" s="689"/>
    </row>
    <row r="2137" spans="1:16" s="770" customFormat="1" ht="24">
      <c r="A2137" s="727" t="s">
        <v>18642</v>
      </c>
      <c r="B2137" s="693" t="s">
        <v>7471</v>
      </c>
      <c r="C2137" s="575" t="s">
        <v>73</v>
      </c>
      <c r="D2137" s="735" t="s">
        <v>767</v>
      </c>
      <c r="E2137" s="739">
        <v>1700</v>
      </c>
      <c r="F2137" s="573" t="s">
        <v>3905</v>
      </c>
      <c r="G2137" s="735" t="s">
        <v>3906</v>
      </c>
      <c r="H2137" s="735" t="s">
        <v>864</v>
      </c>
      <c r="I2137" s="735" t="s">
        <v>1031</v>
      </c>
      <c r="J2137" s="838" t="s">
        <v>864</v>
      </c>
      <c r="K2137" s="840">
        <v>4</v>
      </c>
      <c r="L2137" s="574">
        <v>12</v>
      </c>
      <c r="M2137" s="841">
        <v>21760.799999999999</v>
      </c>
      <c r="N2137" s="839">
        <v>2</v>
      </c>
      <c r="O2137" s="574">
        <v>6</v>
      </c>
      <c r="P2137" s="689">
        <v>11139.15</v>
      </c>
    </row>
    <row r="2138" spans="1:16" s="770" customFormat="1" ht="24">
      <c r="A2138" s="727" t="s">
        <v>18642</v>
      </c>
      <c r="B2138" s="693" t="s">
        <v>7471</v>
      </c>
      <c r="C2138" s="575" t="s">
        <v>73</v>
      </c>
      <c r="D2138" s="735" t="s">
        <v>1025</v>
      </c>
      <c r="E2138" s="739">
        <v>1900</v>
      </c>
      <c r="F2138" s="573" t="s">
        <v>3907</v>
      </c>
      <c r="G2138" s="735" t="s">
        <v>3908</v>
      </c>
      <c r="H2138" s="735" t="s">
        <v>859</v>
      </c>
      <c r="I2138" s="735" t="s">
        <v>771</v>
      </c>
      <c r="J2138" s="838" t="s">
        <v>1528</v>
      </c>
      <c r="K2138" s="840">
        <v>4</v>
      </c>
      <c r="L2138" s="574">
        <v>12</v>
      </c>
      <c r="M2138" s="841">
        <v>24160.799999999999</v>
      </c>
      <c r="N2138" s="839">
        <v>2</v>
      </c>
      <c r="O2138" s="574">
        <v>6</v>
      </c>
      <c r="P2138" s="689">
        <v>12429.15</v>
      </c>
    </row>
    <row r="2139" spans="1:16" s="770" customFormat="1" ht="36">
      <c r="A2139" s="727" t="s">
        <v>18642</v>
      </c>
      <c r="B2139" s="693" t="s">
        <v>7471</v>
      </c>
      <c r="C2139" s="575" t="s">
        <v>73</v>
      </c>
      <c r="D2139" s="735" t="s">
        <v>1261</v>
      </c>
      <c r="E2139" s="739">
        <v>1900</v>
      </c>
      <c r="F2139" s="573" t="s">
        <v>3909</v>
      </c>
      <c r="G2139" s="735" t="s">
        <v>3910</v>
      </c>
      <c r="H2139" s="735" t="s">
        <v>793</v>
      </c>
      <c r="I2139" s="735" t="s">
        <v>771</v>
      </c>
      <c r="J2139" s="838" t="s">
        <v>1143</v>
      </c>
      <c r="K2139" s="840">
        <v>4</v>
      </c>
      <c r="L2139" s="574">
        <v>10</v>
      </c>
      <c r="M2139" s="841">
        <v>20134</v>
      </c>
      <c r="N2139" s="839">
        <v>2</v>
      </c>
      <c r="O2139" s="574">
        <v>6</v>
      </c>
      <c r="P2139" s="689">
        <v>12429.15</v>
      </c>
    </row>
    <row r="2140" spans="1:16" s="770" customFormat="1" ht="24">
      <c r="A2140" s="727" t="s">
        <v>18642</v>
      </c>
      <c r="B2140" s="693" t="s">
        <v>7471</v>
      </c>
      <c r="C2140" s="575" t="s">
        <v>73</v>
      </c>
      <c r="D2140" s="735" t="s">
        <v>767</v>
      </c>
      <c r="E2140" s="739">
        <v>1700</v>
      </c>
      <c r="F2140" s="573" t="s">
        <v>3909</v>
      </c>
      <c r="G2140" s="735" t="s">
        <v>3910</v>
      </c>
      <c r="H2140" s="735" t="s">
        <v>793</v>
      </c>
      <c r="I2140" s="735" t="s">
        <v>771</v>
      </c>
      <c r="J2140" s="838" t="s">
        <v>1143</v>
      </c>
      <c r="K2140" s="840">
        <v>1</v>
      </c>
      <c r="L2140" s="574">
        <v>2</v>
      </c>
      <c r="M2140" s="841">
        <v>3626.8</v>
      </c>
      <c r="N2140" s="839">
        <v>2</v>
      </c>
      <c r="O2140" s="574">
        <v>6</v>
      </c>
      <c r="P2140" s="689">
        <v>12429.15</v>
      </c>
    </row>
    <row r="2141" spans="1:16" s="770" customFormat="1" ht="36">
      <c r="A2141" s="727" t="s">
        <v>18642</v>
      </c>
      <c r="B2141" s="693" t="s">
        <v>7471</v>
      </c>
      <c r="C2141" s="575" t="s">
        <v>73</v>
      </c>
      <c r="D2141" s="735" t="s">
        <v>1451</v>
      </c>
      <c r="E2141" s="739">
        <v>1800</v>
      </c>
      <c r="F2141" s="573" t="s">
        <v>3911</v>
      </c>
      <c r="G2141" s="735" t="s">
        <v>3912</v>
      </c>
      <c r="H2141" s="735" t="s">
        <v>3913</v>
      </c>
      <c r="I2141" s="735" t="s">
        <v>944</v>
      </c>
      <c r="J2141" s="838" t="s">
        <v>3914</v>
      </c>
      <c r="K2141" s="840">
        <v>2</v>
      </c>
      <c r="L2141" s="574">
        <v>12</v>
      </c>
      <c r="M2141" s="841">
        <v>22960.799999999999</v>
      </c>
      <c r="N2141" s="839">
        <v>2</v>
      </c>
      <c r="O2141" s="574">
        <v>6</v>
      </c>
      <c r="P2141" s="689">
        <v>11784.15</v>
      </c>
    </row>
    <row r="2142" spans="1:16" s="770" customFormat="1" ht="24">
      <c r="A2142" s="727" t="s">
        <v>18642</v>
      </c>
      <c r="B2142" s="693" t="s">
        <v>7471</v>
      </c>
      <c r="C2142" s="575" t="s">
        <v>73</v>
      </c>
      <c r="D2142" s="735" t="s">
        <v>799</v>
      </c>
      <c r="E2142" s="739">
        <v>1850</v>
      </c>
      <c r="F2142" s="573" t="s">
        <v>3915</v>
      </c>
      <c r="G2142" s="735" t="s">
        <v>3916</v>
      </c>
      <c r="H2142" s="735" t="s">
        <v>811</v>
      </c>
      <c r="I2142" s="735" t="s">
        <v>802</v>
      </c>
      <c r="J2142" s="838" t="s">
        <v>956</v>
      </c>
      <c r="K2142" s="840">
        <v>3</v>
      </c>
      <c r="L2142" s="574">
        <v>12</v>
      </c>
      <c r="M2142" s="841">
        <v>23560.799999999999</v>
      </c>
      <c r="N2142" s="839">
        <v>2</v>
      </c>
      <c r="O2142" s="574">
        <v>6</v>
      </c>
      <c r="P2142" s="689">
        <v>12106.65</v>
      </c>
    </row>
    <row r="2143" spans="1:16" s="770" customFormat="1" ht="24">
      <c r="A2143" s="727" t="s">
        <v>18642</v>
      </c>
      <c r="B2143" s="693" t="s">
        <v>7471</v>
      </c>
      <c r="C2143" s="575" t="s">
        <v>73</v>
      </c>
      <c r="D2143" s="735" t="s">
        <v>1025</v>
      </c>
      <c r="E2143" s="739">
        <v>1900</v>
      </c>
      <c r="F2143" s="573" t="s">
        <v>3917</v>
      </c>
      <c r="G2143" s="735" t="s">
        <v>3918</v>
      </c>
      <c r="H2143" s="735" t="s">
        <v>920</v>
      </c>
      <c r="I2143" s="735" t="s">
        <v>802</v>
      </c>
      <c r="J2143" s="838" t="s">
        <v>920</v>
      </c>
      <c r="K2143" s="840">
        <v>4</v>
      </c>
      <c r="L2143" s="574">
        <v>12</v>
      </c>
      <c r="M2143" s="841">
        <v>24160.799999999999</v>
      </c>
      <c r="N2143" s="839">
        <v>2</v>
      </c>
      <c r="O2143" s="574">
        <v>6</v>
      </c>
      <c r="P2143" s="689">
        <v>12429.15</v>
      </c>
    </row>
    <row r="2144" spans="1:16" s="770" customFormat="1" ht="24">
      <c r="A2144" s="727" t="s">
        <v>18642</v>
      </c>
      <c r="B2144" s="693" t="s">
        <v>7471</v>
      </c>
      <c r="C2144" s="575" t="s">
        <v>73</v>
      </c>
      <c r="D2144" s="735" t="s">
        <v>767</v>
      </c>
      <c r="E2144" s="739">
        <v>1700</v>
      </c>
      <c r="F2144" s="573" t="s">
        <v>3919</v>
      </c>
      <c r="G2144" s="735" t="s">
        <v>3920</v>
      </c>
      <c r="H2144" s="735" t="s">
        <v>824</v>
      </c>
      <c r="I2144" s="735" t="s">
        <v>771</v>
      </c>
      <c r="J2144" s="838" t="s">
        <v>1370</v>
      </c>
      <c r="K2144" s="840">
        <v>4</v>
      </c>
      <c r="L2144" s="574">
        <v>12</v>
      </c>
      <c r="M2144" s="841">
        <v>21760.799999999999</v>
      </c>
      <c r="N2144" s="839">
        <v>3</v>
      </c>
      <c r="O2144" s="574">
        <v>6</v>
      </c>
      <c r="P2144" s="689">
        <v>11139.15</v>
      </c>
    </row>
    <row r="2145" spans="1:16" s="770" customFormat="1" ht="24">
      <c r="A2145" s="727" t="s">
        <v>18642</v>
      </c>
      <c r="B2145" s="693" t="s">
        <v>7471</v>
      </c>
      <c r="C2145" s="575" t="s">
        <v>73</v>
      </c>
      <c r="D2145" s="735" t="s">
        <v>767</v>
      </c>
      <c r="E2145" s="739">
        <v>1700</v>
      </c>
      <c r="F2145" s="573" t="s">
        <v>3921</v>
      </c>
      <c r="G2145" s="735" t="s">
        <v>3922</v>
      </c>
      <c r="H2145" s="735" t="s">
        <v>858</v>
      </c>
      <c r="I2145" s="735" t="s">
        <v>771</v>
      </c>
      <c r="J2145" s="838" t="s">
        <v>858</v>
      </c>
      <c r="K2145" s="840">
        <v>4</v>
      </c>
      <c r="L2145" s="574">
        <v>12</v>
      </c>
      <c r="M2145" s="841">
        <v>21760.799999999999</v>
      </c>
      <c r="N2145" s="839">
        <v>3</v>
      </c>
      <c r="O2145" s="574">
        <v>6</v>
      </c>
      <c r="P2145" s="689">
        <v>11139.15</v>
      </c>
    </row>
    <row r="2146" spans="1:16" s="770" customFormat="1" ht="24">
      <c r="A2146" s="727" t="s">
        <v>18642</v>
      </c>
      <c r="B2146" s="693" t="s">
        <v>7471</v>
      </c>
      <c r="C2146" s="575" t="s">
        <v>73</v>
      </c>
      <c r="D2146" s="735" t="s">
        <v>767</v>
      </c>
      <c r="E2146" s="739">
        <v>1700</v>
      </c>
      <c r="F2146" s="573" t="s">
        <v>3923</v>
      </c>
      <c r="G2146" s="735" t="s">
        <v>3924</v>
      </c>
      <c r="H2146" s="735" t="s">
        <v>867</v>
      </c>
      <c r="I2146" s="735" t="s">
        <v>771</v>
      </c>
      <c r="J2146" s="838" t="s">
        <v>867</v>
      </c>
      <c r="K2146" s="840">
        <v>4</v>
      </c>
      <c r="L2146" s="574">
        <v>12</v>
      </c>
      <c r="M2146" s="841">
        <v>21760.799999999999</v>
      </c>
      <c r="N2146" s="839">
        <v>2</v>
      </c>
      <c r="O2146" s="574">
        <v>6</v>
      </c>
      <c r="P2146" s="689">
        <v>11139.15</v>
      </c>
    </row>
    <row r="2147" spans="1:16" s="770" customFormat="1" ht="24">
      <c r="A2147" s="727" t="s">
        <v>18642</v>
      </c>
      <c r="B2147" s="693" t="s">
        <v>7471</v>
      </c>
      <c r="C2147" s="575" t="s">
        <v>73</v>
      </c>
      <c r="D2147" s="735" t="s">
        <v>897</v>
      </c>
      <c r="E2147" s="739">
        <v>2100</v>
      </c>
      <c r="F2147" s="573" t="s">
        <v>3925</v>
      </c>
      <c r="G2147" s="735" t="s">
        <v>3926</v>
      </c>
      <c r="H2147" s="735" t="s">
        <v>969</v>
      </c>
      <c r="I2147" s="735" t="s">
        <v>782</v>
      </c>
      <c r="J2147" s="838" t="s">
        <v>3927</v>
      </c>
      <c r="K2147" s="840">
        <v>2</v>
      </c>
      <c r="L2147" s="574">
        <v>12</v>
      </c>
      <c r="M2147" s="841">
        <v>26560.799999999999</v>
      </c>
      <c r="N2147" s="839">
        <v>2</v>
      </c>
      <c r="O2147" s="574">
        <v>6</v>
      </c>
      <c r="P2147" s="689">
        <v>13644.9</v>
      </c>
    </row>
    <row r="2148" spans="1:16" s="770" customFormat="1" ht="24">
      <c r="A2148" s="727" t="s">
        <v>18642</v>
      </c>
      <c r="B2148" s="693" t="s">
        <v>7471</v>
      </c>
      <c r="C2148" s="575" t="s">
        <v>73</v>
      </c>
      <c r="D2148" s="735" t="s">
        <v>778</v>
      </c>
      <c r="E2148" s="739">
        <v>1750</v>
      </c>
      <c r="F2148" s="573" t="s">
        <v>3928</v>
      </c>
      <c r="G2148" s="735" t="s">
        <v>3929</v>
      </c>
      <c r="H2148" s="735" t="s">
        <v>1880</v>
      </c>
      <c r="I2148" s="735" t="s">
        <v>802</v>
      </c>
      <c r="J2148" s="838" t="s">
        <v>3930</v>
      </c>
      <c r="K2148" s="840">
        <v>4</v>
      </c>
      <c r="L2148" s="574">
        <v>12</v>
      </c>
      <c r="M2148" s="841">
        <v>22360.799999999999</v>
      </c>
      <c r="N2148" s="839">
        <v>3</v>
      </c>
      <c r="O2148" s="574">
        <v>6</v>
      </c>
      <c r="P2148" s="689">
        <v>11461.65</v>
      </c>
    </row>
    <row r="2149" spans="1:16" s="770" customFormat="1" ht="24">
      <c r="A2149" s="727" t="s">
        <v>18642</v>
      </c>
      <c r="B2149" s="693" t="s">
        <v>7471</v>
      </c>
      <c r="C2149" s="575" t="s">
        <v>73</v>
      </c>
      <c r="D2149" s="735" t="s">
        <v>783</v>
      </c>
      <c r="E2149" s="739">
        <v>1500</v>
      </c>
      <c r="F2149" s="573" t="s">
        <v>3931</v>
      </c>
      <c r="G2149" s="735" t="s">
        <v>3932</v>
      </c>
      <c r="H2149" s="735" t="s">
        <v>21</v>
      </c>
      <c r="I2149" s="735" t="s">
        <v>21</v>
      </c>
      <c r="J2149" s="838" t="s">
        <v>21</v>
      </c>
      <c r="K2149" s="840">
        <v>2</v>
      </c>
      <c r="L2149" s="574">
        <v>12</v>
      </c>
      <c r="M2149" s="841">
        <v>19360.8</v>
      </c>
      <c r="N2149" s="839">
        <v>2</v>
      </c>
      <c r="O2149" s="574">
        <v>6</v>
      </c>
      <c r="P2149" s="689">
        <v>9849.15</v>
      </c>
    </row>
    <row r="2150" spans="1:16" s="770" customFormat="1" ht="24">
      <c r="A2150" s="727" t="s">
        <v>18642</v>
      </c>
      <c r="B2150" s="693" t="s">
        <v>7471</v>
      </c>
      <c r="C2150" s="575" t="s">
        <v>73</v>
      </c>
      <c r="D2150" s="735" t="s">
        <v>767</v>
      </c>
      <c r="E2150" s="739">
        <v>1700</v>
      </c>
      <c r="F2150" s="573" t="s">
        <v>3933</v>
      </c>
      <c r="G2150" s="735" t="s">
        <v>3934</v>
      </c>
      <c r="H2150" s="735" t="s">
        <v>1658</v>
      </c>
      <c r="I2150" s="735" t="s">
        <v>771</v>
      </c>
      <c r="J2150" s="838" t="s">
        <v>1327</v>
      </c>
      <c r="K2150" s="840">
        <v>4</v>
      </c>
      <c r="L2150" s="574">
        <v>12</v>
      </c>
      <c r="M2150" s="841">
        <v>21760.799999999999</v>
      </c>
      <c r="N2150" s="839">
        <v>3</v>
      </c>
      <c r="O2150" s="574">
        <v>6</v>
      </c>
      <c r="P2150" s="689">
        <v>11139.15</v>
      </c>
    </row>
    <row r="2151" spans="1:16" s="770" customFormat="1" ht="24">
      <c r="A2151" s="727" t="s">
        <v>18642</v>
      </c>
      <c r="B2151" s="693" t="s">
        <v>7471</v>
      </c>
      <c r="C2151" s="575" t="s">
        <v>73</v>
      </c>
      <c r="D2151" s="735" t="s">
        <v>1025</v>
      </c>
      <c r="E2151" s="739">
        <v>1900</v>
      </c>
      <c r="F2151" s="573" t="s">
        <v>3935</v>
      </c>
      <c r="G2151" s="735" t="s">
        <v>3936</v>
      </c>
      <c r="H2151" s="735" t="s">
        <v>908</v>
      </c>
      <c r="I2151" s="735" t="s">
        <v>921</v>
      </c>
      <c r="J2151" s="838" t="s">
        <v>908</v>
      </c>
      <c r="K2151" s="840">
        <v>4</v>
      </c>
      <c r="L2151" s="574">
        <v>12</v>
      </c>
      <c r="M2151" s="841">
        <v>24160.799999999999</v>
      </c>
      <c r="N2151" s="839">
        <v>2</v>
      </c>
      <c r="O2151" s="574">
        <v>6</v>
      </c>
      <c r="P2151" s="689">
        <v>12429.15</v>
      </c>
    </row>
    <row r="2152" spans="1:16" s="770" customFormat="1" ht="24">
      <c r="A2152" s="727" t="s">
        <v>18642</v>
      </c>
      <c r="B2152" s="693" t="s">
        <v>7471</v>
      </c>
      <c r="C2152" s="575" t="s">
        <v>73</v>
      </c>
      <c r="D2152" s="735" t="s">
        <v>1018</v>
      </c>
      <c r="E2152" s="739">
        <v>1800</v>
      </c>
      <c r="F2152" s="573" t="s">
        <v>3937</v>
      </c>
      <c r="G2152" s="735" t="s">
        <v>3938</v>
      </c>
      <c r="H2152" s="735" t="s">
        <v>887</v>
      </c>
      <c r="I2152" s="735" t="s">
        <v>771</v>
      </c>
      <c r="J2152" s="838" t="s">
        <v>888</v>
      </c>
      <c r="K2152" s="840">
        <v>2</v>
      </c>
      <c r="L2152" s="574">
        <v>12</v>
      </c>
      <c r="M2152" s="841">
        <v>22960.799999999999</v>
      </c>
      <c r="N2152" s="839">
        <v>2</v>
      </c>
      <c r="O2152" s="574">
        <v>6</v>
      </c>
      <c r="P2152" s="689">
        <v>11784.15</v>
      </c>
    </row>
    <row r="2153" spans="1:16" s="770" customFormat="1" ht="24">
      <c r="A2153" s="727" t="s">
        <v>18642</v>
      </c>
      <c r="B2153" s="693" t="s">
        <v>7471</v>
      </c>
      <c r="C2153" s="575" t="s">
        <v>73</v>
      </c>
      <c r="D2153" s="735" t="s">
        <v>821</v>
      </c>
      <c r="E2153" s="739">
        <v>1900</v>
      </c>
      <c r="F2153" s="573" t="s">
        <v>3939</v>
      </c>
      <c r="G2153" s="735" t="s">
        <v>3940</v>
      </c>
      <c r="H2153" s="735" t="s">
        <v>776</v>
      </c>
      <c r="I2153" s="735" t="s">
        <v>771</v>
      </c>
      <c r="J2153" s="838" t="s">
        <v>776</v>
      </c>
      <c r="K2153" s="840">
        <v>2</v>
      </c>
      <c r="L2153" s="574">
        <v>12</v>
      </c>
      <c r="M2153" s="841">
        <v>24160.799999999999</v>
      </c>
      <c r="N2153" s="839">
        <v>2</v>
      </c>
      <c r="O2153" s="574">
        <v>6</v>
      </c>
      <c r="P2153" s="689">
        <v>12429.15</v>
      </c>
    </row>
    <row r="2154" spans="1:16" s="770" customFormat="1" ht="24">
      <c r="A2154" s="727" t="s">
        <v>18642</v>
      </c>
      <c r="B2154" s="693" t="s">
        <v>7471</v>
      </c>
      <c r="C2154" s="575" t="s">
        <v>73</v>
      </c>
      <c r="D2154" s="735" t="s">
        <v>1104</v>
      </c>
      <c r="E2154" s="739">
        <v>1850</v>
      </c>
      <c r="F2154" s="573" t="s">
        <v>3941</v>
      </c>
      <c r="G2154" s="735" t="s">
        <v>3942</v>
      </c>
      <c r="H2154" s="735" t="s">
        <v>831</v>
      </c>
      <c r="I2154" s="735" t="s">
        <v>944</v>
      </c>
      <c r="J2154" s="838" t="s">
        <v>770</v>
      </c>
      <c r="K2154" s="840">
        <v>2</v>
      </c>
      <c r="L2154" s="574">
        <v>11</v>
      </c>
      <c r="M2154" s="841">
        <v>21597.4</v>
      </c>
      <c r="N2154" s="839">
        <v>2</v>
      </c>
      <c r="O2154" s="574">
        <v>6</v>
      </c>
      <c r="P2154" s="689">
        <v>13644.9</v>
      </c>
    </row>
    <row r="2155" spans="1:16" s="770" customFormat="1" ht="36">
      <c r="A2155" s="727" t="s">
        <v>18642</v>
      </c>
      <c r="B2155" s="693" t="s">
        <v>7471</v>
      </c>
      <c r="C2155" s="575" t="s">
        <v>73</v>
      </c>
      <c r="D2155" s="735" t="s">
        <v>828</v>
      </c>
      <c r="E2155" s="739">
        <v>2100</v>
      </c>
      <c r="F2155" s="573" t="s">
        <v>3941</v>
      </c>
      <c r="G2155" s="735" t="s">
        <v>3942</v>
      </c>
      <c r="H2155" s="735" t="s">
        <v>831</v>
      </c>
      <c r="I2155" s="735" t="s">
        <v>944</v>
      </c>
      <c r="J2155" s="838" t="s">
        <v>770</v>
      </c>
      <c r="K2155" s="840">
        <v>1</v>
      </c>
      <c r="L2155" s="574">
        <v>2</v>
      </c>
      <c r="M2155" s="841">
        <v>2171.73</v>
      </c>
      <c r="N2155" s="839">
        <v>2</v>
      </c>
      <c r="O2155" s="574">
        <v>6</v>
      </c>
      <c r="P2155" s="689">
        <v>13644.9</v>
      </c>
    </row>
    <row r="2156" spans="1:16" s="770" customFormat="1" ht="24">
      <c r="A2156" s="727" t="s">
        <v>18642</v>
      </c>
      <c r="B2156" s="693" t="s">
        <v>7471</v>
      </c>
      <c r="C2156" s="575" t="s">
        <v>73</v>
      </c>
      <c r="D2156" s="735" t="s">
        <v>3943</v>
      </c>
      <c r="E2156" s="739">
        <v>2100</v>
      </c>
      <c r="F2156" s="573" t="s">
        <v>3944</v>
      </c>
      <c r="G2156" s="735" t="s">
        <v>3945</v>
      </c>
      <c r="H2156" s="735" t="s">
        <v>824</v>
      </c>
      <c r="I2156" s="735" t="s">
        <v>771</v>
      </c>
      <c r="J2156" s="838" t="s">
        <v>825</v>
      </c>
      <c r="K2156" s="840">
        <v>1</v>
      </c>
      <c r="L2156" s="574">
        <v>1</v>
      </c>
      <c r="M2156" s="841">
        <v>2213.4</v>
      </c>
      <c r="N2156" s="839">
        <v>2</v>
      </c>
      <c r="O2156" s="574">
        <v>6</v>
      </c>
      <c r="P2156" s="689">
        <v>20244.900000000001</v>
      </c>
    </row>
    <row r="2157" spans="1:16" s="770" customFormat="1" ht="48">
      <c r="A2157" s="727" t="s">
        <v>18642</v>
      </c>
      <c r="B2157" s="693" t="s">
        <v>7471</v>
      </c>
      <c r="C2157" s="575" t="s">
        <v>73</v>
      </c>
      <c r="D2157" s="735" t="s">
        <v>3202</v>
      </c>
      <c r="E2157" s="739">
        <v>3200</v>
      </c>
      <c r="F2157" s="573" t="s">
        <v>3944</v>
      </c>
      <c r="G2157" s="735" t="s">
        <v>3945</v>
      </c>
      <c r="H2157" s="735" t="s">
        <v>824</v>
      </c>
      <c r="I2157" s="735" t="s">
        <v>771</v>
      </c>
      <c r="J2157" s="838" t="s">
        <v>825</v>
      </c>
      <c r="K2157" s="840">
        <v>2</v>
      </c>
      <c r="L2157" s="574">
        <v>11</v>
      </c>
      <c r="M2157" s="841">
        <v>36227.4</v>
      </c>
      <c r="N2157" s="839">
        <v>2</v>
      </c>
      <c r="O2157" s="574">
        <v>6</v>
      </c>
      <c r="P2157" s="689">
        <v>20244.900000000001</v>
      </c>
    </row>
    <row r="2158" spans="1:16" s="770" customFormat="1" ht="24">
      <c r="A2158" s="727" t="s">
        <v>18642</v>
      </c>
      <c r="B2158" s="693" t="s">
        <v>7471</v>
      </c>
      <c r="C2158" s="575" t="s">
        <v>73</v>
      </c>
      <c r="D2158" s="735" t="s">
        <v>3946</v>
      </c>
      <c r="E2158" s="739">
        <v>3100</v>
      </c>
      <c r="F2158" s="573" t="s">
        <v>3947</v>
      </c>
      <c r="G2158" s="735" t="s">
        <v>3948</v>
      </c>
      <c r="H2158" s="735" t="s">
        <v>824</v>
      </c>
      <c r="I2158" s="735" t="s">
        <v>771</v>
      </c>
      <c r="J2158" s="838" t="s">
        <v>825</v>
      </c>
      <c r="K2158" s="840">
        <v>2</v>
      </c>
      <c r="L2158" s="574">
        <v>12</v>
      </c>
      <c r="M2158" s="841">
        <v>38560.800000000003</v>
      </c>
      <c r="N2158" s="839">
        <v>2</v>
      </c>
      <c r="O2158" s="574">
        <v>6</v>
      </c>
      <c r="P2158" s="689">
        <v>19644.900000000001</v>
      </c>
    </row>
    <row r="2159" spans="1:16" s="770" customFormat="1" ht="24">
      <c r="A2159" s="727" t="s">
        <v>18642</v>
      </c>
      <c r="B2159" s="693" t="s">
        <v>7471</v>
      </c>
      <c r="C2159" s="575" t="s">
        <v>73</v>
      </c>
      <c r="D2159" s="735" t="s">
        <v>818</v>
      </c>
      <c r="E2159" s="739">
        <v>1700</v>
      </c>
      <c r="F2159" s="573" t="s">
        <v>3949</v>
      </c>
      <c r="G2159" s="735" t="s">
        <v>3950</v>
      </c>
      <c r="H2159" s="735" t="s">
        <v>1365</v>
      </c>
      <c r="I2159" s="735" t="s">
        <v>802</v>
      </c>
      <c r="J2159" s="838" t="s">
        <v>948</v>
      </c>
      <c r="K2159" s="840">
        <v>4</v>
      </c>
      <c r="L2159" s="574">
        <v>12</v>
      </c>
      <c r="M2159" s="841">
        <v>21760.799999999999</v>
      </c>
      <c r="N2159" s="839">
        <v>2</v>
      </c>
      <c r="O2159" s="574">
        <v>6</v>
      </c>
      <c r="P2159" s="689">
        <v>11139.15</v>
      </c>
    </row>
    <row r="2160" spans="1:16" s="770" customFormat="1" ht="24">
      <c r="A2160" s="727" t="s">
        <v>18642</v>
      </c>
      <c r="B2160" s="693" t="s">
        <v>7471</v>
      </c>
      <c r="C2160" s="575" t="s">
        <v>73</v>
      </c>
      <c r="D2160" s="735" t="s">
        <v>787</v>
      </c>
      <c r="E2160" s="739">
        <v>1600</v>
      </c>
      <c r="F2160" s="573" t="s">
        <v>3951</v>
      </c>
      <c r="G2160" s="735" t="s">
        <v>3952</v>
      </c>
      <c r="H2160" s="735" t="s">
        <v>21</v>
      </c>
      <c r="I2160" s="735" t="s">
        <v>21</v>
      </c>
      <c r="J2160" s="838" t="s">
        <v>21</v>
      </c>
      <c r="K2160" s="840">
        <v>2</v>
      </c>
      <c r="L2160" s="574">
        <v>12</v>
      </c>
      <c r="M2160" s="841">
        <v>20560.8</v>
      </c>
      <c r="N2160" s="839">
        <v>3</v>
      </c>
      <c r="O2160" s="574">
        <v>6</v>
      </c>
      <c r="P2160" s="689">
        <v>10494.15</v>
      </c>
    </row>
    <row r="2161" spans="1:16" s="770" customFormat="1" ht="24">
      <c r="A2161" s="727" t="s">
        <v>18642</v>
      </c>
      <c r="B2161" s="693" t="s">
        <v>7471</v>
      </c>
      <c r="C2161" s="575" t="s">
        <v>73</v>
      </c>
      <c r="D2161" s="735" t="s">
        <v>855</v>
      </c>
      <c r="E2161" s="739">
        <v>1700</v>
      </c>
      <c r="F2161" s="573" t="s">
        <v>3953</v>
      </c>
      <c r="G2161" s="735" t="s">
        <v>3954</v>
      </c>
      <c r="H2161" s="735" t="s">
        <v>859</v>
      </c>
      <c r="I2161" s="735" t="s">
        <v>771</v>
      </c>
      <c r="J2161" s="838" t="s">
        <v>859</v>
      </c>
      <c r="K2161" s="840">
        <v>4</v>
      </c>
      <c r="L2161" s="574">
        <v>12</v>
      </c>
      <c r="M2161" s="841">
        <v>21760.799999999999</v>
      </c>
      <c r="N2161" s="839">
        <v>3</v>
      </c>
      <c r="O2161" s="574">
        <v>6</v>
      </c>
      <c r="P2161" s="689">
        <v>11139.15</v>
      </c>
    </row>
    <row r="2162" spans="1:16" s="770" customFormat="1" ht="24">
      <c r="A2162" s="727" t="s">
        <v>18642</v>
      </c>
      <c r="B2162" s="693" t="s">
        <v>7471</v>
      </c>
      <c r="C2162" s="575" t="s">
        <v>73</v>
      </c>
      <c r="D2162" s="735" t="s">
        <v>1025</v>
      </c>
      <c r="E2162" s="739">
        <v>1900</v>
      </c>
      <c r="F2162" s="573" t="s">
        <v>3955</v>
      </c>
      <c r="G2162" s="735" t="s">
        <v>3956</v>
      </c>
      <c r="H2162" s="735" t="s">
        <v>770</v>
      </c>
      <c r="I2162" s="735" t="s">
        <v>802</v>
      </c>
      <c r="J2162" s="838" t="s">
        <v>770</v>
      </c>
      <c r="K2162" s="840">
        <v>4</v>
      </c>
      <c r="L2162" s="574">
        <v>12</v>
      </c>
      <c r="M2162" s="841">
        <v>24160.799999999999</v>
      </c>
      <c r="N2162" s="839">
        <v>2</v>
      </c>
      <c r="O2162" s="574">
        <v>6</v>
      </c>
      <c r="P2162" s="689">
        <v>12429.15</v>
      </c>
    </row>
    <row r="2163" spans="1:16" s="770" customFormat="1" ht="24">
      <c r="A2163" s="727" t="s">
        <v>18642</v>
      </c>
      <c r="B2163" s="693" t="s">
        <v>7471</v>
      </c>
      <c r="C2163" s="575" t="s">
        <v>73</v>
      </c>
      <c r="D2163" s="735" t="s">
        <v>767</v>
      </c>
      <c r="E2163" s="739">
        <v>1700</v>
      </c>
      <c r="F2163" s="573" t="s">
        <v>3957</v>
      </c>
      <c r="G2163" s="735" t="s">
        <v>3958</v>
      </c>
      <c r="H2163" s="735" t="s">
        <v>908</v>
      </c>
      <c r="I2163" s="735" t="s">
        <v>944</v>
      </c>
      <c r="J2163" s="838" t="s">
        <v>908</v>
      </c>
      <c r="K2163" s="840">
        <v>2</v>
      </c>
      <c r="L2163" s="574">
        <v>12</v>
      </c>
      <c r="M2163" s="841">
        <v>21760.799999999999</v>
      </c>
      <c r="N2163" s="839">
        <v>2</v>
      </c>
      <c r="O2163" s="574">
        <v>6</v>
      </c>
      <c r="P2163" s="689">
        <v>11139.15</v>
      </c>
    </row>
    <row r="2164" spans="1:16" s="770" customFormat="1" ht="24">
      <c r="A2164" s="727" t="s">
        <v>18642</v>
      </c>
      <c r="B2164" s="693" t="s">
        <v>7471</v>
      </c>
      <c r="C2164" s="575" t="s">
        <v>73</v>
      </c>
      <c r="D2164" s="735" t="s">
        <v>2982</v>
      </c>
      <c r="E2164" s="739">
        <v>1850</v>
      </c>
      <c r="F2164" s="573" t="s">
        <v>3959</v>
      </c>
      <c r="G2164" s="735" t="s">
        <v>3960</v>
      </c>
      <c r="H2164" s="735" t="s">
        <v>912</v>
      </c>
      <c r="I2164" s="735" t="s">
        <v>1031</v>
      </c>
      <c r="J2164" s="838" t="s">
        <v>3961</v>
      </c>
      <c r="K2164" s="840">
        <v>3</v>
      </c>
      <c r="L2164" s="574">
        <v>12</v>
      </c>
      <c r="M2164" s="841">
        <v>23560.799999999999</v>
      </c>
      <c r="N2164" s="839">
        <v>2</v>
      </c>
      <c r="O2164" s="574">
        <v>6</v>
      </c>
      <c r="P2164" s="689">
        <v>12106.65</v>
      </c>
    </row>
    <row r="2165" spans="1:16" s="770" customFormat="1" ht="24">
      <c r="A2165" s="727" t="s">
        <v>18642</v>
      </c>
      <c r="B2165" s="693" t="s">
        <v>7471</v>
      </c>
      <c r="C2165" s="575" t="s">
        <v>73</v>
      </c>
      <c r="D2165" s="735" t="s">
        <v>787</v>
      </c>
      <c r="E2165" s="739">
        <v>1600</v>
      </c>
      <c r="F2165" s="573" t="s">
        <v>3962</v>
      </c>
      <c r="G2165" s="735" t="s">
        <v>3963</v>
      </c>
      <c r="H2165" s="735" t="s">
        <v>21</v>
      </c>
      <c r="I2165" s="735" t="s">
        <v>21</v>
      </c>
      <c r="J2165" s="838" t="s">
        <v>21</v>
      </c>
      <c r="K2165" s="840">
        <v>2</v>
      </c>
      <c r="L2165" s="574">
        <v>12</v>
      </c>
      <c r="M2165" s="841">
        <v>20560.8</v>
      </c>
      <c r="N2165" s="839">
        <v>2</v>
      </c>
      <c r="O2165" s="574">
        <v>6</v>
      </c>
      <c r="P2165" s="689">
        <v>10494.15</v>
      </c>
    </row>
    <row r="2166" spans="1:16" s="770" customFormat="1" ht="24">
      <c r="A2166" s="727" t="s">
        <v>18642</v>
      </c>
      <c r="B2166" s="693" t="s">
        <v>7471</v>
      </c>
      <c r="C2166" s="575" t="s">
        <v>73</v>
      </c>
      <c r="D2166" s="735" t="s">
        <v>767</v>
      </c>
      <c r="E2166" s="739">
        <v>1700</v>
      </c>
      <c r="F2166" s="573" t="s">
        <v>3964</v>
      </c>
      <c r="G2166" s="735" t="s">
        <v>3965</v>
      </c>
      <c r="H2166" s="735" t="s">
        <v>867</v>
      </c>
      <c r="I2166" s="735" t="s">
        <v>771</v>
      </c>
      <c r="J2166" s="838" t="s">
        <v>867</v>
      </c>
      <c r="K2166" s="840">
        <v>2</v>
      </c>
      <c r="L2166" s="574">
        <v>12</v>
      </c>
      <c r="M2166" s="841">
        <v>21760.799999999999</v>
      </c>
      <c r="N2166" s="839">
        <v>2</v>
      </c>
      <c r="O2166" s="574">
        <v>6</v>
      </c>
      <c r="P2166" s="689">
        <v>11139.15</v>
      </c>
    </row>
    <row r="2167" spans="1:16" s="770" customFormat="1" ht="24">
      <c r="A2167" s="727" t="s">
        <v>18642</v>
      </c>
      <c r="B2167" s="693" t="s">
        <v>7471</v>
      </c>
      <c r="C2167" s="575" t="s">
        <v>73</v>
      </c>
      <c r="D2167" s="735" t="s">
        <v>913</v>
      </c>
      <c r="E2167" s="739">
        <v>1600</v>
      </c>
      <c r="F2167" s="573" t="s">
        <v>3966</v>
      </c>
      <c r="G2167" s="735" t="s">
        <v>3967</v>
      </c>
      <c r="H2167" s="735" t="s">
        <v>3968</v>
      </c>
      <c r="I2167" s="735" t="s">
        <v>771</v>
      </c>
      <c r="J2167" s="838" t="s">
        <v>3968</v>
      </c>
      <c r="K2167" s="840">
        <v>2</v>
      </c>
      <c r="L2167" s="574">
        <v>12</v>
      </c>
      <c r="M2167" s="841">
        <v>20560.8</v>
      </c>
      <c r="N2167" s="839">
        <v>2</v>
      </c>
      <c r="O2167" s="574">
        <v>6</v>
      </c>
      <c r="P2167" s="689">
        <v>10494.15</v>
      </c>
    </row>
    <row r="2168" spans="1:16" s="770" customFormat="1" ht="24">
      <c r="A2168" s="727" t="s">
        <v>18642</v>
      </c>
      <c r="B2168" s="693" t="s">
        <v>7471</v>
      </c>
      <c r="C2168" s="575" t="s">
        <v>73</v>
      </c>
      <c r="D2168" s="735" t="s">
        <v>818</v>
      </c>
      <c r="E2168" s="739">
        <v>1700</v>
      </c>
      <c r="F2168" s="573" t="s">
        <v>3969</v>
      </c>
      <c r="G2168" s="735" t="s">
        <v>3970</v>
      </c>
      <c r="H2168" s="735" t="s">
        <v>1658</v>
      </c>
      <c r="I2168" s="735" t="s">
        <v>771</v>
      </c>
      <c r="J2168" s="838" t="s">
        <v>3971</v>
      </c>
      <c r="K2168" s="840">
        <v>3</v>
      </c>
      <c r="L2168" s="574">
        <v>7</v>
      </c>
      <c r="M2168" s="841">
        <v>12353.8</v>
      </c>
      <c r="N2168" s="839">
        <v>2</v>
      </c>
      <c r="O2168" s="574">
        <v>6</v>
      </c>
      <c r="P2168" s="689">
        <v>11139.15</v>
      </c>
    </row>
    <row r="2169" spans="1:16" s="770" customFormat="1" ht="24">
      <c r="A2169" s="727" t="s">
        <v>18642</v>
      </c>
      <c r="B2169" s="693" t="s">
        <v>7471</v>
      </c>
      <c r="C2169" s="575" t="s">
        <v>73</v>
      </c>
      <c r="D2169" s="735" t="s">
        <v>1025</v>
      </c>
      <c r="E2169" s="739">
        <v>1900</v>
      </c>
      <c r="F2169" s="573" t="s">
        <v>3972</v>
      </c>
      <c r="G2169" s="735" t="s">
        <v>3973</v>
      </c>
      <c r="H2169" s="735" t="s">
        <v>1409</v>
      </c>
      <c r="I2169" s="735" t="s">
        <v>802</v>
      </c>
      <c r="J2169" s="838" t="s">
        <v>1409</v>
      </c>
      <c r="K2169" s="840">
        <v>4</v>
      </c>
      <c r="L2169" s="574">
        <v>12</v>
      </c>
      <c r="M2169" s="841">
        <v>24160.799999999999</v>
      </c>
      <c r="N2169" s="839">
        <v>2</v>
      </c>
      <c r="O2169" s="574">
        <v>6</v>
      </c>
      <c r="P2169" s="689">
        <v>12429.15</v>
      </c>
    </row>
    <row r="2170" spans="1:16" s="770" customFormat="1" ht="36">
      <c r="A2170" s="727" t="s">
        <v>18642</v>
      </c>
      <c r="B2170" s="693" t="s">
        <v>7471</v>
      </c>
      <c r="C2170" s="575" t="s">
        <v>73</v>
      </c>
      <c r="D2170" s="735" t="s">
        <v>821</v>
      </c>
      <c r="E2170" s="739">
        <v>1900</v>
      </c>
      <c r="F2170" s="573" t="s">
        <v>3974</v>
      </c>
      <c r="G2170" s="735" t="s">
        <v>3975</v>
      </c>
      <c r="H2170" s="735" t="s">
        <v>1047</v>
      </c>
      <c r="I2170" s="735" t="s">
        <v>771</v>
      </c>
      <c r="J2170" s="838" t="s">
        <v>1047</v>
      </c>
      <c r="K2170" s="840">
        <v>2</v>
      </c>
      <c r="L2170" s="574">
        <v>12</v>
      </c>
      <c r="M2170" s="841">
        <v>24160.799999999999</v>
      </c>
      <c r="N2170" s="839">
        <v>2</v>
      </c>
      <c r="O2170" s="574">
        <v>6</v>
      </c>
      <c r="P2170" s="689">
        <v>12429.15</v>
      </c>
    </row>
    <row r="2171" spans="1:16" s="770" customFormat="1" ht="24">
      <c r="A2171" s="727" t="s">
        <v>18642</v>
      </c>
      <c r="B2171" s="693" t="s">
        <v>7471</v>
      </c>
      <c r="C2171" s="575" t="s">
        <v>73</v>
      </c>
      <c r="D2171" s="735" t="s">
        <v>818</v>
      </c>
      <c r="E2171" s="739">
        <v>1700</v>
      </c>
      <c r="F2171" s="573" t="s">
        <v>3976</v>
      </c>
      <c r="G2171" s="735" t="s">
        <v>3977</v>
      </c>
      <c r="H2171" s="735" t="s">
        <v>21</v>
      </c>
      <c r="I2171" s="735" t="s">
        <v>21</v>
      </c>
      <c r="J2171" s="838" t="s">
        <v>21</v>
      </c>
      <c r="K2171" s="840">
        <v>2</v>
      </c>
      <c r="L2171" s="574">
        <v>6</v>
      </c>
      <c r="M2171" s="841">
        <v>10823.73</v>
      </c>
      <c r="N2171" s="839">
        <v>3</v>
      </c>
      <c r="O2171" s="574">
        <v>6</v>
      </c>
      <c r="P2171" s="689">
        <v>11139.15</v>
      </c>
    </row>
    <row r="2172" spans="1:16" s="770" customFormat="1" ht="24">
      <c r="A2172" s="727" t="s">
        <v>18642</v>
      </c>
      <c r="B2172" s="693" t="s">
        <v>7471</v>
      </c>
      <c r="C2172" s="575" t="s">
        <v>73</v>
      </c>
      <c r="D2172" s="735" t="s">
        <v>783</v>
      </c>
      <c r="E2172" s="739">
        <v>1500</v>
      </c>
      <c r="F2172" s="573" t="s">
        <v>3978</v>
      </c>
      <c r="G2172" s="735" t="s">
        <v>3979</v>
      </c>
      <c r="H2172" s="735" t="s">
        <v>21</v>
      </c>
      <c r="I2172" s="735" t="s">
        <v>21</v>
      </c>
      <c r="J2172" s="838" t="s">
        <v>21</v>
      </c>
      <c r="K2172" s="840">
        <v>2</v>
      </c>
      <c r="L2172" s="574">
        <v>12</v>
      </c>
      <c r="M2172" s="841">
        <v>19360.8</v>
      </c>
      <c r="N2172" s="839">
        <v>2</v>
      </c>
      <c r="O2172" s="574">
        <v>6</v>
      </c>
      <c r="P2172" s="689">
        <v>9849.15</v>
      </c>
    </row>
    <row r="2173" spans="1:16" s="770" customFormat="1" ht="24">
      <c r="A2173" s="727" t="s">
        <v>18642</v>
      </c>
      <c r="B2173" s="693" t="s">
        <v>7471</v>
      </c>
      <c r="C2173" s="575" t="s">
        <v>73</v>
      </c>
      <c r="D2173" s="735" t="s">
        <v>803</v>
      </c>
      <c r="E2173" s="739">
        <v>2200</v>
      </c>
      <c r="F2173" s="573" t="s">
        <v>3980</v>
      </c>
      <c r="G2173" s="735" t="s">
        <v>3981</v>
      </c>
      <c r="H2173" s="735" t="s">
        <v>824</v>
      </c>
      <c r="I2173" s="735" t="s">
        <v>802</v>
      </c>
      <c r="J2173" s="838" t="s">
        <v>825</v>
      </c>
      <c r="K2173" s="840">
        <v>3</v>
      </c>
      <c r="L2173" s="574">
        <v>12</v>
      </c>
      <c r="M2173" s="841">
        <v>27760.799999999999</v>
      </c>
      <c r="N2173" s="839">
        <v>2</v>
      </c>
      <c r="O2173" s="574">
        <v>6</v>
      </c>
      <c r="P2173" s="689">
        <v>14244.9</v>
      </c>
    </row>
    <row r="2174" spans="1:16" s="770" customFormat="1" ht="24">
      <c r="A2174" s="727" t="s">
        <v>18642</v>
      </c>
      <c r="B2174" s="693" t="s">
        <v>7471</v>
      </c>
      <c r="C2174" s="575" t="s">
        <v>73</v>
      </c>
      <c r="D2174" s="735" t="s">
        <v>3982</v>
      </c>
      <c r="E2174" s="739">
        <v>7000</v>
      </c>
      <c r="F2174" s="573" t="s">
        <v>3983</v>
      </c>
      <c r="G2174" s="735" t="s">
        <v>3984</v>
      </c>
      <c r="H2174" s="735" t="s">
        <v>1119</v>
      </c>
      <c r="I2174" s="735" t="s">
        <v>771</v>
      </c>
      <c r="J2174" s="838" t="s">
        <v>1119</v>
      </c>
      <c r="K2174" s="840">
        <v>2</v>
      </c>
      <c r="L2174" s="574">
        <v>12</v>
      </c>
      <c r="M2174" s="841">
        <v>85360.8</v>
      </c>
      <c r="N2174" s="839">
        <v>3</v>
      </c>
      <c r="O2174" s="574">
        <v>6</v>
      </c>
      <c r="P2174" s="689">
        <v>43044.9</v>
      </c>
    </row>
    <row r="2175" spans="1:16" s="770" customFormat="1" ht="36">
      <c r="A2175" s="727" t="s">
        <v>18642</v>
      </c>
      <c r="B2175" s="693" t="s">
        <v>7471</v>
      </c>
      <c r="C2175" s="575" t="s">
        <v>73</v>
      </c>
      <c r="D2175" s="735" t="s">
        <v>860</v>
      </c>
      <c r="E2175" s="739">
        <v>1600</v>
      </c>
      <c r="F2175" s="573" t="s">
        <v>3985</v>
      </c>
      <c r="G2175" s="735" t="s">
        <v>3986</v>
      </c>
      <c r="H2175" s="735" t="s">
        <v>864</v>
      </c>
      <c r="I2175" s="735" t="s">
        <v>782</v>
      </c>
      <c r="J2175" s="838" t="s">
        <v>1047</v>
      </c>
      <c r="K2175" s="840">
        <v>2</v>
      </c>
      <c r="L2175" s="574">
        <v>12</v>
      </c>
      <c r="M2175" s="841">
        <v>20560.8</v>
      </c>
      <c r="N2175" s="839">
        <v>2</v>
      </c>
      <c r="O2175" s="574">
        <v>6</v>
      </c>
      <c r="P2175" s="689">
        <v>10494.15</v>
      </c>
    </row>
    <row r="2176" spans="1:16" s="770" customFormat="1" ht="24">
      <c r="A2176" s="727" t="s">
        <v>18642</v>
      </c>
      <c r="B2176" s="693" t="s">
        <v>7471</v>
      </c>
      <c r="C2176" s="575" t="s">
        <v>73</v>
      </c>
      <c r="D2176" s="735" t="s">
        <v>3987</v>
      </c>
      <c r="E2176" s="739">
        <v>8000</v>
      </c>
      <c r="F2176" s="573" t="s">
        <v>3988</v>
      </c>
      <c r="G2176" s="735" t="s">
        <v>3989</v>
      </c>
      <c r="H2176" s="735" t="s">
        <v>952</v>
      </c>
      <c r="I2176" s="735" t="s">
        <v>771</v>
      </c>
      <c r="J2176" s="838" t="s">
        <v>952</v>
      </c>
      <c r="K2176" s="840">
        <v>3</v>
      </c>
      <c r="L2176" s="574">
        <v>12</v>
      </c>
      <c r="M2176" s="841">
        <v>97360.8</v>
      </c>
      <c r="N2176" s="839">
        <v>2</v>
      </c>
      <c r="O2176" s="574">
        <v>6</v>
      </c>
      <c r="P2176" s="689">
        <v>49044.9</v>
      </c>
    </row>
    <row r="2177" spans="1:16" s="770" customFormat="1" ht="24">
      <c r="A2177" s="727" t="s">
        <v>18642</v>
      </c>
      <c r="B2177" s="693" t="s">
        <v>7471</v>
      </c>
      <c r="C2177" s="575" t="s">
        <v>73</v>
      </c>
      <c r="D2177" s="735" t="s">
        <v>1147</v>
      </c>
      <c r="E2177" s="739">
        <v>2100</v>
      </c>
      <c r="F2177" s="573" t="s">
        <v>3990</v>
      </c>
      <c r="G2177" s="735" t="s">
        <v>3991</v>
      </c>
      <c r="H2177" s="735" t="s">
        <v>824</v>
      </c>
      <c r="I2177" s="735" t="s">
        <v>771</v>
      </c>
      <c r="J2177" s="838" t="s">
        <v>825</v>
      </c>
      <c r="K2177" s="840">
        <v>2</v>
      </c>
      <c r="L2177" s="574">
        <v>12</v>
      </c>
      <c r="M2177" s="841">
        <v>26560.799999999999</v>
      </c>
      <c r="N2177" s="839">
        <v>2</v>
      </c>
      <c r="O2177" s="574">
        <v>6</v>
      </c>
      <c r="P2177" s="689">
        <v>13644.9</v>
      </c>
    </row>
    <row r="2178" spans="1:16" s="770" customFormat="1" ht="24">
      <c r="A2178" s="727" t="s">
        <v>18642</v>
      </c>
      <c r="B2178" s="693" t="s">
        <v>7471</v>
      </c>
      <c r="C2178" s="575" t="s">
        <v>73</v>
      </c>
      <c r="D2178" s="735" t="s">
        <v>767</v>
      </c>
      <c r="E2178" s="739">
        <v>1700</v>
      </c>
      <c r="F2178" s="573" t="s">
        <v>3992</v>
      </c>
      <c r="G2178" s="735" t="s">
        <v>3993</v>
      </c>
      <c r="H2178" s="735" t="s">
        <v>1404</v>
      </c>
      <c r="I2178" s="735" t="s">
        <v>771</v>
      </c>
      <c r="J2178" s="838" t="s">
        <v>1859</v>
      </c>
      <c r="K2178" s="840">
        <v>4</v>
      </c>
      <c r="L2178" s="574">
        <v>12</v>
      </c>
      <c r="M2178" s="841">
        <v>21760.799999999999</v>
      </c>
      <c r="N2178" s="839">
        <v>2</v>
      </c>
      <c r="O2178" s="574">
        <v>6</v>
      </c>
      <c r="P2178" s="689">
        <v>11139.15</v>
      </c>
    </row>
    <row r="2179" spans="1:16" s="770" customFormat="1" ht="24">
      <c r="A2179" s="727" t="s">
        <v>18642</v>
      </c>
      <c r="B2179" s="693" t="s">
        <v>7471</v>
      </c>
      <c r="C2179" s="575" t="s">
        <v>73</v>
      </c>
      <c r="D2179" s="735" t="s">
        <v>813</v>
      </c>
      <c r="E2179" s="739">
        <v>1900</v>
      </c>
      <c r="F2179" s="573" t="s">
        <v>3994</v>
      </c>
      <c r="G2179" s="735" t="s">
        <v>3995</v>
      </c>
      <c r="H2179" s="735" t="s">
        <v>824</v>
      </c>
      <c r="I2179" s="735" t="s">
        <v>802</v>
      </c>
      <c r="J2179" s="838" t="s">
        <v>825</v>
      </c>
      <c r="K2179" s="840">
        <v>4</v>
      </c>
      <c r="L2179" s="574">
        <v>12</v>
      </c>
      <c r="M2179" s="841">
        <v>24160.799999999999</v>
      </c>
      <c r="N2179" s="839">
        <v>3</v>
      </c>
      <c r="O2179" s="574">
        <v>6</v>
      </c>
      <c r="P2179" s="689">
        <v>12429.15</v>
      </c>
    </row>
    <row r="2180" spans="1:16" s="770" customFormat="1" ht="24">
      <c r="A2180" s="727" t="s">
        <v>18642</v>
      </c>
      <c r="B2180" s="693" t="s">
        <v>7471</v>
      </c>
      <c r="C2180" s="575" t="s">
        <v>73</v>
      </c>
      <c r="D2180" s="735" t="s">
        <v>1014</v>
      </c>
      <c r="E2180" s="739">
        <v>1600</v>
      </c>
      <c r="F2180" s="573" t="s">
        <v>3996</v>
      </c>
      <c r="G2180" s="735" t="s">
        <v>3997</v>
      </c>
      <c r="H2180" s="735" t="s">
        <v>1988</v>
      </c>
      <c r="I2180" s="735" t="s">
        <v>802</v>
      </c>
      <c r="J2180" s="838" t="s">
        <v>888</v>
      </c>
      <c r="K2180" s="840">
        <v>2</v>
      </c>
      <c r="L2180" s="574">
        <v>12</v>
      </c>
      <c r="M2180" s="841">
        <v>20560.8</v>
      </c>
      <c r="N2180" s="839">
        <v>2</v>
      </c>
      <c r="O2180" s="574">
        <v>6</v>
      </c>
      <c r="P2180" s="689">
        <v>10494.15</v>
      </c>
    </row>
    <row r="2181" spans="1:16" s="770" customFormat="1" ht="36">
      <c r="A2181" s="727" t="s">
        <v>18642</v>
      </c>
      <c r="B2181" s="693" t="s">
        <v>7471</v>
      </c>
      <c r="C2181" s="575" t="s">
        <v>73</v>
      </c>
      <c r="D2181" s="735" t="s">
        <v>1126</v>
      </c>
      <c r="E2181" s="739">
        <v>2100</v>
      </c>
      <c r="F2181" s="573" t="s">
        <v>3998</v>
      </c>
      <c r="G2181" s="735" t="s">
        <v>3999</v>
      </c>
      <c r="H2181" s="735" t="s">
        <v>1920</v>
      </c>
      <c r="I2181" s="735" t="s">
        <v>944</v>
      </c>
      <c r="J2181" s="838" t="s">
        <v>957</v>
      </c>
      <c r="K2181" s="840">
        <v>2</v>
      </c>
      <c r="L2181" s="574">
        <v>12</v>
      </c>
      <c r="M2181" s="841">
        <v>26560.799999999999</v>
      </c>
      <c r="N2181" s="839">
        <v>2</v>
      </c>
      <c r="O2181" s="574">
        <v>6</v>
      </c>
      <c r="P2181" s="689">
        <v>13644.9</v>
      </c>
    </row>
    <row r="2182" spans="1:16" s="770" customFormat="1" ht="24">
      <c r="A2182" s="727" t="s">
        <v>18642</v>
      </c>
      <c r="B2182" s="693" t="s">
        <v>7471</v>
      </c>
      <c r="C2182" s="575" t="s">
        <v>73</v>
      </c>
      <c r="D2182" s="735" t="s">
        <v>767</v>
      </c>
      <c r="E2182" s="739">
        <v>1700</v>
      </c>
      <c r="F2182" s="573" t="s">
        <v>4000</v>
      </c>
      <c r="G2182" s="735" t="s">
        <v>4001</v>
      </c>
      <c r="H2182" s="735" t="s">
        <v>2536</v>
      </c>
      <c r="I2182" s="735" t="s">
        <v>782</v>
      </c>
      <c r="J2182" s="838" t="s">
        <v>2587</v>
      </c>
      <c r="K2182" s="840">
        <v>4</v>
      </c>
      <c r="L2182" s="574">
        <v>12</v>
      </c>
      <c r="M2182" s="841">
        <v>21760.799999999999</v>
      </c>
      <c r="N2182" s="839">
        <v>2</v>
      </c>
      <c r="O2182" s="574">
        <v>6</v>
      </c>
      <c r="P2182" s="689">
        <v>11139.15</v>
      </c>
    </row>
    <row r="2183" spans="1:16" s="770" customFormat="1" ht="36">
      <c r="A2183" s="727" t="s">
        <v>18642</v>
      </c>
      <c r="B2183" s="693" t="s">
        <v>7471</v>
      </c>
      <c r="C2183" s="575" t="s">
        <v>73</v>
      </c>
      <c r="D2183" s="735" t="s">
        <v>813</v>
      </c>
      <c r="E2183" s="739">
        <v>1900</v>
      </c>
      <c r="F2183" s="573" t="s">
        <v>4002</v>
      </c>
      <c r="G2183" s="735" t="s">
        <v>4003</v>
      </c>
      <c r="H2183" s="735" t="s">
        <v>2594</v>
      </c>
      <c r="I2183" s="735" t="s">
        <v>771</v>
      </c>
      <c r="J2183" s="838" t="s">
        <v>2380</v>
      </c>
      <c r="K2183" s="840">
        <v>4</v>
      </c>
      <c r="L2183" s="574">
        <v>12</v>
      </c>
      <c r="M2183" s="841">
        <v>18120.599999999999</v>
      </c>
      <c r="N2183" s="839">
        <v>1</v>
      </c>
      <c r="O2183" s="574">
        <v>1</v>
      </c>
      <c r="P2183" s="689">
        <v>2074.15</v>
      </c>
    </row>
    <row r="2184" spans="1:16" s="770" customFormat="1" ht="24">
      <c r="A2184" s="727" t="s">
        <v>18642</v>
      </c>
      <c r="B2184" s="693" t="s">
        <v>7471</v>
      </c>
      <c r="C2184" s="575" t="s">
        <v>73</v>
      </c>
      <c r="D2184" s="735" t="s">
        <v>1187</v>
      </c>
      <c r="E2184" s="739">
        <v>3400</v>
      </c>
      <c r="F2184" s="573" t="s">
        <v>4004</v>
      </c>
      <c r="G2184" s="735" t="s">
        <v>4005</v>
      </c>
      <c r="H2184" s="735" t="s">
        <v>879</v>
      </c>
      <c r="I2184" s="735" t="s">
        <v>771</v>
      </c>
      <c r="J2184" s="838" t="s">
        <v>4006</v>
      </c>
      <c r="K2184" s="840">
        <v>3</v>
      </c>
      <c r="L2184" s="574">
        <v>12</v>
      </c>
      <c r="M2184" s="841">
        <v>42160.800000000003</v>
      </c>
      <c r="N2184" s="839">
        <v>2</v>
      </c>
      <c r="O2184" s="574">
        <v>6</v>
      </c>
      <c r="P2184" s="689">
        <v>21444.9</v>
      </c>
    </row>
    <row r="2185" spans="1:16" s="770" customFormat="1" ht="24">
      <c r="A2185" s="727" t="s">
        <v>18642</v>
      </c>
      <c r="B2185" s="693" t="s">
        <v>7471</v>
      </c>
      <c r="C2185" s="575" t="s">
        <v>73</v>
      </c>
      <c r="D2185" s="735" t="s">
        <v>767</v>
      </c>
      <c r="E2185" s="739">
        <v>1700</v>
      </c>
      <c r="F2185" s="573" t="s">
        <v>4007</v>
      </c>
      <c r="G2185" s="735" t="s">
        <v>4008</v>
      </c>
      <c r="H2185" s="735" t="s">
        <v>864</v>
      </c>
      <c r="I2185" s="735" t="s">
        <v>771</v>
      </c>
      <c r="J2185" s="838" t="s">
        <v>864</v>
      </c>
      <c r="K2185" s="840">
        <v>4</v>
      </c>
      <c r="L2185" s="574">
        <v>12</v>
      </c>
      <c r="M2185" s="841">
        <v>21760.799999999999</v>
      </c>
      <c r="N2185" s="839">
        <v>2</v>
      </c>
      <c r="O2185" s="574">
        <v>6</v>
      </c>
      <c r="P2185" s="689">
        <v>11139.15</v>
      </c>
    </row>
    <row r="2186" spans="1:16" s="770" customFormat="1" ht="24">
      <c r="A2186" s="727" t="s">
        <v>18642</v>
      </c>
      <c r="B2186" s="693" t="s">
        <v>7471</v>
      </c>
      <c r="C2186" s="575" t="s">
        <v>73</v>
      </c>
      <c r="D2186" s="735" t="s">
        <v>4009</v>
      </c>
      <c r="E2186" s="739">
        <v>3400</v>
      </c>
      <c r="F2186" s="573" t="s">
        <v>4010</v>
      </c>
      <c r="G2186" s="735" t="s">
        <v>4011</v>
      </c>
      <c r="H2186" s="735" t="s">
        <v>934</v>
      </c>
      <c r="I2186" s="735" t="s">
        <v>771</v>
      </c>
      <c r="J2186" s="838" t="s">
        <v>1318</v>
      </c>
      <c r="K2186" s="840">
        <v>2</v>
      </c>
      <c r="L2186" s="574">
        <v>12</v>
      </c>
      <c r="M2186" s="841">
        <v>42160.800000000003</v>
      </c>
      <c r="N2186" s="839">
        <v>2</v>
      </c>
      <c r="O2186" s="574">
        <v>6</v>
      </c>
      <c r="P2186" s="689">
        <v>21444.9</v>
      </c>
    </row>
    <row r="2187" spans="1:16" s="770" customFormat="1" ht="24">
      <c r="A2187" s="727" t="s">
        <v>18642</v>
      </c>
      <c r="B2187" s="693" t="s">
        <v>7471</v>
      </c>
      <c r="C2187" s="575" t="s">
        <v>73</v>
      </c>
      <c r="D2187" s="735" t="s">
        <v>855</v>
      </c>
      <c r="E2187" s="739">
        <v>1700</v>
      </c>
      <c r="F2187" s="573" t="s">
        <v>4012</v>
      </c>
      <c r="G2187" s="735" t="s">
        <v>4013</v>
      </c>
      <c r="H2187" s="735" t="s">
        <v>21</v>
      </c>
      <c r="I2187" s="735" t="s">
        <v>21</v>
      </c>
      <c r="J2187" s="838" t="s">
        <v>21</v>
      </c>
      <c r="K2187" s="840">
        <v>2</v>
      </c>
      <c r="L2187" s="574">
        <v>6</v>
      </c>
      <c r="M2187" s="841">
        <v>10880.4</v>
      </c>
      <c r="N2187" s="839">
        <v>3</v>
      </c>
      <c r="O2187" s="574">
        <v>6</v>
      </c>
      <c r="P2187" s="689">
        <v>11139.15</v>
      </c>
    </row>
    <row r="2188" spans="1:16" s="770" customFormat="1" ht="24">
      <c r="A2188" s="727" t="s">
        <v>18642</v>
      </c>
      <c r="B2188" s="693" t="s">
        <v>7471</v>
      </c>
      <c r="C2188" s="575" t="s">
        <v>73</v>
      </c>
      <c r="D2188" s="735" t="s">
        <v>818</v>
      </c>
      <c r="E2188" s="739">
        <v>1700</v>
      </c>
      <c r="F2188" s="573" t="s">
        <v>4014</v>
      </c>
      <c r="G2188" s="735" t="s">
        <v>4015</v>
      </c>
      <c r="H2188" s="735" t="s">
        <v>824</v>
      </c>
      <c r="I2188" s="735" t="s">
        <v>1031</v>
      </c>
      <c r="J2188" s="838" t="s">
        <v>825</v>
      </c>
      <c r="K2188" s="840">
        <v>4</v>
      </c>
      <c r="L2188" s="574">
        <v>12</v>
      </c>
      <c r="M2188" s="841">
        <v>21760.799999999999</v>
      </c>
      <c r="N2188" s="839">
        <v>3</v>
      </c>
      <c r="O2188" s="574">
        <v>6</v>
      </c>
      <c r="P2188" s="689">
        <v>11139.15</v>
      </c>
    </row>
    <row r="2189" spans="1:16" s="770" customFormat="1" ht="36">
      <c r="A2189" s="727" t="s">
        <v>18642</v>
      </c>
      <c r="B2189" s="693" t="s">
        <v>7471</v>
      </c>
      <c r="C2189" s="575" t="s">
        <v>73</v>
      </c>
      <c r="D2189" s="735" t="s">
        <v>767</v>
      </c>
      <c r="E2189" s="739">
        <v>1700</v>
      </c>
      <c r="F2189" s="573" t="s">
        <v>4016</v>
      </c>
      <c r="G2189" s="735" t="s">
        <v>4017</v>
      </c>
      <c r="H2189" s="735" t="s">
        <v>962</v>
      </c>
      <c r="I2189" s="735" t="s">
        <v>782</v>
      </c>
      <c r="J2189" s="838" t="s">
        <v>962</v>
      </c>
      <c r="K2189" s="840">
        <v>4</v>
      </c>
      <c r="L2189" s="574">
        <v>12</v>
      </c>
      <c r="M2189" s="841">
        <v>21194.13</v>
      </c>
      <c r="N2189" s="839">
        <v>2</v>
      </c>
      <c r="O2189" s="574">
        <v>6</v>
      </c>
      <c r="P2189" s="689">
        <v>11139.15</v>
      </c>
    </row>
    <row r="2190" spans="1:16" s="770" customFormat="1" ht="36">
      <c r="A2190" s="727" t="s">
        <v>18642</v>
      </c>
      <c r="B2190" s="693" t="s">
        <v>7471</v>
      </c>
      <c r="C2190" s="575" t="s">
        <v>73</v>
      </c>
      <c r="D2190" s="735" t="s">
        <v>913</v>
      </c>
      <c r="E2190" s="739">
        <v>1600</v>
      </c>
      <c r="F2190" s="573" t="s">
        <v>4018</v>
      </c>
      <c r="G2190" s="735" t="s">
        <v>4019</v>
      </c>
      <c r="H2190" s="735" t="s">
        <v>4020</v>
      </c>
      <c r="I2190" s="735" t="s">
        <v>782</v>
      </c>
      <c r="J2190" s="838" t="s">
        <v>4021</v>
      </c>
      <c r="K2190" s="840">
        <v>2</v>
      </c>
      <c r="L2190" s="574">
        <v>12</v>
      </c>
      <c r="M2190" s="841">
        <v>20560.8</v>
      </c>
      <c r="N2190" s="839">
        <v>2</v>
      </c>
      <c r="O2190" s="574">
        <v>6</v>
      </c>
      <c r="P2190" s="689">
        <v>10494.15</v>
      </c>
    </row>
    <row r="2191" spans="1:16" s="770" customFormat="1" ht="24">
      <c r="A2191" s="727" t="s">
        <v>18642</v>
      </c>
      <c r="B2191" s="693" t="s">
        <v>7471</v>
      </c>
      <c r="C2191" s="575" t="s">
        <v>73</v>
      </c>
      <c r="D2191" s="735" t="s">
        <v>818</v>
      </c>
      <c r="E2191" s="739">
        <v>1700</v>
      </c>
      <c r="F2191" s="573" t="s">
        <v>4022</v>
      </c>
      <c r="G2191" s="735" t="s">
        <v>4023</v>
      </c>
      <c r="H2191" s="735" t="s">
        <v>888</v>
      </c>
      <c r="I2191" s="735" t="s">
        <v>802</v>
      </c>
      <c r="J2191" s="838" t="s">
        <v>888</v>
      </c>
      <c r="K2191" s="840">
        <v>2</v>
      </c>
      <c r="L2191" s="574">
        <v>9</v>
      </c>
      <c r="M2191" s="841">
        <v>15804.3</v>
      </c>
      <c r="N2191" s="839">
        <v>2</v>
      </c>
      <c r="O2191" s="574">
        <v>4</v>
      </c>
      <c r="P2191" s="689">
        <v>7433.15</v>
      </c>
    </row>
    <row r="2192" spans="1:16" s="770" customFormat="1" ht="24">
      <c r="A2192" s="727" t="s">
        <v>18642</v>
      </c>
      <c r="B2192" s="693" t="s">
        <v>7471</v>
      </c>
      <c r="C2192" s="575" t="s">
        <v>73</v>
      </c>
      <c r="D2192" s="735" t="s">
        <v>3410</v>
      </c>
      <c r="E2192" s="739">
        <v>1900</v>
      </c>
      <c r="F2192" s="573" t="s">
        <v>4024</v>
      </c>
      <c r="G2192" s="735" t="s">
        <v>4025</v>
      </c>
      <c r="H2192" s="735" t="s">
        <v>920</v>
      </c>
      <c r="I2192" s="735" t="s">
        <v>782</v>
      </c>
      <c r="J2192" s="838" t="s">
        <v>920</v>
      </c>
      <c r="K2192" s="840">
        <v>2</v>
      </c>
      <c r="L2192" s="574">
        <v>12</v>
      </c>
      <c r="M2192" s="841">
        <v>24160.799999999999</v>
      </c>
      <c r="N2192" s="839">
        <v>2</v>
      </c>
      <c r="O2192" s="574">
        <v>6</v>
      </c>
      <c r="P2192" s="689">
        <v>12429.15</v>
      </c>
    </row>
    <row r="2193" spans="1:16" s="770" customFormat="1" ht="24">
      <c r="A2193" s="727" t="s">
        <v>18642</v>
      </c>
      <c r="B2193" s="693" t="s">
        <v>7471</v>
      </c>
      <c r="C2193" s="575" t="s">
        <v>73</v>
      </c>
      <c r="D2193" s="735" t="s">
        <v>3309</v>
      </c>
      <c r="E2193" s="739">
        <v>2100</v>
      </c>
      <c r="F2193" s="573" t="s">
        <v>4026</v>
      </c>
      <c r="G2193" s="735" t="s">
        <v>4027</v>
      </c>
      <c r="H2193" s="735" t="s">
        <v>4028</v>
      </c>
      <c r="I2193" s="735" t="s">
        <v>1031</v>
      </c>
      <c r="J2193" s="838" t="s">
        <v>4029</v>
      </c>
      <c r="K2193" s="840">
        <v>2</v>
      </c>
      <c r="L2193" s="574">
        <v>12</v>
      </c>
      <c r="M2193" s="841">
        <v>26560.799999999999</v>
      </c>
      <c r="N2193" s="839">
        <v>2</v>
      </c>
      <c r="O2193" s="574">
        <v>6</v>
      </c>
      <c r="P2193" s="689">
        <v>13644.9</v>
      </c>
    </row>
    <row r="2194" spans="1:16" s="770" customFormat="1" ht="24">
      <c r="A2194" s="727" t="s">
        <v>18642</v>
      </c>
      <c r="B2194" s="693" t="s">
        <v>7471</v>
      </c>
      <c r="C2194" s="575" t="s">
        <v>73</v>
      </c>
      <c r="D2194" s="735" t="s">
        <v>4030</v>
      </c>
      <c r="E2194" s="739">
        <v>2900</v>
      </c>
      <c r="F2194" s="573" t="s">
        <v>4031</v>
      </c>
      <c r="G2194" s="735" t="s">
        <v>4032</v>
      </c>
      <c r="H2194" s="735" t="s">
        <v>824</v>
      </c>
      <c r="I2194" s="735" t="s">
        <v>944</v>
      </c>
      <c r="J2194" s="838" t="s">
        <v>825</v>
      </c>
      <c r="K2194" s="840">
        <v>2</v>
      </c>
      <c r="L2194" s="574">
        <v>12</v>
      </c>
      <c r="M2194" s="841">
        <v>36160.800000000003</v>
      </c>
      <c r="N2194" s="839">
        <v>2</v>
      </c>
      <c r="O2194" s="574">
        <v>6</v>
      </c>
      <c r="P2194" s="689">
        <v>18444.900000000001</v>
      </c>
    </row>
    <row r="2195" spans="1:16" s="770" customFormat="1" ht="24">
      <c r="A2195" s="727" t="s">
        <v>18642</v>
      </c>
      <c r="B2195" s="693" t="s">
        <v>7471</v>
      </c>
      <c r="C2195" s="575" t="s">
        <v>73</v>
      </c>
      <c r="D2195" s="735" t="s">
        <v>1985</v>
      </c>
      <c r="E2195" s="739">
        <v>1800</v>
      </c>
      <c r="F2195" s="573" t="s">
        <v>4033</v>
      </c>
      <c r="G2195" s="735" t="s">
        <v>4034</v>
      </c>
      <c r="H2195" s="735" t="s">
        <v>21</v>
      </c>
      <c r="I2195" s="735" t="s">
        <v>21</v>
      </c>
      <c r="J2195" s="838" t="s">
        <v>21</v>
      </c>
      <c r="K2195" s="840">
        <v>1</v>
      </c>
      <c r="L2195" s="574">
        <v>2</v>
      </c>
      <c r="M2195" s="841">
        <v>3156</v>
      </c>
      <c r="N2195" s="839">
        <v>2</v>
      </c>
      <c r="O2195" s="574">
        <v>6</v>
      </c>
      <c r="P2195" s="689">
        <v>11784.15</v>
      </c>
    </row>
    <row r="2196" spans="1:16" s="770" customFormat="1" ht="24">
      <c r="A2196" s="727" t="s">
        <v>18642</v>
      </c>
      <c r="B2196" s="693" t="s">
        <v>7471</v>
      </c>
      <c r="C2196" s="575" t="s">
        <v>73</v>
      </c>
      <c r="D2196" s="735" t="s">
        <v>767</v>
      </c>
      <c r="E2196" s="739">
        <v>1700</v>
      </c>
      <c r="F2196" s="573" t="s">
        <v>4035</v>
      </c>
      <c r="G2196" s="735" t="s">
        <v>4036</v>
      </c>
      <c r="H2196" s="735" t="s">
        <v>858</v>
      </c>
      <c r="I2196" s="735" t="s">
        <v>771</v>
      </c>
      <c r="J2196" s="838" t="s">
        <v>1510</v>
      </c>
      <c r="K2196" s="840">
        <v>4</v>
      </c>
      <c r="L2196" s="574">
        <v>12</v>
      </c>
      <c r="M2196" s="841">
        <v>21760.799999999999</v>
      </c>
      <c r="N2196" s="839">
        <v>3</v>
      </c>
      <c r="O2196" s="574">
        <v>6</v>
      </c>
      <c r="P2196" s="689">
        <v>11139.15</v>
      </c>
    </row>
    <row r="2197" spans="1:16" s="770" customFormat="1" ht="24">
      <c r="A2197" s="727" t="s">
        <v>18642</v>
      </c>
      <c r="B2197" s="693" t="s">
        <v>7471</v>
      </c>
      <c r="C2197" s="575" t="s">
        <v>73</v>
      </c>
      <c r="D2197" s="735" t="s">
        <v>767</v>
      </c>
      <c r="E2197" s="739">
        <v>1700</v>
      </c>
      <c r="F2197" s="573" t="s">
        <v>4037</v>
      </c>
      <c r="G2197" s="735" t="s">
        <v>4038</v>
      </c>
      <c r="H2197" s="735" t="s">
        <v>1091</v>
      </c>
      <c r="I2197" s="735" t="s">
        <v>771</v>
      </c>
      <c r="J2197" s="838" t="s">
        <v>1091</v>
      </c>
      <c r="K2197" s="840">
        <v>4</v>
      </c>
      <c r="L2197" s="574">
        <v>12</v>
      </c>
      <c r="M2197" s="841">
        <v>21760.799999999999</v>
      </c>
      <c r="N2197" s="839">
        <v>2</v>
      </c>
      <c r="O2197" s="574">
        <v>6</v>
      </c>
      <c r="P2197" s="689">
        <v>11139.15</v>
      </c>
    </row>
    <row r="2198" spans="1:16" s="770" customFormat="1" ht="48">
      <c r="A2198" s="727" t="s">
        <v>18642</v>
      </c>
      <c r="B2198" s="693" t="s">
        <v>7471</v>
      </c>
      <c r="C2198" s="575" t="s">
        <v>73</v>
      </c>
      <c r="D2198" s="735" t="s">
        <v>1157</v>
      </c>
      <c r="E2198" s="739">
        <v>1850</v>
      </c>
      <c r="F2198" s="573" t="s">
        <v>4039</v>
      </c>
      <c r="G2198" s="735" t="s">
        <v>4040</v>
      </c>
      <c r="H2198" s="735" t="s">
        <v>4041</v>
      </c>
      <c r="I2198" s="735" t="s">
        <v>782</v>
      </c>
      <c r="J2198" s="838" t="s">
        <v>4042</v>
      </c>
      <c r="K2198" s="840">
        <v>3</v>
      </c>
      <c r="L2198" s="574">
        <v>12</v>
      </c>
      <c r="M2198" s="841">
        <v>23560.799999999999</v>
      </c>
      <c r="N2198" s="839">
        <v>2</v>
      </c>
      <c r="O2198" s="574">
        <v>6</v>
      </c>
      <c r="P2198" s="689">
        <v>12106.65</v>
      </c>
    </row>
    <row r="2199" spans="1:16" s="770" customFormat="1" ht="24">
      <c r="A2199" s="727" t="s">
        <v>18642</v>
      </c>
      <c r="B2199" s="693" t="s">
        <v>7471</v>
      </c>
      <c r="C2199" s="575" t="s">
        <v>73</v>
      </c>
      <c r="D2199" s="735" t="s">
        <v>767</v>
      </c>
      <c r="E2199" s="739">
        <v>1700</v>
      </c>
      <c r="F2199" s="573" t="s">
        <v>4043</v>
      </c>
      <c r="G2199" s="735" t="s">
        <v>4044</v>
      </c>
      <c r="H2199" s="735" t="s">
        <v>935</v>
      </c>
      <c r="I2199" s="735" t="s">
        <v>802</v>
      </c>
      <c r="J2199" s="838" t="s">
        <v>3665</v>
      </c>
      <c r="K2199" s="840">
        <v>4</v>
      </c>
      <c r="L2199" s="574">
        <v>12</v>
      </c>
      <c r="M2199" s="841">
        <v>21760.799999999999</v>
      </c>
      <c r="N2199" s="839">
        <v>3</v>
      </c>
      <c r="O2199" s="574">
        <v>6</v>
      </c>
      <c r="P2199" s="689">
        <v>11139.15</v>
      </c>
    </row>
    <row r="2200" spans="1:16" s="770" customFormat="1" ht="24">
      <c r="A2200" s="727" t="s">
        <v>18642</v>
      </c>
      <c r="B2200" s="693" t="s">
        <v>7471</v>
      </c>
      <c r="C2200" s="575" t="s">
        <v>73</v>
      </c>
      <c r="D2200" s="735" t="s">
        <v>4045</v>
      </c>
      <c r="E2200" s="739">
        <v>7000</v>
      </c>
      <c r="F2200" s="573" t="s">
        <v>4046</v>
      </c>
      <c r="G2200" s="735" t="s">
        <v>4047</v>
      </c>
      <c r="H2200" s="735" t="s">
        <v>1409</v>
      </c>
      <c r="I2200" s="735" t="s">
        <v>771</v>
      </c>
      <c r="J2200" s="838" t="s">
        <v>4048</v>
      </c>
      <c r="K2200" s="840">
        <v>2</v>
      </c>
      <c r="L2200" s="574">
        <v>5</v>
      </c>
      <c r="M2200" s="841">
        <v>35567</v>
      </c>
      <c r="N2200" s="839" t="s">
        <v>786</v>
      </c>
      <c r="O2200" s="574" t="s">
        <v>786</v>
      </c>
      <c r="P2200" s="689"/>
    </row>
    <row r="2201" spans="1:16" s="770" customFormat="1" ht="24">
      <c r="A2201" s="727" t="s">
        <v>18642</v>
      </c>
      <c r="B2201" s="693" t="s">
        <v>7471</v>
      </c>
      <c r="C2201" s="575" t="s">
        <v>73</v>
      </c>
      <c r="D2201" s="735" t="s">
        <v>1846</v>
      </c>
      <c r="E2201" s="739">
        <v>1900</v>
      </c>
      <c r="F2201" s="573" t="s">
        <v>4049</v>
      </c>
      <c r="G2201" s="735" t="s">
        <v>4050</v>
      </c>
      <c r="H2201" s="735" t="s">
        <v>879</v>
      </c>
      <c r="I2201" s="735" t="s">
        <v>771</v>
      </c>
      <c r="J2201" s="838" t="s">
        <v>879</v>
      </c>
      <c r="K2201" s="840">
        <v>3</v>
      </c>
      <c r="L2201" s="574">
        <v>12</v>
      </c>
      <c r="M2201" s="841">
        <v>24160.799999999999</v>
      </c>
      <c r="N2201" s="839">
        <v>2</v>
      </c>
      <c r="O2201" s="574">
        <v>6</v>
      </c>
      <c r="P2201" s="689">
        <v>12429.15</v>
      </c>
    </row>
    <row r="2202" spans="1:16" s="770" customFormat="1" ht="24">
      <c r="A2202" s="727" t="s">
        <v>18642</v>
      </c>
      <c r="B2202" s="693" t="s">
        <v>7471</v>
      </c>
      <c r="C2202" s="575" t="s">
        <v>73</v>
      </c>
      <c r="D2202" s="735" t="s">
        <v>803</v>
      </c>
      <c r="E2202" s="739">
        <v>2200</v>
      </c>
      <c r="F2202" s="573" t="s">
        <v>4051</v>
      </c>
      <c r="G2202" s="735" t="s">
        <v>4052</v>
      </c>
      <c r="H2202" s="735" t="s">
        <v>811</v>
      </c>
      <c r="I2202" s="735" t="s">
        <v>802</v>
      </c>
      <c r="J2202" s="838" t="s">
        <v>4053</v>
      </c>
      <c r="K2202" s="840">
        <v>3</v>
      </c>
      <c r="L2202" s="574">
        <v>12</v>
      </c>
      <c r="M2202" s="841">
        <v>27760.799999999999</v>
      </c>
      <c r="N2202" s="839">
        <v>2</v>
      </c>
      <c r="O2202" s="574">
        <v>6</v>
      </c>
      <c r="P2202" s="689">
        <v>14244.9</v>
      </c>
    </row>
    <row r="2203" spans="1:16" s="770" customFormat="1" ht="36">
      <c r="A2203" s="727" t="s">
        <v>18642</v>
      </c>
      <c r="B2203" s="693" t="s">
        <v>7471</v>
      </c>
      <c r="C2203" s="575" t="s">
        <v>73</v>
      </c>
      <c r="D2203" s="735" t="s">
        <v>813</v>
      </c>
      <c r="E2203" s="739">
        <v>1900</v>
      </c>
      <c r="F2203" s="573" t="s">
        <v>4054</v>
      </c>
      <c r="G2203" s="735" t="s">
        <v>4055</v>
      </c>
      <c r="H2203" s="735" t="s">
        <v>1181</v>
      </c>
      <c r="I2203" s="735" t="s">
        <v>771</v>
      </c>
      <c r="J2203" s="838" t="s">
        <v>1800</v>
      </c>
      <c r="K2203" s="840">
        <v>4</v>
      </c>
      <c r="L2203" s="574">
        <v>12</v>
      </c>
      <c r="M2203" s="841">
        <v>24160.799999999999</v>
      </c>
      <c r="N2203" s="839">
        <v>3</v>
      </c>
      <c r="O2203" s="574">
        <v>6</v>
      </c>
      <c r="P2203" s="689">
        <v>12429.15</v>
      </c>
    </row>
    <row r="2204" spans="1:16" s="770" customFormat="1" ht="36">
      <c r="A2204" s="727" t="s">
        <v>18642</v>
      </c>
      <c r="B2204" s="693" t="s">
        <v>7471</v>
      </c>
      <c r="C2204" s="575" t="s">
        <v>73</v>
      </c>
      <c r="D2204" s="735" t="s">
        <v>855</v>
      </c>
      <c r="E2204" s="739">
        <v>1700</v>
      </c>
      <c r="F2204" s="573" t="s">
        <v>4056</v>
      </c>
      <c r="G2204" s="735" t="s">
        <v>4057</v>
      </c>
      <c r="H2204" s="735" t="s">
        <v>853</v>
      </c>
      <c r="I2204" s="735" t="s">
        <v>771</v>
      </c>
      <c r="J2204" s="838" t="s">
        <v>854</v>
      </c>
      <c r="K2204" s="840">
        <v>4</v>
      </c>
      <c r="L2204" s="574">
        <v>11</v>
      </c>
      <c r="M2204" s="841">
        <v>11041.5</v>
      </c>
      <c r="N2204" s="839" t="s">
        <v>786</v>
      </c>
      <c r="O2204" s="574" t="s">
        <v>786</v>
      </c>
      <c r="P2204" s="689"/>
    </row>
    <row r="2205" spans="1:16" s="770" customFormat="1" ht="36">
      <c r="A2205" s="727" t="s">
        <v>18642</v>
      </c>
      <c r="B2205" s="693" t="s">
        <v>7471</v>
      </c>
      <c r="C2205" s="575" t="s">
        <v>73</v>
      </c>
      <c r="D2205" s="735" t="s">
        <v>1261</v>
      </c>
      <c r="E2205" s="739">
        <v>1900</v>
      </c>
      <c r="F2205" s="573" t="s">
        <v>4058</v>
      </c>
      <c r="G2205" s="735" t="s">
        <v>4059</v>
      </c>
      <c r="H2205" s="735" t="s">
        <v>4060</v>
      </c>
      <c r="I2205" s="735" t="s">
        <v>802</v>
      </c>
      <c r="J2205" s="838" t="s">
        <v>4060</v>
      </c>
      <c r="K2205" s="840">
        <v>1</v>
      </c>
      <c r="L2205" s="574">
        <v>2</v>
      </c>
      <c r="M2205" s="841">
        <v>4026.8</v>
      </c>
      <c r="N2205" s="839" t="s">
        <v>786</v>
      </c>
      <c r="O2205" s="574" t="s">
        <v>786</v>
      </c>
      <c r="P2205" s="689"/>
    </row>
    <row r="2206" spans="1:16" s="770" customFormat="1" ht="24">
      <c r="A2206" s="727" t="s">
        <v>18642</v>
      </c>
      <c r="B2206" s="693" t="s">
        <v>7471</v>
      </c>
      <c r="C2206" s="575" t="s">
        <v>73</v>
      </c>
      <c r="D2206" s="735" t="s">
        <v>847</v>
      </c>
      <c r="E2206" s="739">
        <v>1750</v>
      </c>
      <c r="F2206" s="573" t="s">
        <v>4061</v>
      </c>
      <c r="G2206" s="735" t="s">
        <v>4062</v>
      </c>
      <c r="H2206" s="735" t="s">
        <v>824</v>
      </c>
      <c r="I2206" s="735" t="s">
        <v>782</v>
      </c>
      <c r="J2206" s="838" t="s">
        <v>825</v>
      </c>
      <c r="K2206" s="840">
        <v>2</v>
      </c>
      <c r="L2206" s="574">
        <v>12</v>
      </c>
      <c r="M2206" s="841">
        <v>22360.799999999999</v>
      </c>
      <c r="N2206" s="839">
        <v>2</v>
      </c>
      <c r="O2206" s="574">
        <v>6</v>
      </c>
      <c r="P2206" s="689">
        <v>11461.65</v>
      </c>
    </row>
    <row r="2207" spans="1:16" s="770" customFormat="1" ht="24">
      <c r="A2207" s="727" t="s">
        <v>18642</v>
      </c>
      <c r="B2207" s="693" t="s">
        <v>7471</v>
      </c>
      <c r="C2207" s="575" t="s">
        <v>73</v>
      </c>
      <c r="D2207" s="735" t="s">
        <v>1025</v>
      </c>
      <c r="E2207" s="739">
        <v>1900</v>
      </c>
      <c r="F2207" s="573" t="s">
        <v>4063</v>
      </c>
      <c r="G2207" s="735" t="s">
        <v>4064</v>
      </c>
      <c r="H2207" s="735" t="s">
        <v>1240</v>
      </c>
      <c r="I2207" s="735" t="s">
        <v>771</v>
      </c>
      <c r="J2207" s="838" t="s">
        <v>831</v>
      </c>
      <c r="K2207" s="840">
        <v>4</v>
      </c>
      <c r="L2207" s="574">
        <v>12</v>
      </c>
      <c r="M2207" s="841">
        <v>24160.799999999999</v>
      </c>
      <c r="N2207" s="839">
        <v>2</v>
      </c>
      <c r="O2207" s="574">
        <v>6</v>
      </c>
      <c r="P2207" s="689">
        <v>12429.15</v>
      </c>
    </row>
    <row r="2208" spans="1:16" s="770" customFormat="1" ht="24">
      <c r="A2208" s="727" t="s">
        <v>18642</v>
      </c>
      <c r="B2208" s="693" t="s">
        <v>7471</v>
      </c>
      <c r="C2208" s="575" t="s">
        <v>73</v>
      </c>
      <c r="D2208" s="735" t="s">
        <v>1025</v>
      </c>
      <c r="E2208" s="739">
        <v>1900</v>
      </c>
      <c r="F2208" s="573" t="s">
        <v>4065</v>
      </c>
      <c r="G2208" s="735" t="s">
        <v>4066</v>
      </c>
      <c r="H2208" s="735" t="s">
        <v>2085</v>
      </c>
      <c r="I2208" s="735" t="s">
        <v>771</v>
      </c>
      <c r="J2208" s="838" t="s">
        <v>2085</v>
      </c>
      <c r="K2208" s="840">
        <v>4</v>
      </c>
      <c r="L2208" s="574">
        <v>12</v>
      </c>
      <c r="M2208" s="841">
        <v>24160.799999999999</v>
      </c>
      <c r="N2208" s="839">
        <v>2</v>
      </c>
      <c r="O2208" s="574">
        <v>6</v>
      </c>
      <c r="P2208" s="689">
        <v>12429.15</v>
      </c>
    </row>
    <row r="2209" spans="1:16" s="770" customFormat="1" ht="24">
      <c r="A2209" s="727" t="s">
        <v>18642</v>
      </c>
      <c r="B2209" s="693" t="s">
        <v>7471</v>
      </c>
      <c r="C2209" s="575" t="s">
        <v>73</v>
      </c>
      <c r="D2209" s="735" t="s">
        <v>767</v>
      </c>
      <c r="E2209" s="739">
        <v>1700</v>
      </c>
      <c r="F2209" s="573" t="s">
        <v>4067</v>
      </c>
      <c r="G2209" s="735" t="s">
        <v>4068</v>
      </c>
      <c r="H2209" s="735" t="s">
        <v>21</v>
      </c>
      <c r="I2209" s="735" t="s">
        <v>21</v>
      </c>
      <c r="J2209" s="838" t="s">
        <v>21</v>
      </c>
      <c r="K2209" s="840"/>
      <c r="L2209" s="574"/>
      <c r="M2209" s="841"/>
      <c r="N2209" s="839">
        <v>2</v>
      </c>
      <c r="O2209" s="574">
        <v>4</v>
      </c>
      <c r="P2209" s="689">
        <v>7164.93</v>
      </c>
    </row>
    <row r="2210" spans="1:16" s="770" customFormat="1" ht="24">
      <c r="A2210" s="727" t="s">
        <v>18642</v>
      </c>
      <c r="B2210" s="693" t="s">
        <v>7471</v>
      </c>
      <c r="C2210" s="575" t="s">
        <v>73</v>
      </c>
      <c r="D2210" s="735" t="s">
        <v>767</v>
      </c>
      <c r="E2210" s="739">
        <v>1700</v>
      </c>
      <c r="F2210" s="573" t="s">
        <v>4069</v>
      </c>
      <c r="G2210" s="735" t="s">
        <v>4070</v>
      </c>
      <c r="H2210" s="735" t="s">
        <v>21</v>
      </c>
      <c r="I2210" s="735" t="s">
        <v>21</v>
      </c>
      <c r="J2210" s="838" t="s">
        <v>21</v>
      </c>
      <c r="K2210" s="840"/>
      <c r="L2210" s="574"/>
      <c r="M2210" s="841"/>
      <c r="N2210" s="839">
        <v>2</v>
      </c>
      <c r="O2210" s="574">
        <v>4</v>
      </c>
      <c r="P2210" s="689">
        <v>7226.7</v>
      </c>
    </row>
    <row r="2211" spans="1:16" s="770" customFormat="1" ht="24">
      <c r="A2211" s="727" t="s">
        <v>18642</v>
      </c>
      <c r="B2211" s="693" t="s">
        <v>7471</v>
      </c>
      <c r="C2211" s="575" t="s">
        <v>73</v>
      </c>
      <c r="D2211" s="735" t="s">
        <v>4071</v>
      </c>
      <c r="E2211" s="739">
        <v>2900</v>
      </c>
      <c r="F2211" s="573" t="s">
        <v>4072</v>
      </c>
      <c r="G2211" s="735" t="s">
        <v>4073</v>
      </c>
      <c r="H2211" s="735" t="s">
        <v>21</v>
      </c>
      <c r="I2211" s="735" t="s">
        <v>21</v>
      </c>
      <c r="J2211" s="838" t="s">
        <v>21</v>
      </c>
      <c r="K2211" s="840"/>
      <c r="L2211" s="574"/>
      <c r="M2211" s="841"/>
      <c r="N2211" s="839">
        <v>2</v>
      </c>
      <c r="O2211" s="574">
        <v>6</v>
      </c>
      <c r="P2211" s="689">
        <v>15841.11</v>
      </c>
    </row>
    <row r="2212" spans="1:16" s="770" customFormat="1" ht="24">
      <c r="A2212" s="727" t="s">
        <v>18642</v>
      </c>
      <c r="B2212" s="693" t="s">
        <v>7471</v>
      </c>
      <c r="C2212" s="575" t="s">
        <v>73</v>
      </c>
      <c r="D2212" s="735" t="s">
        <v>1520</v>
      </c>
      <c r="E2212" s="739">
        <v>2500</v>
      </c>
      <c r="F2212" s="573" t="s">
        <v>4074</v>
      </c>
      <c r="G2212" s="735" t="s">
        <v>4075</v>
      </c>
      <c r="H2212" s="735" t="s">
        <v>21</v>
      </c>
      <c r="I2212" s="735" t="s">
        <v>21</v>
      </c>
      <c r="J2212" s="838" t="s">
        <v>21</v>
      </c>
      <c r="K2212" s="840"/>
      <c r="L2212" s="574"/>
      <c r="M2212" s="841"/>
      <c r="N2212" s="839">
        <v>2</v>
      </c>
      <c r="O2212" s="574">
        <v>4</v>
      </c>
      <c r="P2212" s="689">
        <v>9748.2800000000007</v>
      </c>
    </row>
    <row r="2213" spans="1:16" s="770" customFormat="1" ht="36">
      <c r="A2213" s="727" t="s">
        <v>18642</v>
      </c>
      <c r="B2213" s="693" t="s">
        <v>7471</v>
      </c>
      <c r="C2213" s="575" t="s">
        <v>73</v>
      </c>
      <c r="D2213" s="735" t="s">
        <v>4076</v>
      </c>
      <c r="E2213" s="739">
        <v>3500</v>
      </c>
      <c r="F2213" s="573" t="s">
        <v>4077</v>
      </c>
      <c r="G2213" s="735" t="s">
        <v>4078</v>
      </c>
      <c r="H2213" s="735" t="s">
        <v>21</v>
      </c>
      <c r="I2213" s="735" t="s">
        <v>21</v>
      </c>
      <c r="J2213" s="838" t="s">
        <v>21</v>
      </c>
      <c r="K2213" s="840"/>
      <c r="L2213" s="574"/>
      <c r="M2213" s="841"/>
      <c r="N2213" s="839">
        <v>2</v>
      </c>
      <c r="O2213" s="574">
        <v>5</v>
      </c>
      <c r="P2213" s="689">
        <v>15246.96</v>
      </c>
    </row>
    <row r="2214" spans="1:16" s="770" customFormat="1" ht="24">
      <c r="A2214" s="727" t="s">
        <v>18642</v>
      </c>
      <c r="B2214" s="693" t="s">
        <v>7471</v>
      </c>
      <c r="C2214" s="575" t="s">
        <v>73</v>
      </c>
      <c r="D2214" s="735" t="s">
        <v>4079</v>
      </c>
      <c r="E2214" s="739">
        <v>2700</v>
      </c>
      <c r="F2214" s="573" t="s">
        <v>4080</v>
      </c>
      <c r="G2214" s="735" t="s">
        <v>4081</v>
      </c>
      <c r="H2214" s="735" t="s">
        <v>21</v>
      </c>
      <c r="I2214" s="735" t="s">
        <v>21</v>
      </c>
      <c r="J2214" s="838" t="s">
        <v>21</v>
      </c>
      <c r="K2214" s="840"/>
      <c r="L2214" s="574"/>
      <c r="M2214" s="841"/>
      <c r="N2214" s="839">
        <v>2</v>
      </c>
      <c r="O2214" s="574">
        <v>4</v>
      </c>
      <c r="P2214" s="689">
        <v>10486.35</v>
      </c>
    </row>
    <row r="2215" spans="1:16" s="770" customFormat="1" ht="24">
      <c r="A2215" s="727" t="s">
        <v>18642</v>
      </c>
      <c r="B2215" s="693" t="s">
        <v>7471</v>
      </c>
      <c r="C2215" s="575" t="s">
        <v>73</v>
      </c>
      <c r="D2215" s="735" t="s">
        <v>783</v>
      </c>
      <c r="E2215" s="739">
        <v>1500</v>
      </c>
      <c r="F2215" s="573" t="s">
        <v>4082</v>
      </c>
      <c r="G2215" s="735" t="s">
        <v>4083</v>
      </c>
      <c r="H2215" s="735" t="s">
        <v>21</v>
      </c>
      <c r="I2215" s="735" t="s">
        <v>21</v>
      </c>
      <c r="J2215" s="838" t="s">
        <v>21</v>
      </c>
      <c r="K2215" s="840"/>
      <c r="L2215" s="574"/>
      <c r="M2215" s="841"/>
      <c r="N2215" s="839">
        <v>2</v>
      </c>
      <c r="O2215" s="574">
        <v>4</v>
      </c>
      <c r="P2215" s="689">
        <v>6431</v>
      </c>
    </row>
    <row r="2216" spans="1:16" s="770" customFormat="1" ht="24">
      <c r="A2216" s="727" t="s">
        <v>18642</v>
      </c>
      <c r="B2216" s="693" t="s">
        <v>7471</v>
      </c>
      <c r="C2216" s="575" t="s">
        <v>73</v>
      </c>
      <c r="D2216" s="735" t="s">
        <v>767</v>
      </c>
      <c r="E2216" s="739">
        <v>1700</v>
      </c>
      <c r="F2216" s="573" t="s">
        <v>4084</v>
      </c>
      <c r="G2216" s="735" t="s">
        <v>4085</v>
      </c>
      <c r="H2216" s="735" t="s">
        <v>21</v>
      </c>
      <c r="I2216" s="735" t="s">
        <v>21</v>
      </c>
      <c r="J2216" s="838" t="s">
        <v>21</v>
      </c>
      <c r="K2216" s="840"/>
      <c r="L2216" s="574"/>
      <c r="M2216" s="841"/>
      <c r="N2216" s="839">
        <v>2</v>
      </c>
      <c r="O2216" s="574">
        <v>4</v>
      </c>
      <c r="P2216" s="689">
        <v>7164.93</v>
      </c>
    </row>
    <row r="2217" spans="1:16" s="770" customFormat="1" ht="24">
      <c r="A2217" s="727" t="s">
        <v>18642</v>
      </c>
      <c r="B2217" s="693" t="s">
        <v>7471</v>
      </c>
      <c r="C2217" s="575" t="s">
        <v>73</v>
      </c>
      <c r="D2217" s="735" t="s">
        <v>1025</v>
      </c>
      <c r="E2217" s="739">
        <v>1900</v>
      </c>
      <c r="F2217" s="573" t="s">
        <v>2620</v>
      </c>
      <c r="G2217" s="735" t="s">
        <v>2621</v>
      </c>
      <c r="H2217" s="735" t="s">
        <v>859</v>
      </c>
      <c r="I2217" s="735" t="s">
        <v>771</v>
      </c>
      <c r="J2217" s="838" t="s">
        <v>859</v>
      </c>
      <c r="K2217" s="840"/>
      <c r="L2217" s="574"/>
      <c r="M2217" s="841"/>
      <c r="N2217" s="839">
        <v>2</v>
      </c>
      <c r="O2217" s="574">
        <v>5</v>
      </c>
      <c r="P2217" s="689">
        <v>9850.4699999999993</v>
      </c>
    </row>
    <row r="2218" spans="1:16" s="770" customFormat="1" ht="24">
      <c r="A2218" s="727" t="s">
        <v>18642</v>
      </c>
      <c r="B2218" s="693" t="s">
        <v>7471</v>
      </c>
      <c r="C2218" s="575" t="s">
        <v>73</v>
      </c>
      <c r="D2218" s="735" t="s">
        <v>4086</v>
      </c>
      <c r="E2218" s="739">
        <v>2100</v>
      </c>
      <c r="F2218" s="573" t="s">
        <v>4087</v>
      </c>
      <c r="G2218" s="735" t="s">
        <v>4088</v>
      </c>
      <c r="H2218" s="735" t="s">
        <v>21</v>
      </c>
      <c r="I2218" s="735" t="s">
        <v>21</v>
      </c>
      <c r="J2218" s="838" t="s">
        <v>21</v>
      </c>
      <c r="K2218" s="840"/>
      <c r="L2218" s="574"/>
      <c r="M2218" s="841"/>
      <c r="N2218" s="839">
        <v>2</v>
      </c>
      <c r="O2218" s="574">
        <v>4</v>
      </c>
      <c r="P2218" s="689">
        <v>8882.5499999999993</v>
      </c>
    </row>
    <row r="2219" spans="1:16" s="770" customFormat="1" ht="24">
      <c r="A2219" s="727" t="s">
        <v>18642</v>
      </c>
      <c r="B2219" s="693" t="s">
        <v>7471</v>
      </c>
      <c r="C2219" s="575" t="s">
        <v>73</v>
      </c>
      <c r="D2219" s="735" t="s">
        <v>4089</v>
      </c>
      <c r="E2219" s="739">
        <v>6500</v>
      </c>
      <c r="F2219" s="573" t="s">
        <v>4090</v>
      </c>
      <c r="G2219" s="735" t="s">
        <v>4091</v>
      </c>
      <c r="H2219" s="735" t="s">
        <v>21</v>
      </c>
      <c r="I2219" s="735" t="s">
        <v>21</v>
      </c>
      <c r="J2219" s="838" t="s">
        <v>21</v>
      </c>
      <c r="K2219" s="840"/>
      <c r="L2219" s="574"/>
      <c r="M2219" s="841"/>
      <c r="N2219" s="839">
        <v>2</v>
      </c>
      <c r="O2219" s="574">
        <v>4</v>
      </c>
      <c r="P2219" s="689">
        <v>25613.26</v>
      </c>
    </row>
    <row r="2220" spans="1:16" s="770" customFormat="1" ht="24">
      <c r="A2220" s="727" t="s">
        <v>18642</v>
      </c>
      <c r="B2220" s="693" t="s">
        <v>7471</v>
      </c>
      <c r="C2220" s="575" t="s">
        <v>73</v>
      </c>
      <c r="D2220" s="735" t="s">
        <v>4092</v>
      </c>
      <c r="E2220" s="739">
        <v>2100</v>
      </c>
      <c r="F2220" s="573" t="s">
        <v>4093</v>
      </c>
      <c r="G2220" s="735" t="s">
        <v>4094</v>
      </c>
      <c r="H2220" s="735" t="s">
        <v>21</v>
      </c>
      <c r="I2220" s="735" t="s">
        <v>21</v>
      </c>
      <c r="J2220" s="838" t="s">
        <v>21</v>
      </c>
      <c r="K2220" s="840"/>
      <c r="L2220" s="574"/>
      <c r="M2220" s="841"/>
      <c r="N2220" s="839">
        <v>2</v>
      </c>
      <c r="O2220" s="574">
        <v>4</v>
      </c>
      <c r="P2220" s="689">
        <v>8729.9500000000007</v>
      </c>
    </row>
    <row r="2221" spans="1:16" s="770" customFormat="1" ht="24">
      <c r="A2221" s="727" t="s">
        <v>18642</v>
      </c>
      <c r="B2221" s="693" t="s">
        <v>7471</v>
      </c>
      <c r="C2221" s="575" t="s">
        <v>73</v>
      </c>
      <c r="D2221" s="735" t="s">
        <v>2168</v>
      </c>
      <c r="E2221" s="739">
        <v>6800</v>
      </c>
      <c r="F2221" s="573" t="s">
        <v>4095</v>
      </c>
      <c r="G2221" s="735" t="s">
        <v>4096</v>
      </c>
      <c r="H2221" s="735" t="s">
        <v>21</v>
      </c>
      <c r="I2221" s="735" t="s">
        <v>21</v>
      </c>
      <c r="J2221" s="838" t="s">
        <v>21</v>
      </c>
      <c r="K2221" s="840"/>
      <c r="L2221" s="574"/>
      <c r="M2221" s="841"/>
      <c r="N2221" s="839">
        <v>2</v>
      </c>
      <c r="O2221" s="574">
        <v>4</v>
      </c>
      <c r="P2221" s="689">
        <v>26083.26</v>
      </c>
    </row>
    <row r="2222" spans="1:16" s="770" customFormat="1" ht="24">
      <c r="A2222" s="727" t="s">
        <v>18642</v>
      </c>
      <c r="B2222" s="693" t="s">
        <v>7471</v>
      </c>
      <c r="C2222" s="575" t="s">
        <v>73</v>
      </c>
      <c r="D2222" s="735" t="s">
        <v>2389</v>
      </c>
      <c r="E2222" s="739">
        <v>2100</v>
      </c>
      <c r="F2222" s="573" t="s">
        <v>3381</v>
      </c>
      <c r="G2222" s="735" t="s">
        <v>3382</v>
      </c>
      <c r="H2222" s="735" t="s">
        <v>21</v>
      </c>
      <c r="I2222" s="735" t="s">
        <v>21</v>
      </c>
      <c r="J2222" s="838" t="s">
        <v>21</v>
      </c>
      <c r="K2222" s="840"/>
      <c r="L2222" s="574"/>
      <c r="M2222" s="841"/>
      <c r="N2222" s="839">
        <v>1</v>
      </c>
      <c r="O2222" s="574">
        <v>3</v>
      </c>
      <c r="P2222" s="689">
        <v>6822.45</v>
      </c>
    </row>
    <row r="2223" spans="1:16" s="770" customFormat="1" ht="48">
      <c r="A2223" s="727" t="s">
        <v>18642</v>
      </c>
      <c r="B2223" s="693" t="s">
        <v>7471</v>
      </c>
      <c r="C2223" s="575" t="s">
        <v>73</v>
      </c>
      <c r="D2223" s="735" t="s">
        <v>4097</v>
      </c>
      <c r="E2223" s="739">
        <v>1900</v>
      </c>
      <c r="F2223" s="573" t="s">
        <v>3521</v>
      </c>
      <c r="G2223" s="735" t="s">
        <v>3522</v>
      </c>
      <c r="H2223" s="735" t="s">
        <v>3523</v>
      </c>
      <c r="I2223" s="735" t="s">
        <v>782</v>
      </c>
      <c r="J2223" s="838" t="s">
        <v>3524</v>
      </c>
      <c r="K2223" s="840"/>
      <c r="L2223" s="574"/>
      <c r="M2223" s="841"/>
      <c r="N2223" s="839">
        <v>2</v>
      </c>
      <c r="O2223" s="574">
        <v>4</v>
      </c>
      <c r="P2223" s="689">
        <v>8284</v>
      </c>
    </row>
    <row r="2224" spans="1:16" s="770" customFormat="1" ht="24">
      <c r="A2224" s="727" t="s">
        <v>18642</v>
      </c>
      <c r="B2224" s="693" t="s">
        <v>7471</v>
      </c>
      <c r="C2224" s="575" t="s">
        <v>73</v>
      </c>
      <c r="D2224" s="735" t="s">
        <v>767</v>
      </c>
      <c r="E2224" s="739">
        <v>1700</v>
      </c>
      <c r="F2224" s="573" t="s">
        <v>3659</v>
      </c>
      <c r="G2224" s="735" t="s">
        <v>3660</v>
      </c>
      <c r="H2224" s="735" t="s">
        <v>1013</v>
      </c>
      <c r="I2224" s="735" t="s">
        <v>782</v>
      </c>
      <c r="J2224" s="838" t="s">
        <v>1013</v>
      </c>
      <c r="K2224" s="840"/>
      <c r="L2224" s="574"/>
      <c r="M2224" s="841"/>
      <c r="N2224" s="839">
        <v>1</v>
      </c>
      <c r="O2224" s="574">
        <v>2</v>
      </c>
      <c r="P2224" s="689">
        <v>3727.15</v>
      </c>
    </row>
    <row r="2225" spans="1:17" s="770" customFormat="1" ht="48">
      <c r="A2225" s="727" t="s">
        <v>18642</v>
      </c>
      <c r="B2225" s="693" t="s">
        <v>7471</v>
      </c>
      <c r="C2225" s="575" t="s">
        <v>73</v>
      </c>
      <c r="D2225" s="735" t="s">
        <v>3686</v>
      </c>
      <c r="E2225" s="739">
        <v>1700</v>
      </c>
      <c r="F2225" s="573" t="s">
        <v>3687</v>
      </c>
      <c r="G2225" s="735" t="s">
        <v>3688</v>
      </c>
      <c r="H2225" s="735" t="s">
        <v>1476</v>
      </c>
      <c r="I2225" s="735" t="s">
        <v>944</v>
      </c>
      <c r="J2225" s="838" t="s">
        <v>1859</v>
      </c>
      <c r="K2225" s="840"/>
      <c r="L2225" s="574"/>
      <c r="M2225" s="841"/>
      <c r="N2225" s="839">
        <v>1</v>
      </c>
      <c r="O2225" s="574">
        <v>2</v>
      </c>
      <c r="P2225" s="689">
        <v>3727.15</v>
      </c>
    </row>
    <row r="2226" spans="1:17" s="770" customFormat="1" ht="24">
      <c r="A2226" s="727" t="s">
        <v>18642</v>
      </c>
      <c r="B2226" s="693" t="s">
        <v>7471</v>
      </c>
      <c r="C2226" s="575" t="s">
        <v>73</v>
      </c>
      <c r="D2226" s="735" t="s">
        <v>3776</v>
      </c>
      <c r="E2226" s="739">
        <v>2900</v>
      </c>
      <c r="F2226" s="573" t="s">
        <v>3777</v>
      </c>
      <c r="G2226" s="735" t="s">
        <v>3778</v>
      </c>
      <c r="H2226" s="735" t="s">
        <v>3779</v>
      </c>
      <c r="I2226" s="735" t="s">
        <v>771</v>
      </c>
      <c r="J2226" s="838" t="s">
        <v>3780</v>
      </c>
      <c r="K2226" s="840"/>
      <c r="L2226" s="574"/>
      <c r="M2226" s="841"/>
      <c r="N2226" s="839">
        <v>1</v>
      </c>
      <c r="O2226" s="574">
        <v>2</v>
      </c>
      <c r="P2226" s="689">
        <v>6148.3</v>
      </c>
    </row>
    <row r="2227" spans="1:17" s="770" customFormat="1" ht="36">
      <c r="A2227" s="727" t="s">
        <v>18642</v>
      </c>
      <c r="B2227" s="693" t="s">
        <v>7471</v>
      </c>
      <c r="C2227" s="575" t="s">
        <v>73</v>
      </c>
      <c r="D2227" s="735" t="s">
        <v>4098</v>
      </c>
      <c r="E2227" s="739">
        <v>3000</v>
      </c>
      <c r="F2227" s="573" t="s">
        <v>4099</v>
      </c>
      <c r="G2227" s="735" t="s">
        <v>4100</v>
      </c>
      <c r="H2227" s="735" t="s">
        <v>21</v>
      </c>
      <c r="I2227" s="735" t="s">
        <v>21</v>
      </c>
      <c r="J2227" s="838" t="s">
        <v>21</v>
      </c>
      <c r="K2227" s="840"/>
      <c r="L2227" s="574"/>
      <c r="M2227" s="841"/>
      <c r="N2227" s="839">
        <v>2</v>
      </c>
      <c r="O2227" s="574">
        <v>5</v>
      </c>
      <c r="P2227" s="689">
        <v>13080.3</v>
      </c>
    </row>
    <row r="2228" spans="1:17" s="770" customFormat="1" ht="24">
      <c r="A2228" s="727" t="s">
        <v>18642</v>
      </c>
      <c r="B2228" s="693" t="s">
        <v>7471</v>
      </c>
      <c r="C2228" s="575" t="s">
        <v>73</v>
      </c>
      <c r="D2228" s="735" t="s">
        <v>767</v>
      </c>
      <c r="E2228" s="739">
        <v>1700</v>
      </c>
      <c r="F2228" s="573" t="s">
        <v>4101</v>
      </c>
      <c r="G2228" s="735" t="s">
        <v>4102</v>
      </c>
      <c r="H2228" s="735" t="s">
        <v>21</v>
      </c>
      <c r="I2228" s="735" t="s">
        <v>21</v>
      </c>
      <c r="J2228" s="838" t="s">
        <v>21</v>
      </c>
      <c r="K2228" s="840"/>
      <c r="L2228" s="574"/>
      <c r="M2228" s="841"/>
      <c r="N2228" s="839">
        <v>2</v>
      </c>
      <c r="O2228" s="574">
        <v>4</v>
      </c>
      <c r="P2228" s="689">
        <v>7226.7</v>
      </c>
    </row>
    <row r="2229" spans="1:17" s="770" customFormat="1" ht="24">
      <c r="A2229" s="727" t="s">
        <v>18642</v>
      </c>
      <c r="B2229" s="693" t="s">
        <v>7471</v>
      </c>
      <c r="C2229" s="575" t="s">
        <v>73</v>
      </c>
      <c r="D2229" s="735" t="s">
        <v>1025</v>
      </c>
      <c r="E2229" s="739">
        <v>1900</v>
      </c>
      <c r="F2229" s="573" t="s">
        <v>4103</v>
      </c>
      <c r="G2229" s="735" t="s">
        <v>4104</v>
      </c>
      <c r="H2229" s="735" t="s">
        <v>21</v>
      </c>
      <c r="I2229" s="735" t="s">
        <v>21</v>
      </c>
      <c r="J2229" s="838" t="s">
        <v>21</v>
      </c>
      <c r="K2229" s="840"/>
      <c r="L2229" s="574"/>
      <c r="M2229" s="841"/>
      <c r="N2229" s="839">
        <v>2</v>
      </c>
      <c r="O2229" s="574">
        <v>4</v>
      </c>
      <c r="P2229" s="689">
        <v>8284</v>
      </c>
    </row>
    <row r="2230" spans="1:17" s="770" customFormat="1" ht="15.75">
      <c r="A2230" s="2118" t="s">
        <v>488</v>
      </c>
      <c r="B2230" s="2119"/>
      <c r="C2230" s="2119"/>
      <c r="D2230" s="2119"/>
      <c r="E2230" s="2119"/>
      <c r="F2230" s="2119"/>
      <c r="G2230" s="2119"/>
      <c r="H2230" s="2119"/>
      <c r="I2230" s="2119"/>
      <c r="J2230" s="2119"/>
      <c r="K2230" s="2119"/>
      <c r="L2230" s="2119"/>
      <c r="M2230" s="2119"/>
      <c r="N2230" s="2119"/>
      <c r="O2230" s="2119"/>
      <c r="P2230" s="2120"/>
    </row>
    <row r="2231" spans="1:17" s="770" customFormat="1" ht="36">
      <c r="A2231" s="728" t="s">
        <v>18643</v>
      </c>
      <c r="B2231" s="693" t="s">
        <v>7471</v>
      </c>
      <c r="C2231" s="576" t="s">
        <v>4105</v>
      </c>
      <c r="D2231" s="581" t="s">
        <v>4106</v>
      </c>
      <c r="E2231" s="478">
        <v>25000</v>
      </c>
      <c r="F2231" s="576">
        <v>43594332</v>
      </c>
      <c r="G2231" s="581" t="s">
        <v>4107</v>
      </c>
      <c r="H2231" s="581" t="s">
        <v>4108</v>
      </c>
      <c r="I2231" s="581" t="s">
        <v>4109</v>
      </c>
      <c r="J2231" s="808" t="s">
        <v>4110</v>
      </c>
      <c r="K2231" s="836">
        <v>1</v>
      </c>
      <c r="L2231" s="265">
        <v>12</v>
      </c>
      <c r="M2231" s="842">
        <v>300000</v>
      </c>
      <c r="N2231" s="275">
        <v>1</v>
      </c>
      <c r="O2231" s="265">
        <v>6</v>
      </c>
      <c r="P2231" s="688">
        <v>147250</v>
      </c>
      <c r="Q2231" s="121"/>
    </row>
    <row r="2232" spans="1:17" s="770" customFormat="1" ht="15.75">
      <c r="A2232" s="2118" t="s">
        <v>489</v>
      </c>
      <c r="B2232" s="2119"/>
      <c r="C2232" s="2119"/>
      <c r="D2232" s="2119"/>
      <c r="E2232" s="2119"/>
      <c r="F2232" s="2119"/>
      <c r="G2232" s="2119"/>
      <c r="H2232" s="2119"/>
      <c r="I2232" s="2119"/>
      <c r="J2232" s="2119"/>
      <c r="K2232" s="2119"/>
      <c r="L2232" s="2119"/>
      <c r="M2232" s="2119"/>
      <c r="N2232" s="2119"/>
      <c r="O2232" s="2119"/>
      <c r="P2232" s="2120"/>
      <c r="Q2232" s="121"/>
    </row>
    <row r="2233" spans="1:17" s="770" customFormat="1" ht="36">
      <c r="A2233" s="729" t="s">
        <v>18644</v>
      </c>
      <c r="B2233" s="693" t="s">
        <v>7471</v>
      </c>
      <c r="C2233" s="690" t="s">
        <v>73</v>
      </c>
      <c r="D2233" s="583" t="s">
        <v>4111</v>
      </c>
      <c r="E2233" s="408">
        <v>3000</v>
      </c>
      <c r="F2233" s="690">
        <v>45565699</v>
      </c>
      <c r="G2233" s="583" t="s">
        <v>4112</v>
      </c>
      <c r="H2233" s="583" t="s">
        <v>4113</v>
      </c>
      <c r="I2233" s="583" t="s">
        <v>802</v>
      </c>
      <c r="J2233" s="843" t="s">
        <v>4109</v>
      </c>
      <c r="K2233" s="845" t="s">
        <v>456</v>
      </c>
      <c r="L2233" s="759">
        <v>7</v>
      </c>
      <c r="M2233" s="846">
        <v>24200</v>
      </c>
      <c r="N2233" s="844">
        <v>3</v>
      </c>
      <c r="O2233" s="759">
        <v>6</v>
      </c>
      <c r="P2233" s="712">
        <v>18000</v>
      </c>
      <c r="Q2233" s="771"/>
    </row>
    <row r="2234" spans="1:17" s="770" customFormat="1" ht="24">
      <c r="A2234" s="729" t="s">
        <v>18644</v>
      </c>
      <c r="B2234" s="693" t="s">
        <v>7471</v>
      </c>
      <c r="C2234" s="690" t="s">
        <v>73</v>
      </c>
      <c r="D2234" s="583" t="s">
        <v>4114</v>
      </c>
      <c r="E2234" s="408">
        <v>5000</v>
      </c>
      <c r="F2234" s="690">
        <v>40348450</v>
      </c>
      <c r="G2234" s="583" t="s">
        <v>4115</v>
      </c>
      <c r="H2234" s="583" t="s">
        <v>4116</v>
      </c>
      <c r="I2234" s="583" t="s">
        <v>4117</v>
      </c>
      <c r="J2234" s="843" t="s">
        <v>4118</v>
      </c>
      <c r="K2234" s="845" t="s">
        <v>458</v>
      </c>
      <c r="L2234" s="759">
        <v>12</v>
      </c>
      <c r="M2234" s="846">
        <v>60600</v>
      </c>
      <c r="N2234" s="844">
        <v>2</v>
      </c>
      <c r="O2234" s="759">
        <v>6</v>
      </c>
      <c r="P2234" s="712">
        <v>30000</v>
      </c>
      <c r="Q2234" s="771"/>
    </row>
    <row r="2235" spans="1:17" s="770" customFormat="1" ht="24">
      <c r="A2235" s="729" t="s">
        <v>18644</v>
      </c>
      <c r="B2235" s="693" t="s">
        <v>7471</v>
      </c>
      <c r="C2235" s="690" t="s">
        <v>73</v>
      </c>
      <c r="D2235" s="583" t="s">
        <v>4119</v>
      </c>
      <c r="E2235" s="408">
        <v>6000</v>
      </c>
      <c r="F2235" s="690">
        <v>70948337</v>
      </c>
      <c r="G2235" s="583" t="s">
        <v>4120</v>
      </c>
      <c r="H2235" s="583" t="s">
        <v>1688</v>
      </c>
      <c r="I2235" s="583" t="s">
        <v>4121</v>
      </c>
      <c r="J2235" s="843" t="s">
        <v>4109</v>
      </c>
      <c r="K2235" s="845" t="s">
        <v>458</v>
      </c>
      <c r="L2235" s="759">
        <v>12</v>
      </c>
      <c r="M2235" s="846">
        <v>72600</v>
      </c>
      <c r="N2235" s="844">
        <v>2</v>
      </c>
      <c r="O2235" s="759">
        <v>6</v>
      </c>
      <c r="P2235" s="712">
        <v>36000</v>
      </c>
      <c r="Q2235" s="771"/>
    </row>
    <row r="2236" spans="1:17" s="770" customFormat="1" ht="24">
      <c r="A2236" s="729" t="s">
        <v>18644</v>
      </c>
      <c r="B2236" s="693" t="s">
        <v>7471</v>
      </c>
      <c r="C2236" s="690" t="s">
        <v>73</v>
      </c>
      <c r="D2236" s="583" t="s">
        <v>4122</v>
      </c>
      <c r="E2236" s="408">
        <v>4000</v>
      </c>
      <c r="F2236" s="690">
        <v>8654474</v>
      </c>
      <c r="G2236" s="583" t="s">
        <v>4123</v>
      </c>
      <c r="H2236" s="583" t="s">
        <v>4124</v>
      </c>
      <c r="I2236" s="583" t="s">
        <v>802</v>
      </c>
      <c r="J2236" s="843" t="s">
        <v>4109</v>
      </c>
      <c r="K2236" s="845" t="s">
        <v>454</v>
      </c>
      <c r="L2236" s="759">
        <v>12</v>
      </c>
      <c r="M2236" s="846">
        <v>48600</v>
      </c>
      <c r="N2236" s="844">
        <v>5</v>
      </c>
      <c r="O2236" s="759">
        <v>6</v>
      </c>
      <c r="P2236" s="712">
        <v>24000</v>
      </c>
      <c r="Q2236" s="771"/>
    </row>
    <row r="2237" spans="1:17" s="770" customFormat="1" ht="24">
      <c r="A2237" s="729" t="s">
        <v>18644</v>
      </c>
      <c r="B2237" s="693" t="s">
        <v>7471</v>
      </c>
      <c r="C2237" s="690" t="s">
        <v>73</v>
      </c>
      <c r="D2237" s="583" t="s">
        <v>4125</v>
      </c>
      <c r="E2237" s="408">
        <v>5000</v>
      </c>
      <c r="F2237" s="690">
        <v>71222534</v>
      </c>
      <c r="G2237" s="583" t="s">
        <v>4126</v>
      </c>
      <c r="H2237" s="583" t="s">
        <v>4127</v>
      </c>
      <c r="I2237" s="583" t="s">
        <v>802</v>
      </c>
      <c r="J2237" s="843" t="s">
        <v>4109</v>
      </c>
      <c r="K2237" s="845" t="s">
        <v>458</v>
      </c>
      <c r="L2237" s="759">
        <v>12</v>
      </c>
      <c r="M2237" s="846">
        <v>60600</v>
      </c>
      <c r="N2237" s="844">
        <v>2</v>
      </c>
      <c r="O2237" s="759">
        <v>6</v>
      </c>
      <c r="P2237" s="712">
        <v>30000</v>
      </c>
      <c r="Q2237" s="771"/>
    </row>
    <row r="2238" spans="1:17" s="770" customFormat="1" ht="36">
      <c r="A2238" s="729" t="s">
        <v>18644</v>
      </c>
      <c r="B2238" s="693" t="s">
        <v>7471</v>
      </c>
      <c r="C2238" s="690" t="s">
        <v>73</v>
      </c>
      <c r="D2238" s="583" t="s">
        <v>4114</v>
      </c>
      <c r="E2238" s="408">
        <v>3500</v>
      </c>
      <c r="F2238" s="690">
        <v>43462372</v>
      </c>
      <c r="G2238" s="583" t="s">
        <v>4128</v>
      </c>
      <c r="H2238" s="583" t="s">
        <v>4129</v>
      </c>
      <c r="I2238" s="583"/>
      <c r="J2238" s="843" t="s">
        <v>1031</v>
      </c>
      <c r="K2238" s="845">
        <v>4</v>
      </c>
      <c r="L2238" s="759">
        <v>10</v>
      </c>
      <c r="M2238" s="846">
        <v>35933.333333333336</v>
      </c>
      <c r="N2238" s="844"/>
      <c r="O2238" s="759"/>
      <c r="P2238" s="712"/>
      <c r="Q2238" s="771"/>
    </row>
    <row r="2239" spans="1:17" s="770" customFormat="1" ht="24">
      <c r="A2239" s="729" t="s">
        <v>18644</v>
      </c>
      <c r="B2239" s="693" t="s">
        <v>7471</v>
      </c>
      <c r="C2239" s="690" t="s">
        <v>73</v>
      </c>
      <c r="D2239" s="583" t="s">
        <v>4130</v>
      </c>
      <c r="E2239" s="408">
        <v>3000</v>
      </c>
      <c r="F2239" s="690">
        <v>7121386</v>
      </c>
      <c r="G2239" s="583" t="s">
        <v>4131</v>
      </c>
      <c r="H2239" s="583" t="s">
        <v>4132</v>
      </c>
      <c r="I2239" s="583"/>
      <c r="J2239" s="843" t="s">
        <v>4130</v>
      </c>
      <c r="K2239" s="845" t="s">
        <v>455</v>
      </c>
      <c r="L2239" s="759">
        <v>3</v>
      </c>
      <c r="M2239" s="846">
        <v>11000</v>
      </c>
      <c r="N2239" s="844">
        <v>2</v>
      </c>
      <c r="O2239" s="759">
        <v>6</v>
      </c>
      <c r="P2239" s="712">
        <v>18000</v>
      </c>
      <c r="Q2239" s="771"/>
    </row>
    <row r="2240" spans="1:17" s="770" customFormat="1" ht="24">
      <c r="A2240" s="729" t="s">
        <v>18644</v>
      </c>
      <c r="B2240" s="693" t="s">
        <v>7471</v>
      </c>
      <c r="C2240" s="690" t="s">
        <v>73</v>
      </c>
      <c r="D2240" s="583" t="s">
        <v>4111</v>
      </c>
      <c r="E2240" s="408">
        <v>3250</v>
      </c>
      <c r="F2240" s="690">
        <v>46567245</v>
      </c>
      <c r="G2240" s="583" t="s">
        <v>4133</v>
      </c>
      <c r="H2240" s="583" t="s">
        <v>4134</v>
      </c>
      <c r="I2240" s="583"/>
      <c r="J2240" s="843" t="s">
        <v>1031</v>
      </c>
      <c r="K2240" s="845" t="s">
        <v>458</v>
      </c>
      <c r="L2240" s="759">
        <v>12</v>
      </c>
      <c r="M2240" s="846">
        <v>39600</v>
      </c>
      <c r="N2240" s="844">
        <v>4</v>
      </c>
      <c r="O2240" s="759">
        <v>6</v>
      </c>
      <c r="P2240" s="712">
        <v>19500</v>
      </c>
      <c r="Q2240" s="771"/>
    </row>
    <row r="2241" spans="1:17" s="770" customFormat="1" ht="24">
      <c r="A2241" s="729" t="s">
        <v>18644</v>
      </c>
      <c r="B2241" s="693" t="s">
        <v>7471</v>
      </c>
      <c r="C2241" s="690" t="s">
        <v>73</v>
      </c>
      <c r="D2241" s="583" t="s">
        <v>4135</v>
      </c>
      <c r="E2241" s="408">
        <v>6000</v>
      </c>
      <c r="F2241" s="690" t="s">
        <v>4136</v>
      </c>
      <c r="G2241" s="583" t="s">
        <v>4137</v>
      </c>
      <c r="H2241" s="583" t="s">
        <v>4138</v>
      </c>
      <c r="I2241" s="583"/>
      <c r="J2241" s="843" t="s">
        <v>4118</v>
      </c>
      <c r="K2241" s="845">
        <v>2</v>
      </c>
      <c r="L2241" s="759">
        <v>6</v>
      </c>
      <c r="M2241" s="846">
        <v>41200</v>
      </c>
      <c r="N2241" s="844"/>
      <c r="O2241" s="759"/>
      <c r="P2241" s="712"/>
      <c r="Q2241" s="771"/>
    </row>
    <row r="2242" spans="1:17" s="770" customFormat="1" ht="24">
      <c r="A2242" s="729" t="s">
        <v>18644</v>
      </c>
      <c r="B2242" s="693" t="s">
        <v>7471</v>
      </c>
      <c r="C2242" s="690" t="s">
        <v>73</v>
      </c>
      <c r="D2242" s="583" t="s">
        <v>4139</v>
      </c>
      <c r="E2242" s="408">
        <v>7000</v>
      </c>
      <c r="F2242" s="690">
        <v>10783666</v>
      </c>
      <c r="G2242" s="583" t="s">
        <v>4140</v>
      </c>
      <c r="H2242" s="583" t="s">
        <v>4141</v>
      </c>
      <c r="I2242" s="583" t="s">
        <v>771</v>
      </c>
      <c r="J2242" s="843" t="s">
        <v>4109</v>
      </c>
      <c r="K2242" s="845" t="s">
        <v>455</v>
      </c>
      <c r="L2242" s="759">
        <v>5</v>
      </c>
      <c r="M2242" s="846">
        <v>35300</v>
      </c>
      <c r="N2242" s="844" t="s">
        <v>457</v>
      </c>
      <c r="O2242" s="759">
        <v>5</v>
      </c>
      <c r="P2242" s="712">
        <v>35000</v>
      </c>
      <c r="Q2242" s="771"/>
    </row>
    <row r="2243" spans="1:17" s="770" customFormat="1" ht="36">
      <c r="A2243" s="729" t="s">
        <v>18644</v>
      </c>
      <c r="B2243" s="693" t="s">
        <v>7471</v>
      </c>
      <c r="C2243" s="690" t="s">
        <v>73</v>
      </c>
      <c r="D2243" s="583" t="s">
        <v>4142</v>
      </c>
      <c r="E2243" s="408">
        <v>6000</v>
      </c>
      <c r="F2243" s="690">
        <v>45596465</v>
      </c>
      <c r="G2243" s="583" t="s">
        <v>4143</v>
      </c>
      <c r="H2243" s="583" t="s">
        <v>845</v>
      </c>
      <c r="I2243" s="583" t="s">
        <v>4121</v>
      </c>
      <c r="J2243" s="843" t="s">
        <v>4109</v>
      </c>
      <c r="K2243" s="845" t="s">
        <v>458</v>
      </c>
      <c r="L2243" s="759">
        <v>12</v>
      </c>
      <c r="M2243" s="846">
        <v>72600</v>
      </c>
      <c r="N2243" s="844">
        <v>2</v>
      </c>
      <c r="O2243" s="759">
        <v>6</v>
      </c>
      <c r="P2243" s="712">
        <v>36000</v>
      </c>
      <c r="Q2243" s="771"/>
    </row>
    <row r="2244" spans="1:17" s="770" customFormat="1" ht="36">
      <c r="A2244" s="729" t="s">
        <v>18644</v>
      </c>
      <c r="B2244" s="693" t="s">
        <v>7471</v>
      </c>
      <c r="C2244" s="690" t="s">
        <v>73</v>
      </c>
      <c r="D2244" s="583" t="s">
        <v>4144</v>
      </c>
      <c r="E2244" s="408">
        <v>10000</v>
      </c>
      <c r="F2244" s="690">
        <v>70431896</v>
      </c>
      <c r="G2244" s="583" t="s">
        <v>4145</v>
      </c>
      <c r="H2244" s="583" t="s">
        <v>4146</v>
      </c>
      <c r="I2244" s="583" t="s">
        <v>4121</v>
      </c>
      <c r="J2244" s="843" t="s">
        <v>4109</v>
      </c>
      <c r="K2244" s="845" t="s">
        <v>458</v>
      </c>
      <c r="L2244" s="759">
        <v>12</v>
      </c>
      <c r="M2244" s="846">
        <v>120600</v>
      </c>
      <c r="N2244" s="844">
        <v>2</v>
      </c>
      <c r="O2244" s="759">
        <v>6</v>
      </c>
      <c r="P2244" s="712">
        <v>60000</v>
      </c>
      <c r="Q2244" s="771"/>
    </row>
    <row r="2245" spans="1:17" s="770" customFormat="1" ht="36">
      <c r="A2245" s="729" t="s">
        <v>18644</v>
      </c>
      <c r="B2245" s="693" t="s">
        <v>7471</v>
      </c>
      <c r="C2245" s="690" t="s">
        <v>73</v>
      </c>
      <c r="D2245" s="583" t="s">
        <v>4147</v>
      </c>
      <c r="E2245" s="408">
        <v>5000</v>
      </c>
      <c r="F2245" s="690">
        <v>42721394</v>
      </c>
      <c r="G2245" s="583" t="s">
        <v>4148</v>
      </c>
      <c r="H2245" s="583" t="s">
        <v>4149</v>
      </c>
      <c r="I2245" s="583" t="s">
        <v>802</v>
      </c>
      <c r="J2245" s="843" t="s">
        <v>4109</v>
      </c>
      <c r="K2245" s="845" t="s">
        <v>455</v>
      </c>
      <c r="L2245" s="759">
        <v>3</v>
      </c>
      <c r="M2245" s="846">
        <v>15000</v>
      </c>
      <c r="N2245" s="844">
        <v>3</v>
      </c>
      <c r="O2245" s="759">
        <v>6</v>
      </c>
      <c r="P2245" s="712">
        <v>30000</v>
      </c>
      <c r="Q2245" s="771"/>
    </row>
    <row r="2246" spans="1:17" s="770" customFormat="1" ht="24">
      <c r="A2246" s="729" t="s">
        <v>18644</v>
      </c>
      <c r="B2246" s="693" t="s">
        <v>7471</v>
      </c>
      <c r="C2246" s="690" t="s">
        <v>73</v>
      </c>
      <c r="D2246" s="583" t="s">
        <v>4150</v>
      </c>
      <c r="E2246" s="408">
        <v>2200</v>
      </c>
      <c r="F2246" s="690">
        <v>23008307</v>
      </c>
      <c r="G2246" s="583" t="s">
        <v>4151</v>
      </c>
      <c r="H2246" s="583" t="s">
        <v>4152</v>
      </c>
      <c r="I2246" s="583"/>
      <c r="J2246" s="843" t="s">
        <v>4118</v>
      </c>
      <c r="K2246" s="845" t="s">
        <v>455</v>
      </c>
      <c r="L2246" s="759">
        <v>3</v>
      </c>
      <c r="M2246" s="846">
        <v>8073</v>
      </c>
      <c r="N2246" s="844">
        <v>2</v>
      </c>
      <c r="O2246" s="759">
        <v>6</v>
      </c>
      <c r="P2246" s="712">
        <v>13200</v>
      </c>
      <c r="Q2246" s="771"/>
    </row>
    <row r="2247" spans="1:17" s="770" customFormat="1" ht="24">
      <c r="A2247" s="729" t="s">
        <v>18644</v>
      </c>
      <c r="B2247" s="693" t="s">
        <v>7471</v>
      </c>
      <c r="C2247" s="690" t="s">
        <v>73</v>
      </c>
      <c r="D2247" s="583" t="s">
        <v>4153</v>
      </c>
      <c r="E2247" s="408">
        <v>5500</v>
      </c>
      <c r="F2247" s="690">
        <v>44008388</v>
      </c>
      <c r="G2247" s="583" t="s">
        <v>4154</v>
      </c>
      <c r="H2247" s="583" t="s">
        <v>4155</v>
      </c>
      <c r="I2247" s="583" t="s">
        <v>802</v>
      </c>
      <c r="J2247" s="843" t="s">
        <v>4109</v>
      </c>
      <c r="K2247" s="845" t="s">
        <v>456</v>
      </c>
      <c r="L2247" s="759">
        <v>7</v>
      </c>
      <c r="M2247" s="846">
        <v>43383</v>
      </c>
      <c r="N2247" s="844">
        <v>2</v>
      </c>
      <c r="O2247" s="759">
        <v>6</v>
      </c>
      <c r="P2247" s="712">
        <v>33000</v>
      </c>
      <c r="Q2247" s="771"/>
    </row>
    <row r="2248" spans="1:17" s="770" customFormat="1" ht="24">
      <c r="A2248" s="729" t="s">
        <v>18644</v>
      </c>
      <c r="B2248" s="693" t="s">
        <v>7471</v>
      </c>
      <c r="C2248" s="690" t="s">
        <v>73</v>
      </c>
      <c r="D2248" s="583" t="s">
        <v>4156</v>
      </c>
      <c r="E2248" s="408">
        <v>3500</v>
      </c>
      <c r="F2248" s="690">
        <v>46784529</v>
      </c>
      <c r="G2248" s="583" t="s">
        <v>4157</v>
      </c>
      <c r="H2248" s="583" t="s">
        <v>4158</v>
      </c>
      <c r="I2248" s="583"/>
      <c r="J2248" s="843" t="s">
        <v>4159</v>
      </c>
      <c r="K2248" s="845" t="s">
        <v>458</v>
      </c>
      <c r="L2248" s="759">
        <v>12</v>
      </c>
      <c r="M2248" s="846">
        <v>42600</v>
      </c>
      <c r="N2248" s="844">
        <v>2</v>
      </c>
      <c r="O2248" s="759">
        <v>6</v>
      </c>
      <c r="P2248" s="712">
        <v>21000</v>
      </c>
      <c r="Q2248" s="771"/>
    </row>
    <row r="2249" spans="1:17" s="770" customFormat="1" ht="24">
      <c r="A2249" s="729" t="s">
        <v>18644</v>
      </c>
      <c r="B2249" s="693" t="s">
        <v>7471</v>
      </c>
      <c r="C2249" s="690" t="s">
        <v>73</v>
      </c>
      <c r="D2249" s="583" t="s">
        <v>4160</v>
      </c>
      <c r="E2249" s="408">
        <v>4500</v>
      </c>
      <c r="F2249" s="690">
        <v>8371266</v>
      </c>
      <c r="G2249" s="583" t="s">
        <v>4161</v>
      </c>
      <c r="H2249" s="583" t="s">
        <v>4162</v>
      </c>
      <c r="I2249" s="583" t="s">
        <v>4121</v>
      </c>
      <c r="J2249" s="843" t="s">
        <v>4109</v>
      </c>
      <c r="K2249" s="845" t="s">
        <v>4163</v>
      </c>
      <c r="L2249" s="759">
        <v>1</v>
      </c>
      <c r="M2249" s="846">
        <v>3150</v>
      </c>
      <c r="N2249" s="844">
        <v>2</v>
      </c>
      <c r="O2249" s="759">
        <v>6</v>
      </c>
      <c r="P2249" s="712">
        <v>27000</v>
      </c>
      <c r="Q2249" s="771"/>
    </row>
    <row r="2250" spans="1:17" s="770" customFormat="1" ht="24">
      <c r="A2250" s="729" t="s">
        <v>18644</v>
      </c>
      <c r="B2250" s="693" t="s">
        <v>7471</v>
      </c>
      <c r="C2250" s="690" t="s">
        <v>73</v>
      </c>
      <c r="D2250" s="583" t="s">
        <v>4164</v>
      </c>
      <c r="E2250" s="408">
        <v>3500</v>
      </c>
      <c r="F2250" s="690">
        <v>45296845</v>
      </c>
      <c r="G2250" s="583" t="s">
        <v>4165</v>
      </c>
      <c r="H2250" s="583" t="s">
        <v>4166</v>
      </c>
      <c r="I2250" s="583" t="s">
        <v>4118</v>
      </c>
      <c r="J2250" s="843" t="s">
        <v>4118</v>
      </c>
      <c r="K2250" s="845" t="s">
        <v>453</v>
      </c>
      <c r="L2250" s="759">
        <v>12</v>
      </c>
      <c r="M2250" s="846">
        <v>42600</v>
      </c>
      <c r="N2250" s="844">
        <v>4</v>
      </c>
      <c r="O2250" s="759">
        <v>6</v>
      </c>
      <c r="P2250" s="712">
        <v>20883.330000000002</v>
      </c>
      <c r="Q2250" s="771"/>
    </row>
    <row r="2251" spans="1:17" s="770" customFormat="1" ht="24">
      <c r="A2251" s="729" t="s">
        <v>18644</v>
      </c>
      <c r="B2251" s="693" t="s">
        <v>7471</v>
      </c>
      <c r="C2251" s="690" t="s">
        <v>73</v>
      </c>
      <c r="D2251" s="583" t="s">
        <v>4167</v>
      </c>
      <c r="E2251" s="408">
        <v>10000</v>
      </c>
      <c r="F2251" s="690">
        <v>6784556</v>
      </c>
      <c r="G2251" s="583" t="s">
        <v>4168</v>
      </c>
      <c r="H2251" s="583" t="s">
        <v>1841</v>
      </c>
      <c r="I2251" s="583" t="s">
        <v>771</v>
      </c>
      <c r="J2251" s="843" t="s">
        <v>4169</v>
      </c>
      <c r="K2251" s="845" t="s">
        <v>458</v>
      </c>
      <c r="L2251" s="759">
        <v>12</v>
      </c>
      <c r="M2251" s="846">
        <v>120600</v>
      </c>
      <c r="N2251" s="844" t="s">
        <v>455</v>
      </c>
      <c r="O2251" s="759">
        <v>1</v>
      </c>
      <c r="P2251" s="712">
        <v>7000</v>
      </c>
      <c r="Q2251" s="771"/>
    </row>
    <row r="2252" spans="1:17" s="770" customFormat="1" ht="24">
      <c r="A2252" s="729" t="s">
        <v>18644</v>
      </c>
      <c r="B2252" s="693" t="s">
        <v>7471</v>
      </c>
      <c r="C2252" s="690" t="s">
        <v>73</v>
      </c>
      <c r="D2252" s="583" t="s">
        <v>4170</v>
      </c>
      <c r="E2252" s="408">
        <v>3000</v>
      </c>
      <c r="F2252" s="690">
        <v>40137417</v>
      </c>
      <c r="G2252" s="583" t="s">
        <v>4171</v>
      </c>
      <c r="H2252" s="583" t="s">
        <v>4172</v>
      </c>
      <c r="I2252" s="583" t="s">
        <v>4118</v>
      </c>
      <c r="J2252" s="843" t="s">
        <v>4118</v>
      </c>
      <c r="K2252" s="845" t="s">
        <v>455</v>
      </c>
      <c r="L2252" s="759">
        <v>5</v>
      </c>
      <c r="M2252" s="846">
        <v>15300</v>
      </c>
      <c r="N2252" s="844">
        <v>2</v>
      </c>
      <c r="O2252" s="759">
        <v>6</v>
      </c>
      <c r="P2252" s="712">
        <v>18000</v>
      </c>
      <c r="Q2252" s="771"/>
    </row>
    <row r="2253" spans="1:17" s="770" customFormat="1" ht="24">
      <c r="A2253" s="729" t="s">
        <v>18644</v>
      </c>
      <c r="B2253" s="693" t="s">
        <v>7471</v>
      </c>
      <c r="C2253" s="690" t="s">
        <v>73</v>
      </c>
      <c r="D2253" s="583" t="s">
        <v>4173</v>
      </c>
      <c r="E2253" s="408">
        <v>8000</v>
      </c>
      <c r="F2253" s="690">
        <v>41757061</v>
      </c>
      <c r="G2253" s="583" t="s">
        <v>4174</v>
      </c>
      <c r="H2253" s="583" t="s">
        <v>4175</v>
      </c>
      <c r="I2253" s="583" t="s">
        <v>802</v>
      </c>
      <c r="J2253" s="843" t="s">
        <v>4109</v>
      </c>
      <c r="K2253" s="845" t="s">
        <v>458</v>
      </c>
      <c r="L2253" s="759">
        <v>12</v>
      </c>
      <c r="M2253" s="846">
        <v>96600</v>
      </c>
      <c r="N2253" s="844">
        <v>2</v>
      </c>
      <c r="O2253" s="759">
        <v>6</v>
      </c>
      <c r="P2253" s="712">
        <v>48000</v>
      </c>
      <c r="Q2253" s="771"/>
    </row>
    <row r="2254" spans="1:17" s="770" customFormat="1" ht="24">
      <c r="A2254" s="729" t="s">
        <v>18644</v>
      </c>
      <c r="B2254" s="693" t="s">
        <v>7471</v>
      </c>
      <c r="C2254" s="690" t="s">
        <v>73</v>
      </c>
      <c r="D2254" s="583" t="s">
        <v>4150</v>
      </c>
      <c r="E2254" s="408">
        <v>2400</v>
      </c>
      <c r="F2254" s="690">
        <v>46205344</v>
      </c>
      <c r="G2254" s="583" t="s">
        <v>4176</v>
      </c>
      <c r="H2254" s="583" t="s">
        <v>4152</v>
      </c>
      <c r="I2254" s="583"/>
      <c r="J2254" s="843" t="s">
        <v>4118</v>
      </c>
      <c r="K2254" s="845" t="s">
        <v>458</v>
      </c>
      <c r="L2254" s="759">
        <v>12</v>
      </c>
      <c r="M2254" s="846">
        <v>24500</v>
      </c>
      <c r="N2254" s="844">
        <v>2</v>
      </c>
      <c r="O2254" s="759">
        <v>6</v>
      </c>
      <c r="P2254" s="712">
        <v>14400</v>
      </c>
      <c r="Q2254" s="771"/>
    </row>
    <row r="2255" spans="1:17" s="770" customFormat="1" ht="24">
      <c r="A2255" s="729" t="s">
        <v>18644</v>
      </c>
      <c r="B2255" s="693" t="s">
        <v>7471</v>
      </c>
      <c r="C2255" s="690" t="s">
        <v>73</v>
      </c>
      <c r="D2255" s="583" t="s">
        <v>4177</v>
      </c>
      <c r="E2255" s="408">
        <v>5000</v>
      </c>
      <c r="F2255" s="690">
        <v>1548692</v>
      </c>
      <c r="G2255" s="583" t="s">
        <v>4178</v>
      </c>
      <c r="H2255" s="583" t="s">
        <v>4141</v>
      </c>
      <c r="I2255" s="583" t="s">
        <v>4121</v>
      </c>
      <c r="J2255" s="843" t="s">
        <v>4109</v>
      </c>
      <c r="K2255" s="845" t="s">
        <v>458</v>
      </c>
      <c r="L2255" s="759">
        <v>12</v>
      </c>
      <c r="M2255" s="846">
        <v>60600</v>
      </c>
      <c r="N2255" s="844">
        <v>2</v>
      </c>
      <c r="O2255" s="759">
        <v>6</v>
      </c>
      <c r="P2255" s="712">
        <v>30000</v>
      </c>
      <c r="Q2255" s="771"/>
    </row>
    <row r="2256" spans="1:17" s="770" customFormat="1" ht="24">
      <c r="A2256" s="729" t="s">
        <v>18644</v>
      </c>
      <c r="B2256" s="693" t="s">
        <v>7471</v>
      </c>
      <c r="C2256" s="690" t="s">
        <v>73</v>
      </c>
      <c r="D2256" s="583" t="s">
        <v>4179</v>
      </c>
      <c r="E2256" s="408">
        <v>3200</v>
      </c>
      <c r="F2256" s="690">
        <v>71490222</v>
      </c>
      <c r="G2256" s="583" t="s">
        <v>4180</v>
      </c>
      <c r="H2256" s="583"/>
      <c r="I2256" s="583"/>
      <c r="J2256" s="843" t="s">
        <v>4181</v>
      </c>
      <c r="K2256" s="845" t="s">
        <v>4163</v>
      </c>
      <c r="L2256" s="759">
        <v>1</v>
      </c>
      <c r="M2256" s="846">
        <v>5973</v>
      </c>
      <c r="N2256" s="844">
        <v>2</v>
      </c>
      <c r="O2256" s="759">
        <v>6</v>
      </c>
      <c r="P2256" s="712">
        <v>19200</v>
      </c>
      <c r="Q2256" s="771"/>
    </row>
    <row r="2257" spans="1:17" s="770" customFormat="1" ht="24">
      <c r="A2257" s="729" t="s">
        <v>18644</v>
      </c>
      <c r="B2257" s="693" t="s">
        <v>7471</v>
      </c>
      <c r="C2257" s="690" t="s">
        <v>73</v>
      </c>
      <c r="D2257" s="583" t="s">
        <v>4182</v>
      </c>
      <c r="E2257" s="408">
        <v>3500</v>
      </c>
      <c r="F2257" s="690">
        <v>16168344</v>
      </c>
      <c r="G2257" s="583" t="s">
        <v>4183</v>
      </c>
      <c r="H2257" s="583" t="s">
        <v>4184</v>
      </c>
      <c r="I2257" s="583"/>
      <c r="J2257" s="843" t="s">
        <v>4185</v>
      </c>
      <c r="K2257" s="845" t="s">
        <v>455</v>
      </c>
      <c r="L2257" s="759">
        <v>3</v>
      </c>
      <c r="M2257" s="846">
        <v>12783</v>
      </c>
      <c r="N2257" s="844">
        <v>2</v>
      </c>
      <c r="O2257" s="759">
        <v>6</v>
      </c>
      <c r="P2257" s="712">
        <v>21000</v>
      </c>
      <c r="Q2257" s="771"/>
    </row>
    <row r="2258" spans="1:17" s="770" customFormat="1" ht="24">
      <c r="A2258" s="729" t="s">
        <v>18644</v>
      </c>
      <c r="B2258" s="693" t="s">
        <v>7471</v>
      </c>
      <c r="C2258" s="690" t="s">
        <v>73</v>
      </c>
      <c r="D2258" s="583" t="s">
        <v>4186</v>
      </c>
      <c r="E2258" s="408">
        <v>7000</v>
      </c>
      <c r="F2258" s="690">
        <v>43563206</v>
      </c>
      <c r="G2258" s="583" t="s">
        <v>4187</v>
      </c>
      <c r="H2258" s="583" t="s">
        <v>4188</v>
      </c>
      <c r="I2258" s="583" t="s">
        <v>4121</v>
      </c>
      <c r="J2258" s="843" t="s">
        <v>4109</v>
      </c>
      <c r="K2258" s="845" t="s">
        <v>455</v>
      </c>
      <c r="L2258" s="759">
        <v>3</v>
      </c>
      <c r="M2258" s="846">
        <v>25266</v>
      </c>
      <c r="N2258" s="844">
        <v>2</v>
      </c>
      <c r="O2258" s="759">
        <v>6</v>
      </c>
      <c r="P2258" s="712">
        <v>42000</v>
      </c>
      <c r="Q2258" s="771"/>
    </row>
    <row r="2259" spans="1:17" s="770" customFormat="1" ht="24">
      <c r="A2259" s="729" t="s">
        <v>18644</v>
      </c>
      <c r="B2259" s="693" t="s">
        <v>7471</v>
      </c>
      <c r="C2259" s="690" t="s">
        <v>73</v>
      </c>
      <c r="D2259" s="583" t="s">
        <v>4114</v>
      </c>
      <c r="E2259" s="408">
        <v>5000</v>
      </c>
      <c r="F2259" s="690">
        <v>40988542</v>
      </c>
      <c r="G2259" s="583" t="s">
        <v>4189</v>
      </c>
      <c r="H2259" s="583" t="s">
        <v>4190</v>
      </c>
      <c r="I2259" s="583" t="s">
        <v>4117</v>
      </c>
      <c r="J2259" s="843" t="s">
        <v>4118</v>
      </c>
      <c r="K2259" s="845" t="s">
        <v>458</v>
      </c>
      <c r="L2259" s="759">
        <v>12</v>
      </c>
      <c r="M2259" s="846">
        <v>60600</v>
      </c>
      <c r="N2259" s="844">
        <v>2</v>
      </c>
      <c r="O2259" s="759">
        <v>6</v>
      </c>
      <c r="P2259" s="712">
        <v>30000</v>
      </c>
      <c r="Q2259" s="771"/>
    </row>
    <row r="2260" spans="1:17" s="770" customFormat="1" ht="24">
      <c r="A2260" s="729" t="s">
        <v>18644</v>
      </c>
      <c r="B2260" s="693" t="s">
        <v>7471</v>
      </c>
      <c r="C2260" s="690" t="s">
        <v>73</v>
      </c>
      <c r="D2260" s="583" t="s">
        <v>4191</v>
      </c>
      <c r="E2260" s="408">
        <v>6000</v>
      </c>
      <c r="F2260" s="690">
        <v>42947942</v>
      </c>
      <c r="G2260" s="583" t="s">
        <v>4192</v>
      </c>
      <c r="H2260" s="583" t="s">
        <v>4193</v>
      </c>
      <c r="I2260" s="583" t="s">
        <v>4121</v>
      </c>
      <c r="J2260" s="843" t="s">
        <v>4109</v>
      </c>
      <c r="K2260" s="845" t="s">
        <v>455</v>
      </c>
      <c r="L2260" s="759">
        <v>6</v>
      </c>
      <c r="M2260" s="846">
        <v>36300</v>
      </c>
      <c r="N2260" s="844">
        <v>2</v>
      </c>
      <c r="O2260" s="759">
        <v>6</v>
      </c>
      <c r="P2260" s="712">
        <v>36000</v>
      </c>
      <c r="Q2260" s="771"/>
    </row>
    <row r="2261" spans="1:17" s="770" customFormat="1" ht="24">
      <c r="A2261" s="729" t="s">
        <v>18644</v>
      </c>
      <c r="B2261" s="693" t="s">
        <v>7471</v>
      </c>
      <c r="C2261" s="690" t="s">
        <v>73</v>
      </c>
      <c r="D2261" s="583" t="s">
        <v>4111</v>
      </c>
      <c r="E2261" s="408">
        <v>3000</v>
      </c>
      <c r="F2261" s="690">
        <v>40392057</v>
      </c>
      <c r="G2261" s="583" t="s">
        <v>4194</v>
      </c>
      <c r="H2261" s="583" t="s">
        <v>4195</v>
      </c>
      <c r="I2261" s="583" t="s">
        <v>4121</v>
      </c>
      <c r="J2261" s="843" t="s">
        <v>4109</v>
      </c>
      <c r="K2261" s="845" t="s">
        <v>4163</v>
      </c>
      <c r="L2261" s="759">
        <v>3</v>
      </c>
      <c r="M2261" s="846">
        <v>9000</v>
      </c>
      <c r="N2261" s="844">
        <v>2</v>
      </c>
      <c r="O2261" s="759">
        <v>6</v>
      </c>
      <c r="P2261" s="712">
        <v>18000</v>
      </c>
      <c r="Q2261" s="771"/>
    </row>
    <row r="2262" spans="1:17" s="770" customFormat="1" ht="24">
      <c r="A2262" s="729" t="s">
        <v>18644</v>
      </c>
      <c r="B2262" s="693" t="s">
        <v>7471</v>
      </c>
      <c r="C2262" s="690" t="s">
        <v>73</v>
      </c>
      <c r="D2262" s="583" t="s">
        <v>4130</v>
      </c>
      <c r="E2262" s="408">
        <v>3000</v>
      </c>
      <c r="F2262" s="690">
        <v>6310542</v>
      </c>
      <c r="G2262" s="583" t="s">
        <v>4196</v>
      </c>
      <c r="H2262" s="583" t="s">
        <v>4132</v>
      </c>
      <c r="I2262" s="583"/>
      <c r="J2262" s="843" t="s">
        <v>4130</v>
      </c>
      <c r="K2262" s="845" t="s">
        <v>455</v>
      </c>
      <c r="L2262" s="759">
        <v>4</v>
      </c>
      <c r="M2262" s="846">
        <v>12300</v>
      </c>
      <c r="N2262" s="844">
        <v>2</v>
      </c>
      <c r="O2262" s="759">
        <v>6</v>
      </c>
      <c r="P2262" s="712">
        <v>18000</v>
      </c>
      <c r="Q2262" s="771"/>
    </row>
    <row r="2263" spans="1:17" s="770" customFormat="1" ht="24">
      <c r="A2263" s="729" t="s">
        <v>18644</v>
      </c>
      <c r="B2263" s="693" t="s">
        <v>7471</v>
      </c>
      <c r="C2263" s="690" t="s">
        <v>73</v>
      </c>
      <c r="D2263" s="583" t="s">
        <v>4197</v>
      </c>
      <c r="E2263" s="408">
        <v>6000</v>
      </c>
      <c r="F2263" s="690">
        <v>71732118</v>
      </c>
      <c r="G2263" s="583" t="s">
        <v>4198</v>
      </c>
      <c r="H2263" s="583" t="s">
        <v>1688</v>
      </c>
      <c r="I2263" s="583" t="s">
        <v>4121</v>
      </c>
      <c r="J2263" s="843" t="s">
        <v>4109</v>
      </c>
      <c r="K2263" s="845" t="s">
        <v>4163</v>
      </c>
      <c r="L2263" s="759">
        <v>1</v>
      </c>
      <c r="M2263" s="846">
        <v>11200</v>
      </c>
      <c r="N2263" s="844">
        <v>2</v>
      </c>
      <c r="O2263" s="759">
        <v>6</v>
      </c>
      <c r="P2263" s="712">
        <v>36000</v>
      </c>
      <c r="Q2263" s="771"/>
    </row>
    <row r="2264" spans="1:17" s="770" customFormat="1" ht="24">
      <c r="A2264" s="729" t="s">
        <v>18644</v>
      </c>
      <c r="B2264" s="693" t="s">
        <v>7471</v>
      </c>
      <c r="C2264" s="690" t="s">
        <v>73</v>
      </c>
      <c r="D2264" s="583" t="s">
        <v>4150</v>
      </c>
      <c r="E2264" s="408">
        <v>2400</v>
      </c>
      <c r="F2264" s="690">
        <v>6603589</v>
      </c>
      <c r="G2264" s="583" t="s">
        <v>4199</v>
      </c>
      <c r="H2264" s="583" t="s">
        <v>4200</v>
      </c>
      <c r="I2264" s="583"/>
      <c r="J2264" s="843" t="s">
        <v>4118</v>
      </c>
      <c r="K2264" s="845" t="s">
        <v>458</v>
      </c>
      <c r="L2264" s="759">
        <v>12</v>
      </c>
      <c r="M2264" s="846">
        <v>24500</v>
      </c>
      <c r="N2264" s="844">
        <v>2</v>
      </c>
      <c r="O2264" s="759">
        <v>6</v>
      </c>
      <c r="P2264" s="712">
        <v>14400</v>
      </c>
      <c r="Q2264" s="771"/>
    </row>
    <row r="2265" spans="1:17" s="770" customFormat="1" ht="24">
      <c r="A2265" s="729" t="s">
        <v>18644</v>
      </c>
      <c r="B2265" s="693" t="s">
        <v>7471</v>
      </c>
      <c r="C2265" s="690" t="s">
        <v>73</v>
      </c>
      <c r="D2265" s="583" t="s">
        <v>4201</v>
      </c>
      <c r="E2265" s="408">
        <v>10000</v>
      </c>
      <c r="F2265" s="690">
        <v>42477172</v>
      </c>
      <c r="G2265" s="583" t="s">
        <v>4202</v>
      </c>
      <c r="H2265" s="583" t="s">
        <v>4203</v>
      </c>
      <c r="I2265" s="583" t="s">
        <v>4121</v>
      </c>
      <c r="J2265" s="843" t="s">
        <v>4109</v>
      </c>
      <c r="K2265" s="845" t="s">
        <v>455</v>
      </c>
      <c r="L2265" s="759">
        <v>3</v>
      </c>
      <c r="M2265" s="846">
        <v>33966</v>
      </c>
      <c r="N2265" s="844">
        <v>2</v>
      </c>
      <c r="O2265" s="759">
        <v>6</v>
      </c>
      <c r="P2265" s="712">
        <v>60000</v>
      </c>
      <c r="Q2265" s="771"/>
    </row>
    <row r="2266" spans="1:17" s="770" customFormat="1" ht="24">
      <c r="A2266" s="729" t="s">
        <v>18644</v>
      </c>
      <c r="B2266" s="693" t="s">
        <v>7471</v>
      </c>
      <c r="C2266" s="690" t="s">
        <v>73</v>
      </c>
      <c r="D2266" s="583" t="s">
        <v>4204</v>
      </c>
      <c r="E2266" s="408">
        <v>5600</v>
      </c>
      <c r="F2266" s="690">
        <v>42876382</v>
      </c>
      <c r="G2266" s="583" t="s">
        <v>4205</v>
      </c>
      <c r="H2266" s="583" t="s">
        <v>4206</v>
      </c>
      <c r="I2266" s="583" t="s">
        <v>4121</v>
      </c>
      <c r="J2266" s="843" t="s">
        <v>4109</v>
      </c>
      <c r="K2266" s="845" t="s">
        <v>458</v>
      </c>
      <c r="L2266" s="759">
        <v>7</v>
      </c>
      <c r="M2266" s="846">
        <v>45300</v>
      </c>
      <c r="N2266" s="844">
        <v>2</v>
      </c>
      <c r="O2266" s="759">
        <v>6</v>
      </c>
      <c r="P2266" s="712">
        <v>35871</v>
      </c>
      <c r="Q2266" s="771"/>
    </row>
    <row r="2267" spans="1:17" s="770" customFormat="1" ht="24">
      <c r="A2267" s="729" t="s">
        <v>18644</v>
      </c>
      <c r="B2267" s="693" t="s">
        <v>7471</v>
      </c>
      <c r="C2267" s="690" t="s">
        <v>73</v>
      </c>
      <c r="D2267" s="583" t="s">
        <v>4150</v>
      </c>
      <c r="E2267" s="408">
        <v>2200</v>
      </c>
      <c r="F2267" s="690">
        <v>40129620</v>
      </c>
      <c r="G2267" s="583" t="s">
        <v>4207</v>
      </c>
      <c r="H2267" s="583" t="s">
        <v>4200</v>
      </c>
      <c r="I2267" s="583"/>
      <c r="J2267" s="843" t="s">
        <v>4118</v>
      </c>
      <c r="K2267" s="845" t="s">
        <v>458</v>
      </c>
      <c r="L2267" s="759">
        <v>12</v>
      </c>
      <c r="M2267" s="846">
        <v>22750</v>
      </c>
      <c r="N2267" s="844">
        <v>2</v>
      </c>
      <c r="O2267" s="759">
        <v>6</v>
      </c>
      <c r="P2267" s="712">
        <v>13200</v>
      </c>
      <c r="Q2267" s="771"/>
    </row>
    <row r="2268" spans="1:17" s="770" customFormat="1" ht="24">
      <c r="A2268" s="729" t="s">
        <v>18644</v>
      </c>
      <c r="B2268" s="693" t="s">
        <v>7471</v>
      </c>
      <c r="C2268" s="690" t="s">
        <v>73</v>
      </c>
      <c r="D2268" s="583" t="s">
        <v>4111</v>
      </c>
      <c r="E2268" s="408">
        <v>2900</v>
      </c>
      <c r="F2268" s="690">
        <v>48258876</v>
      </c>
      <c r="G2268" s="583" t="s">
        <v>4208</v>
      </c>
      <c r="H2268" s="583" t="s">
        <v>4190</v>
      </c>
      <c r="I2268" s="583" t="s">
        <v>4117</v>
      </c>
      <c r="J2268" s="843" t="s">
        <v>4118</v>
      </c>
      <c r="K2268" s="845" t="s">
        <v>4163</v>
      </c>
      <c r="L2268" s="759">
        <v>1</v>
      </c>
      <c r="M2268" s="846">
        <v>1933</v>
      </c>
      <c r="N2268" s="844">
        <v>2</v>
      </c>
      <c r="O2268" s="759">
        <v>6</v>
      </c>
      <c r="P2268" s="712">
        <v>17400</v>
      </c>
      <c r="Q2268" s="771"/>
    </row>
    <row r="2269" spans="1:17" s="770" customFormat="1" ht="24">
      <c r="A2269" s="729" t="s">
        <v>18644</v>
      </c>
      <c r="B2269" s="693" t="s">
        <v>7471</v>
      </c>
      <c r="C2269" s="690" t="s">
        <v>73</v>
      </c>
      <c r="D2269" s="583" t="s">
        <v>4209</v>
      </c>
      <c r="E2269" s="408">
        <v>3200</v>
      </c>
      <c r="F2269" s="690">
        <v>10226009</v>
      </c>
      <c r="G2269" s="583" t="s">
        <v>4210</v>
      </c>
      <c r="H2269" s="583" t="s">
        <v>4118</v>
      </c>
      <c r="I2269" s="583"/>
      <c r="J2269" s="843" t="s">
        <v>4211</v>
      </c>
      <c r="K2269" s="845" t="s">
        <v>458</v>
      </c>
      <c r="L2269" s="759">
        <v>12</v>
      </c>
      <c r="M2269" s="846">
        <v>39000</v>
      </c>
      <c r="N2269" s="844">
        <v>2</v>
      </c>
      <c r="O2269" s="759">
        <v>6</v>
      </c>
      <c r="P2269" s="712">
        <v>19200</v>
      </c>
      <c r="Q2269" s="771"/>
    </row>
    <row r="2270" spans="1:17" s="770" customFormat="1" ht="36">
      <c r="A2270" s="729" t="s">
        <v>18644</v>
      </c>
      <c r="B2270" s="693" t="s">
        <v>7471</v>
      </c>
      <c r="C2270" s="690" t="s">
        <v>73</v>
      </c>
      <c r="D2270" s="583" t="s">
        <v>4212</v>
      </c>
      <c r="E2270" s="408">
        <v>6500</v>
      </c>
      <c r="F2270" s="690">
        <v>29641431</v>
      </c>
      <c r="G2270" s="583" t="s">
        <v>4213</v>
      </c>
      <c r="H2270" s="583" t="s">
        <v>4214</v>
      </c>
      <c r="I2270" s="583" t="s">
        <v>4121</v>
      </c>
      <c r="J2270" s="843" t="s">
        <v>4109</v>
      </c>
      <c r="K2270" s="845" t="s">
        <v>453</v>
      </c>
      <c r="L2270" s="759">
        <v>12</v>
      </c>
      <c r="M2270" s="846">
        <v>78600</v>
      </c>
      <c r="N2270" s="844">
        <v>2</v>
      </c>
      <c r="O2270" s="759">
        <v>6</v>
      </c>
      <c r="P2270" s="712">
        <v>39000</v>
      </c>
      <c r="Q2270" s="771"/>
    </row>
    <row r="2271" spans="1:17" s="770" customFormat="1" ht="24">
      <c r="A2271" s="729" t="s">
        <v>18644</v>
      </c>
      <c r="B2271" s="693" t="s">
        <v>7471</v>
      </c>
      <c r="C2271" s="690" t="s">
        <v>73</v>
      </c>
      <c r="D2271" s="583" t="s">
        <v>4197</v>
      </c>
      <c r="E2271" s="408">
        <v>6000</v>
      </c>
      <c r="F2271" s="690">
        <v>42897276</v>
      </c>
      <c r="G2271" s="583" t="s">
        <v>4215</v>
      </c>
      <c r="H2271" s="583" t="s">
        <v>4216</v>
      </c>
      <c r="I2271" s="583" t="s">
        <v>4121</v>
      </c>
      <c r="J2271" s="843" t="s">
        <v>4109</v>
      </c>
      <c r="K2271" s="845" t="s">
        <v>4163</v>
      </c>
      <c r="L2271" s="759">
        <v>1</v>
      </c>
      <c r="M2271" s="846">
        <v>4200</v>
      </c>
      <c r="N2271" s="844" t="s">
        <v>455</v>
      </c>
      <c r="O2271" s="759">
        <v>2</v>
      </c>
      <c r="P2271" s="712">
        <v>11983.75</v>
      </c>
      <c r="Q2271" s="771"/>
    </row>
    <row r="2272" spans="1:17" s="770" customFormat="1" ht="28.9" customHeight="1">
      <c r="A2272" s="729" t="s">
        <v>18644</v>
      </c>
      <c r="B2272" s="693" t="s">
        <v>7471</v>
      </c>
      <c r="C2272" s="690" t="s">
        <v>73</v>
      </c>
      <c r="D2272" s="583" t="s">
        <v>4179</v>
      </c>
      <c r="E2272" s="408">
        <v>3200</v>
      </c>
      <c r="F2272" s="690">
        <v>9678982</v>
      </c>
      <c r="G2272" s="583" t="s">
        <v>4217</v>
      </c>
      <c r="H2272" s="583"/>
      <c r="I2272" s="583"/>
      <c r="J2272" s="843" t="s">
        <v>4181</v>
      </c>
      <c r="K2272" s="845" t="s">
        <v>4163</v>
      </c>
      <c r="L2272" s="759">
        <v>1</v>
      </c>
      <c r="M2272" s="846">
        <v>5973</v>
      </c>
      <c r="N2272" s="844">
        <v>2</v>
      </c>
      <c r="O2272" s="759">
        <v>6</v>
      </c>
      <c r="P2272" s="712">
        <v>19200</v>
      </c>
      <c r="Q2272" s="771"/>
    </row>
    <row r="2273" spans="1:17" s="770" customFormat="1" ht="28.9" customHeight="1">
      <c r="A2273" s="729" t="s">
        <v>18644</v>
      </c>
      <c r="B2273" s="693" t="s">
        <v>7471</v>
      </c>
      <c r="C2273" s="690" t="s">
        <v>73</v>
      </c>
      <c r="D2273" s="583" t="s">
        <v>4218</v>
      </c>
      <c r="E2273" s="408">
        <v>6000</v>
      </c>
      <c r="F2273" s="690">
        <v>42521758</v>
      </c>
      <c r="G2273" s="583" t="s">
        <v>4219</v>
      </c>
      <c r="H2273" s="583" t="s">
        <v>845</v>
      </c>
      <c r="I2273" s="583" t="s">
        <v>4121</v>
      </c>
      <c r="J2273" s="843" t="s">
        <v>4109</v>
      </c>
      <c r="K2273" s="845" t="s">
        <v>458</v>
      </c>
      <c r="L2273" s="759">
        <v>12</v>
      </c>
      <c r="M2273" s="846">
        <v>72600</v>
      </c>
      <c r="N2273" s="844">
        <v>2</v>
      </c>
      <c r="O2273" s="759">
        <v>6</v>
      </c>
      <c r="P2273" s="712">
        <v>36000</v>
      </c>
      <c r="Q2273" s="771"/>
    </row>
    <row r="2274" spans="1:17" s="770" customFormat="1" ht="24">
      <c r="A2274" s="729" t="s">
        <v>18644</v>
      </c>
      <c r="B2274" s="693" t="s">
        <v>7471</v>
      </c>
      <c r="C2274" s="690" t="s">
        <v>73</v>
      </c>
      <c r="D2274" s="583" t="s">
        <v>4114</v>
      </c>
      <c r="E2274" s="408">
        <v>4500</v>
      </c>
      <c r="F2274" s="690">
        <v>29297426</v>
      </c>
      <c r="G2274" s="583" t="s">
        <v>4220</v>
      </c>
      <c r="H2274" s="583" t="s">
        <v>4209</v>
      </c>
      <c r="I2274" s="583"/>
      <c r="J2274" s="843" t="s">
        <v>4118</v>
      </c>
      <c r="K2274" s="845" t="s">
        <v>455</v>
      </c>
      <c r="L2274" s="759">
        <v>3</v>
      </c>
      <c r="M2274" s="846">
        <v>13500</v>
      </c>
      <c r="N2274" s="844">
        <v>2</v>
      </c>
      <c r="O2274" s="759">
        <v>6</v>
      </c>
      <c r="P2274" s="712">
        <v>27000</v>
      </c>
      <c r="Q2274" s="771"/>
    </row>
    <row r="2275" spans="1:17" s="770" customFormat="1" ht="24">
      <c r="A2275" s="729" t="s">
        <v>18644</v>
      </c>
      <c r="B2275" s="693" t="s">
        <v>7471</v>
      </c>
      <c r="C2275" s="690" t="s">
        <v>73</v>
      </c>
      <c r="D2275" s="583" t="s">
        <v>4111</v>
      </c>
      <c r="E2275" s="408">
        <v>1800</v>
      </c>
      <c r="F2275" s="690">
        <v>70313783</v>
      </c>
      <c r="G2275" s="583" t="s">
        <v>4221</v>
      </c>
      <c r="H2275" s="583" t="s">
        <v>4209</v>
      </c>
      <c r="I2275" s="583"/>
      <c r="J2275" s="843" t="s">
        <v>4118</v>
      </c>
      <c r="K2275" s="845" t="s">
        <v>455</v>
      </c>
      <c r="L2275" s="759">
        <v>4</v>
      </c>
      <c r="M2275" s="846">
        <v>7500</v>
      </c>
      <c r="N2275" s="844">
        <v>2</v>
      </c>
      <c r="O2275" s="759">
        <v>6</v>
      </c>
      <c r="P2275" s="712">
        <v>10800</v>
      </c>
      <c r="Q2275" s="771"/>
    </row>
    <row r="2276" spans="1:17" s="770" customFormat="1" ht="24">
      <c r="A2276" s="729" t="s">
        <v>18644</v>
      </c>
      <c r="B2276" s="693" t="s">
        <v>7471</v>
      </c>
      <c r="C2276" s="690" t="s">
        <v>73</v>
      </c>
      <c r="D2276" s="583" t="s">
        <v>1688</v>
      </c>
      <c r="E2276" s="408">
        <v>10500</v>
      </c>
      <c r="F2276" s="690">
        <v>8784769</v>
      </c>
      <c r="G2276" s="583" t="s">
        <v>4222</v>
      </c>
      <c r="H2276" s="583" t="s">
        <v>1688</v>
      </c>
      <c r="I2276" s="583" t="s">
        <v>4121</v>
      </c>
      <c r="J2276" s="843" t="s">
        <v>4109</v>
      </c>
      <c r="K2276" s="845" t="s">
        <v>458</v>
      </c>
      <c r="L2276" s="759">
        <v>12</v>
      </c>
      <c r="M2276" s="846">
        <v>126600</v>
      </c>
      <c r="N2276" s="844">
        <v>2</v>
      </c>
      <c r="O2276" s="759">
        <v>6</v>
      </c>
      <c r="P2276" s="712">
        <v>63000</v>
      </c>
      <c r="Q2276" s="771"/>
    </row>
    <row r="2277" spans="1:17" s="770" customFormat="1" ht="24">
      <c r="A2277" s="729" t="s">
        <v>18644</v>
      </c>
      <c r="B2277" s="693" t="s">
        <v>7471</v>
      </c>
      <c r="C2277" s="690" t="s">
        <v>73</v>
      </c>
      <c r="D2277" s="583" t="s">
        <v>4223</v>
      </c>
      <c r="E2277" s="408">
        <v>4500</v>
      </c>
      <c r="F2277" s="690">
        <v>41481722</v>
      </c>
      <c r="G2277" s="583" t="s">
        <v>4224</v>
      </c>
      <c r="H2277" s="583" t="s">
        <v>4225</v>
      </c>
      <c r="I2277" s="583" t="s">
        <v>4117</v>
      </c>
      <c r="J2277" s="843" t="s">
        <v>4117</v>
      </c>
      <c r="K2277" s="845" t="s">
        <v>458</v>
      </c>
      <c r="L2277" s="759">
        <v>12</v>
      </c>
      <c r="M2277" s="846">
        <v>42600</v>
      </c>
      <c r="N2277" s="844">
        <v>2</v>
      </c>
      <c r="O2277" s="759">
        <v>6</v>
      </c>
      <c r="P2277" s="712">
        <v>27000</v>
      </c>
      <c r="Q2277" s="771"/>
    </row>
    <row r="2278" spans="1:17" s="770" customFormat="1" ht="24">
      <c r="A2278" s="729" t="s">
        <v>18644</v>
      </c>
      <c r="B2278" s="693" t="s">
        <v>7471</v>
      </c>
      <c r="C2278" s="690" t="s">
        <v>73</v>
      </c>
      <c r="D2278" s="583" t="s">
        <v>4226</v>
      </c>
      <c r="E2278" s="408">
        <v>5000</v>
      </c>
      <c r="F2278" s="690">
        <v>10000225</v>
      </c>
      <c r="G2278" s="583" t="s">
        <v>4227</v>
      </c>
      <c r="H2278" s="583" t="s">
        <v>4155</v>
      </c>
      <c r="I2278" s="583" t="s">
        <v>802</v>
      </c>
      <c r="J2278" s="843" t="s">
        <v>4109</v>
      </c>
      <c r="K2278" s="845" t="s">
        <v>458</v>
      </c>
      <c r="L2278" s="759">
        <v>12</v>
      </c>
      <c r="M2278" s="846">
        <v>51600</v>
      </c>
      <c r="N2278" s="844">
        <v>2</v>
      </c>
      <c r="O2278" s="759">
        <v>6</v>
      </c>
      <c r="P2278" s="712">
        <v>30000</v>
      </c>
      <c r="Q2278" s="771"/>
    </row>
    <row r="2279" spans="1:17" s="770" customFormat="1" ht="24">
      <c r="A2279" s="729" t="s">
        <v>18644</v>
      </c>
      <c r="B2279" s="693" t="s">
        <v>7471</v>
      </c>
      <c r="C2279" s="690" t="s">
        <v>73</v>
      </c>
      <c r="D2279" s="583" t="s">
        <v>4228</v>
      </c>
      <c r="E2279" s="408">
        <v>4500</v>
      </c>
      <c r="F2279" s="690">
        <v>43909148</v>
      </c>
      <c r="G2279" s="583" t="s">
        <v>4229</v>
      </c>
      <c r="H2279" s="583" t="s">
        <v>4209</v>
      </c>
      <c r="I2279" s="583"/>
      <c r="J2279" s="843" t="s">
        <v>4118</v>
      </c>
      <c r="K2279" s="845" t="s">
        <v>4163</v>
      </c>
      <c r="L2279" s="759">
        <v>1</v>
      </c>
      <c r="M2279" s="846">
        <v>8400</v>
      </c>
      <c r="N2279" s="844">
        <v>2</v>
      </c>
      <c r="O2279" s="759">
        <v>6</v>
      </c>
      <c r="P2279" s="712">
        <v>27000</v>
      </c>
      <c r="Q2279" s="771"/>
    </row>
    <row r="2280" spans="1:17" s="770" customFormat="1" ht="24">
      <c r="A2280" s="729" t="s">
        <v>18644</v>
      </c>
      <c r="B2280" s="693" t="s">
        <v>7471</v>
      </c>
      <c r="C2280" s="690" t="s">
        <v>73</v>
      </c>
      <c r="D2280" s="583" t="s">
        <v>4114</v>
      </c>
      <c r="E2280" s="408">
        <v>4500</v>
      </c>
      <c r="F2280" s="690">
        <v>41379156</v>
      </c>
      <c r="G2280" s="583" t="s">
        <v>4230</v>
      </c>
      <c r="H2280" s="583" t="s">
        <v>4175</v>
      </c>
      <c r="I2280" s="583" t="s">
        <v>802</v>
      </c>
      <c r="J2280" s="843" t="s">
        <v>4109</v>
      </c>
      <c r="K2280" s="845" t="s">
        <v>4163</v>
      </c>
      <c r="L2280" s="759">
        <v>3</v>
      </c>
      <c r="M2280" s="846">
        <v>13500</v>
      </c>
      <c r="N2280" s="844">
        <v>2</v>
      </c>
      <c r="O2280" s="759">
        <v>6</v>
      </c>
      <c r="P2280" s="712">
        <v>27000</v>
      </c>
      <c r="Q2280" s="771"/>
    </row>
    <row r="2281" spans="1:17" s="770" customFormat="1" ht="24">
      <c r="A2281" s="729" t="s">
        <v>18644</v>
      </c>
      <c r="B2281" s="693" t="s">
        <v>7471</v>
      </c>
      <c r="C2281" s="690" t="s">
        <v>73</v>
      </c>
      <c r="D2281" s="583" t="s">
        <v>4150</v>
      </c>
      <c r="E2281" s="408">
        <v>2400</v>
      </c>
      <c r="F2281" s="690">
        <v>41304141</v>
      </c>
      <c r="G2281" s="583" t="s">
        <v>4231</v>
      </c>
      <c r="H2281" s="583" t="s">
        <v>4152</v>
      </c>
      <c r="I2281" s="583"/>
      <c r="J2281" s="843" t="s">
        <v>4118</v>
      </c>
      <c r="K2281" s="845" t="s">
        <v>455</v>
      </c>
      <c r="L2281" s="759">
        <v>5</v>
      </c>
      <c r="M2281" s="846">
        <v>12300</v>
      </c>
      <c r="N2281" s="844">
        <v>2</v>
      </c>
      <c r="O2281" s="759">
        <v>6</v>
      </c>
      <c r="P2281" s="712">
        <v>14400</v>
      </c>
      <c r="Q2281" s="771"/>
    </row>
    <row r="2282" spans="1:17" s="770" customFormat="1" ht="24">
      <c r="A2282" s="729" t="s">
        <v>18644</v>
      </c>
      <c r="B2282" s="693" t="s">
        <v>7471</v>
      </c>
      <c r="C2282" s="690" t="s">
        <v>73</v>
      </c>
      <c r="D2282" s="583" t="s">
        <v>4232</v>
      </c>
      <c r="E2282" s="408">
        <v>4000</v>
      </c>
      <c r="F2282" s="690" t="s">
        <v>4233</v>
      </c>
      <c r="G2282" s="583" t="s">
        <v>4234</v>
      </c>
      <c r="H2282" s="583" t="s">
        <v>4235</v>
      </c>
      <c r="I2282" s="583" t="s">
        <v>771</v>
      </c>
      <c r="J2282" s="843" t="s">
        <v>4109</v>
      </c>
      <c r="K2282" s="845">
        <v>1</v>
      </c>
      <c r="L2282" s="759">
        <v>4</v>
      </c>
      <c r="M2282" s="846">
        <v>20933.333333333332</v>
      </c>
      <c r="N2282" s="844"/>
      <c r="O2282" s="759"/>
      <c r="P2282" s="712"/>
      <c r="Q2282" s="771"/>
    </row>
    <row r="2283" spans="1:17" s="770" customFormat="1" ht="24">
      <c r="A2283" s="729" t="s">
        <v>18644</v>
      </c>
      <c r="B2283" s="693" t="s">
        <v>7471</v>
      </c>
      <c r="C2283" s="690" t="s">
        <v>73</v>
      </c>
      <c r="D2283" s="583" t="s">
        <v>4236</v>
      </c>
      <c r="E2283" s="408">
        <v>9000</v>
      </c>
      <c r="F2283" s="690">
        <v>43721169</v>
      </c>
      <c r="G2283" s="583" t="s">
        <v>4237</v>
      </c>
      <c r="H2283" s="583" t="s">
        <v>4146</v>
      </c>
      <c r="I2283" s="583" t="s">
        <v>4121</v>
      </c>
      <c r="J2283" s="843" t="s">
        <v>4109</v>
      </c>
      <c r="K2283" s="845" t="s">
        <v>455</v>
      </c>
      <c r="L2283" s="759">
        <v>3</v>
      </c>
      <c r="M2283" s="846">
        <v>27000</v>
      </c>
      <c r="N2283" s="844">
        <v>2</v>
      </c>
      <c r="O2283" s="759">
        <v>6</v>
      </c>
      <c r="P2283" s="712">
        <v>54000</v>
      </c>
      <c r="Q2283" s="771"/>
    </row>
    <row r="2284" spans="1:17" s="770" customFormat="1" ht="24">
      <c r="A2284" s="729" t="s">
        <v>18644</v>
      </c>
      <c r="B2284" s="693" t="s">
        <v>7471</v>
      </c>
      <c r="C2284" s="690" t="s">
        <v>73</v>
      </c>
      <c r="D2284" s="583" t="s">
        <v>4238</v>
      </c>
      <c r="E2284" s="408">
        <v>10000</v>
      </c>
      <c r="F2284" s="690">
        <v>40646681</v>
      </c>
      <c r="G2284" s="583" t="s">
        <v>4239</v>
      </c>
      <c r="H2284" s="583" t="s">
        <v>3289</v>
      </c>
      <c r="I2284" s="583" t="s">
        <v>771</v>
      </c>
      <c r="J2284" s="843" t="s">
        <v>4109</v>
      </c>
      <c r="K2284" s="845">
        <v>2</v>
      </c>
      <c r="L2284" s="759">
        <v>5</v>
      </c>
      <c r="M2284" s="846">
        <v>55817.58</v>
      </c>
      <c r="N2284" s="844"/>
      <c r="O2284" s="759"/>
      <c r="P2284" s="712"/>
      <c r="Q2284" s="771"/>
    </row>
    <row r="2285" spans="1:17" s="770" customFormat="1" ht="24">
      <c r="A2285" s="729" t="s">
        <v>18644</v>
      </c>
      <c r="B2285" s="693" t="s">
        <v>7471</v>
      </c>
      <c r="C2285" s="690" t="s">
        <v>73</v>
      </c>
      <c r="D2285" s="583" t="s">
        <v>4111</v>
      </c>
      <c r="E2285" s="408">
        <v>3000</v>
      </c>
      <c r="F2285" s="690">
        <v>41135842</v>
      </c>
      <c r="G2285" s="583" t="s">
        <v>4240</v>
      </c>
      <c r="H2285" s="583" t="s">
        <v>4209</v>
      </c>
      <c r="I2285" s="583"/>
      <c r="J2285" s="843" t="s">
        <v>4118</v>
      </c>
      <c r="K2285" s="845" t="s">
        <v>455</v>
      </c>
      <c r="L2285" s="759">
        <v>6</v>
      </c>
      <c r="M2285" s="846">
        <v>18300</v>
      </c>
      <c r="N2285" s="844">
        <v>2</v>
      </c>
      <c r="O2285" s="759">
        <v>6</v>
      </c>
      <c r="P2285" s="712">
        <v>18000</v>
      </c>
      <c r="Q2285" s="771"/>
    </row>
    <row r="2286" spans="1:17" s="770" customFormat="1" ht="36">
      <c r="A2286" s="729" t="s">
        <v>18644</v>
      </c>
      <c r="B2286" s="693" t="s">
        <v>7471</v>
      </c>
      <c r="C2286" s="690" t="s">
        <v>73</v>
      </c>
      <c r="D2286" s="583" t="s">
        <v>4241</v>
      </c>
      <c r="E2286" s="408">
        <v>10000</v>
      </c>
      <c r="F2286" s="690">
        <v>42658664</v>
      </c>
      <c r="G2286" s="583" t="s">
        <v>4242</v>
      </c>
      <c r="H2286" s="583" t="s">
        <v>4214</v>
      </c>
      <c r="I2286" s="583" t="s">
        <v>4121</v>
      </c>
      <c r="J2286" s="843" t="s">
        <v>4109</v>
      </c>
      <c r="K2286" s="845" t="s">
        <v>458</v>
      </c>
      <c r="L2286" s="759">
        <v>12</v>
      </c>
      <c r="M2286" s="846">
        <v>120600</v>
      </c>
      <c r="N2286" s="844">
        <v>3</v>
      </c>
      <c r="O2286" s="759">
        <v>6</v>
      </c>
      <c r="P2286" s="712">
        <v>60000</v>
      </c>
      <c r="Q2286" s="771"/>
    </row>
    <row r="2287" spans="1:17" s="770" customFormat="1" ht="36">
      <c r="A2287" s="729" t="s">
        <v>18644</v>
      </c>
      <c r="B2287" s="693" t="s">
        <v>7471</v>
      </c>
      <c r="C2287" s="690" t="s">
        <v>73</v>
      </c>
      <c r="D2287" s="583" t="s">
        <v>4243</v>
      </c>
      <c r="E2287" s="408">
        <v>8000</v>
      </c>
      <c r="F2287" s="690">
        <v>10111995</v>
      </c>
      <c r="G2287" s="583" t="s">
        <v>4244</v>
      </c>
      <c r="H2287" s="583" t="s">
        <v>4245</v>
      </c>
      <c r="I2287" s="583" t="s">
        <v>802</v>
      </c>
      <c r="J2287" s="843" t="s">
        <v>4109</v>
      </c>
      <c r="K2287" s="845" t="s">
        <v>455</v>
      </c>
      <c r="L2287" s="759">
        <v>5</v>
      </c>
      <c r="M2287" s="846">
        <v>40300</v>
      </c>
      <c r="N2287" s="844">
        <v>2</v>
      </c>
      <c r="O2287" s="759">
        <v>6</v>
      </c>
      <c r="P2287" s="712">
        <v>48000</v>
      </c>
      <c r="Q2287" s="771"/>
    </row>
    <row r="2288" spans="1:17" s="770" customFormat="1" ht="24">
      <c r="A2288" s="729" t="s">
        <v>18644</v>
      </c>
      <c r="B2288" s="693" t="s">
        <v>7471</v>
      </c>
      <c r="C2288" s="690" t="s">
        <v>73</v>
      </c>
      <c r="D2288" s="583" t="s">
        <v>4246</v>
      </c>
      <c r="E2288" s="408">
        <v>6000</v>
      </c>
      <c r="F2288" s="690">
        <v>40443665</v>
      </c>
      <c r="G2288" s="583" t="s">
        <v>4247</v>
      </c>
      <c r="H2288" s="583" t="s">
        <v>4188</v>
      </c>
      <c r="I2288" s="583" t="s">
        <v>4121</v>
      </c>
      <c r="J2288" s="843" t="s">
        <v>4109</v>
      </c>
      <c r="K2288" s="845" t="s">
        <v>455</v>
      </c>
      <c r="L2288" s="759">
        <v>3</v>
      </c>
      <c r="M2288" s="846">
        <v>21700</v>
      </c>
      <c r="N2288" s="844">
        <v>2</v>
      </c>
      <c r="O2288" s="759">
        <v>6</v>
      </c>
      <c r="P2288" s="712">
        <v>36000</v>
      </c>
      <c r="Q2288" s="771"/>
    </row>
    <row r="2289" spans="1:17" s="770" customFormat="1" ht="24">
      <c r="A2289" s="729" t="s">
        <v>18644</v>
      </c>
      <c r="B2289" s="693" t="s">
        <v>7471</v>
      </c>
      <c r="C2289" s="690" t="s">
        <v>73</v>
      </c>
      <c r="D2289" s="583" t="s">
        <v>4248</v>
      </c>
      <c r="E2289" s="408">
        <v>3500</v>
      </c>
      <c r="F2289" s="690">
        <v>41243685</v>
      </c>
      <c r="G2289" s="583" t="s">
        <v>4249</v>
      </c>
      <c r="H2289" s="583" t="s">
        <v>4116</v>
      </c>
      <c r="I2289" s="583" t="s">
        <v>4117</v>
      </c>
      <c r="J2289" s="843" t="s">
        <v>4118</v>
      </c>
      <c r="K2289" s="845" t="s">
        <v>455</v>
      </c>
      <c r="L2289" s="759">
        <v>3</v>
      </c>
      <c r="M2289" s="846">
        <v>12200</v>
      </c>
      <c r="N2289" s="844">
        <v>2</v>
      </c>
      <c r="O2289" s="759">
        <v>6</v>
      </c>
      <c r="P2289" s="712">
        <v>21000</v>
      </c>
      <c r="Q2289" s="771"/>
    </row>
    <row r="2290" spans="1:17" s="770" customFormat="1" ht="24">
      <c r="A2290" s="729" t="s">
        <v>18644</v>
      </c>
      <c r="B2290" s="693" t="s">
        <v>7471</v>
      </c>
      <c r="C2290" s="690" t="s">
        <v>73</v>
      </c>
      <c r="D2290" s="583" t="s">
        <v>4250</v>
      </c>
      <c r="E2290" s="408">
        <v>6500</v>
      </c>
      <c r="F2290" s="690">
        <v>70276683</v>
      </c>
      <c r="G2290" s="583" t="s">
        <v>4251</v>
      </c>
      <c r="H2290" s="583" t="s">
        <v>4141</v>
      </c>
      <c r="I2290" s="583" t="s">
        <v>4121</v>
      </c>
      <c r="J2290" s="843" t="s">
        <v>4109</v>
      </c>
      <c r="K2290" s="845" t="s">
        <v>458</v>
      </c>
      <c r="L2290" s="759">
        <v>12</v>
      </c>
      <c r="M2290" s="846">
        <v>78600</v>
      </c>
      <c r="N2290" s="844">
        <v>4</v>
      </c>
      <c r="O2290" s="759">
        <v>6</v>
      </c>
      <c r="P2290" s="712">
        <v>39000</v>
      </c>
      <c r="Q2290" s="771"/>
    </row>
    <row r="2291" spans="1:17" s="770" customFormat="1" ht="24">
      <c r="A2291" s="729" t="s">
        <v>18644</v>
      </c>
      <c r="B2291" s="693" t="s">
        <v>7471</v>
      </c>
      <c r="C2291" s="690" t="s">
        <v>73</v>
      </c>
      <c r="D2291" s="583" t="s">
        <v>4111</v>
      </c>
      <c r="E2291" s="408">
        <v>3000</v>
      </c>
      <c r="F2291" s="690">
        <v>76750718</v>
      </c>
      <c r="G2291" s="583" t="s">
        <v>4252</v>
      </c>
      <c r="H2291" s="583" t="s">
        <v>4253</v>
      </c>
      <c r="I2291" s="583" t="s">
        <v>4121</v>
      </c>
      <c r="J2291" s="843" t="s">
        <v>4109</v>
      </c>
      <c r="K2291" s="845" t="s">
        <v>458</v>
      </c>
      <c r="L2291" s="759">
        <v>12</v>
      </c>
      <c r="M2291" s="846">
        <v>36600</v>
      </c>
      <c r="N2291" s="844">
        <v>2</v>
      </c>
      <c r="O2291" s="759">
        <v>6</v>
      </c>
      <c r="P2291" s="712">
        <v>18000</v>
      </c>
      <c r="Q2291" s="771"/>
    </row>
    <row r="2292" spans="1:17" s="770" customFormat="1" ht="24">
      <c r="A2292" s="729" t="s">
        <v>18644</v>
      </c>
      <c r="B2292" s="693" t="s">
        <v>7471</v>
      </c>
      <c r="C2292" s="690" t="s">
        <v>73</v>
      </c>
      <c r="D2292" s="583" t="s">
        <v>4111</v>
      </c>
      <c r="E2292" s="408">
        <v>4500</v>
      </c>
      <c r="F2292" s="690">
        <v>45627373</v>
      </c>
      <c r="G2292" s="583" t="s">
        <v>4254</v>
      </c>
      <c r="H2292" s="583" t="s">
        <v>4255</v>
      </c>
      <c r="I2292" s="583"/>
      <c r="J2292" s="843" t="s">
        <v>1031</v>
      </c>
      <c r="K2292" s="845" t="s">
        <v>458</v>
      </c>
      <c r="L2292" s="759">
        <v>12</v>
      </c>
      <c r="M2292" s="846">
        <v>54600</v>
      </c>
      <c r="N2292" s="844">
        <v>2</v>
      </c>
      <c r="O2292" s="759">
        <v>6</v>
      </c>
      <c r="P2292" s="712">
        <v>27000</v>
      </c>
      <c r="Q2292" s="771"/>
    </row>
    <row r="2293" spans="1:17" s="770" customFormat="1" ht="24">
      <c r="A2293" s="729" t="s">
        <v>18644</v>
      </c>
      <c r="B2293" s="693" t="s">
        <v>7471</v>
      </c>
      <c r="C2293" s="690" t="s">
        <v>73</v>
      </c>
      <c r="D2293" s="583" t="s">
        <v>4256</v>
      </c>
      <c r="E2293" s="408">
        <v>5000</v>
      </c>
      <c r="F2293" s="690">
        <v>43825292</v>
      </c>
      <c r="G2293" s="583" t="s">
        <v>4257</v>
      </c>
      <c r="H2293" s="583" t="s">
        <v>4258</v>
      </c>
      <c r="I2293" s="583" t="s">
        <v>4121</v>
      </c>
      <c r="J2293" s="843" t="s">
        <v>4109</v>
      </c>
      <c r="K2293" s="845" t="s">
        <v>455</v>
      </c>
      <c r="L2293" s="759">
        <v>5</v>
      </c>
      <c r="M2293" s="846">
        <v>25300</v>
      </c>
      <c r="N2293" s="844">
        <v>5</v>
      </c>
      <c r="O2293" s="759">
        <v>6</v>
      </c>
      <c r="P2293" s="712">
        <v>30000</v>
      </c>
      <c r="Q2293" s="771"/>
    </row>
    <row r="2294" spans="1:17" s="770" customFormat="1" ht="24">
      <c r="A2294" s="729" t="s">
        <v>18644</v>
      </c>
      <c r="B2294" s="693" t="s">
        <v>7471</v>
      </c>
      <c r="C2294" s="690" t="s">
        <v>73</v>
      </c>
      <c r="D2294" s="583" t="s">
        <v>4259</v>
      </c>
      <c r="E2294" s="408">
        <v>7500</v>
      </c>
      <c r="F2294" s="690">
        <v>3383759</v>
      </c>
      <c r="G2294" s="583" t="s">
        <v>4260</v>
      </c>
      <c r="H2294" s="583" t="s">
        <v>4261</v>
      </c>
      <c r="I2294" s="583" t="s">
        <v>4121</v>
      </c>
      <c r="J2294" s="843" t="s">
        <v>4109</v>
      </c>
      <c r="K2294" s="845" t="s">
        <v>458</v>
      </c>
      <c r="L2294" s="759">
        <v>12</v>
      </c>
      <c r="M2294" s="846">
        <v>90600</v>
      </c>
      <c r="N2294" s="844" t="s">
        <v>455</v>
      </c>
      <c r="O2294" s="759" t="s">
        <v>455</v>
      </c>
      <c r="P2294" s="712">
        <v>6000</v>
      </c>
      <c r="Q2294" s="771"/>
    </row>
    <row r="2295" spans="1:17" s="770" customFormat="1" ht="24">
      <c r="A2295" s="729" t="s">
        <v>18644</v>
      </c>
      <c r="B2295" s="693" t="s">
        <v>7471</v>
      </c>
      <c r="C2295" s="690" t="s">
        <v>73</v>
      </c>
      <c r="D2295" s="583" t="s">
        <v>4238</v>
      </c>
      <c r="E2295" s="408">
        <v>10000</v>
      </c>
      <c r="F2295" s="690">
        <v>42086848</v>
      </c>
      <c r="G2295" s="583" t="s">
        <v>4262</v>
      </c>
      <c r="H2295" s="583" t="s">
        <v>4263</v>
      </c>
      <c r="I2295" s="583" t="s">
        <v>771</v>
      </c>
      <c r="J2295" s="843" t="s">
        <v>4109</v>
      </c>
      <c r="K2295" s="845">
        <v>3</v>
      </c>
      <c r="L2295" s="759">
        <v>9</v>
      </c>
      <c r="M2295" s="846">
        <v>90000</v>
      </c>
      <c r="N2295" s="844"/>
      <c r="O2295" s="759"/>
      <c r="P2295" s="712"/>
      <c r="Q2295" s="771"/>
    </row>
    <row r="2296" spans="1:17" s="770" customFormat="1" ht="24">
      <c r="A2296" s="729" t="s">
        <v>18644</v>
      </c>
      <c r="B2296" s="693" t="s">
        <v>7471</v>
      </c>
      <c r="C2296" s="690" t="s">
        <v>73</v>
      </c>
      <c r="D2296" s="583" t="s">
        <v>4264</v>
      </c>
      <c r="E2296" s="408">
        <v>4100</v>
      </c>
      <c r="F2296" s="690">
        <v>10351586</v>
      </c>
      <c r="G2296" s="583" t="s">
        <v>4265</v>
      </c>
      <c r="H2296" s="583" t="s">
        <v>4266</v>
      </c>
      <c r="I2296" s="583" t="s">
        <v>4118</v>
      </c>
      <c r="J2296" s="843" t="s">
        <v>4118</v>
      </c>
      <c r="K2296" s="845" t="s">
        <v>458</v>
      </c>
      <c r="L2296" s="759">
        <v>12</v>
      </c>
      <c r="M2296" s="846">
        <v>49800</v>
      </c>
      <c r="N2296" s="844">
        <v>2</v>
      </c>
      <c r="O2296" s="759">
        <v>6</v>
      </c>
      <c r="P2296" s="712">
        <v>24600</v>
      </c>
      <c r="Q2296" s="771"/>
    </row>
    <row r="2297" spans="1:17" s="770" customFormat="1" ht="24">
      <c r="A2297" s="729" t="s">
        <v>18644</v>
      </c>
      <c r="B2297" s="693" t="s">
        <v>7471</v>
      </c>
      <c r="C2297" s="690" t="s">
        <v>73</v>
      </c>
      <c r="D2297" s="583" t="s">
        <v>4267</v>
      </c>
      <c r="E2297" s="408">
        <v>1800</v>
      </c>
      <c r="F2297" s="690">
        <v>9346288</v>
      </c>
      <c r="G2297" s="583" t="s">
        <v>4268</v>
      </c>
      <c r="H2297" s="583" t="s">
        <v>4269</v>
      </c>
      <c r="I2297" s="583" t="s">
        <v>4118</v>
      </c>
      <c r="J2297" s="843" t="s">
        <v>4118</v>
      </c>
      <c r="K2297" s="845" t="s">
        <v>458</v>
      </c>
      <c r="L2297" s="759">
        <v>12</v>
      </c>
      <c r="M2297" s="846">
        <v>22200</v>
      </c>
      <c r="N2297" s="844">
        <v>2</v>
      </c>
      <c r="O2297" s="759">
        <v>6</v>
      </c>
      <c r="P2297" s="712">
        <v>10800</v>
      </c>
      <c r="Q2297" s="771"/>
    </row>
    <row r="2298" spans="1:17" s="770" customFormat="1" ht="24">
      <c r="A2298" s="729" t="s">
        <v>18644</v>
      </c>
      <c r="B2298" s="693" t="s">
        <v>7471</v>
      </c>
      <c r="C2298" s="690" t="s">
        <v>73</v>
      </c>
      <c r="D2298" s="583" t="s">
        <v>4270</v>
      </c>
      <c r="E2298" s="408">
        <v>7000</v>
      </c>
      <c r="F2298" s="690">
        <v>7725199</v>
      </c>
      <c r="G2298" s="583" t="s">
        <v>4271</v>
      </c>
      <c r="H2298" s="583" t="s">
        <v>4272</v>
      </c>
      <c r="I2298" s="583" t="s">
        <v>4121</v>
      </c>
      <c r="J2298" s="843" t="s">
        <v>4109</v>
      </c>
      <c r="K2298" s="845" t="s">
        <v>455</v>
      </c>
      <c r="L2298" s="759">
        <v>8</v>
      </c>
      <c r="M2298" s="846">
        <v>61433</v>
      </c>
      <c r="N2298" s="844">
        <v>2</v>
      </c>
      <c r="O2298" s="759">
        <v>6</v>
      </c>
      <c r="P2298" s="712">
        <v>42000</v>
      </c>
      <c r="Q2298" s="771"/>
    </row>
    <row r="2299" spans="1:17" s="770" customFormat="1" ht="24">
      <c r="A2299" s="729" t="s">
        <v>18644</v>
      </c>
      <c r="B2299" s="693" t="s">
        <v>7471</v>
      </c>
      <c r="C2299" s="690" t="s">
        <v>73</v>
      </c>
      <c r="D2299" s="583" t="s">
        <v>4273</v>
      </c>
      <c r="E2299" s="408">
        <v>3000</v>
      </c>
      <c r="F2299" s="690">
        <v>46638077</v>
      </c>
      <c r="G2299" s="583" t="s">
        <v>4274</v>
      </c>
      <c r="H2299" s="583" t="s">
        <v>4275</v>
      </c>
      <c r="I2299" s="583"/>
      <c r="J2299" s="843" t="s">
        <v>4273</v>
      </c>
      <c r="K2299" s="845" t="s">
        <v>455</v>
      </c>
      <c r="L2299" s="759">
        <v>3</v>
      </c>
      <c r="M2299" s="846">
        <v>11000</v>
      </c>
      <c r="N2299" s="844">
        <v>2</v>
      </c>
      <c r="O2299" s="759">
        <v>6</v>
      </c>
      <c r="P2299" s="712">
        <v>18000</v>
      </c>
      <c r="Q2299" s="771"/>
    </row>
    <row r="2300" spans="1:17" s="770" customFormat="1" ht="24">
      <c r="A2300" s="729" t="s">
        <v>18644</v>
      </c>
      <c r="B2300" s="693" t="s">
        <v>7471</v>
      </c>
      <c r="C2300" s="690" t="s">
        <v>73</v>
      </c>
      <c r="D2300" s="583" t="s">
        <v>4276</v>
      </c>
      <c r="E2300" s="408">
        <v>6500</v>
      </c>
      <c r="F2300" s="690">
        <v>40070870</v>
      </c>
      <c r="G2300" s="583" t="s">
        <v>4277</v>
      </c>
      <c r="H2300" s="583" t="s">
        <v>4146</v>
      </c>
      <c r="I2300" s="583" t="s">
        <v>4121</v>
      </c>
      <c r="J2300" s="843" t="s">
        <v>4109</v>
      </c>
      <c r="K2300" s="845" t="s">
        <v>458</v>
      </c>
      <c r="L2300" s="759">
        <v>12</v>
      </c>
      <c r="M2300" s="846">
        <v>78600</v>
      </c>
      <c r="N2300" s="844">
        <v>2</v>
      </c>
      <c r="O2300" s="759">
        <v>6</v>
      </c>
      <c r="P2300" s="712">
        <v>39000</v>
      </c>
      <c r="Q2300" s="771"/>
    </row>
    <row r="2301" spans="1:17" s="770" customFormat="1" ht="24">
      <c r="A2301" s="729" t="s">
        <v>18644</v>
      </c>
      <c r="B2301" s="693" t="s">
        <v>7471</v>
      </c>
      <c r="C2301" s="690" t="s">
        <v>73</v>
      </c>
      <c r="D2301" s="583" t="s">
        <v>4278</v>
      </c>
      <c r="E2301" s="408">
        <v>7500</v>
      </c>
      <c r="F2301" s="690">
        <v>10287466</v>
      </c>
      <c r="G2301" s="583" t="s">
        <v>4279</v>
      </c>
      <c r="H2301" s="583" t="s">
        <v>4258</v>
      </c>
      <c r="I2301" s="583" t="s">
        <v>4121</v>
      </c>
      <c r="J2301" s="843" t="s">
        <v>4109</v>
      </c>
      <c r="K2301" s="845" t="s">
        <v>458</v>
      </c>
      <c r="L2301" s="759">
        <v>12</v>
      </c>
      <c r="M2301" s="846">
        <v>90600</v>
      </c>
      <c r="N2301" s="844">
        <v>2</v>
      </c>
      <c r="O2301" s="759">
        <v>6</v>
      </c>
      <c r="P2301" s="712">
        <v>45000</v>
      </c>
      <c r="Q2301" s="771"/>
    </row>
    <row r="2302" spans="1:17" s="770" customFormat="1" ht="24">
      <c r="A2302" s="729" t="s">
        <v>18644</v>
      </c>
      <c r="B2302" s="693" t="s">
        <v>7471</v>
      </c>
      <c r="C2302" s="690" t="s">
        <v>73</v>
      </c>
      <c r="D2302" s="583" t="s">
        <v>4280</v>
      </c>
      <c r="E2302" s="408">
        <v>10000</v>
      </c>
      <c r="F2302" s="690" t="s">
        <v>4281</v>
      </c>
      <c r="G2302" s="583" t="s">
        <v>4282</v>
      </c>
      <c r="H2302" s="583" t="s">
        <v>4261</v>
      </c>
      <c r="I2302" s="583" t="s">
        <v>771</v>
      </c>
      <c r="J2302" s="843" t="s">
        <v>4109</v>
      </c>
      <c r="K2302" s="845">
        <v>2</v>
      </c>
      <c r="L2302" s="759">
        <v>6</v>
      </c>
      <c r="M2302" s="846">
        <v>60000</v>
      </c>
      <c r="N2302" s="844"/>
      <c r="O2302" s="759"/>
      <c r="P2302" s="712"/>
      <c r="Q2302" s="771"/>
    </row>
    <row r="2303" spans="1:17" s="770" customFormat="1" ht="24">
      <c r="A2303" s="729" t="s">
        <v>18644</v>
      </c>
      <c r="B2303" s="693" t="s">
        <v>7471</v>
      </c>
      <c r="C2303" s="690" t="s">
        <v>73</v>
      </c>
      <c r="D2303" s="583" t="s">
        <v>4283</v>
      </c>
      <c r="E2303" s="408">
        <v>6000</v>
      </c>
      <c r="F2303" s="690">
        <v>44951404</v>
      </c>
      <c r="G2303" s="583" t="s">
        <v>4284</v>
      </c>
      <c r="H2303" s="583" t="s">
        <v>4141</v>
      </c>
      <c r="I2303" s="583" t="s">
        <v>4121</v>
      </c>
      <c r="J2303" s="843" t="s">
        <v>4109</v>
      </c>
      <c r="K2303" s="845" t="s">
        <v>458</v>
      </c>
      <c r="L2303" s="759">
        <v>12</v>
      </c>
      <c r="M2303" s="846">
        <v>72600</v>
      </c>
      <c r="N2303" s="844">
        <v>2</v>
      </c>
      <c r="O2303" s="759">
        <v>6</v>
      </c>
      <c r="P2303" s="712">
        <v>36000</v>
      </c>
      <c r="Q2303" s="771"/>
    </row>
    <row r="2304" spans="1:17" s="770" customFormat="1" ht="36">
      <c r="A2304" s="729" t="s">
        <v>18644</v>
      </c>
      <c r="B2304" s="693" t="s">
        <v>7471</v>
      </c>
      <c r="C2304" s="690" t="s">
        <v>73</v>
      </c>
      <c r="D2304" s="583" t="s">
        <v>4285</v>
      </c>
      <c r="E2304" s="408">
        <v>1800</v>
      </c>
      <c r="F2304" s="690" t="s">
        <v>4286</v>
      </c>
      <c r="G2304" s="583" t="s">
        <v>4287</v>
      </c>
      <c r="H2304" s="583" t="s">
        <v>1031</v>
      </c>
      <c r="I2304" s="583"/>
      <c r="J2304" s="843" t="s">
        <v>1031</v>
      </c>
      <c r="K2304" s="845">
        <v>1</v>
      </c>
      <c r="L2304" s="759">
        <v>3</v>
      </c>
      <c r="M2304" s="846">
        <v>5400</v>
      </c>
      <c r="N2304" s="844"/>
      <c r="O2304" s="759"/>
      <c r="P2304" s="712"/>
      <c r="Q2304" s="771"/>
    </row>
    <row r="2305" spans="1:17" s="770" customFormat="1" ht="24">
      <c r="A2305" s="729" t="s">
        <v>18644</v>
      </c>
      <c r="B2305" s="693" t="s">
        <v>7471</v>
      </c>
      <c r="C2305" s="690" t="s">
        <v>73</v>
      </c>
      <c r="D2305" s="583" t="s">
        <v>4288</v>
      </c>
      <c r="E2305" s="408">
        <v>5000</v>
      </c>
      <c r="F2305" s="690">
        <v>44830482</v>
      </c>
      <c r="G2305" s="583" t="s">
        <v>4289</v>
      </c>
      <c r="H2305" s="583" t="s">
        <v>1688</v>
      </c>
      <c r="I2305" s="583" t="s">
        <v>4121</v>
      </c>
      <c r="J2305" s="843" t="s">
        <v>4109</v>
      </c>
      <c r="K2305" s="845" t="s">
        <v>458</v>
      </c>
      <c r="L2305" s="759">
        <v>12</v>
      </c>
      <c r="M2305" s="846">
        <v>60600</v>
      </c>
      <c r="N2305" s="844">
        <v>2</v>
      </c>
      <c r="O2305" s="759">
        <v>6</v>
      </c>
      <c r="P2305" s="712">
        <v>30000</v>
      </c>
      <c r="Q2305" s="771"/>
    </row>
    <row r="2306" spans="1:17" s="770" customFormat="1" ht="36">
      <c r="A2306" s="729" t="s">
        <v>18644</v>
      </c>
      <c r="B2306" s="693" t="s">
        <v>7471</v>
      </c>
      <c r="C2306" s="690" t="s">
        <v>73</v>
      </c>
      <c r="D2306" s="583" t="s">
        <v>4290</v>
      </c>
      <c r="E2306" s="408">
        <v>6000</v>
      </c>
      <c r="F2306" s="690">
        <v>41480852</v>
      </c>
      <c r="G2306" s="583" t="s">
        <v>4291</v>
      </c>
      <c r="H2306" s="583" t="s">
        <v>4149</v>
      </c>
      <c r="I2306" s="583" t="s">
        <v>802</v>
      </c>
      <c r="J2306" s="843" t="s">
        <v>4109</v>
      </c>
      <c r="K2306" s="845" t="s">
        <v>458</v>
      </c>
      <c r="L2306" s="759">
        <v>12</v>
      </c>
      <c r="M2306" s="846">
        <v>64600</v>
      </c>
      <c r="N2306" s="844">
        <v>2</v>
      </c>
      <c r="O2306" s="759">
        <v>6</v>
      </c>
      <c r="P2306" s="712">
        <v>36000</v>
      </c>
      <c r="Q2306" s="771"/>
    </row>
    <row r="2307" spans="1:17" s="770" customFormat="1" ht="24">
      <c r="A2307" s="729" t="s">
        <v>18644</v>
      </c>
      <c r="B2307" s="693" t="s">
        <v>7471</v>
      </c>
      <c r="C2307" s="690" t="s">
        <v>73</v>
      </c>
      <c r="D2307" s="583" t="s">
        <v>4226</v>
      </c>
      <c r="E2307" s="408">
        <v>5000</v>
      </c>
      <c r="F2307" s="690">
        <v>8160741</v>
      </c>
      <c r="G2307" s="583" t="s">
        <v>4292</v>
      </c>
      <c r="H2307" s="583" t="s">
        <v>4141</v>
      </c>
      <c r="I2307" s="583" t="s">
        <v>4121</v>
      </c>
      <c r="J2307" s="843" t="s">
        <v>4109</v>
      </c>
      <c r="K2307" s="845" t="s">
        <v>458</v>
      </c>
      <c r="L2307" s="759">
        <v>12</v>
      </c>
      <c r="M2307" s="846">
        <v>60600</v>
      </c>
      <c r="N2307" s="844">
        <v>2</v>
      </c>
      <c r="O2307" s="759">
        <v>6</v>
      </c>
      <c r="P2307" s="712">
        <v>25166.67</v>
      </c>
      <c r="Q2307" s="771"/>
    </row>
    <row r="2308" spans="1:17" s="770" customFormat="1" ht="24">
      <c r="A2308" s="729" t="s">
        <v>18644</v>
      </c>
      <c r="B2308" s="693" t="s">
        <v>7471</v>
      </c>
      <c r="C2308" s="690" t="s">
        <v>73</v>
      </c>
      <c r="D2308" s="583" t="s">
        <v>4293</v>
      </c>
      <c r="E2308" s="408">
        <v>9000</v>
      </c>
      <c r="F2308" s="690">
        <v>6667436</v>
      </c>
      <c r="G2308" s="583" t="s">
        <v>4294</v>
      </c>
      <c r="H2308" s="583" t="s">
        <v>4206</v>
      </c>
      <c r="I2308" s="583" t="s">
        <v>4121</v>
      </c>
      <c r="J2308" s="843" t="s">
        <v>4109</v>
      </c>
      <c r="K2308" s="845" t="s">
        <v>458</v>
      </c>
      <c r="L2308" s="759">
        <v>12</v>
      </c>
      <c r="M2308" s="846">
        <v>108600</v>
      </c>
      <c r="N2308" s="844">
        <v>2</v>
      </c>
      <c r="O2308" s="759">
        <v>6</v>
      </c>
      <c r="P2308" s="712">
        <v>54000</v>
      </c>
      <c r="Q2308" s="771"/>
    </row>
    <row r="2309" spans="1:17" s="770" customFormat="1" ht="24">
      <c r="A2309" s="729" t="s">
        <v>18644</v>
      </c>
      <c r="B2309" s="693" t="s">
        <v>7471</v>
      </c>
      <c r="C2309" s="690" t="s">
        <v>73</v>
      </c>
      <c r="D2309" s="583" t="s">
        <v>4295</v>
      </c>
      <c r="E2309" s="408">
        <v>7000</v>
      </c>
      <c r="F2309" s="690">
        <v>4438680</v>
      </c>
      <c r="G2309" s="583" t="s">
        <v>4296</v>
      </c>
      <c r="H2309" s="583" t="s">
        <v>4162</v>
      </c>
      <c r="I2309" s="583" t="s">
        <v>4121</v>
      </c>
      <c r="J2309" s="843" t="s">
        <v>4109</v>
      </c>
      <c r="K2309" s="845" t="s">
        <v>458</v>
      </c>
      <c r="L2309" s="759">
        <v>12</v>
      </c>
      <c r="M2309" s="846">
        <v>84600</v>
      </c>
      <c r="N2309" s="844">
        <v>2</v>
      </c>
      <c r="O2309" s="759">
        <v>6</v>
      </c>
      <c r="P2309" s="712">
        <v>42000</v>
      </c>
      <c r="Q2309" s="771"/>
    </row>
    <row r="2310" spans="1:17" s="770" customFormat="1" ht="24">
      <c r="A2310" s="729" t="s">
        <v>18644</v>
      </c>
      <c r="B2310" s="693" t="s">
        <v>7471</v>
      </c>
      <c r="C2310" s="690" t="s">
        <v>73</v>
      </c>
      <c r="D2310" s="583" t="s">
        <v>4150</v>
      </c>
      <c r="E2310" s="408">
        <v>2200</v>
      </c>
      <c r="F2310" s="690">
        <v>40699231</v>
      </c>
      <c r="G2310" s="583" t="s">
        <v>4297</v>
      </c>
      <c r="H2310" s="583" t="s">
        <v>4155</v>
      </c>
      <c r="I2310" s="583" t="s">
        <v>802</v>
      </c>
      <c r="J2310" s="843" t="s">
        <v>4109</v>
      </c>
      <c r="K2310" s="845" t="s">
        <v>455</v>
      </c>
      <c r="L2310" s="759">
        <v>4</v>
      </c>
      <c r="M2310" s="846">
        <v>9100</v>
      </c>
      <c r="N2310" s="844">
        <v>2</v>
      </c>
      <c r="O2310" s="759">
        <v>6</v>
      </c>
      <c r="P2310" s="712">
        <v>13200</v>
      </c>
      <c r="Q2310" s="771"/>
    </row>
    <row r="2311" spans="1:17" s="770" customFormat="1" ht="24">
      <c r="A2311" s="729" t="s">
        <v>18644</v>
      </c>
      <c r="B2311" s="693" t="s">
        <v>7471</v>
      </c>
      <c r="C2311" s="690" t="s">
        <v>73</v>
      </c>
      <c r="D2311" s="583" t="s">
        <v>4298</v>
      </c>
      <c r="E2311" s="408">
        <v>3500</v>
      </c>
      <c r="F2311" s="690">
        <v>41282743</v>
      </c>
      <c r="G2311" s="583" t="s">
        <v>4299</v>
      </c>
      <c r="H2311" s="583" t="s">
        <v>4124</v>
      </c>
      <c r="I2311" s="583" t="s">
        <v>802</v>
      </c>
      <c r="J2311" s="843" t="s">
        <v>4109</v>
      </c>
      <c r="K2311" s="845" t="s">
        <v>458</v>
      </c>
      <c r="L2311" s="759">
        <v>12</v>
      </c>
      <c r="M2311" s="846">
        <v>42600</v>
      </c>
      <c r="N2311" s="844">
        <v>2</v>
      </c>
      <c r="O2311" s="759">
        <v>6</v>
      </c>
      <c r="P2311" s="712">
        <v>21000</v>
      </c>
      <c r="Q2311" s="771"/>
    </row>
    <row r="2312" spans="1:17" s="770" customFormat="1" ht="24">
      <c r="A2312" s="729" t="s">
        <v>18644</v>
      </c>
      <c r="B2312" s="693" t="s">
        <v>7471</v>
      </c>
      <c r="C2312" s="690" t="s">
        <v>73</v>
      </c>
      <c r="D2312" s="583" t="s">
        <v>4300</v>
      </c>
      <c r="E2312" s="408">
        <v>3500</v>
      </c>
      <c r="F2312" s="690">
        <v>42696170</v>
      </c>
      <c r="G2312" s="583" t="s">
        <v>4301</v>
      </c>
      <c r="H2312" s="583" t="s">
        <v>4184</v>
      </c>
      <c r="I2312" s="583"/>
      <c r="J2312" s="843" t="s">
        <v>4185</v>
      </c>
      <c r="K2312" s="845" t="s">
        <v>4163</v>
      </c>
      <c r="L2312" s="759">
        <v>3</v>
      </c>
      <c r="M2312" s="846">
        <v>10500</v>
      </c>
      <c r="N2312" s="844">
        <v>2</v>
      </c>
      <c r="O2312" s="759">
        <v>6</v>
      </c>
      <c r="P2312" s="712">
        <v>21000</v>
      </c>
      <c r="Q2312" s="771"/>
    </row>
    <row r="2313" spans="1:17" s="770" customFormat="1" ht="24">
      <c r="A2313" s="729" t="s">
        <v>18644</v>
      </c>
      <c r="B2313" s="693" t="s">
        <v>7471</v>
      </c>
      <c r="C2313" s="690" t="s">
        <v>73</v>
      </c>
      <c r="D2313" s="583" t="s">
        <v>4302</v>
      </c>
      <c r="E2313" s="408">
        <v>7000</v>
      </c>
      <c r="F2313" s="690" t="s">
        <v>4303</v>
      </c>
      <c r="G2313" s="583" t="s">
        <v>4304</v>
      </c>
      <c r="H2313" s="583" t="s">
        <v>4261</v>
      </c>
      <c r="I2313" s="583" t="s">
        <v>771</v>
      </c>
      <c r="J2313" s="843" t="s">
        <v>4109</v>
      </c>
      <c r="K2313" s="845">
        <v>3</v>
      </c>
      <c r="L2313" s="759">
        <v>9</v>
      </c>
      <c r="M2313" s="846">
        <v>63000</v>
      </c>
      <c r="N2313" s="844"/>
      <c r="O2313" s="759"/>
      <c r="P2313" s="712"/>
      <c r="Q2313" s="771"/>
    </row>
    <row r="2314" spans="1:17" s="770" customFormat="1" ht="24">
      <c r="A2314" s="729" t="s">
        <v>18644</v>
      </c>
      <c r="B2314" s="693" t="s">
        <v>7471</v>
      </c>
      <c r="C2314" s="690" t="s">
        <v>73</v>
      </c>
      <c r="D2314" s="583" t="s">
        <v>4305</v>
      </c>
      <c r="E2314" s="408">
        <v>2000</v>
      </c>
      <c r="F2314" s="690">
        <v>75073708</v>
      </c>
      <c r="G2314" s="583" t="s">
        <v>4306</v>
      </c>
      <c r="H2314" s="583" t="s">
        <v>1031</v>
      </c>
      <c r="I2314" s="583"/>
      <c r="J2314" s="843" t="s">
        <v>1031</v>
      </c>
      <c r="K2314" s="845" t="s">
        <v>455</v>
      </c>
      <c r="L2314" s="759">
        <v>4</v>
      </c>
      <c r="M2314" s="846">
        <v>8300</v>
      </c>
      <c r="N2314" s="844">
        <v>2</v>
      </c>
      <c r="O2314" s="759">
        <v>6</v>
      </c>
      <c r="P2314" s="712">
        <v>12000</v>
      </c>
      <c r="Q2314" s="771"/>
    </row>
    <row r="2315" spans="1:17" s="770" customFormat="1" ht="24">
      <c r="A2315" s="729" t="s">
        <v>18644</v>
      </c>
      <c r="B2315" s="693" t="s">
        <v>7471</v>
      </c>
      <c r="C2315" s="690" t="s">
        <v>73</v>
      </c>
      <c r="D2315" s="583" t="s">
        <v>4114</v>
      </c>
      <c r="E2315" s="408">
        <v>5000</v>
      </c>
      <c r="F2315" s="690">
        <v>71688606</v>
      </c>
      <c r="G2315" s="583" t="s">
        <v>4307</v>
      </c>
      <c r="H2315" s="583" t="s">
        <v>4308</v>
      </c>
      <c r="I2315" s="583" t="s">
        <v>4121</v>
      </c>
      <c r="J2315" s="843" t="s">
        <v>4109</v>
      </c>
      <c r="K2315" s="845" t="s">
        <v>456</v>
      </c>
      <c r="L2315" s="759">
        <v>5</v>
      </c>
      <c r="M2315" s="846">
        <v>25300</v>
      </c>
      <c r="N2315" s="844">
        <v>5</v>
      </c>
      <c r="O2315" s="759">
        <v>6</v>
      </c>
      <c r="P2315" s="712">
        <v>30000</v>
      </c>
      <c r="Q2315" s="771"/>
    </row>
    <row r="2316" spans="1:17" s="770" customFormat="1" ht="24">
      <c r="A2316" s="729" t="s">
        <v>18644</v>
      </c>
      <c r="B2316" s="693" t="s">
        <v>7471</v>
      </c>
      <c r="C2316" s="690" t="s">
        <v>73</v>
      </c>
      <c r="D2316" s="583" t="s">
        <v>4309</v>
      </c>
      <c r="E2316" s="408">
        <v>3500</v>
      </c>
      <c r="F2316" s="690">
        <v>8890634</v>
      </c>
      <c r="G2316" s="583" t="s">
        <v>4310</v>
      </c>
      <c r="H2316" s="583" t="s">
        <v>4311</v>
      </c>
      <c r="I2316" s="583" t="s">
        <v>802</v>
      </c>
      <c r="J2316" s="843" t="s">
        <v>4109</v>
      </c>
      <c r="K2316" s="845" t="s">
        <v>458</v>
      </c>
      <c r="L2316" s="759">
        <v>12</v>
      </c>
      <c r="M2316" s="846">
        <v>42600</v>
      </c>
      <c r="N2316" s="844">
        <v>3</v>
      </c>
      <c r="O2316" s="759">
        <v>6</v>
      </c>
      <c r="P2316" s="712">
        <v>21000</v>
      </c>
      <c r="Q2316" s="771"/>
    </row>
    <row r="2317" spans="1:17" s="770" customFormat="1" ht="36">
      <c r="A2317" s="729" t="s">
        <v>18644</v>
      </c>
      <c r="B2317" s="693" t="s">
        <v>7471</v>
      </c>
      <c r="C2317" s="690" t="s">
        <v>73</v>
      </c>
      <c r="D2317" s="583" t="s">
        <v>4312</v>
      </c>
      <c r="E2317" s="408">
        <v>5000</v>
      </c>
      <c r="F2317" s="690">
        <v>41502881</v>
      </c>
      <c r="G2317" s="583" t="s">
        <v>4313</v>
      </c>
      <c r="H2317" s="583" t="s">
        <v>4314</v>
      </c>
      <c r="I2317" s="583" t="s">
        <v>4121</v>
      </c>
      <c r="J2317" s="843" t="s">
        <v>4109</v>
      </c>
      <c r="K2317" s="845" t="s">
        <v>456</v>
      </c>
      <c r="L2317" s="759">
        <v>7</v>
      </c>
      <c r="M2317" s="846">
        <v>39466</v>
      </c>
      <c r="N2317" s="844">
        <v>2</v>
      </c>
      <c r="O2317" s="759">
        <v>6</v>
      </c>
      <c r="P2317" s="712">
        <v>30000</v>
      </c>
      <c r="Q2317" s="771"/>
    </row>
    <row r="2318" spans="1:17" s="770" customFormat="1" ht="24">
      <c r="A2318" s="729" t="s">
        <v>18644</v>
      </c>
      <c r="B2318" s="693" t="s">
        <v>7471</v>
      </c>
      <c r="C2318" s="690" t="s">
        <v>73</v>
      </c>
      <c r="D2318" s="583" t="s">
        <v>4211</v>
      </c>
      <c r="E2318" s="408">
        <v>4100</v>
      </c>
      <c r="F2318" s="690">
        <v>520578</v>
      </c>
      <c r="G2318" s="583" t="s">
        <v>4315</v>
      </c>
      <c r="H2318" s="583" t="s">
        <v>4316</v>
      </c>
      <c r="I2318" s="583" t="s">
        <v>4118</v>
      </c>
      <c r="J2318" s="843" t="s">
        <v>4118</v>
      </c>
      <c r="K2318" s="845" t="s">
        <v>458</v>
      </c>
      <c r="L2318" s="759">
        <v>12</v>
      </c>
      <c r="M2318" s="846">
        <v>49800</v>
      </c>
      <c r="N2318" s="844">
        <v>2</v>
      </c>
      <c r="O2318" s="759">
        <v>6</v>
      </c>
      <c r="P2318" s="712">
        <v>24600</v>
      </c>
      <c r="Q2318" s="771"/>
    </row>
    <row r="2319" spans="1:17" s="770" customFormat="1" ht="36">
      <c r="A2319" s="729" t="s">
        <v>18644</v>
      </c>
      <c r="B2319" s="693" t="s">
        <v>7471</v>
      </c>
      <c r="C2319" s="690" t="s">
        <v>73</v>
      </c>
      <c r="D2319" s="583" t="s">
        <v>4317</v>
      </c>
      <c r="E2319" s="408">
        <v>3000</v>
      </c>
      <c r="F2319" s="690">
        <v>72528854</v>
      </c>
      <c r="G2319" s="583" t="s">
        <v>4318</v>
      </c>
      <c r="H2319" s="583" t="s">
        <v>4319</v>
      </c>
      <c r="I2319" s="583" t="s">
        <v>802</v>
      </c>
      <c r="J2319" s="843" t="s">
        <v>4109</v>
      </c>
      <c r="K2319" s="845" t="s">
        <v>455</v>
      </c>
      <c r="L2319" s="759">
        <v>5</v>
      </c>
      <c r="M2319" s="846">
        <v>15300</v>
      </c>
      <c r="N2319" s="844">
        <v>2</v>
      </c>
      <c r="O2319" s="759">
        <v>6</v>
      </c>
      <c r="P2319" s="712">
        <v>18000</v>
      </c>
      <c r="Q2319" s="771"/>
    </row>
    <row r="2320" spans="1:17" s="770" customFormat="1" ht="36">
      <c r="A2320" s="729" t="s">
        <v>18644</v>
      </c>
      <c r="B2320" s="693" t="s">
        <v>7471</v>
      </c>
      <c r="C2320" s="690" t="s">
        <v>73</v>
      </c>
      <c r="D2320" s="583" t="s">
        <v>4320</v>
      </c>
      <c r="E2320" s="408">
        <v>7000</v>
      </c>
      <c r="F2320" s="690" t="s">
        <v>4321</v>
      </c>
      <c r="G2320" s="583" t="s">
        <v>4322</v>
      </c>
      <c r="H2320" s="583" t="s">
        <v>4323</v>
      </c>
      <c r="I2320" s="583" t="s">
        <v>771</v>
      </c>
      <c r="J2320" s="843" t="s">
        <v>4109</v>
      </c>
      <c r="K2320" s="845">
        <v>1</v>
      </c>
      <c r="L2320" s="759">
        <v>4</v>
      </c>
      <c r="M2320" s="846">
        <v>34366.666666666701</v>
      </c>
      <c r="N2320" s="844"/>
      <c r="O2320" s="759"/>
      <c r="P2320" s="712"/>
      <c r="Q2320" s="771"/>
    </row>
    <row r="2321" spans="1:17" s="770" customFormat="1" ht="36">
      <c r="A2321" s="729" t="s">
        <v>18644</v>
      </c>
      <c r="B2321" s="693" t="s">
        <v>7471</v>
      </c>
      <c r="C2321" s="690" t="s">
        <v>73</v>
      </c>
      <c r="D2321" s="583" t="s">
        <v>4324</v>
      </c>
      <c r="E2321" s="408">
        <v>4200</v>
      </c>
      <c r="F2321" s="690">
        <v>61598519</v>
      </c>
      <c r="G2321" s="583" t="s">
        <v>4325</v>
      </c>
      <c r="H2321" s="583" t="s">
        <v>4326</v>
      </c>
      <c r="I2321" s="583" t="s">
        <v>802</v>
      </c>
      <c r="J2321" s="843" t="s">
        <v>4109</v>
      </c>
      <c r="K2321" s="845" t="s">
        <v>455</v>
      </c>
      <c r="L2321" s="759">
        <v>3</v>
      </c>
      <c r="M2321" s="846">
        <v>12600</v>
      </c>
      <c r="N2321" s="844">
        <v>4</v>
      </c>
      <c r="O2321" s="759">
        <v>6</v>
      </c>
      <c r="P2321" s="712">
        <v>25200</v>
      </c>
      <c r="Q2321" s="771"/>
    </row>
    <row r="2322" spans="1:17" s="770" customFormat="1" ht="36">
      <c r="A2322" s="729" t="s">
        <v>18644</v>
      </c>
      <c r="B2322" s="693" t="s">
        <v>7471</v>
      </c>
      <c r="C2322" s="690" t="s">
        <v>73</v>
      </c>
      <c r="D2322" s="583" t="s">
        <v>4327</v>
      </c>
      <c r="E2322" s="408">
        <v>8000</v>
      </c>
      <c r="F2322" s="690">
        <v>6750265</v>
      </c>
      <c r="G2322" s="583" t="s">
        <v>4328</v>
      </c>
      <c r="H2322" s="583" t="s">
        <v>4329</v>
      </c>
      <c r="I2322" s="583" t="s">
        <v>4121</v>
      </c>
      <c r="J2322" s="843" t="s">
        <v>4109</v>
      </c>
      <c r="K2322" s="845" t="s">
        <v>456</v>
      </c>
      <c r="L2322" s="759">
        <v>12</v>
      </c>
      <c r="M2322" s="846">
        <v>96600</v>
      </c>
      <c r="N2322" s="844">
        <v>2</v>
      </c>
      <c r="O2322" s="759">
        <v>6</v>
      </c>
      <c r="P2322" s="712">
        <v>47290.5</v>
      </c>
      <c r="Q2322" s="771"/>
    </row>
    <row r="2323" spans="1:17" s="770" customFormat="1" ht="36">
      <c r="A2323" s="729" t="s">
        <v>18644</v>
      </c>
      <c r="B2323" s="693" t="s">
        <v>7471</v>
      </c>
      <c r="C2323" s="690" t="s">
        <v>73</v>
      </c>
      <c r="D2323" s="583" t="s">
        <v>4330</v>
      </c>
      <c r="E2323" s="408">
        <v>7000</v>
      </c>
      <c r="F2323" s="690">
        <v>15610958</v>
      </c>
      <c r="G2323" s="583" t="s">
        <v>4331</v>
      </c>
      <c r="H2323" s="583" t="s">
        <v>4329</v>
      </c>
      <c r="I2323" s="583" t="s">
        <v>4121</v>
      </c>
      <c r="J2323" s="843" t="s">
        <v>4109</v>
      </c>
      <c r="K2323" s="845" t="s">
        <v>458</v>
      </c>
      <c r="L2323" s="759">
        <v>12</v>
      </c>
      <c r="M2323" s="846">
        <v>84600</v>
      </c>
      <c r="N2323" s="844">
        <v>2</v>
      </c>
      <c r="O2323" s="759">
        <v>6</v>
      </c>
      <c r="P2323" s="712">
        <v>42000</v>
      </c>
      <c r="Q2323" s="771"/>
    </row>
    <row r="2324" spans="1:17" s="770" customFormat="1" ht="24">
      <c r="A2324" s="729" t="s">
        <v>18644</v>
      </c>
      <c r="B2324" s="693" t="s">
        <v>7471</v>
      </c>
      <c r="C2324" s="690" t="s">
        <v>73</v>
      </c>
      <c r="D2324" s="583" t="s">
        <v>4305</v>
      </c>
      <c r="E2324" s="408">
        <v>2000</v>
      </c>
      <c r="F2324" s="690">
        <v>45371250</v>
      </c>
      <c r="G2324" s="583" t="s">
        <v>4332</v>
      </c>
      <c r="H2324" s="583" t="s">
        <v>1031</v>
      </c>
      <c r="I2324" s="583"/>
      <c r="J2324" s="843" t="s">
        <v>1031</v>
      </c>
      <c r="K2324" s="845" t="s">
        <v>455</v>
      </c>
      <c r="L2324" s="759">
        <v>4</v>
      </c>
      <c r="M2324" s="846">
        <v>8300</v>
      </c>
      <c r="N2324" s="844">
        <v>2</v>
      </c>
      <c r="O2324" s="759">
        <v>6</v>
      </c>
      <c r="P2324" s="712">
        <v>12000</v>
      </c>
      <c r="Q2324" s="771"/>
    </row>
    <row r="2325" spans="1:17" s="770" customFormat="1" ht="24">
      <c r="A2325" s="729" t="s">
        <v>18644</v>
      </c>
      <c r="B2325" s="693" t="s">
        <v>7471</v>
      </c>
      <c r="C2325" s="690" t="s">
        <v>73</v>
      </c>
      <c r="D2325" s="583" t="s">
        <v>4333</v>
      </c>
      <c r="E2325" s="408">
        <v>5000</v>
      </c>
      <c r="F2325" s="690">
        <v>10763845</v>
      </c>
      <c r="G2325" s="583" t="s">
        <v>4334</v>
      </c>
      <c r="H2325" s="583" t="s">
        <v>4116</v>
      </c>
      <c r="I2325" s="583" t="s">
        <v>4117</v>
      </c>
      <c r="J2325" s="843" t="s">
        <v>4118</v>
      </c>
      <c r="K2325" s="845" t="s">
        <v>458</v>
      </c>
      <c r="L2325" s="759">
        <v>12</v>
      </c>
      <c r="M2325" s="846">
        <v>60600</v>
      </c>
      <c r="N2325" s="844">
        <v>2</v>
      </c>
      <c r="O2325" s="759">
        <v>6</v>
      </c>
      <c r="P2325" s="712">
        <v>30000</v>
      </c>
      <c r="Q2325" s="771"/>
    </row>
    <row r="2326" spans="1:17" s="770" customFormat="1" ht="24">
      <c r="A2326" s="729" t="s">
        <v>18644</v>
      </c>
      <c r="B2326" s="693" t="s">
        <v>7471</v>
      </c>
      <c r="C2326" s="690" t="s">
        <v>73</v>
      </c>
      <c r="D2326" s="583" t="s">
        <v>4335</v>
      </c>
      <c r="E2326" s="408">
        <v>7000</v>
      </c>
      <c r="F2326" s="690">
        <v>25773356</v>
      </c>
      <c r="G2326" s="583" t="s">
        <v>4336</v>
      </c>
      <c r="H2326" s="583" t="s">
        <v>4337</v>
      </c>
      <c r="I2326" s="583" t="s">
        <v>771</v>
      </c>
      <c r="J2326" s="843" t="s">
        <v>4109</v>
      </c>
      <c r="K2326" s="845" t="s">
        <v>458</v>
      </c>
      <c r="L2326" s="759">
        <v>12</v>
      </c>
      <c r="M2326" s="846">
        <v>84600</v>
      </c>
      <c r="N2326" s="844">
        <v>2</v>
      </c>
      <c r="O2326" s="759">
        <v>6</v>
      </c>
      <c r="P2326" s="712">
        <v>42000</v>
      </c>
      <c r="Q2326" s="771"/>
    </row>
    <row r="2327" spans="1:17" s="770" customFormat="1" ht="36">
      <c r="A2327" s="729" t="s">
        <v>18644</v>
      </c>
      <c r="B2327" s="693" t="s">
        <v>7471</v>
      </c>
      <c r="C2327" s="690" t="s">
        <v>73</v>
      </c>
      <c r="D2327" s="583" t="s">
        <v>4338</v>
      </c>
      <c r="E2327" s="408">
        <v>7000</v>
      </c>
      <c r="F2327" s="690">
        <v>25632549</v>
      </c>
      <c r="G2327" s="583" t="s">
        <v>4339</v>
      </c>
      <c r="H2327" s="583" t="s">
        <v>4329</v>
      </c>
      <c r="I2327" s="583" t="s">
        <v>4121</v>
      </c>
      <c r="J2327" s="843" t="s">
        <v>4109</v>
      </c>
      <c r="K2327" s="845" t="s">
        <v>458</v>
      </c>
      <c r="L2327" s="759">
        <v>12</v>
      </c>
      <c r="M2327" s="846">
        <v>84600</v>
      </c>
      <c r="N2327" s="844">
        <v>2</v>
      </c>
      <c r="O2327" s="759">
        <v>6</v>
      </c>
      <c r="P2327" s="712">
        <v>42000</v>
      </c>
      <c r="Q2327" s="771"/>
    </row>
    <row r="2328" spans="1:17" s="770" customFormat="1" ht="24">
      <c r="A2328" s="729" t="s">
        <v>18644</v>
      </c>
      <c r="B2328" s="693" t="s">
        <v>7471</v>
      </c>
      <c r="C2328" s="690" t="s">
        <v>73</v>
      </c>
      <c r="D2328" s="583" t="s">
        <v>4340</v>
      </c>
      <c r="E2328" s="408">
        <v>3000</v>
      </c>
      <c r="F2328" s="690">
        <v>43128544</v>
      </c>
      <c r="G2328" s="583" t="s">
        <v>4341</v>
      </c>
      <c r="H2328" s="583" t="s">
        <v>4340</v>
      </c>
      <c r="I2328" s="583"/>
      <c r="J2328" s="843" t="s">
        <v>4340</v>
      </c>
      <c r="K2328" s="845" t="s">
        <v>455</v>
      </c>
      <c r="L2328" s="759">
        <v>3</v>
      </c>
      <c r="M2328" s="846">
        <v>11000</v>
      </c>
      <c r="N2328" s="844">
        <v>2</v>
      </c>
      <c r="O2328" s="759">
        <v>6</v>
      </c>
      <c r="P2328" s="712">
        <v>18000</v>
      </c>
      <c r="Q2328" s="771"/>
    </row>
    <row r="2329" spans="1:17" s="770" customFormat="1" ht="24">
      <c r="A2329" s="729" t="s">
        <v>18644</v>
      </c>
      <c r="B2329" s="693" t="s">
        <v>7471</v>
      </c>
      <c r="C2329" s="690" t="s">
        <v>73</v>
      </c>
      <c r="D2329" s="583" t="s">
        <v>4150</v>
      </c>
      <c r="E2329" s="408">
        <v>2400</v>
      </c>
      <c r="F2329" s="690">
        <v>8685556</v>
      </c>
      <c r="G2329" s="583" t="s">
        <v>4342</v>
      </c>
      <c r="H2329" s="583" t="s">
        <v>4152</v>
      </c>
      <c r="I2329" s="583"/>
      <c r="J2329" s="843" t="s">
        <v>4118</v>
      </c>
      <c r="K2329" s="845" t="s">
        <v>455</v>
      </c>
      <c r="L2329" s="759">
        <v>5</v>
      </c>
      <c r="M2329" s="846">
        <v>12300</v>
      </c>
      <c r="N2329" s="844">
        <v>2</v>
      </c>
      <c r="O2329" s="759">
        <v>6</v>
      </c>
      <c r="P2329" s="712">
        <v>14400</v>
      </c>
      <c r="Q2329" s="771"/>
    </row>
    <row r="2330" spans="1:17" s="770" customFormat="1" ht="24">
      <c r="A2330" s="729" t="s">
        <v>18644</v>
      </c>
      <c r="B2330" s="693" t="s">
        <v>7471</v>
      </c>
      <c r="C2330" s="690" t="s">
        <v>73</v>
      </c>
      <c r="D2330" s="583" t="s">
        <v>4343</v>
      </c>
      <c r="E2330" s="408">
        <v>5000</v>
      </c>
      <c r="F2330" s="690">
        <v>43019120</v>
      </c>
      <c r="G2330" s="583" t="s">
        <v>4344</v>
      </c>
      <c r="H2330" s="583" t="s">
        <v>4261</v>
      </c>
      <c r="I2330" s="583" t="s">
        <v>4121</v>
      </c>
      <c r="J2330" s="843" t="s">
        <v>4109</v>
      </c>
      <c r="K2330" s="845" t="s">
        <v>458</v>
      </c>
      <c r="L2330" s="759">
        <v>12</v>
      </c>
      <c r="M2330" s="846">
        <v>50600</v>
      </c>
      <c r="N2330" s="844">
        <v>2</v>
      </c>
      <c r="O2330" s="759">
        <v>6</v>
      </c>
      <c r="P2330" s="712">
        <v>30000</v>
      </c>
      <c r="Q2330" s="771"/>
    </row>
    <row r="2331" spans="1:17" s="770" customFormat="1" ht="24">
      <c r="A2331" s="729" t="s">
        <v>18644</v>
      </c>
      <c r="B2331" s="693" t="s">
        <v>7471</v>
      </c>
      <c r="C2331" s="690" t="s">
        <v>73</v>
      </c>
      <c r="D2331" s="583" t="s">
        <v>4345</v>
      </c>
      <c r="E2331" s="408">
        <v>6000</v>
      </c>
      <c r="F2331" s="690">
        <v>8878589</v>
      </c>
      <c r="G2331" s="583" t="s">
        <v>4346</v>
      </c>
      <c r="H2331" s="583" t="s">
        <v>4347</v>
      </c>
      <c r="I2331" s="583" t="s">
        <v>4121</v>
      </c>
      <c r="J2331" s="843" t="s">
        <v>4109</v>
      </c>
      <c r="K2331" s="845" t="s">
        <v>456</v>
      </c>
      <c r="L2331" s="759">
        <v>7</v>
      </c>
      <c r="M2331" s="846">
        <v>48100</v>
      </c>
      <c r="N2331" s="844">
        <v>2</v>
      </c>
      <c r="O2331" s="759">
        <v>6</v>
      </c>
      <c r="P2331" s="712">
        <v>36000</v>
      </c>
      <c r="Q2331" s="771"/>
    </row>
    <row r="2332" spans="1:17" s="770" customFormat="1" ht="24">
      <c r="A2332" s="729" t="s">
        <v>18644</v>
      </c>
      <c r="B2332" s="693" t="s">
        <v>7471</v>
      </c>
      <c r="C2332" s="690" t="s">
        <v>73</v>
      </c>
      <c r="D2332" s="583" t="s">
        <v>4111</v>
      </c>
      <c r="E2332" s="408">
        <v>2200</v>
      </c>
      <c r="F2332" s="690">
        <v>41720973</v>
      </c>
      <c r="G2332" s="583" t="s">
        <v>4348</v>
      </c>
      <c r="H2332" s="583" t="s">
        <v>4349</v>
      </c>
      <c r="I2332" s="583" t="s">
        <v>4117</v>
      </c>
      <c r="J2332" s="843" t="s">
        <v>4118</v>
      </c>
      <c r="K2332" s="845" t="s">
        <v>458</v>
      </c>
      <c r="L2332" s="759">
        <v>12</v>
      </c>
      <c r="M2332" s="846">
        <v>27000</v>
      </c>
      <c r="N2332" s="844">
        <v>2</v>
      </c>
      <c r="O2332" s="759">
        <v>6</v>
      </c>
      <c r="P2332" s="712">
        <v>13200</v>
      </c>
      <c r="Q2332" s="771"/>
    </row>
    <row r="2333" spans="1:17" s="770" customFormat="1" ht="24">
      <c r="A2333" s="729" t="s">
        <v>18644</v>
      </c>
      <c r="B2333" s="693" t="s">
        <v>7471</v>
      </c>
      <c r="C2333" s="690" t="s">
        <v>73</v>
      </c>
      <c r="D2333" s="583" t="s">
        <v>4150</v>
      </c>
      <c r="E2333" s="408">
        <v>2400</v>
      </c>
      <c r="F2333" s="690">
        <v>16805432</v>
      </c>
      <c r="G2333" s="583" t="s">
        <v>4350</v>
      </c>
      <c r="H2333" s="583" t="s">
        <v>4152</v>
      </c>
      <c r="I2333" s="583"/>
      <c r="J2333" s="843" t="s">
        <v>4118</v>
      </c>
      <c r="K2333" s="845" t="s">
        <v>458</v>
      </c>
      <c r="L2333" s="759">
        <v>12</v>
      </c>
      <c r="M2333" s="846">
        <v>21000</v>
      </c>
      <c r="N2333" s="844">
        <v>2</v>
      </c>
      <c r="O2333" s="759">
        <v>6</v>
      </c>
      <c r="P2333" s="712">
        <v>14400</v>
      </c>
      <c r="Q2333" s="771"/>
    </row>
    <row r="2334" spans="1:17" s="770" customFormat="1" ht="24">
      <c r="A2334" s="729" t="s">
        <v>18644</v>
      </c>
      <c r="B2334" s="693" t="s">
        <v>7471</v>
      </c>
      <c r="C2334" s="690" t="s">
        <v>73</v>
      </c>
      <c r="D2334" s="583" t="s">
        <v>4197</v>
      </c>
      <c r="E2334" s="408">
        <v>8500</v>
      </c>
      <c r="F2334" s="690">
        <v>7502426</v>
      </c>
      <c r="G2334" s="583" t="s">
        <v>4351</v>
      </c>
      <c r="H2334" s="583" t="s">
        <v>1688</v>
      </c>
      <c r="I2334" s="583" t="s">
        <v>4121</v>
      </c>
      <c r="J2334" s="843" t="s">
        <v>4109</v>
      </c>
      <c r="K2334" s="845" t="s">
        <v>4163</v>
      </c>
      <c r="L2334" s="759">
        <v>1</v>
      </c>
      <c r="M2334" s="846">
        <v>15836</v>
      </c>
      <c r="N2334" s="844">
        <v>2</v>
      </c>
      <c r="O2334" s="759">
        <v>6</v>
      </c>
      <c r="P2334" s="712">
        <v>51000</v>
      </c>
      <c r="Q2334" s="771"/>
    </row>
    <row r="2335" spans="1:17" s="770" customFormat="1" ht="24">
      <c r="A2335" s="729" t="s">
        <v>18644</v>
      </c>
      <c r="B2335" s="693" t="s">
        <v>7471</v>
      </c>
      <c r="C2335" s="690" t="s">
        <v>73</v>
      </c>
      <c r="D2335" s="583" t="s">
        <v>4352</v>
      </c>
      <c r="E2335" s="408">
        <v>6000</v>
      </c>
      <c r="F2335" s="690">
        <v>44207852</v>
      </c>
      <c r="G2335" s="583" t="s">
        <v>4353</v>
      </c>
      <c r="H2335" s="583" t="s">
        <v>4155</v>
      </c>
      <c r="I2335" s="583" t="s">
        <v>802</v>
      </c>
      <c r="J2335" s="843" t="s">
        <v>4109</v>
      </c>
      <c r="K2335" s="845" t="s">
        <v>458</v>
      </c>
      <c r="L2335" s="759">
        <v>12</v>
      </c>
      <c r="M2335" s="846">
        <v>72600</v>
      </c>
      <c r="N2335" s="844">
        <v>2</v>
      </c>
      <c r="O2335" s="759">
        <v>6</v>
      </c>
      <c r="P2335" s="712">
        <v>36000</v>
      </c>
      <c r="Q2335" s="771"/>
    </row>
    <row r="2336" spans="1:17" s="770" customFormat="1" ht="24">
      <c r="A2336" s="729" t="s">
        <v>18644</v>
      </c>
      <c r="B2336" s="693" t="s">
        <v>7471</v>
      </c>
      <c r="C2336" s="690" t="s">
        <v>73</v>
      </c>
      <c r="D2336" s="583" t="s">
        <v>4354</v>
      </c>
      <c r="E2336" s="408">
        <v>8000</v>
      </c>
      <c r="F2336" s="690">
        <v>10634465</v>
      </c>
      <c r="G2336" s="583" t="s">
        <v>4355</v>
      </c>
      <c r="H2336" s="583" t="s">
        <v>2759</v>
      </c>
      <c r="I2336" s="583" t="s">
        <v>4117</v>
      </c>
      <c r="J2336" s="843" t="s">
        <v>4118</v>
      </c>
      <c r="K2336" s="845" t="s">
        <v>458</v>
      </c>
      <c r="L2336" s="759">
        <v>12</v>
      </c>
      <c r="M2336" s="846">
        <v>96300</v>
      </c>
      <c r="N2336" s="844" t="s">
        <v>456</v>
      </c>
      <c r="O2336" s="759">
        <v>6</v>
      </c>
      <c r="P2336" s="712">
        <v>48000</v>
      </c>
      <c r="Q2336" s="771"/>
    </row>
    <row r="2337" spans="1:17" s="770" customFormat="1" ht="24">
      <c r="A2337" s="729" t="s">
        <v>18644</v>
      </c>
      <c r="B2337" s="693" t="s">
        <v>7471</v>
      </c>
      <c r="C2337" s="690" t="s">
        <v>73</v>
      </c>
      <c r="D2337" s="583" t="s">
        <v>1929</v>
      </c>
      <c r="E2337" s="408">
        <v>3300</v>
      </c>
      <c r="F2337" s="690">
        <v>41828228</v>
      </c>
      <c r="G2337" s="583" t="s">
        <v>4356</v>
      </c>
      <c r="H2337" s="583" t="s">
        <v>4190</v>
      </c>
      <c r="I2337" s="583" t="s">
        <v>4117</v>
      </c>
      <c r="J2337" s="843" t="s">
        <v>4118</v>
      </c>
      <c r="K2337" s="845" t="s">
        <v>458</v>
      </c>
      <c r="L2337" s="759">
        <v>12</v>
      </c>
      <c r="M2337" s="846">
        <v>40200</v>
      </c>
      <c r="N2337" s="844">
        <v>2</v>
      </c>
      <c r="O2337" s="759">
        <v>6</v>
      </c>
      <c r="P2337" s="712">
        <v>19800</v>
      </c>
      <c r="Q2337" s="771"/>
    </row>
    <row r="2338" spans="1:17" s="770" customFormat="1" ht="36">
      <c r="A2338" s="729" t="s">
        <v>18644</v>
      </c>
      <c r="B2338" s="693" t="s">
        <v>7471</v>
      </c>
      <c r="C2338" s="690" t="s">
        <v>73</v>
      </c>
      <c r="D2338" s="583" t="s">
        <v>4357</v>
      </c>
      <c r="E2338" s="408">
        <v>7000</v>
      </c>
      <c r="F2338" s="690">
        <v>7267270</v>
      </c>
      <c r="G2338" s="583" t="s">
        <v>4358</v>
      </c>
      <c r="H2338" s="583" t="s">
        <v>2759</v>
      </c>
      <c r="I2338" s="583" t="s">
        <v>4117</v>
      </c>
      <c r="J2338" s="843" t="s">
        <v>4118</v>
      </c>
      <c r="K2338" s="845" t="s">
        <v>458</v>
      </c>
      <c r="L2338" s="759">
        <v>12</v>
      </c>
      <c r="M2338" s="846">
        <v>72600</v>
      </c>
      <c r="N2338" s="844" t="s">
        <v>456</v>
      </c>
      <c r="O2338" s="759">
        <v>5</v>
      </c>
      <c r="P2338" s="712">
        <v>31324.730000000003</v>
      </c>
      <c r="Q2338" s="771"/>
    </row>
    <row r="2339" spans="1:17" s="770" customFormat="1" ht="24">
      <c r="A2339" s="729" t="s">
        <v>18644</v>
      </c>
      <c r="B2339" s="693" t="s">
        <v>7471</v>
      </c>
      <c r="C2339" s="690" t="s">
        <v>73</v>
      </c>
      <c r="D2339" s="583" t="s">
        <v>4359</v>
      </c>
      <c r="E2339" s="408">
        <v>3000</v>
      </c>
      <c r="F2339" s="690">
        <v>45277521</v>
      </c>
      <c r="G2339" s="583" t="s">
        <v>4360</v>
      </c>
      <c r="H2339" s="583" t="s">
        <v>4146</v>
      </c>
      <c r="I2339" s="583" t="s">
        <v>4121</v>
      </c>
      <c r="J2339" s="843" t="s">
        <v>4109</v>
      </c>
      <c r="K2339" s="845" t="s">
        <v>455</v>
      </c>
      <c r="L2339" s="759">
        <v>6</v>
      </c>
      <c r="M2339" s="846">
        <v>18300</v>
      </c>
      <c r="N2339" s="844">
        <v>2</v>
      </c>
      <c r="O2339" s="759">
        <v>6</v>
      </c>
      <c r="P2339" s="712">
        <v>18000</v>
      </c>
      <c r="Q2339" s="771"/>
    </row>
    <row r="2340" spans="1:17" s="770" customFormat="1" ht="24">
      <c r="A2340" s="729" t="s">
        <v>18644</v>
      </c>
      <c r="B2340" s="693" t="s">
        <v>7471</v>
      </c>
      <c r="C2340" s="690" t="s">
        <v>73</v>
      </c>
      <c r="D2340" s="583" t="s">
        <v>4361</v>
      </c>
      <c r="E2340" s="408">
        <v>4500</v>
      </c>
      <c r="F2340" s="690">
        <v>8092036</v>
      </c>
      <c r="G2340" s="583" t="s">
        <v>4362</v>
      </c>
      <c r="H2340" s="583" t="s">
        <v>4347</v>
      </c>
      <c r="I2340" s="583" t="s">
        <v>4121</v>
      </c>
      <c r="J2340" s="843" t="s">
        <v>4109</v>
      </c>
      <c r="K2340" s="845" t="s">
        <v>458</v>
      </c>
      <c r="L2340" s="759">
        <v>12</v>
      </c>
      <c r="M2340" s="846">
        <v>54600</v>
      </c>
      <c r="N2340" s="844">
        <v>2</v>
      </c>
      <c r="O2340" s="759">
        <v>6</v>
      </c>
      <c r="P2340" s="712">
        <v>27000</v>
      </c>
      <c r="Q2340" s="771"/>
    </row>
    <row r="2341" spans="1:17" s="770" customFormat="1" ht="36">
      <c r="A2341" s="729" t="s">
        <v>18644</v>
      </c>
      <c r="B2341" s="693" t="s">
        <v>7471</v>
      </c>
      <c r="C2341" s="690" t="s">
        <v>73</v>
      </c>
      <c r="D2341" s="583" t="s">
        <v>4363</v>
      </c>
      <c r="E2341" s="408">
        <v>8000</v>
      </c>
      <c r="F2341" s="690">
        <v>447480</v>
      </c>
      <c r="G2341" s="583" t="s">
        <v>4364</v>
      </c>
      <c r="H2341" s="583" t="s">
        <v>4329</v>
      </c>
      <c r="I2341" s="583" t="s">
        <v>4121</v>
      </c>
      <c r="J2341" s="843" t="s">
        <v>4109</v>
      </c>
      <c r="K2341" s="845" t="s">
        <v>458</v>
      </c>
      <c r="L2341" s="759">
        <v>12</v>
      </c>
      <c r="M2341" s="846">
        <v>96600</v>
      </c>
      <c r="N2341" s="844">
        <v>2</v>
      </c>
      <c r="O2341" s="759">
        <v>6</v>
      </c>
      <c r="P2341" s="712">
        <v>48000</v>
      </c>
      <c r="Q2341" s="771"/>
    </row>
    <row r="2342" spans="1:17" s="770" customFormat="1" ht="24">
      <c r="A2342" s="729" t="s">
        <v>18644</v>
      </c>
      <c r="B2342" s="693" t="s">
        <v>7471</v>
      </c>
      <c r="C2342" s="690" t="s">
        <v>73</v>
      </c>
      <c r="D2342" s="583" t="s">
        <v>4365</v>
      </c>
      <c r="E2342" s="408">
        <v>31500</v>
      </c>
      <c r="F2342" s="690">
        <v>10645608</v>
      </c>
      <c r="G2342" s="583" t="s">
        <v>4366</v>
      </c>
      <c r="H2342" s="583" t="s">
        <v>4367</v>
      </c>
      <c r="I2342" s="583" t="s">
        <v>771</v>
      </c>
      <c r="J2342" s="843" t="s">
        <v>4109</v>
      </c>
      <c r="K2342" s="845">
        <v>3</v>
      </c>
      <c r="L2342" s="759">
        <v>9</v>
      </c>
      <c r="M2342" s="846">
        <v>33600</v>
      </c>
      <c r="N2342" s="844"/>
      <c r="O2342" s="759"/>
      <c r="P2342" s="712"/>
      <c r="Q2342" s="771"/>
    </row>
    <row r="2343" spans="1:17" s="770" customFormat="1" ht="24">
      <c r="A2343" s="729" t="s">
        <v>18644</v>
      </c>
      <c r="B2343" s="693" t="s">
        <v>7471</v>
      </c>
      <c r="C2343" s="690" t="s">
        <v>73</v>
      </c>
      <c r="D2343" s="583" t="s">
        <v>4114</v>
      </c>
      <c r="E2343" s="408">
        <v>5000</v>
      </c>
      <c r="F2343" s="690">
        <v>47833087</v>
      </c>
      <c r="G2343" s="583" t="s">
        <v>4368</v>
      </c>
      <c r="H2343" s="583" t="s">
        <v>4124</v>
      </c>
      <c r="I2343" s="583" t="s">
        <v>802</v>
      </c>
      <c r="J2343" s="843" t="s">
        <v>4109</v>
      </c>
      <c r="K2343" s="845" t="s">
        <v>458</v>
      </c>
      <c r="L2343" s="759">
        <v>12</v>
      </c>
      <c r="M2343" s="846">
        <v>56400</v>
      </c>
      <c r="N2343" s="844">
        <v>4</v>
      </c>
      <c r="O2343" s="759">
        <v>6</v>
      </c>
      <c r="P2343" s="712">
        <v>30000</v>
      </c>
      <c r="Q2343" s="771"/>
    </row>
    <row r="2344" spans="1:17" s="770" customFormat="1" ht="24">
      <c r="A2344" s="729" t="s">
        <v>18644</v>
      </c>
      <c r="B2344" s="693" t="s">
        <v>7471</v>
      </c>
      <c r="C2344" s="690" t="s">
        <v>73</v>
      </c>
      <c r="D2344" s="583" t="s">
        <v>4369</v>
      </c>
      <c r="E2344" s="408">
        <v>7500</v>
      </c>
      <c r="F2344" s="690">
        <v>10140634</v>
      </c>
      <c r="G2344" s="583" t="s">
        <v>4370</v>
      </c>
      <c r="H2344" s="583" t="s">
        <v>4116</v>
      </c>
      <c r="I2344" s="583" t="s">
        <v>4117</v>
      </c>
      <c r="J2344" s="843" t="s">
        <v>4118</v>
      </c>
      <c r="K2344" s="845" t="s">
        <v>458</v>
      </c>
      <c r="L2344" s="759">
        <v>12</v>
      </c>
      <c r="M2344" s="846">
        <v>90600</v>
      </c>
      <c r="N2344" s="844">
        <v>2</v>
      </c>
      <c r="O2344" s="759">
        <v>6</v>
      </c>
      <c r="P2344" s="712">
        <v>45000</v>
      </c>
      <c r="Q2344" s="771"/>
    </row>
    <row r="2345" spans="1:17" s="770" customFormat="1" ht="24">
      <c r="A2345" s="729" t="s">
        <v>18644</v>
      </c>
      <c r="B2345" s="693" t="s">
        <v>7471</v>
      </c>
      <c r="C2345" s="690" t="s">
        <v>73</v>
      </c>
      <c r="D2345" s="583" t="s">
        <v>4114</v>
      </c>
      <c r="E2345" s="408">
        <v>4500</v>
      </c>
      <c r="F2345" s="690">
        <v>40196201</v>
      </c>
      <c r="G2345" s="583" t="s">
        <v>4371</v>
      </c>
      <c r="H2345" s="583" t="s">
        <v>4261</v>
      </c>
      <c r="I2345" s="583" t="s">
        <v>4121</v>
      </c>
      <c r="J2345" s="843" t="s">
        <v>4109</v>
      </c>
      <c r="K2345" s="845" t="s">
        <v>458</v>
      </c>
      <c r="L2345" s="759">
        <v>12</v>
      </c>
      <c r="M2345" s="846">
        <v>54600</v>
      </c>
      <c r="N2345" s="844">
        <v>2</v>
      </c>
      <c r="O2345" s="759">
        <v>6</v>
      </c>
      <c r="P2345" s="712">
        <v>27000</v>
      </c>
      <c r="Q2345" s="771"/>
    </row>
    <row r="2346" spans="1:17" s="770" customFormat="1" ht="24">
      <c r="A2346" s="729" t="s">
        <v>18644</v>
      </c>
      <c r="B2346" s="693" t="s">
        <v>7471</v>
      </c>
      <c r="C2346" s="690" t="s">
        <v>73</v>
      </c>
      <c r="D2346" s="583" t="s">
        <v>4372</v>
      </c>
      <c r="E2346" s="408">
        <v>4100</v>
      </c>
      <c r="F2346" s="690">
        <v>42378574</v>
      </c>
      <c r="G2346" s="583" t="s">
        <v>4373</v>
      </c>
      <c r="H2346" s="583" t="s">
        <v>1031</v>
      </c>
      <c r="I2346" s="583"/>
      <c r="J2346" s="843" t="s">
        <v>1031</v>
      </c>
      <c r="K2346" s="845" t="s">
        <v>458</v>
      </c>
      <c r="L2346" s="759">
        <v>12</v>
      </c>
      <c r="M2346" s="846">
        <v>34200</v>
      </c>
      <c r="N2346" s="844">
        <v>2</v>
      </c>
      <c r="O2346" s="759">
        <v>6</v>
      </c>
      <c r="P2346" s="712">
        <v>24600</v>
      </c>
      <c r="Q2346" s="771"/>
    </row>
    <row r="2347" spans="1:17" s="770" customFormat="1" ht="36">
      <c r="A2347" s="729" t="s">
        <v>18644</v>
      </c>
      <c r="B2347" s="693" t="s">
        <v>7471</v>
      </c>
      <c r="C2347" s="690" t="s">
        <v>73</v>
      </c>
      <c r="D2347" s="583" t="s">
        <v>4114</v>
      </c>
      <c r="E2347" s="408">
        <v>4500</v>
      </c>
      <c r="F2347" s="690">
        <v>43927592</v>
      </c>
      <c r="G2347" s="583" t="s">
        <v>4374</v>
      </c>
      <c r="H2347" s="583" t="s">
        <v>4326</v>
      </c>
      <c r="I2347" s="583" t="s">
        <v>802</v>
      </c>
      <c r="J2347" s="843" t="s">
        <v>4109</v>
      </c>
      <c r="K2347" s="845" t="s">
        <v>455</v>
      </c>
      <c r="L2347" s="759">
        <v>6</v>
      </c>
      <c r="M2347" s="846">
        <v>27300</v>
      </c>
      <c r="N2347" s="844">
        <v>2</v>
      </c>
      <c r="O2347" s="759">
        <v>6</v>
      </c>
      <c r="P2347" s="712">
        <v>27000</v>
      </c>
      <c r="Q2347" s="771"/>
    </row>
    <row r="2348" spans="1:17" s="770" customFormat="1" ht="36">
      <c r="A2348" s="729" t="s">
        <v>18644</v>
      </c>
      <c r="B2348" s="693" t="s">
        <v>7471</v>
      </c>
      <c r="C2348" s="690" t="s">
        <v>73</v>
      </c>
      <c r="D2348" s="583" t="s">
        <v>4375</v>
      </c>
      <c r="E2348" s="408">
        <v>10000</v>
      </c>
      <c r="F2348" s="690">
        <v>41516579</v>
      </c>
      <c r="G2348" s="583" t="s">
        <v>4376</v>
      </c>
      <c r="H2348" s="583" t="s">
        <v>4263</v>
      </c>
      <c r="I2348" s="583" t="s">
        <v>4121</v>
      </c>
      <c r="J2348" s="843" t="s">
        <v>4109</v>
      </c>
      <c r="K2348" s="845" t="s">
        <v>455</v>
      </c>
      <c r="L2348" s="759">
        <v>6</v>
      </c>
      <c r="M2348" s="846">
        <v>60300</v>
      </c>
      <c r="N2348" s="844">
        <v>2</v>
      </c>
      <c r="O2348" s="759">
        <v>6</v>
      </c>
      <c r="P2348" s="712">
        <v>60000</v>
      </c>
      <c r="Q2348" s="771"/>
    </row>
    <row r="2349" spans="1:17" s="770" customFormat="1" ht="24">
      <c r="A2349" s="729" t="s">
        <v>18644</v>
      </c>
      <c r="B2349" s="693" t="s">
        <v>7471</v>
      </c>
      <c r="C2349" s="690" t="s">
        <v>73</v>
      </c>
      <c r="D2349" s="583" t="s">
        <v>4114</v>
      </c>
      <c r="E2349" s="408">
        <v>4500</v>
      </c>
      <c r="F2349" s="690">
        <v>44772459</v>
      </c>
      <c r="G2349" s="583" t="s">
        <v>4377</v>
      </c>
      <c r="H2349" s="583" t="s">
        <v>4378</v>
      </c>
      <c r="I2349" s="583" t="s">
        <v>4117</v>
      </c>
      <c r="J2349" s="843" t="s">
        <v>4118</v>
      </c>
      <c r="K2349" s="845" t="s">
        <v>458</v>
      </c>
      <c r="L2349" s="759">
        <v>12</v>
      </c>
      <c r="M2349" s="846">
        <v>54600</v>
      </c>
      <c r="N2349" s="844">
        <v>2</v>
      </c>
      <c r="O2349" s="759">
        <v>6</v>
      </c>
      <c r="P2349" s="712">
        <v>27000</v>
      </c>
      <c r="Q2349" s="771"/>
    </row>
    <row r="2350" spans="1:17" s="770" customFormat="1">
      <c r="A2350" s="729" t="s">
        <v>18644</v>
      </c>
      <c r="B2350" s="693" t="s">
        <v>7471</v>
      </c>
      <c r="C2350" s="690" t="s">
        <v>73</v>
      </c>
      <c r="D2350" s="583" t="s">
        <v>4114</v>
      </c>
      <c r="E2350" s="408">
        <v>2800</v>
      </c>
      <c r="F2350" s="690">
        <v>42620236</v>
      </c>
      <c r="G2350" s="583" t="s">
        <v>4379</v>
      </c>
      <c r="H2350" s="583" t="s">
        <v>1031</v>
      </c>
      <c r="I2350" s="583"/>
      <c r="J2350" s="843" t="s">
        <v>1031</v>
      </c>
      <c r="K2350" s="845" t="s">
        <v>458</v>
      </c>
      <c r="L2350" s="759">
        <v>12</v>
      </c>
      <c r="M2350" s="846">
        <v>34200</v>
      </c>
      <c r="N2350" s="844">
        <v>2</v>
      </c>
      <c r="O2350" s="759">
        <v>6</v>
      </c>
      <c r="P2350" s="712">
        <v>16800</v>
      </c>
      <c r="Q2350" s="771"/>
    </row>
    <row r="2351" spans="1:17" s="770" customFormat="1" ht="48">
      <c r="A2351" s="729" t="s">
        <v>18644</v>
      </c>
      <c r="B2351" s="693" t="s">
        <v>7471</v>
      </c>
      <c r="C2351" s="690" t="s">
        <v>73</v>
      </c>
      <c r="D2351" s="583" t="s">
        <v>4380</v>
      </c>
      <c r="E2351" s="408">
        <v>4000</v>
      </c>
      <c r="F2351" s="690">
        <v>40753912</v>
      </c>
      <c r="G2351" s="583" t="s">
        <v>4381</v>
      </c>
      <c r="H2351" s="583" t="s">
        <v>4382</v>
      </c>
      <c r="I2351" s="583" t="s">
        <v>802</v>
      </c>
      <c r="J2351" s="843" t="s">
        <v>4109</v>
      </c>
      <c r="K2351" s="845" t="s">
        <v>458</v>
      </c>
      <c r="L2351" s="759">
        <v>12</v>
      </c>
      <c r="M2351" s="846">
        <v>48600</v>
      </c>
      <c r="N2351" s="844">
        <v>2</v>
      </c>
      <c r="O2351" s="759">
        <v>6</v>
      </c>
      <c r="P2351" s="712">
        <v>24000</v>
      </c>
      <c r="Q2351" s="771"/>
    </row>
    <row r="2352" spans="1:17" s="770" customFormat="1" ht="24">
      <c r="A2352" s="729" t="s">
        <v>18644</v>
      </c>
      <c r="B2352" s="693" t="s">
        <v>7471</v>
      </c>
      <c r="C2352" s="690" t="s">
        <v>73</v>
      </c>
      <c r="D2352" s="583" t="s">
        <v>4150</v>
      </c>
      <c r="E2352" s="408">
        <v>2400</v>
      </c>
      <c r="F2352" s="690">
        <v>9795573</v>
      </c>
      <c r="G2352" s="583" t="s">
        <v>4383</v>
      </c>
      <c r="H2352" s="583" t="s">
        <v>4152</v>
      </c>
      <c r="I2352" s="583"/>
      <c r="J2352" s="843" t="s">
        <v>4118</v>
      </c>
      <c r="K2352" s="845" t="s">
        <v>4163</v>
      </c>
      <c r="L2352" s="759">
        <v>1</v>
      </c>
      <c r="M2352" s="846">
        <v>1680</v>
      </c>
      <c r="N2352" s="844">
        <v>2</v>
      </c>
      <c r="O2352" s="759">
        <v>6</v>
      </c>
      <c r="P2352" s="712">
        <v>14400</v>
      </c>
      <c r="Q2352" s="771"/>
    </row>
    <row r="2353" spans="1:17" s="770" customFormat="1" ht="24">
      <c r="A2353" s="729" t="s">
        <v>18644</v>
      </c>
      <c r="B2353" s="693" t="s">
        <v>7471</v>
      </c>
      <c r="C2353" s="690" t="s">
        <v>73</v>
      </c>
      <c r="D2353" s="583" t="s">
        <v>4150</v>
      </c>
      <c r="E2353" s="408">
        <v>2400</v>
      </c>
      <c r="F2353" s="690">
        <v>10154061</v>
      </c>
      <c r="G2353" s="583" t="s">
        <v>4384</v>
      </c>
      <c r="H2353" s="583" t="s">
        <v>4152</v>
      </c>
      <c r="I2353" s="583"/>
      <c r="J2353" s="843" t="s">
        <v>4118</v>
      </c>
      <c r="K2353" s="845" t="s">
        <v>458</v>
      </c>
      <c r="L2353" s="759">
        <v>12</v>
      </c>
      <c r="M2353" s="846">
        <v>21000</v>
      </c>
      <c r="N2353" s="844">
        <v>2</v>
      </c>
      <c r="O2353" s="759">
        <v>6</v>
      </c>
      <c r="P2353" s="712">
        <v>14400</v>
      </c>
      <c r="Q2353" s="771"/>
    </row>
    <row r="2354" spans="1:17" s="770" customFormat="1" ht="24">
      <c r="A2354" s="729" t="s">
        <v>18644</v>
      </c>
      <c r="B2354" s="693" t="s">
        <v>7471</v>
      </c>
      <c r="C2354" s="690" t="s">
        <v>73</v>
      </c>
      <c r="D2354" s="583" t="s">
        <v>4150</v>
      </c>
      <c r="E2354" s="408">
        <v>1700</v>
      </c>
      <c r="F2354" s="690" t="s">
        <v>4385</v>
      </c>
      <c r="G2354" s="583" t="s">
        <v>4386</v>
      </c>
      <c r="H2354" s="583" t="s">
        <v>4152</v>
      </c>
      <c r="I2354" s="583"/>
      <c r="J2354" s="843" t="s">
        <v>4118</v>
      </c>
      <c r="K2354" s="845">
        <v>2</v>
      </c>
      <c r="L2354" s="759">
        <v>5</v>
      </c>
      <c r="M2354" s="846">
        <v>7536.666666666667</v>
      </c>
      <c r="N2354" s="844"/>
      <c r="O2354" s="759"/>
      <c r="P2354" s="712"/>
      <c r="Q2354" s="771"/>
    </row>
    <row r="2355" spans="1:17" s="770" customFormat="1" ht="24">
      <c r="A2355" s="729" t="s">
        <v>18644</v>
      </c>
      <c r="B2355" s="693" t="s">
        <v>7471</v>
      </c>
      <c r="C2355" s="690" t="s">
        <v>73</v>
      </c>
      <c r="D2355" s="583" t="s">
        <v>4150</v>
      </c>
      <c r="E2355" s="408">
        <v>1700</v>
      </c>
      <c r="F2355" s="690" t="s">
        <v>4385</v>
      </c>
      <c r="G2355" s="583" t="s">
        <v>4386</v>
      </c>
      <c r="H2355" s="583" t="s">
        <v>4152</v>
      </c>
      <c r="I2355" s="583"/>
      <c r="J2355" s="843" t="s">
        <v>4118</v>
      </c>
      <c r="K2355" s="845">
        <v>3</v>
      </c>
      <c r="L2355" s="759">
        <v>9</v>
      </c>
      <c r="M2355" s="846">
        <v>26100</v>
      </c>
      <c r="N2355" s="844"/>
      <c r="O2355" s="759"/>
      <c r="P2355" s="712"/>
      <c r="Q2355" s="771"/>
    </row>
    <row r="2356" spans="1:17" s="770" customFormat="1" ht="36">
      <c r="A2356" s="729" t="s">
        <v>18644</v>
      </c>
      <c r="B2356" s="693" t="s">
        <v>7471</v>
      </c>
      <c r="C2356" s="690" t="s">
        <v>73</v>
      </c>
      <c r="D2356" s="583" t="s">
        <v>4330</v>
      </c>
      <c r="E2356" s="408">
        <v>7000</v>
      </c>
      <c r="F2356" s="690">
        <v>8516711</v>
      </c>
      <c r="G2356" s="583" t="s">
        <v>4387</v>
      </c>
      <c r="H2356" s="583" t="s">
        <v>4329</v>
      </c>
      <c r="I2356" s="583" t="s">
        <v>4121</v>
      </c>
      <c r="J2356" s="843" t="s">
        <v>4109</v>
      </c>
      <c r="K2356" s="845" t="s">
        <v>458</v>
      </c>
      <c r="L2356" s="759">
        <v>12</v>
      </c>
      <c r="M2356" s="846">
        <v>84600</v>
      </c>
      <c r="N2356" s="844">
        <v>2</v>
      </c>
      <c r="O2356" s="759">
        <v>6</v>
      </c>
      <c r="P2356" s="712">
        <v>42000</v>
      </c>
      <c r="Q2356" s="771"/>
    </row>
    <row r="2357" spans="1:17" s="770" customFormat="1" ht="24">
      <c r="A2357" s="729" t="s">
        <v>18644</v>
      </c>
      <c r="B2357" s="693" t="s">
        <v>7471</v>
      </c>
      <c r="C2357" s="690" t="s">
        <v>73</v>
      </c>
      <c r="D2357" s="583" t="s">
        <v>4150</v>
      </c>
      <c r="E2357" s="408">
        <v>2400</v>
      </c>
      <c r="F2357" s="690">
        <v>46825906</v>
      </c>
      <c r="G2357" s="583" t="s">
        <v>4388</v>
      </c>
      <c r="H2357" s="583" t="s">
        <v>4152</v>
      </c>
      <c r="I2357" s="583"/>
      <c r="J2357" s="843" t="s">
        <v>4118</v>
      </c>
      <c r="K2357" s="845" t="s">
        <v>458</v>
      </c>
      <c r="L2357" s="759">
        <v>12</v>
      </c>
      <c r="M2357" s="846">
        <v>24850</v>
      </c>
      <c r="N2357" s="844">
        <v>2</v>
      </c>
      <c r="O2357" s="759">
        <v>6</v>
      </c>
      <c r="P2357" s="712">
        <v>14400</v>
      </c>
      <c r="Q2357" s="771"/>
    </row>
    <row r="2358" spans="1:17" s="770" customFormat="1" ht="24">
      <c r="A2358" s="729" t="s">
        <v>18644</v>
      </c>
      <c r="B2358" s="693" t="s">
        <v>7471</v>
      </c>
      <c r="C2358" s="690" t="s">
        <v>73</v>
      </c>
      <c r="D2358" s="583" t="s">
        <v>4209</v>
      </c>
      <c r="E2358" s="408">
        <v>3500</v>
      </c>
      <c r="F2358" s="690">
        <v>9386153</v>
      </c>
      <c r="G2358" s="583" t="s">
        <v>4389</v>
      </c>
      <c r="H2358" s="583" t="s">
        <v>4172</v>
      </c>
      <c r="I2358" s="583" t="s">
        <v>4118</v>
      </c>
      <c r="J2358" s="843" t="s">
        <v>4118</v>
      </c>
      <c r="K2358" s="845" t="s">
        <v>458</v>
      </c>
      <c r="L2358" s="759">
        <v>12</v>
      </c>
      <c r="M2358" s="846">
        <v>42600</v>
      </c>
      <c r="N2358" s="844">
        <v>2</v>
      </c>
      <c r="O2358" s="759">
        <v>6</v>
      </c>
      <c r="P2358" s="712">
        <v>21000</v>
      </c>
      <c r="Q2358" s="771"/>
    </row>
    <row r="2359" spans="1:17" s="770" customFormat="1" ht="24">
      <c r="A2359" s="729" t="s">
        <v>18644</v>
      </c>
      <c r="B2359" s="693" t="s">
        <v>7471</v>
      </c>
      <c r="C2359" s="690" t="s">
        <v>73</v>
      </c>
      <c r="D2359" s="583" t="s">
        <v>4390</v>
      </c>
      <c r="E2359" s="408">
        <v>3500</v>
      </c>
      <c r="F2359" s="690">
        <v>70653250</v>
      </c>
      <c r="G2359" s="583" t="s">
        <v>4391</v>
      </c>
      <c r="H2359" s="583" t="s">
        <v>4175</v>
      </c>
      <c r="I2359" s="583" t="s">
        <v>802</v>
      </c>
      <c r="J2359" s="843" t="s">
        <v>4109</v>
      </c>
      <c r="K2359" s="845" t="s">
        <v>458</v>
      </c>
      <c r="L2359" s="759">
        <v>12</v>
      </c>
      <c r="M2359" s="846">
        <v>42600</v>
      </c>
      <c r="N2359" s="844">
        <v>2</v>
      </c>
      <c r="O2359" s="759">
        <v>6</v>
      </c>
      <c r="P2359" s="712">
        <v>21000</v>
      </c>
      <c r="Q2359" s="771"/>
    </row>
    <row r="2360" spans="1:17" s="770" customFormat="1" ht="24">
      <c r="A2360" s="729" t="s">
        <v>18644</v>
      </c>
      <c r="B2360" s="693" t="s">
        <v>7471</v>
      </c>
      <c r="C2360" s="690" t="s">
        <v>73</v>
      </c>
      <c r="D2360" s="583" t="s">
        <v>4392</v>
      </c>
      <c r="E2360" s="408">
        <v>6500</v>
      </c>
      <c r="F2360" s="690">
        <v>42010557</v>
      </c>
      <c r="G2360" s="583" t="s">
        <v>4393</v>
      </c>
      <c r="H2360" s="583" t="s">
        <v>4141</v>
      </c>
      <c r="I2360" s="583" t="s">
        <v>4121</v>
      </c>
      <c r="J2360" s="843" t="s">
        <v>4109</v>
      </c>
      <c r="K2360" s="845" t="s">
        <v>458</v>
      </c>
      <c r="L2360" s="759">
        <v>12</v>
      </c>
      <c r="M2360" s="846">
        <v>68100</v>
      </c>
      <c r="N2360" s="844">
        <v>2</v>
      </c>
      <c r="O2360" s="759">
        <v>6</v>
      </c>
      <c r="P2360" s="712">
        <v>39000</v>
      </c>
      <c r="Q2360" s="771"/>
    </row>
    <row r="2361" spans="1:17" s="770" customFormat="1" ht="24">
      <c r="A2361" s="729" t="s">
        <v>18644</v>
      </c>
      <c r="B2361" s="693" t="s">
        <v>7471</v>
      </c>
      <c r="C2361" s="690" t="s">
        <v>73</v>
      </c>
      <c r="D2361" s="583" t="s">
        <v>4394</v>
      </c>
      <c r="E2361" s="408">
        <v>10000</v>
      </c>
      <c r="F2361" s="690">
        <v>9388835</v>
      </c>
      <c r="G2361" s="583" t="s">
        <v>4395</v>
      </c>
      <c r="H2361" s="583" t="s">
        <v>4175</v>
      </c>
      <c r="I2361" s="583" t="s">
        <v>802</v>
      </c>
      <c r="J2361" s="843" t="s">
        <v>4109</v>
      </c>
      <c r="K2361" s="845" t="s">
        <v>458</v>
      </c>
      <c r="L2361" s="759">
        <v>12</v>
      </c>
      <c r="M2361" s="846">
        <v>120600</v>
      </c>
      <c r="N2361" s="844">
        <v>2</v>
      </c>
      <c r="O2361" s="759">
        <v>6</v>
      </c>
      <c r="P2361" s="712">
        <v>60000</v>
      </c>
      <c r="Q2361" s="771"/>
    </row>
    <row r="2362" spans="1:17" s="770" customFormat="1" ht="24">
      <c r="A2362" s="729" t="s">
        <v>18644</v>
      </c>
      <c r="B2362" s="693" t="s">
        <v>7471</v>
      </c>
      <c r="C2362" s="690" t="s">
        <v>73</v>
      </c>
      <c r="D2362" s="583" t="s">
        <v>4396</v>
      </c>
      <c r="E2362" s="408">
        <v>10000</v>
      </c>
      <c r="F2362" s="690">
        <v>10613285</v>
      </c>
      <c r="G2362" s="583" t="s">
        <v>4397</v>
      </c>
      <c r="H2362" s="583" t="s">
        <v>4398</v>
      </c>
      <c r="I2362" s="583"/>
      <c r="J2362" s="843" t="s">
        <v>4118</v>
      </c>
      <c r="K2362" s="845" t="s">
        <v>458</v>
      </c>
      <c r="L2362" s="759">
        <v>12</v>
      </c>
      <c r="M2362" s="846">
        <v>120600</v>
      </c>
      <c r="N2362" s="844">
        <v>2</v>
      </c>
      <c r="O2362" s="759">
        <v>6</v>
      </c>
      <c r="P2362" s="712">
        <v>60000</v>
      </c>
      <c r="Q2362" s="771"/>
    </row>
    <row r="2363" spans="1:17" s="770" customFormat="1" ht="24">
      <c r="A2363" s="729" t="s">
        <v>18644</v>
      </c>
      <c r="B2363" s="693" t="s">
        <v>7471</v>
      </c>
      <c r="C2363" s="690" t="s">
        <v>73</v>
      </c>
      <c r="D2363" s="583" t="s">
        <v>4399</v>
      </c>
      <c r="E2363" s="408">
        <v>3000</v>
      </c>
      <c r="F2363" s="690">
        <v>43401636</v>
      </c>
      <c r="G2363" s="583" t="s">
        <v>4400</v>
      </c>
      <c r="H2363" s="583" t="s">
        <v>4401</v>
      </c>
      <c r="I2363" s="583" t="s">
        <v>4118</v>
      </c>
      <c r="J2363" s="843" t="s">
        <v>4118</v>
      </c>
      <c r="K2363" s="845" t="s">
        <v>456</v>
      </c>
      <c r="L2363" s="759">
        <v>6</v>
      </c>
      <c r="M2363" s="846">
        <v>18300</v>
      </c>
      <c r="N2363" s="844">
        <v>2</v>
      </c>
      <c r="O2363" s="759">
        <v>6</v>
      </c>
      <c r="P2363" s="712">
        <v>18000</v>
      </c>
      <c r="Q2363" s="771"/>
    </row>
    <row r="2364" spans="1:17" s="770" customFormat="1" ht="36">
      <c r="A2364" s="729" t="s">
        <v>18644</v>
      </c>
      <c r="B2364" s="693" t="s">
        <v>7471</v>
      </c>
      <c r="C2364" s="690" t="s">
        <v>73</v>
      </c>
      <c r="D2364" s="583" t="s">
        <v>4402</v>
      </c>
      <c r="E2364" s="408">
        <v>5000</v>
      </c>
      <c r="F2364" s="690">
        <v>43966637</v>
      </c>
      <c r="G2364" s="583" t="s">
        <v>4403</v>
      </c>
      <c r="H2364" s="583" t="s">
        <v>4402</v>
      </c>
      <c r="I2364" s="583" t="s">
        <v>4121</v>
      </c>
      <c r="J2364" s="843" t="s">
        <v>4109</v>
      </c>
      <c r="K2364" s="845" t="s">
        <v>455</v>
      </c>
      <c r="L2364" s="759">
        <v>5</v>
      </c>
      <c r="M2364" s="846">
        <v>25300</v>
      </c>
      <c r="N2364" s="844">
        <v>2</v>
      </c>
      <c r="O2364" s="759">
        <v>6</v>
      </c>
      <c r="P2364" s="712">
        <v>30000</v>
      </c>
      <c r="Q2364" s="771"/>
    </row>
    <row r="2365" spans="1:17" s="770" customFormat="1" ht="36">
      <c r="A2365" s="729" t="s">
        <v>18644</v>
      </c>
      <c r="B2365" s="693" t="s">
        <v>7471</v>
      </c>
      <c r="C2365" s="690" t="s">
        <v>73</v>
      </c>
      <c r="D2365" s="583" t="s">
        <v>4404</v>
      </c>
      <c r="E2365" s="408">
        <v>7500</v>
      </c>
      <c r="F2365" s="690">
        <v>21526258</v>
      </c>
      <c r="G2365" s="583" t="s">
        <v>4405</v>
      </c>
      <c r="H2365" s="583" t="s">
        <v>4193</v>
      </c>
      <c r="I2365" s="583" t="s">
        <v>4121</v>
      </c>
      <c r="J2365" s="843" t="s">
        <v>4109</v>
      </c>
      <c r="K2365" s="845" t="s">
        <v>458</v>
      </c>
      <c r="L2365" s="759">
        <v>12</v>
      </c>
      <c r="M2365" s="846">
        <v>90600</v>
      </c>
      <c r="N2365" s="844">
        <v>2</v>
      </c>
      <c r="O2365" s="759">
        <v>6</v>
      </c>
      <c r="P2365" s="712">
        <v>45000</v>
      </c>
      <c r="Q2365" s="771"/>
    </row>
    <row r="2366" spans="1:17" s="770" customFormat="1" ht="24">
      <c r="A2366" s="729" t="s">
        <v>18644</v>
      </c>
      <c r="B2366" s="693" t="s">
        <v>7471</v>
      </c>
      <c r="C2366" s="690" t="s">
        <v>73</v>
      </c>
      <c r="D2366" s="583" t="s">
        <v>4150</v>
      </c>
      <c r="E2366" s="408">
        <v>2200</v>
      </c>
      <c r="F2366" s="690">
        <v>10690289</v>
      </c>
      <c r="G2366" s="583" t="s">
        <v>4406</v>
      </c>
      <c r="H2366" s="583" t="s">
        <v>4116</v>
      </c>
      <c r="I2366" s="583" t="s">
        <v>4117</v>
      </c>
      <c r="J2366" s="843" t="s">
        <v>4118</v>
      </c>
      <c r="K2366" s="845" t="s">
        <v>458</v>
      </c>
      <c r="L2366" s="759">
        <v>12</v>
      </c>
      <c r="M2366" s="846">
        <v>22450</v>
      </c>
      <c r="N2366" s="844">
        <v>2</v>
      </c>
      <c r="O2366" s="759">
        <v>6</v>
      </c>
      <c r="P2366" s="712">
        <v>13200</v>
      </c>
      <c r="Q2366" s="771"/>
    </row>
    <row r="2367" spans="1:17" s="770" customFormat="1" ht="24">
      <c r="A2367" s="729" t="s">
        <v>18644</v>
      </c>
      <c r="B2367" s="693" t="s">
        <v>7471</v>
      </c>
      <c r="C2367" s="690" t="s">
        <v>73</v>
      </c>
      <c r="D2367" s="583" t="s">
        <v>4407</v>
      </c>
      <c r="E2367" s="408">
        <v>2800</v>
      </c>
      <c r="F2367" s="690">
        <v>80522686</v>
      </c>
      <c r="G2367" s="583" t="s">
        <v>4408</v>
      </c>
      <c r="H2367" s="583" t="s">
        <v>4409</v>
      </c>
      <c r="I2367" s="583" t="s">
        <v>4118</v>
      </c>
      <c r="J2367" s="843" t="s">
        <v>4118</v>
      </c>
      <c r="K2367" s="845" t="s">
        <v>455</v>
      </c>
      <c r="L2367" s="759">
        <v>3</v>
      </c>
      <c r="M2367" s="846">
        <v>21900</v>
      </c>
      <c r="N2367" s="844">
        <v>2</v>
      </c>
      <c r="O2367" s="759">
        <v>6</v>
      </c>
      <c r="P2367" s="712">
        <v>16800</v>
      </c>
      <c r="Q2367" s="771"/>
    </row>
    <row r="2368" spans="1:17" s="770" customFormat="1" ht="24">
      <c r="A2368" s="729" t="s">
        <v>18644</v>
      </c>
      <c r="B2368" s="693" t="s">
        <v>7471</v>
      </c>
      <c r="C2368" s="690" t="s">
        <v>73</v>
      </c>
      <c r="D2368" s="583" t="s">
        <v>4410</v>
      </c>
      <c r="E2368" s="408">
        <v>6500</v>
      </c>
      <c r="F2368" s="690">
        <v>8249090</v>
      </c>
      <c r="G2368" s="583" t="s">
        <v>4411</v>
      </c>
      <c r="H2368" s="583" t="s">
        <v>4349</v>
      </c>
      <c r="I2368" s="583" t="s">
        <v>4117</v>
      </c>
      <c r="J2368" s="843" t="s">
        <v>4118</v>
      </c>
      <c r="K2368" s="845" t="s">
        <v>458</v>
      </c>
      <c r="L2368" s="759">
        <v>12</v>
      </c>
      <c r="M2368" s="846">
        <v>78600</v>
      </c>
      <c r="N2368" s="844">
        <v>2</v>
      </c>
      <c r="O2368" s="759">
        <v>6</v>
      </c>
      <c r="P2368" s="712">
        <v>39000</v>
      </c>
      <c r="Q2368" s="771"/>
    </row>
    <row r="2369" spans="1:17" s="770" customFormat="1" ht="36">
      <c r="A2369" s="729" t="s">
        <v>18644</v>
      </c>
      <c r="B2369" s="693" t="s">
        <v>7471</v>
      </c>
      <c r="C2369" s="690" t="s">
        <v>73</v>
      </c>
      <c r="D2369" s="583" t="s">
        <v>4412</v>
      </c>
      <c r="E2369" s="408">
        <v>8000</v>
      </c>
      <c r="F2369" s="690">
        <v>10766294</v>
      </c>
      <c r="G2369" s="583" t="s">
        <v>4413</v>
      </c>
      <c r="H2369" s="583" t="s">
        <v>4414</v>
      </c>
      <c r="I2369" s="583" t="s">
        <v>771</v>
      </c>
      <c r="J2369" s="843" t="s">
        <v>4121</v>
      </c>
      <c r="K2369" s="845" t="s">
        <v>455</v>
      </c>
      <c r="L2369" s="759">
        <v>3</v>
      </c>
      <c r="M2369" s="846">
        <v>28833</v>
      </c>
      <c r="N2369" s="844" t="s">
        <v>455</v>
      </c>
      <c r="O2369" s="759">
        <v>1</v>
      </c>
      <c r="P2369" s="712">
        <v>7984.44</v>
      </c>
      <c r="Q2369" s="771"/>
    </row>
    <row r="2370" spans="1:17" s="770" customFormat="1" ht="24">
      <c r="A2370" s="729" t="s">
        <v>18644</v>
      </c>
      <c r="B2370" s="693" t="s">
        <v>7471</v>
      </c>
      <c r="C2370" s="690" t="s">
        <v>73</v>
      </c>
      <c r="D2370" s="583" t="s">
        <v>4267</v>
      </c>
      <c r="E2370" s="408">
        <v>1800</v>
      </c>
      <c r="F2370" s="690">
        <v>23935229</v>
      </c>
      <c r="G2370" s="583" t="s">
        <v>4415</v>
      </c>
      <c r="H2370" s="583" t="s">
        <v>4416</v>
      </c>
      <c r="I2370" s="583"/>
      <c r="J2370" s="843" t="s">
        <v>4130</v>
      </c>
      <c r="K2370" s="845" t="s">
        <v>4417</v>
      </c>
      <c r="L2370" s="759">
        <v>12</v>
      </c>
      <c r="M2370" s="846">
        <v>22200</v>
      </c>
      <c r="N2370" s="844">
        <v>2</v>
      </c>
      <c r="O2370" s="759">
        <v>6</v>
      </c>
      <c r="P2370" s="712">
        <v>10800</v>
      </c>
      <c r="Q2370" s="771"/>
    </row>
    <row r="2371" spans="1:17" s="770" customFormat="1" ht="24">
      <c r="A2371" s="729" t="s">
        <v>18644</v>
      </c>
      <c r="B2371" s="693" t="s">
        <v>7471</v>
      </c>
      <c r="C2371" s="690" t="s">
        <v>73</v>
      </c>
      <c r="D2371" s="583" t="s">
        <v>4197</v>
      </c>
      <c r="E2371" s="408">
        <v>6000</v>
      </c>
      <c r="F2371" s="690">
        <v>47113158</v>
      </c>
      <c r="G2371" s="583" t="s">
        <v>4418</v>
      </c>
      <c r="H2371" s="583" t="s">
        <v>1688</v>
      </c>
      <c r="I2371" s="583" t="s">
        <v>4121</v>
      </c>
      <c r="J2371" s="843" t="s">
        <v>4109</v>
      </c>
      <c r="K2371" s="845" t="s">
        <v>4163</v>
      </c>
      <c r="L2371" s="759">
        <v>1</v>
      </c>
      <c r="M2371" s="846">
        <v>11200</v>
      </c>
      <c r="N2371" s="844">
        <v>2</v>
      </c>
      <c r="O2371" s="759">
        <v>6</v>
      </c>
      <c r="P2371" s="712">
        <v>36000</v>
      </c>
      <c r="Q2371" s="771"/>
    </row>
    <row r="2372" spans="1:17" s="770" customFormat="1" ht="24">
      <c r="A2372" s="729" t="s">
        <v>18644</v>
      </c>
      <c r="B2372" s="693" t="s">
        <v>7471</v>
      </c>
      <c r="C2372" s="690" t="s">
        <v>73</v>
      </c>
      <c r="D2372" s="583" t="s">
        <v>4419</v>
      </c>
      <c r="E2372" s="408">
        <v>7500</v>
      </c>
      <c r="F2372" s="690">
        <v>9300078</v>
      </c>
      <c r="G2372" s="583" t="s">
        <v>4420</v>
      </c>
      <c r="H2372" s="583" t="s">
        <v>1688</v>
      </c>
      <c r="I2372" s="583" t="s">
        <v>4121</v>
      </c>
      <c r="J2372" s="843" t="s">
        <v>4109</v>
      </c>
      <c r="K2372" s="845" t="s">
        <v>458</v>
      </c>
      <c r="L2372" s="759">
        <v>12</v>
      </c>
      <c r="M2372" s="846">
        <v>90600</v>
      </c>
      <c r="N2372" s="844">
        <v>2</v>
      </c>
      <c r="O2372" s="759">
        <v>6</v>
      </c>
      <c r="P2372" s="712">
        <v>45000</v>
      </c>
      <c r="Q2372" s="771"/>
    </row>
    <row r="2373" spans="1:17" s="770" customFormat="1" ht="24">
      <c r="A2373" s="729" t="s">
        <v>18644</v>
      </c>
      <c r="B2373" s="693" t="s">
        <v>7471</v>
      </c>
      <c r="C2373" s="690" t="s">
        <v>73</v>
      </c>
      <c r="D2373" s="583" t="s">
        <v>4111</v>
      </c>
      <c r="E2373" s="408">
        <v>3500</v>
      </c>
      <c r="F2373" s="690">
        <v>47490855</v>
      </c>
      <c r="G2373" s="583" t="s">
        <v>4421</v>
      </c>
      <c r="H2373" s="583" t="s">
        <v>4124</v>
      </c>
      <c r="I2373" s="583" t="s">
        <v>802</v>
      </c>
      <c r="J2373" s="843" t="s">
        <v>4109</v>
      </c>
      <c r="K2373" s="845" t="s">
        <v>4163</v>
      </c>
      <c r="L2373" s="759">
        <v>1</v>
      </c>
      <c r="M2373" s="846">
        <v>2333</v>
      </c>
      <c r="N2373" s="844">
        <v>2</v>
      </c>
      <c r="O2373" s="759">
        <v>6</v>
      </c>
      <c r="P2373" s="712">
        <v>21000</v>
      </c>
      <c r="Q2373" s="771"/>
    </row>
    <row r="2374" spans="1:17" s="770" customFormat="1" ht="15.75">
      <c r="A2374" s="2118" t="s">
        <v>516</v>
      </c>
      <c r="B2374" s="2119"/>
      <c r="C2374" s="2119"/>
      <c r="D2374" s="2119"/>
      <c r="E2374" s="2119"/>
      <c r="F2374" s="2119"/>
      <c r="G2374" s="2119"/>
      <c r="H2374" s="2119"/>
      <c r="I2374" s="2119"/>
      <c r="J2374" s="2119"/>
      <c r="K2374" s="2119"/>
      <c r="L2374" s="2119"/>
      <c r="M2374" s="2119"/>
      <c r="N2374" s="2119"/>
      <c r="O2374" s="2119"/>
      <c r="P2374" s="2120"/>
      <c r="Q2374" s="771"/>
    </row>
    <row r="2375" spans="1:17" s="770" customFormat="1" ht="24">
      <c r="A2375" s="730" t="s">
        <v>18850</v>
      </c>
      <c r="B2375" s="806" t="s">
        <v>7471</v>
      </c>
      <c r="C2375" s="576" t="s">
        <v>73</v>
      </c>
      <c r="D2375" s="581" t="s">
        <v>17921</v>
      </c>
      <c r="E2375" s="807">
        <v>2500</v>
      </c>
      <c r="F2375" s="576" t="s">
        <v>4425</v>
      </c>
      <c r="G2375" s="685" t="s">
        <v>4426</v>
      </c>
      <c r="H2375" s="685" t="s">
        <v>3683</v>
      </c>
      <c r="I2375" s="685" t="s">
        <v>1031</v>
      </c>
      <c r="J2375" s="808" t="s">
        <v>18633</v>
      </c>
      <c r="K2375" s="850">
        <v>2</v>
      </c>
      <c r="L2375" s="809">
        <v>4</v>
      </c>
      <c r="M2375" s="851">
        <v>10000</v>
      </c>
      <c r="N2375" s="811"/>
      <c r="O2375" s="812"/>
      <c r="P2375" s="810"/>
      <c r="Q2375" s="5"/>
    </row>
    <row r="2376" spans="1:17" s="770" customFormat="1" ht="24">
      <c r="A2376" s="730" t="s">
        <v>18850</v>
      </c>
      <c r="B2376" s="806" t="s">
        <v>7471</v>
      </c>
      <c r="C2376" s="576" t="s">
        <v>73</v>
      </c>
      <c r="D2376" s="581" t="s">
        <v>17922</v>
      </c>
      <c r="E2376" s="807">
        <v>2500</v>
      </c>
      <c r="F2376" s="576" t="s">
        <v>4427</v>
      </c>
      <c r="G2376" s="685" t="s">
        <v>4428</v>
      </c>
      <c r="H2376" s="685" t="s">
        <v>1160</v>
      </c>
      <c r="I2376" s="685" t="s">
        <v>4118</v>
      </c>
      <c r="J2376" s="808" t="s">
        <v>15849</v>
      </c>
      <c r="K2376" s="850">
        <v>3</v>
      </c>
      <c r="L2376" s="809">
        <v>11</v>
      </c>
      <c r="M2376" s="851">
        <v>27500</v>
      </c>
      <c r="N2376" s="811">
        <v>2</v>
      </c>
      <c r="O2376" s="812">
        <v>6</v>
      </c>
      <c r="P2376" s="810">
        <v>15000</v>
      </c>
      <c r="Q2376" s="5"/>
    </row>
    <row r="2377" spans="1:17" s="770" customFormat="1" ht="36">
      <c r="A2377" s="730" t="s">
        <v>18850</v>
      </c>
      <c r="B2377" s="806" t="s">
        <v>7471</v>
      </c>
      <c r="C2377" s="576" t="s">
        <v>73</v>
      </c>
      <c r="D2377" s="581" t="s">
        <v>17923</v>
      </c>
      <c r="E2377" s="807">
        <v>3500</v>
      </c>
      <c r="F2377" s="576" t="s">
        <v>4429</v>
      </c>
      <c r="G2377" s="685" t="s">
        <v>4430</v>
      </c>
      <c r="H2377" s="685" t="s">
        <v>4431</v>
      </c>
      <c r="I2377" s="685" t="s">
        <v>802</v>
      </c>
      <c r="J2377" s="808" t="s">
        <v>802</v>
      </c>
      <c r="K2377" s="850">
        <v>4</v>
      </c>
      <c r="L2377" s="809">
        <v>12</v>
      </c>
      <c r="M2377" s="851">
        <v>42000</v>
      </c>
      <c r="N2377" s="811">
        <v>2</v>
      </c>
      <c r="O2377" s="812">
        <v>6</v>
      </c>
      <c r="P2377" s="810">
        <v>20993.440000000002</v>
      </c>
      <c r="Q2377" s="5"/>
    </row>
    <row r="2378" spans="1:17" s="770" customFormat="1" ht="24">
      <c r="A2378" s="730" t="s">
        <v>18850</v>
      </c>
      <c r="B2378" s="806" t="s">
        <v>7471</v>
      </c>
      <c r="C2378" s="576" t="s">
        <v>73</v>
      </c>
      <c r="D2378" s="581" t="s">
        <v>17924</v>
      </c>
      <c r="E2378" s="807">
        <v>4500</v>
      </c>
      <c r="F2378" s="576" t="s">
        <v>4432</v>
      </c>
      <c r="G2378" s="685" t="s">
        <v>4433</v>
      </c>
      <c r="H2378" s="685" t="s">
        <v>4434</v>
      </c>
      <c r="I2378" s="685" t="s">
        <v>18632</v>
      </c>
      <c r="J2378" s="808" t="s">
        <v>6567</v>
      </c>
      <c r="K2378" s="850">
        <v>4</v>
      </c>
      <c r="L2378" s="809">
        <v>11</v>
      </c>
      <c r="M2378" s="851">
        <v>49500</v>
      </c>
      <c r="N2378" s="811">
        <v>4</v>
      </c>
      <c r="O2378" s="812">
        <v>6</v>
      </c>
      <c r="P2378" s="810">
        <v>27000</v>
      </c>
      <c r="Q2378" s="5"/>
    </row>
    <row r="2379" spans="1:17" s="770" customFormat="1" ht="24">
      <c r="A2379" s="730" t="s">
        <v>18850</v>
      </c>
      <c r="B2379" s="806" t="s">
        <v>7471</v>
      </c>
      <c r="C2379" s="576" t="s">
        <v>73</v>
      </c>
      <c r="D2379" s="581" t="s">
        <v>17925</v>
      </c>
      <c r="E2379" s="807">
        <v>4500</v>
      </c>
      <c r="F2379" s="576" t="s">
        <v>4435</v>
      </c>
      <c r="G2379" s="685" t="s">
        <v>4436</v>
      </c>
      <c r="H2379" s="685" t="s">
        <v>1154</v>
      </c>
      <c r="I2379" s="685" t="s">
        <v>7123</v>
      </c>
      <c r="J2379" s="808" t="s">
        <v>6567</v>
      </c>
      <c r="K2379" s="850">
        <v>4</v>
      </c>
      <c r="L2379" s="809">
        <v>12</v>
      </c>
      <c r="M2379" s="851">
        <v>54000</v>
      </c>
      <c r="N2379" s="811">
        <v>0</v>
      </c>
      <c r="O2379" s="812">
        <v>1</v>
      </c>
      <c r="P2379" s="810">
        <v>4500</v>
      </c>
      <c r="Q2379" s="5"/>
    </row>
    <row r="2380" spans="1:17" s="770" customFormat="1" ht="36">
      <c r="A2380" s="730" t="s">
        <v>18850</v>
      </c>
      <c r="B2380" s="806" t="s">
        <v>7471</v>
      </c>
      <c r="C2380" s="576" t="s">
        <v>73</v>
      </c>
      <c r="D2380" s="581" t="s">
        <v>17926</v>
      </c>
      <c r="E2380" s="807">
        <v>12000</v>
      </c>
      <c r="F2380" s="576" t="s">
        <v>4437</v>
      </c>
      <c r="G2380" s="685" t="s">
        <v>4438</v>
      </c>
      <c r="H2380" s="685" t="s">
        <v>4422</v>
      </c>
      <c r="I2380" s="685" t="s">
        <v>802</v>
      </c>
      <c r="J2380" s="808" t="s">
        <v>802</v>
      </c>
      <c r="K2380" s="850">
        <v>1</v>
      </c>
      <c r="L2380" s="809">
        <v>10</v>
      </c>
      <c r="M2380" s="851">
        <v>120000</v>
      </c>
      <c r="N2380" s="811">
        <v>2</v>
      </c>
      <c r="O2380" s="812">
        <v>6</v>
      </c>
      <c r="P2380" s="810">
        <v>72343.33</v>
      </c>
      <c r="Q2380" s="5"/>
    </row>
    <row r="2381" spans="1:17" s="770" customFormat="1" ht="24">
      <c r="A2381" s="730" t="s">
        <v>18850</v>
      </c>
      <c r="B2381" s="806" t="s">
        <v>7471</v>
      </c>
      <c r="C2381" s="576" t="s">
        <v>73</v>
      </c>
      <c r="D2381" s="581" t="s">
        <v>4114</v>
      </c>
      <c r="E2381" s="807">
        <v>5500</v>
      </c>
      <c r="F2381" s="576" t="s">
        <v>4439</v>
      </c>
      <c r="G2381" s="685" t="s">
        <v>4440</v>
      </c>
      <c r="H2381" s="685" t="s">
        <v>2631</v>
      </c>
      <c r="I2381" s="685" t="s">
        <v>18632</v>
      </c>
      <c r="J2381" s="808" t="s">
        <v>6567</v>
      </c>
      <c r="K2381" s="850">
        <v>1</v>
      </c>
      <c r="L2381" s="809">
        <v>10</v>
      </c>
      <c r="M2381" s="851">
        <v>55000</v>
      </c>
      <c r="N2381" s="811">
        <v>2</v>
      </c>
      <c r="O2381" s="812">
        <v>6</v>
      </c>
      <c r="P2381" s="810">
        <v>33000</v>
      </c>
      <c r="Q2381" s="5"/>
    </row>
    <row r="2382" spans="1:17" s="770" customFormat="1" ht="24">
      <c r="A2382" s="730" t="s">
        <v>18850</v>
      </c>
      <c r="B2382" s="806" t="s">
        <v>7471</v>
      </c>
      <c r="C2382" s="576" t="s">
        <v>73</v>
      </c>
      <c r="D2382" s="581" t="s">
        <v>17927</v>
      </c>
      <c r="E2382" s="807">
        <v>6000</v>
      </c>
      <c r="F2382" s="576" t="s">
        <v>4441</v>
      </c>
      <c r="G2382" s="685" t="s">
        <v>4442</v>
      </c>
      <c r="H2382" s="685" t="s">
        <v>952</v>
      </c>
      <c r="I2382" s="685" t="s">
        <v>7123</v>
      </c>
      <c r="J2382" s="808" t="s">
        <v>6567</v>
      </c>
      <c r="K2382" s="850">
        <v>2</v>
      </c>
      <c r="L2382" s="809">
        <v>5</v>
      </c>
      <c r="M2382" s="851">
        <v>30000</v>
      </c>
      <c r="N2382" s="811"/>
      <c r="O2382" s="812"/>
      <c r="P2382" s="810"/>
      <c r="Q2382" s="5"/>
    </row>
    <row r="2383" spans="1:17" s="770" customFormat="1" ht="24">
      <c r="A2383" s="730" t="s">
        <v>18850</v>
      </c>
      <c r="B2383" s="806" t="s">
        <v>7471</v>
      </c>
      <c r="C2383" s="576" t="s">
        <v>73</v>
      </c>
      <c r="D2383" s="581" t="s">
        <v>17928</v>
      </c>
      <c r="E2383" s="807">
        <v>7000</v>
      </c>
      <c r="F2383" s="576" t="s">
        <v>4443</v>
      </c>
      <c r="G2383" s="685" t="s">
        <v>4444</v>
      </c>
      <c r="H2383" s="685" t="s">
        <v>4060</v>
      </c>
      <c r="I2383" s="685" t="s">
        <v>7123</v>
      </c>
      <c r="J2383" s="813" t="s">
        <v>6567</v>
      </c>
      <c r="K2383" s="850">
        <v>2</v>
      </c>
      <c r="L2383" s="809">
        <v>5</v>
      </c>
      <c r="M2383" s="851">
        <v>35000</v>
      </c>
      <c r="N2383" s="811">
        <v>2</v>
      </c>
      <c r="O2383" s="812">
        <v>6</v>
      </c>
      <c r="P2383" s="810">
        <v>42000</v>
      </c>
      <c r="Q2383" s="5"/>
    </row>
    <row r="2384" spans="1:17" s="770" customFormat="1" ht="48">
      <c r="A2384" s="730" t="s">
        <v>18850</v>
      </c>
      <c r="B2384" s="806" t="s">
        <v>7471</v>
      </c>
      <c r="C2384" s="576" t="s">
        <v>73</v>
      </c>
      <c r="D2384" s="581" t="s">
        <v>17929</v>
      </c>
      <c r="E2384" s="807">
        <v>3500</v>
      </c>
      <c r="F2384" s="576" t="s">
        <v>4445</v>
      </c>
      <c r="G2384" s="685" t="s">
        <v>4446</v>
      </c>
      <c r="H2384" s="685" t="s">
        <v>4447</v>
      </c>
      <c r="I2384" s="685" t="s">
        <v>1031</v>
      </c>
      <c r="J2384" s="808" t="s">
        <v>18633</v>
      </c>
      <c r="K2384" s="850">
        <v>4</v>
      </c>
      <c r="L2384" s="809">
        <v>12</v>
      </c>
      <c r="M2384" s="851">
        <v>42000</v>
      </c>
      <c r="N2384" s="811">
        <v>2</v>
      </c>
      <c r="O2384" s="812">
        <v>4</v>
      </c>
      <c r="P2384" s="810">
        <v>20965.010000000002</v>
      </c>
      <c r="Q2384" s="5"/>
    </row>
    <row r="2385" spans="1:17" s="770" customFormat="1" ht="24">
      <c r="A2385" s="730" t="s">
        <v>18850</v>
      </c>
      <c r="B2385" s="806" t="s">
        <v>7471</v>
      </c>
      <c r="C2385" s="576" t="s">
        <v>73</v>
      </c>
      <c r="D2385" s="581" t="s">
        <v>17930</v>
      </c>
      <c r="E2385" s="807">
        <v>5000</v>
      </c>
      <c r="F2385" s="576" t="s">
        <v>4448</v>
      </c>
      <c r="G2385" s="685" t="s">
        <v>4449</v>
      </c>
      <c r="H2385" s="685" t="s">
        <v>1688</v>
      </c>
      <c r="I2385" s="685" t="s">
        <v>1688</v>
      </c>
      <c r="J2385" s="808" t="s">
        <v>6567</v>
      </c>
      <c r="K2385" s="850">
        <v>4</v>
      </c>
      <c r="L2385" s="809">
        <v>11</v>
      </c>
      <c r="M2385" s="851">
        <v>55000</v>
      </c>
      <c r="N2385" s="811">
        <v>2</v>
      </c>
      <c r="O2385" s="812">
        <v>4</v>
      </c>
      <c r="P2385" s="810">
        <v>30000</v>
      </c>
      <c r="Q2385" s="5"/>
    </row>
    <row r="2386" spans="1:17" s="770" customFormat="1" ht="24">
      <c r="A2386" s="730" t="s">
        <v>18850</v>
      </c>
      <c r="B2386" s="806" t="s">
        <v>7471</v>
      </c>
      <c r="C2386" s="576" t="s">
        <v>73</v>
      </c>
      <c r="D2386" s="581" t="s">
        <v>17931</v>
      </c>
      <c r="E2386" s="807">
        <v>5000</v>
      </c>
      <c r="F2386" s="576" t="s">
        <v>4450</v>
      </c>
      <c r="G2386" s="685" t="s">
        <v>4451</v>
      </c>
      <c r="H2386" s="685" t="s">
        <v>2993</v>
      </c>
      <c r="I2386" s="685" t="s">
        <v>952</v>
      </c>
      <c r="J2386" s="808" t="s">
        <v>6567</v>
      </c>
      <c r="K2386" s="850">
        <v>4</v>
      </c>
      <c r="L2386" s="809">
        <v>12</v>
      </c>
      <c r="M2386" s="851">
        <v>60000</v>
      </c>
      <c r="N2386" s="811">
        <v>2</v>
      </c>
      <c r="O2386" s="812">
        <v>6</v>
      </c>
      <c r="P2386" s="810">
        <v>30000</v>
      </c>
      <c r="Q2386" s="5"/>
    </row>
    <row r="2387" spans="1:17" s="770" customFormat="1" ht="48">
      <c r="A2387" s="730" t="s">
        <v>18850</v>
      </c>
      <c r="B2387" s="806" t="s">
        <v>7471</v>
      </c>
      <c r="C2387" s="576" t="s">
        <v>73</v>
      </c>
      <c r="D2387" s="581" t="s">
        <v>18003</v>
      </c>
      <c r="E2387" s="807">
        <v>3000</v>
      </c>
      <c r="F2387" s="576" t="s">
        <v>4452</v>
      </c>
      <c r="G2387" s="685" t="s">
        <v>4453</v>
      </c>
      <c r="H2387" s="685" t="s">
        <v>4261</v>
      </c>
      <c r="I2387" s="685" t="s">
        <v>18632</v>
      </c>
      <c r="J2387" s="808" t="s">
        <v>6567</v>
      </c>
      <c r="K2387" s="850"/>
      <c r="L2387" s="809"/>
      <c r="M2387" s="851"/>
      <c r="N2387" s="811">
        <v>2</v>
      </c>
      <c r="O2387" s="812">
        <v>5</v>
      </c>
      <c r="P2387" s="810">
        <v>16766.45</v>
      </c>
      <c r="Q2387" s="5"/>
    </row>
    <row r="2388" spans="1:17" s="770" customFormat="1" ht="48">
      <c r="A2388" s="730" t="s">
        <v>18850</v>
      </c>
      <c r="B2388" s="806" t="s">
        <v>7471</v>
      </c>
      <c r="C2388" s="576" t="s">
        <v>73</v>
      </c>
      <c r="D2388" s="581" t="s">
        <v>11488</v>
      </c>
      <c r="E2388" s="807">
        <v>5000</v>
      </c>
      <c r="F2388" s="576" t="s">
        <v>4455</v>
      </c>
      <c r="G2388" s="685" t="s">
        <v>4456</v>
      </c>
      <c r="H2388" s="685" t="s">
        <v>4457</v>
      </c>
      <c r="I2388" s="685" t="s">
        <v>18632</v>
      </c>
      <c r="J2388" s="808" t="s">
        <v>6567</v>
      </c>
      <c r="K2388" s="850">
        <v>1</v>
      </c>
      <c r="L2388" s="809">
        <v>10</v>
      </c>
      <c r="M2388" s="851">
        <v>50000</v>
      </c>
      <c r="N2388" s="811">
        <v>2</v>
      </c>
      <c r="O2388" s="812">
        <v>6</v>
      </c>
      <c r="P2388" s="810">
        <v>30000</v>
      </c>
      <c r="Q2388" s="5"/>
    </row>
    <row r="2389" spans="1:17" s="770" customFormat="1" ht="48">
      <c r="A2389" s="730" t="s">
        <v>18850</v>
      </c>
      <c r="B2389" s="806" t="s">
        <v>7471</v>
      </c>
      <c r="C2389" s="576" t="s">
        <v>73</v>
      </c>
      <c r="D2389" s="581" t="s">
        <v>17932</v>
      </c>
      <c r="E2389" s="807">
        <v>3500</v>
      </c>
      <c r="F2389" s="576" t="s">
        <v>4458</v>
      </c>
      <c r="G2389" s="685" t="s">
        <v>4459</v>
      </c>
      <c r="H2389" s="685" t="s">
        <v>4460</v>
      </c>
      <c r="I2389" s="685" t="s">
        <v>782</v>
      </c>
      <c r="J2389" s="808" t="s">
        <v>18633</v>
      </c>
      <c r="K2389" s="850">
        <v>2</v>
      </c>
      <c r="L2389" s="809">
        <v>6</v>
      </c>
      <c r="M2389" s="851">
        <v>21000</v>
      </c>
      <c r="N2389" s="811">
        <v>2</v>
      </c>
      <c r="O2389" s="812">
        <v>6</v>
      </c>
      <c r="P2389" s="810">
        <v>20712.95</v>
      </c>
      <c r="Q2389" s="5"/>
    </row>
    <row r="2390" spans="1:17" s="770" customFormat="1" ht="48">
      <c r="A2390" s="730" t="s">
        <v>18850</v>
      </c>
      <c r="B2390" s="806" t="s">
        <v>7471</v>
      </c>
      <c r="C2390" s="576" t="s">
        <v>73</v>
      </c>
      <c r="D2390" s="581" t="s">
        <v>4111</v>
      </c>
      <c r="E2390" s="807">
        <v>2500</v>
      </c>
      <c r="F2390" s="576" t="s">
        <v>4458</v>
      </c>
      <c r="G2390" s="685" t="s">
        <v>4459</v>
      </c>
      <c r="H2390" s="685" t="s">
        <v>4461</v>
      </c>
      <c r="I2390" s="685" t="s">
        <v>782</v>
      </c>
      <c r="J2390" s="808" t="s">
        <v>18634</v>
      </c>
      <c r="K2390" s="850">
        <v>2</v>
      </c>
      <c r="L2390" s="809">
        <v>3</v>
      </c>
      <c r="M2390" s="851">
        <v>7500</v>
      </c>
      <c r="N2390" s="811"/>
      <c r="O2390" s="812"/>
      <c r="P2390" s="810"/>
      <c r="Q2390" s="5"/>
    </row>
    <row r="2391" spans="1:17" s="770" customFormat="1" ht="36">
      <c r="A2391" s="730" t="s">
        <v>18850</v>
      </c>
      <c r="B2391" s="806" t="s">
        <v>7471</v>
      </c>
      <c r="C2391" s="576" t="s">
        <v>73</v>
      </c>
      <c r="D2391" s="581" t="s">
        <v>17933</v>
      </c>
      <c r="E2391" s="807">
        <v>10000</v>
      </c>
      <c r="F2391" s="576" t="s">
        <v>4462</v>
      </c>
      <c r="G2391" s="685" t="s">
        <v>4463</v>
      </c>
      <c r="H2391" s="685" t="s">
        <v>825</v>
      </c>
      <c r="I2391" s="685" t="s">
        <v>825</v>
      </c>
      <c r="J2391" s="808" t="s">
        <v>6567</v>
      </c>
      <c r="K2391" s="850">
        <v>2</v>
      </c>
      <c r="L2391" s="809">
        <v>5</v>
      </c>
      <c r="M2391" s="851">
        <v>50000</v>
      </c>
      <c r="N2391" s="811">
        <v>2</v>
      </c>
      <c r="O2391" s="812">
        <v>4</v>
      </c>
      <c r="P2391" s="810">
        <v>59996.53</v>
      </c>
      <c r="Q2391" s="5"/>
    </row>
    <row r="2392" spans="1:17" s="770" customFormat="1" ht="24">
      <c r="A2392" s="730" t="s">
        <v>18850</v>
      </c>
      <c r="B2392" s="806" t="s">
        <v>7471</v>
      </c>
      <c r="C2392" s="576" t="s">
        <v>73</v>
      </c>
      <c r="D2392" s="581" t="s">
        <v>8910</v>
      </c>
      <c r="E2392" s="807">
        <v>9000</v>
      </c>
      <c r="F2392" s="576" t="s">
        <v>4462</v>
      </c>
      <c r="G2392" s="685" t="s">
        <v>4463</v>
      </c>
      <c r="H2392" s="685" t="s">
        <v>825</v>
      </c>
      <c r="I2392" s="685" t="s">
        <v>825</v>
      </c>
      <c r="J2392" s="808" t="s">
        <v>6567</v>
      </c>
      <c r="K2392" s="850">
        <v>2</v>
      </c>
      <c r="L2392" s="809">
        <v>3</v>
      </c>
      <c r="M2392" s="851">
        <v>27000</v>
      </c>
      <c r="N2392" s="811"/>
      <c r="O2392" s="812"/>
      <c r="P2392" s="810"/>
      <c r="Q2392" s="5"/>
    </row>
    <row r="2393" spans="1:17" s="770" customFormat="1" ht="24">
      <c r="A2393" s="730" t="s">
        <v>18850</v>
      </c>
      <c r="B2393" s="806" t="s">
        <v>7471</v>
      </c>
      <c r="C2393" s="576" t="s">
        <v>73</v>
      </c>
      <c r="D2393" s="581" t="s">
        <v>1688</v>
      </c>
      <c r="E2393" s="807">
        <v>7000</v>
      </c>
      <c r="F2393" s="576" t="s">
        <v>4464</v>
      </c>
      <c r="G2393" s="685" t="s">
        <v>4465</v>
      </c>
      <c r="H2393" s="685" t="s">
        <v>4216</v>
      </c>
      <c r="I2393" s="685" t="s">
        <v>1688</v>
      </c>
      <c r="J2393" s="808" t="s">
        <v>6567</v>
      </c>
      <c r="K2393" s="850">
        <v>1</v>
      </c>
      <c r="L2393" s="809">
        <v>4</v>
      </c>
      <c r="M2393" s="851">
        <v>28000</v>
      </c>
      <c r="N2393" s="811">
        <v>2</v>
      </c>
      <c r="O2393" s="812">
        <v>6</v>
      </c>
      <c r="P2393" s="810">
        <v>41940.21</v>
      </c>
      <c r="Q2393" s="5"/>
    </row>
    <row r="2394" spans="1:17" s="770" customFormat="1" ht="48">
      <c r="A2394" s="730" t="s">
        <v>18850</v>
      </c>
      <c r="B2394" s="806" t="s">
        <v>7471</v>
      </c>
      <c r="C2394" s="576" t="s">
        <v>73</v>
      </c>
      <c r="D2394" s="581" t="s">
        <v>17934</v>
      </c>
      <c r="E2394" s="807">
        <v>2000</v>
      </c>
      <c r="F2394" s="576" t="s">
        <v>4466</v>
      </c>
      <c r="G2394" s="685" t="s">
        <v>4467</v>
      </c>
      <c r="H2394" s="685" t="s">
        <v>4468</v>
      </c>
      <c r="I2394" s="685" t="s">
        <v>1031</v>
      </c>
      <c r="J2394" s="808" t="s">
        <v>18633</v>
      </c>
      <c r="K2394" s="850">
        <v>2</v>
      </c>
      <c r="L2394" s="809">
        <v>6</v>
      </c>
      <c r="M2394" s="851">
        <v>12000</v>
      </c>
      <c r="N2394" s="811">
        <v>0</v>
      </c>
      <c r="O2394" s="812">
        <v>3</v>
      </c>
      <c r="P2394" s="810">
        <v>6000</v>
      </c>
      <c r="Q2394" s="5"/>
    </row>
    <row r="2395" spans="1:17" s="770" customFormat="1" ht="36">
      <c r="A2395" s="730" t="s">
        <v>18850</v>
      </c>
      <c r="B2395" s="806" t="s">
        <v>7471</v>
      </c>
      <c r="C2395" s="576" t="s">
        <v>73</v>
      </c>
      <c r="D2395" s="581" t="s">
        <v>17935</v>
      </c>
      <c r="E2395" s="807">
        <v>4000</v>
      </c>
      <c r="F2395" s="576" t="s">
        <v>4469</v>
      </c>
      <c r="G2395" s="685" t="s">
        <v>4470</v>
      </c>
      <c r="H2395" s="685" t="s">
        <v>2594</v>
      </c>
      <c r="I2395" s="685" t="s">
        <v>7123</v>
      </c>
      <c r="J2395" s="808" t="s">
        <v>6567</v>
      </c>
      <c r="K2395" s="850">
        <v>4</v>
      </c>
      <c r="L2395" s="809">
        <v>12</v>
      </c>
      <c r="M2395" s="851">
        <v>48000</v>
      </c>
      <c r="N2395" s="811">
        <v>2</v>
      </c>
      <c r="O2395" s="812">
        <v>6</v>
      </c>
      <c r="P2395" s="810">
        <v>23995.27</v>
      </c>
      <c r="Q2395" s="5"/>
    </row>
    <row r="2396" spans="1:17" s="770" customFormat="1" ht="24">
      <c r="A2396" s="730" t="s">
        <v>18850</v>
      </c>
      <c r="B2396" s="806" t="s">
        <v>7471</v>
      </c>
      <c r="C2396" s="576" t="s">
        <v>73</v>
      </c>
      <c r="D2396" s="581" t="s">
        <v>17931</v>
      </c>
      <c r="E2396" s="807">
        <v>5000</v>
      </c>
      <c r="F2396" s="576" t="s">
        <v>4471</v>
      </c>
      <c r="G2396" s="685" t="s">
        <v>4472</v>
      </c>
      <c r="H2396" s="685" t="s">
        <v>952</v>
      </c>
      <c r="I2396" s="685" t="s">
        <v>7123</v>
      </c>
      <c r="J2396" s="808" t="s">
        <v>6567</v>
      </c>
      <c r="K2396" s="850">
        <v>4</v>
      </c>
      <c r="L2396" s="809">
        <v>10</v>
      </c>
      <c r="M2396" s="851">
        <v>50000</v>
      </c>
      <c r="N2396" s="811"/>
      <c r="O2396" s="812"/>
      <c r="P2396" s="810"/>
      <c r="Q2396" s="5"/>
    </row>
    <row r="2397" spans="1:17" s="770" customFormat="1" ht="36">
      <c r="A2397" s="730" t="s">
        <v>18850</v>
      </c>
      <c r="B2397" s="806" t="s">
        <v>7471</v>
      </c>
      <c r="C2397" s="576" t="s">
        <v>73</v>
      </c>
      <c r="D2397" s="581" t="s">
        <v>17936</v>
      </c>
      <c r="E2397" s="807">
        <v>3500</v>
      </c>
      <c r="F2397" s="576" t="s">
        <v>4473</v>
      </c>
      <c r="G2397" s="685" t="s">
        <v>4474</v>
      </c>
      <c r="H2397" s="685" t="s">
        <v>2383</v>
      </c>
      <c r="I2397" s="685" t="s">
        <v>4118</v>
      </c>
      <c r="J2397" s="808" t="s">
        <v>15849</v>
      </c>
      <c r="K2397" s="850">
        <v>1</v>
      </c>
      <c r="L2397" s="809">
        <v>10</v>
      </c>
      <c r="M2397" s="851">
        <v>35000</v>
      </c>
      <c r="N2397" s="811">
        <v>2</v>
      </c>
      <c r="O2397" s="812">
        <v>6</v>
      </c>
      <c r="P2397" s="810">
        <v>20998.05</v>
      </c>
      <c r="Q2397" s="5"/>
    </row>
    <row r="2398" spans="1:17" s="770" customFormat="1" ht="24">
      <c r="A2398" s="730" t="s">
        <v>18850</v>
      </c>
      <c r="B2398" s="806" t="s">
        <v>7471</v>
      </c>
      <c r="C2398" s="576" t="s">
        <v>73</v>
      </c>
      <c r="D2398" s="581" t="s">
        <v>17937</v>
      </c>
      <c r="E2398" s="807">
        <v>7000</v>
      </c>
      <c r="F2398" s="576" t="s">
        <v>4475</v>
      </c>
      <c r="G2398" s="685" t="s">
        <v>4476</v>
      </c>
      <c r="H2398" s="685" t="s">
        <v>812</v>
      </c>
      <c r="I2398" s="685" t="s">
        <v>7123</v>
      </c>
      <c r="J2398" s="808" t="s">
        <v>6567</v>
      </c>
      <c r="K2398" s="850">
        <v>2</v>
      </c>
      <c r="L2398" s="809">
        <v>5</v>
      </c>
      <c r="M2398" s="851">
        <v>35000</v>
      </c>
      <c r="N2398" s="811">
        <v>2</v>
      </c>
      <c r="O2398" s="812">
        <v>6</v>
      </c>
      <c r="P2398" s="810">
        <v>41574.65</v>
      </c>
      <c r="Q2398" s="5"/>
    </row>
    <row r="2399" spans="1:17" s="770" customFormat="1" ht="24">
      <c r="A2399" s="730" t="s">
        <v>18850</v>
      </c>
      <c r="B2399" s="806" t="s">
        <v>7471</v>
      </c>
      <c r="C2399" s="576" t="s">
        <v>73</v>
      </c>
      <c r="D2399" s="581" t="s">
        <v>17937</v>
      </c>
      <c r="E2399" s="807">
        <v>6500</v>
      </c>
      <c r="F2399" s="576" t="s">
        <v>4475</v>
      </c>
      <c r="G2399" s="685" t="s">
        <v>4476</v>
      </c>
      <c r="H2399" s="685" t="s">
        <v>812</v>
      </c>
      <c r="I2399" s="685" t="s">
        <v>7123</v>
      </c>
      <c r="J2399" s="808" t="s">
        <v>6567</v>
      </c>
      <c r="K2399" s="850">
        <v>2</v>
      </c>
      <c r="L2399" s="809">
        <v>5</v>
      </c>
      <c r="M2399" s="851">
        <v>32500</v>
      </c>
      <c r="N2399" s="811"/>
      <c r="O2399" s="812"/>
      <c r="P2399" s="810"/>
      <c r="Q2399" s="5"/>
    </row>
    <row r="2400" spans="1:17" s="770" customFormat="1" ht="24">
      <c r="A2400" s="730" t="s">
        <v>18850</v>
      </c>
      <c r="B2400" s="806" t="s">
        <v>7471</v>
      </c>
      <c r="C2400" s="576" t="s">
        <v>73</v>
      </c>
      <c r="D2400" s="581" t="s">
        <v>4238</v>
      </c>
      <c r="E2400" s="807">
        <v>5000</v>
      </c>
      <c r="F2400" s="576" t="s">
        <v>4477</v>
      </c>
      <c r="G2400" s="685" t="s">
        <v>4478</v>
      </c>
      <c r="H2400" s="685" t="s">
        <v>3289</v>
      </c>
      <c r="I2400" s="685" t="s">
        <v>7123</v>
      </c>
      <c r="J2400" s="808" t="s">
        <v>6567</v>
      </c>
      <c r="K2400" s="850">
        <v>4</v>
      </c>
      <c r="L2400" s="809">
        <v>9</v>
      </c>
      <c r="M2400" s="851">
        <v>45000</v>
      </c>
      <c r="N2400" s="811"/>
      <c r="O2400" s="812"/>
      <c r="P2400" s="810"/>
      <c r="Q2400" s="5"/>
    </row>
    <row r="2401" spans="1:17" s="770" customFormat="1" ht="24">
      <c r="A2401" s="730" t="s">
        <v>18850</v>
      </c>
      <c r="B2401" s="806" t="s">
        <v>7471</v>
      </c>
      <c r="C2401" s="576" t="s">
        <v>73</v>
      </c>
      <c r="D2401" s="581" t="s">
        <v>17935</v>
      </c>
      <c r="E2401" s="807">
        <v>4000</v>
      </c>
      <c r="F2401" s="576" t="s">
        <v>4479</v>
      </c>
      <c r="G2401" s="685" t="s">
        <v>4480</v>
      </c>
      <c r="H2401" s="685" t="s">
        <v>812</v>
      </c>
      <c r="I2401" s="685" t="s">
        <v>7123</v>
      </c>
      <c r="J2401" s="808" t="s">
        <v>6567</v>
      </c>
      <c r="K2401" s="850">
        <v>4</v>
      </c>
      <c r="L2401" s="809">
        <v>12</v>
      </c>
      <c r="M2401" s="851">
        <v>48000</v>
      </c>
      <c r="N2401" s="811">
        <v>3</v>
      </c>
      <c r="O2401" s="812">
        <v>6</v>
      </c>
      <c r="P2401" s="810">
        <v>24000</v>
      </c>
      <c r="Q2401" s="5"/>
    </row>
    <row r="2402" spans="1:17" s="770" customFormat="1" ht="24">
      <c r="A2402" s="730" t="s">
        <v>18850</v>
      </c>
      <c r="B2402" s="806" t="s">
        <v>7471</v>
      </c>
      <c r="C2402" s="576" t="s">
        <v>73</v>
      </c>
      <c r="D2402" s="581" t="s">
        <v>17938</v>
      </c>
      <c r="E2402" s="807">
        <v>6000</v>
      </c>
      <c r="F2402" s="576" t="s">
        <v>4481</v>
      </c>
      <c r="G2402" s="685" t="s">
        <v>4482</v>
      </c>
      <c r="H2402" s="685" t="s">
        <v>4483</v>
      </c>
      <c r="I2402" s="685" t="s">
        <v>18632</v>
      </c>
      <c r="J2402" s="808" t="s">
        <v>6567</v>
      </c>
      <c r="K2402" s="850">
        <v>2</v>
      </c>
      <c r="L2402" s="809">
        <v>7</v>
      </c>
      <c r="M2402" s="851">
        <v>42000</v>
      </c>
      <c r="N2402" s="811">
        <v>2</v>
      </c>
      <c r="O2402" s="812">
        <v>6</v>
      </c>
      <c r="P2402" s="810">
        <v>36000</v>
      </c>
      <c r="Q2402" s="5"/>
    </row>
    <row r="2403" spans="1:17" s="770" customFormat="1" ht="24">
      <c r="A2403" s="730" t="s">
        <v>18850</v>
      </c>
      <c r="B2403" s="806" t="s">
        <v>7471</v>
      </c>
      <c r="C2403" s="576" t="s">
        <v>73</v>
      </c>
      <c r="D2403" s="581" t="s">
        <v>17940</v>
      </c>
      <c r="E2403" s="807">
        <v>2500</v>
      </c>
      <c r="F2403" s="576" t="s">
        <v>4484</v>
      </c>
      <c r="G2403" s="685" t="s">
        <v>4485</v>
      </c>
      <c r="H2403" s="685" t="s">
        <v>4175</v>
      </c>
      <c r="I2403" s="685" t="s">
        <v>802</v>
      </c>
      <c r="J2403" s="808" t="s">
        <v>802</v>
      </c>
      <c r="K2403" s="850">
        <v>4</v>
      </c>
      <c r="L2403" s="809">
        <v>7</v>
      </c>
      <c r="M2403" s="851">
        <v>17500</v>
      </c>
      <c r="N2403" s="811"/>
      <c r="O2403" s="812"/>
      <c r="P2403" s="810"/>
      <c r="Q2403" s="5"/>
    </row>
    <row r="2404" spans="1:17" s="770" customFormat="1" ht="24">
      <c r="A2404" s="730" t="s">
        <v>18850</v>
      </c>
      <c r="B2404" s="806" t="s">
        <v>7471</v>
      </c>
      <c r="C2404" s="576" t="s">
        <v>73</v>
      </c>
      <c r="D2404" s="581" t="s">
        <v>17939</v>
      </c>
      <c r="E2404" s="807">
        <v>4500</v>
      </c>
      <c r="F2404" s="576" t="s">
        <v>4484</v>
      </c>
      <c r="G2404" s="685" t="s">
        <v>4485</v>
      </c>
      <c r="H2404" s="685" t="s">
        <v>1525</v>
      </c>
      <c r="I2404" s="685" t="s">
        <v>18632</v>
      </c>
      <c r="J2404" s="808" t="s">
        <v>6567</v>
      </c>
      <c r="K2404" s="850">
        <v>1</v>
      </c>
      <c r="L2404" s="809">
        <v>1</v>
      </c>
      <c r="M2404" s="851">
        <v>4500</v>
      </c>
      <c r="N2404" s="811">
        <v>2</v>
      </c>
      <c r="O2404" s="812">
        <v>6</v>
      </c>
      <c r="P2404" s="810">
        <v>26984.37</v>
      </c>
      <c r="Q2404" s="5"/>
    </row>
    <row r="2405" spans="1:17" s="770" customFormat="1" ht="36">
      <c r="A2405" s="730" t="s">
        <v>18850</v>
      </c>
      <c r="B2405" s="806" t="s">
        <v>7471</v>
      </c>
      <c r="C2405" s="576" t="s">
        <v>73</v>
      </c>
      <c r="D2405" s="581" t="s">
        <v>11488</v>
      </c>
      <c r="E2405" s="807">
        <v>4100</v>
      </c>
      <c r="F2405" s="576" t="s">
        <v>4486</v>
      </c>
      <c r="G2405" s="685" t="s">
        <v>4487</v>
      </c>
      <c r="H2405" s="685" t="s">
        <v>4488</v>
      </c>
      <c r="I2405" s="685" t="s">
        <v>18632</v>
      </c>
      <c r="J2405" s="808" t="s">
        <v>6567</v>
      </c>
      <c r="K2405" s="850">
        <v>4</v>
      </c>
      <c r="L2405" s="809">
        <v>12</v>
      </c>
      <c r="M2405" s="851">
        <v>49200</v>
      </c>
      <c r="N2405" s="811">
        <v>0</v>
      </c>
      <c r="O2405" s="812">
        <v>1</v>
      </c>
      <c r="P2405" s="810">
        <v>4100</v>
      </c>
      <c r="Q2405" s="5"/>
    </row>
    <row r="2406" spans="1:17" s="770" customFormat="1" ht="36">
      <c r="A2406" s="730" t="s">
        <v>18850</v>
      </c>
      <c r="B2406" s="806" t="s">
        <v>7471</v>
      </c>
      <c r="C2406" s="576" t="s">
        <v>73</v>
      </c>
      <c r="D2406" s="581" t="s">
        <v>17941</v>
      </c>
      <c r="E2406" s="807">
        <v>4500</v>
      </c>
      <c r="F2406" s="576" t="s">
        <v>4489</v>
      </c>
      <c r="G2406" s="685" t="s">
        <v>4490</v>
      </c>
      <c r="H2406" s="685" t="s">
        <v>1525</v>
      </c>
      <c r="I2406" s="685" t="s">
        <v>18632</v>
      </c>
      <c r="J2406" s="808" t="s">
        <v>6567</v>
      </c>
      <c r="K2406" s="850">
        <v>1</v>
      </c>
      <c r="L2406" s="809">
        <v>8</v>
      </c>
      <c r="M2406" s="851">
        <v>36000</v>
      </c>
      <c r="N2406" s="811"/>
      <c r="O2406" s="812"/>
      <c r="P2406" s="810"/>
      <c r="Q2406" s="5"/>
    </row>
    <row r="2407" spans="1:17" s="770" customFormat="1" ht="24">
      <c r="A2407" s="730" t="s">
        <v>18850</v>
      </c>
      <c r="B2407" s="806" t="s">
        <v>7471</v>
      </c>
      <c r="C2407" s="576" t="s">
        <v>73</v>
      </c>
      <c r="D2407" s="581" t="s">
        <v>18084</v>
      </c>
      <c r="E2407" s="807">
        <v>5500</v>
      </c>
      <c r="F2407" s="576" t="s">
        <v>4489</v>
      </c>
      <c r="G2407" s="685" t="s">
        <v>4490</v>
      </c>
      <c r="H2407" s="685" t="s">
        <v>1525</v>
      </c>
      <c r="I2407" s="685" t="s">
        <v>18632</v>
      </c>
      <c r="J2407" s="808" t="s">
        <v>6567</v>
      </c>
      <c r="K2407" s="850"/>
      <c r="L2407" s="809"/>
      <c r="M2407" s="851"/>
      <c r="N2407" s="811">
        <v>2</v>
      </c>
      <c r="O2407" s="812">
        <v>6</v>
      </c>
      <c r="P2407" s="810">
        <v>33000</v>
      </c>
      <c r="Q2407" s="5"/>
    </row>
    <row r="2408" spans="1:17" s="770" customFormat="1">
      <c r="A2408" s="730" t="s">
        <v>18850</v>
      </c>
      <c r="B2408" s="806" t="s">
        <v>7471</v>
      </c>
      <c r="C2408" s="576" t="s">
        <v>73</v>
      </c>
      <c r="D2408" s="581" t="s">
        <v>8910</v>
      </c>
      <c r="E2408" s="807">
        <v>5000</v>
      </c>
      <c r="F2408" s="576" t="s">
        <v>4491</v>
      </c>
      <c r="G2408" s="685" t="s">
        <v>4492</v>
      </c>
      <c r="H2408" s="685" t="s">
        <v>825</v>
      </c>
      <c r="I2408" s="685" t="s">
        <v>825</v>
      </c>
      <c r="J2408" s="808" t="s">
        <v>6567</v>
      </c>
      <c r="K2408" s="850">
        <v>2</v>
      </c>
      <c r="L2408" s="809">
        <v>7</v>
      </c>
      <c r="M2408" s="851">
        <v>35000</v>
      </c>
      <c r="N2408" s="811">
        <v>2</v>
      </c>
      <c r="O2408" s="812">
        <v>6</v>
      </c>
      <c r="P2408" s="810">
        <v>30000</v>
      </c>
      <c r="Q2408" s="5"/>
    </row>
    <row r="2409" spans="1:17" s="770" customFormat="1" ht="24">
      <c r="A2409" s="730" t="s">
        <v>18850</v>
      </c>
      <c r="B2409" s="806" t="s">
        <v>7471</v>
      </c>
      <c r="C2409" s="576" t="s">
        <v>73</v>
      </c>
      <c r="D2409" s="581" t="s">
        <v>17942</v>
      </c>
      <c r="E2409" s="807">
        <v>5000</v>
      </c>
      <c r="F2409" s="576" t="s">
        <v>4493</v>
      </c>
      <c r="G2409" s="685" t="s">
        <v>4494</v>
      </c>
      <c r="H2409" s="685" t="s">
        <v>952</v>
      </c>
      <c r="I2409" s="685" t="s">
        <v>7123</v>
      </c>
      <c r="J2409" s="808" t="s">
        <v>6567</v>
      </c>
      <c r="K2409" s="850">
        <v>1</v>
      </c>
      <c r="L2409" s="809">
        <v>3</v>
      </c>
      <c r="M2409" s="851">
        <v>15000</v>
      </c>
      <c r="N2409" s="811">
        <v>2</v>
      </c>
      <c r="O2409" s="812">
        <v>6</v>
      </c>
      <c r="P2409" s="810">
        <v>29580</v>
      </c>
      <c r="Q2409" s="5"/>
    </row>
    <row r="2410" spans="1:17" s="770" customFormat="1" ht="60">
      <c r="A2410" s="730" t="s">
        <v>18850</v>
      </c>
      <c r="B2410" s="806" t="s">
        <v>7471</v>
      </c>
      <c r="C2410" s="576" t="s">
        <v>73</v>
      </c>
      <c r="D2410" s="581" t="s">
        <v>17943</v>
      </c>
      <c r="E2410" s="807">
        <v>4500</v>
      </c>
      <c r="F2410" s="576" t="s">
        <v>4495</v>
      </c>
      <c r="G2410" s="685" t="s">
        <v>4496</v>
      </c>
      <c r="H2410" s="685" t="s">
        <v>4483</v>
      </c>
      <c r="I2410" s="685" t="s">
        <v>18632</v>
      </c>
      <c r="J2410" s="808" t="s">
        <v>6567</v>
      </c>
      <c r="K2410" s="850">
        <v>3</v>
      </c>
      <c r="L2410" s="809">
        <v>10</v>
      </c>
      <c r="M2410" s="851">
        <v>45000</v>
      </c>
      <c r="N2410" s="811">
        <v>2</v>
      </c>
      <c r="O2410" s="812">
        <v>4</v>
      </c>
      <c r="P2410" s="810">
        <v>26987.489999999998</v>
      </c>
      <c r="Q2410" s="5"/>
    </row>
    <row r="2411" spans="1:17" s="770" customFormat="1" ht="60">
      <c r="A2411" s="730" t="s">
        <v>18850</v>
      </c>
      <c r="B2411" s="806" t="s">
        <v>7471</v>
      </c>
      <c r="C2411" s="576" t="s">
        <v>73</v>
      </c>
      <c r="D2411" s="581" t="s">
        <v>17945</v>
      </c>
      <c r="E2411" s="807">
        <v>4000</v>
      </c>
      <c r="F2411" s="576" t="s">
        <v>4497</v>
      </c>
      <c r="G2411" s="685" t="s">
        <v>4498</v>
      </c>
      <c r="H2411" s="685" t="s">
        <v>4483</v>
      </c>
      <c r="I2411" s="685" t="s">
        <v>18632</v>
      </c>
      <c r="J2411" s="808" t="s">
        <v>6567</v>
      </c>
      <c r="K2411" s="850">
        <v>2</v>
      </c>
      <c r="L2411" s="809">
        <v>9</v>
      </c>
      <c r="M2411" s="851">
        <v>36000</v>
      </c>
      <c r="N2411" s="811"/>
      <c r="O2411" s="812"/>
      <c r="P2411" s="810"/>
      <c r="Q2411" s="5"/>
    </row>
    <row r="2412" spans="1:17" s="770" customFormat="1" ht="24">
      <c r="A2412" s="730" t="s">
        <v>18850</v>
      </c>
      <c r="B2412" s="806" t="s">
        <v>7471</v>
      </c>
      <c r="C2412" s="576" t="s">
        <v>73</v>
      </c>
      <c r="D2412" s="581" t="s">
        <v>17937</v>
      </c>
      <c r="E2412" s="807">
        <v>4500</v>
      </c>
      <c r="F2412" s="576" t="s">
        <v>4497</v>
      </c>
      <c r="G2412" s="685" t="s">
        <v>4498</v>
      </c>
      <c r="H2412" s="685" t="s">
        <v>4483</v>
      </c>
      <c r="I2412" s="685" t="s">
        <v>18632</v>
      </c>
      <c r="J2412" s="808" t="s">
        <v>6567</v>
      </c>
      <c r="K2412" s="850"/>
      <c r="L2412" s="809"/>
      <c r="M2412" s="851"/>
      <c r="N2412" s="811">
        <v>2</v>
      </c>
      <c r="O2412" s="812">
        <v>6</v>
      </c>
      <c r="P2412" s="810">
        <v>26987.19</v>
      </c>
      <c r="Q2412" s="5"/>
    </row>
    <row r="2413" spans="1:17" s="770" customFormat="1" ht="24">
      <c r="A2413" s="730" t="s">
        <v>18850</v>
      </c>
      <c r="B2413" s="806" t="s">
        <v>7471</v>
      </c>
      <c r="C2413" s="576" t="s">
        <v>73</v>
      </c>
      <c r="D2413" s="581" t="s">
        <v>17946</v>
      </c>
      <c r="E2413" s="807">
        <v>5500</v>
      </c>
      <c r="F2413" s="576" t="s">
        <v>4499</v>
      </c>
      <c r="G2413" s="685" t="s">
        <v>4500</v>
      </c>
      <c r="H2413" s="685" t="s">
        <v>952</v>
      </c>
      <c r="I2413" s="685" t="s">
        <v>7123</v>
      </c>
      <c r="J2413" s="808" t="s">
        <v>6567</v>
      </c>
      <c r="K2413" s="850">
        <v>1</v>
      </c>
      <c r="L2413" s="809">
        <v>1</v>
      </c>
      <c r="M2413" s="851">
        <v>5500</v>
      </c>
      <c r="N2413" s="811"/>
      <c r="O2413" s="812"/>
      <c r="P2413" s="810"/>
      <c r="Q2413" s="5"/>
    </row>
    <row r="2414" spans="1:17" s="770" customFormat="1" ht="24">
      <c r="A2414" s="730" t="s">
        <v>18850</v>
      </c>
      <c r="B2414" s="806" t="s">
        <v>7471</v>
      </c>
      <c r="C2414" s="576" t="s">
        <v>73</v>
      </c>
      <c r="D2414" s="581" t="s">
        <v>17966</v>
      </c>
      <c r="E2414" s="807">
        <v>3500</v>
      </c>
      <c r="F2414" s="576" t="s">
        <v>18851</v>
      </c>
      <c r="G2414" s="685" t="s">
        <v>18852</v>
      </c>
      <c r="H2414" s="685"/>
      <c r="I2414" s="685"/>
      <c r="J2414" s="808"/>
      <c r="K2414" s="850"/>
      <c r="L2414" s="809"/>
      <c r="M2414" s="851"/>
      <c r="N2414" s="811">
        <v>1</v>
      </c>
      <c r="O2414" s="812">
        <v>4</v>
      </c>
      <c r="P2414" s="810">
        <v>12600</v>
      </c>
      <c r="Q2414" s="5"/>
    </row>
    <row r="2415" spans="1:17" s="770" customFormat="1" ht="24">
      <c r="A2415" s="730" t="s">
        <v>18850</v>
      </c>
      <c r="B2415" s="806" t="s">
        <v>7471</v>
      </c>
      <c r="C2415" s="576" t="s">
        <v>73</v>
      </c>
      <c r="D2415" s="581" t="s">
        <v>17944</v>
      </c>
      <c r="E2415" s="807">
        <v>4500</v>
      </c>
      <c r="F2415" s="576" t="s">
        <v>4501</v>
      </c>
      <c r="G2415" s="685" t="s">
        <v>4502</v>
      </c>
      <c r="H2415" s="685" t="s">
        <v>4483</v>
      </c>
      <c r="I2415" s="685" t="s">
        <v>18632</v>
      </c>
      <c r="J2415" s="808" t="s">
        <v>6567</v>
      </c>
      <c r="K2415" s="850">
        <v>2</v>
      </c>
      <c r="L2415" s="809">
        <v>5</v>
      </c>
      <c r="M2415" s="851">
        <v>22500</v>
      </c>
      <c r="N2415" s="811"/>
      <c r="O2415" s="812"/>
      <c r="P2415" s="810"/>
      <c r="Q2415" s="5"/>
    </row>
    <row r="2416" spans="1:17" s="770" customFormat="1" ht="24">
      <c r="A2416" s="730" t="s">
        <v>18850</v>
      </c>
      <c r="B2416" s="806" t="s">
        <v>7471</v>
      </c>
      <c r="C2416" s="576" t="s">
        <v>73</v>
      </c>
      <c r="D2416" s="581" t="s">
        <v>17927</v>
      </c>
      <c r="E2416" s="807">
        <v>6000</v>
      </c>
      <c r="F2416" s="576" t="s">
        <v>4503</v>
      </c>
      <c r="G2416" s="685" t="s">
        <v>4504</v>
      </c>
      <c r="H2416" s="685" t="s">
        <v>4060</v>
      </c>
      <c r="I2416" s="685" t="s">
        <v>7123</v>
      </c>
      <c r="J2416" s="808" t="s">
        <v>6567</v>
      </c>
      <c r="K2416" s="850">
        <v>4</v>
      </c>
      <c r="L2416" s="809">
        <v>11</v>
      </c>
      <c r="M2416" s="851">
        <v>66000</v>
      </c>
      <c r="N2416" s="811"/>
      <c r="O2416" s="812"/>
      <c r="P2416" s="810"/>
      <c r="Q2416" s="5"/>
    </row>
    <row r="2417" spans="1:17" s="770" customFormat="1" ht="36">
      <c r="A2417" s="730" t="s">
        <v>18850</v>
      </c>
      <c r="B2417" s="806" t="s">
        <v>7471</v>
      </c>
      <c r="C2417" s="576" t="s">
        <v>73</v>
      </c>
      <c r="D2417" s="581" t="s">
        <v>17947</v>
      </c>
      <c r="E2417" s="807">
        <v>6500</v>
      </c>
      <c r="F2417" s="576" t="s">
        <v>4505</v>
      </c>
      <c r="G2417" s="685" t="s">
        <v>4506</v>
      </c>
      <c r="H2417" s="685" t="s">
        <v>4507</v>
      </c>
      <c r="I2417" s="685" t="s">
        <v>18632</v>
      </c>
      <c r="J2417" s="808" t="s">
        <v>6567</v>
      </c>
      <c r="K2417" s="850">
        <v>1</v>
      </c>
      <c r="L2417" s="809">
        <v>1</v>
      </c>
      <c r="M2417" s="851">
        <v>6500</v>
      </c>
      <c r="N2417" s="811"/>
      <c r="O2417" s="812"/>
      <c r="P2417" s="810"/>
      <c r="Q2417" s="5"/>
    </row>
    <row r="2418" spans="1:17" s="770" customFormat="1" ht="24">
      <c r="A2418" s="730" t="s">
        <v>18850</v>
      </c>
      <c r="B2418" s="806" t="s">
        <v>7471</v>
      </c>
      <c r="C2418" s="576" t="s">
        <v>73</v>
      </c>
      <c r="D2418" s="581" t="s">
        <v>17948</v>
      </c>
      <c r="E2418" s="807">
        <v>6000</v>
      </c>
      <c r="F2418" s="576" t="s">
        <v>4508</v>
      </c>
      <c r="G2418" s="685" t="s">
        <v>4509</v>
      </c>
      <c r="H2418" s="685" t="s">
        <v>18634</v>
      </c>
      <c r="I2418" s="685" t="s">
        <v>18634</v>
      </c>
      <c r="J2418" s="808" t="s">
        <v>6567</v>
      </c>
      <c r="K2418" s="850">
        <v>2</v>
      </c>
      <c r="L2418" s="809">
        <v>1</v>
      </c>
      <c r="M2418" s="851">
        <v>6000</v>
      </c>
      <c r="N2418" s="811"/>
      <c r="O2418" s="812"/>
      <c r="P2418" s="810"/>
      <c r="Q2418" s="5"/>
    </row>
    <row r="2419" spans="1:17" s="770" customFormat="1" ht="36">
      <c r="A2419" s="730" t="s">
        <v>18850</v>
      </c>
      <c r="B2419" s="806" t="s">
        <v>7471</v>
      </c>
      <c r="C2419" s="576" t="s">
        <v>73</v>
      </c>
      <c r="D2419" s="581" t="s">
        <v>17930</v>
      </c>
      <c r="E2419" s="807">
        <v>6000</v>
      </c>
      <c r="F2419" s="576" t="s">
        <v>4510</v>
      </c>
      <c r="G2419" s="685" t="s">
        <v>4511</v>
      </c>
      <c r="H2419" s="685" t="s">
        <v>4512</v>
      </c>
      <c r="I2419" s="685" t="s">
        <v>18632</v>
      </c>
      <c r="J2419" s="808" t="s">
        <v>6567</v>
      </c>
      <c r="K2419" s="850">
        <v>3</v>
      </c>
      <c r="L2419" s="809">
        <v>10</v>
      </c>
      <c r="M2419" s="851">
        <v>60000</v>
      </c>
      <c r="N2419" s="811">
        <v>2</v>
      </c>
      <c r="O2419" s="812">
        <v>4</v>
      </c>
      <c r="P2419" s="810">
        <v>35800</v>
      </c>
      <c r="Q2419" s="5"/>
    </row>
    <row r="2420" spans="1:17" s="770" customFormat="1" ht="36">
      <c r="A2420" s="730" t="s">
        <v>18850</v>
      </c>
      <c r="B2420" s="806" t="s">
        <v>7471</v>
      </c>
      <c r="C2420" s="576" t="s">
        <v>73</v>
      </c>
      <c r="D2420" s="581" t="s">
        <v>17949</v>
      </c>
      <c r="E2420" s="807">
        <v>4500</v>
      </c>
      <c r="F2420" s="576" t="s">
        <v>4513</v>
      </c>
      <c r="G2420" s="685" t="s">
        <v>4514</v>
      </c>
      <c r="H2420" s="685" t="s">
        <v>4483</v>
      </c>
      <c r="I2420" s="685" t="s">
        <v>18632</v>
      </c>
      <c r="J2420" s="808" t="s">
        <v>6567</v>
      </c>
      <c r="K2420" s="850">
        <v>1</v>
      </c>
      <c r="L2420" s="809">
        <v>10</v>
      </c>
      <c r="M2420" s="851">
        <v>45000</v>
      </c>
      <c r="N2420" s="811">
        <v>2</v>
      </c>
      <c r="O2420" s="812">
        <v>6</v>
      </c>
      <c r="P2420" s="810">
        <v>27000</v>
      </c>
      <c r="Q2420" s="5"/>
    </row>
    <row r="2421" spans="1:17" s="770" customFormat="1" ht="48">
      <c r="A2421" s="730" t="s">
        <v>18850</v>
      </c>
      <c r="B2421" s="806" t="s">
        <v>7471</v>
      </c>
      <c r="C2421" s="576" t="s">
        <v>73</v>
      </c>
      <c r="D2421" s="581" t="s">
        <v>17950</v>
      </c>
      <c r="E2421" s="807">
        <v>3500</v>
      </c>
      <c r="F2421" s="576" t="s">
        <v>4515</v>
      </c>
      <c r="G2421" s="685" t="s">
        <v>4516</v>
      </c>
      <c r="H2421" s="685" t="s">
        <v>4517</v>
      </c>
      <c r="I2421" s="685" t="s">
        <v>18632</v>
      </c>
      <c r="J2421" s="808" t="s">
        <v>6567</v>
      </c>
      <c r="K2421" s="850">
        <v>4</v>
      </c>
      <c r="L2421" s="809">
        <v>11</v>
      </c>
      <c r="M2421" s="851">
        <v>38500</v>
      </c>
      <c r="N2421" s="811">
        <v>2</v>
      </c>
      <c r="O2421" s="812">
        <v>6</v>
      </c>
      <c r="P2421" s="810">
        <v>20989.800000000003</v>
      </c>
      <c r="Q2421" s="5"/>
    </row>
    <row r="2422" spans="1:17" s="770" customFormat="1" ht="24">
      <c r="A2422" s="730" t="s">
        <v>18850</v>
      </c>
      <c r="B2422" s="806" t="s">
        <v>7471</v>
      </c>
      <c r="C2422" s="576" t="s">
        <v>73</v>
      </c>
      <c r="D2422" s="581" t="s">
        <v>17951</v>
      </c>
      <c r="E2422" s="807">
        <v>7000</v>
      </c>
      <c r="F2422" s="576" t="s">
        <v>4518</v>
      </c>
      <c r="G2422" s="685" t="s">
        <v>4519</v>
      </c>
      <c r="H2422" s="685" t="s">
        <v>4520</v>
      </c>
      <c r="I2422" s="685" t="s">
        <v>7123</v>
      </c>
      <c r="J2422" s="808" t="s">
        <v>6567</v>
      </c>
      <c r="K2422" s="850">
        <v>2</v>
      </c>
      <c r="L2422" s="809">
        <v>5</v>
      </c>
      <c r="M2422" s="851">
        <v>35000</v>
      </c>
      <c r="N2422" s="811">
        <v>2</v>
      </c>
      <c r="O2422" s="812">
        <v>6</v>
      </c>
      <c r="P2422" s="810">
        <v>41950.909999999996</v>
      </c>
      <c r="Q2422" s="5"/>
    </row>
    <row r="2423" spans="1:17" s="770" customFormat="1" ht="24">
      <c r="A2423" s="730" t="s">
        <v>18850</v>
      </c>
      <c r="B2423" s="806" t="s">
        <v>7471</v>
      </c>
      <c r="C2423" s="576" t="s">
        <v>73</v>
      </c>
      <c r="D2423" s="581" t="s">
        <v>17944</v>
      </c>
      <c r="E2423" s="807">
        <v>5000</v>
      </c>
      <c r="F2423" s="576" t="s">
        <v>4521</v>
      </c>
      <c r="G2423" s="685" t="s">
        <v>4522</v>
      </c>
      <c r="H2423" s="685" t="s">
        <v>4483</v>
      </c>
      <c r="I2423" s="685" t="s">
        <v>18632</v>
      </c>
      <c r="J2423" s="808" t="s">
        <v>6567</v>
      </c>
      <c r="K2423" s="850">
        <v>3</v>
      </c>
      <c r="L2423" s="809">
        <v>9</v>
      </c>
      <c r="M2423" s="851">
        <v>45000</v>
      </c>
      <c r="N2423" s="811">
        <v>0</v>
      </c>
      <c r="O2423" s="812">
        <v>3</v>
      </c>
      <c r="P2423" s="810">
        <v>15000</v>
      </c>
      <c r="Q2423" s="5"/>
    </row>
    <row r="2424" spans="1:17" s="770" customFormat="1" ht="24">
      <c r="A2424" s="730" t="s">
        <v>18850</v>
      </c>
      <c r="B2424" s="806" t="s">
        <v>7471</v>
      </c>
      <c r="C2424" s="576" t="s">
        <v>73</v>
      </c>
      <c r="D2424" s="581" t="s">
        <v>17952</v>
      </c>
      <c r="E2424" s="807">
        <v>2600</v>
      </c>
      <c r="F2424" s="576" t="s">
        <v>4523</v>
      </c>
      <c r="G2424" s="685" t="s">
        <v>4524</v>
      </c>
      <c r="H2424" s="685" t="s">
        <v>4525</v>
      </c>
      <c r="I2424" s="685" t="s">
        <v>4159</v>
      </c>
      <c r="J2424" s="808" t="s">
        <v>4118</v>
      </c>
      <c r="K2424" s="850">
        <v>1</v>
      </c>
      <c r="L2424" s="809">
        <v>10</v>
      </c>
      <c r="M2424" s="851">
        <v>25800</v>
      </c>
      <c r="N2424" s="811">
        <v>2</v>
      </c>
      <c r="O2424" s="812">
        <v>6</v>
      </c>
      <c r="P2424" s="810">
        <v>15600</v>
      </c>
      <c r="Q2424" s="5"/>
    </row>
    <row r="2425" spans="1:17" s="770" customFormat="1" ht="24">
      <c r="A2425" s="730" t="s">
        <v>18850</v>
      </c>
      <c r="B2425" s="806" t="s">
        <v>7471</v>
      </c>
      <c r="C2425" s="576" t="s">
        <v>73</v>
      </c>
      <c r="D2425" s="581" t="s">
        <v>1929</v>
      </c>
      <c r="E2425" s="807">
        <v>2000</v>
      </c>
      <c r="F2425" s="576" t="s">
        <v>4526</v>
      </c>
      <c r="G2425" s="685" t="s">
        <v>4527</v>
      </c>
      <c r="H2425" s="685" t="s">
        <v>3913</v>
      </c>
      <c r="I2425" s="685" t="s">
        <v>4118</v>
      </c>
      <c r="J2425" s="808" t="s">
        <v>15849</v>
      </c>
      <c r="K2425" s="850">
        <v>2</v>
      </c>
      <c r="L2425" s="809">
        <v>10</v>
      </c>
      <c r="M2425" s="851">
        <v>20000</v>
      </c>
      <c r="N2425" s="811"/>
      <c r="O2425" s="812"/>
      <c r="P2425" s="810"/>
      <c r="Q2425" s="5"/>
    </row>
    <row r="2426" spans="1:17" s="770" customFormat="1" ht="24">
      <c r="A2426" s="730" t="s">
        <v>18850</v>
      </c>
      <c r="B2426" s="806" t="s">
        <v>7471</v>
      </c>
      <c r="C2426" s="576" t="s">
        <v>73</v>
      </c>
      <c r="D2426" s="581" t="s">
        <v>17931</v>
      </c>
      <c r="E2426" s="807">
        <v>6000</v>
      </c>
      <c r="F2426" s="576" t="s">
        <v>4528</v>
      </c>
      <c r="G2426" s="685" t="s">
        <v>4529</v>
      </c>
      <c r="H2426" s="685" t="s">
        <v>952</v>
      </c>
      <c r="I2426" s="685" t="s">
        <v>7123</v>
      </c>
      <c r="J2426" s="808" t="s">
        <v>6567</v>
      </c>
      <c r="K2426" s="850">
        <v>4</v>
      </c>
      <c r="L2426" s="809">
        <v>10</v>
      </c>
      <c r="M2426" s="851">
        <v>60000</v>
      </c>
      <c r="N2426" s="811"/>
      <c r="O2426" s="812"/>
      <c r="P2426" s="810"/>
      <c r="Q2426" s="5"/>
    </row>
    <row r="2427" spans="1:17" s="770" customFormat="1" ht="48">
      <c r="A2427" s="730" t="s">
        <v>18850</v>
      </c>
      <c r="B2427" s="806" t="s">
        <v>7471</v>
      </c>
      <c r="C2427" s="576" t="s">
        <v>73</v>
      </c>
      <c r="D2427" s="581" t="s">
        <v>17953</v>
      </c>
      <c r="E2427" s="807">
        <v>6000</v>
      </c>
      <c r="F2427" s="576" t="s">
        <v>4530</v>
      </c>
      <c r="G2427" s="685" t="s">
        <v>4531</v>
      </c>
      <c r="H2427" s="685" t="s">
        <v>4483</v>
      </c>
      <c r="I2427" s="685" t="s">
        <v>18632</v>
      </c>
      <c r="J2427" s="808" t="s">
        <v>6567</v>
      </c>
      <c r="K2427" s="850">
        <v>1</v>
      </c>
      <c r="L2427" s="809">
        <v>3</v>
      </c>
      <c r="M2427" s="851">
        <v>18000</v>
      </c>
      <c r="N2427" s="811">
        <v>2</v>
      </c>
      <c r="O2427" s="812">
        <v>6</v>
      </c>
      <c r="P2427" s="810">
        <v>35816.67</v>
      </c>
      <c r="Q2427" s="5"/>
    </row>
    <row r="2428" spans="1:17" s="770" customFormat="1" ht="48">
      <c r="A2428" s="730" t="s">
        <v>18850</v>
      </c>
      <c r="B2428" s="806" t="s">
        <v>7471</v>
      </c>
      <c r="C2428" s="576" t="s">
        <v>73</v>
      </c>
      <c r="D2428" s="581" t="s">
        <v>17954</v>
      </c>
      <c r="E2428" s="807">
        <v>4500</v>
      </c>
      <c r="F2428" s="576" t="s">
        <v>4530</v>
      </c>
      <c r="G2428" s="685" t="s">
        <v>4531</v>
      </c>
      <c r="H2428" s="685" t="s">
        <v>4193</v>
      </c>
      <c r="I2428" s="685" t="s">
        <v>18632</v>
      </c>
      <c r="J2428" s="808" t="s">
        <v>6567</v>
      </c>
      <c r="K2428" s="850">
        <v>3</v>
      </c>
      <c r="L2428" s="809">
        <v>5</v>
      </c>
      <c r="M2428" s="851">
        <v>22500</v>
      </c>
      <c r="N2428" s="811"/>
      <c r="O2428" s="812"/>
      <c r="P2428" s="810"/>
      <c r="Q2428" s="5"/>
    </row>
    <row r="2429" spans="1:17" s="770" customFormat="1" ht="36">
      <c r="A2429" s="730" t="s">
        <v>18850</v>
      </c>
      <c r="B2429" s="806" t="s">
        <v>7471</v>
      </c>
      <c r="C2429" s="576" t="s">
        <v>73</v>
      </c>
      <c r="D2429" s="581" t="s">
        <v>17955</v>
      </c>
      <c r="E2429" s="807">
        <v>12000</v>
      </c>
      <c r="F2429" s="576" t="s">
        <v>4532</v>
      </c>
      <c r="G2429" s="685" t="s">
        <v>4533</v>
      </c>
      <c r="H2429" s="685" t="s">
        <v>812</v>
      </c>
      <c r="I2429" s="685" t="s">
        <v>7123</v>
      </c>
      <c r="J2429" s="808" t="s">
        <v>6567</v>
      </c>
      <c r="K2429" s="850">
        <v>1</v>
      </c>
      <c r="L2429" s="809">
        <v>11</v>
      </c>
      <c r="M2429" s="851">
        <v>132000</v>
      </c>
      <c r="N2429" s="811">
        <v>2</v>
      </c>
      <c r="O2429" s="812">
        <v>6</v>
      </c>
      <c r="P2429" s="810">
        <v>72341.67</v>
      </c>
      <c r="Q2429" s="5"/>
    </row>
    <row r="2430" spans="1:17" s="770" customFormat="1" ht="24">
      <c r="A2430" s="730" t="s">
        <v>18850</v>
      </c>
      <c r="B2430" s="806" t="s">
        <v>7471</v>
      </c>
      <c r="C2430" s="576" t="s">
        <v>73</v>
      </c>
      <c r="D2430" s="581" t="s">
        <v>17952</v>
      </c>
      <c r="E2430" s="807">
        <v>2600</v>
      </c>
      <c r="F2430" s="576" t="s">
        <v>4534</v>
      </c>
      <c r="G2430" s="685" t="s">
        <v>4535</v>
      </c>
      <c r="H2430" s="685" t="s">
        <v>3683</v>
      </c>
      <c r="I2430" s="685" t="s">
        <v>1031</v>
      </c>
      <c r="J2430" s="808" t="s">
        <v>18633</v>
      </c>
      <c r="K2430" s="850">
        <v>1</v>
      </c>
      <c r="L2430" s="809">
        <v>3</v>
      </c>
      <c r="M2430" s="851">
        <v>7800</v>
      </c>
      <c r="N2430" s="811">
        <v>2</v>
      </c>
      <c r="O2430" s="812">
        <v>6</v>
      </c>
      <c r="P2430" s="810">
        <v>15600</v>
      </c>
      <c r="Q2430" s="5"/>
    </row>
    <row r="2431" spans="1:17" s="770" customFormat="1" ht="36">
      <c r="A2431" s="730" t="s">
        <v>18850</v>
      </c>
      <c r="B2431" s="806" t="s">
        <v>7471</v>
      </c>
      <c r="C2431" s="576" t="s">
        <v>73</v>
      </c>
      <c r="D2431" s="581" t="s">
        <v>17956</v>
      </c>
      <c r="E2431" s="807">
        <v>9000</v>
      </c>
      <c r="F2431" s="576" t="s">
        <v>4536</v>
      </c>
      <c r="G2431" s="685" t="s">
        <v>4537</v>
      </c>
      <c r="H2431" s="685" t="s">
        <v>4216</v>
      </c>
      <c r="I2431" s="685" t="s">
        <v>1688</v>
      </c>
      <c r="J2431" s="808" t="s">
        <v>6567</v>
      </c>
      <c r="K2431" s="850">
        <v>2</v>
      </c>
      <c r="L2431" s="809">
        <v>1</v>
      </c>
      <c r="M2431" s="851">
        <v>9000</v>
      </c>
      <c r="N2431" s="811"/>
      <c r="O2431" s="812"/>
      <c r="P2431" s="810"/>
      <c r="Q2431" s="5"/>
    </row>
    <row r="2432" spans="1:17" s="770" customFormat="1" ht="24">
      <c r="A2432" s="730" t="s">
        <v>18850</v>
      </c>
      <c r="B2432" s="806" t="s">
        <v>7471</v>
      </c>
      <c r="C2432" s="576" t="s">
        <v>73</v>
      </c>
      <c r="D2432" s="581" t="s">
        <v>8910</v>
      </c>
      <c r="E2432" s="807">
        <v>7000</v>
      </c>
      <c r="F2432" s="576" t="s">
        <v>4538</v>
      </c>
      <c r="G2432" s="685" t="s">
        <v>4539</v>
      </c>
      <c r="H2432" s="685" t="s">
        <v>825</v>
      </c>
      <c r="I2432" s="685" t="s">
        <v>825</v>
      </c>
      <c r="J2432" s="808" t="s">
        <v>6567</v>
      </c>
      <c r="K2432" s="850">
        <v>4</v>
      </c>
      <c r="L2432" s="809">
        <v>12</v>
      </c>
      <c r="M2432" s="851">
        <v>84000</v>
      </c>
      <c r="N2432" s="811">
        <v>2</v>
      </c>
      <c r="O2432" s="812">
        <v>6</v>
      </c>
      <c r="P2432" s="810">
        <v>41891.11</v>
      </c>
      <c r="Q2432" s="5"/>
    </row>
    <row r="2433" spans="1:17" s="770" customFormat="1" ht="24">
      <c r="A2433" s="730" t="s">
        <v>18850</v>
      </c>
      <c r="B2433" s="806" t="s">
        <v>7471</v>
      </c>
      <c r="C2433" s="576" t="s">
        <v>73</v>
      </c>
      <c r="D2433" s="581" t="s">
        <v>6500</v>
      </c>
      <c r="E2433" s="807">
        <v>7000</v>
      </c>
      <c r="F2433" s="576" t="s">
        <v>4541</v>
      </c>
      <c r="G2433" s="685" t="s">
        <v>4542</v>
      </c>
      <c r="H2433" s="685" t="s">
        <v>4216</v>
      </c>
      <c r="I2433" s="685" t="s">
        <v>1688</v>
      </c>
      <c r="J2433" s="808" t="s">
        <v>6567</v>
      </c>
      <c r="K2433" s="850">
        <v>2</v>
      </c>
      <c r="L2433" s="809">
        <v>7</v>
      </c>
      <c r="M2433" s="851">
        <v>49000</v>
      </c>
      <c r="N2433" s="811">
        <v>2</v>
      </c>
      <c r="O2433" s="812">
        <v>6</v>
      </c>
      <c r="P2433" s="810">
        <v>41912.990000000005</v>
      </c>
      <c r="Q2433" s="5"/>
    </row>
    <row r="2434" spans="1:17" s="770" customFormat="1" ht="24">
      <c r="A2434" s="730" t="s">
        <v>18850</v>
      </c>
      <c r="B2434" s="806" t="s">
        <v>7471</v>
      </c>
      <c r="C2434" s="576" t="s">
        <v>73</v>
      </c>
      <c r="D2434" s="581" t="s">
        <v>1929</v>
      </c>
      <c r="E2434" s="807">
        <v>3000</v>
      </c>
      <c r="F2434" s="576" t="s">
        <v>4543</v>
      </c>
      <c r="G2434" s="685" t="s">
        <v>4544</v>
      </c>
      <c r="H2434" s="685" t="s">
        <v>2759</v>
      </c>
      <c r="I2434" s="685" t="s">
        <v>4118</v>
      </c>
      <c r="J2434" s="808" t="s">
        <v>15849</v>
      </c>
      <c r="K2434" s="850">
        <v>2</v>
      </c>
      <c r="L2434" s="809">
        <v>3</v>
      </c>
      <c r="M2434" s="851">
        <v>9000</v>
      </c>
      <c r="N2434" s="811"/>
      <c r="O2434" s="812"/>
      <c r="P2434" s="810"/>
      <c r="Q2434" s="5"/>
    </row>
    <row r="2435" spans="1:17" s="770" customFormat="1" ht="24">
      <c r="A2435" s="730" t="s">
        <v>18850</v>
      </c>
      <c r="B2435" s="806" t="s">
        <v>7471</v>
      </c>
      <c r="C2435" s="576" t="s">
        <v>73</v>
      </c>
      <c r="D2435" s="581" t="s">
        <v>11843</v>
      </c>
      <c r="E2435" s="807">
        <v>7000</v>
      </c>
      <c r="F2435" s="576" t="s">
        <v>4545</v>
      </c>
      <c r="G2435" s="685" t="s">
        <v>4546</v>
      </c>
      <c r="H2435" s="685" t="s">
        <v>4547</v>
      </c>
      <c r="I2435" s="685" t="s">
        <v>802</v>
      </c>
      <c r="J2435" s="808" t="s">
        <v>802</v>
      </c>
      <c r="K2435" s="850">
        <v>2</v>
      </c>
      <c r="L2435" s="809">
        <v>7</v>
      </c>
      <c r="M2435" s="851">
        <v>49000</v>
      </c>
      <c r="N2435" s="811">
        <v>2</v>
      </c>
      <c r="O2435" s="812">
        <v>6</v>
      </c>
      <c r="P2435" s="810">
        <v>41917.85</v>
      </c>
      <c r="Q2435" s="5"/>
    </row>
    <row r="2436" spans="1:17" s="770" customFormat="1" ht="24">
      <c r="A2436" s="730" t="s">
        <v>18850</v>
      </c>
      <c r="B2436" s="806" t="s">
        <v>7471</v>
      </c>
      <c r="C2436" s="576" t="s">
        <v>73</v>
      </c>
      <c r="D2436" s="581" t="s">
        <v>4114</v>
      </c>
      <c r="E2436" s="807">
        <v>3000</v>
      </c>
      <c r="F2436" s="576" t="s">
        <v>4548</v>
      </c>
      <c r="G2436" s="685" t="s">
        <v>4549</v>
      </c>
      <c r="H2436" s="685" t="s">
        <v>887</v>
      </c>
      <c r="I2436" s="685" t="s">
        <v>4258</v>
      </c>
      <c r="J2436" s="808" t="s">
        <v>6567</v>
      </c>
      <c r="K2436" s="850">
        <v>4</v>
      </c>
      <c r="L2436" s="809">
        <v>12</v>
      </c>
      <c r="M2436" s="851">
        <v>36000</v>
      </c>
      <c r="N2436" s="811">
        <v>2</v>
      </c>
      <c r="O2436" s="812">
        <v>6</v>
      </c>
      <c r="P2436" s="810">
        <v>17987.5</v>
      </c>
      <c r="Q2436" s="5"/>
    </row>
    <row r="2437" spans="1:17" s="770" customFormat="1" ht="24">
      <c r="A2437" s="730" t="s">
        <v>18850</v>
      </c>
      <c r="B2437" s="806" t="s">
        <v>7471</v>
      </c>
      <c r="C2437" s="576" t="s">
        <v>73</v>
      </c>
      <c r="D2437" s="581" t="s">
        <v>4238</v>
      </c>
      <c r="E2437" s="807">
        <v>8000</v>
      </c>
      <c r="F2437" s="576" t="s">
        <v>4550</v>
      </c>
      <c r="G2437" s="685" t="s">
        <v>4551</v>
      </c>
      <c r="H2437" s="685" t="s">
        <v>3289</v>
      </c>
      <c r="I2437" s="685" t="s">
        <v>7123</v>
      </c>
      <c r="J2437" s="808" t="s">
        <v>6567</v>
      </c>
      <c r="K2437" s="850">
        <v>4</v>
      </c>
      <c r="L2437" s="809">
        <v>12</v>
      </c>
      <c r="M2437" s="851">
        <v>96000</v>
      </c>
      <c r="N2437" s="811">
        <v>2</v>
      </c>
      <c r="O2437" s="812">
        <v>6</v>
      </c>
      <c r="P2437" s="810">
        <v>47972.78</v>
      </c>
      <c r="Q2437" s="5"/>
    </row>
    <row r="2438" spans="1:17" s="770" customFormat="1" ht="36">
      <c r="A2438" s="730" t="s">
        <v>18850</v>
      </c>
      <c r="B2438" s="806" t="s">
        <v>7471</v>
      </c>
      <c r="C2438" s="576" t="s">
        <v>73</v>
      </c>
      <c r="D2438" s="581" t="s">
        <v>17957</v>
      </c>
      <c r="E2438" s="807">
        <v>2000</v>
      </c>
      <c r="F2438" s="576" t="s">
        <v>4552</v>
      </c>
      <c r="G2438" s="685" t="s">
        <v>4553</v>
      </c>
      <c r="H2438" s="685" t="s">
        <v>4554</v>
      </c>
      <c r="I2438" s="685" t="s">
        <v>802</v>
      </c>
      <c r="J2438" s="808" t="s">
        <v>802</v>
      </c>
      <c r="K2438" s="850">
        <v>4</v>
      </c>
      <c r="L2438" s="809">
        <v>12</v>
      </c>
      <c r="M2438" s="851">
        <v>24000</v>
      </c>
      <c r="N2438" s="811">
        <v>4</v>
      </c>
      <c r="O2438" s="812">
        <v>6</v>
      </c>
      <c r="P2438" s="810">
        <v>11996.39</v>
      </c>
      <c r="Q2438" s="5"/>
    </row>
    <row r="2439" spans="1:17" s="770" customFormat="1" ht="24">
      <c r="A2439" s="730" t="s">
        <v>18850</v>
      </c>
      <c r="B2439" s="806" t="s">
        <v>7471</v>
      </c>
      <c r="C2439" s="576" t="s">
        <v>73</v>
      </c>
      <c r="D2439" s="581" t="s">
        <v>17930</v>
      </c>
      <c r="E2439" s="807">
        <v>6000</v>
      </c>
      <c r="F2439" s="576" t="s">
        <v>4555</v>
      </c>
      <c r="G2439" s="685" t="s">
        <v>4556</v>
      </c>
      <c r="H2439" s="685" t="s">
        <v>1688</v>
      </c>
      <c r="I2439" s="685" t="s">
        <v>1688</v>
      </c>
      <c r="J2439" s="808" t="s">
        <v>6567</v>
      </c>
      <c r="K2439" s="850">
        <v>1</v>
      </c>
      <c r="L2439" s="809">
        <v>5</v>
      </c>
      <c r="M2439" s="851">
        <v>30000</v>
      </c>
      <c r="N2439" s="811"/>
      <c r="O2439" s="812"/>
      <c r="P2439" s="810"/>
      <c r="Q2439" s="5"/>
    </row>
    <row r="2440" spans="1:17" s="770" customFormat="1" ht="24">
      <c r="A2440" s="730" t="s">
        <v>18850</v>
      </c>
      <c r="B2440" s="806" t="s">
        <v>7471</v>
      </c>
      <c r="C2440" s="576" t="s">
        <v>73</v>
      </c>
      <c r="D2440" s="581" t="s">
        <v>17958</v>
      </c>
      <c r="E2440" s="807">
        <v>5000</v>
      </c>
      <c r="F2440" s="576" t="s">
        <v>4557</v>
      </c>
      <c r="G2440" s="685" t="s">
        <v>4558</v>
      </c>
      <c r="H2440" s="685" t="s">
        <v>952</v>
      </c>
      <c r="I2440" s="685" t="s">
        <v>7123</v>
      </c>
      <c r="J2440" s="808" t="s">
        <v>6567</v>
      </c>
      <c r="K2440" s="850">
        <v>2</v>
      </c>
      <c r="L2440" s="809">
        <v>6</v>
      </c>
      <c r="M2440" s="851">
        <v>30000</v>
      </c>
      <c r="N2440" s="811">
        <v>0</v>
      </c>
      <c r="O2440" s="812">
        <v>1</v>
      </c>
      <c r="P2440" s="810">
        <v>5000</v>
      </c>
      <c r="Q2440" s="5"/>
    </row>
    <row r="2441" spans="1:17" s="770" customFormat="1" ht="24">
      <c r="A2441" s="730" t="s">
        <v>18850</v>
      </c>
      <c r="B2441" s="806" t="s">
        <v>7471</v>
      </c>
      <c r="C2441" s="576" t="s">
        <v>73</v>
      </c>
      <c r="D2441" s="581" t="s">
        <v>17959</v>
      </c>
      <c r="E2441" s="807">
        <v>4000</v>
      </c>
      <c r="F2441" s="576" t="s">
        <v>4559</v>
      </c>
      <c r="G2441" s="685" t="s">
        <v>4560</v>
      </c>
      <c r="H2441" s="685" t="s">
        <v>4060</v>
      </c>
      <c r="I2441" s="685" t="s">
        <v>7123</v>
      </c>
      <c r="J2441" s="808" t="s">
        <v>6567</v>
      </c>
      <c r="K2441" s="850">
        <v>1</v>
      </c>
      <c r="L2441" s="809">
        <v>4</v>
      </c>
      <c r="M2441" s="851">
        <v>16000</v>
      </c>
      <c r="N2441" s="811">
        <v>1</v>
      </c>
      <c r="O2441" s="812">
        <v>6</v>
      </c>
      <c r="P2441" s="810">
        <v>24000</v>
      </c>
      <c r="Q2441" s="5"/>
    </row>
    <row r="2442" spans="1:17" s="770" customFormat="1" ht="24">
      <c r="A2442" s="730" t="s">
        <v>18850</v>
      </c>
      <c r="B2442" s="806" t="s">
        <v>7471</v>
      </c>
      <c r="C2442" s="576" t="s">
        <v>73</v>
      </c>
      <c r="D2442" s="581" t="s">
        <v>17948</v>
      </c>
      <c r="E2442" s="807">
        <v>5000</v>
      </c>
      <c r="F2442" s="576" t="s">
        <v>4561</v>
      </c>
      <c r="G2442" s="685" t="s">
        <v>4562</v>
      </c>
      <c r="H2442" s="685" t="s">
        <v>952</v>
      </c>
      <c r="I2442" s="685" t="s">
        <v>7123</v>
      </c>
      <c r="J2442" s="808" t="s">
        <v>6567</v>
      </c>
      <c r="K2442" s="850">
        <v>4</v>
      </c>
      <c r="L2442" s="809">
        <v>11</v>
      </c>
      <c r="M2442" s="851">
        <v>55000</v>
      </c>
      <c r="N2442" s="811">
        <v>2</v>
      </c>
      <c r="O2442" s="812">
        <v>6</v>
      </c>
      <c r="P2442" s="810">
        <v>30000</v>
      </c>
      <c r="Q2442" s="5"/>
    </row>
    <row r="2443" spans="1:17" s="770" customFormat="1" ht="24">
      <c r="A2443" s="730" t="s">
        <v>18850</v>
      </c>
      <c r="B2443" s="806" t="s">
        <v>7471</v>
      </c>
      <c r="C2443" s="576" t="s">
        <v>73</v>
      </c>
      <c r="D2443" s="581" t="s">
        <v>8910</v>
      </c>
      <c r="E2443" s="807">
        <v>5000</v>
      </c>
      <c r="F2443" s="576" t="s">
        <v>4563</v>
      </c>
      <c r="G2443" s="685" t="s">
        <v>4564</v>
      </c>
      <c r="H2443" s="685" t="s">
        <v>825</v>
      </c>
      <c r="I2443" s="685" t="s">
        <v>825</v>
      </c>
      <c r="J2443" s="808" t="s">
        <v>6567</v>
      </c>
      <c r="K2443" s="850">
        <v>1</v>
      </c>
      <c r="L2443" s="809">
        <v>9</v>
      </c>
      <c r="M2443" s="851">
        <v>45000</v>
      </c>
      <c r="N2443" s="811">
        <v>2</v>
      </c>
      <c r="O2443" s="812">
        <v>6</v>
      </c>
      <c r="P2443" s="810">
        <v>30000</v>
      </c>
      <c r="Q2443" s="5"/>
    </row>
    <row r="2444" spans="1:17" s="770" customFormat="1" ht="36">
      <c r="A2444" s="730" t="s">
        <v>18850</v>
      </c>
      <c r="B2444" s="806" t="s">
        <v>7471</v>
      </c>
      <c r="C2444" s="576" t="s">
        <v>73</v>
      </c>
      <c r="D2444" s="581" t="s">
        <v>17960</v>
      </c>
      <c r="E2444" s="807">
        <v>4000</v>
      </c>
      <c r="F2444" s="576" t="s">
        <v>4565</v>
      </c>
      <c r="G2444" s="685" t="s">
        <v>4566</v>
      </c>
      <c r="H2444" s="685" t="s">
        <v>825</v>
      </c>
      <c r="I2444" s="685" t="s">
        <v>825</v>
      </c>
      <c r="J2444" s="808" t="s">
        <v>6567</v>
      </c>
      <c r="K2444" s="850">
        <v>1</v>
      </c>
      <c r="L2444" s="809">
        <v>3</v>
      </c>
      <c r="M2444" s="851">
        <v>12000</v>
      </c>
      <c r="N2444" s="811">
        <v>2</v>
      </c>
      <c r="O2444" s="812">
        <v>6</v>
      </c>
      <c r="P2444" s="810">
        <v>23991.67</v>
      </c>
      <c r="Q2444" s="5"/>
    </row>
    <row r="2445" spans="1:17" s="770" customFormat="1" ht="24">
      <c r="A2445" s="730" t="s">
        <v>18850</v>
      </c>
      <c r="B2445" s="806" t="s">
        <v>7471</v>
      </c>
      <c r="C2445" s="576" t="s">
        <v>73</v>
      </c>
      <c r="D2445" s="581" t="s">
        <v>17961</v>
      </c>
      <c r="E2445" s="807">
        <v>4000</v>
      </c>
      <c r="F2445" s="576" t="s">
        <v>4567</v>
      </c>
      <c r="G2445" s="685" t="s">
        <v>4568</v>
      </c>
      <c r="H2445" s="685" t="s">
        <v>3040</v>
      </c>
      <c r="I2445" s="685" t="s">
        <v>7123</v>
      </c>
      <c r="J2445" s="808" t="s">
        <v>6567</v>
      </c>
      <c r="K2445" s="850">
        <v>1</v>
      </c>
      <c r="L2445" s="809">
        <v>3</v>
      </c>
      <c r="M2445" s="851">
        <v>12000</v>
      </c>
      <c r="N2445" s="811">
        <v>2</v>
      </c>
      <c r="O2445" s="812">
        <v>6</v>
      </c>
      <c r="P2445" s="810">
        <v>23797.5</v>
      </c>
      <c r="Q2445" s="5"/>
    </row>
    <row r="2446" spans="1:17" s="770" customFormat="1" ht="24">
      <c r="A2446" s="730" t="s">
        <v>18850</v>
      </c>
      <c r="B2446" s="806" t="s">
        <v>7471</v>
      </c>
      <c r="C2446" s="576" t="s">
        <v>73</v>
      </c>
      <c r="D2446" s="581" t="s">
        <v>17962</v>
      </c>
      <c r="E2446" s="807">
        <v>4500</v>
      </c>
      <c r="F2446" s="576" t="s">
        <v>4569</v>
      </c>
      <c r="G2446" s="685" t="s">
        <v>4570</v>
      </c>
      <c r="H2446" s="685" t="s">
        <v>4193</v>
      </c>
      <c r="I2446" s="685" t="s">
        <v>18632</v>
      </c>
      <c r="J2446" s="808" t="s">
        <v>6567</v>
      </c>
      <c r="K2446" s="850">
        <v>4</v>
      </c>
      <c r="L2446" s="809">
        <v>12</v>
      </c>
      <c r="M2446" s="851">
        <v>54000</v>
      </c>
      <c r="N2446" s="811">
        <v>2</v>
      </c>
      <c r="O2446" s="812">
        <v>6</v>
      </c>
      <c r="P2446" s="810">
        <v>26982.799999999999</v>
      </c>
      <c r="Q2446" s="5"/>
    </row>
    <row r="2447" spans="1:17" s="770" customFormat="1" ht="24">
      <c r="A2447" s="730" t="s">
        <v>18850</v>
      </c>
      <c r="B2447" s="806" t="s">
        <v>7471</v>
      </c>
      <c r="C2447" s="576" t="s">
        <v>73</v>
      </c>
      <c r="D2447" s="581" t="s">
        <v>4114</v>
      </c>
      <c r="E2447" s="807">
        <v>3000</v>
      </c>
      <c r="F2447" s="576" t="s">
        <v>4571</v>
      </c>
      <c r="G2447" s="685" t="s">
        <v>4572</v>
      </c>
      <c r="H2447" s="685" t="s">
        <v>1724</v>
      </c>
      <c r="I2447" s="685" t="s">
        <v>18632</v>
      </c>
      <c r="J2447" s="808" t="s">
        <v>6567</v>
      </c>
      <c r="K2447" s="850">
        <v>4</v>
      </c>
      <c r="L2447" s="809">
        <v>12</v>
      </c>
      <c r="M2447" s="851">
        <v>36000</v>
      </c>
      <c r="N2447" s="811">
        <v>2</v>
      </c>
      <c r="O2447" s="812">
        <v>6</v>
      </c>
      <c r="P2447" s="810">
        <v>18000</v>
      </c>
      <c r="Q2447" s="5"/>
    </row>
    <row r="2448" spans="1:17" s="770" customFormat="1" ht="24">
      <c r="A2448" s="730" t="s">
        <v>18850</v>
      </c>
      <c r="B2448" s="806" t="s">
        <v>7471</v>
      </c>
      <c r="C2448" s="576" t="s">
        <v>73</v>
      </c>
      <c r="D2448" s="581" t="s">
        <v>18035</v>
      </c>
      <c r="E2448" s="807">
        <v>8000</v>
      </c>
      <c r="F2448" s="576" t="s">
        <v>4573</v>
      </c>
      <c r="G2448" s="685" t="s">
        <v>4574</v>
      </c>
      <c r="H2448" s="685" t="s">
        <v>825</v>
      </c>
      <c r="I2448" s="685" t="s">
        <v>825</v>
      </c>
      <c r="J2448" s="808" t="s">
        <v>6567</v>
      </c>
      <c r="K2448" s="850"/>
      <c r="L2448" s="809"/>
      <c r="M2448" s="851"/>
      <c r="N2448" s="811">
        <v>2</v>
      </c>
      <c r="O2448" s="812">
        <v>5</v>
      </c>
      <c r="P2448" s="810">
        <v>46666.67</v>
      </c>
      <c r="Q2448" s="5"/>
    </row>
    <row r="2449" spans="1:17" s="770" customFormat="1" ht="48">
      <c r="A2449" s="730" t="s">
        <v>18850</v>
      </c>
      <c r="B2449" s="806" t="s">
        <v>7471</v>
      </c>
      <c r="C2449" s="576" t="s">
        <v>73</v>
      </c>
      <c r="D2449" s="581" t="s">
        <v>17959</v>
      </c>
      <c r="E2449" s="807">
        <v>4000</v>
      </c>
      <c r="F2449" s="576" t="s">
        <v>4575</v>
      </c>
      <c r="G2449" s="685" t="s">
        <v>4576</v>
      </c>
      <c r="H2449" s="685" t="s">
        <v>4577</v>
      </c>
      <c r="I2449" s="685" t="s">
        <v>7123</v>
      </c>
      <c r="J2449" s="808" t="s">
        <v>6567</v>
      </c>
      <c r="K2449" s="850">
        <v>2</v>
      </c>
      <c r="L2449" s="809">
        <v>1</v>
      </c>
      <c r="M2449" s="851">
        <v>4000</v>
      </c>
      <c r="N2449" s="811"/>
      <c r="O2449" s="812"/>
      <c r="P2449" s="810"/>
      <c r="Q2449" s="5"/>
    </row>
    <row r="2450" spans="1:17" s="770" customFormat="1" ht="48">
      <c r="A2450" s="730" t="s">
        <v>18850</v>
      </c>
      <c r="B2450" s="806" t="s">
        <v>7471</v>
      </c>
      <c r="C2450" s="576" t="s">
        <v>73</v>
      </c>
      <c r="D2450" s="581" t="s">
        <v>17964</v>
      </c>
      <c r="E2450" s="807">
        <v>6000</v>
      </c>
      <c r="F2450" s="576" t="s">
        <v>4578</v>
      </c>
      <c r="G2450" s="685" t="s">
        <v>4579</v>
      </c>
      <c r="H2450" s="685" t="s">
        <v>2090</v>
      </c>
      <c r="I2450" s="685" t="s">
        <v>7123</v>
      </c>
      <c r="J2450" s="808" t="s">
        <v>6567</v>
      </c>
      <c r="K2450" s="850">
        <v>2</v>
      </c>
      <c r="L2450" s="809">
        <v>7</v>
      </c>
      <c r="M2450" s="851">
        <v>42000</v>
      </c>
      <c r="N2450" s="811">
        <v>2</v>
      </c>
      <c r="O2450" s="812">
        <v>6</v>
      </c>
      <c r="P2450" s="810">
        <v>36000</v>
      </c>
      <c r="Q2450" s="5"/>
    </row>
    <row r="2451" spans="1:17" s="770" customFormat="1" ht="24">
      <c r="A2451" s="730" t="s">
        <v>18850</v>
      </c>
      <c r="B2451" s="806" t="s">
        <v>7471</v>
      </c>
      <c r="C2451" s="576" t="s">
        <v>73</v>
      </c>
      <c r="D2451" s="581" t="s">
        <v>17965</v>
      </c>
      <c r="E2451" s="807">
        <v>8000</v>
      </c>
      <c r="F2451" s="576" t="s">
        <v>4580</v>
      </c>
      <c r="G2451" s="685" t="s">
        <v>4581</v>
      </c>
      <c r="H2451" s="685" t="s">
        <v>952</v>
      </c>
      <c r="I2451" s="685" t="s">
        <v>7123</v>
      </c>
      <c r="J2451" s="808" t="s">
        <v>6567</v>
      </c>
      <c r="K2451" s="850">
        <v>4</v>
      </c>
      <c r="L2451" s="809">
        <v>10</v>
      </c>
      <c r="M2451" s="851">
        <v>80000</v>
      </c>
      <c r="N2451" s="811"/>
      <c r="O2451" s="812"/>
      <c r="P2451" s="810"/>
      <c r="Q2451" s="5"/>
    </row>
    <row r="2452" spans="1:17" s="770" customFormat="1" ht="36">
      <c r="A2452" s="730" t="s">
        <v>18850</v>
      </c>
      <c r="B2452" s="806" t="s">
        <v>7471</v>
      </c>
      <c r="C2452" s="576" t="s">
        <v>73</v>
      </c>
      <c r="D2452" s="581" t="s">
        <v>18031</v>
      </c>
      <c r="E2452" s="807">
        <v>6000</v>
      </c>
      <c r="F2452" s="576" t="s">
        <v>4582</v>
      </c>
      <c r="G2452" s="685" t="s">
        <v>4583</v>
      </c>
      <c r="H2452" s="685" t="s">
        <v>4584</v>
      </c>
      <c r="I2452" s="685" t="s">
        <v>802</v>
      </c>
      <c r="J2452" s="808" t="s">
        <v>802</v>
      </c>
      <c r="K2452" s="850"/>
      <c r="L2452" s="809"/>
      <c r="M2452" s="851"/>
      <c r="N2452" s="811">
        <v>2</v>
      </c>
      <c r="O2452" s="812">
        <v>5</v>
      </c>
      <c r="P2452" s="810">
        <v>35791.67</v>
      </c>
      <c r="Q2452" s="5"/>
    </row>
    <row r="2453" spans="1:17" s="770" customFormat="1" ht="36">
      <c r="A2453" s="730" t="s">
        <v>18850</v>
      </c>
      <c r="B2453" s="806" t="s">
        <v>7471</v>
      </c>
      <c r="C2453" s="576" t="s">
        <v>73</v>
      </c>
      <c r="D2453" s="581" t="s">
        <v>17967</v>
      </c>
      <c r="E2453" s="807">
        <v>7000</v>
      </c>
      <c r="F2453" s="576" t="s">
        <v>4585</v>
      </c>
      <c r="G2453" s="685" t="s">
        <v>4586</v>
      </c>
      <c r="H2453" s="685" t="s">
        <v>4483</v>
      </c>
      <c r="I2453" s="685" t="s">
        <v>18632</v>
      </c>
      <c r="J2453" s="808" t="s">
        <v>6567</v>
      </c>
      <c r="K2453" s="850">
        <v>2</v>
      </c>
      <c r="L2453" s="809">
        <v>5</v>
      </c>
      <c r="M2453" s="851">
        <v>35000</v>
      </c>
      <c r="N2453" s="811">
        <v>2</v>
      </c>
      <c r="O2453" s="812">
        <v>6</v>
      </c>
      <c r="P2453" s="810">
        <v>41236.32</v>
      </c>
      <c r="Q2453" s="5"/>
    </row>
    <row r="2454" spans="1:17" s="770" customFormat="1" ht="48">
      <c r="A2454" s="730" t="s">
        <v>18850</v>
      </c>
      <c r="B2454" s="806" t="s">
        <v>7471</v>
      </c>
      <c r="C2454" s="576" t="s">
        <v>73</v>
      </c>
      <c r="D2454" s="581" t="s">
        <v>17968</v>
      </c>
      <c r="E2454" s="807">
        <v>4000</v>
      </c>
      <c r="F2454" s="576" t="s">
        <v>4585</v>
      </c>
      <c r="G2454" s="685" t="s">
        <v>4586</v>
      </c>
      <c r="H2454" s="685" t="s">
        <v>4483</v>
      </c>
      <c r="I2454" s="685" t="s">
        <v>18632</v>
      </c>
      <c r="J2454" s="808" t="s">
        <v>6567</v>
      </c>
      <c r="K2454" s="850">
        <v>2</v>
      </c>
      <c r="L2454" s="809">
        <v>3</v>
      </c>
      <c r="M2454" s="851">
        <v>12000</v>
      </c>
      <c r="N2454" s="811"/>
      <c r="O2454" s="812"/>
      <c r="P2454" s="810"/>
      <c r="Q2454" s="5"/>
    </row>
    <row r="2455" spans="1:17" s="770" customFormat="1" ht="24">
      <c r="A2455" s="730" t="s">
        <v>18850</v>
      </c>
      <c r="B2455" s="806" t="s">
        <v>7471</v>
      </c>
      <c r="C2455" s="576" t="s">
        <v>73</v>
      </c>
      <c r="D2455" s="581" t="s">
        <v>4164</v>
      </c>
      <c r="E2455" s="807">
        <v>9000</v>
      </c>
      <c r="F2455" s="576" t="s">
        <v>4587</v>
      </c>
      <c r="G2455" s="685" t="s">
        <v>4588</v>
      </c>
      <c r="H2455" s="685" t="s">
        <v>4520</v>
      </c>
      <c r="I2455" s="685" t="s">
        <v>7123</v>
      </c>
      <c r="J2455" s="808" t="s">
        <v>6567</v>
      </c>
      <c r="K2455" s="850"/>
      <c r="L2455" s="809"/>
      <c r="M2455" s="851"/>
      <c r="N2455" s="811">
        <v>2</v>
      </c>
      <c r="O2455" s="812">
        <v>5</v>
      </c>
      <c r="P2455" s="810">
        <v>51600</v>
      </c>
      <c r="Q2455" s="5"/>
    </row>
    <row r="2456" spans="1:17" s="770" customFormat="1" ht="24">
      <c r="A2456" s="730" t="s">
        <v>18850</v>
      </c>
      <c r="B2456" s="806" t="s">
        <v>7471</v>
      </c>
      <c r="C2456" s="576" t="s">
        <v>73</v>
      </c>
      <c r="D2456" s="581" t="s">
        <v>7209</v>
      </c>
      <c r="E2456" s="807">
        <v>2000</v>
      </c>
      <c r="F2456" s="576" t="s">
        <v>4589</v>
      </c>
      <c r="G2456" s="685" t="s">
        <v>4590</v>
      </c>
      <c r="H2456" s="685" t="s">
        <v>3913</v>
      </c>
      <c r="I2456" s="685" t="s">
        <v>4118</v>
      </c>
      <c r="J2456" s="808" t="s">
        <v>15849</v>
      </c>
      <c r="K2456" s="850">
        <v>1</v>
      </c>
      <c r="L2456" s="809">
        <v>3</v>
      </c>
      <c r="M2456" s="851">
        <v>6000</v>
      </c>
      <c r="N2456" s="811">
        <v>2</v>
      </c>
      <c r="O2456" s="812">
        <v>6</v>
      </c>
      <c r="P2456" s="810">
        <v>12000</v>
      </c>
      <c r="Q2456" s="5"/>
    </row>
    <row r="2457" spans="1:17" s="770" customFormat="1" ht="24">
      <c r="A2457" s="730" t="s">
        <v>18850</v>
      </c>
      <c r="B2457" s="806" t="s">
        <v>7471</v>
      </c>
      <c r="C2457" s="576" t="s">
        <v>73</v>
      </c>
      <c r="D2457" s="581" t="s">
        <v>17969</v>
      </c>
      <c r="E2457" s="807">
        <v>6500</v>
      </c>
      <c r="F2457" s="576" t="s">
        <v>4591</v>
      </c>
      <c r="G2457" s="685" t="s">
        <v>4592</v>
      </c>
      <c r="H2457" s="685" t="s">
        <v>825</v>
      </c>
      <c r="I2457" s="685" t="s">
        <v>825</v>
      </c>
      <c r="J2457" s="808" t="s">
        <v>6567</v>
      </c>
      <c r="K2457" s="850">
        <v>2</v>
      </c>
      <c r="L2457" s="809">
        <v>2</v>
      </c>
      <c r="M2457" s="851">
        <v>13000</v>
      </c>
      <c r="N2457" s="811"/>
      <c r="O2457" s="812"/>
      <c r="P2457" s="810"/>
      <c r="Q2457" s="5"/>
    </row>
    <row r="2458" spans="1:17" s="770" customFormat="1" ht="24">
      <c r="A2458" s="730" t="s">
        <v>18850</v>
      </c>
      <c r="B2458" s="806" t="s">
        <v>7471</v>
      </c>
      <c r="C2458" s="576" t="s">
        <v>73</v>
      </c>
      <c r="D2458" s="581" t="s">
        <v>17970</v>
      </c>
      <c r="E2458" s="807">
        <v>4500</v>
      </c>
      <c r="F2458" s="576" t="s">
        <v>4593</v>
      </c>
      <c r="G2458" s="685" t="s">
        <v>4594</v>
      </c>
      <c r="H2458" s="685" t="s">
        <v>952</v>
      </c>
      <c r="I2458" s="685" t="s">
        <v>7123</v>
      </c>
      <c r="J2458" s="808" t="s">
        <v>6567</v>
      </c>
      <c r="K2458" s="850">
        <v>4</v>
      </c>
      <c r="L2458" s="809">
        <v>12</v>
      </c>
      <c r="M2458" s="851">
        <v>54000</v>
      </c>
      <c r="N2458" s="811">
        <v>2</v>
      </c>
      <c r="O2458" s="812">
        <v>6</v>
      </c>
      <c r="P2458" s="810">
        <v>26999.06</v>
      </c>
      <c r="Q2458" s="5"/>
    </row>
    <row r="2459" spans="1:17" s="770" customFormat="1" ht="84">
      <c r="A2459" s="730" t="s">
        <v>18850</v>
      </c>
      <c r="B2459" s="806" t="s">
        <v>7471</v>
      </c>
      <c r="C2459" s="576" t="s">
        <v>73</v>
      </c>
      <c r="D2459" s="581" t="s">
        <v>17971</v>
      </c>
      <c r="E2459" s="807">
        <v>4500</v>
      </c>
      <c r="F2459" s="576" t="s">
        <v>4595</v>
      </c>
      <c r="G2459" s="685" t="s">
        <v>4596</v>
      </c>
      <c r="H2459" s="685" t="s">
        <v>4597</v>
      </c>
      <c r="I2459" s="685" t="s">
        <v>7123</v>
      </c>
      <c r="J2459" s="808" t="s">
        <v>6567</v>
      </c>
      <c r="K2459" s="850">
        <v>1</v>
      </c>
      <c r="L2459" s="809">
        <v>10</v>
      </c>
      <c r="M2459" s="851">
        <v>45000</v>
      </c>
      <c r="N2459" s="811">
        <v>2</v>
      </c>
      <c r="O2459" s="812">
        <v>6</v>
      </c>
      <c r="P2459" s="810">
        <v>27000</v>
      </c>
      <c r="Q2459" s="5"/>
    </row>
    <row r="2460" spans="1:17" s="770" customFormat="1" ht="48">
      <c r="A2460" s="730" t="s">
        <v>18850</v>
      </c>
      <c r="B2460" s="806" t="s">
        <v>7471</v>
      </c>
      <c r="C2460" s="576" t="s">
        <v>73</v>
      </c>
      <c r="D2460" s="581" t="s">
        <v>17972</v>
      </c>
      <c r="E2460" s="807">
        <v>4500</v>
      </c>
      <c r="F2460" s="576" t="s">
        <v>4598</v>
      </c>
      <c r="G2460" s="685" t="s">
        <v>4599</v>
      </c>
      <c r="H2460" s="685" t="s">
        <v>2970</v>
      </c>
      <c r="I2460" s="685" t="s">
        <v>18632</v>
      </c>
      <c r="J2460" s="808" t="s">
        <v>6567</v>
      </c>
      <c r="K2460" s="850">
        <v>1</v>
      </c>
      <c r="L2460" s="809">
        <v>10</v>
      </c>
      <c r="M2460" s="851">
        <v>45000</v>
      </c>
      <c r="N2460" s="811"/>
      <c r="O2460" s="812"/>
      <c r="P2460" s="810"/>
      <c r="Q2460" s="5"/>
    </row>
    <row r="2461" spans="1:17" s="770" customFormat="1" ht="24">
      <c r="A2461" s="730" t="s">
        <v>18850</v>
      </c>
      <c r="B2461" s="806" t="s">
        <v>7471</v>
      </c>
      <c r="C2461" s="576" t="s">
        <v>73</v>
      </c>
      <c r="D2461" s="581" t="s">
        <v>11843</v>
      </c>
      <c r="E2461" s="807">
        <v>3500</v>
      </c>
      <c r="F2461" s="576" t="s">
        <v>4600</v>
      </c>
      <c r="G2461" s="685" t="s">
        <v>4601</v>
      </c>
      <c r="H2461" s="685" t="s">
        <v>4146</v>
      </c>
      <c r="I2461" s="685" t="s">
        <v>18632</v>
      </c>
      <c r="J2461" s="808" t="s">
        <v>6567</v>
      </c>
      <c r="K2461" s="850">
        <v>2</v>
      </c>
      <c r="L2461" s="809">
        <v>10</v>
      </c>
      <c r="M2461" s="851">
        <v>35000</v>
      </c>
      <c r="N2461" s="811"/>
      <c r="O2461" s="812"/>
      <c r="P2461" s="810"/>
      <c r="Q2461" s="5"/>
    </row>
    <row r="2462" spans="1:17" s="770" customFormat="1" ht="48">
      <c r="A2462" s="730" t="s">
        <v>18850</v>
      </c>
      <c r="B2462" s="806" t="s">
        <v>7471</v>
      </c>
      <c r="C2462" s="576" t="s">
        <v>73</v>
      </c>
      <c r="D2462" s="581" t="s">
        <v>17973</v>
      </c>
      <c r="E2462" s="807">
        <v>3500</v>
      </c>
      <c r="F2462" s="576" t="s">
        <v>4602</v>
      </c>
      <c r="G2462" s="685" t="s">
        <v>4603</v>
      </c>
      <c r="H2462" s="685" t="s">
        <v>4483</v>
      </c>
      <c r="I2462" s="685" t="s">
        <v>18632</v>
      </c>
      <c r="J2462" s="808" t="s">
        <v>6567</v>
      </c>
      <c r="K2462" s="850">
        <v>2</v>
      </c>
      <c r="L2462" s="809">
        <v>6</v>
      </c>
      <c r="M2462" s="851">
        <v>21000</v>
      </c>
      <c r="N2462" s="811">
        <v>2</v>
      </c>
      <c r="O2462" s="812">
        <v>4</v>
      </c>
      <c r="P2462" s="810">
        <v>21000</v>
      </c>
      <c r="Q2462" s="5"/>
    </row>
    <row r="2463" spans="1:17" s="770" customFormat="1" ht="24">
      <c r="A2463" s="730" t="s">
        <v>18850</v>
      </c>
      <c r="B2463" s="806" t="s">
        <v>7471</v>
      </c>
      <c r="C2463" s="576" t="s">
        <v>73</v>
      </c>
      <c r="D2463" s="581" t="s">
        <v>17974</v>
      </c>
      <c r="E2463" s="807">
        <v>12000</v>
      </c>
      <c r="F2463" s="576" t="s">
        <v>4604</v>
      </c>
      <c r="G2463" s="685" t="s">
        <v>4605</v>
      </c>
      <c r="H2463" s="685" t="s">
        <v>4424</v>
      </c>
      <c r="I2463" s="685" t="s">
        <v>18632</v>
      </c>
      <c r="J2463" s="808" t="s">
        <v>6567</v>
      </c>
      <c r="K2463" s="850">
        <v>1</v>
      </c>
      <c r="L2463" s="809">
        <v>5</v>
      </c>
      <c r="M2463" s="851">
        <v>60000</v>
      </c>
      <c r="N2463" s="811"/>
      <c r="O2463" s="812"/>
      <c r="P2463" s="810"/>
      <c r="Q2463" s="5"/>
    </row>
    <row r="2464" spans="1:17" s="770" customFormat="1" ht="36">
      <c r="A2464" s="730" t="s">
        <v>18850</v>
      </c>
      <c r="B2464" s="806" t="s">
        <v>7471</v>
      </c>
      <c r="C2464" s="576" t="s">
        <v>73</v>
      </c>
      <c r="D2464" s="581" t="s">
        <v>17933</v>
      </c>
      <c r="E2464" s="807">
        <v>10000</v>
      </c>
      <c r="F2464" s="576" t="s">
        <v>4606</v>
      </c>
      <c r="G2464" s="685" t="s">
        <v>4607</v>
      </c>
      <c r="H2464" s="685" t="s">
        <v>4608</v>
      </c>
      <c r="I2464" s="685" t="s">
        <v>18632</v>
      </c>
      <c r="J2464" s="808" t="s">
        <v>6567</v>
      </c>
      <c r="K2464" s="850">
        <v>2</v>
      </c>
      <c r="L2464" s="809">
        <v>5</v>
      </c>
      <c r="M2464" s="851">
        <v>50000</v>
      </c>
      <c r="N2464" s="811">
        <v>2</v>
      </c>
      <c r="O2464" s="812">
        <v>6</v>
      </c>
      <c r="P2464" s="810">
        <v>60000</v>
      </c>
      <c r="Q2464" s="5"/>
    </row>
    <row r="2465" spans="1:17" s="770" customFormat="1" ht="24">
      <c r="A2465" s="730" t="s">
        <v>18850</v>
      </c>
      <c r="B2465" s="806" t="s">
        <v>7471</v>
      </c>
      <c r="C2465" s="576" t="s">
        <v>73</v>
      </c>
      <c r="D2465" s="581" t="s">
        <v>11751</v>
      </c>
      <c r="E2465" s="807">
        <v>6500</v>
      </c>
      <c r="F2465" s="576" t="s">
        <v>4606</v>
      </c>
      <c r="G2465" s="685" t="s">
        <v>4607</v>
      </c>
      <c r="H2465" s="685" t="s">
        <v>4608</v>
      </c>
      <c r="I2465" s="685" t="s">
        <v>18632</v>
      </c>
      <c r="J2465" s="808" t="s">
        <v>6567</v>
      </c>
      <c r="K2465" s="850">
        <v>2</v>
      </c>
      <c r="L2465" s="809">
        <v>3</v>
      </c>
      <c r="M2465" s="851">
        <v>19500</v>
      </c>
      <c r="N2465" s="814"/>
      <c r="O2465" s="815"/>
      <c r="P2465" s="444"/>
      <c r="Q2465" s="5"/>
    </row>
    <row r="2466" spans="1:17" s="770" customFormat="1" ht="48">
      <c r="A2466" s="730" t="s">
        <v>18850</v>
      </c>
      <c r="B2466" s="806" t="s">
        <v>7471</v>
      </c>
      <c r="C2466" s="576" t="s">
        <v>73</v>
      </c>
      <c r="D2466" s="581" t="s">
        <v>17975</v>
      </c>
      <c r="E2466" s="807">
        <v>4850</v>
      </c>
      <c r="F2466" s="576" t="s">
        <v>4609</v>
      </c>
      <c r="G2466" s="685" t="s">
        <v>4610</v>
      </c>
      <c r="H2466" s="685" t="s">
        <v>952</v>
      </c>
      <c r="I2466" s="685" t="s">
        <v>7123</v>
      </c>
      <c r="J2466" s="808" t="s">
        <v>6567</v>
      </c>
      <c r="K2466" s="850">
        <v>2</v>
      </c>
      <c r="L2466" s="809">
        <v>5</v>
      </c>
      <c r="M2466" s="851">
        <v>24250</v>
      </c>
      <c r="N2466" s="811">
        <v>3</v>
      </c>
      <c r="O2466" s="812">
        <v>6</v>
      </c>
      <c r="P2466" s="810">
        <v>29100</v>
      </c>
      <c r="Q2466" s="5"/>
    </row>
    <row r="2467" spans="1:17" s="770" customFormat="1" ht="60">
      <c r="A2467" s="730" t="s">
        <v>18850</v>
      </c>
      <c r="B2467" s="806" t="s">
        <v>7471</v>
      </c>
      <c r="C2467" s="576" t="s">
        <v>73</v>
      </c>
      <c r="D2467" s="581" t="s">
        <v>17976</v>
      </c>
      <c r="E2467" s="807">
        <v>4000</v>
      </c>
      <c r="F2467" s="576" t="s">
        <v>4611</v>
      </c>
      <c r="G2467" s="685" t="s">
        <v>4612</v>
      </c>
      <c r="H2467" s="685" t="s">
        <v>4613</v>
      </c>
      <c r="I2467" s="685" t="s">
        <v>1031</v>
      </c>
      <c r="J2467" s="808" t="s">
        <v>18633</v>
      </c>
      <c r="K2467" s="850">
        <v>2</v>
      </c>
      <c r="L2467" s="809">
        <v>3</v>
      </c>
      <c r="M2467" s="851">
        <v>12000</v>
      </c>
      <c r="N2467" s="811"/>
      <c r="O2467" s="812"/>
      <c r="P2467" s="810"/>
      <c r="Q2467" s="5"/>
    </row>
    <row r="2468" spans="1:17" s="770" customFormat="1" ht="48">
      <c r="A2468" s="730" t="s">
        <v>18850</v>
      </c>
      <c r="B2468" s="806" t="s">
        <v>7471</v>
      </c>
      <c r="C2468" s="576" t="s">
        <v>73</v>
      </c>
      <c r="D2468" s="581" t="s">
        <v>17937</v>
      </c>
      <c r="E2468" s="807">
        <v>6500</v>
      </c>
      <c r="F2468" s="576" t="s">
        <v>4611</v>
      </c>
      <c r="G2468" s="685" t="s">
        <v>4612</v>
      </c>
      <c r="H2468" s="685" t="s">
        <v>4614</v>
      </c>
      <c r="I2468" s="685" t="s">
        <v>802</v>
      </c>
      <c r="J2468" s="808" t="s">
        <v>802</v>
      </c>
      <c r="K2468" s="850">
        <v>1</v>
      </c>
      <c r="L2468" s="809">
        <v>7</v>
      </c>
      <c r="M2468" s="851">
        <v>45500</v>
      </c>
      <c r="N2468" s="811"/>
      <c r="O2468" s="812"/>
      <c r="P2468" s="810"/>
      <c r="Q2468" s="5"/>
    </row>
    <row r="2469" spans="1:17" s="770" customFormat="1" ht="36">
      <c r="A2469" s="730" t="s">
        <v>18850</v>
      </c>
      <c r="B2469" s="806" t="s">
        <v>7471</v>
      </c>
      <c r="C2469" s="576" t="s">
        <v>73</v>
      </c>
      <c r="D2469" s="581" t="s">
        <v>17977</v>
      </c>
      <c r="E2469" s="807">
        <v>3600</v>
      </c>
      <c r="F2469" s="576" t="s">
        <v>4615</v>
      </c>
      <c r="G2469" s="685" t="s">
        <v>4616</v>
      </c>
      <c r="H2469" s="685" t="s">
        <v>4617</v>
      </c>
      <c r="I2469" s="685" t="s">
        <v>802</v>
      </c>
      <c r="J2469" s="808" t="s">
        <v>802</v>
      </c>
      <c r="K2469" s="850">
        <v>4</v>
      </c>
      <c r="L2469" s="809">
        <v>12</v>
      </c>
      <c r="M2469" s="851">
        <v>43200</v>
      </c>
      <c r="N2469" s="811">
        <v>2</v>
      </c>
      <c r="O2469" s="812">
        <v>6</v>
      </c>
      <c r="P2469" s="810">
        <v>21599</v>
      </c>
      <c r="Q2469" s="5"/>
    </row>
    <row r="2470" spans="1:17" s="770" customFormat="1" ht="24">
      <c r="A2470" s="730" t="s">
        <v>18850</v>
      </c>
      <c r="B2470" s="806" t="s">
        <v>7471</v>
      </c>
      <c r="C2470" s="576" t="s">
        <v>73</v>
      </c>
      <c r="D2470" s="581" t="s">
        <v>17948</v>
      </c>
      <c r="E2470" s="807">
        <v>6000</v>
      </c>
      <c r="F2470" s="576" t="s">
        <v>4618</v>
      </c>
      <c r="G2470" s="685" t="s">
        <v>4619</v>
      </c>
      <c r="H2470" s="685" t="s">
        <v>952</v>
      </c>
      <c r="I2470" s="685" t="s">
        <v>7123</v>
      </c>
      <c r="J2470" s="808" t="s">
        <v>6567</v>
      </c>
      <c r="K2470" s="850">
        <v>4</v>
      </c>
      <c r="L2470" s="809">
        <v>11</v>
      </c>
      <c r="M2470" s="851">
        <v>66000</v>
      </c>
      <c r="N2470" s="811">
        <v>2</v>
      </c>
      <c r="O2470" s="812">
        <v>6</v>
      </c>
      <c r="P2470" s="810">
        <v>36000</v>
      </c>
      <c r="Q2470" s="5"/>
    </row>
    <row r="2471" spans="1:17" s="770" customFormat="1" ht="36">
      <c r="A2471" s="730" t="s">
        <v>18850</v>
      </c>
      <c r="B2471" s="806" t="s">
        <v>7471</v>
      </c>
      <c r="C2471" s="576" t="s">
        <v>73</v>
      </c>
      <c r="D2471" s="581" t="s">
        <v>17978</v>
      </c>
      <c r="E2471" s="807">
        <v>5000</v>
      </c>
      <c r="F2471" s="576" t="s">
        <v>4620</v>
      </c>
      <c r="G2471" s="685" t="s">
        <v>4621</v>
      </c>
      <c r="H2471" s="685" t="s">
        <v>4622</v>
      </c>
      <c r="I2471" s="685" t="s">
        <v>802</v>
      </c>
      <c r="J2471" s="808" t="s">
        <v>802</v>
      </c>
      <c r="K2471" s="850">
        <v>4</v>
      </c>
      <c r="L2471" s="809">
        <v>12</v>
      </c>
      <c r="M2471" s="851">
        <v>60000</v>
      </c>
      <c r="N2471" s="811">
        <v>0</v>
      </c>
      <c r="O2471" s="812">
        <v>6</v>
      </c>
      <c r="P2471" s="810">
        <v>29966.67</v>
      </c>
      <c r="Q2471" s="5"/>
    </row>
    <row r="2472" spans="1:17" s="770" customFormat="1" ht="48">
      <c r="A2472" s="730" t="s">
        <v>18850</v>
      </c>
      <c r="B2472" s="806" t="s">
        <v>7471</v>
      </c>
      <c r="C2472" s="576" t="s">
        <v>73</v>
      </c>
      <c r="D2472" s="581" t="s">
        <v>4114</v>
      </c>
      <c r="E2472" s="807">
        <v>3000</v>
      </c>
      <c r="F2472" s="576" t="s">
        <v>4623</v>
      </c>
      <c r="G2472" s="685" t="s">
        <v>4624</v>
      </c>
      <c r="H2472" s="685" t="s">
        <v>4625</v>
      </c>
      <c r="I2472" s="685" t="s">
        <v>802</v>
      </c>
      <c r="J2472" s="808" t="s">
        <v>802</v>
      </c>
      <c r="K2472" s="850">
        <v>1</v>
      </c>
      <c r="L2472" s="809">
        <v>5</v>
      </c>
      <c r="M2472" s="851">
        <v>15000.01</v>
      </c>
      <c r="N2472" s="811"/>
      <c r="O2472" s="812"/>
      <c r="P2472" s="810"/>
      <c r="Q2472" s="5"/>
    </row>
    <row r="2473" spans="1:17" s="770" customFormat="1" ht="24">
      <c r="A2473" s="730" t="s">
        <v>18850</v>
      </c>
      <c r="B2473" s="806" t="s">
        <v>7471</v>
      </c>
      <c r="C2473" s="576" t="s">
        <v>73</v>
      </c>
      <c r="D2473" s="581" t="s">
        <v>17979</v>
      </c>
      <c r="E2473" s="807">
        <v>1500</v>
      </c>
      <c r="F2473" s="576" t="s">
        <v>4626</v>
      </c>
      <c r="G2473" s="685" t="s">
        <v>4627</v>
      </c>
      <c r="H2473" s="685" t="s">
        <v>3683</v>
      </c>
      <c r="I2473" s="685" t="s">
        <v>1031</v>
      </c>
      <c r="J2473" s="808" t="s">
        <v>18633</v>
      </c>
      <c r="K2473" s="850">
        <v>3</v>
      </c>
      <c r="L2473" s="809">
        <v>6</v>
      </c>
      <c r="M2473" s="851">
        <v>9000</v>
      </c>
      <c r="N2473" s="811"/>
      <c r="O2473" s="812"/>
      <c r="P2473" s="810"/>
      <c r="Q2473" s="5"/>
    </row>
    <row r="2474" spans="1:17" s="770" customFormat="1" ht="24">
      <c r="A2474" s="730" t="s">
        <v>18850</v>
      </c>
      <c r="B2474" s="806" t="s">
        <v>7471</v>
      </c>
      <c r="C2474" s="576" t="s">
        <v>73</v>
      </c>
      <c r="D2474" s="581" t="s">
        <v>17927</v>
      </c>
      <c r="E2474" s="807">
        <v>8000</v>
      </c>
      <c r="F2474" s="576" t="s">
        <v>4628</v>
      </c>
      <c r="G2474" s="685" t="s">
        <v>4629</v>
      </c>
      <c r="H2474" s="685" t="s">
        <v>4630</v>
      </c>
      <c r="I2474" s="685" t="s">
        <v>7123</v>
      </c>
      <c r="J2474" s="808" t="s">
        <v>6567</v>
      </c>
      <c r="K2474" s="850">
        <v>4</v>
      </c>
      <c r="L2474" s="809">
        <v>12</v>
      </c>
      <c r="M2474" s="851">
        <v>96000</v>
      </c>
      <c r="N2474" s="811">
        <v>2</v>
      </c>
      <c r="O2474" s="812">
        <v>6</v>
      </c>
      <c r="P2474" s="810">
        <v>48000</v>
      </c>
      <c r="Q2474" s="5"/>
    </row>
    <row r="2475" spans="1:17" s="770" customFormat="1" ht="24">
      <c r="A2475" s="730" t="s">
        <v>18850</v>
      </c>
      <c r="B2475" s="806" t="s">
        <v>7471</v>
      </c>
      <c r="C2475" s="576" t="s">
        <v>73</v>
      </c>
      <c r="D2475" s="581" t="s">
        <v>17931</v>
      </c>
      <c r="E2475" s="807">
        <v>6000</v>
      </c>
      <c r="F2475" s="576" t="s">
        <v>4631</v>
      </c>
      <c r="G2475" s="685" t="s">
        <v>4632</v>
      </c>
      <c r="H2475" s="685" t="s">
        <v>952</v>
      </c>
      <c r="I2475" s="685" t="s">
        <v>7123</v>
      </c>
      <c r="J2475" s="808" t="s">
        <v>6567</v>
      </c>
      <c r="K2475" s="850">
        <v>4</v>
      </c>
      <c r="L2475" s="809">
        <v>12</v>
      </c>
      <c r="M2475" s="851">
        <v>72000</v>
      </c>
      <c r="N2475" s="811">
        <v>2</v>
      </c>
      <c r="O2475" s="812">
        <v>6</v>
      </c>
      <c r="P2475" s="810">
        <v>36000</v>
      </c>
      <c r="Q2475" s="5"/>
    </row>
    <row r="2476" spans="1:17" s="770" customFormat="1" ht="48">
      <c r="A2476" s="730" t="s">
        <v>18850</v>
      </c>
      <c r="B2476" s="806" t="s">
        <v>7471</v>
      </c>
      <c r="C2476" s="576" t="s">
        <v>73</v>
      </c>
      <c r="D2476" s="581" t="s">
        <v>17950</v>
      </c>
      <c r="E2476" s="807">
        <v>3500</v>
      </c>
      <c r="F2476" s="576" t="s">
        <v>4633</v>
      </c>
      <c r="G2476" s="685" t="s">
        <v>4634</v>
      </c>
      <c r="H2476" s="685" t="s">
        <v>4431</v>
      </c>
      <c r="I2476" s="685" t="s">
        <v>802</v>
      </c>
      <c r="J2476" s="808" t="s">
        <v>802</v>
      </c>
      <c r="K2476" s="850">
        <v>4</v>
      </c>
      <c r="L2476" s="809">
        <v>12</v>
      </c>
      <c r="M2476" s="851">
        <v>42000</v>
      </c>
      <c r="N2476" s="811">
        <v>2</v>
      </c>
      <c r="O2476" s="812">
        <v>6</v>
      </c>
      <c r="P2476" s="810">
        <v>20963.059999999998</v>
      </c>
      <c r="Q2476" s="5"/>
    </row>
    <row r="2477" spans="1:17" s="770" customFormat="1" ht="24">
      <c r="A2477" s="730" t="s">
        <v>18850</v>
      </c>
      <c r="B2477" s="806" t="s">
        <v>7471</v>
      </c>
      <c r="C2477" s="576" t="s">
        <v>73</v>
      </c>
      <c r="D2477" s="581" t="s">
        <v>17971</v>
      </c>
      <c r="E2477" s="807">
        <v>5000</v>
      </c>
      <c r="F2477" s="576" t="s">
        <v>4635</v>
      </c>
      <c r="G2477" s="685" t="s">
        <v>4636</v>
      </c>
      <c r="H2477" s="685" t="s">
        <v>2052</v>
      </c>
      <c r="I2477" s="685" t="s">
        <v>7123</v>
      </c>
      <c r="J2477" s="808" t="s">
        <v>6567</v>
      </c>
      <c r="K2477" s="850">
        <v>4</v>
      </c>
      <c r="L2477" s="809">
        <v>11</v>
      </c>
      <c r="M2477" s="851">
        <v>55000</v>
      </c>
      <c r="N2477" s="811">
        <v>2</v>
      </c>
      <c r="O2477" s="812">
        <v>6</v>
      </c>
      <c r="P2477" s="810">
        <v>29998.61</v>
      </c>
      <c r="Q2477" s="5"/>
    </row>
    <row r="2478" spans="1:17" s="770" customFormat="1" ht="24">
      <c r="A2478" s="730" t="s">
        <v>18850</v>
      </c>
      <c r="B2478" s="806" t="s">
        <v>7471</v>
      </c>
      <c r="C2478" s="576" t="s">
        <v>73</v>
      </c>
      <c r="D2478" s="581" t="s">
        <v>17944</v>
      </c>
      <c r="E2478" s="807">
        <v>4500</v>
      </c>
      <c r="F2478" s="576" t="s">
        <v>4637</v>
      </c>
      <c r="G2478" s="685" t="s">
        <v>4638</v>
      </c>
      <c r="H2478" s="685" t="s">
        <v>4483</v>
      </c>
      <c r="I2478" s="685" t="s">
        <v>18632</v>
      </c>
      <c r="J2478" s="808" t="s">
        <v>6567</v>
      </c>
      <c r="K2478" s="850">
        <v>1</v>
      </c>
      <c r="L2478" s="809">
        <v>3</v>
      </c>
      <c r="M2478" s="851">
        <v>13500</v>
      </c>
      <c r="N2478" s="811">
        <v>2</v>
      </c>
      <c r="O2478" s="812">
        <v>6</v>
      </c>
      <c r="P2478" s="810">
        <v>26982.18</v>
      </c>
      <c r="Q2478" s="5"/>
    </row>
    <row r="2479" spans="1:17" s="770" customFormat="1" ht="36">
      <c r="A2479" s="730" t="s">
        <v>18850</v>
      </c>
      <c r="B2479" s="806" t="s">
        <v>7471</v>
      </c>
      <c r="C2479" s="576" t="s">
        <v>73</v>
      </c>
      <c r="D2479" s="581" t="s">
        <v>17980</v>
      </c>
      <c r="E2479" s="807">
        <v>7000</v>
      </c>
      <c r="F2479" s="576" t="s">
        <v>4639</v>
      </c>
      <c r="G2479" s="685" t="s">
        <v>4640</v>
      </c>
      <c r="H2479" s="685" t="s">
        <v>825</v>
      </c>
      <c r="I2479" s="685" t="s">
        <v>825</v>
      </c>
      <c r="J2479" s="808" t="s">
        <v>6567</v>
      </c>
      <c r="K2479" s="850">
        <v>4</v>
      </c>
      <c r="L2479" s="809">
        <v>10</v>
      </c>
      <c r="M2479" s="851">
        <v>70000</v>
      </c>
      <c r="N2479" s="811"/>
      <c r="O2479" s="812"/>
      <c r="P2479" s="810"/>
      <c r="Q2479" s="5"/>
    </row>
    <row r="2480" spans="1:17" s="770" customFormat="1" ht="24">
      <c r="A2480" s="730" t="s">
        <v>18850</v>
      </c>
      <c r="B2480" s="806" t="s">
        <v>7471</v>
      </c>
      <c r="C2480" s="576" t="s">
        <v>73</v>
      </c>
      <c r="D2480" s="581" t="s">
        <v>4197</v>
      </c>
      <c r="E2480" s="807">
        <v>5000</v>
      </c>
      <c r="F2480" s="576" t="s">
        <v>4641</v>
      </c>
      <c r="G2480" s="685" t="s">
        <v>4642</v>
      </c>
      <c r="H2480" s="685" t="s">
        <v>1119</v>
      </c>
      <c r="I2480" s="685" t="s">
        <v>1688</v>
      </c>
      <c r="J2480" s="808" t="s">
        <v>6567</v>
      </c>
      <c r="K2480" s="850">
        <v>2</v>
      </c>
      <c r="L2480" s="809">
        <v>6</v>
      </c>
      <c r="M2480" s="851">
        <v>30000</v>
      </c>
      <c r="N2480" s="811">
        <v>3</v>
      </c>
      <c r="O2480" s="812">
        <v>6</v>
      </c>
      <c r="P2480" s="810">
        <v>29897.21</v>
      </c>
      <c r="Q2480" s="5"/>
    </row>
    <row r="2481" spans="1:17" s="770" customFormat="1" ht="24">
      <c r="A2481" s="730" t="s">
        <v>18850</v>
      </c>
      <c r="B2481" s="806" t="s">
        <v>7471</v>
      </c>
      <c r="C2481" s="576" t="s">
        <v>73</v>
      </c>
      <c r="D2481" s="581" t="s">
        <v>17981</v>
      </c>
      <c r="E2481" s="807">
        <v>4500</v>
      </c>
      <c r="F2481" s="576" t="s">
        <v>4643</v>
      </c>
      <c r="G2481" s="685" t="s">
        <v>4644</v>
      </c>
      <c r="H2481" s="685" t="s">
        <v>1724</v>
      </c>
      <c r="I2481" s="685" t="s">
        <v>18632</v>
      </c>
      <c r="J2481" s="808" t="s">
        <v>6567</v>
      </c>
      <c r="K2481" s="850">
        <v>1</v>
      </c>
      <c r="L2481" s="809">
        <v>3</v>
      </c>
      <c r="M2481" s="851">
        <v>13500</v>
      </c>
      <c r="N2481" s="811">
        <v>2</v>
      </c>
      <c r="O2481" s="812">
        <v>6</v>
      </c>
      <c r="P2481" s="810">
        <v>27000</v>
      </c>
      <c r="Q2481" s="5"/>
    </row>
    <row r="2482" spans="1:17" s="770" customFormat="1" ht="24">
      <c r="A2482" s="730" t="s">
        <v>18850</v>
      </c>
      <c r="B2482" s="806" t="s">
        <v>7471</v>
      </c>
      <c r="C2482" s="576" t="s">
        <v>73</v>
      </c>
      <c r="D2482" s="581" t="s">
        <v>17982</v>
      </c>
      <c r="E2482" s="807">
        <v>6500</v>
      </c>
      <c r="F2482" s="576" t="s">
        <v>4645</v>
      </c>
      <c r="G2482" s="685" t="s">
        <v>4646</v>
      </c>
      <c r="H2482" s="685" t="s">
        <v>887</v>
      </c>
      <c r="I2482" s="685" t="s">
        <v>4258</v>
      </c>
      <c r="J2482" s="808" t="s">
        <v>6567</v>
      </c>
      <c r="K2482" s="850">
        <v>2</v>
      </c>
      <c r="L2482" s="809">
        <v>7</v>
      </c>
      <c r="M2482" s="851">
        <v>45500</v>
      </c>
      <c r="N2482" s="811">
        <v>2</v>
      </c>
      <c r="O2482" s="812">
        <v>6</v>
      </c>
      <c r="P2482" s="810">
        <v>38978.78</v>
      </c>
      <c r="Q2482" s="5"/>
    </row>
    <row r="2483" spans="1:17" s="770" customFormat="1" ht="84">
      <c r="A2483" s="730" t="s">
        <v>18850</v>
      </c>
      <c r="B2483" s="806" t="s">
        <v>7471</v>
      </c>
      <c r="C2483" s="576" t="s">
        <v>73</v>
      </c>
      <c r="D2483" s="581" t="s">
        <v>17983</v>
      </c>
      <c r="E2483" s="807">
        <v>7000</v>
      </c>
      <c r="F2483" s="576" t="s">
        <v>4647</v>
      </c>
      <c r="G2483" s="685" t="s">
        <v>4648</v>
      </c>
      <c r="H2483" s="685" t="s">
        <v>4649</v>
      </c>
      <c r="I2483" s="685" t="s">
        <v>802</v>
      </c>
      <c r="J2483" s="808" t="s">
        <v>802</v>
      </c>
      <c r="K2483" s="850">
        <v>4</v>
      </c>
      <c r="L2483" s="809">
        <v>11</v>
      </c>
      <c r="M2483" s="851">
        <v>77000</v>
      </c>
      <c r="N2483" s="811">
        <v>2</v>
      </c>
      <c r="O2483" s="812">
        <v>6</v>
      </c>
      <c r="P2483" s="810">
        <v>42000</v>
      </c>
      <c r="Q2483" s="5"/>
    </row>
    <row r="2484" spans="1:17" s="770" customFormat="1" ht="48">
      <c r="A2484" s="730" t="s">
        <v>18850</v>
      </c>
      <c r="B2484" s="806" t="s">
        <v>7471</v>
      </c>
      <c r="C2484" s="576" t="s">
        <v>73</v>
      </c>
      <c r="D2484" s="581" t="s">
        <v>17972</v>
      </c>
      <c r="E2484" s="807">
        <v>4500</v>
      </c>
      <c r="F2484" s="576" t="s">
        <v>4650</v>
      </c>
      <c r="G2484" s="685" t="s">
        <v>4651</v>
      </c>
      <c r="H2484" s="685" t="s">
        <v>4483</v>
      </c>
      <c r="I2484" s="685" t="s">
        <v>18632</v>
      </c>
      <c r="J2484" s="808" t="s">
        <v>6567</v>
      </c>
      <c r="K2484" s="850">
        <v>3</v>
      </c>
      <c r="L2484" s="809">
        <v>6</v>
      </c>
      <c r="M2484" s="851">
        <v>27000</v>
      </c>
      <c r="N2484" s="811">
        <v>2</v>
      </c>
      <c r="O2484" s="812">
        <v>6</v>
      </c>
      <c r="P2484" s="810">
        <v>26994.059999999998</v>
      </c>
      <c r="Q2484" s="5"/>
    </row>
    <row r="2485" spans="1:17" s="770" customFormat="1" ht="24">
      <c r="A2485" s="730" t="s">
        <v>18850</v>
      </c>
      <c r="B2485" s="806" t="s">
        <v>7471</v>
      </c>
      <c r="C2485" s="576" t="s">
        <v>73</v>
      </c>
      <c r="D2485" s="581" t="s">
        <v>17935</v>
      </c>
      <c r="E2485" s="807">
        <v>4000</v>
      </c>
      <c r="F2485" s="576" t="s">
        <v>4652</v>
      </c>
      <c r="G2485" s="685" t="s">
        <v>4653</v>
      </c>
      <c r="H2485" s="685" t="s">
        <v>812</v>
      </c>
      <c r="I2485" s="685" t="s">
        <v>7123</v>
      </c>
      <c r="J2485" s="808" t="s">
        <v>6567</v>
      </c>
      <c r="K2485" s="850">
        <v>3</v>
      </c>
      <c r="L2485" s="809">
        <v>9</v>
      </c>
      <c r="M2485" s="851">
        <v>36000</v>
      </c>
      <c r="N2485" s="811"/>
      <c r="O2485" s="812"/>
      <c r="P2485" s="810"/>
      <c r="Q2485" s="5"/>
    </row>
    <row r="2486" spans="1:17" s="770" customFormat="1" ht="36">
      <c r="A2486" s="730" t="s">
        <v>18850</v>
      </c>
      <c r="B2486" s="806" t="s">
        <v>7471</v>
      </c>
      <c r="C2486" s="576" t="s">
        <v>73</v>
      </c>
      <c r="D2486" s="581" t="s">
        <v>4164</v>
      </c>
      <c r="E2486" s="807">
        <v>2500</v>
      </c>
      <c r="F2486" s="576" t="s">
        <v>4654</v>
      </c>
      <c r="G2486" s="685" t="s">
        <v>4655</v>
      </c>
      <c r="H2486" s="685" t="s">
        <v>4554</v>
      </c>
      <c r="I2486" s="685" t="s">
        <v>802</v>
      </c>
      <c r="J2486" s="808" t="s">
        <v>802</v>
      </c>
      <c r="K2486" s="850">
        <v>1</v>
      </c>
      <c r="L2486" s="809">
        <v>6</v>
      </c>
      <c r="M2486" s="851">
        <v>15000</v>
      </c>
      <c r="N2486" s="811">
        <v>2</v>
      </c>
      <c r="O2486" s="812">
        <v>6</v>
      </c>
      <c r="P2486" s="810">
        <v>14987.16</v>
      </c>
      <c r="Q2486" s="5"/>
    </row>
    <row r="2487" spans="1:17" s="770" customFormat="1" ht="24">
      <c r="A2487" s="730" t="s">
        <v>18850</v>
      </c>
      <c r="B2487" s="806" t="s">
        <v>7471</v>
      </c>
      <c r="C2487" s="576" t="s">
        <v>73</v>
      </c>
      <c r="D2487" s="581" t="s">
        <v>17984</v>
      </c>
      <c r="E2487" s="807">
        <v>2500</v>
      </c>
      <c r="F2487" s="576" t="s">
        <v>4656</v>
      </c>
      <c r="G2487" s="685" t="s">
        <v>4657</v>
      </c>
      <c r="H2487" s="685" t="s">
        <v>4658</v>
      </c>
      <c r="I2487" s="685" t="s">
        <v>1031</v>
      </c>
      <c r="J2487" s="808" t="s">
        <v>18633</v>
      </c>
      <c r="K2487" s="850">
        <v>2</v>
      </c>
      <c r="L2487" s="809">
        <v>5</v>
      </c>
      <c r="M2487" s="851">
        <v>12500</v>
      </c>
      <c r="N2487" s="811"/>
      <c r="O2487" s="812"/>
      <c r="P2487" s="810"/>
      <c r="Q2487" s="5"/>
    </row>
    <row r="2488" spans="1:17" s="770" customFormat="1" ht="24">
      <c r="A2488" s="730" t="s">
        <v>18850</v>
      </c>
      <c r="B2488" s="806" t="s">
        <v>7471</v>
      </c>
      <c r="C2488" s="576" t="s">
        <v>73</v>
      </c>
      <c r="D2488" s="581" t="s">
        <v>17985</v>
      </c>
      <c r="E2488" s="807">
        <v>6000</v>
      </c>
      <c r="F2488" s="576" t="s">
        <v>4659</v>
      </c>
      <c r="G2488" s="685" t="s">
        <v>4660</v>
      </c>
      <c r="H2488" s="685" t="s">
        <v>825</v>
      </c>
      <c r="I2488" s="685" t="s">
        <v>825</v>
      </c>
      <c r="J2488" s="808" t="s">
        <v>6567</v>
      </c>
      <c r="K2488" s="850">
        <v>2</v>
      </c>
      <c r="L2488" s="809">
        <v>5</v>
      </c>
      <c r="M2488" s="851">
        <v>30000</v>
      </c>
      <c r="N2488" s="811"/>
      <c r="O2488" s="812"/>
      <c r="P2488" s="810"/>
      <c r="Q2488" s="5"/>
    </row>
    <row r="2489" spans="1:17" s="770" customFormat="1" ht="24">
      <c r="A2489" s="730" t="s">
        <v>18850</v>
      </c>
      <c r="B2489" s="806" t="s">
        <v>7471</v>
      </c>
      <c r="C2489" s="576" t="s">
        <v>73</v>
      </c>
      <c r="D2489" s="581" t="s">
        <v>17942</v>
      </c>
      <c r="E2489" s="807">
        <v>4500</v>
      </c>
      <c r="F2489" s="576" t="s">
        <v>4661</v>
      </c>
      <c r="G2489" s="685" t="s">
        <v>4662</v>
      </c>
      <c r="H2489" s="685" t="s">
        <v>952</v>
      </c>
      <c r="I2489" s="685" t="s">
        <v>7123</v>
      </c>
      <c r="J2489" s="808" t="s">
        <v>6567</v>
      </c>
      <c r="K2489" s="850">
        <v>2</v>
      </c>
      <c r="L2489" s="809">
        <v>9</v>
      </c>
      <c r="M2489" s="851">
        <v>40500</v>
      </c>
      <c r="N2489" s="811"/>
      <c r="O2489" s="812"/>
      <c r="P2489" s="810"/>
      <c r="Q2489" s="5"/>
    </row>
    <row r="2490" spans="1:17" s="770" customFormat="1" ht="36">
      <c r="A2490" s="730" t="s">
        <v>18850</v>
      </c>
      <c r="B2490" s="806" t="s">
        <v>7471</v>
      </c>
      <c r="C2490" s="576" t="s">
        <v>73</v>
      </c>
      <c r="D2490" s="581" t="s">
        <v>17986</v>
      </c>
      <c r="E2490" s="807">
        <v>4500</v>
      </c>
      <c r="F2490" s="576" t="s">
        <v>4663</v>
      </c>
      <c r="G2490" s="685" t="s">
        <v>4664</v>
      </c>
      <c r="H2490" s="685" t="s">
        <v>4193</v>
      </c>
      <c r="I2490" s="685" t="s">
        <v>18632</v>
      </c>
      <c r="J2490" s="808" t="s">
        <v>6567</v>
      </c>
      <c r="K2490" s="850">
        <v>4</v>
      </c>
      <c r="L2490" s="809">
        <v>12</v>
      </c>
      <c r="M2490" s="851">
        <v>54000</v>
      </c>
      <c r="N2490" s="811">
        <v>2</v>
      </c>
      <c r="O2490" s="812">
        <v>6</v>
      </c>
      <c r="P2490" s="810">
        <v>27000</v>
      </c>
      <c r="Q2490" s="5"/>
    </row>
    <row r="2491" spans="1:17" s="770" customFormat="1" ht="48">
      <c r="A2491" s="730" t="s">
        <v>18850</v>
      </c>
      <c r="B2491" s="806" t="s">
        <v>7471</v>
      </c>
      <c r="C2491" s="576" t="s">
        <v>73</v>
      </c>
      <c r="D2491" s="581" t="s">
        <v>17987</v>
      </c>
      <c r="E2491" s="807">
        <v>4500</v>
      </c>
      <c r="F2491" s="576" t="s">
        <v>4665</v>
      </c>
      <c r="G2491" s="685" t="s">
        <v>4666</v>
      </c>
      <c r="H2491" s="685" t="s">
        <v>4193</v>
      </c>
      <c r="I2491" s="685" t="s">
        <v>18632</v>
      </c>
      <c r="J2491" s="808" t="s">
        <v>6567</v>
      </c>
      <c r="K2491" s="850">
        <v>1</v>
      </c>
      <c r="L2491" s="809">
        <v>5</v>
      </c>
      <c r="M2491" s="851">
        <v>22500</v>
      </c>
      <c r="N2491" s="811">
        <v>2</v>
      </c>
      <c r="O2491" s="812">
        <v>6</v>
      </c>
      <c r="P2491" s="810">
        <v>26999.37</v>
      </c>
      <c r="Q2491" s="5"/>
    </row>
    <row r="2492" spans="1:17" s="770" customFormat="1" ht="24">
      <c r="A2492" s="730" t="s">
        <v>18850</v>
      </c>
      <c r="B2492" s="806" t="s">
        <v>7471</v>
      </c>
      <c r="C2492" s="576" t="s">
        <v>73</v>
      </c>
      <c r="D2492" s="581" t="s">
        <v>17988</v>
      </c>
      <c r="E2492" s="807">
        <v>3000</v>
      </c>
      <c r="F2492" s="576" t="s">
        <v>4667</v>
      </c>
      <c r="G2492" s="685" t="s">
        <v>4668</v>
      </c>
      <c r="H2492" s="685" t="s">
        <v>887</v>
      </c>
      <c r="I2492" s="685" t="s">
        <v>4258</v>
      </c>
      <c r="J2492" s="808" t="s">
        <v>6567</v>
      </c>
      <c r="K2492" s="850">
        <v>4</v>
      </c>
      <c r="L2492" s="809">
        <v>10</v>
      </c>
      <c r="M2492" s="851">
        <v>30000</v>
      </c>
      <c r="N2492" s="811"/>
      <c r="O2492" s="812"/>
      <c r="P2492" s="810"/>
      <c r="Q2492" s="5"/>
    </row>
    <row r="2493" spans="1:17" s="770" customFormat="1" ht="24">
      <c r="A2493" s="730" t="s">
        <v>18850</v>
      </c>
      <c r="B2493" s="806" t="s">
        <v>7471</v>
      </c>
      <c r="C2493" s="576" t="s">
        <v>73</v>
      </c>
      <c r="D2493" s="581" t="s">
        <v>17989</v>
      </c>
      <c r="E2493" s="807">
        <v>6000</v>
      </c>
      <c r="F2493" s="576" t="s">
        <v>4669</v>
      </c>
      <c r="G2493" s="685" t="s">
        <v>4670</v>
      </c>
      <c r="H2493" s="685" t="s">
        <v>4671</v>
      </c>
      <c r="I2493" s="685" t="s">
        <v>18632</v>
      </c>
      <c r="J2493" s="808" t="s">
        <v>6567</v>
      </c>
      <c r="K2493" s="850">
        <v>4</v>
      </c>
      <c r="L2493" s="809">
        <v>12</v>
      </c>
      <c r="M2493" s="851">
        <v>72000</v>
      </c>
      <c r="N2493" s="811">
        <v>2</v>
      </c>
      <c r="O2493" s="812">
        <v>6</v>
      </c>
      <c r="P2493" s="810">
        <v>35789.99</v>
      </c>
      <c r="Q2493" s="5"/>
    </row>
    <row r="2494" spans="1:17" s="770" customFormat="1" ht="24">
      <c r="A2494" s="730" t="s">
        <v>18850</v>
      </c>
      <c r="B2494" s="806" t="s">
        <v>7471</v>
      </c>
      <c r="C2494" s="576" t="s">
        <v>73</v>
      </c>
      <c r="D2494" s="581" t="s">
        <v>17990</v>
      </c>
      <c r="E2494" s="807">
        <v>6000</v>
      </c>
      <c r="F2494" s="576" t="s">
        <v>4672</v>
      </c>
      <c r="G2494" s="685" t="s">
        <v>4673</v>
      </c>
      <c r="H2494" s="685" t="s">
        <v>1688</v>
      </c>
      <c r="I2494" s="685" t="s">
        <v>1688</v>
      </c>
      <c r="J2494" s="808" t="s">
        <v>6567</v>
      </c>
      <c r="K2494" s="850">
        <v>2</v>
      </c>
      <c r="L2494" s="809">
        <v>6</v>
      </c>
      <c r="M2494" s="851">
        <v>36000</v>
      </c>
      <c r="N2494" s="811">
        <v>0</v>
      </c>
      <c r="O2494" s="812">
        <v>1</v>
      </c>
      <c r="P2494" s="810">
        <v>6000</v>
      </c>
      <c r="Q2494" s="5"/>
    </row>
    <row r="2495" spans="1:17" s="770" customFormat="1" ht="24">
      <c r="A2495" s="730" t="s">
        <v>18850</v>
      </c>
      <c r="B2495" s="806" t="s">
        <v>7471</v>
      </c>
      <c r="C2495" s="576" t="s">
        <v>73</v>
      </c>
      <c r="D2495" s="581" t="s">
        <v>17991</v>
      </c>
      <c r="E2495" s="807">
        <v>3000</v>
      </c>
      <c r="F2495" s="576" t="s">
        <v>4674</v>
      </c>
      <c r="G2495" s="685" t="s">
        <v>4675</v>
      </c>
      <c r="H2495" s="685" t="s">
        <v>4676</v>
      </c>
      <c r="I2495" s="685" t="s">
        <v>4118</v>
      </c>
      <c r="J2495" s="808" t="s">
        <v>15849</v>
      </c>
      <c r="K2495" s="850">
        <v>4</v>
      </c>
      <c r="L2495" s="809">
        <v>12</v>
      </c>
      <c r="M2495" s="851">
        <v>36000</v>
      </c>
      <c r="N2495" s="811">
        <v>2</v>
      </c>
      <c r="O2495" s="812">
        <v>6</v>
      </c>
      <c r="P2495" s="810">
        <v>18000</v>
      </c>
      <c r="Q2495" s="5"/>
    </row>
    <row r="2496" spans="1:17" s="770" customFormat="1" ht="24">
      <c r="A2496" s="730" t="s">
        <v>18850</v>
      </c>
      <c r="B2496" s="806" t="s">
        <v>7471</v>
      </c>
      <c r="C2496" s="576" t="s">
        <v>73</v>
      </c>
      <c r="D2496" s="581" t="s">
        <v>17992</v>
      </c>
      <c r="E2496" s="807">
        <v>3000</v>
      </c>
      <c r="F2496" s="576" t="s">
        <v>4677</v>
      </c>
      <c r="G2496" s="685" t="s">
        <v>4678</v>
      </c>
      <c r="H2496" s="685" t="s">
        <v>4679</v>
      </c>
      <c r="I2496" s="685" t="s">
        <v>4258</v>
      </c>
      <c r="J2496" s="808" t="s">
        <v>6567</v>
      </c>
      <c r="K2496" s="850">
        <v>2</v>
      </c>
      <c r="L2496" s="809">
        <v>6</v>
      </c>
      <c r="M2496" s="851">
        <v>18000</v>
      </c>
      <c r="N2496" s="811">
        <v>2</v>
      </c>
      <c r="O2496" s="812">
        <v>6</v>
      </c>
      <c r="P2496" s="810">
        <v>18000</v>
      </c>
      <c r="Q2496" s="5"/>
    </row>
    <row r="2497" spans="1:17" s="770" customFormat="1" ht="24">
      <c r="A2497" s="730" t="s">
        <v>18850</v>
      </c>
      <c r="B2497" s="806" t="s">
        <v>7471</v>
      </c>
      <c r="C2497" s="576" t="s">
        <v>73</v>
      </c>
      <c r="D2497" s="581" t="s">
        <v>1929</v>
      </c>
      <c r="E2497" s="807">
        <v>2500</v>
      </c>
      <c r="F2497" s="576" t="s">
        <v>4680</v>
      </c>
      <c r="G2497" s="685" t="s">
        <v>4681</v>
      </c>
      <c r="H2497" s="685" t="s">
        <v>4682</v>
      </c>
      <c r="I2497" s="685" t="s">
        <v>4118</v>
      </c>
      <c r="J2497" s="808" t="s">
        <v>15849</v>
      </c>
      <c r="K2497" s="850">
        <v>4</v>
      </c>
      <c r="L2497" s="809">
        <v>7</v>
      </c>
      <c r="M2497" s="851">
        <v>17500</v>
      </c>
      <c r="N2497" s="811"/>
      <c r="O2497" s="812"/>
      <c r="P2497" s="810"/>
      <c r="Q2497" s="5"/>
    </row>
    <row r="2498" spans="1:17" s="770" customFormat="1" ht="24">
      <c r="A2498" s="730" t="s">
        <v>18850</v>
      </c>
      <c r="B2498" s="806" t="s">
        <v>7471</v>
      </c>
      <c r="C2498" s="576" t="s">
        <v>73</v>
      </c>
      <c r="D2498" s="581" t="s">
        <v>11019</v>
      </c>
      <c r="E2498" s="807">
        <v>1500</v>
      </c>
      <c r="F2498" s="576" t="s">
        <v>4683</v>
      </c>
      <c r="G2498" s="685" t="s">
        <v>4684</v>
      </c>
      <c r="H2498" s="685" t="s">
        <v>3683</v>
      </c>
      <c r="I2498" s="685" t="s">
        <v>1031</v>
      </c>
      <c r="J2498" s="808" t="s">
        <v>18633</v>
      </c>
      <c r="K2498" s="850">
        <v>4</v>
      </c>
      <c r="L2498" s="809">
        <v>12</v>
      </c>
      <c r="M2498" s="851">
        <v>18000</v>
      </c>
      <c r="N2498" s="811">
        <v>2</v>
      </c>
      <c r="O2498" s="812">
        <v>4</v>
      </c>
      <c r="P2498" s="810">
        <v>9000</v>
      </c>
      <c r="Q2498" s="5"/>
    </row>
    <row r="2499" spans="1:17" s="770" customFormat="1" ht="36">
      <c r="A2499" s="730" t="s">
        <v>18850</v>
      </c>
      <c r="B2499" s="806" t="s">
        <v>7471</v>
      </c>
      <c r="C2499" s="576" t="s">
        <v>73</v>
      </c>
      <c r="D2499" s="581" t="s">
        <v>17949</v>
      </c>
      <c r="E2499" s="807">
        <v>4500</v>
      </c>
      <c r="F2499" s="576" t="s">
        <v>4685</v>
      </c>
      <c r="G2499" s="685" t="s">
        <v>4686</v>
      </c>
      <c r="H2499" s="685" t="s">
        <v>4193</v>
      </c>
      <c r="I2499" s="685" t="s">
        <v>18632</v>
      </c>
      <c r="J2499" s="808" t="s">
        <v>6567</v>
      </c>
      <c r="K2499" s="850">
        <v>4</v>
      </c>
      <c r="L2499" s="809">
        <v>12</v>
      </c>
      <c r="M2499" s="851">
        <v>54000</v>
      </c>
      <c r="N2499" s="811">
        <v>2</v>
      </c>
      <c r="O2499" s="812">
        <v>6</v>
      </c>
      <c r="P2499" s="810">
        <v>27000</v>
      </c>
      <c r="Q2499" s="5"/>
    </row>
    <row r="2500" spans="1:17" s="770" customFormat="1" ht="24">
      <c r="A2500" s="730" t="s">
        <v>18850</v>
      </c>
      <c r="B2500" s="806" t="s">
        <v>7471</v>
      </c>
      <c r="C2500" s="576" t="s">
        <v>73</v>
      </c>
      <c r="D2500" s="581" t="s">
        <v>17981</v>
      </c>
      <c r="E2500" s="807">
        <v>4500</v>
      </c>
      <c r="F2500" s="576" t="s">
        <v>4687</v>
      </c>
      <c r="G2500" s="685" t="s">
        <v>4688</v>
      </c>
      <c r="H2500" s="685" t="s">
        <v>887</v>
      </c>
      <c r="I2500" s="685" t="s">
        <v>4258</v>
      </c>
      <c r="J2500" s="808" t="s">
        <v>6567</v>
      </c>
      <c r="K2500" s="850">
        <v>3</v>
      </c>
      <c r="L2500" s="809">
        <v>10</v>
      </c>
      <c r="M2500" s="851">
        <v>45000</v>
      </c>
      <c r="N2500" s="811">
        <v>2</v>
      </c>
      <c r="O2500" s="812">
        <v>6</v>
      </c>
      <c r="P2500" s="810">
        <v>27000</v>
      </c>
      <c r="Q2500" s="5"/>
    </row>
    <row r="2501" spans="1:17" s="770" customFormat="1" ht="24">
      <c r="A2501" s="730" t="s">
        <v>18850</v>
      </c>
      <c r="B2501" s="806" t="s">
        <v>7471</v>
      </c>
      <c r="C2501" s="576" t="s">
        <v>73</v>
      </c>
      <c r="D2501" s="581" t="s">
        <v>4197</v>
      </c>
      <c r="E2501" s="807">
        <v>5000</v>
      </c>
      <c r="F2501" s="576" t="s">
        <v>4689</v>
      </c>
      <c r="G2501" s="685" t="s">
        <v>4690</v>
      </c>
      <c r="H2501" s="685" t="s">
        <v>4216</v>
      </c>
      <c r="I2501" s="685" t="s">
        <v>1688</v>
      </c>
      <c r="J2501" s="808" t="s">
        <v>6567</v>
      </c>
      <c r="K2501" s="850">
        <v>1</v>
      </c>
      <c r="L2501" s="809">
        <v>1</v>
      </c>
      <c r="M2501" s="851">
        <v>5000</v>
      </c>
      <c r="N2501" s="811">
        <v>2</v>
      </c>
      <c r="O2501" s="812">
        <v>6</v>
      </c>
      <c r="P2501" s="810">
        <v>29994.79</v>
      </c>
      <c r="Q2501" s="5"/>
    </row>
    <row r="2502" spans="1:17" s="770" customFormat="1" ht="48">
      <c r="A2502" s="730" t="s">
        <v>18850</v>
      </c>
      <c r="B2502" s="806" t="s">
        <v>7471</v>
      </c>
      <c r="C2502" s="576" t="s">
        <v>73</v>
      </c>
      <c r="D2502" s="581" t="s">
        <v>17993</v>
      </c>
      <c r="E2502" s="807">
        <v>4500</v>
      </c>
      <c r="F2502" s="576" t="s">
        <v>4691</v>
      </c>
      <c r="G2502" s="685" t="s">
        <v>4692</v>
      </c>
      <c r="H2502" s="685" t="s">
        <v>4693</v>
      </c>
      <c r="I2502" s="685" t="s">
        <v>7123</v>
      </c>
      <c r="J2502" s="808" t="s">
        <v>6567</v>
      </c>
      <c r="K2502" s="850">
        <v>2</v>
      </c>
      <c r="L2502" s="809">
        <v>1</v>
      </c>
      <c r="M2502" s="851">
        <v>4500</v>
      </c>
      <c r="N2502" s="811"/>
      <c r="O2502" s="812"/>
      <c r="P2502" s="810"/>
      <c r="Q2502" s="5"/>
    </row>
    <row r="2503" spans="1:17" s="770" customFormat="1" ht="24">
      <c r="A2503" s="730" t="s">
        <v>18850</v>
      </c>
      <c r="B2503" s="806" t="s">
        <v>7471</v>
      </c>
      <c r="C2503" s="576" t="s">
        <v>73</v>
      </c>
      <c r="D2503" s="581" t="s">
        <v>17948</v>
      </c>
      <c r="E2503" s="807">
        <v>6000</v>
      </c>
      <c r="F2503" s="576" t="s">
        <v>4694</v>
      </c>
      <c r="G2503" s="685" t="s">
        <v>4695</v>
      </c>
      <c r="H2503" s="685" t="s">
        <v>952</v>
      </c>
      <c r="I2503" s="685" t="s">
        <v>7123</v>
      </c>
      <c r="J2503" s="808" t="s">
        <v>6567</v>
      </c>
      <c r="K2503" s="850">
        <v>1</v>
      </c>
      <c r="L2503" s="809">
        <v>11</v>
      </c>
      <c r="M2503" s="851">
        <v>66000</v>
      </c>
      <c r="N2503" s="811">
        <v>2</v>
      </c>
      <c r="O2503" s="812">
        <v>6</v>
      </c>
      <c r="P2503" s="810">
        <v>36200</v>
      </c>
      <c r="Q2503" s="5"/>
    </row>
    <row r="2504" spans="1:17" s="770" customFormat="1" ht="24">
      <c r="A2504" s="730" t="s">
        <v>18850</v>
      </c>
      <c r="B2504" s="806" t="s">
        <v>7471</v>
      </c>
      <c r="C2504" s="576" t="s">
        <v>73</v>
      </c>
      <c r="D2504" s="581" t="s">
        <v>4238</v>
      </c>
      <c r="E2504" s="807">
        <v>6000</v>
      </c>
      <c r="F2504" s="576" t="s">
        <v>4696</v>
      </c>
      <c r="G2504" s="685" t="s">
        <v>4697</v>
      </c>
      <c r="H2504" s="685" t="s">
        <v>3289</v>
      </c>
      <c r="I2504" s="685" t="s">
        <v>7123</v>
      </c>
      <c r="J2504" s="808" t="s">
        <v>6567</v>
      </c>
      <c r="K2504" s="850">
        <v>4</v>
      </c>
      <c r="L2504" s="809">
        <v>12</v>
      </c>
      <c r="M2504" s="851">
        <v>72000</v>
      </c>
      <c r="N2504" s="811">
        <v>2</v>
      </c>
      <c r="O2504" s="812">
        <v>6</v>
      </c>
      <c r="P2504" s="810">
        <v>36000</v>
      </c>
      <c r="Q2504" s="5"/>
    </row>
    <row r="2505" spans="1:17" s="770" customFormat="1" ht="36">
      <c r="A2505" s="730" t="s">
        <v>18850</v>
      </c>
      <c r="B2505" s="806" t="s">
        <v>7471</v>
      </c>
      <c r="C2505" s="576" t="s">
        <v>73</v>
      </c>
      <c r="D2505" s="581" t="s">
        <v>16426</v>
      </c>
      <c r="E2505" s="807">
        <v>3500</v>
      </c>
      <c r="F2505" s="576" t="s">
        <v>4698</v>
      </c>
      <c r="G2505" s="685" t="s">
        <v>4699</v>
      </c>
      <c r="H2505" s="685" t="s">
        <v>2383</v>
      </c>
      <c r="I2505" s="685" t="s">
        <v>4118</v>
      </c>
      <c r="J2505" s="808" t="s">
        <v>15849</v>
      </c>
      <c r="K2505" s="850">
        <v>4</v>
      </c>
      <c r="L2505" s="809">
        <v>12</v>
      </c>
      <c r="M2505" s="851">
        <v>42000</v>
      </c>
      <c r="N2505" s="811">
        <v>2</v>
      </c>
      <c r="O2505" s="812">
        <v>6</v>
      </c>
      <c r="P2505" s="810">
        <v>20939.73</v>
      </c>
      <c r="Q2505" s="5"/>
    </row>
    <row r="2506" spans="1:17" s="770" customFormat="1" ht="24">
      <c r="A2506" s="730" t="s">
        <v>18850</v>
      </c>
      <c r="B2506" s="806" t="s">
        <v>7471</v>
      </c>
      <c r="C2506" s="576" t="s">
        <v>73</v>
      </c>
      <c r="D2506" s="581" t="s">
        <v>17994</v>
      </c>
      <c r="E2506" s="807">
        <v>4500</v>
      </c>
      <c r="F2506" s="576" t="s">
        <v>4700</v>
      </c>
      <c r="G2506" s="685" t="s">
        <v>4701</v>
      </c>
      <c r="H2506" s="685" t="s">
        <v>4193</v>
      </c>
      <c r="I2506" s="685" t="s">
        <v>18632</v>
      </c>
      <c r="J2506" s="808" t="s">
        <v>6567</v>
      </c>
      <c r="K2506" s="850">
        <v>3</v>
      </c>
      <c r="L2506" s="809">
        <v>9</v>
      </c>
      <c r="M2506" s="851">
        <v>40500</v>
      </c>
      <c r="N2506" s="811">
        <v>2</v>
      </c>
      <c r="O2506" s="812">
        <v>6</v>
      </c>
      <c r="P2506" s="810">
        <v>27000</v>
      </c>
      <c r="Q2506" s="5"/>
    </row>
    <row r="2507" spans="1:17" s="770" customFormat="1" ht="24">
      <c r="A2507" s="730" t="s">
        <v>18850</v>
      </c>
      <c r="B2507" s="806" t="s">
        <v>7471</v>
      </c>
      <c r="C2507" s="576" t="s">
        <v>73</v>
      </c>
      <c r="D2507" s="581" t="s">
        <v>17995</v>
      </c>
      <c r="E2507" s="807">
        <v>5000</v>
      </c>
      <c r="F2507" s="576" t="s">
        <v>4702</v>
      </c>
      <c r="G2507" s="685" t="s">
        <v>4703</v>
      </c>
      <c r="H2507" s="685" t="s">
        <v>887</v>
      </c>
      <c r="I2507" s="685" t="s">
        <v>4258</v>
      </c>
      <c r="J2507" s="808" t="s">
        <v>6567</v>
      </c>
      <c r="K2507" s="850">
        <v>4</v>
      </c>
      <c r="L2507" s="809">
        <v>12</v>
      </c>
      <c r="M2507" s="851">
        <v>60000</v>
      </c>
      <c r="N2507" s="811">
        <v>2</v>
      </c>
      <c r="O2507" s="812">
        <v>6</v>
      </c>
      <c r="P2507" s="810">
        <v>29791.32</v>
      </c>
      <c r="Q2507" s="5"/>
    </row>
    <row r="2508" spans="1:17" s="770" customFormat="1" ht="36">
      <c r="A2508" s="730" t="s">
        <v>18850</v>
      </c>
      <c r="B2508" s="806" t="s">
        <v>7471</v>
      </c>
      <c r="C2508" s="576" t="s">
        <v>73</v>
      </c>
      <c r="D2508" s="581" t="s">
        <v>17996</v>
      </c>
      <c r="E2508" s="807">
        <v>2500</v>
      </c>
      <c r="F2508" s="576" t="s">
        <v>4704</v>
      </c>
      <c r="G2508" s="685" t="s">
        <v>4705</v>
      </c>
      <c r="H2508" s="685" t="s">
        <v>2383</v>
      </c>
      <c r="I2508" s="685" t="s">
        <v>4118</v>
      </c>
      <c r="J2508" s="808" t="s">
        <v>15849</v>
      </c>
      <c r="K2508" s="850">
        <v>1</v>
      </c>
      <c r="L2508" s="809">
        <v>3</v>
      </c>
      <c r="M2508" s="851">
        <v>7500</v>
      </c>
      <c r="N2508" s="811">
        <v>2</v>
      </c>
      <c r="O2508" s="812">
        <v>6</v>
      </c>
      <c r="P2508" s="810">
        <v>15000</v>
      </c>
      <c r="Q2508" s="5"/>
    </row>
    <row r="2509" spans="1:17" s="770" customFormat="1" ht="24">
      <c r="A2509" s="730" t="s">
        <v>18850</v>
      </c>
      <c r="B2509" s="806" t="s">
        <v>7471</v>
      </c>
      <c r="C2509" s="576" t="s">
        <v>73</v>
      </c>
      <c r="D2509" s="581" t="s">
        <v>17997</v>
      </c>
      <c r="E2509" s="807">
        <v>8000</v>
      </c>
      <c r="F2509" s="576" t="s">
        <v>4706</v>
      </c>
      <c r="G2509" s="685" t="s">
        <v>4707</v>
      </c>
      <c r="H2509" s="685" t="s">
        <v>4258</v>
      </c>
      <c r="I2509" s="685" t="s">
        <v>4258</v>
      </c>
      <c r="J2509" s="808" t="s">
        <v>6567</v>
      </c>
      <c r="K2509" s="850">
        <v>4</v>
      </c>
      <c r="L2509" s="809">
        <v>12</v>
      </c>
      <c r="M2509" s="851">
        <v>96000</v>
      </c>
      <c r="N2509" s="811">
        <v>2</v>
      </c>
      <c r="O2509" s="812">
        <v>6</v>
      </c>
      <c r="P2509" s="810">
        <v>47910</v>
      </c>
      <c r="Q2509" s="5"/>
    </row>
    <row r="2510" spans="1:17" s="770" customFormat="1" ht="24">
      <c r="A2510" s="730" t="s">
        <v>18850</v>
      </c>
      <c r="B2510" s="806" t="s">
        <v>7471</v>
      </c>
      <c r="C2510" s="576" t="s">
        <v>73</v>
      </c>
      <c r="D2510" s="581" t="s">
        <v>17984</v>
      </c>
      <c r="E2510" s="807">
        <v>2500</v>
      </c>
      <c r="F2510" s="576" t="s">
        <v>4708</v>
      </c>
      <c r="G2510" s="685" t="s">
        <v>4709</v>
      </c>
      <c r="H2510" s="685" t="s">
        <v>3683</v>
      </c>
      <c r="I2510" s="685" t="s">
        <v>1031</v>
      </c>
      <c r="J2510" s="808" t="s">
        <v>18633</v>
      </c>
      <c r="K2510" s="850">
        <v>4</v>
      </c>
      <c r="L2510" s="809">
        <v>10</v>
      </c>
      <c r="M2510" s="851">
        <v>25000</v>
      </c>
      <c r="N2510" s="811"/>
      <c r="O2510" s="812"/>
      <c r="P2510" s="810"/>
      <c r="Q2510" s="5"/>
    </row>
    <row r="2511" spans="1:17" s="770" customFormat="1" ht="24">
      <c r="A2511" s="730" t="s">
        <v>18850</v>
      </c>
      <c r="B2511" s="806" t="s">
        <v>7471</v>
      </c>
      <c r="C2511" s="576" t="s">
        <v>73</v>
      </c>
      <c r="D2511" s="581" t="s">
        <v>17998</v>
      </c>
      <c r="E2511" s="807">
        <v>4500</v>
      </c>
      <c r="F2511" s="576" t="s">
        <v>4710</v>
      </c>
      <c r="G2511" s="685" t="s">
        <v>4711</v>
      </c>
      <c r="H2511" s="685" t="s">
        <v>4712</v>
      </c>
      <c r="I2511" s="685" t="s">
        <v>802</v>
      </c>
      <c r="J2511" s="808" t="s">
        <v>802</v>
      </c>
      <c r="K2511" s="850">
        <v>2</v>
      </c>
      <c r="L2511" s="809">
        <v>3</v>
      </c>
      <c r="M2511" s="851">
        <v>13500</v>
      </c>
      <c r="N2511" s="811"/>
      <c r="O2511" s="812"/>
      <c r="P2511" s="810"/>
      <c r="Q2511" s="5"/>
    </row>
    <row r="2512" spans="1:17" s="770" customFormat="1" ht="36">
      <c r="A2512" s="730" t="s">
        <v>18850</v>
      </c>
      <c r="B2512" s="806" t="s">
        <v>7471</v>
      </c>
      <c r="C2512" s="576" t="s">
        <v>73</v>
      </c>
      <c r="D2512" s="581" t="s">
        <v>17999</v>
      </c>
      <c r="E2512" s="807">
        <v>5000</v>
      </c>
      <c r="F2512" s="576" t="s">
        <v>4710</v>
      </c>
      <c r="G2512" s="685" t="s">
        <v>4711</v>
      </c>
      <c r="H2512" s="685" t="s">
        <v>4712</v>
      </c>
      <c r="I2512" s="685" t="s">
        <v>802</v>
      </c>
      <c r="J2512" s="808" t="s">
        <v>802</v>
      </c>
      <c r="K2512" s="850">
        <v>1</v>
      </c>
      <c r="L2512" s="809">
        <v>5</v>
      </c>
      <c r="M2512" s="851">
        <v>25000</v>
      </c>
      <c r="N2512" s="811"/>
      <c r="O2512" s="812"/>
      <c r="P2512" s="810"/>
      <c r="Q2512" s="5"/>
    </row>
    <row r="2513" spans="1:17" s="770" customFormat="1" ht="24">
      <c r="A2513" s="730" t="s">
        <v>18850</v>
      </c>
      <c r="B2513" s="806" t="s">
        <v>7471</v>
      </c>
      <c r="C2513" s="576" t="s">
        <v>73</v>
      </c>
      <c r="D2513" s="581" t="s">
        <v>18000</v>
      </c>
      <c r="E2513" s="807">
        <v>8000</v>
      </c>
      <c r="F2513" s="576" t="s">
        <v>4713</v>
      </c>
      <c r="G2513" s="685" t="s">
        <v>4714</v>
      </c>
      <c r="H2513" s="685" t="s">
        <v>1688</v>
      </c>
      <c r="I2513" s="685" t="s">
        <v>1688</v>
      </c>
      <c r="J2513" s="808" t="s">
        <v>6567</v>
      </c>
      <c r="K2513" s="850">
        <v>1</v>
      </c>
      <c r="L2513" s="809">
        <v>1</v>
      </c>
      <c r="M2513" s="851">
        <v>8000</v>
      </c>
      <c r="N2513" s="811"/>
      <c r="O2513" s="812"/>
      <c r="P2513" s="810"/>
      <c r="Q2513" s="5"/>
    </row>
    <row r="2514" spans="1:17" s="770" customFormat="1" ht="24">
      <c r="A2514" s="730" t="s">
        <v>18850</v>
      </c>
      <c r="B2514" s="806" t="s">
        <v>7471</v>
      </c>
      <c r="C2514" s="576" t="s">
        <v>73</v>
      </c>
      <c r="D2514" s="581" t="s">
        <v>18001</v>
      </c>
      <c r="E2514" s="807">
        <v>7000</v>
      </c>
      <c r="F2514" s="576" t="s">
        <v>4715</v>
      </c>
      <c r="G2514" s="685" t="s">
        <v>4714</v>
      </c>
      <c r="H2514" s="685" t="s">
        <v>1688</v>
      </c>
      <c r="I2514" s="685" t="s">
        <v>1688</v>
      </c>
      <c r="J2514" s="808" t="s">
        <v>6567</v>
      </c>
      <c r="K2514" s="850">
        <v>4</v>
      </c>
      <c r="L2514" s="809">
        <v>9</v>
      </c>
      <c r="M2514" s="851">
        <v>63000</v>
      </c>
      <c r="N2514" s="811">
        <v>2</v>
      </c>
      <c r="O2514" s="812">
        <v>4</v>
      </c>
      <c r="P2514" s="810">
        <v>47506.67</v>
      </c>
      <c r="Q2514" s="5"/>
    </row>
    <row r="2515" spans="1:17" s="770" customFormat="1" ht="24">
      <c r="A2515" s="730" t="s">
        <v>18850</v>
      </c>
      <c r="B2515" s="806" t="s">
        <v>7471</v>
      </c>
      <c r="C2515" s="576" t="s">
        <v>73</v>
      </c>
      <c r="D2515" s="581" t="s">
        <v>17981</v>
      </c>
      <c r="E2515" s="807">
        <v>4500</v>
      </c>
      <c r="F2515" s="576" t="s">
        <v>4716</v>
      </c>
      <c r="G2515" s="685" t="s">
        <v>4717</v>
      </c>
      <c r="H2515" s="685" t="s">
        <v>887</v>
      </c>
      <c r="I2515" s="685" t="s">
        <v>4258</v>
      </c>
      <c r="J2515" s="808" t="s">
        <v>6567</v>
      </c>
      <c r="K2515" s="850">
        <v>1</v>
      </c>
      <c r="L2515" s="809">
        <v>1</v>
      </c>
      <c r="M2515" s="851">
        <v>4500</v>
      </c>
      <c r="N2515" s="811"/>
      <c r="O2515" s="812"/>
      <c r="P2515" s="810"/>
      <c r="Q2515" s="5"/>
    </row>
    <row r="2516" spans="1:17" s="770" customFormat="1" ht="48">
      <c r="A2516" s="730" t="s">
        <v>18850</v>
      </c>
      <c r="B2516" s="806" t="s">
        <v>7471</v>
      </c>
      <c r="C2516" s="576" t="s">
        <v>73</v>
      </c>
      <c r="D2516" s="581" t="s">
        <v>18002</v>
      </c>
      <c r="E2516" s="807">
        <v>5500</v>
      </c>
      <c r="F2516" s="576" t="s">
        <v>4718</v>
      </c>
      <c r="G2516" s="685" t="s">
        <v>4719</v>
      </c>
      <c r="H2516" s="685" t="s">
        <v>4193</v>
      </c>
      <c r="I2516" s="685" t="s">
        <v>18632</v>
      </c>
      <c r="J2516" s="808" t="s">
        <v>6567</v>
      </c>
      <c r="K2516" s="850">
        <v>2</v>
      </c>
      <c r="L2516" s="809">
        <v>5</v>
      </c>
      <c r="M2516" s="851">
        <v>27500</v>
      </c>
      <c r="N2516" s="811"/>
      <c r="O2516" s="812"/>
      <c r="P2516" s="810"/>
      <c r="Q2516" s="5"/>
    </row>
    <row r="2517" spans="1:17" s="770" customFormat="1" ht="24">
      <c r="A2517" s="730" t="s">
        <v>18850</v>
      </c>
      <c r="B2517" s="806" t="s">
        <v>7471</v>
      </c>
      <c r="C2517" s="576" t="s">
        <v>73</v>
      </c>
      <c r="D2517" s="581" t="s">
        <v>9186</v>
      </c>
      <c r="E2517" s="807">
        <v>3500</v>
      </c>
      <c r="F2517" s="576" t="s">
        <v>4720</v>
      </c>
      <c r="G2517" s="685" t="s">
        <v>4721</v>
      </c>
      <c r="H2517" s="685" t="s">
        <v>3683</v>
      </c>
      <c r="I2517" s="685" t="s">
        <v>1031</v>
      </c>
      <c r="J2517" s="808" t="s">
        <v>18633</v>
      </c>
      <c r="K2517" s="850">
        <v>3</v>
      </c>
      <c r="L2517" s="809">
        <v>8</v>
      </c>
      <c r="M2517" s="851">
        <v>28000</v>
      </c>
      <c r="N2517" s="811"/>
      <c r="O2517" s="812"/>
      <c r="P2517" s="810"/>
      <c r="Q2517" s="5"/>
    </row>
    <row r="2518" spans="1:17" s="770" customFormat="1" ht="48">
      <c r="A2518" s="730" t="s">
        <v>18850</v>
      </c>
      <c r="B2518" s="806" t="s">
        <v>7471</v>
      </c>
      <c r="C2518" s="576" t="s">
        <v>73</v>
      </c>
      <c r="D2518" s="581" t="s">
        <v>18003</v>
      </c>
      <c r="E2518" s="807">
        <v>6000</v>
      </c>
      <c r="F2518" s="576" t="s">
        <v>4722</v>
      </c>
      <c r="G2518" s="685" t="s">
        <v>4723</v>
      </c>
      <c r="H2518" s="685" t="s">
        <v>4724</v>
      </c>
      <c r="I2518" s="685" t="s">
        <v>7123</v>
      </c>
      <c r="J2518" s="808" t="s">
        <v>6567</v>
      </c>
      <c r="K2518" s="850">
        <v>4</v>
      </c>
      <c r="L2518" s="809">
        <v>10</v>
      </c>
      <c r="M2518" s="851">
        <v>60000</v>
      </c>
      <c r="N2518" s="811"/>
      <c r="O2518" s="812"/>
      <c r="P2518" s="810"/>
      <c r="Q2518" s="5"/>
    </row>
    <row r="2519" spans="1:17" s="770" customFormat="1" ht="48">
      <c r="A2519" s="730" t="s">
        <v>18850</v>
      </c>
      <c r="B2519" s="806" t="s">
        <v>7471</v>
      </c>
      <c r="C2519" s="576" t="s">
        <v>73</v>
      </c>
      <c r="D2519" s="581" t="s">
        <v>18004</v>
      </c>
      <c r="E2519" s="807">
        <v>5000</v>
      </c>
      <c r="F2519" s="576" t="s">
        <v>4725</v>
      </c>
      <c r="G2519" s="685" t="s">
        <v>4726</v>
      </c>
      <c r="H2519" s="685" t="s">
        <v>4193</v>
      </c>
      <c r="I2519" s="685" t="s">
        <v>18632</v>
      </c>
      <c r="J2519" s="808" t="s">
        <v>6567</v>
      </c>
      <c r="K2519" s="850">
        <v>3</v>
      </c>
      <c r="L2519" s="809">
        <v>10</v>
      </c>
      <c r="M2519" s="851">
        <v>50000</v>
      </c>
      <c r="N2519" s="811">
        <v>2</v>
      </c>
      <c r="O2519" s="812">
        <v>6</v>
      </c>
      <c r="P2519" s="810">
        <v>29945.489999999998</v>
      </c>
      <c r="Q2519" s="5"/>
    </row>
    <row r="2520" spans="1:17" s="770" customFormat="1" ht="24">
      <c r="A2520" s="730" t="s">
        <v>18850</v>
      </c>
      <c r="B2520" s="806" t="s">
        <v>7471</v>
      </c>
      <c r="C2520" s="576" t="s">
        <v>73</v>
      </c>
      <c r="D2520" s="581" t="s">
        <v>17937</v>
      </c>
      <c r="E2520" s="807">
        <v>6500</v>
      </c>
      <c r="F2520" s="576" t="s">
        <v>4727</v>
      </c>
      <c r="G2520" s="685" t="s">
        <v>4728</v>
      </c>
      <c r="H2520" s="685" t="s">
        <v>3040</v>
      </c>
      <c r="I2520" s="685" t="s">
        <v>7123</v>
      </c>
      <c r="J2520" s="808" t="s">
        <v>6567</v>
      </c>
      <c r="K2520" s="850">
        <v>1</v>
      </c>
      <c r="L2520" s="809">
        <v>11</v>
      </c>
      <c r="M2520" s="851">
        <v>71500</v>
      </c>
      <c r="N2520" s="811">
        <v>2</v>
      </c>
      <c r="O2520" s="812">
        <v>4</v>
      </c>
      <c r="P2520" s="810">
        <v>39000</v>
      </c>
      <c r="Q2520" s="5"/>
    </row>
    <row r="2521" spans="1:17" s="770" customFormat="1" ht="24">
      <c r="A2521" s="730" t="s">
        <v>18850</v>
      </c>
      <c r="B2521" s="806" t="s">
        <v>7471</v>
      </c>
      <c r="C2521" s="576" t="s">
        <v>73</v>
      </c>
      <c r="D2521" s="581" t="s">
        <v>18005</v>
      </c>
      <c r="E2521" s="807">
        <v>4500</v>
      </c>
      <c r="F2521" s="576" t="s">
        <v>4729</v>
      </c>
      <c r="G2521" s="685" t="s">
        <v>4730</v>
      </c>
      <c r="H2521" s="685" t="s">
        <v>4712</v>
      </c>
      <c r="I2521" s="685" t="s">
        <v>802</v>
      </c>
      <c r="J2521" s="808" t="s">
        <v>802</v>
      </c>
      <c r="K2521" s="850">
        <v>1</v>
      </c>
      <c r="L2521" s="809">
        <v>10</v>
      </c>
      <c r="M2521" s="851">
        <v>45000</v>
      </c>
      <c r="N2521" s="811">
        <v>2</v>
      </c>
      <c r="O2521" s="812">
        <v>6</v>
      </c>
      <c r="P2521" s="810">
        <v>26974.37</v>
      </c>
      <c r="Q2521" s="5"/>
    </row>
    <row r="2522" spans="1:17" s="770" customFormat="1" ht="24">
      <c r="A2522" s="730" t="s">
        <v>18850</v>
      </c>
      <c r="B2522" s="806" t="s">
        <v>7471</v>
      </c>
      <c r="C2522" s="576" t="s">
        <v>73</v>
      </c>
      <c r="D2522" s="581" t="s">
        <v>17952</v>
      </c>
      <c r="E2522" s="807">
        <v>2600</v>
      </c>
      <c r="F2522" s="576" t="s">
        <v>4731</v>
      </c>
      <c r="G2522" s="685" t="s">
        <v>4732</v>
      </c>
      <c r="H2522" s="685" t="s">
        <v>3683</v>
      </c>
      <c r="I2522" s="685" t="s">
        <v>1031</v>
      </c>
      <c r="J2522" s="808" t="s">
        <v>18633</v>
      </c>
      <c r="K2522" s="850">
        <v>1</v>
      </c>
      <c r="L2522" s="809">
        <v>9</v>
      </c>
      <c r="M2522" s="851">
        <v>23400</v>
      </c>
      <c r="N2522" s="811"/>
      <c r="O2522" s="812"/>
      <c r="P2522" s="810"/>
      <c r="Q2522" s="5"/>
    </row>
    <row r="2523" spans="1:17" s="770" customFormat="1" ht="24">
      <c r="A2523" s="730" t="s">
        <v>18850</v>
      </c>
      <c r="B2523" s="806" t="s">
        <v>7471</v>
      </c>
      <c r="C2523" s="576" t="s">
        <v>73</v>
      </c>
      <c r="D2523" s="581" t="s">
        <v>8991</v>
      </c>
      <c r="E2523" s="807">
        <v>5500</v>
      </c>
      <c r="F2523" s="576" t="s">
        <v>4734</v>
      </c>
      <c r="G2523" s="685" t="s">
        <v>4735</v>
      </c>
      <c r="H2523" s="685" t="s">
        <v>887</v>
      </c>
      <c r="I2523" s="685" t="s">
        <v>4258</v>
      </c>
      <c r="J2523" s="808" t="s">
        <v>6567</v>
      </c>
      <c r="K2523" s="850">
        <v>4</v>
      </c>
      <c r="L2523" s="809">
        <v>10</v>
      </c>
      <c r="M2523" s="851">
        <v>55000</v>
      </c>
      <c r="N2523" s="811"/>
      <c r="O2523" s="812"/>
      <c r="P2523" s="810"/>
      <c r="Q2523" s="5"/>
    </row>
    <row r="2524" spans="1:17" s="770" customFormat="1" ht="36">
      <c r="A2524" s="730" t="s">
        <v>18850</v>
      </c>
      <c r="B2524" s="806" t="s">
        <v>7471</v>
      </c>
      <c r="C2524" s="576" t="s">
        <v>73</v>
      </c>
      <c r="D2524" s="581" t="s">
        <v>18006</v>
      </c>
      <c r="E2524" s="807">
        <v>4500</v>
      </c>
      <c r="F2524" s="576" t="s">
        <v>4736</v>
      </c>
      <c r="G2524" s="685" t="s">
        <v>4737</v>
      </c>
      <c r="H2524" s="685" t="s">
        <v>887</v>
      </c>
      <c r="I2524" s="685" t="s">
        <v>4258</v>
      </c>
      <c r="J2524" s="808" t="s">
        <v>6567</v>
      </c>
      <c r="K2524" s="850">
        <v>1</v>
      </c>
      <c r="L2524" s="809">
        <v>1</v>
      </c>
      <c r="M2524" s="851">
        <v>4500</v>
      </c>
      <c r="N2524" s="811"/>
      <c r="O2524" s="812"/>
      <c r="P2524" s="810"/>
      <c r="Q2524" s="5"/>
    </row>
    <row r="2525" spans="1:17" s="770" customFormat="1" ht="24">
      <c r="A2525" s="730" t="s">
        <v>18850</v>
      </c>
      <c r="B2525" s="806" t="s">
        <v>7471</v>
      </c>
      <c r="C2525" s="576" t="s">
        <v>73</v>
      </c>
      <c r="D2525" s="581" t="s">
        <v>6500</v>
      </c>
      <c r="E2525" s="807">
        <v>7000</v>
      </c>
      <c r="F2525" s="576" t="s">
        <v>4738</v>
      </c>
      <c r="G2525" s="685" t="s">
        <v>4739</v>
      </c>
      <c r="H2525" s="685" t="s">
        <v>1688</v>
      </c>
      <c r="I2525" s="685" t="s">
        <v>1688</v>
      </c>
      <c r="J2525" s="808" t="s">
        <v>6567</v>
      </c>
      <c r="K2525" s="850">
        <v>1</v>
      </c>
      <c r="L2525" s="809">
        <v>3</v>
      </c>
      <c r="M2525" s="851">
        <v>21000</v>
      </c>
      <c r="N2525" s="811">
        <v>2</v>
      </c>
      <c r="O2525" s="812">
        <v>6</v>
      </c>
      <c r="P2525" s="810">
        <v>42000</v>
      </c>
      <c r="Q2525" s="5"/>
    </row>
    <row r="2526" spans="1:17" s="770" customFormat="1" ht="24">
      <c r="A2526" s="730" t="s">
        <v>18850</v>
      </c>
      <c r="B2526" s="806" t="s">
        <v>7471</v>
      </c>
      <c r="C2526" s="576" t="s">
        <v>73</v>
      </c>
      <c r="D2526" s="581" t="s">
        <v>17927</v>
      </c>
      <c r="E2526" s="807">
        <v>6000</v>
      </c>
      <c r="F2526" s="576" t="s">
        <v>4740</v>
      </c>
      <c r="G2526" s="685" t="s">
        <v>4741</v>
      </c>
      <c r="H2526" s="685" t="s">
        <v>825</v>
      </c>
      <c r="I2526" s="685" t="s">
        <v>825</v>
      </c>
      <c r="J2526" s="808" t="s">
        <v>6567</v>
      </c>
      <c r="K2526" s="850">
        <v>4</v>
      </c>
      <c r="L2526" s="809">
        <v>12</v>
      </c>
      <c r="M2526" s="851">
        <v>72000</v>
      </c>
      <c r="N2526" s="811">
        <v>2</v>
      </c>
      <c r="O2526" s="812">
        <v>6</v>
      </c>
      <c r="P2526" s="810">
        <v>35997.5</v>
      </c>
      <c r="Q2526" s="5"/>
    </row>
    <row r="2527" spans="1:17" s="770" customFormat="1" ht="36">
      <c r="A2527" s="730" t="s">
        <v>18850</v>
      </c>
      <c r="B2527" s="806" t="s">
        <v>7471</v>
      </c>
      <c r="C2527" s="576" t="s">
        <v>73</v>
      </c>
      <c r="D2527" s="581" t="s">
        <v>18007</v>
      </c>
      <c r="E2527" s="807">
        <v>3000</v>
      </c>
      <c r="F2527" s="576" t="s">
        <v>4742</v>
      </c>
      <c r="G2527" s="685" t="s">
        <v>4743</v>
      </c>
      <c r="H2527" s="685" t="s">
        <v>4744</v>
      </c>
      <c r="I2527" s="685" t="s">
        <v>4118</v>
      </c>
      <c r="J2527" s="808" t="s">
        <v>15849</v>
      </c>
      <c r="K2527" s="850">
        <v>4</v>
      </c>
      <c r="L2527" s="809">
        <v>12</v>
      </c>
      <c r="M2527" s="851">
        <v>36000</v>
      </c>
      <c r="N2527" s="811">
        <v>2</v>
      </c>
      <c r="O2527" s="812">
        <v>6</v>
      </c>
      <c r="P2527" s="810">
        <v>18000</v>
      </c>
      <c r="Q2527" s="5"/>
    </row>
    <row r="2528" spans="1:17" s="770" customFormat="1" ht="24">
      <c r="A2528" s="730" t="s">
        <v>18850</v>
      </c>
      <c r="B2528" s="806" t="s">
        <v>7471</v>
      </c>
      <c r="C2528" s="576" t="s">
        <v>73</v>
      </c>
      <c r="D2528" s="581" t="s">
        <v>18008</v>
      </c>
      <c r="E2528" s="807">
        <v>9000</v>
      </c>
      <c r="F2528" s="576" t="s">
        <v>4745</v>
      </c>
      <c r="G2528" s="685" t="s">
        <v>4746</v>
      </c>
      <c r="H2528" s="685" t="s">
        <v>812</v>
      </c>
      <c r="I2528" s="685" t="s">
        <v>7123</v>
      </c>
      <c r="J2528" s="808" t="s">
        <v>6567</v>
      </c>
      <c r="K2528" s="850">
        <v>1</v>
      </c>
      <c r="L2528" s="809">
        <v>1</v>
      </c>
      <c r="M2528" s="851">
        <v>9000</v>
      </c>
      <c r="N2528" s="811"/>
      <c r="O2528" s="812"/>
      <c r="P2528" s="810"/>
      <c r="Q2528" s="5"/>
    </row>
    <row r="2529" spans="1:17" s="770" customFormat="1" ht="24">
      <c r="A2529" s="730" t="s">
        <v>18850</v>
      </c>
      <c r="B2529" s="806" t="s">
        <v>7471</v>
      </c>
      <c r="C2529" s="576" t="s">
        <v>73</v>
      </c>
      <c r="D2529" s="581" t="s">
        <v>17944</v>
      </c>
      <c r="E2529" s="807">
        <v>9000</v>
      </c>
      <c r="F2529" s="576" t="s">
        <v>4747</v>
      </c>
      <c r="G2529" s="685" t="s">
        <v>4748</v>
      </c>
      <c r="H2529" s="685" t="s">
        <v>887</v>
      </c>
      <c r="I2529" s="685" t="s">
        <v>4258</v>
      </c>
      <c r="J2529" s="808" t="s">
        <v>6567</v>
      </c>
      <c r="K2529" s="850"/>
      <c r="L2529" s="809"/>
      <c r="M2529" s="851"/>
      <c r="N2529" s="811">
        <v>0</v>
      </c>
      <c r="O2529" s="812">
        <v>6</v>
      </c>
      <c r="P2529" s="810">
        <v>54300</v>
      </c>
      <c r="Q2529" s="5"/>
    </row>
    <row r="2530" spans="1:17" s="770" customFormat="1" ht="36">
      <c r="A2530" s="730" t="s">
        <v>18850</v>
      </c>
      <c r="B2530" s="806" t="s">
        <v>7471</v>
      </c>
      <c r="C2530" s="576" t="s">
        <v>73</v>
      </c>
      <c r="D2530" s="581" t="s">
        <v>18010</v>
      </c>
      <c r="E2530" s="807">
        <v>5000</v>
      </c>
      <c r="F2530" s="576" t="s">
        <v>4749</v>
      </c>
      <c r="G2530" s="685" t="s">
        <v>4750</v>
      </c>
      <c r="H2530" s="685" t="s">
        <v>952</v>
      </c>
      <c r="I2530" s="685" t="s">
        <v>7123</v>
      </c>
      <c r="J2530" s="808" t="s">
        <v>6567</v>
      </c>
      <c r="K2530" s="850">
        <v>4</v>
      </c>
      <c r="L2530" s="809">
        <v>10</v>
      </c>
      <c r="M2530" s="851">
        <v>50000</v>
      </c>
      <c r="N2530" s="811"/>
      <c r="O2530" s="812"/>
      <c r="P2530" s="810"/>
      <c r="Q2530" s="5"/>
    </row>
    <row r="2531" spans="1:17" s="770" customFormat="1" ht="48">
      <c r="A2531" s="730" t="s">
        <v>18850</v>
      </c>
      <c r="B2531" s="806" t="s">
        <v>7471</v>
      </c>
      <c r="C2531" s="576" t="s">
        <v>73</v>
      </c>
      <c r="D2531" s="581" t="s">
        <v>18011</v>
      </c>
      <c r="E2531" s="807">
        <v>2000</v>
      </c>
      <c r="F2531" s="576" t="s">
        <v>4751</v>
      </c>
      <c r="G2531" s="685" t="s">
        <v>4752</v>
      </c>
      <c r="H2531" s="685" t="s">
        <v>3683</v>
      </c>
      <c r="I2531" s="685" t="s">
        <v>1031</v>
      </c>
      <c r="J2531" s="808" t="s">
        <v>18633</v>
      </c>
      <c r="K2531" s="850">
        <v>1</v>
      </c>
      <c r="L2531" s="809">
        <v>1</v>
      </c>
      <c r="M2531" s="851">
        <v>2000</v>
      </c>
      <c r="N2531" s="811"/>
      <c r="O2531" s="812"/>
      <c r="P2531" s="810"/>
      <c r="Q2531" s="5"/>
    </row>
    <row r="2532" spans="1:17" s="770" customFormat="1" ht="48">
      <c r="A2532" s="730" t="s">
        <v>18850</v>
      </c>
      <c r="B2532" s="806" t="s">
        <v>7471</v>
      </c>
      <c r="C2532" s="576" t="s">
        <v>73</v>
      </c>
      <c r="D2532" s="581" t="s">
        <v>11488</v>
      </c>
      <c r="E2532" s="807">
        <v>5000</v>
      </c>
      <c r="F2532" s="576" t="s">
        <v>4753</v>
      </c>
      <c r="G2532" s="685" t="s">
        <v>4754</v>
      </c>
      <c r="H2532" s="685" t="s">
        <v>4755</v>
      </c>
      <c r="I2532" s="685" t="s">
        <v>18632</v>
      </c>
      <c r="J2532" s="808" t="s">
        <v>6567</v>
      </c>
      <c r="K2532" s="850">
        <v>4</v>
      </c>
      <c r="L2532" s="809">
        <v>12</v>
      </c>
      <c r="M2532" s="851">
        <v>60000</v>
      </c>
      <c r="N2532" s="811">
        <v>2</v>
      </c>
      <c r="O2532" s="812">
        <v>6</v>
      </c>
      <c r="P2532" s="810">
        <v>29998.61</v>
      </c>
      <c r="Q2532" s="5"/>
    </row>
    <row r="2533" spans="1:17" s="770" customFormat="1" ht="24">
      <c r="A2533" s="730" t="s">
        <v>18850</v>
      </c>
      <c r="B2533" s="806" t="s">
        <v>7471</v>
      </c>
      <c r="C2533" s="576" t="s">
        <v>73</v>
      </c>
      <c r="D2533" s="581" t="s">
        <v>18012</v>
      </c>
      <c r="E2533" s="807">
        <v>5500</v>
      </c>
      <c r="F2533" s="576" t="s">
        <v>4756</v>
      </c>
      <c r="G2533" s="685" t="s">
        <v>4757</v>
      </c>
      <c r="H2533" s="685" t="s">
        <v>4434</v>
      </c>
      <c r="I2533" s="685" t="s">
        <v>18632</v>
      </c>
      <c r="J2533" s="813" t="s">
        <v>6567</v>
      </c>
      <c r="K2533" s="850">
        <v>1</v>
      </c>
      <c r="L2533" s="809">
        <v>1</v>
      </c>
      <c r="M2533" s="851">
        <v>5500</v>
      </c>
      <c r="N2533" s="811"/>
      <c r="O2533" s="812"/>
      <c r="P2533" s="810"/>
      <c r="Q2533" s="5"/>
    </row>
    <row r="2534" spans="1:17" s="770" customFormat="1" ht="24">
      <c r="A2534" s="730" t="s">
        <v>18850</v>
      </c>
      <c r="B2534" s="806" t="s">
        <v>7471</v>
      </c>
      <c r="C2534" s="576" t="s">
        <v>73</v>
      </c>
      <c r="D2534" s="581" t="s">
        <v>17942</v>
      </c>
      <c r="E2534" s="807">
        <v>4500</v>
      </c>
      <c r="F2534" s="576" t="s">
        <v>4758</v>
      </c>
      <c r="G2534" s="685" t="s">
        <v>4759</v>
      </c>
      <c r="H2534" s="685" t="s">
        <v>952</v>
      </c>
      <c r="I2534" s="685" t="s">
        <v>7123</v>
      </c>
      <c r="J2534" s="808" t="s">
        <v>6567</v>
      </c>
      <c r="K2534" s="850">
        <v>1</v>
      </c>
      <c r="L2534" s="809">
        <v>10</v>
      </c>
      <c r="M2534" s="851">
        <v>45000</v>
      </c>
      <c r="N2534" s="811">
        <v>2</v>
      </c>
      <c r="O2534" s="812">
        <v>6</v>
      </c>
      <c r="P2534" s="810">
        <v>27966</v>
      </c>
      <c r="Q2534" s="5"/>
    </row>
    <row r="2535" spans="1:17" s="770" customFormat="1" ht="36">
      <c r="A2535" s="730" t="s">
        <v>18850</v>
      </c>
      <c r="B2535" s="806" t="s">
        <v>7471</v>
      </c>
      <c r="C2535" s="576" t="s">
        <v>73</v>
      </c>
      <c r="D2535" s="581" t="s">
        <v>18853</v>
      </c>
      <c r="E2535" s="807">
        <v>7000</v>
      </c>
      <c r="F2535" s="576" t="s">
        <v>18854</v>
      </c>
      <c r="G2535" s="685" t="s">
        <v>18855</v>
      </c>
      <c r="H2535" s="685" t="s">
        <v>18856</v>
      </c>
      <c r="I2535" s="685" t="s">
        <v>18632</v>
      </c>
      <c r="J2535" s="808" t="s">
        <v>6567</v>
      </c>
      <c r="K2535" s="850">
        <v>4</v>
      </c>
      <c r="L2535" s="809">
        <v>12</v>
      </c>
      <c r="M2535" s="851">
        <v>84000</v>
      </c>
      <c r="N2535" s="811">
        <v>2</v>
      </c>
      <c r="O2535" s="812">
        <v>4</v>
      </c>
      <c r="P2535" s="810">
        <v>41097.64</v>
      </c>
      <c r="Q2535" s="5"/>
    </row>
    <row r="2536" spans="1:17" s="770" customFormat="1" ht="24">
      <c r="A2536" s="730" t="s">
        <v>18850</v>
      </c>
      <c r="B2536" s="806" t="s">
        <v>7471</v>
      </c>
      <c r="C2536" s="576" t="s">
        <v>73</v>
      </c>
      <c r="D2536" s="581" t="s">
        <v>4111</v>
      </c>
      <c r="E2536" s="807">
        <v>2500</v>
      </c>
      <c r="F2536" s="576" t="s">
        <v>4760</v>
      </c>
      <c r="G2536" s="685" t="s">
        <v>4761</v>
      </c>
      <c r="H2536" s="685" t="s">
        <v>887</v>
      </c>
      <c r="I2536" s="685" t="s">
        <v>4258</v>
      </c>
      <c r="J2536" s="808" t="s">
        <v>6567</v>
      </c>
      <c r="K2536" s="850">
        <v>1</v>
      </c>
      <c r="L2536" s="809">
        <v>9</v>
      </c>
      <c r="M2536" s="851">
        <v>22500</v>
      </c>
      <c r="N2536" s="811">
        <v>0</v>
      </c>
      <c r="O2536" s="812">
        <v>3</v>
      </c>
      <c r="P2536" s="810">
        <v>7500</v>
      </c>
      <c r="Q2536" s="5"/>
    </row>
    <row r="2537" spans="1:17" s="770" customFormat="1" ht="36">
      <c r="A2537" s="730" t="s">
        <v>18850</v>
      </c>
      <c r="B2537" s="806" t="s">
        <v>7471</v>
      </c>
      <c r="C2537" s="576" t="s">
        <v>73</v>
      </c>
      <c r="D2537" s="581" t="s">
        <v>17949</v>
      </c>
      <c r="E2537" s="807">
        <v>4500</v>
      </c>
      <c r="F2537" s="576" t="s">
        <v>4762</v>
      </c>
      <c r="G2537" s="685" t="s">
        <v>4763</v>
      </c>
      <c r="H2537" s="685" t="s">
        <v>4193</v>
      </c>
      <c r="I2537" s="685" t="s">
        <v>18632</v>
      </c>
      <c r="J2537" s="808" t="s">
        <v>6567</v>
      </c>
      <c r="K2537" s="850">
        <v>4</v>
      </c>
      <c r="L2537" s="809">
        <v>12</v>
      </c>
      <c r="M2537" s="851">
        <v>54000</v>
      </c>
      <c r="N2537" s="811">
        <v>2</v>
      </c>
      <c r="O2537" s="812">
        <v>6</v>
      </c>
      <c r="P2537" s="810">
        <v>26927.809999999998</v>
      </c>
      <c r="Q2537" s="5"/>
    </row>
    <row r="2538" spans="1:17" s="770" customFormat="1" ht="24">
      <c r="A2538" s="730" t="s">
        <v>18850</v>
      </c>
      <c r="B2538" s="806" t="s">
        <v>7471</v>
      </c>
      <c r="C2538" s="576" t="s">
        <v>73</v>
      </c>
      <c r="D2538" s="581" t="s">
        <v>4114</v>
      </c>
      <c r="E2538" s="807">
        <v>4000</v>
      </c>
      <c r="F2538" s="576" t="s">
        <v>4764</v>
      </c>
      <c r="G2538" s="685" t="s">
        <v>4765</v>
      </c>
      <c r="H2538" s="685" t="s">
        <v>3913</v>
      </c>
      <c r="I2538" s="685" t="s">
        <v>4118</v>
      </c>
      <c r="J2538" s="808" t="s">
        <v>15849</v>
      </c>
      <c r="K2538" s="850">
        <v>4</v>
      </c>
      <c r="L2538" s="809">
        <v>12</v>
      </c>
      <c r="M2538" s="851">
        <v>48000</v>
      </c>
      <c r="N2538" s="811">
        <v>2</v>
      </c>
      <c r="O2538" s="812">
        <v>6</v>
      </c>
      <c r="P2538" s="810">
        <v>23982.77</v>
      </c>
      <c r="Q2538" s="5"/>
    </row>
    <row r="2539" spans="1:17" s="770" customFormat="1" ht="36">
      <c r="A2539" s="730" t="s">
        <v>18850</v>
      </c>
      <c r="B2539" s="806" t="s">
        <v>7471</v>
      </c>
      <c r="C2539" s="576" t="s">
        <v>73</v>
      </c>
      <c r="D2539" s="581" t="s">
        <v>8954</v>
      </c>
      <c r="E2539" s="807">
        <v>5500</v>
      </c>
      <c r="F2539" s="576" t="s">
        <v>4766</v>
      </c>
      <c r="G2539" s="685" t="s">
        <v>4767</v>
      </c>
      <c r="H2539" s="685" t="s">
        <v>4768</v>
      </c>
      <c r="I2539" s="685" t="s">
        <v>802</v>
      </c>
      <c r="J2539" s="808" t="s">
        <v>802</v>
      </c>
      <c r="K2539" s="850">
        <v>4</v>
      </c>
      <c r="L2539" s="809">
        <v>12</v>
      </c>
      <c r="M2539" s="851">
        <v>66000</v>
      </c>
      <c r="N2539" s="811">
        <v>2</v>
      </c>
      <c r="O2539" s="812">
        <v>6</v>
      </c>
      <c r="P2539" s="810">
        <v>32920.559999999998</v>
      </c>
      <c r="Q2539" s="5"/>
    </row>
    <row r="2540" spans="1:17" s="770" customFormat="1" ht="24">
      <c r="A2540" s="730" t="s">
        <v>18850</v>
      </c>
      <c r="B2540" s="806" t="s">
        <v>7471</v>
      </c>
      <c r="C2540" s="576" t="s">
        <v>73</v>
      </c>
      <c r="D2540" s="581" t="s">
        <v>17981</v>
      </c>
      <c r="E2540" s="807">
        <v>4500</v>
      </c>
      <c r="F2540" s="576" t="s">
        <v>4769</v>
      </c>
      <c r="G2540" s="685" t="s">
        <v>4770</v>
      </c>
      <c r="H2540" s="685" t="s">
        <v>887</v>
      </c>
      <c r="I2540" s="685" t="s">
        <v>4258</v>
      </c>
      <c r="J2540" s="808" t="s">
        <v>6567</v>
      </c>
      <c r="K2540" s="850">
        <v>2</v>
      </c>
      <c r="L2540" s="809">
        <v>5</v>
      </c>
      <c r="M2540" s="851">
        <v>22500</v>
      </c>
      <c r="N2540" s="811"/>
      <c r="O2540" s="812"/>
      <c r="P2540" s="810"/>
      <c r="Q2540" s="5"/>
    </row>
    <row r="2541" spans="1:17" s="770" customFormat="1">
      <c r="A2541" s="730" t="s">
        <v>18850</v>
      </c>
      <c r="B2541" s="806" t="s">
        <v>7471</v>
      </c>
      <c r="C2541" s="576" t="s">
        <v>73</v>
      </c>
      <c r="D2541" s="581" t="s">
        <v>1688</v>
      </c>
      <c r="E2541" s="807">
        <v>8000</v>
      </c>
      <c r="F2541" s="576" t="s">
        <v>4771</v>
      </c>
      <c r="G2541" s="685" t="s">
        <v>4772</v>
      </c>
      <c r="H2541" s="685" t="s">
        <v>4216</v>
      </c>
      <c r="I2541" s="685" t="s">
        <v>1688</v>
      </c>
      <c r="J2541" s="808" t="s">
        <v>6567</v>
      </c>
      <c r="K2541" s="850">
        <v>2</v>
      </c>
      <c r="L2541" s="809">
        <v>5</v>
      </c>
      <c r="M2541" s="851">
        <v>40000</v>
      </c>
      <c r="N2541" s="811">
        <v>2</v>
      </c>
      <c r="O2541" s="812">
        <v>6</v>
      </c>
      <c r="P2541" s="810">
        <v>47794.45</v>
      </c>
      <c r="Q2541" s="5"/>
    </row>
    <row r="2542" spans="1:17" s="770" customFormat="1">
      <c r="A2542" s="730" t="s">
        <v>18850</v>
      </c>
      <c r="B2542" s="806" t="s">
        <v>7471</v>
      </c>
      <c r="C2542" s="576" t="s">
        <v>73</v>
      </c>
      <c r="D2542" s="581" t="s">
        <v>1688</v>
      </c>
      <c r="E2542" s="807">
        <v>6000</v>
      </c>
      <c r="F2542" s="576" t="s">
        <v>4771</v>
      </c>
      <c r="G2542" s="685" t="s">
        <v>4772</v>
      </c>
      <c r="H2542" s="685" t="s">
        <v>1688</v>
      </c>
      <c r="I2542" s="685" t="s">
        <v>1688</v>
      </c>
      <c r="J2542" s="808" t="s">
        <v>6567</v>
      </c>
      <c r="K2542" s="850">
        <v>2</v>
      </c>
      <c r="L2542" s="809">
        <v>3</v>
      </c>
      <c r="M2542" s="851">
        <v>18000</v>
      </c>
      <c r="N2542" s="811"/>
      <c r="O2542" s="812"/>
      <c r="P2542" s="810"/>
      <c r="Q2542" s="5"/>
    </row>
    <row r="2543" spans="1:17" s="770" customFormat="1" ht="24">
      <c r="A2543" s="730" t="s">
        <v>18850</v>
      </c>
      <c r="B2543" s="806" t="s">
        <v>7471</v>
      </c>
      <c r="C2543" s="576" t="s">
        <v>73</v>
      </c>
      <c r="D2543" s="581" t="s">
        <v>5660</v>
      </c>
      <c r="E2543" s="807">
        <v>8500</v>
      </c>
      <c r="F2543" s="576" t="s">
        <v>4773</v>
      </c>
      <c r="G2543" s="685" t="s">
        <v>4774</v>
      </c>
      <c r="H2543" s="685" t="s">
        <v>825</v>
      </c>
      <c r="I2543" s="685" t="s">
        <v>825</v>
      </c>
      <c r="J2543" s="808" t="s">
        <v>6567</v>
      </c>
      <c r="K2543" s="850">
        <v>2</v>
      </c>
      <c r="L2543" s="809">
        <v>7</v>
      </c>
      <c r="M2543" s="851">
        <v>59500</v>
      </c>
      <c r="N2543" s="811">
        <v>1</v>
      </c>
      <c r="O2543" s="812">
        <v>5</v>
      </c>
      <c r="P2543" s="810">
        <v>42345.94</v>
      </c>
      <c r="Q2543" s="5"/>
    </row>
    <row r="2544" spans="1:17" s="770" customFormat="1" ht="36">
      <c r="A2544" s="730" t="s">
        <v>18850</v>
      </c>
      <c r="B2544" s="806" t="s">
        <v>7471</v>
      </c>
      <c r="C2544" s="576" t="s">
        <v>73</v>
      </c>
      <c r="D2544" s="581" t="s">
        <v>8231</v>
      </c>
      <c r="E2544" s="807">
        <v>3000</v>
      </c>
      <c r="F2544" s="576" t="s">
        <v>4775</v>
      </c>
      <c r="G2544" s="685" t="s">
        <v>4776</v>
      </c>
      <c r="H2544" s="685" t="s">
        <v>3683</v>
      </c>
      <c r="I2544" s="685" t="s">
        <v>1031</v>
      </c>
      <c r="J2544" s="808" t="s">
        <v>18633</v>
      </c>
      <c r="K2544" s="850">
        <v>4</v>
      </c>
      <c r="L2544" s="809">
        <v>12</v>
      </c>
      <c r="M2544" s="851">
        <v>36000</v>
      </c>
      <c r="N2544" s="811">
        <v>2</v>
      </c>
      <c r="O2544" s="812">
        <v>6</v>
      </c>
      <c r="P2544" s="810">
        <v>17982.71</v>
      </c>
      <c r="Q2544" s="5"/>
    </row>
    <row r="2545" spans="1:17" s="770" customFormat="1" ht="24">
      <c r="A2545" s="730" t="s">
        <v>18850</v>
      </c>
      <c r="B2545" s="806" t="s">
        <v>7471</v>
      </c>
      <c r="C2545" s="576" t="s">
        <v>73</v>
      </c>
      <c r="D2545" s="581" t="s">
        <v>4363</v>
      </c>
      <c r="E2545" s="807">
        <v>7000</v>
      </c>
      <c r="F2545" s="576" t="s">
        <v>4777</v>
      </c>
      <c r="G2545" s="685" t="s">
        <v>4778</v>
      </c>
      <c r="H2545" s="685" t="s">
        <v>887</v>
      </c>
      <c r="I2545" s="685" t="s">
        <v>4258</v>
      </c>
      <c r="J2545" s="808" t="s">
        <v>6567</v>
      </c>
      <c r="K2545" s="850">
        <v>4</v>
      </c>
      <c r="L2545" s="809">
        <v>12</v>
      </c>
      <c r="M2545" s="851">
        <v>84000</v>
      </c>
      <c r="N2545" s="811">
        <v>2</v>
      </c>
      <c r="O2545" s="812">
        <v>6</v>
      </c>
      <c r="P2545" s="810">
        <v>41983.47</v>
      </c>
      <c r="Q2545" s="5"/>
    </row>
    <row r="2546" spans="1:17" s="770" customFormat="1" ht="24">
      <c r="A2546" s="730" t="s">
        <v>18850</v>
      </c>
      <c r="B2546" s="806" t="s">
        <v>7471</v>
      </c>
      <c r="C2546" s="576" t="s">
        <v>73</v>
      </c>
      <c r="D2546" s="581" t="s">
        <v>18013</v>
      </c>
      <c r="E2546" s="807">
        <v>5000</v>
      </c>
      <c r="F2546" s="576" t="s">
        <v>4779</v>
      </c>
      <c r="G2546" s="685" t="s">
        <v>4780</v>
      </c>
      <c r="H2546" s="685" t="s">
        <v>952</v>
      </c>
      <c r="I2546" s="685" t="s">
        <v>7123</v>
      </c>
      <c r="J2546" s="808" t="s">
        <v>6567</v>
      </c>
      <c r="K2546" s="850">
        <v>1</v>
      </c>
      <c r="L2546" s="809">
        <v>1</v>
      </c>
      <c r="M2546" s="851">
        <v>5000</v>
      </c>
      <c r="N2546" s="811"/>
      <c r="O2546" s="812"/>
      <c r="P2546" s="810"/>
      <c r="Q2546" s="5"/>
    </row>
    <row r="2547" spans="1:17" s="770" customFormat="1" ht="36">
      <c r="A2547" s="730" t="s">
        <v>18850</v>
      </c>
      <c r="B2547" s="806" t="s">
        <v>7471</v>
      </c>
      <c r="C2547" s="576" t="s">
        <v>73</v>
      </c>
      <c r="D2547" s="581" t="s">
        <v>18014</v>
      </c>
      <c r="E2547" s="807">
        <v>5500</v>
      </c>
      <c r="F2547" s="576" t="s">
        <v>4781</v>
      </c>
      <c r="G2547" s="685" t="s">
        <v>4782</v>
      </c>
      <c r="H2547" s="685" t="s">
        <v>4193</v>
      </c>
      <c r="I2547" s="685" t="s">
        <v>18632</v>
      </c>
      <c r="J2547" s="808" t="s">
        <v>6567</v>
      </c>
      <c r="K2547" s="850">
        <v>1</v>
      </c>
      <c r="L2547" s="809">
        <v>3</v>
      </c>
      <c r="M2547" s="851">
        <v>16500</v>
      </c>
      <c r="N2547" s="811">
        <v>2</v>
      </c>
      <c r="O2547" s="812">
        <v>6</v>
      </c>
      <c r="P2547" s="810">
        <v>32935.07</v>
      </c>
      <c r="Q2547" s="5"/>
    </row>
    <row r="2548" spans="1:17" s="770" customFormat="1" ht="24">
      <c r="A2548" s="730" t="s">
        <v>18850</v>
      </c>
      <c r="B2548" s="806" t="s">
        <v>7471</v>
      </c>
      <c r="C2548" s="576" t="s">
        <v>73</v>
      </c>
      <c r="D2548" s="581" t="s">
        <v>18015</v>
      </c>
      <c r="E2548" s="807">
        <v>5000</v>
      </c>
      <c r="F2548" s="576" t="s">
        <v>4781</v>
      </c>
      <c r="G2548" s="685" t="s">
        <v>4782</v>
      </c>
      <c r="H2548" s="685" t="s">
        <v>4193</v>
      </c>
      <c r="I2548" s="685" t="s">
        <v>18632</v>
      </c>
      <c r="J2548" s="808" t="s">
        <v>6567</v>
      </c>
      <c r="K2548" s="850">
        <v>3</v>
      </c>
      <c r="L2548" s="809">
        <v>5</v>
      </c>
      <c r="M2548" s="851">
        <v>25000</v>
      </c>
      <c r="N2548" s="811"/>
      <c r="O2548" s="812"/>
      <c r="P2548" s="810"/>
      <c r="Q2548" s="5"/>
    </row>
    <row r="2549" spans="1:17" s="770" customFormat="1" ht="24">
      <c r="A2549" s="730" t="s">
        <v>18850</v>
      </c>
      <c r="B2549" s="806" t="s">
        <v>7471</v>
      </c>
      <c r="C2549" s="576" t="s">
        <v>73</v>
      </c>
      <c r="D2549" s="581" t="s">
        <v>6920</v>
      </c>
      <c r="E2549" s="807">
        <v>4500</v>
      </c>
      <c r="F2549" s="576" t="s">
        <v>4783</v>
      </c>
      <c r="G2549" s="685" t="s">
        <v>4784</v>
      </c>
      <c r="H2549" s="685" t="s">
        <v>825</v>
      </c>
      <c r="I2549" s="685" t="s">
        <v>825</v>
      </c>
      <c r="J2549" s="808" t="s">
        <v>6567</v>
      </c>
      <c r="K2549" s="850">
        <v>3</v>
      </c>
      <c r="L2549" s="809">
        <v>10</v>
      </c>
      <c r="M2549" s="851">
        <v>45000</v>
      </c>
      <c r="N2549" s="811"/>
      <c r="O2549" s="812"/>
      <c r="P2549" s="810"/>
      <c r="Q2549" s="5"/>
    </row>
    <row r="2550" spans="1:17" s="770" customFormat="1" ht="24">
      <c r="A2550" s="730" t="s">
        <v>18850</v>
      </c>
      <c r="B2550" s="806" t="s">
        <v>7471</v>
      </c>
      <c r="C2550" s="576" t="s">
        <v>73</v>
      </c>
      <c r="D2550" s="581" t="s">
        <v>17984</v>
      </c>
      <c r="E2550" s="807">
        <v>3000</v>
      </c>
      <c r="F2550" s="576" t="s">
        <v>4785</v>
      </c>
      <c r="G2550" s="685" t="s">
        <v>4786</v>
      </c>
      <c r="H2550" s="685" t="s">
        <v>3683</v>
      </c>
      <c r="I2550" s="685" t="s">
        <v>1031</v>
      </c>
      <c r="J2550" s="808" t="s">
        <v>18633</v>
      </c>
      <c r="K2550" s="850">
        <v>4</v>
      </c>
      <c r="L2550" s="809">
        <v>12</v>
      </c>
      <c r="M2550" s="851">
        <v>36000</v>
      </c>
      <c r="N2550" s="811">
        <v>2</v>
      </c>
      <c r="O2550" s="812">
        <v>6</v>
      </c>
      <c r="P2550" s="810">
        <v>17999.580000000002</v>
      </c>
      <c r="Q2550" s="5"/>
    </row>
    <row r="2551" spans="1:17" s="770" customFormat="1" ht="36">
      <c r="A2551" s="730" t="s">
        <v>18850</v>
      </c>
      <c r="B2551" s="806" t="s">
        <v>7471</v>
      </c>
      <c r="C2551" s="576" t="s">
        <v>73</v>
      </c>
      <c r="D2551" s="581" t="s">
        <v>17966</v>
      </c>
      <c r="E2551" s="807">
        <v>6000</v>
      </c>
      <c r="F2551" s="576" t="s">
        <v>4787</v>
      </c>
      <c r="G2551" s="685" t="s">
        <v>4788</v>
      </c>
      <c r="H2551" s="685" t="s">
        <v>4789</v>
      </c>
      <c r="I2551" s="685" t="s">
        <v>802</v>
      </c>
      <c r="J2551" s="808" t="s">
        <v>802</v>
      </c>
      <c r="K2551" s="850">
        <v>1</v>
      </c>
      <c r="L2551" s="809">
        <v>3</v>
      </c>
      <c r="M2551" s="851">
        <v>18000</v>
      </c>
      <c r="N2551" s="811">
        <v>2</v>
      </c>
      <c r="O2551" s="812">
        <v>4</v>
      </c>
      <c r="P2551" s="810">
        <v>35994.160000000003</v>
      </c>
      <c r="Q2551" s="5"/>
    </row>
    <row r="2552" spans="1:17" s="770" customFormat="1" ht="24">
      <c r="A2552" s="730" t="s">
        <v>18850</v>
      </c>
      <c r="B2552" s="806" t="s">
        <v>7471</v>
      </c>
      <c r="C2552" s="576" t="s">
        <v>73</v>
      </c>
      <c r="D2552" s="581" t="s">
        <v>17984</v>
      </c>
      <c r="E2552" s="807">
        <v>2600</v>
      </c>
      <c r="F2552" s="576" t="s">
        <v>4790</v>
      </c>
      <c r="G2552" s="685" t="s">
        <v>4791</v>
      </c>
      <c r="H2552" s="685" t="s">
        <v>3683</v>
      </c>
      <c r="I2552" s="685" t="s">
        <v>1031</v>
      </c>
      <c r="J2552" s="808" t="s">
        <v>18633</v>
      </c>
      <c r="K2552" s="850">
        <v>4</v>
      </c>
      <c r="L2552" s="809">
        <v>11</v>
      </c>
      <c r="M2552" s="851">
        <v>28600</v>
      </c>
      <c r="N2552" s="811">
        <v>2</v>
      </c>
      <c r="O2552" s="812">
        <v>6</v>
      </c>
      <c r="P2552" s="810">
        <v>15600</v>
      </c>
      <c r="Q2552" s="5"/>
    </row>
    <row r="2553" spans="1:17" s="770" customFormat="1" ht="24">
      <c r="A2553" s="730" t="s">
        <v>18850</v>
      </c>
      <c r="B2553" s="806" t="s">
        <v>7471</v>
      </c>
      <c r="C2553" s="576" t="s">
        <v>73</v>
      </c>
      <c r="D2553" s="581" t="s">
        <v>18016</v>
      </c>
      <c r="E2553" s="807">
        <v>5500</v>
      </c>
      <c r="F2553" s="576" t="s">
        <v>4792</v>
      </c>
      <c r="G2553" s="685" t="s">
        <v>4793</v>
      </c>
      <c r="H2553" s="685" t="s">
        <v>825</v>
      </c>
      <c r="I2553" s="685" t="s">
        <v>825</v>
      </c>
      <c r="J2553" s="808" t="s">
        <v>6567</v>
      </c>
      <c r="K2553" s="850">
        <v>1</v>
      </c>
      <c r="L2553" s="809">
        <v>10</v>
      </c>
      <c r="M2553" s="851">
        <v>55000</v>
      </c>
      <c r="N2553" s="811">
        <v>0</v>
      </c>
      <c r="O2553" s="812">
        <v>3</v>
      </c>
      <c r="P2553" s="810">
        <v>16700</v>
      </c>
      <c r="Q2553" s="5"/>
    </row>
    <row r="2554" spans="1:17" s="770" customFormat="1" ht="48">
      <c r="A2554" s="730" t="s">
        <v>18850</v>
      </c>
      <c r="B2554" s="806" t="s">
        <v>7471</v>
      </c>
      <c r="C2554" s="576" t="s">
        <v>73</v>
      </c>
      <c r="D2554" s="581" t="s">
        <v>17954</v>
      </c>
      <c r="E2554" s="807">
        <v>4500</v>
      </c>
      <c r="F2554" s="576" t="s">
        <v>4794</v>
      </c>
      <c r="G2554" s="685" t="s">
        <v>4795</v>
      </c>
      <c r="H2554" s="685" t="s">
        <v>4193</v>
      </c>
      <c r="I2554" s="685" t="s">
        <v>18632</v>
      </c>
      <c r="J2554" s="808" t="s">
        <v>6567</v>
      </c>
      <c r="K2554" s="850">
        <v>4</v>
      </c>
      <c r="L2554" s="809">
        <v>12</v>
      </c>
      <c r="M2554" s="851">
        <v>54000</v>
      </c>
      <c r="N2554" s="811">
        <v>2</v>
      </c>
      <c r="O2554" s="812">
        <v>6</v>
      </c>
      <c r="P2554" s="810">
        <v>26994.69</v>
      </c>
      <c r="Q2554" s="5"/>
    </row>
    <row r="2555" spans="1:17" s="770" customFormat="1" ht="48">
      <c r="A2555" s="730" t="s">
        <v>18850</v>
      </c>
      <c r="B2555" s="806" t="s">
        <v>7471</v>
      </c>
      <c r="C2555" s="576" t="s">
        <v>73</v>
      </c>
      <c r="D2555" s="581" t="s">
        <v>18017</v>
      </c>
      <c r="E2555" s="807">
        <v>4300</v>
      </c>
      <c r="F2555" s="576" t="s">
        <v>4796</v>
      </c>
      <c r="G2555" s="685" t="s">
        <v>4797</v>
      </c>
      <c r="H2555" s="685" t="s">
        <v>4798</v>
      </c>
      <c r="I2555" s="685" t="s">
        <v>802</v>
      </c>
      <c r="J2555" s="808" t="s">
        <v>802</v>
      </c>
      <c r="K2555" s="850">
        <v>1</v>
      </c>
      <c r="L2555" s="809">
        <v>1</v>
      </c>
      <c r="M2555" s="851">
        <v>4300</v>
      </c>
      <c r="N2555" s="811"/>
      <c r="O2555" s="812"/>
      <c r="P2555" s="810"/>
      <c r="Q2555" s="5"/>
    </row>
    <row r="2556" spans="1:17" s="770" customFormat="1" ht="24">
      <c r="A2556" s="730" t="s">
        <v>18850</v>
      </c>
      <c r="B2556" s="806" t="s">
        <v>7471</v>
      </c>
      <c r="C2556" s="576" t="s">
        <v>73</v>
      </c>
      <c r="D2556" s="581" t="s">
        <v>18018</v>
      </c>
      <c r="E2556" s="807">
        <v>11000</v>
      </c>
      <c r="F2556" s="576" t="s">
        <v>4799</v>
      </c>
      <c r="G2556" s="685" t="s">
        <v>4800</v>
      </c>
      <c r="H2556" s="685" t="s">
        <v>1841</v>
      </c>
      <c r="I2556" s="685" t="s">
        <v>7123</v>
      </c>
      <c r="J2556" s="808" t="s">
        <v>6567</v>
      </c>
      <c r="K2556" s="850">
        <v>1</v>
      </c>
      <c r="L2556" s="809">
        <v>7</v>
      </c>
      <c r="M2556" s="851">
        <v>77000</v>
      </c>
      <c r="N2556" s="811">
        <v>0</v>
      </c>
      <c r="O2556" s="812">
        <v>6</v>
      </c>
      <c r="P2556" s="810">
        <v>66000</v>
      </c>
      <c r="Q2556" s="5"/>
    </row>
    <row r="2557" spans="1:17" s="770" customFormat="1" ht="36">
      <c r="A2557" s="730" t="s">
        <v>18850</v>
      </c>
      <c r="B2557" s="806" t="s">
        <v>7471</v>
      </c>
      <c r="C2557" s="576" t="s">
        <v>73</v>
      </c>
      <c r="D2557" s="581" t="s">
        <v>18019</v>
      </c>
      <c r="E2557" s="807">
        <v>3500</v>
      </c>
      <c r="F2557" s="576" t="s">
        <v>4801</v>
      </c>
      <c r="G2557" s="685" t="s">
        <v>4802</v>
      </c>
      <c r="H2557" s="685" t="s">
        <v>4803</v>
      </c>
      <c r="I2557" s="685" t="s">
        <v>802</v>
      </c>
      <c r="J2557" s="808" t="s">
        <v>802</v>
      </c>
      <c r="K2557" s="850">
        <v>3</v>
      </c>
      <c r="L2557" s="809">
        <v>6</v>
      </c>
      <c r="M2557" s="851">
        <v>21000</v>
      </c>
      <c r="N2557" s="811"/>
      <c r="O2557" s="812"/>
      <c r="P2557" s="810"/>
      <c r="Q2557" s="5"/>
    </row>
    <row r="2558" spans="1:17" s="770" customFormat="1" ht="24">
      <c r="A2558" s="730" t="s">
        <v>18850</v>
      </c>
      <c r="B2558" s="806" t="s">
        <v>7471</v>
      </c>
      <c r="C2558" s="576" t="s">
        <v>73</v>
      </c>
      <c r="D2558" s="581" t="s">
        <v>17984</v>
      </c>
      <c r="E2558" s="807">
        <v>3000</v>
      </c>
      <c r="F2558" s="576" t="s">
        <v>4804</v>
      </c>
      <c r="G2558" s="685" t="s">
        <v>4805</v>
      </c>
      <c r="H2558" s="685" t="s">
        <v>3683</v>
      </c>
      <c r="I2558" s="685" t="s">
        <v>1031</v>
      </c>
      <c r="J2558" s="808" t="s">
        <v>18633</v>
      </c>
      <c r="K2558" s="850">
        <v>4</v>
      </c>
      <c r="L2558" s="809">
        <v>12</v>
      </c>
      <c r="M2558" s="851">
        <v>36000</v>
      </c>
      <c r="N2558" s="811">
        <v>2</v>
      </c>
      <c r="O2558" s="812">
        <v>6</v>
      </c>
      <c r="P2558" s="810">
        <v>18000</v>
      </c>
      <c r="Q2558" s="5"/>
    </row>
    <row r="2559" spans="1:17" s="770" customFormat="1" ht="36">
      <c r="A2559" s="730" t="s">
        <v>18850</v>
      </c>
      <c r="B2559" s="806" t="s">
        <v>7471</v>
      </c>
      <c r="C2559" s="576" t="s">
        <v>73</v>
      </c>
      <c r="D2559" s="581" t="s">
        <v>1929</v>
      </c>
      <c r="E2559" s="807">
        <v>3000</v>
      </c>
      <c r="F2559" s="576" t="s">
        <v>4806</v>
      </c>
      <c r="G2559" s="685" t="s">
        <v>4807</v>
      </c>
      <c r="H2559" s="685" t="s">
        <v>4808</v>
      </c>
      <c r="I2559" s="685" t="s">
        <v>4118</v>
      </c>
      <c r="J2559" s="808" t="s">
        <v>15849</v>
      </c>
      <c r="K2559" s="850">
        <v>4</v>
      </c>
      <c r="L2559" s="809">
        <v>11</v>
      </c>
      <c r="M2559" s="851">
        <v>33000</v>
      </c>
      <c r="N2559" s="811"/>
      <c r="O2559" s="812"/>
      <c r="P2559" s="810"/>
      <c r="Q2559" s="5"/>
    </row>
    <row r="2560" spans="1:17" s="770" customFormat="1" ht="36">
      <c r="A2560" s="730" t="s">
        <v>18850</v>
      </c>
      <c r="B2560" s="806" t="s">
        <v>7471</v>
      </c>
      <c r="C2560" s="576" t="s">
        <v>73</v>
      </c>
      <c r="D2560" s="581" t="s">
        <v>17988</v>
      </c>
      <c r="E2560" s="807">
        <v>3000</v>
      </c>
      <c r="F2560" s="576" t="s">
        <v>4809</v>
      </c>
      <c r="G2560" s="685" t="s">
        <v>4810</v>
      </c>
      <c r="H2560" s="685" t="s">
        <v>4554</v>
      </c>
      <c r="I2560" s="685" t="s">
        <v>802</v>
      </c>
      <c r="J2560" s="808" t="s">
        <v>802</v>
      </c>
      <c r="K2560" s="850">
        <v>3</v>
      </c>
      <c r="L2560" s="809">
        <v>10</v>
      </c>
      <c r="M2560" s="851">
        <v>30000</v>
      </c>
      <c r="N2560" s="811">
        <v>2</v>
      </c>
      <c r="O2560" s="812">
        <v>4</v>
      </c>
      <c r="P2560" s="810">
        <v>18000</v>
      </c>
      <c r="Q2560" s="5"/>
    </row>
    <row r="2561" spans="1:17" s="770" customFormat="1" ht="24">
      <c r="A2561" s="730" t="s">
        <v>18850</v>
      </c>
      <c r="B2561" s="806" t="s">
        <v>7471</v>
      </c>
      <c r="C2561" s="576" t="s">
        <v>73</v>
      </c>
      <c r="D2561" s="581" t="s">
        <v>18020</v>
      </c>
      <c r="E2561" s="807">
        <v>4000</v>
      </c>
      <c r="F2561" s="576" t="s">
        <v>4811</v>
      </c>
      <c r="G2561" s="685" t="s">
        <v>4812</v>
      </c>
      <c r="H2561" s="685" t="s">
        <v>1248</v>
      </c>
      <c r="I2561" s="685" t="s">
        <v>1248</v>
      </c>
      <c r="J2561" s="808" t="s">
        <v>6567</v>
      </c>
      <c r="K2561" s="850">
        <v>1</v>
      </c>
      <c r="L2561" s="809">
        <v>10</v>
      </c>
      <c r="M2561" s="851">
        <v>40000</v>
      </c>
      <c r="N2561" s="811">
        <v>2</v>
      </c>
      <c r="O2561" s="812">
        <v>4</v>
      </c>
      <c r="P2561" s="810">
        <v>24933.33</v>
      </c>
      <c r="Q2561" s="5"/>
    </row>
    <row r="2562" spans="1:17" s="770" customFormat="1" ht="24">
      <c r="A2562" s="730" t="s">
        <v>18850</v>
      </c>
      <c r="B2562" s="806" t="s">
        <v>7471</v>
      </c>
      <c r="C2562" s="576" t="s">
        <v>73</v>
      </c>
      <c r="D2562" s="581" t="s">
        <v>18021</v>
      </c>
      <c r="E2562" s="807">
        <v>6000</v>
      </c>
      <c r="F2562" s="576" t="s">
        <v>4813</v>
      </c>
      <c r="G2562" s="685" t="s">
        <v>4814</v>
      </c>
      <c r="H2562" s="685" t="s">
        <v>887</v>
      </c>
      <c r="I2562" s="685" t="s">
        <v>4258</v>
      </c>
      <c r="J2562" s="808" t="s">
        <v>6567</v>
      </c>
      <c r="K2562" s="850">
        <v>4</v>
      </c>
      <c r="L2562" s="809">
        <v>9</v>
      </c>
      <c r="M2562" s="851">
        <v>54000</v>
      </c>
      <c r="N2562" s="811"/>
      <c r="O2562" s="812"/>
      <c r="P2562" s="810"/>
      <c r="Q2562" s="5"/>
    </row>
    <row r="2563" spans="1:17" s="770" customFormat="1" ht="36">
      <c r="A2563" s="730" t="s">
        <v>18850</v>
      </c>
      <c r="B2563" s="806" t="s">
        <v>7471</v>
      </c>
      <c r="C2563" s="576" t="s">
        <v>73</v>
      </c>
      <c r="D2563" s="581" t="s">
        <v>6920</v>
      </c>
      <c r="E2563" s="807">
        <v>4500</v>
      </c>
      <c r="F2563" s="576" t="s">
        <v>4815</v>
      </c>
      <c r="G2563" s="685" t="s">
        <v>4816</v>
      </c>
      <c r="H2563" s="685" t="s">
        <v>4817</v>
      </c>
      <c r="I2563" s="685" t="s">
        <v>802</v>
      </c>
      <c r="J2563" s="808" t="s">
        <v>802</v>
      </c>
      <c r="K2563" s="850">
        <v>1</v>
      </c>
      <c r="L2563" s="809">
        <v>5</v>
      </c>
      <c r="M2563" s="851">
        <v>22500</v>
      </c>
      <c r="N2563" s="811"/>
      <c r="O2563" s="812"/>
      <c r="P2563" s="810"/>
      <c r="Q2563" s="5"/>
    </row>
    <row r="2564" spans="1:17" s="770" customFormat="1" ht="24">
      <c r="A2564" s="730" t="s">
        <v>18850</v>
      </c>
      <c r="B2564" s="806" t="s">
        <v>7471</v>
      </c>
      <c r="C2564" s="576" t="s">
        <v>73</v>
      </c>
      <c r="D2564" s="581" t="s">
        <v>18022</v>
      </c>
      <c r="E2564" s="807">
        <v>6000</v>
      </c>
      <c r="F2564" s="576" t="s">
        <v>4818</v>
      </c>
      <c r="G2564" s="685" t="s">
        <v>4819</v>
      </c>
      <c r="H2564" s="685" t="s">
        <v>952</v>
      </c>
      <c r="I2564" s="685" t="s">
        <v>7123</v>
      </c>
      <c r="J2564" s="808" t="s">
        <v>6567</v>
      </c>
      <c r="K2564" s="850">
        <v>3</v>
      </c>
      <c r="L2564" s="809">
        <v>10</v>
      </c>
      <c r="M2564" s="851">
        <v>60000</v>
      </c>
      <c r="N2564" s="811">
        <v>2</v>
      </c>
      <c r="O2564" s="812">
        <v>6</v>
      </c>
      <c r="P2564" s="810">
        <v>36000</v>
      </c>
      <c r="Q2564" s="5"/>
    </row>
    <row r="2565" spans="1:17" s="770" customFormat="1" ht="24">
      <c r="A2565" s="730" t="s">
        <v>18850</v>
      </c>
      <c r="B2565" s="806" t="s">
        <v>7471</v>
      </c>
      <c r="C2565" s="576" t="s">
        <v>73</v>
      </c>
      <c r="D2565" s="581" t="s">
        <v>17942</v>
      </c>
      <c r="E2565" s="807">
        <v>5000</v>
      </c>
      <c r="F2565" s="576" t="s">
        <v>4820</v>
      </c>
      <c r="G2565" s="685" t="s">
        <v>4821</v>
      </c>
      <c r="H2565" s="685" t="s">
        <v>1841</v>
      </c>
      <c r="I2565" s="685" t="s">
        <v>7123</v>
      </c>
      <c r="J2565" s="808" t="s">
        <v>6567</v>
      </c>
      <c r="K2565" s="850">
        <v>4</v>
      </c>
      <c r="L2565" s="809">
        <v>9</v>
      </c>
      <c r="M2565" s="851">
        <v>45000</v>
      </c>
      <c r="N2565" s="811"/>
      <c r="O2565" s="812"/>
      <c r="P2565" s="810"/>
      <c r="Q2565" s="5"/>
    </row>
    <row r="2566" spans="1:17" s="770" customFormat="1" ht="36">
      <c r="A2566" s="730" t="s">
        <v>18850</v>
      </c>
      <c r="B2566" s="806" t="s">
        <v>7471</v>
      </c>
      <c r="C2566" s="576" t="s">
        <v>73</v>
      </c>
      <c r="D2566" s="581" t="s">
        <v>17949</v>
      </c>
      <c r="E2566" s="807">
        <v>4500</v>
      </c>
      <c r="F2566" s="576" t="s">
        <v>4822</v>
      </c>
      <c r="G2566" s="685" t="s">
        <v>4823</v>
      </c>
      <c r="H2566" s="685" t="s">
        <v>4193</v>
      </c>
      <c r="I2566" s="685" t="s">
        <v>18632</v>
      </c>
      <c r="J2566" s="808" t="s">
        <v>6567</v>
      </c>
      <c r="K2566" s="850">
        <v>4</v>
      </c>
      <c r="L2566" s="809">
        <v>12</v>
      </c>
      <c r="M2566" s="851">
        <v>54000</v>
      </c>
      <c r="N2566" s="811">
        <v>2</v>
      </c>
      <c r="O2566" s="812">
        <v>6</v>
      </c>
      <c r="P2566" s="810">
        <v>26924.059999999998</v>
      </c>
      <c r="Q2566" s="5"/>
    </row>
    <row r="2567" spans="1:17" s="770" customFormat="1" ht="36">
      <c r="A2567" s="730" t="s">
        <v>18850</v>
      </c>
      <c r="B2567" s="806" t="s">
        <v>7471</v>
      </c>
      <c r="C2567" s="576" t="s">
        <v>73</v>
      </c>
      <c r="D2567" s="581" t="s">
        <v>4114</v>
      </c>
      <c r="E2567" s="807">
        <v>5000</v>
      </c>
      <c r="F2567" s="576" t="s">
        <v>4824</v>
      </c>
      <c r="G2567" s="685" t="s">
        <v>4825</v>
      </c>
      <c r="H2567" s="685" t="s">
        <v>4826</v>
      </c>
      <c r="I2567" s="685" t="s">
        <v>4118</v>
      </c>
      <c r="J2567" s="808" t="s">
        <v>15849</v>
      </c>
      <c r="K2567" s="850">
        <v>2</v>
      </c>
      <c r="L2567" s="809">
        <v>3</v>
      </c>
      <c r="M2567" s="851">
        <v>15000</v>
      </c>
      <c r="N2567" s="811"/>
      <c r="O2567" s="812"/>
      <c r="P2567" s="810"/>
      <c r="Q2567" s="5"/>
    </row>
    <row r="2568" spans="1:17" s="770" customFormat="1" ht="24">
      <c r="A2568" s="730" t="s">
        <v>18850</v>
      </c>
      <c r="B2568" s="806" t="s">
        <v>7471</v>
      </c>
      <c r="C2568" s="576" t="s">
        <v>73</v>
      </c>
      <c r="D2568" s="581" t="s">
        <v>18023</v>
      </c>
      <c r="E2568" s="807">
        <v>5000</v>
      </c>
      <c r="F2568" s="576" t="s">
        <v>4827</v>
      </c>
      <c r="G2568" s="685" t="s">
        <v>4828</v>
      </c>
      <c r="H2568" s="685" t="s">
        <v>952</v>
      </c>
      <c r="I2568" s="685" t="s">
        <v>7123</v>
      </c>
      <c r="J2568" s="808" t="s">
        <v>6567</v>
      </c>
      <c r="K2568" s="850">
        <v>1</v>
      </c>
      <c r="L2568" s="809">
        <v>5</v>
      </c>
      <c r="M2568" s="851">
        <v>25000</v>
      </c>
      <c r="N2568" s="811">
        <v>2</v>
      </c>
      <c r="O2568" s="812">
        <v>6</v>
      </c>
      <c r="P2568" s="810">
        <v>30000</v>
      </c>
      <c r="Q2568" s="5"/>
    </row>
    <row r="2569" spans="1:17" s="770" customFormat="1" ht="24">
      <c r="A2569" s="730" t="s">
        <v>18850</v>
      </c>
      <c r="B2569" s="806" t="s">
        <v>7471</v>
      </c>
      <c r="C2569" s="576" t="s">
        <v>73</v>
      </c>
      <c r="D2569" s="581" t="s">
        <v>4164</v>
      </c>
      <c r="E2569" s="807">
        <v>3000</v>
      </c>
      <c r="F2569" s="576" t="s">
        <v>4829</v>
      </c>
      <c r="G2569" s="685" t="s">
        <v>4830</v>
      </c>
      <c r="H2569" s="685" t="s">
        <v>4831</v>
      </c>
      <c r="I2569" s="685" t="s">
        <v>18632</v>
      </c>
      <c r="J2569" s="808" t="s">
        <v>6567</v>
      </c>
      <c r="K2569" s="850">
        <v>3</v>
      </c>
      <c r="L2569" s="809">
        <v>10</v>
      </c>
      <c r="M2569" s="851">
        <v>30000</v>
      </c>
      <c r="N2569" s="811">
        <v>4</v>
      </c>
      <c r="O2569" s="812">
        <v>6</v>
      </c>
      <c r="P2569" s="810">
        <v>17999.79</v>
      </c>
      <c r="Q2569" s="5"/>
    </row>
    <row r="2570" spans="1:17" s="770" customFormat="1" ht="24">
      <c r="A2570" s="730" t="s">
        <v>18850</v>
      </c>
      <c r="B2570" s="806" t="s">
        <v>7471</v>
      </c>
      <c r="C2570" s="576" t="s">
        <v>73</v>
      </c>
      <c r="D2570" s="581" t="s">
        <v>4114</v>
      </c>
      <c r="E2570" s="807">
        <v>3000</v>
      </c>
      <c r="F2570" s="576" t="s">
        <v>4832</v>
      </c>
      <c r="G2570" s="685" t="s">
        <v>4833</v>
      </c>
      <c r="H2570" s="685" t="s">
        <v>4679</v>
      </c>
      <c r="I2570" s="685" t="s">
        <v>4258</v>
      </c>
      <c r="J2570" s="808" t="s">
        <v>6567</v>
      </c>
      <c r="K2570" s="850">
        <v>2</v>
      </c>
      <c r="L2570" s="809">
        <v>5</v>
      </c>
      <c r="M2570" s="851">
        <v>15000</v>
      </c>
      <c r="N2570" s="811"/>
      <c r="O2570" s="812"/>
      <c r="P2570" s="810"/>
      <c r="Q2570" s="5"/>
    </row>
    <row r="2571" spans="1:17" s="770" customFormat="1" ht="24">
      <c r="A2571" s="730" t="s">
        <v>18850</v>
      </c>
      <c r="B2571" s="806" t="s">
        <v>7471</v>
      </c>
      <c r="C2571" s="576" t="s">
        <v>73</v>
      </c>
      <c r="D2571" s="581" t="s">
        <v>17944</v>
      </c>
      <c r="E2571" s="807">
        <v>5000</v>
      </c>
      <c r="F2571" s="576" t="s">
        <v>4834</v>
      </c>
      <c r="G2571" s="685" t="s">
        <v>4835</v>
      </c>
      <c r="H2571" s="685" t="s">
        <v>4836</v>
      </c>
      <c r="I2571" s="685" t="s">
        <v>18632</v>
      </c>
      <c r="J2571" s="808" t="s">
        <v>6567</v>
      </c>
      <c r="K2571" s="850">
        <v>2</v>
      </c>
      <c r="L2571" s="809">
        <v>5</v>
      </c>
      <c r="M2571" s="851">
        <v>25000</v>
      </c>
      <c r="N2571" s="811">
        <v>2</v>
      </c>
      <c r="O2571" s="812">
        <v>6</v>
      </c>
      <c r="P2571" s="810">
        <v>29940.62</v>
      </c>
      <c r="Q2571" s="5"/>
    </row>
    <row r="2572" spans="1:17" s="770" customFormat="1" ht="36">
      <c r="A2572" s="730" t="s">
        <v>18850</v>
      </c>
      <c r="B2572" s="806" t="s">
        <v>7471</v>
      </c>
      <c r="C2572" s="576" t="s">
        <v>73</v>
      </c>
      <c r="D2572" s="581" t="s">
        <v>18024</v>
      </c>
      <c r="E2572" s="807">
        <v>6500</v>
      </c>
      <c r="F2572" s="576" t="s">
        <v>4837</v>
      </c>
      <c r="G2572" s="685" t="s">
        <v>4838</v>
      </c>
      <c r="H2572" s="685" t="s">
        <v>952</v>
      </c>
      <c r="I2572" s="685" t="s">
        <v>7123</v>
      </c>
      <c r="J2572" s="808" t="s">
        <v>6567</v>
      </c>
      <c r="K2572" s="850">
        <v>2</v>
      </c>
      <c r="L2572" s="809">
        <v>5</v>
      </c>
      <c r="M2572" s="851">
        <v>32500</v>
      </c>
      <c r="N2572" s="811"/>
      <c r="O2572" s="812"/>
      <c r="P2572" s="810"/>
      <c r="Q2572" s="5"/>
    </row>
    <row r="2573" spans="1:17" s="770" customFormat="1" ht="24">
      <c r="A2573" s="730" t="s">
        <v>18850</v>
      </c>
      <c r="B2573" s="806" t="s">
        <v>7471</v>
      </c>
      <c r="C2573" s="576" t="s">
        <v>73</v>
      </c>
      <c r="D2573" s="581" t="s">
        <v>18025</v>
      </c>
      <c r="E2573" s="807">
        <v>4500</v>
      </c>
      <c r="F2573" s="576" t="s">
        <v>4837</v>
      </c>
      <c r="G2573" s="685" t="s">
        <v>4838</v>
      </c>
      <c r="H2573" s="685" t="s">
        <v>952</v>
      </c>
      <c r="I2573" s="685" t="s">
        <v>7123</v>
      </c>
      <c r="J2573" s="808" t="s">
        <v>6567</v>
      </c>
      <c r="K2573" s="850">
        <v>2</v>
      </c>
      <c r="L2573" s="809">
        <v>5</v>
      </c>
      <c r="M2573" s="851">
        <v>22500</v>
      </c>
      <c r="N2573" s="811"/>
      <c r="O2573" s="812"/>
      <c r="P2573" s="810"/>
      <c r="Q2573" s="5"/>
    </row>
    <row r="2574" spans="1:17" s="770" customFormat="1" ht="48">
      <c r="A2574" s="730" t="s">
        <v>18850</v>
      </c>
      <c r="B2574" s="806" t="s">
        <v>7471</v>
      </c>
      <c r="C2574" s="576" t="s">
        <v>73</v>
      </c>
      <c r="D2574" s="581" t="s">
        <v>17953</v>
      </c>
      <c r="E2574" s="807">
        <v>6000</v>
      </c>
      <c r="F2574" s="576" t="s">
        <v>4839</v>
      </c>
      <c r="G2574" s="685" t="s">
        <v>4840</v>
      </c>
      <c r="H2574" s="685" t="s">
        <v>4193</v>
      </c>
      <c r="I2574" s="685" t="s">
        <v>18632</v>
      </c>
      <c r="J2574" s="808" t="s">
        <v>6567</v>
      </c>
      <c r="K2574" s="850">
        <v>2</v>
      </c>
      <c r="L2574" s="809">
        <v>5</v>
      </c>
      <c r="M2574" s="851">
        <v>30000</v>
      </c>
      <c r="N2574" s="811"/>
      <c r="O2574" s="812"/>
      <c r="P2574" s="810"/>
      <c r="Q2574" s="5"/>
    </row>
    <row r="2575" spans="1:17" s="770" customFormat="1">
      <c r="A2575" s="730" t="s">
        <v>18850</v>
      </c>
      <c r="B2575" s="806" t="s">
        <v>7471</v>
      </c>
      <c r="C2575" s="576" t="s">
        <v>73</v>
      </c>
      <c r="D2575" s="581" t="s">
        <v>4164</v>
      </c>
      <c r="E2575" s="807">
        <v>3000</v>
      </c>
      <c r="F2575" s="576" t="s">
        <v>4841</v>
      </c>
      <c r="G2575" s="685" t="s">
        <v>4842</v>
      </c>
      <c r="H2575" s="685" t="s">
        <v>825</v>
      </c>
      <c r="I2575" s="685" t="s">
        <v>825</v>
      </c>
      <c r="J2575" s="808" t="s">
        <v>6567</v>
      </c>
      <c r="K2575" s="850">
        <v>1</v>
      </c>
      <c r="L2575" s="809">
        <v>10</v>
      </c>
      <c r="M2575" s="851">
        <v>30000</v>
      </c>
      <c r="N2575" s="811">
        <v>2</v>
      </c>
      <c r="O2575" s="812">
        <v>6</v>
      </c>
      <c r="P2575" s="810">
        <v>17982.29</v>
      </c>
      <c r="Q2575" s="5"/>
    </row>
    <row r="2576" spans="1:17" s="770" customFormat="1" ht="24">
      <c r="A2576" s="730" t="s">
        <v>18850</v>
      </c>
      <c r="B2576" s="806" t="s">
        <v>7471</v>
      </c>
      <c r="C2576" s="576" t="s">
        <v>73</v>
      </c>
      <c r="D2576" s="581" t="s">
        <v>18026</v>
      </c>
      <c r="E2576" s="807">
        <v>4500</v>
      </c>
      <c r="F2576" s="576" t="s">
        <v>4843</v>
      </c>
      <c r="G2576" s="685" t="s">
        <v>4844</v>
      </c>
      <c r="H2576" s="685" t="s">
        <v>952</v>
      </c>
      <c r="I2576" s="685" t="s">
        <v>7123</v>
      </c>
      <c r="J2576" s="808" t="s">
        <v>6567</v>
      </c>
      <c r="K2576" s="850">
        <v>3</v>
      </c>
      <c r="L2576" s="809">
        <v>11</v>
      </c>
      <c r="M2576" s="851">
        <v>49500</v>
      </c>
      <c r="N2576" s="811"/>
      <c r="O2576" s="812"/>
      <c r="P2576" s="810"/>
      <c r="Q2576" s="5"/>
    </row>
    <row r="2577" spans="1:17" s="770" customFormat="1" ht="24">
      <c r="A2577" s="730" t="s">
        <v>18850</v>
      </c>
      <c r="B2577" s="806" t="s">
        <v>7471</v>
      </c>
      <c r="C2577" s="576" t="s">
        <v>73</v>
      </c>
      <c r="D2577" s="581" t="s">
        <v>17981</v>
      </c>
      <c r="E2577" s="807">
        <v>4500</v>
      </c>
      <c r="F2577" s="576" t="s">
        <v>4845</v>
      </c>
      <c r="G2577" s="685" t="s">
        <v>4846</v>
      </c>
      <c r="H2577" s="685" t="s">
        <v>4434</v>
      </c>
      <c r="I2577" s="685" t="s">
        <v>18632</v>
      </c>
      <c r="J2577" s="808" t="s">
        <v>6567</v>
      </c>
      <c r="K2577" s="850">
        <v>4</v>
      </c>
      <c r="L2577" s="809">
        <v>11</v>
      </c>
      <c r="M2577" s="851">
        <v>49500</v>
      </c>
      <c r="N2577" s="811">
        <v>3</v>
      </c>
      <c r="O2577" s="812">
        <v>6</v>
      </c>
      <c r="P2577" s="810">
        <v>26929.68</v>
      </c>
      <c r="Q2577" s="5"/>
    </row>
    <row r="2578" spans="1:17" s="770" customFormat="1" ht="36">
      <c r="A2578" s="730" t="s">
        <v>18850</v>
      </c>
      <c r="B2578" s="806" t="s">
        <v>7471</v>
      </c>
      <c r="C2578" s="576" t="s">
        <v>73</v>
      </c>
      <c r="D2578" s="581" t="s">
        <v>17926</v>
      </c>
      <c r="E2578" s="807">
        <v>5000</v>
      </c>
      <c r="F2578" s="576" t="s">
        <v>4847</v>
      </c>
      <c r="G2578" s="685" t="s">
        <v>4848</v>
      </c>
      <c r="H2578" s="685" t="s">
        <v>3289</v>
      </c>
      <c r="I2578" s="685" t="s">
        <v>7123</v>
      </c>
      <c r="J2578" s="808" t="s">
        <v>6567</v>
      </c>
      <c r="K2578" s="850"/>
      <c r="L2578" s="809"/>
      <c r="M2578" s="851"/>
      <c r="N2578" s="811">
        <v>2</v>
      </c>
      <c r="O2578" s="812">
        <v>5</v>
      </c>
      <c r="P2578" s="810">
        <v>26333.33</v>
      </c>
      <c r="Q2578" s="5"/>
    </row>
    <row r="2579" spans="1:17" s="770" customFormat="1" ht="72">
      <c r="A2579" s="730" t="s">
        <v>18850</v>
      </c>
      <c r="B2579" s="806" t="s">
        <v>7471</v>
      </c>
      <c r="C2579" s="576" t="s">
        <v>73</v>
      </c>
      <c r="D2579" s="581" t="s">
        <v>18027</v>
      </c>
      <c r="E2579" s="807">
        <v>4500</v>
      </c>
      <c r="F2579" s="576" t="s">
        <v>4849</v>
      </c>
      <c r="G2579" s="685" t="s">
        <v>4850</v>
      </c>
      <c r="H2579" s="685" t="s">
        <v>4193</v>
      </c>
      <c r="I2579" s="685" t="s">
        <v>18632</v>
      </c>
      <c r="J2579" s="808" t="s">
        <v>6567</v>
      </c>
      <c r="K2579" s="850">
        <v>2</v>
      </c>
      <c r="L2579" s="809">
        <v>5</v>
      </c>
      <c r="M2579" s="851">
        <v>22500</v>
      </c>
      <c r="N2579" s="811"/>
      <c r="O2579" s="812"/>
      <c r="P2579" s="810"/>
      <c r="Q2579" s="5"/>
    </row>
    <row r="2580" spans="1:17" s="770" customFormat="1" ht="36">
      <c r="A2580" s="730" t="s">
        <v>18850</v>
      </c>
      <c r="B2580" s="806" t="s">
        <v>7471</v>
      </c>
      <c r="C2580" s="576" t="s">
        <v>73</v>
      </c>
      <c r="D2580" s="581" t="s">
        <v>18028</v>
      </c>
      <c r="E2580" s="807">
        <v>5500</v>
      </c>
      <c r="F2580" s="576" t="s">
        <v>4849</v>
      </c>
      <c r="G2580" s="685" t="s">
        <v>4850</v>
      </c>
      <c r="H2580" s="685" t="s">
        <v>4193</v>
      </c>
      <c r="I2580" s="685" t="s">
        <v>18632</v>
      </c>
      <c r="J2580" s="808" t="s">
        <v>6567</v>
      </c>
      <c r="K2580" s="850">
        <v>1</v>
      </c>
      <c r="L2580" s="809">
        <v>3</v>
      </c>
      <c r="M2580" s="851">
        <v>16500</v>
      </c>
      <c r="N2580" s="811"/>
      <c r="O2580" s="812"/>
      <c r="P2580" s="810"/>
      <c r="Q2580" s="5"/>
    </row>
    <row r="2581" spans="1:17" s="770" customFormat="1" ht="17.45" customHeight="1">
      <c r="A2581" s="730" t="s">
        <v>18850</v>
      </c>
      <c r="B2581" s="806" t="s">
        <v>7471</v>
      </c>
      <c r="C2581" s="576" t="s">
        <v>73</v>
      </c>
      <c r="D2581" s="581" t="s">
        <v>1929</v>
      </c>
      <c r="E2581" s="807">
        <v>2500</v>
      </c>
      <c r="F2581" s="576" t="s">
        <v>4851</v>
      </c>
      <c r="G2581" s="685" t="s">
        <v>4852</v>
      </c>
      <c r="H2581" s="685" t="s">
        <v>1929</v>
      </c>
      <c r="I2581" s="685" t="s">
        <v>4118</v>
      </c>
      <c r="J2581" s="808" t="s">
        <v>15849</v>
      </c>
      <c r="K2581" s="850">
        <v>3</v>
      </c>
      <c r="L2581" s="809">
        <v>10</v>
      </c>
      <c r="M2581" s="851">
        <v>25000</v>
      </c>
      <c r="N2581" s="811">
        <v>2</v>
      </c>
      <c r="O2581" s="812">
        <v>6</v>
      </c>
      <c r="P2581" s="810">
        <v>14997.4</v>
      </c>
      <c r="Q2581" s="5"/>
    </row>
    <row r="2582" spans="1:17" s="770" customFormat="1" ht="33" customHeight="1">
      <c r="A2582" s="730" t="s">
        <v>18850</v>
      </c>
      <c r="B2582" s="806" t="s">
        <v>7471</v>
      </c>
      <c r="C2582" s="576" t="s">
        <v>73</v>
      </c>
      <c r="D2582" s="581" t="s">
        <v>17981</v>
      </c>
      <c r="E2582" s="807">
        <v>4500</v>
      </c>
      <c r="F2582" s="576" t="s">
        <v>4853</v>
      </c>
      <c r="G2582" s="685" t="s">
        <v>4854</v>
      </c>
      <c r="H2582" s="685" t="s">
        <v>887</v>
      </c>
      <c r="I2582" s="685" t="s">
        <v>4258</v>
      </c>
      <c r="J2582" s="808" t="s">
        <v>6567</v>
      </c>
      <c r="K2582" s="850">
        <v>4</v>
      </c>
      <c r="L2582" s="809">
        <v>11</v>
      </c>
      <c r="M2582" s="851">
        <v>49500</v>
      </c>
      <c r="N2582" s="811">
        <v>2</v>
      </c>
      <c r="O2582" s="812">
        <v>6</v>
      </c>
      <c r="P2582" s="810">
        <v>26986.559999999998</v>
      </c>
      <c r="Q2582" s="5"/>
    </row>
    <row r="2583" spans="1:17" s="770" customFormat="1" ht="33" customHeight="1">
      <c r="A2583" s="730" t="s">
        <v>18850</v>
      </c>
      <c r="B2583" s="806" t="s">
        <v>7471</v>
      </c>
      <c r="C2583" s="576" t="s">
        <v>73</v>
      </c>
      <c r="D2583" s="581" t="s">
        <v>18029</v>
      </c>
      <c r="E2583" s="807">
        <v>6000</v>
      </c>
      <c r="F2583" s="576" t="s">
        <v>4855</v>
      </c>
      <c r="G2583" s="685" t="s">
        <v>4856</v>
      </c>
      <c r="H2583" s="685" t="s">
        <v>952</v>
      </c>
      <c r="I2583" s="685" t="s">
        <v>7123</v>
      </c>
      <c r="J2583" s="808" t="s">
        <v>6567</v>
      </c>
      <c r="K2583" s="850">
        <v>2</v>
      </c>
      <c r="L2583" s="809">
        <v>3</v>
      </c>
      <c r="M2583" s="851">
        <v>18000</v>
      </c>
      <c r="N2583" s="811"/>
      <c r="O2583" s="812"/>
      <c r="P2583" s="810"/>
      <c r="Q2583" s="5"/>
    </row>
    <row r="2584" spans="1:17" s="770" customFormat="1" ht="33" customHeight="1">
      <c r="A2584" s="730" t="s">
        <v>18850</v>
      </c>
      <c r="B2584" s="806" t="s">
        <v>7471</v>
      </c>
      <c r="C2584" s="576" t="s">
        <v>73</v>
      </c>
      <c r="D2584" s="581" t="s">
        <v>2759</v>
      </c>
      <c r="E2584" s="807">
        <v>3000</v>
      </c>
      <c r="F2584" s="576" t="s">
        <v>4857</v>
      </c>
      <c r="G2584" s="685" t="s">
        <v>4858</v>
      </c>
      <c r="H2584" s="685" t="s">
        <v>4859</v>
      </c>
      <c r="I2584" s="685" t="s">
        <v>4118</v>
      </c>
      <c r="J2584" s="808" t="s">
        <v>15849</v>
      </c>
      <c r="K2584" s="850">
        <v>4</v>
      </c>
      <c r="L2584" s="809">
        <v>12</v>
      </c>
      <c r="M2584" s="851">
        <v>36000</v>
      </c>
      <c r="N2584" s="811">
        <v>2</v>
      </c>
      <c r="O2584" s="812">
        <v>6</v>
      </c>
      <c r="P2584" s="810">
        <v>17986.04</v>
      </c>
      <c r="Q2584" s="5"/>
    </row>
    <row r="2585" spans="1:17" s="770" customFormat="1" ht="36">
      <c r="A2585" s="730" t="s">
        <v>18850</v>
      </c>
      <c r="B2585" s="806" t="s">
        <v>7471</v>
      </c>
      <c r="C2585" s="576" t="s">
        <v>73</v>
      </c>
      <c r="D2585" s="581" t="s">
        <v>18030</v>
      </c>
      <c r="E2585" s="807">
        <v>7000</v>
      </c>
      <c r="F2585" s="576" t="s">
        <v>4860</v>
      </c>
      <c r="G2585" s="685" t="s">
        <v>4861</v>
      </c>
      <c r="H2585" s="685" t="s">
        <v>4862</v>
      </c>
      <c r="I2585" s="685" t="s">
        <v>18632</v>
      </c>
      <c r="J2585" s="808" t="s">
        <v>6567</v>
      </c>
      <c r="K2585" s="850">
        <v>2</v>
      </c>
      <c r="L2585" s="809">
        <v>7</v>
      </c>
      <c r="M2585" s="851">
        <v>49000</v>
      </c>
      <c r="N2585" s="811">
        <v>2</v>
      </c>
      <c r="O2585" s="812">
        <v>6</v>
      </c>
      <c r="P2585" s="810">
        <v>41910.080000000002</v>
      </c>
      <c r="Q2585" s="5"/>
    </row>
    <row r="2586" spans="1:17" s="770" customFormat="1" ht="24">
      <c r="A2586" s="730" t="s">
        <v>18850</v>
      </c>
      <c r="B2586" s="806" t="s">
        <v>7471</v>
      </c>
      <c r="C2586" s="576" t="s">
        <v>73</v>
      </c>
      <c r="D2586" s="581" t="s">
        <v>18031</v>
      </c>
      <c r="E2586" s="807">
        <v>3000</v>
      </c>
      <c r="F2586" s="576" t="s">
        <v>4863</v>
      </c>
      <c r="G2586" s="685" t="s">
        <v>4864</v>
      </c>
      <c r="H2586" s="685" t="s">
        <v>4434</v>
      </c>
      <c r="I2586" s="685" t="s">
        <v>18632</v>
      </c>
      <c r="J2586" s="808" t="s">
        <v>6567</v>
      </c>
      <c r="K2586" s="850">
        <v>4</v>
      </c>
      <c r="L2586" s="809">
        <v>12</v>
      </c>
      <c r="M2586" s="851">
        <v>36000</v>
      </c>
      <c r="N2586" s="811">
        <v>3</v>
      </c>
      <c r="O2586" s="812">
        <v>6</v>
      </c>
      <c r="P2586" s="810">
        <v>17990</v>
      </c>
      <c r="Q2586" s="5"/>
    </row>
    <row r="2587" spans="1:17" s="770" customFormat="1" ht="24">
      <c r="A2587" s="730" t="s">
        <v>18850</v>
      </c>
      <c r="B2587" s="806" t="s">
        <v>7471</v>
      </c>
      <c r="C2587" s="576" t="s">
        <v>73</v>
      </c>
      <c r="D2587" s="581" t="s">
        <v>11751</v>
      </c>
      <c r="E2587" s="807">
        <v>7000</v>
      </c>
      <c r="F2587" s="576" t="s">
        <v>4865</v>
      </c>
      <c r="G2587" s="685" t="s">
        <v>4866</v>
      </c>
      <c r="H2587" s="685" t="s">
        <v>4831</v>
      </c>
      <c r="I2587" s="685" t="s">
        <v>18632</v>
      </c>
      <c r="J2587" s="808" t="s">
        <v>6567</v>
      </c>
      <c r="K2587" s="850">
        <v>4</v>
      </c>
      <c r="L2587" s="809">
        <v>12</v>
      </c>
      <c r="M2587" s="851">
        <v>84000</v>
      </c>
      <c r="N2587" s="811">
        <v>2</v>
      </c>
      <c r="O2587" s="812">
        <v>6</v>
      </c>
      <c r="P2587" s="810">
        <v>41998.54</v>
      </c>
      <c r="Q2587" s="5"/>
    </row>
    <row r="2588" spans="1:17" s="770" customFormat="1" ht="24">
      <c r="A2588" s="730" t="s">
        <v>18850</v>
      </c>
      <c r="B2588" s="806" t="s">
        <v>7471</v>
      </c>
      <c r="C2588" s="576" t="s">
        <v>73</v>
      </c>
      <c r="D2588" s="581" t="s">
        <v>18032</v>
      </c>
      <c r="E2588" s="807">
        <v>7000</v>
      </c>
      <c r="F2588" s="576" t="s">
        <v>4867</v>
      </c>
      <c r="G2588" s="685" t="s">
        <v>4868</v>
      </c>
      <c r="H2588" s="685" t="s">
        <v>812</v>
      </c>
      <c r="I2588" s="685" t="s">
        <v>7123</v>
      </c>
      <c r="J2588" s="808" t="s">
        <v>6567</v>
      </c>
      <c r="K2588" s="850">
        <v>1</v>
      </c>
      <c r="L2588" s="809">
        <v>1</v>
      </c>
      <c r="M2588" s="851">
        <v>7000</v>
      </c>
      <c r="N2588" s="811"/>
      <c r="O2588" s="812"/>
      <c r="P2588" s="810"/>
      <c r="Q2588" s="5"/>
    </row>
    <row r="2589" spans="1:17" s="770" customFormat="1" ht="36">
      <c r="A2589" s="730" t="s">
        <v>18850</v>
      </c>
      <c r="B2589" s="806" t="s">
        <v>7471</v>
      </c>
      <c r="C2589" s="576" t="s">
        <v>73</v>
      </c>
      <c r="D2589" s="581" t="s">
        <v>17941</v>
      </c>
      <c r="E2589" s="807">
        <v>4500</v>
      </c>
      <c r="F2589" s="576" t="s">
        <v>4869</v>
      </c>
      <c r="G2589" s="685" t="s">
        <v>4870</v>
      </c>
      <c r="H2589" s="685" t="s">
        <v>887</v>
      </c>
      <c r="I2589" s="685" t="s">
        <v>4258</v>
      </c>
      <c r="J2589" s="808" t="s">
        <v>6567</v>
      </c>
      <c r="K2589" s="850">
        <v>1</v>
      </c>
      <c r="L2589" s="809">
        <v>3</v>
      </c>
      <c r="M2589" s="851">
        <v>13500</v>
      </c>
      <c r="N2589" s="811"/>
      <c r="O2589" s="812"/>
      <c r="P2589" s="810"/>
      <c r="Q2589" s="5"/>
    </row>
    <row r="2590" spans="1:17" s="770" customFormat="1" ht="36">
      <c r="A2590" s="730" t="s">
        <v>18850</v>
      </c>
      <c r="B2590" s="806" t="s">
        <v>7471</v>
      </c>
      <c r="C2590" s="576" t="s">
        <v>73</v>
      </c>
      <c r="D2590" s="581" t="s">
        <v>17902</v>
      </c>
      <c r="E2590" s="807">
        <v>6000</v>
      </c>
      <c r="F2590" s="576" t="s">
        <v>4871</v>
      </c>
      <c r="G2590" s="685" t="s">
        <v>4872</v>
      </c>
      <c r="H2590" s="685" t="s">
        <v>4873</v>
      </c>
      <c r="I2590" s="685" t="s">
        <v>4118</v>
      </c>
      <c r="J2590" s="808" t="s">
        <v>15849</v>
      </c>
      <c r="K2590" s="850">
        <v>4</v>
      </c>
      <c r="L2590" s="809">
        <v>10</v>
      </c>
      <c r="M2590" s="851">
        <v>60000</v>
      </c>
      <c r="N2590" s="811"/>
      <c r="O2590" s="812"/>
      <c r="P2590" s="810"/>
      <c r="Q2590" s="5"/>
    </row>
    <row r="2591" spans="1:17" s="770" customFormat="1" ht="24">
      <c r="A2591" s="730" t="s">
        <v>18850</v>
      </c>
      <c r="B2591" s="806" t="s">
        <v>7471</v>
      </c>
      <c r="C2591" s="576" t="s">
        <v>73</v>
      </c>
      <c r="D2591" s="581" t="s">
        <v>18031</v>
      </c>
      <c r="E2591" s="807">
        <v>3000</v>
      </c>
      <c r="F2591" s="576" t="s">
        <v>4874</v>
      </c>
      <c r="G2591" s="685" t="s">
        <v>4875</v>
      </c>
      <c r="H2591" s="685" t="s">
        <v>4876</v>
      </c>
      <c r="I2591" s="685" t="s">
        <v>802</v>
      </c>
      <c r="J2591" s="808" t="s">
        <v>802</v>
      </c>
      <c r="K2591" s="850">
        <v>4</v>
      </c>
      <c r="L2591" s="809">
        <v>12</v>
      </c>
      <c r="M2591" s="851">
        <v>36000</v>
      </c>
      <c r="N2591" s="811">
        <v>2</v>
      </c>
      <c r="O2591" s="812">
        <v>6</v>
      </c>
      <c r="P2591" s="810">
        <v>17999.37</v>
      </c>
      <c r="Q2591" s="5"/>
    </row>
    <row r="2592" spans="1:17" s="770" customFormat="1" ht="36">
      <c r="A2592" s="730" t="s">
        <v>18850</v>
      </c>
      <c r="B2592" s="806" t="s">
        <v>7471</v>
      </c>
      <c r="C2592" s="576" t="s">
        <v>73</v>
      </c>
      <c r="D2592" s="581" t="s">
        <v>4164</v>
      </c>
      <c r="E2592" s="807">
        <v>3000</v>
      </c>
      <c r="F2592" s="576" t="s">
        <v>4877</v>
      </c>
      <c r="G2592" s="685" t="s">
        <v>4878</v>
      </c>
      <c r="H2592" s="685" t="s">
        <v>4879</v>
      </c>
      <c r="I2592" s="685" t="s">
        <v>802</v>
      </c>
      <c r="J2592" s="808" t="s">
        <v>802</v>
      </c>
      <c r="K2592" s="850">
        <v>1</v>
      </c>
      <c r="L2592" s="809">
        <v>10</v>
      </c>
      <c r="M2592" s="851">
        <v>30000</v>
      </c>
      <c r="N2592" s="811">
        <v>2</v>
      </c>
      <c r="O2592" s="812">
        <v>6</v>
      </c>
      <c r="P2592" s="810">
        <v>18000</v>
      </c>
      <c r="Q2592" s="5"/>
    </row>
    <row r="2593" spans="1:17" s="770" customFormat="1" ht="24">
      <c r="A2593" s="730" t="s">
        <v>18850</v>
      </c>
      <c r="B2593" s="806" t="s">
        <v>7471</v>
      </c>
      <c r="C2593" s="576" t="s">
        <v>73</v>
      </c>
      <c r="D2593" s="581" t="s">
        <v>17795</v>
      </c>
      <c r="E2593" s="807">
        <v>4500</v>
      </c>
      <c r="F2593" s="576" t="s">
        <v>4880</v>
      </c>
      <c r="G2593" s="685" t="s">
        <v>4881</v>
      </c>
      <c r="H2593" s="685" t="s">
        <v>4882</v>
      </c>
      <c r="I2593" s="685" t="s">
        <v>7123</v>
      </c>
      <c r="J2593" s="808" t="s">
        <v>6567</v>
      </c>
      <c r="K2593" s="850">
        <v>4</v>
      </c>
      <c r="L2593" s="809">
        <v>12</v>
      </c>
      <c r="M2593" s="851">
        <v>54000</v>
      </c>
      <c r="N2593" s="811">
        <v>1</v>
      </c>
      <c r="O2593" s="812">
        <v>6</v>
      </c>
      <c r="P2593" s="810">
        <v>27000</v>
      </c>
      <c r="Q2593" s="5"/>
    </row>
    <row r="2594" spans="1:17" s="770" customFormat="1" ht="24">
      <c r="A2594" s="730" t="s">
        <v>18850</v>
      </c>
      <c r="B2594" s="806" t="s">
        <v>7471</v>
      </c>
      <c r="C2594" s="576" t="s">
        <v>73</v>
      </c>
      <c r="D2594" s="581" t="s">
        <v>11488</v>
      </c>
      <c r="E2594" s="807">
        <v>5500</v>
      </c>
      <c r="F2594" s="576" t="s">
        <v>4883</v>
      </c>
      <c r="G2594" s="685" t="s">
        <v>4884</v>
      </c>
      <c r="H2594" s="685" t="s">
        <v>4367</v>
      </c>
      <c r="I2594" s="685" t="s">
        <v>18632</v>
      </c>
      <c r="J2594" s="808" t="s">
        <v>6567</v>
      </c>
      <c r="K2594" s="850">
        <v>4</v>
      </c>
      <c r="L2594" s="809">
        <v>9</v>
      </c>
      <c r="M2594" s="851">
        <v>49500</v>
      </c>
      <c r="N2594" s="811"/>
      <c r="O2594" s="812"/>
      <c r="P2594" s="810"/>
      <c r="Q2594" s="5"/>
    </row>
    <row r="2595" spans="1:17" s="770" customFormat="1" ht="24">
      <c r="A2595" s="730" t="s">
        <v>18850</v>
      </c>
      <c r="B2595" s="806" t="s">
        <v>7471</v>
      </c>
      <c r="C2595" s="576" t="s">
        <v>73</v>
      </c>
      <c r="D2595" s="581" t="s">
        <v>18033</v>
      </c>
      <c r="E2595" s="807">
        <v>4500</v>
      </c>
      <c r="F2595" s="576" t="s">
        <v>4885</v>
      </c>
      <c r="G2595" s="685" t="s">
        <v>4886</v>
      </c>
      <c r="H2595" s="685" t="s">
        <v>952</v>
      </c>
      <c r="I2595" s="685" t="s">
        <v>7123</v>
      </c>
      <c r="J2595" s="808" t="s">
        <v>6567</v>
      </c>
      <c r="K2595" s="850">
        <v>4</v>
      </c>
      <c r="L2595" s="809">
        <v>12</v>
      </c>
      <c r="M2595" s="851">
        <v>54000</v>
      </c>
      <c r="N2595" s="811">
        <v>2</v>
      </c>
      <c r="O2595" s="812">
        <v>6</v>
      </c>
      <c r="P2595" s="810">
        <v>27000</v>
      </c>
      <c r="Q2595" s="5"/>
    </row>
    <row r="2596" spans="1:17" s="770" customFormat="1" ht="24">
      <c r="A2596" s="730" t="s">
        <v>18850</v>
      </c>
      <c r="B2596" s="806" t="s">
        <v>7471</v>
      </c>
      <c r="C2596" s="576" t="s">
        <v>73</v>
      </c>
      <c r="D2596" s="581" t="s">
        <v>18034</v>
      </c>
      <c r="E2596" s="807">
        <v>6500</v>
      </c>
      <c r="F2596" s="576" t="s">
        <v>4887</v>
      </c>
      <c r="G2596" s="685" t="s">
        <v>4888</v>
      </c>
      <c r="H2596" s="685" t="s">
        <v>4889</v>
      </c>
      <c r="I2596" s="685" t="s">
        <v>802</v>
      </c>
      <c r="J2596" s="808" t="s">
        <v>802</v>
      </c>
      <c r="K2596" s="850">
        <v>4</v>
      </c>
      <c r="L2596" s="809">
        <v>12</v>
      </c>
      <c r="M2596" s="851">
        <v>78000</v>
      </c>
      <c r="N2596" s="811">
        <v>2</v>
      </c>
      <c r="O2596" s="812">
        <v>6</v>
      </c>
      <c r="P2596" s="810">
        <v>39000</v>
      </c>
      <c r="Q2596" s="5"/>
    </row>
    <row r="2597" spans="1:17" s="770" customFormat="1" ht="24">
      <c r="A2597" s="730" t="s">
        <v>18850</v>
      </c>
      <c r="B2597" s="806" t="s">
        <v>7471</v>
      </c>
      <c r="C2597" s="576" t="s">
        <v>73</v>
      </c>
      <c r="D2597" s="581" t="s">
        <v>8643</v>
      </c>
      <c r="E2597" s="807">
        <v>3500</v>
      </c>
      <c r="F2597" s="576" t="s">
        <v>4890</v>
      </c>
      <c r="G2597" s="685" t="s">
        <v>4891</v>
      </c>
      <c r="H2597" s="685" t="s">
        <v>2759</v>
      </c>
      <c r="I2597" s="685" t="s">
        <v>4118</v>
      </c>
      <c r="J2597" s="808" t="s">
        <v>15849</v>
      </c>
      <c r="K2597" s="850">
        <v>4</v>
      </c>
      <c r="L2597" s="809">
        <v>12</v>
      </c>
      <c r="M2597" s="851">
        <v>42000</v>
      </c>
      <c r="N2597" s="811">
        <v>2</v>
      </c>
      <c r="O2597" s="812">
        <v>6</v>
      </c>
      <c r="P2597" s="810">
        <v>21000</v>
      </c>
      <c r="Q2597" s="5"/>
    </row>
    <row r="2598" spans="1:17" s="770" customFormat="1" ht="24">
      <c r="A2598" s="730" t="s">
        <v>18850</v>
      </c>
      <c r="B2598" s="806" t="s">
        <v>7471</v>
      </c>
      <c r="C2598" s="576" t="s">
        <v>73</v>
      </c>
      <c r="D2598" s="581" t="s">
        <v>18035</v>
      </c>
      <c r="E2598" s="807">
        <v>3000</v>
      </c>
      <c r="F2598" s="576" t="s">
        <v>4892</v>
      </c>
      <c r="G2598" s="685" t="s">
        <v>4893</v>
      </c>
      <c r="H2598" s="685" t="s">
        <v>1688</v>
      </c>
      <c r="I2598" s="685" t="s">
        <v>1688</v>
      </c>
      <c r="J2598" s="808" t="s">
        <v>6567</v>
      </c>
      <c r="K2598" s="850">
        <v>1</v>
      </c>
      <c r="L2598" s="809">
        <v>9</v>
      </c>
      <c r="M2598" s="851">
        <v>27000</v>
      </c>
      <c r="N2598" s="811">
        <v>2</v>
      </c>
      <c r="O2598" s="812">
        <v>6</v>
      </c>
      <c r="P2598" s="810">
        <v>18700</v>
      </c>
      <c r="Q2598" s="5"/>
    </row>
    <row r="2599" spans="1:17" s="770" customFormat="1" ht="24">
      <c r="A2599" s="730" t="s">
        <v>18850</v>
      </c>
      <c r="B2599" s="806" t="s">
        <v>7471</v>
      </c>
      <c r="C2599" s="576" t="s">
        <v>73</v>
      </c>
      <c r="D2599" s="581" t="s">
        <v>17981</v>
      </c>
      <c r="E2599" s="807">
        <v>4500</v>
      </c>
      <c r="F2599" s="576" t="s">
        <v>4894</v>
      </c>
      <c r="G2599" s="685" t="s">
        <v>4895</v>
      </c>
      <c r="H2599" s="685" t="s">
        <v>887</v>
      </c>
      <c r="I2599" s="685" t="s">
        <v>4258</v>
      </c>
      <c r="J2599" s="808" t="s">
        <v>6567</v>
      </c>
      <c r="K2599" s="850">
        <v>1</v>
      </c>
      <c r="L2599" s="809">
        <v>8</v>
      </c>
      <c r="M2599" s="851">
        <v>36000</v>
      </c>
      <c r="N2599" s="811">
        <v>2</v>
      </c>
      <c r="O2599" s="812">
        <v>6</v>
      </c>
      <c r="P2599" s="810">
        <v>27000</v>
      </c>
      <c r="Q2599" s="5"/>
    </row>
    <row r="2600" spans="1:17" s="770" customFormat="1" ht="24">
      <c r="A2600" s="730" t="s">
        <v>18850</v>
      </c>
      <c r="B2600" s="806" t="s">
        <v>7471</v>
      </c>
      <c r="C2600" s="576" t="s">
        <v>73</v>
      </c>
      <c r="D2600" s="581" t="s">
        <v>18036</v>
      </c>
      <c r="E2600" s="807">
        <v>5000</v>
      </c>
      <c r="F2600" s="576" t="s">
        <v>4896</v>
      </c>
      <c r="G2600" s="685" t="s">
        <v>4897</v>
      </c>
      <c r="H2600" s="685" t="s">
        <v>2938</v>
      </c>
      <c r="I2600" s="685" t="s">
        <v>2938</v>
      </c>
      <c r="J2600" s="808" t="s">
        <v>3</v>
      </c>
      <c r="K2600" s="850">
        <v>4</v>
      </c>
      <c r="L2600" s="809">
        <v>11</v>
      </c>
      <c r="M2600" s="851">
        <v>55000</v>
      </c>
      <c r="N2600" s="811">
        <v>2</v>
      </c>
      <c r="O2600" s="812">
        <v>6</v>
      </c>
      <c r="P2600" s="810">
        <v>29783.670000000002</v>
      </c>
      <c r="Q2600" s="5"/>
    </row>
    <row r="2601" spans="1:17" s="770" customFormat="1">
      <c r="A2601" s="730" t="s">
        <v>18850</v>
      </c>
      <c r="B2601" s="806" t="s">
        <v>7471</v>
      </c>
      <c r="C2601" s="576" t="s">
        <v>73</v>
      </c>
      <c r="D2601" s="581" t="s">
        <v>6920</v>
      </c>
      <c r="E2601" s="807">
        <v>4500</v>
      </c>
      <c r="F2601" s="576" t="s">
        <v>4898</v>
      </c>
      <c r="G2601" s="685" t="s">
        <v>4899</v>
      </c>
      <c r="H2601" s="685" t="s">
        <v>4235</v>
      </c>
      <c r="I2601" s="685" t="s">
        <v>4258</v>
      </c>
      <c r="J2601" s="808" t="s">
        <v>6567</v>
      </c>
      <c r="K2601" s="850">
        <v>4</v>
      </c>
      <c r="L2601" s="809">
        <v>12</v>
      </c>
      <c r="M2601" s="851">
        <v>54000</v>
      </c>
      <c r="N2601" s="811">
        <v>2</v>
      </c>
      <c r="O2601" s="812">
        <v>6</v>
      </c>
      <c r="P2601" s="810">
        <v>26979.370000000003</v>
      </c>
      <c r="Q2601" s="5"/>
    </row>
    <row r="2602" spans="1:17" s="770" customFormat="1" ht="24">
      <c r="A2602" s="730" t="s">
        <v>18850</v>
      </c>
      <c r="B2602" s="806" t="s">
        <v>7471</v>
      </c>
      <c r="C2602" s="576" t="s">
        <v>73</v>
      </c>
      <c r="D2602" s="581" t="s">
        <v>17952</v>
      </c>
      <c r="E2602" s="807">
        <v>2000</v>
      </c>
      <c r="F2602" s="576" t="s">
        <v>4900</v>
      </c>
      <c r="G2602" s="685" t="s">
        <v>4901</v>
      </c>
      <c r="H2602" s="685" t="s">
        <v>3683</v>
      </c>
      <c r="I2602" s="685" t="s">
        <v>1031</v>
      </c>
      <c r="J2602" s="808" t="s">
        <v>18633</v>
      </c>
      <c r="K2602" s="850">
        <v>4</v>
      </c>
      <c r="L2602" s="809">
        <v>11</v>
      </c>
      <c r="M2602" s="851">
        <v>22000</v>
      </c>
      <c r="N2602" s="811">
        <v>2</v>
      </c>
      <c r="O2602" s="812">
        <v>6</v>
      </c>
      <c r="P2602" s="810">
        <v>12000</v>
      </c>
      <c r="Q2602" s="5"/>
    </row>
    <row r="2603" spans="1:17" s="770" customFormat="1" ht="24">
      <c r="A2603" s="730" t="s">
        <v>18850</v>
      </c>
      <c r="B2603" s="806" t="s">
        <v>7471</v>
      </c>
      <c r="C2603" s="576" t="s">
        <v>73</v>
      </c>
      <c r="D2603" s="581" t="s">
        <v>11751</v>
      </c>
      <c r="E2603" s="807">
        <v>7200</v>
      </c>
      <c r="F2603" s="576" t="s">
        <v>4902</v>
      </c>
      <c r="G2603" s="685" t="s">
        <v>4903</v>
      </c>
      <c r="H2603" s="685" t="s">
        <v>4889</v>
      </c>
      <c r="I2603" s="685" t="s">
        <v>802</v>
      </c>
      <c r="J2603" s="808" t="s">
        <v>802</v>
      </c>
      <c r="K2603" s="850">
        <v>1</v>
      </c>
      <c r="L2603" s="809">
        <v>1</v>
      </c>
      <c r="M2603" s="851">
        <v>7200</v>
      </c>
      <c r="N2603" s="811"/>
      <c r="O2603" s="812"/>
      <c r="P2603" s="810"/>
      <c r="Q2603" s="5"/>
    </row>
    <row r="2604" spans="1:17" s="770" customFormat="1" ht="24">
      <c r="A2604" s="730" t="s">
        <v>18850</v>
      </c>
      <c r="B2604" s="806" t="s">
        <v>7471</v>
      </c>
      <c r="C2604" s="576" t="s">
        <v>73</v>
      </c>
      <c r="D2604" s="581" t="s">
        <v>1688</v>
      </c>
      <c r="E2604" s="807">
        <v>10000</v>
      </c>
      <c r="F2604" s="576" t="s">
        <v>4904</v>
      </c>
      <c r="G2604" s="685" t="s">
        <v>4905</v>
      </c>
      <c r="H2604" s="685" t="s">
        <v>4216</v>
      </c>
      <c r="I2604" s="685" t="s">
        <v>1688</v>
      </c>
      <c r="J2604" s="808" t="s">
        <v>6567</v>
      </c>
      <c r="K2604" s="850">
        <v>4</v>
      </c>
      <c r="L2604" s="809">
        <v>12</v>
      </c>
      <c r="M2604" s="851">
        <v>120000</v>
      </c>
      <c r="N2604" s="811">
        <v>2</v>
      </c>
      <c r="O2604" s="812">
        <v>6</v>
      </c>
      <c r="P2604" s="810">
        <v>60000</v>
      </c>
      <c r="Q2604" s="5"/>
    </row>
    <row r="2605" spans="1:17" s="770" customFormat="1" ht="48">
      <c r="A2605" s="730" t="s">
        <v>18850</v>
      </c>
      <c r="B2605" s="806" t="s">
        <v>7471</v>
      </c>
      <c r="C2605" s="576" t="s">
        <v>73</v>
      </c>
      <c r="D2605" s="581" t="s">
        <v>18037</v>
      </c>
      <c r="E2605" s="807">
        <v>3500</v>
      </c>
      <c r="F2605" s="576" t="s">
        <v>4906</v>
      </c>
      <c r="G2605" s="685" t="s">
        <v>4907</v>
      </c>
      <c r="H2605" s="685" t="s">
        <v>4862</v>
      </c>
      <c r="I2605" s="685" t="s">
        <v>18632</v>
      </c>
      <c r="J2605" s="808" t="s">
        <v>6567</v>
      </c>
      <c r="K2605" s="850">
        <v>3</v>
      </c>
      <c r="L2605" s="809">
        <v>7</v>
      </c>
      <c r="M2605" s="851">
        <v>24405.64</v>
      </c>
      <c r="N2605" s="811">
        <v>2</v>
      </c>
      <c r="O2605" s="812">
        <v>4</v>
      </c>
      <c r="P2605" s="810">
        <v>21000</v>
      </c>
      <c r="Q2605" s="5"/>
    </row>
    <row r="2606" spans="1:17" s="770" customFormat="1" ht="24">
      <c r="A2606" s="730" t="s">
        <v>18850</v>
      </c>
      <c r="B2606" s="806" t="s">
        <v>7471</v>
      </c>
      <c r="C2606" s="576" t="s">
        <v>73</v>
      </c>
      <c r="D2606" s="581" t="s">
        <v>18151</v>
      </c>
      <c r="E2606" s="807">
        <v>2500</v>
      </c>
      <c r="F2606" s="576" t="s">
        <v>18857</v>
      </c>
      <c r="G2606" s="685" t="s">
        <v>18858</v>
      </c>
      <c r="H2606" s="685" t="s">
        <v>1929</v>
      </c>
      <c r="I2606" s="685" t="s">
        <v>4118</v>
      </c>
      <c r="J2606" s="808" t="s">
        <v>15849</v>
      </c>
      <c r="K2606" s="850"/>
      <c r="L2606" s="809"/>
      <c r="M2606" s="851"/>
      <c r="N2606" s="811">
        <v>1</v>
      </c>
      <c r="O2606" s="812">
        <v>3</v>
      </c>
      <c r="P2606" s="810">
        <v>9000</v>
      </c>
      <c r="Q2606" s="5"/>
    </row>
    <row r="2607" spans="1:17" s="770" customFormat="1" ht="36">
      <c r="A2607" s="730" t="s">
        <v>18850</v>
      </c>
      <c r="B2607" s="806" t="s">
        <v>7471</v>
      </c>
      <c r="C2607" s="576" t="s">
        <v>73</v>
      </c>
      <c r="D2607" s="581" t="s">
        <v>18038</v>
      </c>
      <c r="E2607" s="807">
        <v>6000</v>
      </c>
      <c r="F2607" s="576" t="s">
        <v>4908</v>
      </c>
      <c r="G2607" s="685" t="s">
        <v>4909</v>
      </c>
      <c r="H2607" s="685" t="s">
        <v>4488</v>
      </c>
      <c r="I2607" s="685" t="s">
        <v>18632</v>
      </c>
      <c r="J2607" s="808" t="s">
        <v>6567</v>
      </c>
      <c r="K2607" s="850">
        <v>3</v>
      </c>
      <c r="L2607" s="809">
        <v>8</v>
      </c>
      <c r="M2607" s="851">
        <v>48000</v>
      </c>
      <c r="N2607" s="811"/>
      <c r="O2607" s="812"/>
      <c r="P2607" s="810"/>
      <c r="Q2607" s="5"/>
    </row>
    <row r="2608" spans="1:17" s="770" customFormat="1" ht="24">
      <c r="A2608" s="730" t="s">
        <v>18850</v>
      </c>
      <c r="B2608" s="806" t="s">
        <v>7471</v>
      </c>
      <c r="C2608" s="576" t="s">
        <v>73</v>
      </c>
      <c r="D2608" s="581" t="s">
        <v>18039</v>
      </c>
      <c r="E2608" s="807">
        <v>6000</v>
      </c>
      <c r="F2608" s="576" t="s">
        <v>4910</v>
      </c>
      <c r="G2608" s="685" t="s">
        <v>4911</v>
      </c>
      <c r="H2608" s="685" t="s">
        <v>4424</v>
      </c>
      <c r="I2608" s="685" t="s">
        <v>18632</v>
      </c>
      <c r="J2608" s="808" t="s">
        <v>6567</v>
      </c>
      <c r="K2608" s="850">
        <v>4</v>
      </c>
      <c r="L2608" s="809">
        <v>11</v>
      </c>
      <c r="M2608" s="851">
        <v>66000</v>
      </c>
      <c r="N2608" s="811">
        <v>3</v>
      </c>
      <c r="O2608" s="812">
        <v>6</v>
      </c>
      <c r="P2608" s="810">
        <v>36000</v>
      </c>
      <c r="Q2608" s="5"/>
    </row>
    <row r="2609" spans="1:17" s="770" customFormat="1" ht="24">
      <c r="A2609" s="730" t="s">
        <v>18850</v>
      </c>
      <c r="B2609" s="806" t="s">
        <v>7471</v>
      </c>
      <c r="C2609" s="576" t="s">
        <v>73</v>
      </c>
      <c r="D2609" s="581" t="s">
        <v>17988</v>
      </c>
      <c r="E2609" s="807">
        <v>3300</v>
      </c>
      <c r="F2609" s="576" t="s">
        <v>4912</v>
      </c>
      <c r="G2609" s="685" t="s">
        <v>4913</v>
      </c>
      <c r="H2609" s="685" t="s">
        <v>4914</v>
      </c>
      <c r="I2609" s="685" t="s">
        <v>4118</v>
      </c>
      <c r="J2609" s="808" t="s">
        <v>15849</v>
      </c>
      <c r="K2609" s="850">
        <v>4</v>
      </c>
      <c r="L2609" s="809">
        <v>12</v>
      </c>
      <c r="M2609" s="851">
        <v>39600</v>
      </c>
      <c r="N2609" s="811">
        <v>2</v>
      </c>
      <c r="O2609" s="812">
        <v>6</v>
      </c>
      <c r="P2609" s="810">
        <v>19736.52</v>
      </c>
      <c r="Q2609" s="5"/>
    </row>
    <row r="2610" spans="1:17" s="770" customFormat="1" ht="24">
      <c r="A2610" s="730" t="s">
        <v>18850</v>
      </c>
      <c r="B2610" s="806" t="s">
        <v>7471</v>
      </c>
      <c r="C2610" s="576" t="s">
        <v>73</v>
      </c>
      <c r="D2610" s="581" t="s">
        <v>4238</v>
      </c>
      <c r="E2610" s="807">
        <v>4500</v>
      </c>
      <c r="F2610" s="576" t="s">
        <v>4915</v>
      </c>
      <c r="G2610" s="685" t="s">
        <v>4916</v>
      </c>
      <c r="H2610" s="685" t="s">
        <v>4917</v>
      </c>
      <c r="I2610" s="685" t="s">
        <v>7123</v>
      </c>
      <c r="J2610" s="808" t="s">
        <v>6567</v>
      </c>
      <c r="K2610" s="850">
        <v>4</v>
      </c>
      <c r="L2610" s="809">
        <v>12</v>
      </c>
      <c r="M2610" s="851">
        <v>54000</v>
      </c>
      <c r="N2610" s="811">
        <v>2</v>
      </c>
      <c r="O2610" s="812">
        <v>6</v>
      </c>
      <c r="P2610" s="810">
        <v>26992.5</v>
      </c>
      <c r="Q2610" s="5"/>
    </row>
    <row r="2611" spans="1:17" s="770" customFormat="1" ht="36">
      <c r="A2611" s="730" t="s">
        <v>18850</v>
      </c>
      <c r="B2611" s="806" t="s">
        <v>7471</v>
      </c>
      <c r="C2611" s="576" t="s">
        <v>73</v>
      </c>
      <c r="D2611" s="581" t="s">
        <v>17949</v>
      </c>
      <c r="E2611" s="807">
        <v>4500</v>
      </c>
      <c r="F2611" s="576" t="s">
        <v>4918</v>
      </c>
      <c r="G2611" s="685" t="s">
        <v>4919</v>
      </c>
      <c r="H2611" s="685" t="s">
        <v>4483</v>
      </c>
      <c r="I2611" s="685" t="s">
        <v>18632</v>
      </c>
      <c r="J2611" s="813" t="s">
        <v>6567</v>
      </c>
      <c r="K2611" s="850">
        <v>4</v>
      </c>
      <c r="L2611" s="809">
        <v>12</v>
      </c>
      <c r="M2611" s="851">
        <v>54000</v>
      </c>
      <c r="N2611" s="811">
        <v>2</v>
      </c>
      <c r="O2611" s="812">
        <v>6</v>
      </c>
      <c r="P2611" s="810">
        <v>27000</v>
      </c>
      <c r="Q2611" s="5"/>
    </row>
    <row r="2612" spans="1:17" s="770" customFormat="1" ht="36">
      <c r="A2612" s="730" t="s">
        <v>18850</v>
      </c>
      <c r="B2612" s="806" t="s">
        <v>7471</v>
      </c>
      <c r="C2612" s="576" t="s">
        <v>73</v>
      </c>
      <c r="D2612" s="581" t="s">
        <v>4114</v>
      </c>
      <c r="E2612" s="807">
        <v>3500</v>
      </c>
      <c r="F2612" s="576" t="s">
        <v>4920</v>
      </c>
      <c r="G2612" s="685" t="s">
        <v>4921</v>
      </c>
      <c r="H2612" s="685" t="s">
        <v>2383</v>
      </c>
      <c r="I2612" s="685" t="s">
        <v>4118</v>
      </c>
      <c r="J2612" s="808" t="s">
        <v>15849</v>
      </c>
      <c r="K2612" s="850">
        <v>4</v>
      </c>
      <c r="L2612" s="809">
        <v>11</v>
      </c>
      <c r="M2612" s="851">
        <v>38500</v>
      </c>
      <c r="N2612" s="811">
        <v>2</v>
      </c>
      <c r="O2612" s="812">
        <v>6</v>
      </c>
      <c r="P2612" s="810">
        <v>20840.79</v>
      </c>
      <c r="Q2612" s="5"/>
    </row>
    <row r="2613" spans="1:17" s="770" customFormat="1" ht="36">
      <c r="A2613" s="730" t="s">
        <v>18850</v>
      </c>
      <c r="B2613" s="806" t="s">
        <v>7471</v>
      </c>
      <c r="C2613" s="576" t="s">
        <v>73</v>
      </c>
      <c r="D2613" s="581" t="s">
        <v>18040</v>
      </c>
      <c r="E2613" s="807">
        <v>2600</v>
      </c>
      <c r="F2613" s="576" t="s">
        <v>4922</v>
      </c>
      <c r="G2613" s="685" t="s">
        <v>4923</v>
      </c>
      <c r="H2613" s="685" t="s">
        <v>4658</v>
      </c>
      <c r="I2613" s="685" t="s">
        <v>1031</v>
      </c>
      <c r="J2613" s="808" t="s">
        <v>18633</v>
      </c>
      <c r="K2613" s="850">
        <v>4</v>
      </c>
      <c r="L2613" s="809">
        <v>11</v>
      </c>
      <c r="M2613" s="851">
        <v>28600</v>
      </c>
      <c r="N2613" s="811">
        <v>4</v>
      </c>
      <c r="O2613" s="812">
        <v>6</v>
      </c>
      <c r="P2613" s="810">
        <v>15600</v>
      </c>
      <c r="Q2613" s="5"/>
    </row>
    <row r="2614" spans="1:17" s="770" customFormat="1" ht="24">
      <c r="A2614" s="730" t="s">
        <v>18850</v>
      </c>
      <c r="B2614" s="806" t="s">
        <v>7471</v>
      </c>
      <c r="C2614" s="576" t="s">
        <v>73</v>
      </c>
      <c r="D2614" s="581" t="s">
        <v>1688</v>
      </c>
      <c r="E2614" s="807">
        <v>8000</v>
      </c>
      <c r="F2614" s="576" t="s">
        <v>4924</v>
      </c>
      <c r="G2614" s="685" t="s">
        <v>4925</v>
      </c>
      <c r="H2614" s="685" t="s">
        <v>1688</v>
      </c>
      <c r="I2614" s="685" t="s">
        <v>1688</v>
      </c>
      <c r="J2614" s="808" t="s">
        <v>6567</v>
      </c>
      <c r="K2614" s="850">
        <v>4</v>
      </c>
      <c r="L2614" s="809">
        <v>11</v>
      </c>
      <c r="M2614" s="851">
        <v>88000</v>
      </c>
      <c r="N2614" s="811">
        <v>2</v>
      </c>
      <c r="O2614" s="812">
        <v>6</v>
      </c>
      <c r="P2614" s="810">
        <v>47803.319999999992</v>
      </c>
      <c r="Q2614" s="5"/>
    </row>
    <row r="2615" spans="1:17" s="770" customFormat="1" ht="36">
      <c r="A2615" s="730" t="s">
        <v>18850</v>
      </c>
      <c r="B2615" s="806" t="s">
        <v>7471</v>
      </c>
      <c r="C2615" s="576" t="s">
        <v>73</v>
      </c>
      <c r="D2615" s="581" t="s">
        <v>4114</v>
      </c>
      <c r="E2615" s="807">
        <v>5000</v>
      </c>
      <c r="F2615" s="576" t="s">
        <v>4926</v>
      </c>
      <c r="G2615" s="685" t="s">
        <v>4927</v>
      </c>
      <c r="H2615" s="685" t="s">
        <v>4245</v>
      </c>
      <c r="I2615" s="685" t="s">
        <v>802</v>
      </c>
      <c r="J2615" s="808" t="s">
        <v>802</v>
      </c>
      <c r="K2615" s="850">
        <v>2</v>
      </c>
      <c r="L2615" s="809">
        <v>5</v>
      </c>
      <c r="M2615" s="851">
        <v>25000</v>
      </c>
      <c r="N2615" s="811"/>
      <c r="O2615" s="812"/>
      <c r="P2615" s="810"/>
      <c r="Q2615" s="5"/>
    </row>
    <row r="2616" spans="1:17" s="770" customFormat="1" ht="48">
      <c r="A2616" s="730" t="s">
        <v>18850</v>
      </c>
      <c r="B2616" s="806" t="s">
        <v>7471</v>
      </c>
      <c r="C2616" s="576" t="s">
        <v>73</v>
      </c>
      <c r="D2616" s="581" t="s">
        <v>18041</v>
      </c>
      <c r="E2616" s="807">
        <v>4000</v>
      </c>
      <c r="F2616" s="576" t="s">
        <v>4928</v>
      </c>
      <c r="G2616" s="685" t="s">
        <v>4929</v>
      </c>
      <c r="H2616" s="685" t="s">
        <v>4930</v>
      </c>
      <c r="I2616" s="685" t="s">
        <v>1031</v>
      </c>
      <c r="J2616" s="808" t="s">
        <v>18633</v>
      </c>
      <c r="K2616" s="850">
        <v>4</v>
      </c>
      <c r="L2616" s="809">
        <v>12</v>
      </c>
      <c r="M2616" s="851">
        <v>48000</v>
      </c>
      <c r="N2616" s="811">
        <v>2</v>
      </c>
      <c r="O2616" s="812">
        <v>6</v>
      </c>
      <c r="P2616" s="810">
        <v>24000</v>
      </c>
      <c r="Q2616" s="5"/>
    </row>
    <row r="2617" spans="1:17" s="770" customFormat="1" ht="24">
      <c r="A2617" s="730" t="s">
        <v>18850</v>
      </c>
      <c r="B2617" s="806" t="s">
        <v>7471</v>
      </c>
      <c r="C2617" s="576" t="s">
        <v>73</v>
      </c>
      <c r="D2617" s="581" t="s">
        <v>18007</v>
      </c>
      <c r="E2617" s="807">
        <v>3000</v>
      </c>
      <c r="F2617" s="576" t="s">
        <v>4931</v>
      </c>
      <c r="G2617" s="685" t="s">
        <v>4932</v>
      </c>
      <c r="H2617" s="685" t="s">
        <v>4933</v>
      </c>
      <c r="I2617" s="685" t="s">
        <v>18635</v>
      </c>
      <c r="J2617" s="808" t="s">
        <v>18633</v>
      </c>
      <c r="K2617" s="850">
        <v>4</v>
      </c>
      <c r="L2617" s="809">
        <v>11</v>
      </c>
      <c r="M2617" s="851">
        <v>33000</v>
      </c>
      <c r="N2617" s="811">
        <v>4</v>
      </c>
      <c r="O2617" s="812">
        <v>6</v>
      </c>
      <c r="P2617" s="810">
        <v>18000</v>
      </c>
      <c r="Q2617" s="5"/>
    </row>
    <row r="2618" spans="1:17" s="770" customFormat="1" ht="36">
      <c r="A2618" s="730" t="s">
        <v>18850</v>
      </c>
      <c r="B2618" s="806" t="s">
        <v>7471</v>
      </c>
      <c r="C2618" s="576" t="s">
        <v>73</v>
      </c>
      <c r="D2618" s="581" t="s">
        <v>18076</v>
      </c>
      <c r="E2618" s="807">
        <v>4500</v>
      </c>
      <c r="F2618" s="576" t="s">
        <v>4934</v>
      </c>
      <c r="G2618" s="685" t="s">
        <v>18859</v>
      </c>
      <c r="H2618" s="685" t="s">
        <v>952</v>
      </c>
      <c r="I2618" s="685" t="s">
        <v>7123</v>
      </c>
      <c r="J2618" s="808" t="s">
        <v>6567</v>
      </c>
      <c r="K2618" s="850"/>
      <c r="L2618" s="809"/>
      <c r="M2618" s="851"/>
      <c r="N2618" s="811">
        <v>2</v>
      </c>
      <c r="O2618" s="812">
        <v>5</v>
      </c>
      <c r="P2618" s="810">
        <v>25650</v>
      </c>
      <c r="Q2618" s="5"/>
    </row>
    <row r="2619" spans="1:17" s="770" customFormat="1" ht="24">
      <c r="A2619" s="730" t="s">
        <v>18850</v>
      </c>
      <c r="B2619" s="806" t="s">
        <v>7471</v>
      </c>
      <c r="C2619" s="576" t="s">
        <v>73</v>
      </c>
      <c r="D2619" s="581" t="s">
        <v>17942</v>
      </c>
      <c r="E2619" s="807">
        <v>5000</v>
      </c>
      <c r="F2619" s="576" t="s">
        <v>4935</v>
      </c>
      <c r="G2619" s="685" t="s">
        <v>4936</v>
      </c>
      <c r="H2619" s="685" t="s">
        <v>952</v>
      </c>
      <c r="I2619" s="685" t="s">
        <v>7123</v>
      </c>
      <c r="J2619" s="808" t="s">
        <v>6567</v>
      </c>
      <c r="K2619" s="850">
        <v>1</v>
      </c>
      <c r="L2619" s="809">
        <v>5</v>
      </c>
      <c r="M2619" s="851">
        <v>25000</v>
      </c>
      <c r="N2619" s="811"/>
      <c r="O2619" s="812"/>
      <c r="P2619" s="810"/>
      <c r="Q2619" s="5"/>
    </row>
    <row r="2620" spans="1:17" s="770" customFormat="1" ht="24">
      <c r="A2620" s="730" t="s">
        <v>18850</v>
      </c>
      <c r="B2620" s="806" t="s">
        <v>7471</v>
      </c>
      <c r="C2620" s="576" t="s">
        <v>73</v>
      </c>
      <c r="D2620" s="581" t="s">
        <v>18042</v>
      </c>
      <c r="E2620" s="807">
        <v>7000</v>
      </c>
      <c r="F2620" s="576" t="s">
        <v>4937</v>
      </c>
      <c r="G2620" s="685" t="s">
        <v>4938</v>
      </c>
      <c r="H2620" s="685" t="s">
        <v>825</v>
      </c>
      <c r="I2620" s="685" t="s">
        <v>825</v>
      </c>
      <c r="J2620" s="808" t="s">
        <v>6567</v>
      </c>
      <c r="K2620" s="850">
        <v>1</v>
      </c>
      <c r="L2620" s="809">
        <v>10</v>
      </c>
      <c r="M2620" s="851">
        <v>70000</v>
      </c>
      <c r="N2620" s="811">
        <v>2</v>
      </c>
      <c r="O2620" s="812">
        <v>4</v>
      </c>
      <c r="P2620" s="810">
        <v>41996.59</v>
      </c>
      <c r="Q2620" s="5"/>
    </row>
    <row r="2621" spans="1:17" s="770" customFormat="1" ht="36">
      <c r="A2621" s="730" t="s">
        <v>18850</v>
      </c>
      <c r="B2621" s="806" t="s">
        <v>7471</v>
      </c>
      <c r="C2621" s="576" t="s">
        <v>73</v>
      </c>
      <c r="D2621" s="581" t="s">
        <v>18043</v>
      </c>
      <c r="E2621" s="807">
        <v>8000</v>
      </c>
      <c r="F2621" s="576" t="s">
        <v>4939</v>
      </c>
      <c r="G2621" s="685" t="s">
        <v>4940</v>
      </c>
      <c r="H2621" s="685" t="s">
        <v>825</v>
      </c>
      <c r="I2621" s="685" t="s">
        <v>825</v>
      </c>
      <c r="J2621" s="808" t="s">
        <v>6567</v>
      </c>
      <c r="K2621" s="850">
        <v>2</v>
      </c>
      <c r="L2621" s="809">
        <v>6</v>
      </c>
      <c r="M2621" s="851">
        <v>48000</v>
      </c>
      <c r="N2621" s="811"/>
      <c r="O2621" s="812"/>
      <c r="P2621" s="810"/>
      <c r="Q2621" s="5"/>
    </row>
    <row r="2622" spans="1:17" s="770" customFormat="1" ht="24">
      <c r="A2622" s="730" t="s">
        <v>18850</v>
      </c>
      <c r="B2622" s="806" t="s">
        <v>7471</v>
      </c>
      <c r="C2622" s="576" t="s">
        <v>73</v>
      </c>
      <c r="D2622" s="581" t="s">
        <v>18044</v>
      </c>
      <c r="E2622" s="807">
        <v>6000</v>
      </c>
      <c r="F2622" s="576" t="s">
        <v>4941</v>
      </c>
      <c r="G2622" s="685" t="s">
        <v>4942</v>
      </c>
      <c r="H2622" s="685" t="s">
        <v>952</v>
      </c>
      <c r="I2622" s="685" t="s">
        <v>7123</v>
      </c>
      <c r="J2622" s="808" t="s">
        <v>6567</v>
      </c>
      <c r="K2622" s="850">
        <v>1</v>
      </c>
      <c r="L2622" s="809">
        <v>1</v>
      </c>
      <c r="M2622" s="851">
        <v>6000</v>
      </c>
      <c r="N2622" s="811">
        <v>2</v>
      </c>
      <c r="O2622" s="812">
        <v>6</v>
      </c>
      <c r="P2622" s="810">
        <v>36000</v>
      </c>
      <c r="Q2622" s="5"/>
    </row>
    <row r="2623" spans="1:17" s="770" customFormat="1" ht="24">
      <c r="A2623" s="730" t="s">
        <v>18850</v>
      </c>
      <c r="B2623" s="806" t="s">
        <v>7471</v>
      </c>
      <c r="C2623" s="576" t="s">
        <v>73</v>
      </c>
      <c r="D2623" s="581" t="s">
        <v>4114</v>
      </c>
      <c r="E2623" s="807">
        <v>2500</v>
      </c>
      <c r="F2623" s="576" t="s">
        <v>4943</v>
      </c>
      <c r="G2623" s="685" t="s">
        <v>4944</v>
      </c>
      <c r="H2623" s="685" t="s">
        <v>4124</v>
      </c>
      <c r="I2623" s="685" t="s">
        <v>802</v>
      </c>
      <c r="J2623" s="808" t="s">
        <v>802</v>
      </c>
      <c r="K2623" s="850">
        <v>1</v>
      </c>
      <c r="L2623" s="809">
        <v>10</v>
      </c>
      <c r="M2623" s="851">
        <v>25000</v>
      </c>
      <c r="N2623" s="811">
        <v>2</v>
      </c>
      <c r="O2623" s="812">
        <v>4</v>
      </c>
      <c r="P2623" s="810">
        <v>15083.33</v>
      </c>
      <c r="Q2623" s="5"/>
    </row>
    <row r="2624" spans="1:17" s="770" customFormat="1" ht="24">
      <c r="A2624" s="730" t="s">
        <v>18850</v>
      </c>
      <c r="B2624" s="806" t="s">
        <v>7471</v>
      </c>
      <c r="C2624" s="576" t="s">
        <v>73</v>
      </c>
      <c r="D2624" s="581" t="s">
        <v>18045</v>
      </c>
      <c r="E2624" s="807">
        <v>3000</v>
      </c>
      <c r="F2624" s="576" t="s">
        <v>4945</v>
      </c>
      <c r="G2624" s="685" t="s">
        <v>4946</v>
      </c>
      <c r="H2624" s="685" t="s">
        <v>4679</v>
      </c>
      <c r="I2624" s="685" t="s">
        <v>4258</v>
      </c>
      <c r="J2624" s="808" t="s">
        <v>6567</v>
      </c>
      <c r="K2624" s="850">
        <v>1</v>
      </c>
      <c r="L2624" s="809">
        <v>10</v>
      </c>
      <c r="M2624" s="851">
        <v>30000</v>
      </c>
      <c r="N2624" s="811">
        <v>2</v>
      </c>
      <c r="O2624" s="812">
        <v>5</v>
      </c>
      <c r="P2624" s="810">
        <v>17196.04</v>
      </c>
      <c r="Q2624" s="5"/>
    </row>
    <row r="2625" spans="1:17" s="770" customFormat="1" ht="24">
      <c r="A2625" s="730" t="s">
        <v>18850</v>
      </c>
      <c r="B2625" s="806" t="s">
        <v>7471</v>
      </c>
      <c r="C2625" s="576" t="s">
        <v>73</v>
      </c>
      <c r="D2625" s="581" t="s">
        <v>18152</v>
      </c>
      <c r="E2625" s="807">
        <v>4500</v>
      </c>
      <c r="F2625" s="576" t="s">
        <v>4947</v>
      </c>
      <c r="G2625" s="685" t="s">
        <v>4948</v>
      </c>
      <c r="H2625" s="685" t="s">
        <v>3289</v>
      </c>
      <c r="I2625" s="685" t="s">
        <v>7123</v>
      </c>
      <c r="J2625" s="808" t="s">
        <v>6567</v>
      </c>
      <c r="K2625" s="850"/>
      <c r="L2625" s="809"/>
      <c r="M2625" s="851"/>
      <c r="N2625" s="811">
        <v>2</v>
      </c>
      <c r="O2625" s="812">
        <v>4</v>
      </c>
      <c r="P2625" s="810">
        <v>22200</v>
      </c>
      <c r="Q2625" s="5"/>
    </row>
    <row r="2626" spans="1:17" s="770" customFormat="1" ht="24">
      <c r="A2626" s="730" t="s">
        <v>18850</v>
      </c>
      <c r="B2626" s="806" t="s">
        <v>7471</v>
      </c>
      <c r="C2626" s="576" t="s">
        <v>73</v>
      </c>
      <c r="D2626" s="581" t="s">
        <v>15806</v>
      </c>
      <c r="E2626" s="807">
        <v>5000</v>
      </c>
      <c r="F2626" s="576" t="s">
        <v>4949</v>
      </c>
      <c r="G2626" s="685" t="s">
        <v>4950</v>
      </c>
      <c r="H2626" s="685" t="s">
        <v>825</v>
      </c>
      <c r="I2626" s="685" t="s">
        <v>825</v>
      </c>
      <c r="J2626" s="808" t="s">
        <v>6567</v>
      </c>
      <c r="K2626" s="850">
        <v>4</v>
      </c>
      <c r="L2626" s="809">
        <v>11</v>
      </c>
      <c r="M2626" s="851">
        <v>55000</v>
      </c>
      <c r="N2626" s="811">
        <v>0</v>
      </c>
      <c r="O2626" s="812">
        <v>1</v>
      </c>
      <c r="P2626" s="810">
        <v>5000</v>
      </c>
      <c r="Q2626" s="5"/>
    </row>
    <row r="2627" spans="1:17" s="770" customFormat="1" ht="36">
      <c r="A2627" s="730" t="s">
        <v>18850</v>
      </c>
      <c r="B2627" s="806" t="s">
        <v>7471</v>
      </c>
      <c r="C2627" s="576" t="s">
        <v>73</v>
      </c>
      <c r="D2627" s="581" t="s">
        <v>17922</v>
      </c>
      <c r="E2627" s="807">
        <v>2500</v>
      </c>
      <c r="F2627" s="576" t="s">
        <v>4951</v>
      </c>
      <c r="G2627" s="685" t="s">
        <v>4952</v>
      </c>
      <c r="H2627" s="685" t="s">
        <v>4953</v>
      </c>
      <c r="I2627" s="685" t="s">
        <v>18632</v>
      </c>
      <c r="J2627" s="808" t="s">
        <v>6567</v>
      </c>
      <c r="K2627" s="850">
        <v>2</v>
      </c>
      <c r="L2627" s="809">
        <v>7</v>
      </c>
      <c r="M2627" s="851">
        <v>17500</v>
      </c>
      <c r="N2627" s="811">
        <v>2</v>
      </c>
      <c r="O2627" s="812">
        <v>6</v>
      </c>
      <c r="P2627" s="810">
        <v>15000</v>
      </c>
      <c r="Q2627" s="5"/>
    </row>
    <row r="2628" spans="1:17" s="770" customFormat="1" ht="48">
      <c r="A2628" s="730" t="s">
        <v>18850</v>
      </c>
      <c r="B2628" s="806" t="s">
        <v>7471</v>
      </c>
      <c r="C2628" s="576" t="s">
        <v>73</v>
      </c>
      <c r="D2628" s="581" t="s">
        <v>17935</v>
      </c>
      <c r="E2628" s="807">
        <v>4000</v>
      </c>
      <c r="F2628" s="576" t="s">
        <v>4954</v>
      </c>
      <c r="G2628" s="685" t="s">
        <v>4955</v>
      </c>
      <c r="H2628" s="685" t="s">
        <v>4956</v>
      </c>
      <c r="I2628" s="685" t="s">
        <v>802</v>
      </c>
      <c r="J2628" s="808" t="s">
        <v>802</v>
      </c>
      <c r="K2628" s="850">
        <v>2</v>
      </c>
      <c r="L2628" s="809">
        <v>3</v>
      </c>
      <c r="M2628" s="851">
        <v>12000</v>
      </c>
      <c r="N2628" s="811"/>
      <c r="O2628" s="812"/>
      <c r="P2628" s="810"/>
      <c r="Q2628" s="5"/>
    </row>
    <row r="2629" spans="1:17" s="770" customFormat="1" ht="24">
      <c r="A2629" s="730" t="s">
        <v>18850</v>
      </c>
      <c r="B2629" s="806" t="s">
        <v>7471</v>
      </c>
      <c r="C2629" s="576" t="s">
        <v>73</v>
      </c>
      <c r="D2629" s="581" t="s">
        <v>18046</v>
      </c>
      <c r="E2629" s="807">
        <v>5000</v>
      </c>
      <c r="F2629" s="576" t="s">
        <v>4957</v>
      </c>
      <c r="G2629" s="685" t="s">
        <v>4958</v>
      </c>
      <c r="H2629" s="685" t="s">
        <v>4959</v>
      </c>
      <c r="I2629" s="685" t="s">
        <v>18632</v>
      </c>
      <c r="J2629" s="808" t="s">
        <v>6567</v>
      </c>
      <c r="K2629" s="850">
        <v>1</v>
      </c>
      <c r="L2629" s="809">
        <v>5</v>
      </c>
      <c r="M2629" s="851">
        <v>25000</v>
      </c>
      <c r="N2629" s="811">
        <v>2</v>
      </c>
      <c r="O2629" s="812">
        <v>6</v>
      </c>
      <c r="P2629" s="810">
        <v>29825.34</v>
      </c>
      <c r="Q2629" s="5"/>
    </row>
    <row r="2630" spans="1:17" s="770" customFormat="1" ht="24">
      <c r="A2630" s="730" t="s">
        <v>18850</v>
      </c>
      <c r="B2630" s="806" t="s">
        <v>7471</v>
      </c>
      <c r="C2630" s="576" t="s">
        <v>73</v>
      </c>
      <c r="D2630" s="581" t="s">
        <v>18047</v>
      </c>
      <c r="E2630" s="807">
        <v>7000</v>
      </c>
      <c r="F2630" s="576" t="s">
        <v>4960</v>
      </c>
      <c r="G2630" s="685" t="s">
        <v>4961</v>
      </c>
      <c r="H2630" s="685" t="s">
        <v>2090</v>
      </c>
      <c r="I2630" s="685" t="s">
        <v>7123</v>
      </c>
      <c r="J2630" s="808" t="s">
        <v>6567</v>
      </c>
      <c r="K2630" s="850">
        <v>3</v>
      </c>
      <c r="L2630" s="809">
        <v>9</v>
      </c>
      <c r="M2630" s="851">
        <v>63000</v>
      </c>
      <c r="N2630" s="811">
        <v>2</v>
      </c>
      <c r="O2630" s="812">
        <v>6</v>
      </c>
      <c r="P2630" s="810">
        <v>41897.43</v>
      </c>
      <c r="Q2630" s="5"/>
    </row>
    <row r="2631" spans="1:17" s="770" customFormat="1" ht="24">
      <c r="A2631" s="730" t="s">
        <v>18850</v>
      </c>
      <c r="B2631" s="806" t="s">
        <v>7471</v>
      </c>
      <c r="C2631" s="576" t="s">
        <v>73</v>
      </c>
      <c r="D2631" s="581" t="s">
        <v>18049</v>
      </c>
      <c r="E2631" s="807">
        <v>7000</v>
      </c>
      <c r="F2631" s="576" t="s">
        <v>4962</v>
      </c>
      <c r="G2631" s="685" t="s">
        <v>4963</v>
      </c>
      <c r="H2631" s="685" t="s">
        <v>4424</v>
      </c>
      <c r="I2631" s="685" t="s">
        <v>18632</v>
      </c>
      <c r="J2631" s="808" t="s">
        <v>6567</v>
      </c>
      <c r="K2631" s="850">
        <v>1</v>
      </c>
      <c r="L2631" s="809">
        <v>4</v>
      </c>
      <c r="M2631" s="851">
        <v>28000</v>
      </c>
      <c r="N2631" s="811">
        <v>2</v>
      </c>
      <c r="O2631" s="812">
        <v>6</v>
      </c>
      <c r="P2631" s="810">
        <v>41965.48</v>
      </c>
      <c r="Q2631" s="5"/>
    </row>
    <row r="2632" spans="1:17" s="770" customFormat="1" ht="24">
      <c r="A2632" s="730" t="s">
        <v>18850</v>
      </c>
      <c r="B2632" s="806" t="s">
        <v>7471</v>
      </c>
      <c r="C2632" s="576" t="s">
        <v>73</v>
      </c>
      <c r="D2632" s="581" t="s">
        <v>18050</v>
      </c>
      <c r="E2632" s="807">
        <v>4000</v>
      </c>
      <c r="F2632" s="576" t="s">
        <v>4964</v>
      </c>
      <c r="G2632" s="685" t="s">
        <v>4965</v>
      </c>
      <c r="H2632" s="685" t="s">
        <v>952</v>
      </c>
      <c r="I2632" s="685" t="s">
        <v>7123</v>
      </c>
      <c r="J2632" s="808" t="s">
        <v>6567</v>
      </c>
      <c r="K2632" s="850">
        <v>1</v>
      </c>
      <c r="L2632" s="809">
        <v>10</v>
      </c>
      <c r="M2632" s="851">
        <v>40000</v>
      </c>
      <c r="N2632" s="811"/>
      <c r="O2632" s="812"/>
      <c r="P2632" s="810"/>
      <c r="Q2632" s="5"/>
    </row>
    <row r="2633" spans="1:17" s="770" customFormat="1" ht="24">
      <c r="A2633" s="730" t="s">
        <v>18850</v>
      </c>
      <c r="B2633" s="806" t="s">
        <v>7471</v>
      </c>
      <c r="C2633" s="576" t="s">
        <v>73</v>
      </c>
      <c r="D2633" s="581" t="s">
        <v>17958</v>
      </c>
      <c r="E2633" s="807">
        <v>5000</v>
      </c>
      <c r="F2633" s="576" t="s">
        <v>4966</v>
      </c>
      <c r="G2633" s="685" t="s">
        <v>4967</v>
      </c>
      <c r="H2633" s="685" t="s">
        <v>952</v>
      </c>
      <c r="I2633" s="685" t="s">
        <v>7123</v>
      </c>
      <c r="J2633" s="808" t="s">
        <v>6567</v>
      </c>
      <c r="K2633" s="850">
        <v>4</v>
      </c>
      <c r="L2633" s="809">
        <v>12</v>
      </c>
      <c r="M2633" s="851">
        <v>60000</v>
      </c>
      <c r="N2633" s="811">
        <v>2</v>
      </c>
      <c r="O2633" s="812">
        <v>6</v>
      </c>
      <c r="P2633" s="810">
        <v>29996.87</v>
      </c>
      <c r="Q2633" s="5"/>
    </row>
    <row r="2634" spans="1:17" s="770" customFormat="1" ht="24">
      <c r="A2634" s="730" t="s">
        <v>18850</v>
      </c>
      <c r="B2634" s="806" t="s">
        <v>7471</v>
      </c>
      <c r="C2634" s="576" t="s">
        <v>73</v>
      </c>
      <c r="D2634" s="581" t="s">
        <v>1929</v>
      </c>
      <c r="E2634" s="807">
        <v>3000</v>
      </c>
      <c r="F2634" s="576" t="s">
        <v>4968</v>
      </c>
      <c r="G2634" s="685" t="s">
        <v>4969</v>
      </c>
      <c r="H2634" s="685" t="s">
        <v>1929</v>
      </c>
      <c r="I2634" s="685" t="s">
        <v>4118</v>
      </c>
      <c r="J2634" s="808" t="s">
        <v>15849</v>
      </c>
      <c r="K2634" s="850">
        <v>1</v>
      </c>
      <c r="L2634" s="809">
        <v>3</v>
      </c>
      <c r="M2634" s="851">
        <v>9000</v>
      </c>
      <c r="N2634" s="811">
        <v>2</v>
      </c>
      <c r="O2634" s="812">
        <v>6</v>
      </c>
      <c r="P2634" s="810">
        <v>17977.080000000002</v>
      </c>
      <c r="Q2634" s="5"/>
    </row>
    <row r="2635" spans="1:17" s="770" customFormat="1" ht="24">
      <c r="A2635" s="730" t="s">
        <v>18850</v>
      </c>
      <c r="B2635" s="806" t="s">
        <v>7471</v>
      </c>
      <c r="C2635" s="576" t="s">
        <v>73</v>
      </c>
      <c r="D2635" s="581" t="s">
        <v>17971</v>
      </c>
      <c r="E2635" s="807">
        <v>7200</v>
      </c>
      <c r="F2635" s="576" t="s">
        <v>4970</v>
      </c>
      <c r="G2635" s="685" t="s">
        <v>4971</v>
      </c>
      <c r="H2635" s="685" t="s">
        <v>952</v>
      </c>
      <c r="I2635" s="685" t="s">
        <v>7123</v>
      </c>
      <c r="J2635" s="808" t="s">
        <v>6567</v>
      </c>
      <c r="K2635" s="850">
        <v>4</v>
      </c>
      <c r="L2635" s="809">
        <v>12</v>
      </c>
      <c r="M2635" s="851">
        <v>86400</v>
      </c>
      <c r="N2635" s="811">
        <v>2</v>
      </c>
      <c r="O2635" s="812">
        <v>6</v>
      </c>
      <c r="P2635" s="810">
        <v>43197.5</v>
      </c>
      <c r="Q2635" s="5"/>
    </row>
    <row r="2636" spans="1:17" s="770" customFormat="1">
      <c r="A2636" s="730" t="s">
        <v>18850</v>
      </c>
      <c r="B2636" s="806" t="s">
        <v>7471</v>
      </c>
      <c r="C2636" s="576" t="s">
        <v>73</v>
      </c>
      <c r="D2636" s="581" t="s">
        <v>4114</v>
      </c>
      <c r="E2636" s="807">
        <v>3000</v>
      </c>
      <c r="F2636" s="576" t="s">
        <v>4972</v>
      </c>
      <c r="G2636" s="685" t="s">
        <v>4973</v>
      </c>
      <c r="H2636" s="685" t="s">
        <v>4258</v>
      </c>
      <c r="I2636" s="685" t="s">
        <v>4258</v>
      </c>
      <c r="J2636" s="808" t="s">
        <v>6567</v>
      </c>
      <c r="K2636" s="850">
        <v>2</v>
      </c>
      <c r="L2636" s="809">
        <v>10</v>
      </c>
      <c r="M2636" s="851">
        <v>30000</v>
      </c>
      <c r="N2636" s="811"/>
      <c r="O2636" s="812"/>
      <c r="P2636" s="810"/>
      <c r="Q2636" s="5"/>
    </row>
    <row r="2637" spans="1:17" s="770" customFormat="1" ht="24">
      <c r="A2637" s="730" t="s">
        <v>18850</v>
      </c>
      <c r="B2637" s="806" t="s">
        <v>7471</v>
      </c>
      <c r="C2637" s="576" t="s">
        <v>73</v>
      </c>
      <c r="D2637" s="581" t="s">
        <v>4201</v>
      </c>
      <c r="E2637" s="807">
        <v>5000</v>
      </c>
      <c r="F2637" s="576" t="s">
        <v>4974</v>
      </c>
      <c r="G2637" s="685" t="s">
        <v>4975</v>
      </c>
      <c r="H2637" s="685" t="s">
        <v>952</v>
      </c>
      <c r="I2637" s="685" t="s">
        <v>7123</v>
      </c>
      <c r="J2637" s="808" t="s">
        <v>6567</v>
      </c>
      <c r="K2637" s="850">
        <v>1</v>
      </c>
      <c r="L2637" s="809">
        <v>5</v>
      </c>
      <c r="M2637" s="851">
        <v>25000</v>
      </c>
      <c r="N2637" s="811"/>
      <c r="O2637" s="812"/>
      <c r="P2637" s="810"/>
      <c r="Q2637" s="5"/>
    </row>
    <row r="2638" spans="1:17" s="770" customFormat="1" ht="24">
      <c r="A2638" s="730" t="s">
        <v>18850</v>
      </c>
      <c r="B2638" s="806" t="s">
        <v>7471</v>
      </c>
      <c r="C2638" s="576" t="s">
        <v>73</v>
      </c>
      <c r="D2638" s="581" t="s">
        <v>18033</v>
      </c>
      <c r="E2638" s="807">
        <v>4500</v>
      </c>
      <c r="F2638" s="576" t="s">
        <v>4976</v>
      </c>
      <c r="G2638" s="685" t="s">
        <v>4977</v>
      </c>
      <c r="H2638" s="685" t="s">
        <v>825</v>
      </c>
      <c r="I2638" s="685" t="s">
        <v>825</v>
      </c>
      <c r="J2638" s="808" t="s">
        <v>6567</v>
      </c>
      <c r="K2638" s="850">
        <v>1</v>
      </c>
      <c r="L2638" s="809">
        <v>1</v>
      </c>
      <c r="M2638" s="851">
        <v>4500</v>
      </c>
      <c r="N2638" s="811"/>
      <c r="O2638" s="812"/>
      <c r="P2638" s="810"/>
      <c r="Q2638" s="5"/>
    </row>
    <row r="2639" spans="1:17" s="770" customFormat="1" ht="24">
      <c r="A2639" s="730" t="s">
        <v>18850</v>
      </c>
      <c r="B2639" s="806" t="s">
        <v>7471</v>
      </c>
      <c r="C2639" s="576" t="s">
        <v>73</v>
      </c>
      <c r="D2639" s="581" t="s">
        <v>15806</v>
      </c>
      <c r="E2639" s="807">
        <v>5500</v>
      </c>
      <c r="F2639" s="576" t="s">
        <v>4978</v>
      </c>
      <c r="G2639" s="685" t="s">
        <v>4979</v>
      </c>
      <c r="H2639" s="685" t="s">
        <v>887</v>
      </c>
      <c r="I2639" s="685" t="s">
        <v>4258</v>
      </c>
      <c r="J2639" s="808" t="s">
        <v>6567</v>
      </c>
      <c r="K2639" s="850">
        <v>2</v>
      </c>
      <c r="L2639" s="809">
        <v>3</v>
      </c>
      <c r="M2639" s="851">
        <v>16500</v>
      </c>
      <c r="N2639" s="811"/>
      <c r="O2639" s="812"/>
      <c r="P2639" s="810"/>
      <c r="Q2639" s="5"/>
    </row>
    <row r="2640" spans="1:17" s="770" customFormat="1" ht="24">
      <c r="A2640" s="730" t="s">
        <v>18850</v>
      </c>
      <c r="B2640" s="806" t="s">
        <v>7471</v>
      </c>
      <c r="C2640" s="576" t="s">
        <v>73</v>
      </c>
      <c r="D2640" s="581" t="s">
        <v>18051</v>
      </c>
      <c r="E2640" s="807">
        <v>5000</v>
      </c>
      <c r="F2640" s="576" t="s">
        <v>4980</v>
      </c>
      <c r="G2640" s="685" t="s">
        <v>4981</v>
      </c>
      <c r="H2640" s="685" t="s">
        <v>2090</v>
      </c>
      <c r="I2640" s="685" t="s">
        <v>7123</v>
      </c>
      <c r="J2640" s="808" t="s">
        <v>6567</v>
      </c>
      <c r="K2640" s="850">
        <v>2</v>
      </c>
      <c r="L2640" s="809">
        <v>6</v>
      </c>
      <c r="M2640" s="851">
        <v>30000</v>
      </c>
      <c r="N2640" s="811">
        <v>2</v>
      </c>
      <c r="O2640" s="812">
        <v>6</v>
      </c>
      <c r="P2640" s="810">
        <v>29973.96</v>
      </c>
      <c r="Q2640" s="5"/>
    </row>
    <row r="2641" spans="1:17" s="770" customFormat="1" ht="36">
      <c r="A2641" s="730" t="s">
        <v>18850</v>
      </c>
      <c r="B2641" s="806" t="s">
        <v>7471</v>
      </c>
      <c r="C2641" s="576" t="s">
        <v>73</v>
      </c>
      <c r="D2641" s="581" t="s">
        <v>18052</v>
      </c>
      <c r="E2641" s="807">
        <v>4000</v>
      </c>
      <c r="F2641" s="576" t="s">
        <v>4982</v>
      </c>
      <c r="G2641" s="685" t="s">
        <v>4983</v>
      </c>
      <c r="H2641" s="685" t="s">
        <v>4984</v>
      </c>
      <c r="I2641" s="685" t="s">
        <v>7123</v>
      </c>
      <c r="J2641" s="808" t="s">
        <v>6567</v>
      </c>
      <c r="K2641" s="850">
        <v>1</v>
      </c>
      <c r="L2641" s="809">
        <v>10</v>
      </c>
      <c r="M2641" s="851">
        <v>40000</v>
      </c>
      <c r="N2641" s="811">
        <v>2</v>
      </c>
      <c r="O2641" s="812">
        <v>6</v>
      </c>
      <c r="P2641" s="810">
        <v>23977.22</v>
      </c>
      <c r="Q2641" s="5"/>
    </row>
    <row r="2642" spans="1:17" s="770" customFormat="1" ht="36">
      <c r="A2642" s="730" t="s">
        <v>18850</v>
      </c>
      <c r="B2642" s="806" t="s">
        <v>7471</v>
      </c>
      <c r="C2642" s="576" t="s">
        <v>73</v>
      </c>
      <c r="D2642" s="581" t="s">
        <v>18053</v>
      </c>
      <c r="E2642" s="807">
        <v>10000</v>
      </c>
      <c r="F2642" s="576" t="s">
        <v>4985</v>
      </c>
      <c r="G2642" s="685" t="s">
        <v>4986</v>
      </c>
      <c r="H2642" s="685" t="s">
        <v>952</v>
      </c>
      <c r="I2642" s="685" t="s">
        <v>7123</v>
      </c>
      <c r="J2642" s="808" t="s">
        <v>6567</v>
      </c>
      <c r="K2642" s="850">
        <v>2</v>
      </c>
      <c r="L2642" s="809">
        <v>5</v>
      </c>
      <c r="M2642" s="851">
        <v>50000</v>
      </c>
      <c r="N2642" s="811"/>
      <c r="O2642" s="812"/>
      <c r="P2642" s="810"/>
      <c r="Q2642" s="5"/>
    </row>
    <row r="2643" spans="1:17" s="770" customFormat="1" ht="48">
      <c r="A2643" s="730" t="s">
        <v>18850</v>
      </c>
      <c r="B2643" s="806" t="s">
        <v>7471</v>
      </c>
      <c r="C2643" s="576" t="s">
        <v>73</v>
      </c>
      <c r="D2643" s="581" t="s">
        <v>18860</v>
      </c>
      <c r="E2643" s="807">
        <v>14000</v>
      </c>
      <c r="F2643" s="576" t="s">
        <v>18861</v>
      </c>
      <c r="G2643" s="685" t="s">
        <v>18862</v>
      </c>
      <c r="H2643" s="685" t="s">
        <v>18863</v>
      </c>
      <c r="I2643" s="685" t="s">
        <v>18632</v>
      </c>
      <c r="J2643" s="808" t="s">
        <v>6567</v>
      </c>
      <c r="K2643" s="850">
        <v>2</v>
      </c>
      <c r="L2643" s="809">
        <v>10</v>
      </c>
      <c r="M2643" s="851">
        <v>140000</v>
      </c>
      <c r="N2643" s="811"/>
      <c r="O2643" s="812"/>
      <c r="P2643" s="810"/>
      <c r="Q2643" s="5"/>
    </row>
    <row r="2644" spans="1:17" s="770" customFormat="1" ht="36">
      <c r="A2644" s="730" t="s">
        <v>18850</v>
      </c>
      <c r="B2644" s="806" t="s">
        <v>7471</v>
      </c>
      <c r="C2644" s="576" t="s">
        <v>73</v>
      </c>
      <c r="D2644" s="581" t="s">
        <v>18054</v>
      </c>
      <c r="E2644" s="807">
        <v>2000</v>
      </c>
      <c r="F2644" s="576" t="s">
        <v>4987</v>
      </c>
      <c r="G2644" s="685" t="s">
        <v>4988</v>
      </c>
      <c r="H2644" s="685" t="s">
        <v>4989</v>
      </c>
      <c r="I2644" s="685" t="s">
        <v>802</v>
      </c>
      <c r="J2644" s="808" t="s">
        <v>802</v>
      </c>
      <c r="K2644" s="850">
        <v>1</v>
      </c>
      <c r="L2644" s="809">
        <v>3</v>
      </c>
      <c r="M2644" s="851">
        <v>6000</v>
      </c>
      <c r="N2644" s="811">
        <v>2</v>
      </c>
      <c r="O2644" s="812">
        <v>6</v>
      </c>
      <c r="P2644" s="810">
        <v>12000</v>
      </c>
      <c r="Q2644" s="5"/>
    </row>
    <row r="2645" spans="1:17" s="770" customFormat="1" ht="24">
      <c r="A2645" s="730" t="s">
        <v>18850</v>
      </c>
      <c r="B2645" s="806" t="s">
        <v>7471</v>
      </c>
      <c r="C2645" s="576" t="s">
        <v>73</v>
      </c>
      <c r="D2645" s="581" t="s">
        <v>4238</v>
      </c>
      <c r="E2645" s="807">
        <v>6000</v>
      </c>
      <c r="F2645" s="576" t="s">
        <v>4990</v>
      </c>
      <c r="G2645" s="685" t="s">
        <v>4991</v>
      </c>
      <c r="H2645" s="685" t="s">
        <v>3289</v>
      </c>
      <c r="I2645" s="685" t="s">
        <v>7123</v>
      </c>
      <c r="J2645" s="808" t="s">
        <v>6567</v>
      </c>
      <c r="K2645" s="850">
        <v>4</v>
      </c>
      <c r="L2645" s="809">
        <v>11</v>
      </c>
      <c r="M2645" s="851">
        <v>66000</v>
      </c>
      <c r="N2645" s="811">
        <v>2</v>
      </c>
      <c r="O2645" s="812">
        <v>6</v>
      </c>
      <c r="P2645" s="810">
        <v>36000</v>
      </c>
      <c r="Q2645" s="5"/>
    </row>
    <row r="2646" spans="1:17" s="770" customFormat="1" ht="24">
      <c r="A2646" s="730" t="s">
        <v>18850</v>
      </c>
      <c r="B2646" s="806" t="s">
        <v>7471</v>
      </c>
      <c r="C2646" s="576" t="s">
        <v>73</v>
      </c>
      <c r="D2646" s="581" t="s">
        <v>17935</v>
      </c>
      <c r="E2646" s="807">
        <v>4000</v>
      </c>
      <c r="F2646" s="576" t="s">
        <v>4992</v>
      </c>
      <c r="G2646" s="685" t="s">
        <v>4993</v>
      </c>
      <c r="H2646" s="685" t="s">
        <v>812</v>
      </c>
      <c r="I2646" s="685" t="s">
        <v>7123</v>
      </c>
      <c r="J2646" s="808" t="s">
        <v>6567</v>
      </c>
      <c r="K2646" s="850">
        <v>2</v>
      </c>
      <c r="L2646" s="809">
        <v>6</v>
      </c>
      <c r="M2646" s="851">
        <v>24000</v>
      </c>
      <c r="N2646" s="811">
        <v>2</v>
      </c>
      <c r="O2646" s="812">
        <v>6</v>
      </c>
      <c r="P2646" s="810">
        <v>24000</v>
      </c>
      <c r="Q2646" s="5"/>
    </row>
    <row r="2647" spans="1:17" s="770" customFormat="1" ht="36">
      <c r="A2647" s="730" t="s">
        <v>18850</v>
      </c>
      <c r="B2647" s="806" t="s">
        <v>7471</v>
      </c>
      <c r="C2647" s="576" t="s">
        <v>73</v>
      </c>
      <c r="D2647" s="581" t="s">
        <v>18055</v>
      </c>
      <c r="E2647" s="807">
        <v>8000</v>
      </c>
      <c r="F2647" s="576" t="s">
        <v>4994</v>
      </c>
      <c r="G2647" s="685" t="s">
        <v>4995</v>
      </c>
      <c r="H2647" s="685" t="s">
        <v>952</v>
      </c>
      <c r="I2647" s="685" t="s">
        <v>7123</v>
      </c>
      <c r="J2647" s="808" t="s">
        <v>6567</v>
      </c>
      <c r="K2647" s="850">
        <v>1</v>
      </c>
      <c r="L2647" s="809">
        <v>1</v>
      </c>
      <c r="M2647" s="851">
        <v>8000</v>
      </c>
      <c r="N2647" s="811"/>
      <c r="O2647" s="812"/>
      <c r="P2647" s="810"/>
      <c r="Q2647" s="5"/>
    </row>
    <row r="2648" spans="1:17" s="770" customFormat="1" ht="60">
      <c r="A2648" s="730" t="s">
        <v>18850</v>
      </c>
      <c r="B2648" s="806" t="s">
        <v>7471</v>
      </c>
      <c r="C2648" s="576" t="s">
        <v>73</v>
      </c>
      <c r="D2648" s="581" t="s">
        <v>18056</v>
      </c>
      <c r="E2648" s="807">
        <v>7500</v>
      </c>
      <c r="F2648" s="576" t="s">
        <v>4996</v>
      </c>
      <c r="G2648" s="685" t="s">
        <v>4997</v>
      </c>
      <c r="H2648" s="685" t="s">
        <v>4998</v>
      </c>
      <c r="I2648" s="685" t="s">
        <v>18632</v>
      </c>
      <c r="J2648" s="808" t="s">
        <v>6567</v>
      </c>
      <c r="K2648" s="850">
        <v>1</v>
      </c>
      <c r="L2648" s="809">
        <v>4</v>
      </c>
      <c r="M2648" s="851">
        <v>30000</v>
      </c>
      <c r="N2648" s="811"/>
      <c r="O2648" s="812"/>
      <c r="P2648" s="810"/>
      <c r="Q2648" s="5"/>
    </row>
    <row r="2649" spans="1:17" s="770" customFormat="1" ht="36">
      <c r="A2649" s="730" t="s">
        <v>18850</v>
      </c>
      <c r="B2649" s="806" t="s">
        <v>7471</v>
      </c>
      <c r="C2649" s="576" t="s">
        <v>73</v>
      </c>
      <c r="D2649" s="581" t="s">
        <v>18035</v>
      </c>
      <c r="E2649" s="807">
        <v>3500</v>
      </c>
      <c r="F2649" s="576" t="s">
        <v>4999</v>
      </c>
      <c r="G2649" s="685" t="s">
        <v>5000</v>
      </c>
      <c r="H2649" s="685" t="s">
        <v>5001</v>
      </c>
      <c r="I2649" s="685" t="s">
        <v>18632</v>
      </c>
      <c r="J2649" s="808" t="s">
        <v>6567</v>
      </c>
      <c r="K2649" s="850">
        <v>3</v>
      </c>
      <c r="L2649" s="809">
        <v>9</v>
      </c>
      <c r="M2649" s="851">
        <v>31500</v>
      </c>
      <c r="N2649" s="811">
        <v>2</v>
      </c>
      <c r="O2649" s="812">
        <v>4</v>
      </c>
      <c r="P2649" s="810">
        <v>21000</v>
      </c>
      <c r="Q2649" s="5"/>
    </row>
    <row r="2650" spans="1:17" s="770" customFormat="1" ht="24">
      <c r="A2650" s="730" t="s">
        <v>18850</v>
      </c>
      <c r="B2650" s="806" t="s">
        <v>7471</v>
      </c>
      <c r="C2650" s="576" t="s">
        <v>73</v>
      </c>
      <c r="D2650" s="581" t="s">
        <v>18057</v>
      </c>
      <c r="E2650" s="807">
        <v>4500</v>
      </c>
      <c r="F2650" s="576" t="s">
        <v>5002</v>
      </c>
      <c r="G2650" s="685" t="s">
        <v>5003</v>
      </c>
      <c r="H2650" s="685" t="s">
        <v>5004</v>
      </c>
      <c r="I2650" s="685" t="s">
        <v>802</v>
      </c>
      <c r="J2650" s="808" t="s">
        <v>802</v>
      </c>
      <c r="K2650" s="850">
        <v>1</v>
      </c>
      <c r="L2650" s="809">
        <v>6</v>
      </c>
      <c r="M2650" s="851">
        <v>27000</v>
      </c>
      <c r="N2650" s="811"/>
      <c r="O2650" s="812"/>
      <c r="P2650" s="810"/>
      <c r="Q2650" s="5"/>
    </row>
    <row r="2651" spans="1:17" s="770" customFormat="1" ht="24">
      <c r="A2651" s="730" t="s">
        <v>18850</v>
      </c>
      <c r="B2651" s="806" t="s">
        <v>7471</v>
      </c>
      <c r="C2651" s="576" t="s">
        <v>73</v>
      </c>
      <c r="D2651" s="581" t="s">
        <v>3224</v>
      </c>
      <c r="E2651" s="807">
        <v>7500</v>
      </c>
      <c r="F2651" s="576" t="s">
        <v>5005</v>
      </c>
      <c r="G2651" s="685" t="s">
        <v>5006</v>
      </c>
      <c r="H2651" s="685" t="s">
        <v>812</v>
      </c>
      <c r="I2651" s="685" t="s">
        <v>7123</v>
      </c>
      <c r="J2651" s="808" t="s">
        <v>6567</v>
      </c>
      <c r="K2651" s="850">
        <v>2</v>
      </c>
      <c r="L2651" s="809">
        <v>5</v>
      </c>
      <c r="M2651" s="851">
        <v>37500</v>
      </c>
      <c r="N2651" s="811">
        <v>2</v>
      </c>
      <c r="O2651" s="812">
        <v>6</v>
      </c>
      <c r="P2651" s="810">
        <v>44906.25</v>
      </c>
      <c r="Q2651" s="5"/>
    </row>
    <row r="2652" spans="1:17" s="770" customFormat="1" ht="24">
      <c r="A2652" s="730" t="s">
        <v>18850</v>
      </c>
      <c r="B2652" s="806" t="s">
        <v>7471</v>
      </c>
      <c r="C2652" s="576" t="s">
        <v>73</v>
      </c>
      <c r="D2652" s="581" t="s">
        <v>18058</v>
      </c>
      <c r="E2652" s="807">
        <v>6500</v>
      </c>
      <c r="F2652" s="576" t="s">
        <v>5005</v>
      </c>
      <c r="G2652" s="685" t="s">
        <v>5006</v>
      </c>
      <c r="H2652" s="685" t="s">
        <v>812</v>
      </c>
      <c r="I2652" s="685" t="s">
        <v>7123</v>
      </c>
      <c r="J2652" s="813" t="s">
        <v>6567</v>
      </c>
      <c r="K2652" s="850">
        <v>2</v>
      </c>
      <c r="L2652" s="809">
        <v>3</v>
      </c>
      <c r="M2652" s="851">
        <v>19500</v>
      </c>
      <c r="N2652" s="811"/>
      <c r="O2652" s="812"/>
      <c r="P2652" s="810"/>
      <c r="Q2652" s="5"/>
    </row>
    <row r="2653" spans="1:17" s="770" customFormat="1" ht="24">
      <c r="A2653" s="730" t="s">
        <v>18850</v>
      </c>
      <c r="B2653" s="806" t="s">
        <v>7471</v>
      </c>
      <c r="C2653" s="576" t="s">
        <v>73</v>
      </c>
      <c r="D2653" s="581" t="s">
        <v>18044</v>
      </c>
      <c r="E2653" s="807">
        <v>6000</v>
      </c>
      <c r="F2653" s="576" t="s">
        <v>5007</v>
      </c>
      <c r="G2653" s="685" t="s">
        <v>5008</v>
      </c>
      <c r="H2653" s="685" t="s">
        <v>4724</v>
      </c>
      <c r="I2653" s="685" t="s">
        <v>7123</v>
      </c>
      <c r="J2653" s="808" t="s">
        <v>6567</v>
      </c>
      <c r="K2653" s="850">
        <v>3</v>
      </c>
      <c r="L2653" s="809">
        <v>7</v>
      </c>
      <c r="M2653" s="851">
        <v>42000</v>
      </c>
      <c r="N2653" s="811"/>
      <c r="O2653" s="812"/>
      <c r="P2653" s="810"/>
      <c r="Q2653" s="5"/>
    </row>
    <row r="2654" spans="1:17" s="770" customFormat="1" ht="24">
      <c r="A2654" s="730" t="s">
        <v>18850</v>
      </c>
      <c r="B2654" s="806" t="s">
        <v>7471</v>
      </c>
      <c r="C2654" s="576" t="s">
        <v>73</v>
      </c>
      <c r="D2654" s="581" t="s">
        <v>18864</v>
      </c>
      <c r="E2654" s="807">
        <v>7000</v>
      </c>
      <c r="F2654" s="576" t="s">
        <v>18865</v>
      </c>
      <c r="G2654" s="685" t="s">
        <v>18866</v>
      </c>
      <c r="H2654" s="685" t="s">
        <v>825</v>
      </c>
      <c r="I2654" s="685" t="s">
        <v>825</v>
      </c>
      <c r="J2654" s="808" t="s">
        <v>6567</v>
      </c>
      <c r="K2654" s="850">
        <v>4</v>
      </c>
      <c r="L2654" s="809">
        <v>11</v>
      </c>
      <c r="M2654" s="851">
        <v>77000</v>
      </c>
      <c r="N2654" s="811">
        <v>2</v>
      </c>
      <c r="O2654" s="812">
        <v>4</v>
      </c>
      <c r="P2654" s="810">
        <v>41955.28</v>
      </c>
      <c r="Q2654" s="5"/>
    </row>
    <row r="2655" spans="1:17" s="770" customFormat="1" ht="36">
      <c r="A2655" s="730" t="s">
        <v>18850</v>
      </c>
      <c r="B2655" s="806" t="s">
        <v>7471</v>
      </c>
      <c r="C2655" s="576" t="s">
        <v>73</v>
      </c>
      <c r="D2655" s="581" t="s">
        <v>18059</v>
      </c>
      <c r="E2655" s="807">
        <v>8000</v>
      </c>
      <c r="F2655" s="576" t="s">
        <v>5009</v>
      </c>
      <c r="G2655" s="685" t="s">
        <v>5010</v>
      </c>
      <c r="H2655" s="685" t="s">
        <v>1688</v>
      </c>
      <c r="I2655" s="685" t="s">
        <v>1688</v>
      </c>
      <c r="J2655" s="808" t="s">
        <v>6567</v>
      </c>
      <c r="K2655" s="850">
        <v>1</v>
      </c>
      <c r="L2655" s="809">
        <v>1</v>
      </c>
      <c r="M2655" s="851">
        <v>8000</v>
      </c>
      <c r="N2655" s="811"/>
      <c r="O2655" s="812"/>
      <c r="P2655" s="810"/>
      <c r="Q2655" s="5"/>
    </row>
    <row r="2656" spans="1:17" s="770" customFormat="1" ht="24">
      <c r="A2656" s="730" t="s">
        <v>18850</v>
      </c>
      <c r="B2656" s="806" t="s">
        <v>7471</v>
      </c>
      <c r="C2656" s="576" t="s">
        <v>73</v>
      </c>
      <c r="D2656" s="581" t="s">
        <v>18060</v>
      </c>
      <c r="E2656" s="807">
        <v>6000</v>
      </c>
      <c r="F2656" s="576" t="s">
        <v>5011</v>
      </c>
      <c r="G2656" s="685" t="s">
        <v>5012</v>
      </c>
      <c r="H2656" s="685" t="s">
        <v>5013</v>
      </c>
      <c r="I2656" s="685" t="s">
        <v>1031</v>
      </c>
      <c r="J2656" s="808" t="s">
        <v>18633</v>
      </c>
      <c r="K2656" s="850">
        <v>1</v>
      </c>
      <c r="L2656" s="809">
        <v>1</v>
      </c>
      <c r="M2656" s="851">
        <v>6000</v>
      </c>
      <c r="N2656" s="811"/>
      <c r="O2656" s="812"/>
      <c r="P2656" s="810"/>
      <c r="Q2656" s="5"/>
    </row>
    <row r="2657" spans="1:17" s="770" customFormat="1" ht="36">
      <c r="A2657" s="730" t="s">
        <v>18850</v>
      </c>
      <c r="B2657" s="806" t="s">
        <v>7471</v>
      </c>
      <c r="C2657" s="576" t="s">
        <v>73</v>
      </c>
      <c r="D2657" s="581" t="s">
        <v>18144</v>
      </c>
      <c r="E2657" s="807">
        <v>6500</v>
      </c>
      <c r="F2657" s="576" t="s">
        <v>5011</v>
      </c>
      <c r="G2657" s="685" t="s">
        <v>5012</v>
      </c>
      <c r="H2657" s="685" t="s">
        <v>5013</v>
      </c>
      <c r="I2657" s="685" t="s">
        <v>1031</v>
      </c>
      <c r="J2657" s="808" t="s">
        <v>18633</v>
      </c>
      <c r="K2657" s="850"/>
      <c r="L2657" s="809"/>
      <c r="M2657" s="851"/>
      <c r="N2657" s="811">
        <v>2</v>
      </c>
      <c r="O2657" s="812">
        <v>5</v>
      </c>
      <c r="P2657" s="810">
        <v>33874.93</v>
      </c>
      <c r="Q2657" s="5"/>
    </row>
    <row r="2658" spans="1:17" s="770" customFormat="1" ht="72">
      <c r="A2658" s="730" t="s">
        <v>18850</v>
      </c>
      <c r="B2658" s="806" t="s">
        <v>7471</v>
      </c>
      <c r="C2658" s="576" t="s">
        <v>73</v>
      </c>
      <c r="D2658" s="581" t="s">
        <v>17993</v>
      </c>
      <c r="E2658" s="807">
        <v>4500</v>
      </c>
      <c r="F2658" s="576" t="s">
        <v>5014</v>
      </c>
      <c r="G2658" s="685" t="s">
        <v>5015</v>
      </c>
      <c r="H2658" s="685" t="s">
        <v>5016</v>
      </c>
      <c r="I2658" s="685" t="s">
        <v>7123</v>
      </c>
      <c r="J2658" s="808" t="s">
        <v>6567</v>
      </c>
      <c r="K2658" s="850">
        <v>4</v>
      </c>
      <c r="L2658" s="809">
        <v>12</v>
      </c>
      <c r="M2658" s="851">
        <v>54000</v>
      </c>
      <c r="N2658" s="811">
        <v>2</v>
      </c>
      <c r="O2658" s="812">
        <v>6</v>
      </c>
      <c r="P2658" s="810">
        <v>27000</v>
      </c>
      <c r="Q2658" s="5"/>
    </row>
    <row r="2659" spans="1:17" s="770" customFormat="1" ht="36">
      <c r="A2659" s="730" t="s">
        <v>18850</v>
      </c>
      <c r="B2659" s="806" t="s">
        <v>7471</v>
      </c>
      <c r="C2659" s="576" t="s">
        <v>73</v>
      </c>
      <c r="D2659" s="581" t="s">
        <v>18061</v>
      </c>
      <c r="E2659" s="807">
        <v>3500</v>
      </c>
      <c r="F2659" s="576" t="s">
        <v>5017</v>
      </c>
      <c r="G2659" s="685" t="s">
        <v>5018</v>
      </c>
      <c r="H2659" s="685" t="s">
        <v>4483</v>
      </c>
      <c r="I2659" s="685" t="s">
        <v>18632</v>
      </c>
      <c r="J2659" s="808" t="s">
        <v>6567</v>
      </c>
      <c r="K2659" s="850">
        <v>4</v>
      </c>
      <c r="L2659" s="809">
        <v>12</v>
      </c>
      <c r="M2659" s="851">
        <v>42000</v>
      </c>
      <c r="N2659" s="811">
        <v>2</v>
      </c>
      <c r="O2659" s="812">
        <v>6</v>
      </c>
      <c r="P2659" s="810">
        <v>20995.870000000003</v>
      </c>
      <c r="Q2659" s="5"/>
    </row>
    <row r="2660" spans="1:17" s="770" customFormat="1" ht="24">
      <c r="A2660" s="730" t="s">
        <v>18850</v>
      </c>
      <c r="B2660" s="806" t="s">
        <v>7471</v>
      </c>
      <c r="C2660" s="576" t="s">
        <v>73</v>
      </c>
      <c r="D2660" s="581" t="s">
        <v>17984</v>
      </c>
      <c r="E2660" s="807">
        <v>2500</v>
      </c>
      <c r="F2660" s="576" t="s">
        <v>5019</v>
      </c>
      <c r="G2660" s="685" t="s">
        <v>5020</v>
      </c>
      <c r="H2660" s="685" t="s">
        <v>3683</v>
      </c>
      <c r="I2660" s="685" t="s">
        <v>1031</v>
      </c>
      <c r="J2660" s="808" t="s">
        <v>18633</v>
      </c>
      <c r="K2660" s="850">
        <v>1</v>
      </c>
      <c r="L2660" s="809">
        <v>3</v>
      </c>
      <c r="M2660" s="851">
        <v>7500</v>
      </c>
      <c r="N2660" s="811">
        <v>2</v>
      </c>
      <c r="O2660" s="812">
        <v>6</v>
      </c>
      <c r="P2660" s="810">
        <v>15000</v>
      </c>
      <c r="Q2660" s="5"/>
    </row>
    <row r="2661" spans="1:17" s="770" customFormat="1" ht="36">
      <c r="A2661" s="730" t="s">
        <v>18850</v>
      </c>
      <c r="B2661" s="806" t="s">
        <v>7471</v>
      </c>
      <c r="C2661" s="576" t="s">
        <v>73</v>
      </c>
      <c r="D2661" s="581" t="s">
        <v>18062</v>
      </c>
      <c r="E2661" s="807">
        <v>5500</v>
      </c>
      <c r="F2661" s="576" t="s">
        <v>5021</v>
      </c>
      <c r="G2661" s="685" t="s">
        <v>5022</v>
      </c>
      <c r="H2661" s="685" t="s">
        <v>4831</v>
      </c>
      <c r="I2661" s="685" t="s">
        <v>18632</v>
      </c>
      <c r="J2661" s="808" t="s">
        <v>6567</v>
      </c>
      <c r="K2661" s="850">
        <v>3</v>
      </c>
      <c r="L2661" s="809">
        <v>6</v>
      </c>
      <c r="M2661" s="851">
        <v>33000</v>
      </c>
      <c r="N2661" s="811"/>
      <c r="O2661" s="812"/>
      <c r="P2661" s="810"/>
      <c r="Q2661" s="5"/>
    </row>
    <row r="2662" spans="1:17" s="770" customFormat="1" ht="24">
      <c r="A2662" s="730" t="s">
        <v>18850</v>
      </c>
      <c r="B2662" s="806" t="s">
        <v>7471</v>
      </c>
      <c r="C2662" s="576" t="s">
        <v>73</v>
      </c>
      <c r="D2662" s="581" t="s">
        <v>18063</v>
      </c>
      <c r="E2662" s="807">
        <v>4500</v>
      </c>
      <c r="F2662" s="576" t="s">
        <v>5023</v>
      </c>
      <c r="G2662" s="685" t="s">
        <v>5024</v>
      </c>
      <c r="H2662" s="685" t="s">
        <v>4483</v>
      </c>
      <c r="I2662" s="685" t="s">
        <v>18632</v>
      </c>
      <c r="J2662" s="808" t="s">
        <v>6567</v>
      </c>
      <c r="K2662" s="850">
        <v>4</v>
      </c>
      <c r="L2662" s="809">
        <v>12</v>
      </c>
      <c r="M2662" s="851">
        <v>54000</v>
      </c>
      <c r="N2662" s="811">
        <v>2</v>
      </c>
      <c r="O2662" s="812">
        <v>6</v>
      </c>
      <c r="P2662" s="810">
        <v>26960.93</v>
      </c>
      <c r="Q2662" s="5"/>
    </row>
    <row r="2663" spans="1:17" s="770" customFormat="1" ht="24">
      <c r="A2663" s="730" t="s">
        <v>18850</v>
      </c>
      <c r="B2663" s="806" t="s">
        <v>7471</v>
      </c>
      <c r="C2663" s="576" t="s">
        <v>73</v>
      </c>
      <c r="D2663" s="581" t="s">
        <v>4114</v>
      </c>
      <c r="E2663" s="807">
        <v>5000</v>
      </c>
      <c r="F2663" s="576" t="s">
        <v>5025</v>
      </c>
      <c r="G2663" s="685" t="s">
        <v>5026</v>
      </c>
      <c r="H2663" s="685" t="s">
        <v>887</v>
      </c>
      <c r="I2663" s="685" t="s">
        <v>4258</v>
      </c>
      <c r="J2663" s="808" t="s">
        <v>6567</v>
      </c>
      <c r="K2663" s="850">
        <v>1</v>
      </c>
      <c r="L2663" s="809">
        <v>3</v>
      </c>
      <c r="M2663" s="851">
        <v>15000</v>
      </c>
      <c r="N2663" s="811">
        <v>2</v>
      </c>
      <c r="O2663" s="812">
        <v>6</v>
      </c>
      <c r="P2663" s="810">
        <v>29988.54</v>
      </c>
      <c r="Q2663" s="5"/>
    </row>
    <row r="2664" spans="1:17" s="770" customFormat="1" ht="24">
      <c r="A2664" s="730" t="s">
        <v>18850</v>
      </c>
      <c r="B2664" s="806" t="s">
        <v>7471</v>
      </c>
      <c r="C2664" s="576" t="s">
        <v>73</v>
      </c>
      <c r="D2664" s="581" t="s">
        <v>18013</v>
      </c>
      <c r="E2664" s="807">
        <v>5000</v>
      </c>
      <c r="F2664" s="576" t="s">
        <v>5027</v>
      </c>
      <c r="G2664" s="685" t="s">
        <v>5028</v>
      </c>
      <c r="H2664" s="685" t="s">
        <v>952</v>
      </c>
      <c r="I2664" s="685" t="s">
        <v>7123</v>
      </c>
      <c r="J2664" s="808" t="s">
        <v>6567</v>
      </c>
      <c r="K2664" s="850">
        <v>1</v>
      </c>
      <c r="L2664" s="809">
        <v>5</v>
      </c>
      <c r="M2664" s="851">
        <v>25000</v>
      </c>
      <c r="N2664" s="811">
        <v>2</v>
      </c>
      <c r="O2664" s="812">
        <v>6</v>
      </c>
      <c r="P2664" s="810">
        <v>29996.18</v>
      </c>
      <c r="Q2664" s="5"/>
    </row>
    <row r="2665" spans="1:17" s="770" customFormat="1" ht="24">
      <c r="A2665" s="730" t="s">
        <v>18850</v>
      </c>
      <c r="B2665" s="806" t="s">
        <v>7471</v>
      </c>
      <c r="C2665" s="576" t="s">
        <v>73</v>
      </c>
      <c r="D2665" s="581" t="s">
        <v>3224</v>
      </c>
      <c r="E2665" s="807">
        <v>7500</v>
      </c>
      <c r="F2665" s="576" t="s">
        <v>5029</v>
      </c>
      <c r="G2665" s="685" t="s">
        <v>5030</v>
      </c>
      <c r="H2665" s="685" t="s">
        <v>812</v>
      </c>
      <c r="I2665" s="685" t="s">
        <v>7123</v>
      </c>
      <c r="J2665" s="808" t="s">
        <v>6567</v>
      </c>
      <c r="K2665" s="850">
        <v>2</v>
      </c>
      <c r="L2665" s="809">
        <v>3</v>
      </c>
      <c r="M2665" s="851">
        <v>22500</v>
      </c>
      <c r="N2665" s="811"/>
      <c r="O2665" s="812"/>
      <c r="P2665" s="810"/>
      <c r="Q2665" s="5"/>
    </row>
    <row r="2666" spans="1:17" s="770" customFormat="1" ht="24">
      <c r="A2666" s="730" t="s">
        <v>18850</v>
      </c>
      <c r="B2666" s="806" t="s">
        <v>7471</v>
      </c>
      <c r="C2666" s="576" t="s">
        <v>73</v>
      </c>
      <c r="D2666" s="581" t="s">
        <v>18008</v>
      </c>
      <c r="E2666" s="807">
        <v>9000</v>
      </c>
      <c r="F2666" s="576" t="s">
        <v>5031</v>
      </c>
      <c r="G2666" s="685" t="s">
        <v>5032</v>
      </c>
      <c r="H2666" s="685" t="s">
        <v>3040</v>
      </c>
      <c r="I2666" s="685" t="s">
        <v>7123</v>
      </c>
      <c r="J2666" s="808" t="s">
        <v>6567</v>
      </c>
      <c r="K2666" s="850">
        <v>2</v>
      </c>
      <c r="L2666" s="809">
        <v>6</v>
      </c>
      <c r="M2666" s="851">
        <v>54000</v>
      </c>
      <c r="N2666" s="811">
        <v>2</v>
      </c>
      <c r="O2666" s="812">
        <v>6</v>
      </c>
      <c r="P2666" s="810">
        <v>53641.87</v>
      </c>
      <c r="Q2666" s="5"/>
    </row>
    <row r="2667" spans="1:17" s="770" customFormat="1" ht="24">
      <c r="A2667" s="730" t="s">
        <v>18850</v>
      </c>
      <c r="B2667" s="806" t="s">
        <v>7471</v>
      </c>
      <c r="C2667" s="576" t="s">
        <v>73</v>
      </c>
      <c r="D2667" s="581" t="s">
        <v>18049</v>
      </c>
      <c r="E2667" s="807">
        <v>5000</v>
      </c>
      <c r="F2667" s="576" t="s">
        <v>5033</v>
      </c>
      <c r="G2667" s="685" t="s">
        <v>5034</v>
      </c>
      <c r="H2667" s="685" t="s">
        <v>4424</v>
      </c>
      <c r="I2667" s="685" t="s">
        <v>18632</v>
      </c>
      <c r="J2667" s="808" t="s">
        <v>6567</v>
      </c>
      <c r="K2667" s="850">
        <v>3</v>
      </c>
      <c r="L2667" s="809">
        <v>10</v>
      </c>
      <c r="M2667" s="851">
        <v>50000</v>
      </c>
      <c r="N2667" s="811"/>
      <c r="O2667" s="812"/>
      <c r="P2667" s="810"/>
      <c r="Q2667" s="5"/>
    </row>
    <row r="2668" spans="1:17" s="770" customFormat="1" ht="60">
      <c r="A2668" s="730" t="s">
        <v>18850</v>
      </c>
      <c r="B2668" s="806" t="s">
        <v>7471</v>
      </c>
      <c r="C2668" s="576" t="s">
        <v>73</v>
      </c>
      <c r="D2668" s="581" t="s">
        <v>18064</v>
      </c>
      <c r="E2668" s="807">
        <v>6000</v>
      </c>
      <c r="F2668" s="576" t="s">
        <v>5035</v>
      </c>
      <c r="G2668" s="685" t="s">
        <v>5036</v>
      </c>
      <c r="H2668" s="685" t="s">
        <v>4193</v>
      </c>
      <c r="I2668" s="685" t="s">
        <v>18632</v>
      </c>
      <c r="J2668" s="808" t="s">
        <v>6567</v>
      </c>
      <c r="K2668" s="850">
        <v>4</v>
      </c>
      <c r="L2668" s="809">
        <v>12</v>
      </c>
      <c r="M2668" s="851">
        <v>72000</v>
      </c>
      <c r="N2668" s="811">
        <v>2</v>
      </c>
      <c r="O2668" s="812">
        <v>6</v>
      </c>
      <c r="P2668" s="810">
        <v>36000</v>
      </c>
      <c r="Q2668" s="5"/>
    </row>
    <row r="2669" spans="1:17" s="770" customFormat="1" ht="24">
      <c r="A2669" s="730" t="s">
        <v>18850</v>
      </c>
      <c r="B2669" s="806" t="s">
        <v>7471</v>
      </c>
      <c r="C2669" s="576" t="s">
        <v>73</v>
      </c>
      <c r="D2669" s="581" t="s">
        <v>18065</v>
      </c>
      <c r="E2669" s="807">
        <v>5500</v>
      </c>
      <c r="F2669" s="576" t="s">
        <v>5037</v>
      </c>
      <c r="G2669" s="685" t="s">
        <v>5038</v>
      </c>
      <c r="H2669" s="685" t="s">
        <v>5039</v>
      </c>
      <c r="I2669" s="685" t="s">
        <v>802</v>
      </c>
      <c r="J2669" s="808" t="s">
        <v>802</v>
      </c>
      <c r="K2669" s="850">
        <v>2</v>
      </c>
      <c r="L2669" s="809">
        <v>5</v>
      </c>
      <c r="M2669" s="851">
        <v>27500</v>
      </c>
      <c r="N2669" s="811">
        <v>0</v>
      </c>
      <c r="O2669" s="812">
        <v>6</v>
      </c>
      <c r="P2669" s="810">
        <v>32886.94</v>
      </c>
      <c r="Q2669" s="5"/>
    </row>
    <row r="2670" spans="1:17" s="770" customFormat="1" ht="24">
      <c r="A2670" s="730" t="s">
        <v>18850</v>
      </c>
      <c r="B2670" s="806" t="s">
        <v>7471</v>
      </c>
      <c r="C2670" s="576" t="s">
        <v>73</v>
      </c>
      <c r="D2670" s="581" t="s">
        <v>18066</v>
      </c>
      <c r="E2670" s="807">
        <v>4500</v>
      </c>
      <c r="F2670" s="576" t="s">
        <v>5040</v>
      </c>
      <c r="G2670" s="685" t="s">
        <v>5041</v>
      </c>
      <c r="H2670" s="685" t="s">
        <v>952</v>
      </c>
      <c r="I2670" s="685" t="s">
        <v>7123</v>
      </c>
      <c r="J2670" s="813" t="s">
        <v>6567</v>
      </c>
      <c r="K2670" s="850">
        <v>1</v>
      </c>
      <c r="L2670" s="809">
        <v>3</v>
      </c>
      <c r="M2670" s="851">
        <v>13500</v>
      </c>
      <c r="N2670" s="811">
        <v>2</v>
      </c>
      <c r="O2670" s="812">
        <v>6</v>
      </c>
      <c r="P2670" s="810">
        <v>27000</v>
      </c>
      <c r="Q2670" s="5"/>
    </row>
    <row r="2671" spans="1:17" s="770" customFormat="1" ht="24">
      <c r="A2671" s="730" t="s">
        <v>18850</v>
      </c>
      <c r="B2671" s="806" t="s">
        <v>7471</v>
      </c>
      <c r="C2671" s="576" t="s">
        <v>73</v>
      </c>
      <c r="D2671" s="581" t="s">
        <v>17952</v>
      </c>
      <c r="E2671" s="807">
        <v>2600</v>
      </c>
      <c r="F2671" s="576" t="s">
        <v>5042</v>
      </c>
      <c r="G2671" s="685" t="s">
        <v>5043</v>
      </c>
      <c r="H2671" s="685" t="s">
        <v>3683</v>
      </c>
      <c r="I2671" s="685" t="s">
        <v>1031</v>
      </c>
      <c r="J2671" s="808" t="s">
        <v>18633</v>
      </c>
      <c r="K2671" s="850">
        <v>4</v>
      </c>
      <c r="L2671" s="809">
        <v>12</v>
      </c>
      <c r="M2671" s="851">
        <v>31200</v>
      </c>
      <c r="N2671" s="811">
        <v>2</v>
      </c>
      <c r="O2671" s="812">
        <v>6</v>
      </c>
      <c r="P2671" s="810">
        <v>15600</v>
      </c>
      <c r="Q2671" s="5"/>
    </row>
    <row r="2672" spans="1:17" s="770" customFormat="1" ht="36">
      <c r="A2672" s="730" t="s">
        <v>18850</v>
      </c>
      <c r="B2672" s="806" t="s">
        <v>7471</v>
      </c>
      <c r="C2672" s="576" t="s">
        <v>73</v>
      </c>
      <c r="D2672" s="581" t="s">
        <v>4164</v>
      </c>
      <c r="E2672" s="807">
        <v>3000</v>
      </c>
      <c r="F2672" s="576" t="s">
        <v>5044</v>
      </c>
      <c r="G2672" s="685" t="s">
        <v>5045</v>
      </c>
      <c r="H2672" s="685" t="s">
        <v>4554</v>
      </c>
      <c r="I2672" s="685" t="s">
        <v>802</v>
      </c>
      <c r="J2672" s="808" t="s">
        <v>802</v>
      </c>
      <c r="K2672" s="850">
        <v>1</v>
      </c>
      <c r="L2672" s="809">
        <v>10</v>
      </c>
      <c r="M2672" s="851">
        <v>30000</v>
      </c>
      <c r="N2672" s="811">
        <v>0</v>
      </c>
      <c r="O2672" s="812">
        <v>1</v>
      </c>
      <c r="P2672" s="810">
        <v>3000</v>
      </c>
      <c r="Q2672" s="5"/>
    </row>
    <row r="2673" spans="1:17" s="770" customFormat="1" ht="24">
      <c r="A2673" s="730" t="s">
        <v>18850</v>
      </c>
      <c r="B2673" s="806" t="s">
        <v>7471</v>
      </c>
      <c r="C2673" s="576" t="s">
        <v>73</v>
      </c>
      <c r="D2673" s="581" t="s">
        <v>18067</v>
      </c>
      <c r="E2673" s="807">
        <v>6000</v>
      </c>
      <c r="F2673" s="576" t="s">
        <v>5046</v>
      </c>
      <c r="G2673" s="685" t="s">
        <v>5047</v>
      </c>
      <c r="H2673" s="685" t="s">
        <v>4193</v>
      </c>
      <c r="I2673" s="685" t="s">
        <v>18632</v>
      </c>
      <c r="J2673" s="808" t="s">
        <v>6567</v>
      </c>
      <c r="K2673" s="850">
        <v>3</v>
      </c>
      <c r="L2673" s="809">
        <v>7</v>
      </c>
      <c r="M2673" s="851">
        <v>42000</v>
      </c>
      <c r="N2673" s="811"/>
      <c r="O2673" s="812"/>
      <c r="P2673" s="810"/>
      <c r="Q2673" s="5"/>
    </row>
    <row r="2674" spans="1:17" s="770" customFormat="1" ht="48">
      <c r="A2674" s="730" t="s">
        <v>18850</v>
      </c>
      <c r="B2674" s="806" t="s">
        <v>7471</v>
      </c>
      <c r="C2674" s="576" t="s">
        <v>73</v>
      </c>
      <c r="D2674" s="581" t="s">
        <v>18003</v>
      </c>
      <c r="E2674" s="807">
        <v>3000</v>
      </c>
      <c r="F2674" s="576" t="s">
        <v>5048</v>
      </c>
      <c r="G2674" s="685" t="s">
        <v>5049</v>
      </c>
      <c r="H2674" s="685" t="s">
        <v>5050</v>
      </c>
      <c r="I2674" s="685" t="s">
        <v>802</v>
      </c>
      <c r="J2674" s="808" t="s">
        <v>802</v>
      </c>
      <c r="K2674" s="850"/>
      <c r="L2674" s="809"/>
      <c r="M2674" s="851"/>
      <c r="N2674" s="811">
        <v>2</v>
      </c>
      <c r="O2674" s="812">
        <v>5</v>
      </c>
      <c r="P2674" s="810">
        <v>17100</v>
      </c>
      <c r="Q2674" s="5"/>
    </row>
    <row r="2675" spans="1:17" s="770" customFormat="1" ht="24">
      <c r="A2675" s="730" t="s">
        <v>18850</v>
      </c>
      <c r="B2675" s="806" t="s">
        <v>7471</v>
      </c>
      <c r="C2675" s="576" t="s">
        <v>73</v>
      </c>
      <c r="D2675" s="581" t="s">
        <v>18033</v>
      </c>
      <c r="E2675" s="807">
        <v>4500</v>
      </c>
      <c r="F2675" s="576" t="s">
        <v>5051</v>
      </c>
      <c r="G2675" s="685" t="s">
        <v>5052</v>
      </c>
      <c r="H2675" s="685" t="s">
        <v>825</v>
      </c>
      <c r="I2675" s="685" t="s">
        <v>825</v>
      </c>
      <c r="J2675" s="808" t="s">
        <v>6567</v>
      </c>
      <c r="K2675" s="850">
        <v>1</v>
      </c>
      <c r="L2675" s="809">
        <v>10</v>
      </c>
      <c r="M2675" s="851">
        <v>45000</v>
      </c>
      <c r="N2675" s="811">
        <v>2</v>
      </c>
      <c r="O2675" s="812">
        <v>6</v>
      </c>
      <c r="P2675" s="810">
        <v>27000</v>
      </c>
      <c r="Q2675" s="5"/>
    </row>
    <row r="2676" spans="1:17" s="770" customFormat="1" ht="24">
      <c r="A2676" s="730" t="s">
        <v>18850</v>
      </c>
      <c r="B2676" s="806" t="s">
        <v>7471</v>
      </c>
      <c r="C2676" s="576" t="s">
        <v>73</v>
      </c>
      <c r="D2676" s="581" t="s">
        <v>18068</v>
      </c>
      <c r="E2676" s="807">
        <v>6000</v>
      </c>
      <c r="F2676" s="576" t="s">
        <v>5053</v>
      </c>
      <c r="G2676" s="685" t="s">
        <v>5054</v>
      </c>
      <c r="H2676" s="685" t="s">
        <v>4216</v>
      </c>
      <c r="I2676" s="685" t="s">
        <v>1688</v>
      </c>
      <c r="J2676" s="808" t="s">
        <v>6567</v>
      </c>
      <c r="K2676" s="850">
        <v>4</v>
      </c>
      <c r="L2676" s="809">
        <v>12</v>
      </c>
      <c r="M2676" s="851">
        <v>72000</v>
      </c>
      <c r="N2676" s="811">
        <v>2</v>
      </c>
      <c r="O2676" s="812">
        <v>6</v>
      </c>
      <c r="P2676" s="810">
        <v>35990</v>
      </c>
      <c r="Q2676" s="5"/>
    </row>
    <row r="2677" spans="1:17" s="770" customFormat="1" ht="24">
      <c r="A2677" s="730" t="s">
        <v>18850</v>
      </c>
      <c r="B2677" s="806" t="s">
        <v>7471</v>
      </c>
      <c r="C2677" s="576" t="s">
        <v>73</v>
      </c>
      <c r="D2677" s="581" t="s">
        <v>15806</v>
      </c>
      <c r="E2677" s="807">
        <v>5000</v>
      </c>
      <c r="F2677" s="576" t="s">
        <v>5055</v>
      </c>
      <c r="G2677" s="685" t="s">
        <v>5056</v>
      </c>
      <c r="H2677" s="685" t="s">
        <v>1525</v>
      </c>
      <c r="I2677" s="685" t="s">
        <v>18632</v>
      </c>
      <c r="J2677" s="808" t="s">
        <v>6567</v>
      </c>
      <c r="K2677" s="850">
        <v>3</v>
      </c>
      <c r="L2677" s="809">
        <v>10</v>
      </c>
      <c r="M2677" s="851">
        <v>50000</v>
      </c>
      <c r="N2677" s="811">
        <v>2</v>
      </c>
      <c r="O2677" s="812">
        <v>6</v>
      </c>
      <c r="P2677" s="810">
        <v>30000</v>
      </c>
      <c r="Q2677" s="5"/>
    </row>
    <row r="2678" spans="1:17" s="770" customFormat="1" ht="36">
      <c r="A2678" s="730" t="s">
        <v>18850</v>
      </c>
      <c r="B2678" s="806" t="s">
        <v>7471</v>
      </c>
      <c r="C2678" s="576" t="s">
        <v>73</v>
      </c>
      <c r="D2678" s="581" t="s">
        <v>18069</v>
      </c>
      <c r="E2678" s="807">
        <v>6000</v>
      </c>
      <c r="F2678" s="576" t="s">
        <v>5057</v>
      </c>
      <c r="G2678" s="685" t="s">
        <v>5058</v>
      </c>
      <c r="H2678" s="685" t="s">
        <v>952</v>
      </c>
      <c r="I2678" s="685" t="s">
        <v>7123</v>
      </c>
      <c r="J2678" s="808" t="s">
        <v>6567</v>
      </c>
      <c r="K2678" s="850">
        <v>2</v>
      </c>
      <c r="L2678" s="809">
        <v>1</v>
      </c>
      <c r="M2678" s="851">
        <v>6000</v>
      </c>
      <c r="N2678" s="811"/>
      <c r="O2678" s="812"/>
      <c r="P2678" s="810"/>
      <c r="Q2678" s="5"/>
    </row>
    <row r="2679" spans="1:17" s="770" customFormat="1" ht="36">
      <c r="A2679" s="730" t="s">
        <v>18850</v>
      </c>
      <c r="B2679" s="806" t="s">
        <v>7471</v>
      </c>
      <c r="C2679" s="576" t="s">
        <v>73</v>
      </c>
      <c r="D2679" s="581" t="s">
        <v>18070</v>
      </c>
      <c r="E2679" s="807">
        <v>6000</v>
      </c>
      <c r="F2679" s="576" t="s">
        <v>5059</v>
      </c>
      <c r="G2679" s="685" t="s">
        <v>5060</v>
      </c>
      <c r="H2679" s="685" t="s">
        <v>5061</v>
      </c>
      <c r="I2679" s="685" t="s">
        <v>18632</v>
      </c>
      <c r="J2679" s="808" t="s">
        <v>6567</v>
      </c>
      <c r="K2679" s="850">
        <v>4</v>
      </c>
      <c r="L2679" s="809">
        <v>12</v>
      </c>
      <c r="M2679" s="851">
        <v>72000</v>
      </c>
      <c r="N2679" s="811">
        <v>2</v>
      </c>
      <c r="O2679" s="812">
        <v>6</v>
      </c>
      <c r="P2679" s="810">
        <v>35922.07</v>
      </c>
      <c r="Q2679" s="5"/>
    </row>
    <row r="2680" spans="1:17" s="770" customFormat="1" ht="24">
      <c r="A2680" s="730" t="s">
        <v>18850</v>
      </c>
      <c r="B2680" s="806" t="s">
        <v>7471</v>
      </c>
      <c r="C2680" s="576" t="s">
        <v>73</v>
      </c>
      <c r="D2680" s="581" t="s">
        <v>4111</v>
      </c>
      <c r="E2680" s="807">
        <v>4500</v>
      </c>
      <c r="F2680" s="576" t="s">
        <v>5062</v>
      </c>
      <c r="G2680" s="685" t="s">
        <v>5063</v>
      </c>
      <c r="H2680" s="685" t="s">
        <v>1678</v>
      </c>
      <c r="I2680" s="685" t="s">
        <v>4118</v>
      </c>
      <c r="J2680" s="808" t="s">
        <v>15849</v>
      </c>
      <c r="K2680" s="850">
        <v>1</v>
      </c>
      <c r="L2680" s="809">
        <v>1</v>
      </c>
      <c r="M2680" s="851">
        <v>4500</v>
      </c>
      <c r="N2680" s="811">
        <v>2</v>
      </c>
      <c r="O2680" s="812">
        <v>6</v>
      </c>
      <c r="P2680" s="810">
        <v>26898.75</v>
      </c>
      <c r="Q2680" s="5"/>
    </row>
    <row r="2681" spans="1:17" s="770" customFormat="1" ht="24">
      <c r="A2681" s="730" t="s">
        <v>18850</v>
      </c>
      <c r="B2681" s="806" t="s">
        <v>7471</v>
      </c>
      <c r="C2681" s="576" t="s">
        <v>73</v>
      </c>
      <c r="D2681" s="581" t="s">
        <v>4164</v>
      </c>
      <c r="E2681" s="807">
        <v>3500</v>
      </c>
      <c r="F2681" s="576" t="s">
        <v>5062</v>
      </c>
      <c r="G2681" s="685" t="s">
        <v>5063</v>
      </c>
      <c r="H2681" s="685" t="s">
        <v>1678</v>
      </c>
      <c r="I2681" s="685" t="s">
        <v>4118</v>
      </c>
      <c r="J2681" s="808" t="s">
        <v>15849</v>
      </c>
      <c r="K2681" s="850">
        <v>3</v>
      </c>
      <c r="L2681" s="809">
        <v>5</v>
      </c>
      <c r="M2681" s="851">
        <v>17500</v>
      </c>
      <c r="N2681" s="811"/>
      <c r="O2681" s="812"/>
      <c r="P2681" s="810"/>
      <c r="Q2681" s="5"/>
    </row>
    <row r="2682" spans="1:17" s="770" customFormat="1" ht="24">
      <c r="A2682" s="730" t="s">
        <v>18850</v>
      </c>
      <c r="B2682" s="806" t="s">
        <v>7471</v>
      </c>
      <c r="C2682" s="576" t="s">
        <v>73</v>
      </c>
      <c r="D2682" s="581" t="s">
        <v>18071</v>
      </c>
      <c r="E2682" s="807">
        <v>8000</v>
      </c>
      <c r="F2682" s="576" t="s">
        <v>5064</v>
      </c>
      <c r="G2682" s="685" t="s">
        <v>5065</v>
      </c>
      <c r="H2682" s="685" t="s">
        <v>887</v>
      </c>
      <c r="I2682" s="685" t="s">
        <v>4258</v>
      </c>
      <c r="J2682" s="808" t="s">
        <v>6567</v>
      </c>
      <c r="K2682" s="850">
        <v>1</v>
      </c>
      <c r="L2682" s="809">
        <v>3</v>
      </c>
      <c r="M2682" s="851">
        <v>24000</v>
      </c>
      <c r="N2682" s="811">
        <v>2</v>
      </c>
      <c r="O2682" s="812">
        <v>6</v>
      </c>
      <c r="P2682" s="810">
        <v>48000</v>
      </c>
      <c r="Q2682" s="5"/>
    </row>
    <row r="2683" spans="1:17" s="770" customFormat="1" ht="24">
      <c r="A2683" s="730" t="s">
        <v>18850</v>
      </c>
      <c r="B2683" s="806" t="s">
        <v>7471</v>
      </c>
      <c r="C2683" s="576" t="s">
        <v>73</v>
      </c>
      <c r="D2683" s="581" t="s">
        <v>17927</v>
      </c>
      <c r="E2683" s="807">
        <v>5500</v>
      </c>
      <c r="F2683" s="576" t="s">
        <v>5066</v>
      </c>
      <c r="G2683" s="685" t="s">
        <v>5067</v>
      </c>
      <c r="H2683" s="685" t="s">
        <v>825</v>
      </c>
      <c r="I2683" s="685" t="s">
        <v>825</v>
      </c>
      <c r="J2683" s="808" t="s">
        <v>6567</v>
      </c>
      <c r="K2683" s="850">
        <v>4</v>
      </c>
      <c r="L2683" s="809">
        <v>12</v>
      </c>
      <c r="M2683" s="851">
        <v>66000</v>
      </c>
      <c r="N2683" s="811">
        <v>2</v>
      </c>
      <c r="O2683" s="812">
        <v>6</v>
      </c>
      <c r="P2683" s="810">
        <v>32983.58</v>
      </c>
      <c r="Q2683" s="5"/>
    </row>
    <row r="2684" spans="1:17" s="770" customFormat="1" ht="36">
      <c r="A2684" s="730" t="s">
        <v>18850</v>
      </c>
      <c r="B2684" s="806" t="s">
        <v>7471</v>
      </c>
      <c r="C2684" s="576" t="s">
        <v>73</v>
      </c>
      <c r="D2684" s="581" t="s">
        <v>17988</v>
      </c>
      <c r="E2684" s="807">
        <v>4500</v>
      </c>
      <c r="F2684" s="576" t="s">
        <v>5068</v>
      </c>
      <c r="G2684" s="685" t="s">
        <v>5069</v>
      </c>
      <c r="H2684" s="685" t="s">
        <v>2631</v>
      </c>
      <c r="I2684" s="685" t="s">
        <v>18632</v>
      </c>
      <c r="J2684" s="808" t="s">
        <v>6567</v>
      </c>
      <c r="K2684" s="850">
        <v>4</v>
      </c>
      <c r="L2684" s="809">
        <v>12</v>
      </c>
      <c r="M2684" s="851">
        <v>54000</v>
      </c>
      <c r="N2684" s="811">
        <v>2</v>
      </c>
      <c r="O2684" s="812">
        <v>6</v>
      </c>
      <c r="P2684" s="810">
        <v>26995.309999999998</v>
      </c>
      <c r="Q2684" s="5"/>
    </row>
    <row r="2685" spans="1:17" s="770" customFormat="1" ht="24">
      <c r="A2685" s="730" t="s">
        <v>18850</v>
      </c>
      <c r="B2685" s="806" t="s">
        <v>7471</v>
      </c>
      <c r="C2685" s="576" t="s">
        <v>73</v>
      </c>
      <c r="D2685" s="581" t="s">
        <v>17942</v>
      </c>
      <c r="E2685" s="807">
        <v>7000</v>
      </c>
      <c r="F2685" s="576" t="s">
        <v>5070</v>
      </c>
      <c r="G2685" s="685" t="s">
        <v>5071</v>
      </c>
      <c r="H2685" s="685" t="s">
        <v>5072</v>
      </c>
      <c r="I2685" s="685" t="s">
        <v>7123</v>
      </c>
      <c r="J2685" s="808" t="s">
        <v>6567</v>
      </c>
      <c r="K2685" s="850">
        <v>1</v>
      </c>
      <c r="L2685" s="809">
        <v>3</v>
      </c>
      <c r="M2685" s="851">
        <v>21000</v>
      </c>
      <c r="N2685" s="811">
        <v>2</v>
      </c>
      <c r="O2685" s="812">
        <v>6</v>
      </c>
      <c r="P2685" s="810">
        <v>41860</v>
      </c>
      <c r="Q2685" s="5"/>
    </row>
    <row r="2686" spans="1:17" s="770" customFormat="1" ht="36">
      <c r="A2686" s="730" t="s">
        <v>18850</v>
      </c>
      <c r="B2686" s="806" t="s">
        <v>7471</v>
      </c>
      <c r="C2686" s="576" t="s">
        <v>73</v>
      </c>
      <c r="D2686" s="581" t="s">
        <v>17927</v>
      </c>
      <c r="E2686" s="807">
        <v>6000</v>
      </c>
      <c r="F2686" s="576" t="s">
        <v>5073</v>
      </c>
      <c r="G2686" s="685" t="s">
        <v>5074</v>
      </c>
      <c r="H2686" s="685" t="s">
        <v>2136</v>
      </c>
      <c r="I2686" s="685" t="s">
        <v>7123</v>
      </c>
      <c r="J2686" s="808" t="s">
        <v>6567</v>
      </c>
      <c r="K2686" s="850">
        <v>2</v>
      </c>
      <c r="L2686" s="809">
        <v>3</v>
      </c>
      <c r="M2686" s="851">
        <v>18000</v>
      </c>
      <c r="N2686" s="811"/>
      <c r="O2686" s="812"/>
      <c r="P2686" s="810"/>
      <c r="Q2686" s="5"/>
    </row>
    <row r="2687" spans="1:17" s="770" customFormat="1" ht="36">
      <c r="A2687" s="730" t="s">
        <v>18850</v>
      </c>
      <c r="B2687" s="806" t="s">
        <v>7471</v>
      </c>
      <c r="C2687" s="576" t="s">
        <v>73</v>
      </c>
      <c r="D2687" s="581" t="s">
        <v>18072</v>
      </c>
      <c r="E2687" s="807">
        <v>8500</v>
      </c>
      <c r="F2687" s="576" t="s">
        <v>5075</v>
      </c>
      <c r="G2687" s="685" t="s">
        <v>5076</v>
      </c>
      <c r="H2687" s="685" t="s">
        <v>5077</v>
      </c>
      <c r="I2687" s="685" t="s">
        <v>18632</v>
      </c>
      <c r="J2687" s="808" t="s">
        <v>6567</v>
      </c>
      <c r="K2687" s="850">
        <v>2</v>
      </c>
      <c r="L2687" s="809">
        <v>6</v>
      </c>
      <c r="M2687" s="851">
        <v>51000</v>
      </c>
      <c r="N2687" s="811">
        <v>2</v>
      </c>
      <c r="O2687" s="812">
        <v>6</v>
      </c>
      <c r="P2687" s="810">
        <v>50557.88</v>
      </c>
      <c r="Q2687" s="5"/>
    </row>
    <row r="2688" spans="1:17" s="770" customFormat="1" ht="36">
      <c r="A2688" s="730" t="s">
        <v>18850</v>
      </c>
      <c r="B2688" s="806" t="s">
        <v>7471</v>
      </c>
      <c r="C2688" s="576" t="s">
        <v>73</v>
      </c>
      <c r="D2688" s="581" t="s">
        <v>17949</v>
      </c>
      <c r="E2688" s="807">
        <v>4500</v>
      </c>
      <c r="F2688" s="576" t="s">
        <v>5078</v>
      </c>
      <c r="G2688" s="685" t="s">
        <v>5079</v>
      </c>
      <c r="H2688" s="685" t="s">
        <v>4483</v>
      </c>
      <c r="I2688" s="685" t="s">
        <v>18632</v>
      </c>
      <c r="J2688" s="813" t="s">
        <v>6567</v>
      </c>
      <c r="K2688" s="850">
        <v>2</v>
      </c>
      <c r="L2688" s="809">
        <v>3</v>
      </c>
      <c r="M2688" s="851">
        <v>13500</v>
      </c>
      <c r="N2688" s="811"/>
      <c r="O2688" s="812"/>
      <c r="P2688" s="810"/>
      <c r="Q2688" s="5"/>
    </row>
    <row r="2689" spans="1:17" s="770" customFormat="1" ht="24">
      <c r="A2689" s="730" t="s">
        <v>18850</v>
      </c>
      <c r="B2689" s="806" t="s">
        <v>7471</v>
      </c>
      <c r="C2689" s="576" t="s">
        <v>73</v>
      </c>
      <c r="D2689" s="581" t="s">
        <v>8910</v>
      </c>
      <c r="E2689" s="807">
        <v>4500</v>
      </c>
      <c r="F2689" s="576" t="s">
        <v>5080</v>
      </c>
      <c r="G2689" s="685" t="s">
        <v>5081</v>
      </c>
      <c r="H2689" s="685" t="s">
        <v>825</v>
      </c>
      <c r="I2689" s="685" t="s">
        <v>825</v>
      </c>
      <c r="J2689" s="808" t="s">
        <v>6567</v>
      </c>
      <c r="K2689" s="850">
        <v>3</v>
      </c>
      <c r="L2689" s="809">
        <v>10</v>
      </c>
      <c r="M2689" s="851">
        <v>45000</v>
      </c>
      <c r="N2689" s="811"/>
      <c r="O2689" s="812"/>
      <c r="P2689" s="810"/>
      <c r="Q2689" s="5"/>
    </row>
    <row r="2690" spans="1:17" s="770" customFormat="1" ht="24">
      <c r="A2690" s="730" t="s">
        <v>18850</v>
      </c>
      <c r="B2690" s="806" t="s">
        <v>7471</v>
      </c>
      <c r="C2690" s="576" t="s">
        <v>73</v>
      </c>
      <c r="D2690" s="581" t="s">
        <v>7209</v>
      </c>
      <c r="E2690" s="807">
        <v>2000</v>
      </c>
      <c r="F2690" s="576" t="s">
        <v>5082</v>
      </c>
      <c r="G2690" s="685" t="s">
        <v>5083</v>
      </c>
      <c r="H2690" s="685" t="s">
        <v>5084</v>
      </c>
      <c r="I2690" s="685" t="s">
        <v>5084</v>
      </c>
      <c r="J2690" s="808" t="s">
        <v>6567</v>
      </c>
      <c r="K2690" s="850">
        <v>4</v>
      </c>
      <c r="L2690" s="809">
        <v>12</v>
      </c>
      <c r="M2690" s="851">
        <v>24000</v>
      </c>
      <c r="N2690" s="811">
        <v>2</v>
      </c>
      <c r="O2690" s="812">
        <v>6</v>
      </c>
      <c r="P2690" s="810">
        <v>11986.25</v>
      </c>
      <c r="Q2690" s="5"/>
    </row>
    <row r="2691" spans="1:17" s="770" customFormat="1" ht="36">
      <c r="A2691" s="730" t="s">
        <v>18850</v>
      </c>
      <c r="B2691" s="806" t="s">
        <v>7471</v>
      </c>
      <c r="C2691" s="576" t="s">
        <v>73</v>
      </c>
      <c r="D2691" s="581" t="s">
        <v>18073</v>
      </c>
      <c r="E2691" s="807">
        <v>4000</v>
      </c>
      <c r="F2691" s="576" t="s">
        <v>5085</v>
      </c>
      <c r="G2691" s="685" t="s">
        <v>5086</v>
      </c>
      <c r="H2691" s="685" t="s">
        <v>5087</v>
      </c>
      <c r="I2691" s="685" t="s">
        <v>4118</v>
      </c>
      <c r="J2691" s="808" t="s">
        <v>15849</v>
      </c>
      <c r="K2691" s="850">
        <v>1</v>
      </c>
      <c r="L2691" s="809">
        <v>5</v>
      </c>
      <c r="M2691" s="851">
        <v>20000</v>
      </c>
      <c r="N2691" s="811">
        <v>2</v>
      </c>
      <c r="O2691" s="812">
        <v>6</v>
      </c>
      <c r="P2691" s="810">
        <v>23433</v>
      </c>
      <c r="Q2691" s="5"/>
    </row>
    <row r="2692" spans="1:17" s="770" customFormat="1" ht="24">
      <c r="A2692" s="730" t="s">
        <v>18850</v>
      </c>
      <c r="B2692" s="806" t="s">
        <v>7471</v>
      </c>
      <c r="C2692" s="576" t="s">
        <v>73</v>
      </c>
      <c r="D2692" s="581" t="s">
        <v>17984</v>
      </c>
      <c r="E2692" s="807">
        <v>2600</v>
      </c>
      <c r="F2692" s="576" t="s">
        <v>5088</v>
      </c>
      <c r="G2692" s="685" t="s">
        <v>5089</v>
      </c>
      <c r="H2692" s="685" t="s">
        <v>5090</v>
      </c>
      <c r="I2692" s="685" t="s">
        <v>18635</v>
      </c>
      <c r="J2692" s="808" t="s">
        <v>18633</v>
      </c>
      <c r="K2692" s="850">
        <v>4</v>
      </c>
      <c r="L2692" s="809">
        <v>11</v>
      </c>
      <c r="M2692" s="851">
        <v>28600</v>
      </c>
      <c r="N2692" s="811">
        <v>2</v>
      </c>
      <c r="O2692" s="812">
        <v>6</v>
      </c>
      <c r="P2692" s="810">
        <v>15600</v>
      </c>
      <c r="Q2692" s="5"/>
    </row>
    <row r="2693" spans="1:17" s="770" customFormat="1" ht="24">
      <c r="A2693" s="730" t="s">
        <v>18850</v>
      </c>
      <c r="B2693" s="806" t="s">
        <v>7471</v>
      </c>
      <c r="C2693" s="576" t="s">
        <v>73</v>
      </c>
      <c r="D2693" s="581" t="s">
        <v>4238</v>
      </c>
      <c r="E2693" s="807">
        <v>5000</v>
      </c>
      <c r="F2693" s="576" t="s">
        <v>5091</v>
      </c>
      <c r="G2693" s="685" t="s">
        <v>5092</v>
      </c>
      <c r="H2693" s="685" t="s">
        <v>5093</v>
      </c>
      <c r="I2693" s="685" t="s">
        <v>7123</v>
      </c>
      <c r="J2693" s="808" t="s">
        <v>6567</v>
      </c>
      <c r="K2693" s="850">
        <v>1</v>
      </c>
      <c r="L2693" s="809">
        <v>10</v>
      </c>
      <c r="M2693" s="851">
        <v>50000</v>
      </c>
      <c r="N2693" s="811">
        <v>2</v>
      </c>
      <c r="O2693" s="812">
        <v>4</v>
      </c>
      <c r="P2693" s="810">
        <v>30000</v>
      </c>
      <c r="Q2693" s="5"/>
    </row>
    <row r="2694" spans="1:17" s="770" customFormat="1" ht="48">
      <c r="A2694" s="730" t="s">
        <v>18850</v>
      </c>
      <c r="B2694" s="806" t="s">
        <v>7471</v>
      </c>
      <c r="C2694" s="576" t="s">
        <v>73</v>
      </c>
      <c r="D2694" s="581" t="s">
        <v>18074</v>
      </c>
      <c r="E2694" s="807">
        <v>6000</v>
      </c>
      <c r="F2694" s="576" t="s">
        <v>5094</v>
      </c>
      <c r="G2694" s="685" t="s">
        <v>5095</v>
      </c>
      <c r="H2694" s="685" t="s">
        <v>5096</v>
      </c>
      <c r="I2694" s="685" t="s">
        <v>18632</v>
      </c>
      <c r="J2694" s="808" t="s">
        <v>6567</v>
      </c>
      <c r="K2694" s="850">
        <v>2</v>
      </c>
      <c r="L2694" s="809">
        <v>6</v>
      </c>
      <c r="M2694" s="851">
        <v>36000</v>
      </c>
      <c r="N2694" s="811">
        <v>2</v>
      </c>
      <c r="O2694" s="812">
        <v>6</v>
      </c>
      <c r="P2694" s="810">
        <v>36000</v>
      </c>
      <c r="Q2694" s="5"/>
    </row>
    <row r="2695" spans="1:17" s="770" customFormat="1" ht="24">
      <c r="A2695" s="730" t="s">
        <v>18850</v>
      </c>
      <c r="B2695" s="806" t="s">
        <v>7471</v>
      </c>
      <c r="C2695" s="576" t="s">
        <v>73</v>
      </c>
      <c r="D2695" s="581" t="s">
        <v>17930</v>
      </c>
      <c r="E2695" s="807">
        <v>6000</v>
      </c>
      <c r="F2695" s="576" t="s">
        <v>5097</v>
      </c>
      <c r="G2695" s="685" t="s">
        <v>5098</v>
      </c>
      <c r="H2695" s="685" t="s">
        <v>5099</v>
      </c>
      <c r="I2695" s="685" t="s">
        <v>18636</v>
      </c>
      <c r="J2695" s="808" t="s">
        <v>18633</v>
      </c>
      <c r="K2695" s="850">
        <v>4</v>
      </c>
      <c r="L2695" s="809">
        <v>12</v>
      </c>
      <c r="M2695" s="851">
        <v>72000</v>
      </c>
      <c r="N2695" s="811">
        <v>3</v>
      </c>
      <c r="O2695" s="812">
        <v>6</v>
      </c>
      <c r="P2695" s="810">
        <v>35996.67</v>
      </c>
      <c r="Q2695" s="5"/>
    </row>
    <row r="2696" spans="1:17" s="770" customFormat="1" ht="24">
      <c r="A2696" s="730" t="s">
        <v>18850</v>
      </c>
      <c r="B2696" s="806" t="s">
        <v>7471</v>
      </c>
      <c r="C2696" s="576" t="s">
        <v>73</v>
      </c>
      <c r="D2696" s="581" t="s">
        <v>18075</v>
      </c>
      <c r="E2696" s="807">
        <v>10000</v>
      </c>
      <c r="F2696" s="576" t="s">
        <v>5100</v>
      </c>
      <c r="G2696" s="685" t="s">
        <v>5101</v>
      </c>
      <c r="H2696" s="685" t="s">
        <v>1342</v>
      </c>
      <c r="I2696" s="685" t="s">
        <v>7123</v>
      </c>
      <c r="J2696" s="808" t="s">
        <v>6567</v>
      </c>
      <c r="K2696" s="850">
        <v>3</v>
      </c>
      <c r="L2696" s="809">
        <v>10</v>
      </c>
      <c r="M2696" s="851">
        <v>100000</v>
      </c>
      <c r="N2696" s="811">
        <v>0</v>
      </c>
      <c r="O2696" s="812">
        <v>1</v>
      </c>
      <c r="P2696" s="810">
        <v>8548.4699999999993</v>
      </c>
      <c r="Q2696" s="5"/>
    </row>
    <row r="2697" spans="1:17" s="770" customFormat="1" ht="36">
      <c r="A2697" s="730" t="s">
        <v>18850</v>
      </c>
      <c r="B2697" s="806" t="s">
        <v>7471</v>
      </c>
      <c r="C2697" s="576" t="s">
        <v>73</v>
      </c>
      <c r="D2697" s="581" t="s">
        <v>18076</v>
      </c>
      <c r="E2697" s="807">
        <v>12000</v>
      </c>
      <c r="F2697" s="576" t="s">
        <v>5102</v>
      </c>
      <c r="G2697" s="685" t="s">
        <v>5103</v>
      </c>
      <c r="H2697" s="685" t="s">
        <v>5104</v>
      </c>
      <c r="I2697" s="685" t="s">
        <v>2446</v>
      </c>
      <c r="J2697" s="808" t="s">
        <v>6567</v>
      </c>
      <c r="K2697" s="850">
        <v>1</v>
      </c>
      <c r="L2697" s="809">
        <v>10</v>
      </c>
      <c r="M2697" s="851">
        <v>120000</v>
      </c>
      <c r="N2697" s="811">
        <v>2</v>
      </c>
      <c r="O2697" s="812">
        <v>6</v>
      </c>
      <c r="P2697" s="810">
        <v>72337.509999999995</v>
      </c>
      <c r="Q2697" s="5"/>
    </row>
    <row r="2698" spans="1:17" s="770" customFormat="1" ht="24">
      <c r="A2698" s="730" t="s">
        <v>18850</v>
      </c>
      <c r="B2698" s="806" t="s">
        <v>7471</v>
      </c>
      <c r="C2698" s="576" t="s">
        <v>73</v>
      </c>
      <c r="D2698" s="581" t="s">
        <v>17942</v>
      </c>
      <c r="E2698" s="807">
        <v>5000</v>
      </c>
      <c r="F2698" s="576" t="s">
        <v>5105</v>
      </c>
      <c r="G2698" s="685" t="s">
        <v>5106</v>
      </c>
      <c r="H2698" s="685" t="s">
        <v>1393</v>
      </c>
      <c r="I2698" s="685" t="s">
        <v>7123</v>
      </c>
      <c r="J2698" s="808" t="s">
        <v>6567</v>
      </c>
      <c r="K2698" s="850">
        <v>1</v>
      </c>
      <c r="L2698" s="809">
        <v>3</v>
      </c>
      <c r="M2698" s="851">
        <v>15000</v>
      </c>
      <c r="N2698" s="811">
        <v>2</v>
      </c>
      <c r="O2698" s="812">
        <v>6</v>
      </c>
      <c r="P2698" s="810">
        <v>29999.65</v>
      </c>
      <c r="Q2698" s="5"/>
    </row>
    <row r="2699" spans="1:17" s="770" customFormat="1" ht="36">
      <c r="A2699" s="730" t="s">
        <v>18850</v>
      </c>
      <c r="B2699" s="806" t="s">
        <v>7471</v>
      </c>
      <c r="C2699" s="576" t="s">
        <v>73</v>
      </c>
      <c r="D2699" s="581" t="s">
        <v>18077</v>
      </c>
      <c r="E2699" s="807">
        <v>6000</v>
      </c>
      <c r="F2699" s="576" t="s">
        <v>5107</v>
      </c>
      <c r="G2699" s="685" t="s">
        <v>5108</v>
      </c>
      <c r="H2699" s="685" t="s">
        <v>812</v>
      </c>
      <c r="I2699" s="685" t="s">
        <v>7123</v>
      </c>
      <c r="J2699" s="808" t="s">
        <v>6567</v>
      </c>
      <c r="K2699" s="850">
        <v>2</v>
      </c>
      <c r="L2699" s="809">
        <v>1</v>
      </c>
      <c r="M2699" s="851">
        <v>6000</v>
      </c>
      <c r="N2699" s="811"/>
      <c r="O2699" s="812"/>
      <c r="P2699" s="810"/>
      <c r="Q2699" s="5"/>
    </row>
    <row r="2700" spans="1:17" s="770" customFormat="1" ht="36">
      <c r="A2700" s="730" t="s">
        <v>18850</v>
      </c>
      <c r="B2700" s="806" t="s">
        <v>7471</v>
      </c>
      <c r="C2700" s="576" t="s">
        <v>73</v>
      </c>
      <c r="D2700" s="581" t="s">
        <v>18078</v>
      </c>
      <c r="E2700" s="807">
        <v>7000</v>
      </c>
      <c r="F2700" s="576" t="s">
        <v>5109</v>
      </c>
      <c r="G2700" s="685" t="s">
        <v>5110</v>
      </c>
      <c r="H2700" s="685" t="s">
        <v>4424</v>
      </c>
      <c r="I2700" s="685" t="s">
        <v>18632</v>
      </c>
      <c r="J2700" s="808" t="s">
        <v>6567</v>
      </c>
      <c r="K2700" s="850">
        <v>3</v>
      </c>
      <c r="L2700" s="809">
        <v>10</v>
      </c>
      <c r="M2700" s="851">
        <v>70000</v>
      </c>
      <c r="N2700" s="811">
        <v>2</v>
      </c>
      <c r="O2700" s="812">
        <v>6</v>
      </c>
      <c r="P2700" s="810">
        <v>41965.979999999996</v>
      </c>
      <c r="Q2700" s="5"/>
    </row>
    <row r="2701" spans="1:17" s="770" customFormat="1" ht="24">
      <c r="A2701" s="730" t="s">
        <v>18850</v>
      </c>
      <c r="B2701" s="806" t="s">
        <v>7471</v>
      </c>
      <c r="C2701" s="576" t="s">
        <v>73</v>
      </c>
      <c r="D2701" s="581" t="s">
        <v>18009</v>
      </c>
      <c r="E2701" s="807">
        <v>9000</v>
      </c>
      <c r="F2701" s="576" t="s">
        <v>18867</v>
      </c>
      <c r="G2701" s="685" t="s">
        <v>18868</v>
      </c>
      <c r="H2701" s="685" t="s">
        <v>887</v>
      </c>
      <c r="I2701" s="685" t="s">
        <v>4258</v>
      </c>
      <c r="J2701" s="808" t="s">
        <v>6567</v>
      </c>
      <c r="K2701" s="850">
        <v>1</v>
      </c>
      <c r="L2701" s="809">
        <v>10</v>
      </c>
      <c r="M2701" s="851">
        <v>90000</v>
      </c>
      <c r="N2701" s="811"/>
      <c r="O2701" s="812"/>
      <c r="P2701" s="810"/>
      <c r="Q2701" s="5"/>
    </row>
    <row r="2702" spans="1:17" s="770" customFormat="1" ht="24">
      <c r="A2702" s="730" t="s">
        <v>18850</v>
      </c>
      <c r="B2702" s="806" t="s">
        <v>7471</v>
      </c>
      <c r="C2702" s="576" t="s">
        <v>73</v>
      </c>
      <c r="D2702" s="581" t="s">
        <v>17946</v>
      </c>
      <c r="E2702" s="807">
        <v>7000</v>
      </c>
      <c r="F2702" s="576" t="s">
        <v>5111</v>
      </c>
      <c r="G2702" s="685" t="s">
        <v>5112</v>
      </c>
      <c r="H2702" s="685" t="s">
        <v>952</v>
      </c>
      <c r="I2702" s="685" t="s">
        <v>7123</v>
      </c>
      <c r="J2702" s="808" t="s">
        <v>6567</v>
      </c>
      <c r="K2702" s="850">
        <v>1</v>
      </c>
      <c r="L2702" s="809">
        <v>3</v>
      </c>
      <c r="M2702" s="851">
        <v>21000</v>
      </c>
      <c r="N2702" s="811">
        <v>2</v>
      </c>
      <c r="O2702" s="812">
        <v>6</v>
      </c>
      <c r="P2702" s="810">
        <v>42000</v>
      </c>
      <c r="Q2702" s="5"/>
    </row>
    <row r="2703" spans="1:17" s="770" customFormat="1" ht="60">
      <c r="A2703" s="730" t="s">
        <v>18850</v>
      </c>
      <c r="B2703" s="806" t="s">
        <v>7471</v>
      </c>
      <c r="C2703" s="576" t="s">
        <v>73</v>
      </c>
      <c r="D2703" s="581" t="s">
        <v>18079</v>
      </c>
      <c r="E2703" s="807">
        <v>7000</v>
      </c>
      <c r="F2703" s="576" t="s">
        <v>5113</v>
      </c>
      <c r="G2703" s="685" t="s">
        <v>5114</v>
      </c>
      <c r="H2703" s="685" t="s">
        <v>5115</v>
      </c>
      <c r="I2703" s="685" t="s">
        <v>5115</v>
      </c>
      <c r="J2703" s="808" t="s">
        <v>5115</v>
      </c>
      <c r="K2703" s="850">
        <v>1</v>
      </c>
      <c r="L2703" s="809">
        <v>3</v>
      </c>
      <c r="M2703" s="851">
        <v>21000</v>
      </c>
      <c r="N2703" s="811">
        <v>1</v>
      </c>
      <c r="O2703" s="812">
        <v>6</v>
      </c>
      <c r="P2703" s="810">
        <v>42000</v>
      </c>
      <c r="Q2703" s="5"/>
    </row>
    <row r="2704" spans="1:17" s="770" customFormat="1" ht="36">
      <c r="A2704" s="730" t="s">
        <v>18850</v>
      </c>
      <c r="B2704" s="806" t="s">
        <v>7471</v>
      </c>
      <c r="C2704" s="576" t="s">
        <v>73</v>
      </c>
      <c r="D2704" s="581" t="s">
        <v>18080</v>
      </c>
      <c r="E2704" s="807">
        <v>2500</v>
      </c>
      <c r="F2704" s="576" t="s">
        <v>5116</v>
      </c>
      <c r="G2704" s="685" t="s">
        <v>5117</v>
      </c>
      <c r="H2704" s="685" t="s">
        <v>5118</v>
      </c>
      <c r="I2704" s="685" t="s">
        <v>4118</v>
      </c>
      <c r="J2704" s="808" t="s">
        <v>15849</v>
      </c>
      <c r="K2704" s="850">
        <v>4</v>
      </c>
      <c r="L2704" s="809">
        <v>10</v>
      </c>
      <c r="M2704" s="851">
        <v>25000</v>
      </c>
      <c r="N2704" s="811"/>
      <c r="O2704" s="812"/>
      <c r="P2704" s="810"/>
      <c r="Q2704" s="5"/>
    </row>
    <row r="2705" spans="1:17" s="770" customFormat="1" ht="24">
      <c r="A2705" s="730" t="s">
        <v>18850</v>
      </c>
      <c r="B2705" s="806" t="s">
        <v>7471</v>
      </c>
      <c r="C2705" s="576" t="s">
        <v>73</v>
      </c>
      <c r="D2705" s="581" t="s">
        <v>17937</v>
      </c>
      <c r="E2705" s="807">
        <v>6500</v>
      </c>
      <c r="F2705" s="576" t="s">
        <v>5119</v>
      </c>
      <c r="G2705" s="685" t="s">
        <v>5120</v>
      </c>
      <c r="H2705" s="685" t="s">
        <v>812</v>
      </c>
      <c r="I2705" s="685" t="s">
        <v>7123</v>
      </c>
      <c r="J2705" s="808" t="s">
        <v>6567</v>
      </c>
      <c r="K2705" s="850">
        <v>1</v>
      </c>
      <c r="L2705" s="809">
        <v>10</v>
      </c>
      <c r="M2705" s="851">
        <v>65000</v>
      </c>
      <c r="N2705" s="811">
        <v>2</v>
      </c>
      <c r="O2705" s="812">
        <v>6</v>
      </c>
      <c r="P2705" s="810">
        <v>38842.92</v>
      </c>
      <c r="Q2705" s="5"/>
    </row>
    <row r="2706" spans="1:17" s="770" customFormat="1" ht="24">
      <c r="A2706" s="730" t="s">
        <v>18850</v>
      </c>
      <c r="B2706" s="806" t="s">
        <v>7471</v>
      </c>
      <c r="C2706" s="576" t="s">
        <v>73</v>
      </c>
      <c r="D2706" s="581" t="s">
        <v>1929</v>
      </c>
      <c r="E2706" s="807">
        <v>3000</v>
      </c>
      <c r="F2706" s="576" t="s">
        <v>5121</v>
      </c>
      <c r="G2706" s="685" t="s">
        <v>5122</v>
      </c>
      <c r="H2706" s="685" t="s">
        <v>3913</v>
      </c>
      <c r="I2706" s="685" t="s">
        <v>4118</v>
      </c>
      <c r="J2706" s="808" t="s">
        <v>15849</v>
      </c>
      <c r="K2706" s="850">
        <v>1</v>
      </c>
      <c r="L2706" s="809">
        <v>9</v>
      </c>
      <c r="M2706" s="851">
        <v>27000</v>
      </c>
      <c r="N2706" s="811">
        <v>2</v>
      </c>
      <c r="O2706" s="812">
        <v>6</v>
      </c>
      <c r="P2706" s="810">
        <v>18000</v>
      </c>
      <c r="Q2706" s="5"/>
    </row>
    <row r="2707" spans="1:17" s="770" customFormat="1" ht="24">
      <c r="A2707" s="730" t="s">
        <v>18850</v>
      </c>
      <c r="B2707" s="806" t="s">
        <v>7471</v>
      </c>
      <c r="C2707" s="576" t="s">
        <v>73</v>
      </c>
      <c r="D2707" s="581" t="s">
        <v>18091</v>
      </c>
      <c r="E2707" s="807">
        <v>6000</v>
      </c>
      <c r="F2707" s="576" t="s">
        <v>5123</v>
      </c>
      <c r="G2707" s="685" t="s">
        <v>5124</v>
      </c>
      <c r="H2707" s="685" t="s">
        <v>793</v>
      </c>
      <c r="I2707" s="685" t="s">
        <v>18637</v>
      </c>
      <c r="J2707" s="808" t="s">
        <v>6567</v>
      </c>
      <c r="K2707" s="850"/>
      <c r="L2707" s="809"/>
      <c r="M2707" s="851"/>
      <c r="N2707" s="811">
        <v>2</v>
      </c>
      <c r="O2707" s="812">
        <v>5</v>
      </c>
      <c r="P2707" s="810">
        <v>33000</v>
      </c>
      <c r="Q2707" s="5"/>
    </row>
    <row r="2708" spans="1:17" s="770" customFormat="1" ht="24">
      <c r="A2708" s="730" t="s">
        <v>18850</v>
      </c>
      <c r="B2708" s="806" t="s">
        <v>7471</v>
      </c>
      <c r="C2708" s="576" t="s">
        <v>73</v>
      </c>
      <c r="D2708" s="581" t="s">
        <v>18081</v>
      </c>
      <c r="E2708" s="807">
        <v>12000</v>
      </c>
      <c r="F2708" s="576" t="s">
        <v>5125</v>
      </c>
      <c r="G2708" s="685" t="s">
        <v>5126</v>
      </c>
      <c r="H2708" s="685" t="s">
        <v>1688</v>
      </c>
      <c r="I2708" s="685" t="s">
        <v>1688</v>
      </c>
      <c r="J2708" s="808" t="s">
        <v>6567</v>
      </c>
      <c r="K2708" s="850">
        <v>2</v>
      </c>
      <c r="L2708" s="809">
        <v>10</v>
      </c>
      <c r="M2708" s="851">
        <v>120000</v>
      </c>
      <c r="N2708" s="811">
        <v>1</v>
      </c>
      <c r="O2708" s="812">
        <v>6</v>
      </c>
      <c r="P2708" s="810">
        <v>71665.83</v>
      </c>
      <c r="Q2708" s="5"/>
    </row>
    <row r="2709" spans="1:17" s="770" customFormat="1" ht="36">
      <c r="A2709" s="730" t="s">
        <v>18850</v>
      </c>
      <c r="B2709" s="806" t="s">
        <v>7471</v>
      </c>
      <c r="C2709" s="576" t="s">
        <v>73</v>
      </c>
      <c r="D2709" s="581" t="s">
        <v>18082</v>
      </c>
      <c r="E2709" s="807">
        <v>5000</v>
      </c>
      <c r="F2709" s="576" t="s">
        <v>5127</v>
      </c>
      <c r="G2709" s="685" t="s">
        <v>5128</v>
      </c>
      <c r="H2709" s="685" t="s">
        <v>5129</v>
      </c>
      <c r="I2709" s="685" t="s">
        <v>1031</v>
      </c>
      <c r="J2709" s="808" t="s">
        <v>18633</v>
      </c>
      <c r="K2709" s="850">
        <v>4</v>
      </c>
      <c r="L2709" s="809">
        <v>12</v>
      </c>
      <c r="M2709" s="851">
        <v>60000</v>
      </c>
      <c r="N2709" s="811">
        <v>2</v>
      </c>
      <c r="O2709" s="812">
        <v>6</v>
      </c>
      <c r="P2709" s="810">
        <v>29990.63</v>
      </c>
      <c r="Q2709" s="5"/>
    </row>
    <row r="2710" spans="1:17" s="770" customFormat="1" ht="24">
      <c r="A2710" s="730" t="s">
        <v>18850</v>
      </c>
      <c r="B2710" s="806" t="s">
        <v>7471</v>
      </c>
      <c r="C2710" s="576" t="s">
        <v>73</v>
      </c>
      <c r="D2710" s="581" t="s">
        <v>17984</v>
      </c>
      <c r="E2710" s="807">
        <v>2500</v>
      </c>
      <c r="F2710" s="576" t="s">
        <v>5130</v>
      </c>
      <c r="G2710" s="685" t="s">
        <v>5131</v>
      </c>
      <c r="H2710" s="685" t="s">
        <v>3683</v>
      </c>
      <c r="I2710" s="685" t="s">
        <v>1031</v>
      </c>
      <c r="J2710" s="808" t="s">
        <v>18633</v>
      </c>
      <c r="K2710" s="850">
        <v>1</v>
      </c>
      <c r="L2710" s="809">
        <v>2</v>
      </c>
      <c r="M2710" s="851">
        <v>5000</v>
      </c>
      <c r="N2710" s="811"/>
      <c r="O2710" s="812"/>
      <c r="P2710" s="810"/>
      <c r="Q2710" s="5"/>
    </row>
    <row r="2711" spans="1:17" s="770" customFormat="1" ht="24">
      <c r="A2711" s="730" t="s">
        <v>18850</v>
      </c>
      <c r="B2711" s="806" t="s">
        <v>7471</v>
      </c>
      <c r="C2711" s="576" t="s">
        <v>73</v>
      </c>
      <c r="D2711" s="581" t="s">
        <v>4114</v>
      </c>
      <c r="E2711" s="807">
        <v>3500</v>
      </c>
      <c r="F2711" s="576" t="s">
        <v>5132</v>
      </c>
      <c r="G2711" s="685" t="s">
        <v>5133</v>
      </c>
      <c r="H2711" s="685" t="s">
        <v>5134</v>
      </c>
      <c r="I2711" s="685" t="s">
        <v>4118</v>
      </c>
      <c r="J2711" s="808" t="s">
        <v>15849</v>
      </c>
      <c r="K2711" s="850">
        <v>4</v>
      </c>
      <c r="L2711" s="809">
        <v>12</v>
      </c>
      <c r="M2711" s="851">
        <v>42000</v>
      </c>
      <c r="N2711" s="811">
        <v>4</v>
      </c>
      <c r="O2711" s="812">
        <v>6</v>
      </c>
      <c r="P2711" s="810">
        <v>16817.22</v>
      </c>
      <c r="Q2711" s="5"/>
    </row>
    <row r="2712" spans="1:17" s="770" customFormat="1" ht="24">
      <c r="A2712" s="730" t="s">
        <v>18850</v>
      </c>
      <c r="B2712" s="806" t="s">
        <v>7471</v>
      </c>
      <c r="C2712" s="576" t="s">
        <v>73</v>
      </c>
      <c r="D2712" s="581" t="s">
        <v>1929</v>
      </c>
      <c r="E2712" s="807">
        <v>3000</v>
      </c>
      <c r="F2712" s="576" t="s">
        <v>5135</v>
      </c>
      <c r="G2712" s="685" t="s">
        <v>5136</v>
      </c>
      <c r="H2712" s="685" t="s">
        <v>2759</v>
      </c>
      <c r="I2712" s="685" t="s">
        <v>4118</v>
      </c>
      <c r="J2712" s="808" t="s">
        <v>15849</v>
      </c>
      <c r="K2712" s="850">
        <v>4</v>
      </c>
      <c r="L2712" s="809">
        <v>12</v>
      </c>
      <c r="M2712" s="851">
        <v>36000</v>
      </c>
      <c r="N2712" s="811">
        <v>3</v>
      </c>
      <c r="O2712" s="812">
        <v>6</v>
      </c>
      <c r="P2712" s="810">
        <v>16362</v>
      </c>
      <c r="Q2712" s="5"/>
    </row>
    <row r="2713" spans="1:17" s="770" customFormat="1" ht="60">
      <c r="A2713" s="730" t="s">
        <v>18850</v>
      </c>
      <c r="B2713" s="806" t="s">
        <v>7471</v>
      </c>
      <c r="C2713" s="576" t="s">
        <v>73</v>
      </c>
      <c r="D2713" s="581" t="s">
        <v>18083</v>
      </c>
      <c r="E2713" s="807">
        <v>4500</v>
      </c>
      <c r="F2713" s="576" t="s">
        <v>5137</v>
      </c>
      <c r="G2713" s="685" t="s">
        <v>5138</v>
      </c>
      <c r="H2713" s="685" t="s">
        <v>5139</v>
      </c>
      <c r="I2713" s="685" t="s">
        <v>782</v>
      </c>
      <c r="J2713" s="808" t="s">
        <v>18634</v>
      </c>
      <c r="K2713" s="850">
        <v>4</v>
      </c>
      <c r="L2713" s="809">
        <v>12</v>
      </c>
      <c r="M2713" s="851">
        <v>54000</v>
      </c>
      <c r="N2713" s="811">
        <v>2</v>
      </c>
      <c r="O2713" s="812">
        <v>6</v>
      </c>
      <c r="P2713" s="810">
        <v>27000</v>
      </c>
      <c r="Q2713" s="5"/>
    </row>
    <row r="2714" spans="1:17" s="770" customFormat="1">
      <c r="A2714" s="730" t="s">
        <v>18850</v>
      </c>
      <c r="B2714" s="806" t="s">
        <v>7471</v>
      </c>
      <c r="C2714" s="576" t="s">
        <v>73</v>
      </c>
      <c r="D2714" s="581" t="s">
        <v>18085</v>
      </c>
      <c r="E2714" s="807">
        <v>3000</v>
      </c>
      <c r="F2714" s="576" t="s">
        <v>5140</v>
      </c>
      <c r="G2714" s="685" t="s">
        <v>5141</v>
      </c>
      <c r="H2714" s="685" t="s">
        <v>4258</v>
      </c>
      <c r="I2714" s="685" t="s">
        <v>4258</v>
      </c>
      <c r="J2714" s="808" t="s">
        <v>6567</v>
      </c>
      <c r="K2714" s="850">
        <v>4</v>
      </c>
      <c r="L2714" s="809">
        <v>10</v>
      </c>
      <c r="M2714" s="851">
        <v>30000</v>
      </c>
      <c r="N2714" s="811"/>
      <c r="O2714" s="812"/>
      <c r="P2714" s="810"/>
      <c r="Q2714" s="5"/>
    </row>
    <row r="2715" spans="1:17" s="770" customFormat="1" ht="24">
      <c r="A2715" s="730" t="s">
        <v>18850</v>
      </c>
      <c r="B2715" s="806" t="s">
        <v>7471</v>
      </c>
      <c r="C2715" s="576" t="s">
        <v>73</v>
      </c>
      <c r="D2715" s="581" t="s">
        <v>18042</v>
      </c>
      <c r="E2715" s="807">
        <v>4500</v>
      </c>
      <c r="F2715" s="576" t="s">
        <v>5140</v>
      </c>
      <c r="G2715" s="685" t="s">
        <v>5141</v>
      </c>
      <c r="H2715" s="685" t="s">
        <v>4258</v>
      </c>
      <c r="I2715" s="685" t="s">
        <v>4258</v>
      </c>
      <c r="J2715" s="808" t="s">
        <v>6567</v>
      </c>
      <c r="K2715" s="850"/>
      <c r="L2715" s="809"/>
      <c r="M2715" s="851"/>
      <c r="N2715" s="811">
        <v>2</v>
      </c>
      <c r="O2715" s="812">
        <v>6</v>
      </c>
      <c r="P2715" s="810">
        <v>27000</v>
      </c>
      <c r="Q2715" s="5"/>
    </row>
    <row r="2716" spans="1:17" s="770" customFormat="1" ht="24">
      <c r="A2716" s="730" t="s">
        <v>18850</v>
      </c>
      <c r="B2716" s="806" t="s">
        <v>7471</v>
      </c>
      <c r="C2716" s="576" t="s">
        <v>73</v>
      </c>
      <c r="D2716" s="581" t="s">
        <v>17971</v>
      </c>
      <c r="E2716" s="807">
        <v>6000</v>
      </c>
      <c r="F2716" s="576" t="s">
        <v>5142</v>
      </c>
      <c r="G2716" s="685" t="s">
        <v>5143</v>
      </c>
      <c r="H2716" s="685" t="s">
        <v>4060</v>
      </c>
      <c r="I2716" s="685" t="s">
        <v>7123</v>
      </c>
      <c r="J2716" s="808" t="s">
        <v>6567</v>
      </c>
      <c r="K2716" s="850">
        <v>2</v>
      </c>
      <c r="L2716" s="809">
        <v>3</v>
      </c>
      <c r="M2716" s="851">
        <v>18000</v>
      </c>
      <c r="N2716" s="811">
        <v>3</v>
      </c>
      <c r="O2716" s="812">
        <v>6</v>
      </c>
      <c r="P2716" s="810">
        <v>35987.5</v>
      </c>
      <c r="Q2716" s="5"/>
    </row>
    <row r="2717" spans="1:17" s="770" customFormat="1" ht="36">
      <c r="A2717" s="730" t="s">
        <v>18850</v>
      </c>
      <c r="B2717" s="806" t="s">
        <v>7471</v>
      </c>
      <c r="C2717" s="576" t="s">
        <v>73</v>
      </c>
      <c r="D2717" s="581" t="s">
        <v>18086</v>
      </c>
      <c r="E2717" s="807">
        <v>4500</v>
      </c>
      <c r="F2717" s="576" t="s">
        <v>5142</v>
      </c>
      <c r="G2717" s="685" t="s">
        <v>5143</v>
      </c>
      <c r="H2717" s="685" t="s">
        <v>4060</v>
      </c>
      <c r="I2717" s="685" t="s">
        <v>7123</v>
      </c>
      <c r="J2717" s="808" t="s">
        <v>6567</v>
      </c>
      <c r="K2717" s="850">
        <v>2</v>
      </c>
      <c r="L2717" s="809">
        <v>3</v>
      </c>
      <c r="M2717" s="851">
        <v>13500</v>
      </c>
      <c r="N2717" s="811"/>
      <c r="O2717" s="812"/>
      <c r="P2717" s="810"/>
      <c r="Q2717" s="5"/>
    </row>
    <row r="2718" spans="1:17" s="770" customFormat="1" ht="24">
      <c r="A2718" s="730" t="s">
        <v>18850</v>
      </c>
      <c r="B2718" s="806" t="s">
        <v>7471</v>
      </c>
      <c r="C2718" s="576" t="s">
        <v>73</v>
      </c>
      <c r="D2718" s="581" t="s">
        <v>17984</v>
      </c>
      <c r="E2718" s="807">
        <v>2600</v>
      </c>
      <c r="F2718" s="576" t="s">
        <v>5144</v>
      </c>
      <c r="G2718" s="685" t="s">
        <v>5145</v>
      </c>
      <c r="H2718" s="685" t="s">
        <v>3683</v>
      </c>
      <c r="I2718" s="685" t="s">
        <v>1031</v>
      </c>
      <c r="J2718" s="808" t="s">
        <v>18633</v>
      </c>
      <c r="K2718" s="850">
        <v>4</v>
      </c>
      <c r="L2718" s="809">
        <v>12</v>
      </c>
      <c r="M2718" s="851">
        <v>31200</v>
      </c>
      <c r="N2718" s="811">
        <v>3</v>
      </c>
      <c r="O2718" s="812">
        <v>6</v>
      </c>
      <c r="P2718" s="810">
        <v>15599.64</v>
      </c>
      <c r="Q2718" s="5"/>
    </row>
    <row r="2719" spans="1:17" s="770" customFormat="1" ht="24">
      <c r="A2719" s="730" t="s">
        <v>18850</v>
      </c>
      <c r="B2719" s="806" t="s">
        <v>7471</v>
      </c>
      <c r="C2719" s="576" t="s">
        <v>73</v>
      </c>
      <c r="D2719" s="581" t="s">
        <v>11488</v>
      </c>
      <c r="E2719" s="807">
        <v>4500</v>
      </c>
      <c r="F2719" s="576" t="s">
        <v>5146</v>
      </c>
      <c r="G2719" s="685" t="s">
        <v>5147</v>
      </c>
      <c r="H2719" s="685" t="s">
        <v>5148</v>
      </c>
      <c r="I2719" s="685" t="s">
        <v>18632</v>
      </c>
      <c r="J2719" s="808" t="s">
        <v>6567</v>
      </c>
      <c r="K2719" s="850">
        <v>4</v>
      </c>
      <c r="L2719" s="809">
        <v>10</v>
      </c>
      <c r="M2719" s="851">
        <v>45000</v>
      </c>
      <c r="N2719" s="811"/>
      <c r="O2719" s="812"/>
      <c r="P2719" s="810"/>
      <c r="Q2719" s="5"/>
    </row>
    <row r="2720" spans="1:17" s="770" customFormat="1" ht="24">
      <c r="A2720" s="730" t="s">
        <v>18850</v>
      </c>
      <c r="B2720" s="806" t="s">
        <v>7471</v>
      </c>
      <c r="C2720" s="576" t="s">
        <v>73</v>
      </c>
      <c r="D2720" s="581" t="s">
        <v>18087</v>
      </c>
      <c r="E2720" s="807">
        <v>5000</v>
      </c>
      <c r="F2720" s="576" t="s">
        <v>5149</v>
      </c>
      <c r="G2720" s="685" t="s">
        <v>5150</v>
      </c>
      <c r="H2720" s="685" t="s">
        <v>4193</v>
      </c>
      <c r="I2720" s="685" t="s">
        <v>18632</v>
      </c>
      <c r="J2720" s="808" t="s">
        <v>6567</v>
      </c>
      <c r="K2720" s="850">
        <v>4</v>
      </c>
      <c r="L2720" s="809">
        <v>9</v>
      </c>
      <c r="M2720" s="851">
        <v>45000</v>
      </c>
      <c r="N2720" s="811"/>
      <c r="O2720" s="812"/>
      <c r="P2720" s="810"/>
      <c r="Q2720" s="5"/>
    </row>
    <row r="2721" spans="1:17" s="770" customFormat="1" ht="24">
      <c r="A2721" s="730" t="s">
        <v>18850</v>
      </c>
      <c r="B2721" s="806" t="s">
        <v>7471</v>
      </c>
      <c r="C2721" s="576" t="s">
        <v>73</v>
      </c>
      <c r="D2721" s="581" t="s">
        <v>18044</v>
      </c>
      <c r="E2721" s="807">
        <v>6000</v>
      </c>
      <c r="F2721" s="576" t="s">
        <v>5151</v>
      </c>
      <c r="G2721" s="685" t="s">
        <v>5152</v>
      </c>
      <c r="H2721" s="685" t="s">
        <v>825</v>
      </c>
      <c r="I2721" s="685" t="s">
        <v>825</v>
      </c>
      <c r="J2721" s="808" t="s">
        <v>6567</v>
      </c>
      <c r="K2721" s="850">
        <v>3</v>
      </c>
      <c r="L2721" s="809">
        <v>7</v>
      </c>
      <c r="M2721" s="851">
        <v>42000</v>
      </c>
      <c r="N2721" s="811"/>
      <c r="O2721" s="812"/>
      <c r="P2721" s="810"/>
      <c r="Q2721" s="5"/>
    </row>
    <row r="2722" spans="1:17" s="770" customFormat="1" ht="24">
      <c r="A2722" s="730" t="s">
        <v>18850</v>
      </c>
      <c r="B2722" s="806" t="s">
        <v>7471</v>
      </c>
      <c r="C2722" s="576" t="s">
        <v>73</v>
      </c>
      <c r="D2722" s="581" t="s">
        <v>18018</v>
      </c>
      <c r="E2722" s="807">
        <v>11000</v>
      </c>
      <c r="F2722" s="576" t="s">
        <v>5153</v>
      </c>
      <c r="G2722" s="685" t="s">
        <v>5154</v>
      </c>
      <c r="H2722" s="685" t="s">
        <v>5155</v>
      </c>
      <c r="I2722" s="685" t="s">
        <v>921</v>
      </c>
      <c r="J2722" s="808" t="s">
        <v>4109</v>
      </c>
      <c r="K2722" s="850">
        <v>1</v>
      </c>
      <c r="L2722" s="809">
        <v>8</v>
      </c>
      <c r="M2722" s="851">
        <v>88000</v>
      </c>
      <c r="N2722" s="811">
        <v>0</v>
      </c>
      <c r="O2722" s="812">
        <v>6</v>
      </c>
      <c r="P2722" s="810">
        <v>65918.260000000009</v>
      </c>
      <c r="Q2722" s="5"/>
    </row>
    <row r="2723" spans="1:17" s="770" customFormat="1" ht="36">
      <c r="A2723" s="730" t="s">
        <v>18850</v>
      </c>
      <c r="B2723" s="806" t="s">
        <v>7471</v>
      </c>
      <c r="C2723" s="576" t="s">
        <v>73</v>
      </c>
      <c r="D2723" s="581" t="s">
        <v>17984</v>
      </c>
      <c r="E2723" s="807">
        <v>2600</v>
      </c>
      <c r="F2723" s="576" t="s">
        <v>5156</v>
      </c>
      <c r="G2723" s="685" t="s">
        <v>5157</v>
      </c>
      <c r="H2723" s="685" t="s">
        <v>962</v>
      </c>
      <c r="I2723" s="685" t="s">
        <v>18632</v>
      </c>
      <c r="J2723" s="808" t="s">
        <v>6567</v>
      </c>
      <c r="K2723" s="850">
        <v>4</v>
      </c>
      <c r="L2723" s="809">
        <v>12</v>
      </c>
      <c r="M2723" s="851">
        <v>31200</v>
      </c>
      <c r="N2723" s="811">
        <v>2</v>
      </c>
      <c r="O2723" s="812">
        <v>6</v>
      </c>
      <c r="P2723" s="810">
        <v>15600</v>
      </c>
      <c r="Q2723" s="5"/>
    </row>
    <row r="2724" spans="1:17" s="770" customFormat="1" ht="36">
      <c r="A2724" s="730" t="s">
        <v>18850</v>
      </c>
      <c r="B2724" s="806" t="s">
        <v>7471</v>
      </c>
      <c r="C2724" s="576" t="s">
        <v>73</v>
      </c>
      <c r="D2724" s="581" t="s">
        <v>18088</v>
      </c>
      <c r="E2724" s="807">
        <v>12000</v>
      </c>
      <c r="F2724" s="576" t="s">
        <v>5158</v>
      </c>
      <c r="G2724" s="685" t="s">
        <v>5159</v>
      </c>
      <c r="H2724" s="685" t="s">
        <v>887</v>
      </c>
      <c r="I2724" s="685" t="s">
        <v>4258</v>
      </c>
      <c r="J2724" s="808" t="s">
        <v>6567</v>
      </c>
      <c r="K2724" s="850">
        <v>1</v>
      </c>
      <c r="L2724" s="809">
        <v>3</v>
      </c>
      <c r="M2724" s="851">
        <v>36000</v>
      </c>
      <c r="N2724" s="811">
        <v>0</v>
      </c>
      <c r="O2724" s="812">
        <v>1</v>
      </c>
      <c r="P2724" s="810">
        <v>7000</v>
      </c>
      <c r="Q2724" s="5"/>
    </row>
    <row r="2725" spans="1:17" s="770" customFormat="1" ht="48">
      <c r="A2725" s="730" t="s">
        <v>18850</v>
      </c>
      <c r="B2725" s="806" t="s">
        <v>7471</v>
      </c>
      <c r="C2725" s="576" t="s">
        <v>73</v>
      </c>
      <c r="D2725" s="581" t="s">
        <v>18026</v>
      </c>
      <c r="E2725" s="807">
        <v>5000</v>
      </c>
      <c r="F2725" s="576" t="s">
        <v>5160</v>
      </c>
      <c r="G2725" s="685" t="s">
        <v>5161</v>
      </c>
      <c r="H2725" s="685" t="s">
        <v>5162</v>
      </c>
      <c r="I2725" s="685" t="s">
        <v>7123</v>
      </c>
      <c r="J2725" s="808" t="s">
        <v>6567</v>
      </c>
      <c r="K2725" s="850">
        <v>3</v>
      </c>
      <c r="L2725" s="809">
        <v>10</v>
      </c>
      <c r="M2725" s="851">
        <v>50000</v>
      </c>
      <c r="N2725" s="811">
        <v>2</v>
      </c>
      <c r="O2725" s="812">
        <v>6</v>
      </c>
      <c r="P2725" s="810">
        <v>30000</v>
      </c>
      <c r="Q2725" s="5"/>
    </row>
    <row r="2726" spans="1:17" s="770" customFormat="1" ht="24">
      <c r="A2726" s="730" t="s">
        <v>18850</v>
      </c>
      <c r="B2726" s="806" t="s">
        <v>7471</v>
      </c>
      <c r="C2726" s="576" t="s">
        <v>73</v>
      </c>
      <c r="D2726" s="581" t="s">
        <v>15806</v>
      </c>
      <c r="E2726" s="807">
        <v>5500</v>
      </c>
      <c r="F2726" s="576" t="s">
        <v>5163</v>
      </c>
      <c r="G2726" s="685" t="s">
        <v>5164</v>
      </c>
      <c r="H2726" s="685" t="s">
        <v>2631</v>
      </c>
      <c r="I2726" s="685" t="s">
        <v>18632</v>
      </c>
      <c r="J2726" s="808" t="s">
        <v>6567</v>
      </c>
      <c r="K2726" s="850">
        <v>2</v>
      </c>
      <c r="L2726" s="809">
        <v>6</v>
      </c>
      <c r="M2726" s="851">
        <v>33000</v>
      </c>
      <c r="N2726" s="811"/>
      <c r="O2726" s="812"/>
      <c r="P2726" s="810"/>
      <c r="Q2726" s="5"/>
    </row>
    <row r="2727" spans="1:17" s="770" customFormat="1" ht="36">
      <c r="A2727" s="730" t="s">
        <v>18850</v>
      </c>
      <c r="B2727" s="806" t="s">
        <v>7471</v>
      </c>
      <c r="C2727" s="576" t="s">
        <v>73</v>
      </c>
      <c r="D2727" s="581" t="s">
        <v>18089</v>
      </c>
      <c r="E2727" s="807">
        <v>4000</v>
      </c>
      <c r="F2727" s="576" t="s">
        <v>5165</v>
      </c>
      <c r="G2727" s="685" t="s">
        <v>5166</v>
      </c>
      <c r="H2727" s="685" t="s">
        <v>5167</v>
      </c>
      <c r="I2727" s="685" t="s">
        <v>782</v>
      </c>
      <c r="J2727" s="808" t="s">
        <v>18634</v>
      </c>
      <c r="K2727" s="850">
        <v>3</v>
      </c>
      <c r="L2727" s="809">
        <v>7</v>
      </c>
      <c r="M2727" s="851">
        <v>28000</v>
      </c>
      <c r="N2727" s="811"/>
      <c r="O2727" s="812"/>
      <c r="P2727" s="810"/>
      <c r="Q2727" s="5"/>
    </row>
    <row r="2728" spans="1:17" s="770" customFormat="1" ht="36">
      <c r="A2728" s="730" t="s">
        <v>18850</v>
      </c>
      <c r="B2728" s="806" t="s">
        <v>7471</v>
      </c>
      <c r="C2728" s="576" t="s">
        <v>73</v>
      </c>
      <c r="D2728" s="581" t="s">
        <v>11488</v>
      </c>
      <c r="E2728" s="807">
        <v>5000</v>
      </c>
      <c r="F2728" s="576" t="s">
        <v>5168</v>
      </c>
      <c r="G2728" s="685" t="s">
        <v>5169</v>
      </c>
      <c r="H2728" s="685" t="s">
        <v>5170</v>
      </c>
      <c r="I2728" s="685" t="s">
        <v>18632</v>
      </c>
      <c r="J2728" s="808" t="s">
        <v>6567</v>
      </c>
      <c r="K2728" s="850">
        <v>3</v>
      </c>
      <c r="L2728" s="809">
        <v>9</v>
      </c>
      <c r="M2728" s="851">
        <v>45000</v>
      </c>
      <c r="N2728" s="811">
        <v>2</v>
      </c>
      <c r="O2728" s="812">
        <v>6</v>
      </c>
      <c r="P2728" s="810">
        <v>29665.629999999997</v>
      </c>
      <c r="Q2728" s="5"/>
    </row>
    <row r="2729" spans="1:17" s="770" customFormat="1" ht="60">
      <c r="A2729" s="730" t="s">
        <v>18850</v>
      </c>
      <c r="B2729" s="806" t="s">
        <v>7471</v>
      </c>
      <c r="C2729" s="576" t="s">
        <v>73</v>
      </c>
      <c r="D2729" s="581" t="s">
        <v>18090</v>
      </c>
      <c r="E2729" s="807">
        <v>7000</v>
      </c>
      <c r="F2729" s="576" t="s">
        <v>5171</v>
      </c>
      <c r="G2729" s="685" t="s">
        <v>5172</v>
      </c>
      <c r="H2729" s="685" t="s">
        <v>4216</v>
      </c>
      <c r="I2729" s="685" t="s">
        <v>1688</v>
      </c>
      <c r="J2729" s="808" t="s">
        <v>6567</v>
      </c>
      <c r="K2729" s="850">
        <v>2</v>
      </c>
      <c r="L2729" s="809">
        <v>2</v>
      </c>
      <c r="M2729" s="851">
        <v>14000</v>
      </c>
      <c r="N2729" s="811"/>
      <c r="O2729" s="812"/>
      <c r="P2729" s="810"/>
      <c r="Q2729" s="5"/>
    </row>
    <row r="2730" spans="1:17" s="770" customFormat="1" ht="36">
      <c r="A2730" s="730" t="s">
        <v>18850</v>
      </c>
      <c r="B2730" s="806" t="s">
        <v>7471</v>
      </c>
      <c r="C2730" s="576" t="s">
        <v>73</v>
      </c>
      <c r="D2730" s="581" t="s">
        <v>4111</v>
      </c>
      <c r="E2730" s="807">
        <v>3000</v>
      </c>
      <c r="F2730" s="576" t="s">
        <v>5173</v>
      </c>
      <c r="G2730" s="685" t="s">
        <v>5174</v>
      </c>
      <c r="H2730" s="685" t="s">
        <v>2383</v>
      </c>
      <c r="I2730" s="685" t="s">
        <v>4118</v>
      </c>
      <c r="J2730" s="808" t="s">
        <v>15849</v>
      </c>
      <c r="K2730" s="850">
        <v>4</v>
      </c>
      <c r="L2730" s="809">
        <v>12</v>
      </c>
      <c r="M2730" s="851">
        <v>36000</v>
      </c>
      <c r="N2730" s="811">
        <v>2</v>
      </c>
      <c r="O2730" s="812">
        <v>6</v>
      </c>
      <c r="P2730" s="810">
        <v>17986.669999999998</v>
      </c>
      <c r="Q2730" s="5"/>
    </row>
    <row r="2731" spans="1:17" s="770" customFormat="1" ht="36">
      <c r="A2731" s="730" t="s">
        <v>18850</v>
      </c>
      <c r="B2731" s="806" t="s">
        <v>7471</v>
      </c>
      <c r="C2731" s="576" t="s">
        <v>73</v>
      </c>
      <c r="D2731" s="581" t="s">
        <v>17949</v>
      </c>
      <c r="E2731" s="807">
        <v>4500</v>
      </c>
      <c r="F2731" s="576" t="s">
        <v>5175</v>
      </c>
      <c r="G2731" s="685" t="s">
        <v>5176</v>
      </c>
      <c r="H2731" s="685" t="s">
        <v>4193</v>
      </c>
      <c r="I2731" s="685" t="s">
        <v>18632</v>
      </c>
      <c r="J2731" s="808" t="s">
        <v>6567</v>
      </c>
      <c r="K2731" s="850">
        <v>4</v>
      </c>
      <c r="L2731" s="809">
        <v>12</v>
      </c>
      <c r="M2731" s="851">
        <v>54000</v>
      </c>
      <c r="N2731" s="811">
        <v>2</v>
      </c>
      <c r="O2731" s="812">
        <v>6</v>
      </c>
      <c r="P2731" s="810">
        <v>27000</v>
      </c>
      <c r="Q2731" s="5"/>
    </row>
    <row r="2732" spans="1:17" s="770" customFormat="1" ht="24">
      <c r="A2732" s="730" t="s">
        <v>18850</v>
      </c>
      <c r="B2732" s="806" t="s">
        <v>7471</v>
      </c>
      <c r="C2732" s="576" t="s">
        <v>73</v>
      </c>
      <c r="D2732" s="581" t="s">
        <v>17942</v>
      </c>
      <c r="E2732" s="807">
        <v>5000</v>
      </c>
      <c r="F2732" s="576" t="s">
        <v>5177</v>
      </c>
      <c r="G2732" s="685" t="s">
        <v>5178</v>
      </c>
      <c r="H2732" s="685" t="s">
        <v>5179</v>
      </c>
      <c r="I2732" s="685" t="s">
        <v>7123</v>
      </c>
      <c r="J2732" s="808" t="s">
        <v>6567</v>
      </c>
      <c r="K2732" s="850">
        <v>2</v>
      </c>
      <c r="L2732" s="809">
        <v>1</v>
      </c>
      <c r="M2732" s="851">
        <v>5000</v>
      </c>
      <c r="N2732" s="811"/>
      <c r="O2732" s="812"/>
      <c r="P2732" s="810"/>
      <c r="Q2732" s="5"/>
    </row>
    <row r="2733" spans="1:17" s="770" customFormat="1" ht="24">
      <c r="A2733" s="730" t="s">
        <v>18850</v>
      </c>
      <c r="B2733" s="806" t="s">
        <v>7471</v>
      </c>
      <c r="C2733" s="576" t="s">
        <v>73</v>
      </c>
      <c r="D2733" s="581" t="s">
        <v>17952</v>
      </c>
      <c r="E2733" s="807">
        <v>2500</v>
      </c>
      <c r="F2733" s="576" t="s">
        <v>5180</v>
      </c>
      <c r="G2733" s="685" t="s">
        <v>5181</v>
      </c>
      <c r="H2733" s="685" t="s">
        <v>3683</v>
      </c>
      <c r="I2733" s="685" t="s">
        <v>1031</v>
      </c>
      <c r="J2733" s="808" t="s">
        <v>18633</v>
      </c>
      <c r="K2733" s="850">
        <v>1</v>
      </c>
      <c r="L2733" s="809">
        <v>3</v>
      </c>
      <c r="M2733" s="851">
        <v>7500</v>
      </c>
      <c r="N2733" s="811">
        <v>2</v>
      </c>
      <c r="O2733" s="812">
        <v>6</v>
      </c>
      <c r="P2733" s="810">
        <v>15000</v>
      </c>
      <c r="Q2733" s="5"/>
    </row>
    <row r="2734" spans="1:17" s="770" customFormat="1" ht="24">
      <c r="A2734" s="730" t="s">
        <v>18850</v>
      </c>
      <c r="B2734" s="806" t="s">
        <v>7471</v>
      </c>
      <c r="C2734" s="576" t="s">
        <v>73</v>
      </c>
      <c r="D2734" s="581" t="s">
        <v>17984</v>
      </c>
      <c r="E2734" s="807">
        <v>2600</v>
      </c>
      <c r="F2734" s="576" t="s">
        <v>5180</v>
      </c>
      <c r="G2734" s="685" t="s">
        <v>5181</v>
      </c>
      <c r="H2734" s="685" t="s">
        <v>3683</v>
      </c>
      <c r="I2734" s="685" t="s">
        <v>1031</v>
      </c>
      <c r="J2734" s="808" t="s">
        <v>18633</v>
      </c>
      <c r="K2734" s="850">
        <v>2</v>
      </c>
      <c r="L2734" s="809">
        <v>5</v>
      </c>
      <c r="M2734" s="851">
        <v>13000</v>
      </c>
      <c r="N2734" s="816"/>
      <c r="O2734" s="812"/>
      <c r="P2734" s="810"/>
      <c r="Q2734" s="5"/>
    </row>
    <row r="2735" spans="1:17" s="770" customFormat="1" ht="24">
      <c r="A2735" s="730" t="s">
        <v>18850</v>
      </c>
      <c r="B2735" s="806" t="s">
        <v>7471</v>
      </c>
      <c r="C2735" s="576" t="s">
        <v>73</v>
      </c>
      <c r="D2735" s="581" t="s">
        <v>18869</v>
      </c>
      <c r="E2735" s="807">
        <v>12000</v>
      </c>
      <c r="F2735" s="576" t="s">
        <v>18870</v>
      </c>
      <c r="G2735" s="685" t="s">
        <v>18871</v>
      </c>
      <c r="H2735" s="685" t="s">
        <v>1061</v>
      </c>
      <c r="I2735" s="685" t="s">
        <v>7123</v>
      </c>
      <c r="J2735" s="808" t="s">
        <v>6567</v>
      </c>
      <c r="K2735" s="850">
        <v>2</v>
      </c>
      <c r="L2735" s="809">
        <v>8</v>
      </c>
      <c r="M2735" s="851">
        <v>96000</v>
      </c>
      <c r="N2735" s="811"/>
      <c r="O2735" s="812"/>
      <c r="P2735" s="810"/>
      <c r="Q2735" s="5"/>
    </row>
    <row r="2736" spans="1:17" s="770" customFormat="1" ht="24">
      <c r="A2736" s="730" t="s">
        <v>18850</v>
      </c>
      <c r="B2736" s="806" t="s">
        <v>7471</v>
      </c>
      <c r="C2736" s="576" t="s">
        <v>73</v>
      </c>
      <c r="D2736" s="581" t="s">
        <v>17942</v>
      </c>
      <c r="E2736" s="807">
        <v>5000</v>
      </c>
      <c r="F2736" s="576" t="s">
        <v>5182</v>
      </c>
      <c r="G2736" s="685" t="s">
        <v>5183</v>
      </c>
      <c r="H2736" s="685" t="s">
        <v>952</v>
      </c>
      <c r="I2736" s="685" t="s">
        <v>7123</v>
      </c>
      <c r="J2736" s="808" t="s">
        <v>6567</v>
      </c>
      <c r="K2736" s="850">
        <v>2</v>
      </c>
      <c r="L2736" s="809">
        <v>1</v>
      </c>
      <c r="M2736" s="851">
        <v>5000</v>
      </c>
      <c r="N2736" s="811"/>
      <c r="O2736" s="812"/>
      <c r="P2736" s="810"/>
      <c r="Q2736" s="5"/>
    </row>
    <row r="2737" spans="1:17" s="770" customFormat="1" ht="24">
      <c r="A2737" s="730" t="s">
        <v>18850</v>
      </c>
      <c r="B2737" s="806" t="s">
        <v>7471</v>
      </c>
      <c r="C2737" s="576" t="s">
        <v>73</v>
      </c>
      <c r="D2737" s="581" t="s">
        <v>17922</v>
      </c>
      <c r="E2737" s="807">
        <v>3000</v>
      </c>
      <c r="F2737" s="576" t="s">
        <v>5184</v>
      </c>
      <c r="G2737" s="685" t="s">
        <v>5185</v>
      </c>
      <c r="H2737" s="685" t="s">
        <v>1450</v>
      </c>
      <c r="I2737" s="685" t="s">
        <v>18637</v>
      </c>
      <c r="J2737" s="808" t="s">
        <v>6567</v>
      </c>
      <c r="K2737" s="850">
        <v>3</v>
      </c>
      <c r="L2737" s="809">
        <v>7</v>
      </c>
      <c r="M2737" s="851">
        <v>21000</v>
      </c>
      <c r="N2737" s="811">
        <v>4</v>
      </c>
      <c r="O2737" s="812">
        <v>6</v>
      </c>
      <c r="P2737" s="810">
        <v>18000</v>
      </c>
      <c r="Q2737" s="5"/>
    </row>
    <row r="2738" spans="1:17" s="770" customFormat="1" ht="24">
      <c r="A2738" s="730" t="s">
        <v>18850</v>
      </c>
      <c r="B2738" s="806" t="s">
        <v>7471</v>
      </c>
      <c r="C2738" s="576" t="s">
        <v>73</v>
      </c>
      <c r="D2738" s="581" t="s">
        <v>18091</v>
      </c>
      <c r="E2738" s="807">
        <v>7500</v>
      </c>
      <c r="F2738" s="576" t="s">
        <v>5186</v>
      </c>
      <c r="G2738" s="685" t="s">
        <v>5187</v>
      </c>
      <c r="H2738" s="685" t="s">
        <v>5084</v>
      </c>
      <c r="I2738" s="685" t="s">
        <v>5084</v>
      </c>
      <c r="J2738" s="808" t="s">
        <v>6567</v>
      </c>
      <c r="K2738" s="850">
        <v>1</v>
      </c>
      <c r="L2738" s="809">
        <v>1</v>
      </c>
      <c r="M2738" s="851">
        <v>7500</v>
      </c>
      <c r="N2738" s="811">
        <v>0</v>
      </c>
      <c r="O2738" s="812">
        <v>2</v>
      </c>
      <c r="P2738" s="810">
        <v>15000</v>
      </c>
      <c r="Q2738" s="5"/>
    </row>
    <row r="2739" spans="1:17" s="770" customFormat="1" ht="48">
      <c r="A2739" s="730" t="s">
        <v>18850</v>
      </c>
      <c r="B2739" s="806" t="s">
        <v>7471</v>
      </c>
      <c r="C2739" s="576" t="s">
        <v>73</v>
      </c>
      <c r="D2739" s="581" t="s">
        <v>18092</v>
      </c>
      <c r="E2739" s="807">
        <v>6000</v>
      </c>
      <c r="F2739" s="576" t="s">
        <v>5186</v>
      </c>
      <c r="G2739" s="685" t="s">
        <v>5187</v>
      </c>
      <c r="H2739" s="685" t="s">
        <v>5188</v>
      </c>
      <c r="I2739" s="685" t="s">
        <v>802</v>
      </c>
      <c r="J2739" s="808" t="s">
        <v>802</v>
      </c>
      <c r="K2739" s="850">
        <v>3</v>
      </c>
      <c r="L2739" s="809">
        <v>7</v>
      </c>
      <c r="M2739" s="851">
        <v>42000</v>
      </c>
      <c r="N2739" s="811"/>
      <c r="O2739" s="812"/>
      <c r="P2739" s="810"/>
      <c r="Q2739" s="5"/>
    </row>
    <row r="2740" spans="1:17" s="770" customFormat="1" ht="48">
      <c r="A2740" s="730" t="s">
        <v>18850</v>
      </c>
      <c r="B2740" s="806" t="s">
        <v>7471</v>
      </c>
      <c r="C2740" s="576" t="s">
        <v>73</v>
      </c>
      <c r="D2740" s="581" t="s">
        <v>18044</v>
      </c>
      <c r="E2740" s="807">
        <v>3500</v>
      </c>
      <c r="F2740" s="576" t="s">
        <v>5189</v>
      </c>
      <c r="G2740" s="685" t="s">
        <v>5190</v>
      </c>
      <c r="H2740" s="685" t="s">
        <v>5191</v>
      </c>
      <c r="I2740" s="685" t="s">
        <v>802</v>
      </c>
      <c r="J2740" s="808" t="s">
        <v>802</v>
      </c>
      <c r="K2740" s="850"/>
      <c r="L2740" s="809"/>
      <c r="M2740" s="851"/>
      <c r="N2740" s="811">
        <v>2</v>
      </c>
      <c r="O2740" s="812">
        <v>5</v>
      </c>
      <c r="P2740" s="810">
        <v>17733.330000000002</v>
      </c>
      <c r="Q2740" s="5"/>
    </row>
    <row r="2741" spans="1:17" s="770" customFormat="1" ht="24">
      <c r="A2741" s="730" t="s">
        <v>18850</v>
      </c>
      <c r="B2741" s="806" t="s">
        <v>7471</v>
      </c>
      <c r="C2741" s="576" t="s">
        <v>73</v>
      </c>
      <c r="D2741" s="581" t="s">
        <v>17981</v>
      </c>
      <c r="E2741" s="807">
        <v>5500</v>
      </c>
      <c r="F2741" s="576" t="s">
        <v>5192</v>
      </c>
      <c r="G2741" s="685" t="s">
        <v>5193</v>
      </c>
      <c r="H2741" s="685" t="s">
        <v>887</v>
      </c>
      <c r="I2741" s="685" t="s">
        <v>4258</v>
      </c>
      <c r="J2741" s="808" t="s">
        <v>6567</v>
      </c>
      <c r="K2741" s="850">
        <v>4</v>
      </c>
      <c r="L2741" s="809">
        <v>12</v>
      </c>
      <c r="M2741" s="851">
        <v>66000</v>
      </c>
      <c r="N2741" s="811">
        <v>3</v>
      </c>
      <c r="O2741" s="812">
        <v>6</v>
      </c>
      <c r="P2741" s="810">
        <v>32956.080000000002</v>
      </c>
      <c r="Q2741" s="5"/>
    </row>
    <row r="2742" spans="1:17" s="770" customFormat="1" ht="36">
      <c r="A2742" s="730" t="s">
        <v>18850</v>
      </c>
      <c r="B2742" s="806" t="s">
        <v>7471</v>
      </c>
      <c r="C2742" s="576" t="s">
        <v>73</v>
      </c>
      <c r="D2742" s="581" t="s">
        <v>18093</v>
      </c>
      <c r="E2742" s="807">
        <v>6000</v>
      </c>
      <c r="F2742" s="576" t="s">
        <v>5194</v>
      </c>
      <c r="G2742" s="685" t="s">
        <v>5195</v>
      </c>
      <c r="H2742" s="685" t="s">
        <v>5104</v>
      </c>
      <c r="I2742" s="685" t="s">
        <v>5104</v>
      </c>
      <c r="J2742" s="808" t="s">
        <v>6567</v>
      </c>
      <c r="K2742" s="850">
        <v>1</v>
      </c>
      <c r="L2742" s="809">
        <v>7</v>
      </c>
      <c r="M2742" s="851">
        <v>42000</v>
      </c>
      <c r="N2742" s="811"/>
      <c r="O2742" s="812"/>
      <c r="P2742" s="810"/>
      <c r="Q2742" s="5"/>
    </row>
    <row r="2743" spans="1:17" s="770" customFormat="1" ht="96">
      <c r="A2743" s="730" t="s">
        <v>18850</v>
      </c>
      <c r="B2743" s="806" t="s">
        <v>7471</v>
      </c>
      <c r="C2743" s="576" t="s">
        <v>73</v>
      </c>
      <c r="D2743" s="581" t="s">
        <v>18094</v>
      </c>
      <c r="E2743" s="807">
        <v>8000</v>
      </c>
      <c r="F2743" s="576" t="s">
        <v>5196</v>
      </c>
      <c r="G2743" s="685" t="s">
        <v>5197</v>
      </c>
      <c r="H2743" s="685" t="s">
        <v>5198</v>
      </c>
      <c r="I2743" s="685" t="s">
        <v>1688</v>
      </c>
      <c r="J2743" s="808" t="s">
        <v>6567</v>
      </c>
      <c r="K2743" s="850">
        <v>1</v>
      </c>
      <c r="L2743" s="809">
        <v>1</v>
      </c>
      <c r="M2743" s="851">
        <v>8000</v>
      </c>
      <c r="N2743" s="811"/>
      <c r="O2743" s="812"/>
      <c r="P2743" s="810"/>
      <c r="Q2743" s="5"/>
    </row>
    <row r="2744" spans="1:17" s="770" customFormat="1" ht="36">
      <c r="A2744" s="730" t="s">
        <v>18850</v>
      </c>
      <c r="B2744" s="806" t="s">
        <v>7471</v>
      </c>
      <c r="C2744" s="576" t="s">
        <v>73</v>
      </c>
      <c r="D2744" s="581" t="s">
        <v>17922</v>
      </c>
      <c r="E2744" s="807">
        <v>2500</v>
      </c>
      <c r="F2744" s="576" t="s">
        <v>5199</v>
      </c>
      <c r="G2744" s="685" t="s">
        <v>5200</v>
      </c>
      <c r="H2744" s="685" t="s">
        <v>4554</v>
      </c>
      <c r="I2744" s="685" t="s">
        <v>802</v>
      </c>
      <c r="J2744" s="808" t="s">
        <v>802</v>
      </c>
      <c r="K2744" s="850">
        <v>2</v>
      </c>
      <c r="L2744" s="809">
        <v>5</v>
      </c>
      <c r="M2744" s="851">
        <v>12500</v>
      </c>
      <c r="N2744" s="811"/>
      <c r="O2744" s="812"/>
      <c r="P2744" s="810"/>
      <c r="Q2744" s="5"/>
    </row>
    <row r="2745" spans="1:17" s="770" customFormat="1" ht="24">
      <c r="A2745" s="730" t="s">
        <v>18850</v>
      </c>
      <c r="B2745" s="806" t="s">
        <v>7471</v>
      </c>
      <c r="C2745" s="576" t="s">
        <v>73</v>
      </c>
      <c r="D2745" s="581" t="s">
        <v>8910</v>
      </c>
      <c r="E2745" s="807">
        <v>9000</v>
      </c>
      <c r="F2745" s="576" t="s">
        <v>5201</v>
      </c>
      <c r="G2745" s="685" t="s">
        <v>5202</v>
      </c>
      <c r="H2745" s="685" t="s">
        <v>952</v>
      </c>
      <c r="I2745" s="685" t="s">
        <v>7123</v>
      </c>
      <c r="J2745" s="808" t="s">
        <v>6567</v>
      </c>
      <c r="K2745" s="850">
        <v>1</v>
      </c>
      <c r="L2745" s="809">
        <v>1</v>
      </c>
      <c r="M2745" s="851">
        <v>9000</v>
      </c>
      <c r="N2745" s="811">
        <v>2</v>
      </c>
      <c r="O2745" s="812">
        <v>6</v>
      </c>
      <c r="P2745" s="810">
        <v>53995.62</v>
      </c>
      <c r="Q2745" s="5"/>
    </row>
    <row r="2746" spans="1:17" s="770" customFormat="1" ht="24">
      <c r="A2746" s="730" t="s">
        <v>18850</v>
      </c>
      <c r="B2746" s="806" t="s">
        <v>7471</v>
      </c>
      <c r="C2746" s="576" t="s">
        <v>73</v>
      </c>
      <c r="D2746" s="581" t="s">
        <v>8910</v>
      </c>
      <c r="E2746" s="807">
        <v>7000</v>
      </c>
      <c r="F2746" s="576" t="s">
        <v>5201</v>
      </c>
      <c r="G2746" s="685" t="s">
        <v>5202</v>
      </c>
      <c r="H2746" s="685" t="s">
        <v>952</v>
      </c>
      <c r="I2746" s="685" t="s">
        <v>7123</v>
      </c>
      <c r="J2746" s="808" t="s">
        <v>6567</v>
      </c>
      <c r="K2746" s="850">
        <v>4</v>
      </c>
      <c r="L2746" s="809">
        <v>5</v>
      </c>
      <c r="M2746" s="851">
        <v>35000</v>
      </c>
      <c r="N2746" s="811"/>
      <c r="O2746" s="812"/>
      <c r="P2746" s="810"/>
      <c r="Q2746" s="5"/>
    </row>
    <row r="2747" spans="1:17" s="770" customFormat="1" ht="24">
      <c r="A2747" s="730" t="s">
        <v>18850</v>
      </c>
      <c r="B2747" s="806" t="s">
        <v>7471</v>
      </c>
      <c r="C2747" s="576" t="s">
        <v>73</v>
      </c>
      <c r="D2747" s="581" t="s">
        <v>17952</v>
      </c>
      <c r="E2747" s="807">
        <v>2600</v>
      </c>
      <c r="F2747" s="576" t="s">
        <v>5203</v>
      </c>
      <c r="G2747" s="685" t="s">
        <v>5204</v>
      </c>
      <c r="H2747" s="685" t="s">
        <v>5205</v>
      </c>
      <c r="I2747" s="685" t="s">
        <v>1031</v>
      </c>
      <c r="J2747" s="808" t="s">
        <v>18633</v>
      </c>
      <c r="K2747" s="850">
        <v>1</v>
      </c>
      <c r="L2747" s="809">
        <v>10</v>
      </c>
      <c r="M2747" s="851">
        <v>26000</v>
      </c>
      <c r="N2747" s="811">
        <v>2</v>
      </c>
      <c r="O2747" s="812">
        <v>6</v>
      </c>
      <c r="P2747" s="810">
        <v>15600</v>
      </c>
      <c r="Q2747" s="5"/>
    </row>
    <row r="2748" spans="1:17" s="770" customFormat="1" ht="24">
      <c r="A2748" s="730" t="s">
        <v>18850</v>
      </c>
      <c r="B2748" s="806" t="s">
        <v>7471</v>
      </c>
      <c r="C2748" s="576" t="s">
        <v>73</v>
      </c>
      <c r="D2748" s="581" t="s">
        <v>17984</v>
      </c>
      <c r="E2748" s="807">
        <v>2500</v>
      </c>
      <c r="F2748" s="576" t="s">
        <v>5206</v>
      </c>
      <c r="G2748" s="685" t="s">
        <v>5207</v>
      </c>
      <c r="H2748" s="685" t="s">
        <v>3683</v>
      </c>
      <c r="I2748" s="685" t="s">
        <v>1031</v>
      </c>
      <c r="J2748" s="808" t="s">
        <v>18633</v>
      </c>
      <c r="K2748" s="850">
        <v>4</v>
      </c>
      <c r="L2748" s="809">
        <v>12</v>
      </c>
      <c r="M2748" s="851">
        <v>30000</v>
      </c>
      <c r="N2748" s="811">
        <v>4</v>
      </c>
      <c r="O2748" s="812">
        <v>6</v>
      </c>
      <c r="P2748" s="810">
        <v>7440</v>
      </c>
      <c r="Q2748" s="5"/>
    </row>
    <row r="2749" spans="1:17" s="770" customFormat="1" ht="24">
      <c r="A2749" s="730" t="s">
        <v>18850</v>
      </c>
      <c r="B2749" s="806" t="s">
        <v>7471</v>
      </c>
      <c r="C2749" s="576" t="s">
        <v>73</v>
      </c>
      <c r="D2749" s="581" t="s">
        <v>18095</v>
      </c>
      <c r="E2749" s="807">
        <v>6000</v>
      </c>
      <c r="F2749" s="576" t="s">
        <v>5208</v>
      </c>
      <c r="G2749" s="685" t="s">
        <v>5209</v>
      </c>
      <c r="H2749" s="685" t="s">
        <v>4608</v>
      </c>
      <c r="I2749" s="685" t="s">
        <v>18632</v>
      </c>
      <c r="J2749" s="808" t="s">
        <v>6567</v>
      </c>
      <c r="K2749" s="850">
        <v>4</v>
      </c>
      <c r="L2749" s="809">
        <v>12</v>
      </c>
      <c r="M2749" s="851">
        <v>72000</v>
      </c>
      <c r="N2749" s="811">
        <v>2</v>
      </c>
      <c r="O2749" s="812">
        <v>6</v>
      </c>
      <c r="P2749" s="810">
        <v>35991.25</v>
      </c>
      <c r="Q2749" s="5"/>
    </row>
    <row r="2750" spans="1:17" s="770" customFormat="1" ht="36">
      <c r="A2750" s="730" t="s">
        <v>18850</v>
      </c>
      <c r="B2750" s="806" t="s">
        <v>7471</v>
      </c>
      <c r="C2750" s="576" t="s">
        <v>73</v>
      </c>
      <c r="D2750" s="581" t="s">
        <v>18096</v>
      </c>
      <c r="E2750" s="807">
        <v>4000</v>
      </c>
      <c r="F2750" s="576" t="s">
        <v>5210</v>
      </c>
      <c r="G2750" s="685" t="s">
        <v>5211</v>
      </c>
      <c r="H2750" s="685" t="s">
        <v>5212</v>
      </c>
      <c r="I2750" s="685" t="s">
        <v>1031</v>
      </c>
      <c r="J2750" s="808" t="s">
        <v>18633</v>
      </c>
      <c r="K2750" s="850">
        <v>4</v>
      </c>
      <c r="L2750" s="809">
        <v>12</v>
      </c>
      <c r="M2750" s="851">
        <v>48000</v>
      </c>
      <c r="N2750" s="811">
        <v>2</v>
      </c>
      <c r="O2750" s="812">
        <v>6</v>
      </c>
      <c r="P2750" s="810">
        <v>24000</v>
      </c>
      <c r="Q2750" s="5"/>
    </row>
    <row r="2751" spans="1:17" s="770" customFormat="1" ht="48">
      <c r="A2751" s="730" t="s">
        <v>18850</v>
      </c>
      <c r="B2751" s="806" t="s">
        <v>7471</v>
      </c>
      <c r="C2751" s="576" t="s">
        <v>73</v>
      </c>
      <c r="D2751" s="581" t="s">
        <v>18097</v>
      </c>
      <c r="E2751" s="807">
        <v>3500</v>
      </c>
      <c r="F2751" s="576" t="s">
        <v>5213</v>
      </c>
      <c r="G2751" s="685" t="s">
        <v>5214</v>
      </c>
      <c r="H2751" s="685" t="s">
        <v>4424</v>
      </c>
      <c r="I2751" s="685" t="s">
        <v>18632</v>
      </c>
      <c r="J2751" s="808" t="s">
        <v>6567</v>
      </c>
      <c r="K2751" s="850">
        <v>2</v>
      </c>
      <c r="L2751" s="809">
        <v>7</v>
      </c>
      <c r="M2751" s="851">
        <v>24500</v>
      </c>
      <c r="N2751" s="811"/>
      <c r="O2751" s="812"/>
      <c r="P2751" s="810"/>
      <c r="Q2751" s="5"/>
    </row>
    <row r="2752" spans="1:17" s="770" customFormat="1" ht="24">
      <c r="A2752" s="730" t="s">
        <v>18850</v>
      </c>
      <c r="B2752" s="806" t="s">
        <v>7471</v>
      </c>
      <c r="C2752" s="576" t="s">
        <v>73</v>
      </c>
      <c r="D2752" s="581" t="s">
        <v>18098</v>
      </c>
      <c r="E2752" s="807">
        <v>7000</v>
      </c>
      <c r="F2752" s="576" t="s">
        <v>5215</v>
      </c>
      <c r="G2752" s="685" t="s">
        <v>5216</v>
      </c>
      <c r="H2752" s="685" t="s">
        <v>3040</v>
      </c>
      <c r="I2752" s="685" t="s">
        <v>7123</v>
      </c>
      <c r="J2752" s="808" t="s">
        <v>6567</v>
      </c>
      <c r="K2752" s="850">
        <v>3</v>
      </c>
      <c r="L2752" s="809">
        <v>6</v>
      </c>
      <c r="M2752" s="851">
        <v>42000</v>
      </c>
      <c r="N2752" s="811"/>
      <c r="O2752" s="812"/>
      <c r="P2752" s="810"/>
      <c r="Q2752" s="5"/>
    </row>
    <row r="2753" spans="1:17" s="770" customFormat="1" ht="24">
      <c r="A2753" s="730" t="s">
        <v>18850</v>
      </c>
      <c r="B2753" s="806" t="s">
        <v>7471</v>
      </c>
      <c r="C2753" s="576" t="s">
        <v>73</v>
      </c>
      <c r="D2753" s="581" t="s">
        <v>17927</v>
      </c>
      <c r="E2753" s="807">
        <v>6000</v>
      </c>
      <c r="F2753" s="576" t="s">
        <v>5217</v>
      </c>
      <c r="G2753" s="685" t="s">
        <v>5218</v>
      </c>
      <c r="H2753" s="685" t="s">
        <v>4060</v>
      </c>
      <c r="I2753" s="685" t="s">
        <v>7123</v>
      </c>
      <c r="J2753" s="808" t="s">
        <v>6567</v>
      </c>
      <c r="K2753" s="850">
        <v>1</v>
      </c>
      <c r="L2753" s="809">
        <v>3</v>
      </c>
      <c r="M2753" s="851">
        <v>18000</v>
      </c>
      <c r="N2753" s="811">
        <v>2</v>
      </c>
      <c r="O2753" s="812">
        <v>6</v>
      </c>
      <c r="P2753" s="810">
        <v>35985.83</v>
      </c>
      <c r="Q2753" s="5"/>
    </row>
    <row r="2754" spans="1:17" s="770" customFormat="1" ht="24">
      <c r="A2754" s="730" t="s">
        <v>18850</v>
      </c>
      <c r="B2754" s="806" t="s">
        <v>7471</v>
      </c>
      <c r="C2754" s="576" t="s">
        <v>73</v>
      </c>
      <c r="D2754" s="581" t="s">
        <v>18013</v>
      </c>
      <c r="E2754" s="807">
        <v>4500</v>
      </c>
      <c r="F2754" s="576" t="s">
        <v>5217</v>
      </c>
      <c r="G2754" s="685" t="s">
        <v>5218</v>
      </c>
      <c r="H2754" s="685" t="s">
        <v>4060</v>
      </c>
      <c r="I2754" s="685" t="s">
        <v>7123</v>
      </c>
      <c r="J2754" s="808" t="s">
        <v>6567</v>
      </c>
      <c r="K2754" s="850">
        <v>3</v>
      </c>
      <c r="L2754" s="809">
        <v>5</v>
      </c>
      <c r="M2754" s="851">
        <v>22500</v>
      </c>
      <c r="N2754" s="811"/>
      <c r="O2754" s="812"/>
      <c r="P2754" s="810"/>
      <c r="Q2754" s="5"/>
    </row>
    <row r="2755" spans="1:17" s="770" customFormat="1" ht="24">
      <c r="A2755" s="730" t="s">
        <v>18850</v>
      </c>
      <c r="B2755" s="806" t="s">
        <v>7471</v>
      </c>
      <c r="C2755" s="576" t="s">
        <v>73</v>
      </c>
      <c r="D2755" s="581" t="s">
        <v>18051</v>
      </c>
      <c r="E2755" s="807">
        <v>5000</v>
      </c>
      <c r="F2755" s="576" t="s">
        <v>5219</v>
      </c>
      <c r="G2755" s="685" t="s">
        <v>5220</v>
      </c>
      <c r="H2755" s="685" t="s">
        <v>812</v>
      </c>
      <c r="I2755" s="685" t="s">
        <v>7123</v>
      </c>
      <c r="J2755" s="808" t="s">
        <v>6567</v>
      </c>
      <c r="K2755" s="850">
        <v>1</v>
      </c>
      <c r="L2755" s="809">
        <v>1</v>
      </c>
      <c r="M2755" s="851">
        <v>5000</v>
      </c>
      <c r="N2755" s="811"/>
      <c r="O2755" s="812"/>
      <c r="P2755" s="810"/>
      <c r="Q2755" s="5"/>
    </row>
    <row r="2756" spans="1:17" s="770" customFormat="1" ht="60">
      <c r="A2756" s="730" t="s">
        <v>18850</v>
      </c>
      <c r="B2756" s="806" t="s">
        <v>7471</v>
      </c>
      <c r="C2756" s="576" t="s">
        <v>73</v>
      </c>
      <c r="D2756" s="581" t="s">
        <v>18099</v>
      </c>
      <c r="E2756" s="807">
        <v>4000</v>
      </c>
      <c r="F2756" s="576" t="s">
        <v>5221</v>
      </c>
      <c r="G2756" s="685" t="s">
        <v>5222</v>
      </c>
      <c r="H2756" s="685" t="s">
        <v>4193</v>
      </c>
      <c r="I2756" s="685" t="s">
        <v>18632</v>
      </c>
      <c r="J2756" s="808" t="s">
        <v>6567</v>
      </c>
      <c r="K2756" s="850">
        <v>1</v>
      </c>
      <c r="L2756" s="809">
        <v>10</v>
      </c>
      <c r="M2756" s="851">
        <v>40000</v>
      </c>
      <c r="N2756" s="811"/>
      <c r="O2756" s="812"/>
      <c r="P2756" s="810"/>
      <c r="Q2756" s="5"/>
    </row>
    <row r="2757" spans="1:17" s="770" customFormat="1" ht="24">
      <c r="A2757" s="730" t="s">
        <v>18850</v>
      </c>
      <c r="B2757" s="806" t="s">
        <v>7471</v>
      </c>
      <c r="C2757" s="576" t="s">
        <v>73</v>
      </c>
      <c r="D2757" s="581" t="s">
        <v>17971</v>
      </c>
      <c r="E2757" s="807">
        <v>5500</v>
      </c>
      <c r="F2757" s="576" t="s">
        <v>5223</v>
      </c>
      <c r="G2757" s="685" t="s">
        <v>5224</v>
      </c>
      <c r="H2757" s="685" t="s">
        <v>952</v>
      </c>
      <c r="I2757" s="685" t="s">
        <v>7123</v>
      </c>
      <c r="J2757" s="808" t="s">
        <v>6567</v>
      </c>
      <c r="K2757" s="850">
        <v>4</v>
      </c>
      <c r="L2757" s="809">
        <v>12</v>
      </c>
      <c r="M2757" s="851">
        <v>66000</v>
      </c>
      <c r="N2757" s="811">
        <v>3</v>
      </c>
      <c r="O2757" s="812">
        <v>6</v>
      </c>
      <c r="P2757" s="810">
        <v>32995.800000000003</v>
      </c>
      <c r="Q2757" s="5"/>
    </row>
    <row r="2758" spans="1:17" s="770" customFormat="1" ht="24">
      <c r="A2758" s="730" t="s">
        <v>18850</v>
      </c>
      <c r="B2758" s="806" t="s">
        <v>7471</v>
      </c>
      <c r="C2758" s="576" t="s">
        <v>73</v>
      </c>
      <c r="D2758" s="581" t="s">
        <v>17948</v>
      </c>
      <c r="E2758" s="807">
        <v>3500</v>
      </c>
      <c r="F2758" s="576" t="s">
        <v>5225</v>
      </c>
      <c r="G2758" s="685" t="s">
        <v>18872</v>
      </c>
      <c r="H2758" s="685" t="s">
        <v>4424</v>
      </c>
      <c r="I2758" s="685" t="s">
        <v>18632</v>
      </c>
      <c r="J2758" s="808" t="s">
        <v>6567</v>
      </c>
      <c r="K2758" s="850"/>
      <c r="L2758" s="809"/>
      <c r="M2758" s="851"/>
      <c r="N2758" s="811">
        <v>2</v>
      </c>
      <c r="O2758" s="812">
        <v>5</v>
      </c>
      <c r="P2758" s="810">
        <v>17733.330000000002</v>
      </c>
      <c r="Q2758" s="5"/>
    </row>
    <row r="2759" spans="1:17" s="770" customFormat="1" ht="24">
      <c r="A2759" s="730" t="s">
        <v>18850</v>
      </c>
      <c r="B2759" s="806" t="s">
        <v>7471</v>
      </c>
      <c r="C2759" s="576" t="s">
        <v>73</v>
      </c>
      <c r="D2759" s="581" t="s">
        <v>18100</v>
      </c>
      <c r="E2759" s="807">
        <v>5000</v>
      </c>
      <c r="F2759" s="576" t="s">
        <v>5226</v>
      </c>
      <c r="G2759" s="685" t="s">
        <v>5227</v>
      </c>
      <c r="H2759" s="685" t="s">
        <v>952</v>
      </c>
      <c r="I2759" s="685" t="s">
        <v>7123</v>
      </c>
      <c r="J2759" s="808" t="s">
        <v>6567</v>
      </c>
      <c r="K2759" s="850">
        <v>4</v>
      </c>
      <c r="L2759" s="809">
        <v>12</v>
      </c>
      <c r="M2759" s="851">
        <v>60000</v>
      </c>
      <c r="N2759" s="811">
        <v>2</v>
      </c>
      <c r="O2759" s="812">
        <v>6</v>
      </c>
      <c r="P2759" s="810">
        <v>30000</v>
      </c>
      <c r="Q2759" s="5"/>
    </row>
    <row r="2760" spans="1:17" s="770" customFormat="1" ht="24">
      <c r="A2760" s="730" t="s">
        <v>18850</v>
      </c>
      <c r="B2760" s="806" t="s">
        <v>7471</v>
      </c>
      <c r="C2760" s="576" t="s">
        <v>73</v>
      </c>
      <c r="D2760" s="581" t="s">
        <v>18095</v>
      </c>
      <c r="E2760" s="807">
        <v>6000</v>
      </c>
      <c r="F2760" s="576" t="s">
        <v>5228</v>
      </c>
      <c r="G2760" s="685" t="s">
        <v>5229</v>
      </c>
      <c r="H2760" s="685" t="s">
        <v>952</v>
      </c>
      <c r="I2760" s="685" t="s">
        <v>7123</v>
      </c>
      <c r="J2760" s="808" t="s">
        <v>6567</v>
      </c>
      <c r="K2760" s="850">
        <v>1</v>
      </c>
      <c r="L2760" s="809">
        <v>3</v>
      </c>
      <c r="M2760" s="851">
        <v>18000</v>
      </c>
      <c r="N2760" s="811">
        <v>2</v>
      </c>
      <c r="O2760" s="812">
        <v>6</v>
      </c>
      <c r="P2760" s="810">
        <v>36000</v>
      </c>
      <c r="Q2760" s="5"/>
    </row>
    <row r="2761" spans="1:17" s="770" customFormat="1" ht="24">
      <c r="A2761" s="730" t="s">
        <v>18850</v>
      </c>
      <c r="B2761" s="806" t="s">
        <v>7471</v>
      </c>
      <c r="C2761" s="576" t="s">
        <v>73</v>
      </c>
      <c r="D2761" s="581" t="s">
        <v>18101</v>
      </c>
      <c r="E2761" s="807">
        <v>4500</v>
      </c>
      <c r="F2761" s="576" t="s">
        <v>5230</v>
      </c>
      <c r="G2761" s="685" t="s">
        <v>5231</v>
      </c>
      <c r="H2761" s="685" t="s">
        <v>887</v>
      </c>
      <c r="I2761" s="685" t="s">
        <v>4258</v>
      </c>
      <c r="J2761" s="808" t="s">
        <v>6567</v>
      </c>
      <c r="K2761" s="850">
        <v>1</v>
      </c>
      <c r="L2761" s="809">
        <v>5</v>
      </c>
      <c r="M2761" s="851">
        <v>22500</v>
      </c>
      <c r="N2761" s="811"/>
      <c r="O2761" s="812"/>
      <c r="P2761" s="810"/>
      <c r="Q2761" s="5"/>
    </row>
    <row r="2762" spans="1:17" s="770" customFormat="1" ht="36">
      <c r="A2762" s="730" t="s">
        <v>18850</v>
      </c>
      <c r="B2762" s="806" t="s">
        <v>7471</v>
      </c>
      <c r="C2762" s="576" t="s">
        <v>73</v>
      </c>
      <c r="D2762" s="581" t="s">
        <v>18102</v>
      </c>
      <c r="E2762" s="807">
        <v>6000</v>
      </c>
      <c r="F2762" s="576" t="s">
        <v>5232</v>
      </c>
      <c r="G2762" s="685" t="s">
        <v>5233</v>
      </c>
      <c r="H2762" s="685" t="s">
        <v>4193</v>
      </c>
      <c r="I2762" s="685" t="s">
        <v>18632</v>
      </c>
      <c r="J2762" s="808" t="s">
        <v>6567</v>
      </c>
      <c r="K2762" s="850">
        <v>4</v>
      </c>
      <c r="L2762" s="809">
        <v>12</v>
      </c>
      <c r="M2762" s="851">
        <v>72000</v>
      </c>
      <c r="N2762" s="811">
        <v>2</v>
      </c>
      <c r="O2762" s="812">
        <v>6</v>
      </c>
      <c r="P2762" s="810">
        <v>36000</v>
      </c>
      <c r="Q2762" s="5"/>
    </row>
    <row r="2763" spans="1:17" s="770" customFormat="1" ht="24">
      <c r="A2763" s="730" t="s">
        <v>18850</v>
      </c>
      <c r="B2763" s="806" t="s">
        <v>7471</v>
      </c>
      <c r="C2763" s="576" t="s">
        <v>73</v>
      </c>
      <c r="D2763" s="581" t="s">
        <v>1688</v>
      </c>
      <c r="E2763" s="807">
        <v>8000</v>
      </c>
      <c r="F2763" s="576" t="s">
        <v>5234</v>
      </c>
      <c r="G2763" s="685" t="s">
        <v>5235</v>
      </c>
      <c r="H2763" s="685" t="s">
        <v>4216</v>
      </c>
      <c r="I2763" s="685" t="s">
        <v>1688</v>
      </c>
      <c r="J2763" s="808" t="s">
        <v>6567</v>
      </c>
      <c r="K2763" s="850">
        <v>1</v>
      </c>
      <c r="L2763" s="809">
        <v>9</v>
      </c>
      <c r="M2763" s="851">
        <v>72000</v>
      </c>
      <c r="N2763" s="811">
        <v>2</v>
      </c>
      <c r="O2763" s="812">
        <v>6</v>
      </c>
      <c r="P2763" s="810">
        <v>48000</v>
      </c>
      <c r="Q2763" s="5"/>
    </row>
    <row r="2764" spans="1:17" s="770" customFormat="1" ht="36">
      <c r="A2764" s="730" t="s">
        <v>18850</v>
      </c>
      <c r="B2764" s="806" t="s">
        <v>7471</v>
      </c>
      <c r="C2764" s="576" t="s">
        <v>73</v>
      </c>
      <c r="D2764" s="581" t="s">
        <v>18103</v>
      </c>
      <c r="E2764" s="807">
        <v>4500</v>
      </c>
      <c r="F2764" s="576" t="s">
        <v>5236</v>
      </c>
      <c r="G2764" s="685" t="s">
        <v>5237</v>
      </c>
      <c r="H2764" s="685" t="s">
        <v>2383</v>
      </c>
      <c r="I2764" s="685" t="s">
        <v>4118</v>
      </c>
      <c r="J2764" s="808" t="s">
        <v>15849</v>
      </c>
      <c r="K2764" s="850">
        <v>2</v>
      </c>
      <c r="L2764" s="809">
        <v>3</v>
      </c>
      <c r="M2764" s="851">
        <v>13500</v>
      </c>
      <c r="N2764" s="811"/>
      <c r="O2764" s="812"/>
      <c r="P2764" s="810"/>
      <c r="Q2764" s="5"/>
    </row>
    <row r="2765" spans="1:17" s="770" customFormat="1" ht="48">
      <c r="A2765" s="730" t="s">
        <v>18850</v>
      </c>
      <c r="B2765" s="806" t="s">
        <v>7471</v>
      </c>
      <c r="C2765" s="576" t="s">
        <v>73</v>
      </c>
      <c r="D2765" s="581" t="s">
        <v>18104</v>
      </c>
      <c r="E2765" s="807">
        <v>7000</v>
      </c>
      <c r="F2765" s="576" t="s">
        <v>5238</v>
      </c>
      <c r="G2765" s="685" t="s">
        <v>5239</v>
      </c>
      <c r="H2765" s="685" t="s">
        <v>825</v>
      </c>
      <c r="I2765" s="685" t="s">
        <v>825</v>
      </c>
      <c r="J2765" s="808" t="s">
        <v>6567</v>
      </c>
      <c r="K2765" s="850">
        <v>3</v>
      </c>
      <c r="L2765" s="809">
        <v>7</v>
      </c>
      <c r="M2765" s="851">
        <v>49000</v>
      </c>
      <c r="N2765" s="811"/>
      <c r="O2765" s="812"/>
      <c r="P2765" s="810"/>
      <c r="Q2765" s="5"/>
    </row>
    <row r="2766" spans="1:17" s="770" customFormat="1" ht="24">
      <c r="A2766" s="730" t="s">
        <v>18850</v>
      </c>
      <c r="B2766" s="806" t="s">
        <v>7471</v>
      </c>
      <c r="C2766" s="576" t="s">
        <v>73</v>
      </c>
      <c r="D2766" s="581" t="s">
        <v>17930</v>
      </c>
      <c r="E2766" s="807">
        <v>6500</v>
      </c>
      <c r="F2766" s="576" t="s">
        <v>5240</v>
      </c>
      <c r="G2766" s="685" t="s">
        <v>5241</v>
      </c>
      <c r="H2766" s="685" t="s">
        <v>5242</v>
      </c>
      <c r="I2766" s="685" t="s">
        <v>802</v>
      </c>
      <c r="J2766" s="808" t="s">
        <v>802</v>
      </c>
      <c r="K2766" s="850">
        <v>4</v>
      </c>
      <c r="L2766" s="809">
        <v>12</v>
      </c>
      <c r="M2766" s="851">
        <v>78000</v>
      </c>
      <c r="N2766" s="811">
        <v>2</v>
      </c>
      <c r="O2766" s="812">
        <v>4</v>
      </c>
      <c r="P2766" s="810">
        <v>38999.550000000003</v>
      </c>
      <c r="Q2766" s="5"/>
    </row>
    <row r="2767" spans="1:17" s="770" customFormat="1" ht="24">
      <c r="A2767" s="730" t="s">
        <v>18850</v>
      </c>
      <c r="B2767" s="806" t="s">
        <v>7471</v>
      </c>
      <c r="C2767" s="576" t="s">
        <v>73</v>
      </c>
      <c r="D2767" s="581" t="s">
        <v>17963</v>
      </c>
      <c r="E2767" s="807">
        <v>7000</v>
      </c>
      <c r="F2767" s="576" t="s">
        <v>5243</v>
      </c>
      <c r="G2767" s="685" t="s">
        <v>5244</v>
      </c>
      <c r="H2767" s="685" t="s">
        <v>825</v>
      </c>
      <c r="I2767" s="685" t="s">
        <v>825</v>
      </c>
      <c r="J2767" s="808" t="s">
        <v>6567</v>
      </c>
      <c r="K2767" s="850">
        <v>1</v>
      </c>
      <c r="L2767" s="809">
        <v>3</v>
      </c>
      <c r="M2767" s="851">
        <v>21000</v>
      </c>
      <c r="N2767" s="811">
        <v>2</v>
      </c>
      <c r="O2767" s="812">
        <v>4</v>
      </c>
      <c r="P2767" s="810">
        <v>42000</v>
      </c>
      <c r="Q2767" s="5"/>
    </row>
    <row r="2768" spans="1:17" s="770" customFormat="1" ht="36">
      <c r="A2768" s="730" t="s">
        <v>18850</v>
      </c>
      <c r="B2768" s="806" t="s">
        <v>7471</v>
      </c>
      <c r="C2768" s="576" t="s">
        <v>73</v>
      </c>
      <c r="D2768" s="581" t="s">
        <v>17923</v>
      </c>
      <c r="E2768" s="807">
        <v>3500</v>
      </c>
      <c r="F2768" s="576" t="s">
        <v>5245</v>
      </c>
      <c r="G2768" s="685" t="s">
        <v>5246</v>
      </c>
      <c r="H2768" s="685" t="s">
        <v>5247</v>
      </c>
      <c r="I2768" s="685" t="s">
        <v>4118</v>
      </c>
      <c r="J2768" s="808" t="s">
        <v>15849</v>
      </c>
      <c r="K2768" s="850">
        <v>1</v>
      </c>
      <c r="L2768" s="809">
        <v>1</v>
      </c>
      <c r="M2768" s="851">
        <v>3500</v>
      </c>
      <c r="N2768" s="811"/>
      <c r="O2768" s="812"/>
      <c r="P2768" s="810"/>
      <c r="Q2768" s="5"/>
    </row>
    <row r="2769" spans="1:17" s="770" customFormat="1" ht="84">
      <c r="A2769" s="730" t="s">
        <v>18850</v>
      </c>
      <c r="B2769" s="806" t="s">
        <v>7471</v>
      </c>
      <c r="C2769" s="576" t="s">
        <v>73</v>
      </c>
      <c r="D2769" s="581" t="s">
        <v>18105</v>
      </c>
      <c r="E2769" s="807">
        <v>4800</v>
      </c>
      <c r="F2769" s="576" t="s">
        <v>5248</v>
      </c>
      <c r="G2769" s="685" t="s">
        <v>5249</v>
      </c>
      <c r="H2769" s="685" t="s">
        <v>825</v>
      </c>
      <c r="I2769" s="685" t="s">
        <v>825</v>
      </c>
      <c r="J2769" s="808" t="s">
        <v>6567</v>
      </c>
      <c r="K2769" s="850">
        <v>4</v>
      </c>
      <c r="L2769" s="809">
        <v>12</v>
      </c>
      <c r="M2769" s="851">
        <v>57600</v>
      </c>
      <c r="N2769" s="811">
        <v>2</v>
      </c>
      <c r="O2769" s="812">
        <v>6</v>
      </c>
      <c r="P2769" s="810">
        <v>28800</v>
      </c>
      <c r="Q2769" s="5"/>
    </row>
    <row r="2770" spans="1:17" s="770" customFormat="1" ht="24">
      <c r="A2770" s="730" t="s">
        <v>18850</v>
      </c>
      <c r="B2770" s="806" t="s">
        <v>7471</v>
      </c>
      <c r="C2770" s="576" t="s">
        <v>73</v>
      </c>
      <c r="D2770" s="581" t="s">
        <v>18106</v>
      </c>
      <c r="E2770" s="807">
        <v>5000</v>
      </c>
      <c r="F2770" s="576" t="s">
        <v>5250</v>
      </c>
      <c r="G2770" s="685" t="s">
        <v>5251</v>
      </c>
      <c r="H2770" s="685" t="s">
        <v>1525</v>
      </c>
      <c r="I2770" s="685" t="s">
        <v>18632</v>
      </c>
      <c r="J2770" s="808" t="s">
        <v>6567</v>
      </c>
      <c r="K2770" s="850">
        <v>1</v>
      </c>
      <c r="L2770" s="809">
        <v>1</v>
      </c>
      <c r="M2770" s="851">
        <v>5000</v>
      </c>
      <c r="N2770" s="811"/>
      <c r="O2770" s="812"/>
      <c r="P2770" s="810"/>
      <c r="Q2770" s="5"/>
    </row>
    <row r="2771" spans="1:17" s="770" customFormat="1" ht="36">
      <c r="A2771" s="730" t="s">
        <v>18850</v>
      </c>
      <c r="B2771" s="806" t="s">
        <v>7471</v>
      </c>
      <c r="C2771" s="576" t="s">
        <v>73</v>
      </c>
      <c r="D2771" s="581" t="s">
        <v>18006</v>
      </c>
      <c r="E2771" s="807">
        <v>4500</v>
      </c>
      <c r="F2771" s="576" t="s">
        <v>5252</v>
      </c>
      <c r="G2771" s="685" t="s">
        <v>5253</v>
      </c>
      <c r="H2771" s="685" t="s">
        <v>4235</v>
      </c>
      <c r="I2771" s="685" t="s">
        <v>4258</v>
      </c>
      <c r="J2771" s="808" t="s">
        <v>6567</v>
      </c>
      <c r="K2771" s="850">
        <v>2</v>
      </c>
      <c r="L2771" s="809">
        <v>7</v>
      </c>
      <c r="M2771" s="851">
        <v>31500</v>
      </c>
      <c r="N2771" s="811">
        <v>2</v>
      </c>
      <c r="O2771" s="812">
        <v>6</v>
      </c>
      <c r="P2771" s="810">
        <v>26995.31</v>
      </c>
      <c r="Q2771" s="5"/>
    </row>
    <row r="2772" spans="1:17" s="770" customFormat="1" ht="48">
      <c r="A2772" s="730" t="s">
        <v>18850</v>
      </c>
      <c r="B2772" s="806" t="s">
        <v>7471</v>
      </c>
      <c r="C2772" s="576" t="s">
        <v>73</v>
      </c>
      <c r="D2772" s="581" t="s">
        <v>18032</v>
      </c>
      <c r="E2772" s="807">
        <v>6500</v>
      </c>
      <c r="F2772" s="576" t="s">
        <v>5254</v>
      </c>
      <c r="G2772" s="685" t="s">
        <v>5255</v>
      </c>
      <c r="H2772" s="685" t="s">
        <v>5256</v>
      </c>
      <c r="I2772" s="685" t="s">
        <v>802</v>
      </c>
      <c r="J2772" s="808" t="s">
        <v>802</v>
      </c>
      <c r="K2772" s="850">
        <v>2</v>
      </c>
      <c r="L2772" s="809">
        <v>1</v>
      </c>
      <c r="M2772" s="851">
        <v>6500</v>
      </c>
      <c r="N2772" s="811"/>
      <c r="O2772" s="812"/>
      <c r="P2772" s="810"/>
      <c r="Q2772" s="5"/>
    </row>
    <row r="2773" spans="1:17" s="770" customFormat="1" ht="36">
      <c r="A2773" s="730" t="s">
        <v>18850</v>
      </c>
      <c r="B2773" s="806" t="s">
        <v>7471</v>
      </c>
      <c r="C2773" s="576" t="s">
        <v>73</v>
      </c>
      <c r="D2773" s="581" t="s">
        <v>17949</v>
      </c>
      <c r="E2773" s="807">
        <v>4500</v>
      </c>
      <c r="F2773" s="576" t="s">
        <v>5257</v>
      </c>
      <c r="G2773" s="685" t="s">
        <v>5258</v>
      </c>
      <c r="H2773" s="685" t="s">
        <v>2970</v>
      </c>
      <c r="I2773" s="685" t="s">
        <v>18632</v>
      </c>
      <c r="J2773" s="808" t="s">
        <v>6567</v>
      </c>
      <c r="K2773" s="850">
        <v>3</v>
      </c>
      <c r="L2773" s="809">
        <v>9</v>
      </c>
      <c r="M2773" s="851">
        <v>40500</v>
      </c>
      <c r="N2773" s="811"/>
      <c r="O2773" s="812"/>
      <c r="P2773" s="810"/>
      <c r="Q2773" s="5"/>
    </row>
    <row r="2774" spans="1:17" s="770" customFormat="1" ht="24">
      <c r="A2774" s="730" t="s">
        <v>18850</v>
      </c>
      <c r="B2774" s="806" t="s">
        <v>7471</v>
      </c>
      <c r="C2774" s="576" t="s">
        <v>73</v>
      </c>
      <c r="D2774" s="581" t="s">
        <v>18106</v>
      </c>
      <c r="E2774" s="807">
        <v>5000</v>
      </c>
      <c r="F2774" s="576" t="s">
        <v>5259</v>
      </c>
      <c r="G2774" s="685" t="s">
        <v>5260</v>
      </c>
      <c r="H2774" s="685" t="s">
        <v>4520</v>
      </c>
      <c r="I2774" s="685" t="s">
        <v>7123</v>
      </c>
      <c r="J2774" s="808" t="s">
        <v>6567</v>
      </c>
      <c r="K2774" s="850">
        <v>4</v>
      </c>
      <c r="L2774" s="809">
        <v>12</v>
      </c>
      <c r="M2774" s="851">
        <v>60000</v>
      </c>
      <c r="N2774" s="811">
        <v>2</v>
      </c>
      <c r="O2774" s="812">
        <v>6</v>
      </c>
      <c r="P2774" s="810">
        <v>29900.010000000002</v>
      </c>
      <c r="Q2774" s="5"/>
    </row>
    <row r="2775" spans="1:17" s="770" customFormat="1" ht="24">
      <c r="A2775" s="730" t="s">
        <v>18850</v>
      </c>
      <c r="B2775" s="806" t="s">
        <v>7471</v>
      </c>
      <c r="C2775" s="576" t="s">
        <v>73</v>
      </c>
      <c r="D2775" s="581" t="s">
        <v>18107</v>
      </c>
      <c r="E2775" s="807">
        <v>5500</v>
      </c>
      <c r="F2775" s="576" t="s">
        <v>5261</v>
      </c>
      <c r="G2775" s="685" t="s">
        <v>5262</v>
      </c>
      <c r="H2775" s="685" t="s">
        <v>4216</v>
      </c>
      <c r="I2775" s="685" t="s">
        <v>1688</v>
      </c>
      <c r="J2775" s="808" t="s">
        <v>6567</v>
      </c>
      <c r="K2775" s="850">
        <v>1</v>
      </c>
      <c r="L2775" s="809">
        <v>1</v>
      </c>
      <c r="M2775" s="851">
        <v>5500</v>
      </c>
      <c r="N2775" s="811">
        <v>2</v>
      </c>
      <c r="O2775" s="812">
        <v>6</v>
      </c>
      <c r="P2775" s="810">
        <v>32904.51</v>
      </c>
      <c r="Q2775" s="5"/>
    </row>
    <row r="2776" spans="1:17" s="770" customFormat="1" ht="24">
      <c r="A2776" s="730" t="s">
        <v>18850</v>
      </c>
      <c r="B2776" s="806" t="s">
        <v>7471</v>
      </c>
      <c r="C2776" s="576" t="s">
        <v>73</v>
      </c>
      <c r="D2776" s="581" t="s">
        <v>18107</v>
      </c>
      <c r="E2776" s="807">
        <v>4500</v>
      </c>
      <c r="F2776" s="576" t="s">
        <v>5261</v>
      </c>
      <c r="G2776" s="685" t="s">
        <v>5262</v>
      </c>
      <c r="H2776" s="685" t="s">
        <v>4216</v>
      </c>
      <c r="I2776" s="685" t="s">
        <v>1688</v>
      </c>
      <c r="J2776" s="808" t="s">
        <v>6567</v>
      </c>
      <c r="K2776" s="850">
        <v>4</v>
      </c>
      <c r="L2776" s="809">
        <v>6</v>
      </c>
      <c r="M2776" s="851">
        <v>27000</v>
      </c>
      <c r="N2776" s="811"/>
      <c r="O2776" s="812"/>
      <c r="P2776" s="810"/>
      <c r="Q2776" s="5"/>
    </row>
    <row r="2777" spans="1:17" s="770" customFormat="1" ht="24">
      <c r="A2777" s="730" t="s">
        <v>18850</v>
      </c>
      <c r="B2777" s="806" t="s">
        <v>7471</v>
      </c>
      <c r="C2777" s="576" t="s">
        <v>73</v>
      </c>
      <c r="D2777" s="581" t="s">
        <v>4111</v>
      </c>
      <c r="E2777" s="807">
        <v>2000</v>
      </c>
      <c r="F2777" s="576" t="s">
        <v>5263</v>
      </c>
      <c r="G2777" s="685" t="s">
        <v>5264</v>
      </c>
      <c r="H2777" s="685" t="s">
        <v>5265</v>
      </c>
      <c r="I2777" s="685" t="s">
        <v>1031</v>
      </c>
      <c r="J2777" s="808" t="s">
        <v>18633</v>
      </c>
      <c r="K2777" s="850">
        <v>2</v>
      </c>
      <c r="L2777" s="809">
        <v>1</v>
      </c>
      <c r="M2777" s="851">
        <v>2000</v>
      </c>
      <c r="N2777" s="811"/>
      <c r="O2777" s="812"/>
      <c r="P2777" s="810"/>
      <c r="Q2777" s="5"/>
    </row>
    <row r="2778" spans="1:17" s="770" customFormat="1" ht="24">
      <c r="A2778" s="730" t="s">
        <v>18850</v>
      </c>
      <c r="B2778" s="806" t="s">
        <v>7471</v>
      </c>
      <c r="C2778" s="576" t="s">
        <v>73</v>
      </c>
      <c r="D2778" s="581" t="s">
        <v>1688</v>
      </c>
      <c r="E2778" s="807">
        <v>8000</v>
      </c>
      <c r="F2778" s="576" t="s">
        <v>5266</v>
      </c>
      <c r="G2778" s="685" t="s">
        <v>5267</v>
      </c>
      <c r="H2778" s="685" t="s">
        <v>4216</v>
      </c>
      <c r="I2778" s="685" t="s">
        <v>1688</v>
      </c>
      <c r="J2778" s="808" t="s">
        <v>6567</v>
      </c>
      <c r="K2778" s="850">
        <v>3</v>
      </c>
      <c r="L2778" s="809">
        <v>6</v>
      </c>
      <c r="M2778" s="851">
        <v>48000</v>
      </c>
      <c r="N2778" s="811"/>
      <c r="O2778" s="812"/>
      <c r="P2778" s="810"/>
      <c r="Q2778" s="5"/>
    </row>
    <row r="2779" spans="1:17" s="770" customFormat="1" ht="24">
      <c r="A2779" s="730" t="s">
        <v>18850</v>
      </c>
      <c r="B2779" s="806" t="s">
        <v>7471</v>
      </c>
      <c r="C2779" s="576" t="s">
        <v>73</v>
      </c>
      <c r="D2779" s="581" t="s">
        <v>18108</v>
      </c>
      <c r="E2779" s="807">
        <v>3500</v>
      </c>
      <c r="F2779" s="576" t="s">
        <v>5268</v>
      </c>
      <c r="G2779" s="685" t="s">
        <v>5269</v>
      </c>
      <c r="H2779" s="685" t="s">
        <v>1724</v>
      </c>
      <c r="I2779" s="685" t="s">
        <v>18632</v>
      </c>
      <c r="J2779" s="808" t="s">
        <v>6567</v>
      </c>
      <c r="K2779" s="850">
        <v>2</v>
      </c>
      <c r="L2779" s="809">
        <v>9</v>
      </c>
      <c r="M2779" s="851">
        <v>31500</v>
      </c>
      <c r="N2779" s="811">
        <v>2</v>
      </c>
      <c r="O2779" s="812">
        <v>6</v>
      </c>
      <c r="P2779" s="810">
        <v>21000</v>
      </c>
      <c r="Q2779" s="5"/>
    </row>
    <row r="2780" spans="1:17" s="770" customFormat="1" ht="36">
      <c r="A2780" s="730" t="s">
        <v>18850</v>
      </c>
      <c r="B2780" s="806" t="s">
        <v>7471</v>
      </c>
      <c r="C2780" s="576" t="s">
        <v>73</v>
      </c>
      <c r="D2780" s="581" t="s">
        <v>4114</v>
      </c>
      <c r="E2780" s="807">
        <v>3500</v>
      </c>
      <c r="F2780" s="576" t="s">
        <v>5270</v>
      </c>
      <c r="G2780" s="685" t="s">
        <v>5271</v>
      </c>
      <c r="H2780" s="685" t="s">
        <v>5272</v>
      </c>
      <c r="I2780" s="685" t="s">
        <v>4118</v>
      </c>
      <c r="J2780" s="808" t="s">
        <v>15849</v>
      </c>
      <c r="K2780" s="850">
        <v>2</v>
      </c>
      <c r="L2780" s="809">
        <v>6</v>
      </c>
      <c r="M2780" s="851">
        <v>21000</v>
      </c>
      <c r="N2780" s="811">
        <v>2</v>
      </c>
      <c r="O2780" s="812">
        <v>6</v>
      </c>
      <c r="P2780" s="810">
        <v>20982.739999999998</v>
      </c>
      <c r="Q2780" s="5"/>
    </row>
    <row r="2781" spans="1:17" s="770" customFormat="1" ht="24">
      <c r="A2781" s="730" t="s">
        <v>18850</v>
      </c>
      <c r="B2781" s="806" t="s">
        <v>7471</v>
      </c>
      <c r="C2781" s="576" t="s">
        <v>73</v>
      </c>
      <c r="D2781" s="581" t="s">
        <v>1929</v>
      </c>
      <c r="E2781" s="807">
        <v>3000</v>
      </c>
      <c r="F2781" s="576" t="s">
        <v>5273</v>
      </c>
      <c r="G2781" s="685" t="s">
        <v>5274</v>
      </c>
      <c r="H2781" s="685" t="s">
        <v>5084</v>
      </c>
      <c r="I2781" s="685" t="s">
        <v>5084</v>
      </c>
      <c r="J2781" s="808" t="s">
        <v>6567</v>
      </c>
      <c r="K2781" s="850">
        <v>2</v>
      </c>
      <c r="L2781" s="809">
        <v>5</v>
      </c>
      <c r="M2781" s="851">
        <v>15000</v>
      </c>
      <c r="N2781" s="811"/>
      <c r="O2781" s="812"/>
      <c r="P2781" s="810"/>
      <c r="Q2781" s="5"/>
    </row>
    <row r="2782" spans="1:17" s="770" customFormat="1" ht="48">
      <c r="A2782" s="730" t="s">
        <v>18850</v>
      </c>
      <c r="B2782" s="806" t="s">
        <v>7471</v>
      </c>
      <c r="C2782" s="576" t="s">
        <v>73</v>
      </c>
      <c r="D2782" s="581" t="s">
        <v>18003</v>
      </c>
      <c r="E2782" s="807">
        <v>6000</v>
      </c>
      <c r="F2782" s="576" t="s">
        <v>5275</v>
      </c>
      <c r="G2782" s="685" t="s">
        <v>5276</v>
      </c>
      <c r="H2782" s="685" t="s">
        <v>952</v>
      </c>
      <c r="I2782" s="685" t="s">
        <v>7123</v>
      </c>
      <c r="J2782" s="808" t="s">
        <v>6567</v>
      </c>
      <c r="K2782" s="850">
        <v>1</v>
      </c>
      <c r="L2782" s="809">
        <v>10</v>
      </c>
      <c r="M2782" s="851">
        <v>60000</v>
      </c>
      <c r="N2782" s="811">
        <v>2</v>
      </c>
      <c r="O2782" s="812">
        <v>6</v>
      </c>
      <c r="P2782" s="810">
        <v>36182.5</v>
      </c>
      <c r="Q2782" s="5"/>
    </row>
    <row r="2783" spans="1:17" s="770" customFormat="1" ht="36">
      <c r="A2783" s="730" t="s">
        <v>18850</v>
      </c>
      <c r="B2783" s="806" t="s">
        <v>7471</v>
      </c>
      <c r="C2783" s="576" t="s">
        <v>73</v>
      </c>
      <c r="D2783" s="581" t="s">
        <v>18109</v>
      </c>
      <c r="E2783" s="807">
        <v>6000</v>
      </c>
      <c r="F2783" s="576" t="s">
        <v>5277</v>
      </c>
      <c r="G2783" s="685" t="s">
        <v>5278</v>
      </c>
      <c r="H2783" s="685" t="s">
        <v>3040</v>
      </c>
      <c r="I2783" s="685" t="s">
        <v>7123</v>
      </c>
      <c r="J2783" s="808" t="s">
        <v>6567</v>
      </c>
      <c r="K2783" s="850">
        <v>4</v>
      </c>
      <c r="L2783" s="809">
        <v>12</v>
      </c>
      <c r="M2783" s="851">
        <v>72000</v>
      </c>
      <c r="N2783" s="811">
        <v>2</v>
      </c>
      <c r="O2783" s="812">
        <v>6</v>
      </c>
      <c r="P2783" s="810">
        <v>35941.67</v>
      </c>
      <c r="Q2783" s="5"/>
    </row>
    <row r="2784" spans="1:17" s="770" customFormat="1" ht="24">
      <c r="A2784" s="730" t="s">
        <v>18850</v>
      </c>
      <c r="B2784" s="806" t="s">
        <v>7471</v>
      </c>
      <c r="C2784" s="576" t="s">
        <v>73</v>
      </c>
      <c r="D2784" s="581" t="s">
        <v>18110</v>
      </c>
      <c r="E2784" s="807">
        <v>4500</v>
      </c>
      <c r="F2784" s="576" t="s">
        <v>5279</v>
      </c>
      <c r="G2784" s="685" t="s">
        <v>5280</v>
      </c>
      <c r="H2784" s="685" t="s">
        <v>4422</v>
      </c>
      <c r="I2784" s="685" t="s">
        <v>802</v>
      </c>
      <c r="J2784" s="808" t="s">
        <v>802</v>
      </c>
      <c r="K2784" s="850">
        <v>2</v>
      </c>
      <c r="L2784" s="809">
        <v>10</v>
      </c>
      <c r="M2784" s="851">
        <v>45000</v>
      </c>
      <c r="N2784" s="811"/>
      <c r="O2784" s="812"/>
      <c r="P2784" s="810"/>
      <c r="Q2784" s="5"/>
    </row>
    <row r="2785" spans="1:17" s="770" customFormat="1" ht="24">
      <c r="A2785" s="730" t="s">
        <v>18850</v>
      </c>
      <c r="B2785" s="806" t="s">
        <v>7471</v>
      </c>
      <c r="C2785" s="576" t="s">
        <v>73</v>
      </c>
      <c r="D2785" s="581" t="s">
        <v>4164</v>
      </c>
      <c r="E2785" s="807">
        <v>3000</v>
      </c>
      <c r="F2785" s="576" t="s">
        <v>5281</v>
      </c>
      <c r="G2785" s="685" t="s">
        <v>5282</v>
      </c>
      <c r="H2785" s="685" t="s">
        <v>4235</v>
      </c>
      <c r="I2785" s="685" t="s">
        <v>4258</v>
      </c>
      <c r="J2785" s="808" t="s">
        <v>6567</v>
      </c>
      <c r="K2785" s="850">
        <v>3</v>
      </c>
      <c r="L2785" s="809">
        <v>10</v>
      </c>
      <c r="M2785" s="851">
        <v>29800</v>
      </c>
      <c r="N2785" s="811">
        <v>2</v>
      </c>
      <c r="O2785" s="812">
        <v>6</v>
      </c>
      <c r="P2785" s="810">
        <v>17973.330000000002</v>
      </c>
      <c r="Q2785" s="5"/>
    </row>
    <row r="2786" spans="1:17" s="770" customFormat="1" ht="48">
      <c r="A2786" s="730" t="s">
        <v>18850</v>
      </c>
      <c r="B2786" s="806" t="s">
        <v>7471</v>
      </c>
      <c r="C2786" s="576" t="s">
        <v>73</v>
      </c>
      <c r="D2786" s="581" t="s">
        <v>17953</v>
      </c>
      <c r="E2786" s="807">
        <v>6000</v>
      </c>
      <c r="F2786" s="576" t="s">
        <v>5283</v>
      </c>
      <c r="G2786" s="685" t="s">
        <v>5284</v>
      </c>
      <c r="H2786" s="685" t="s">
        <v>4193</v>
      </c>
      <c r="I2786" s="685" t="s">
        <v>18632</v>
      </c>
      <c r="J2786" s="808" t="s">
        <v>6567</v>
      </c>
      <c r="K2786" s="850">
        <v>4</v>
      </c>
      <c r="L2786" s="809">
        <v>12</v>
      </c>
      <c r="M2786" s="851">
        <v>72000</v>
      </c>
      <c r="N2786" s="811">
        <v>2</v>
      </c>
      <c r="O2786" s="812">
        <v>6</v>
      </c>
      <c r="P2786" s="810">
        <v>36000</v>
      </c>
      <c r="Q2786" s="5"/>
    </row>
    <row r="2787" spans="1:17" s="770" customFormat="1" ht="24">
      <c r="A2787" s="730" t="s">
        <v>18850</v>
      </c>
      <c r="B2787" s="806" t="s">
        <v>7471</v>
      </c>
      <c r="C2787" s="576" t="s">
        <v>73</v>
      </c>
      <c r="D2787" s="581" t="s">
        <v>17944</v>
      </c>
      <c r="E2787" s="807">
        <v>5000</v>
      </c>
      <c r="F2787" s="576" t="s">
        <v>5285</v>
      </c>
      <c r="G2787" s="685" t="s">
        <v>5286</v>
      </c>
      <c r="H2787" s="685" t="s">
        <v>908</v>
      </c>
      <c r="I2787" s="685" t="s">
        <v>18632</v>
      </c>
      <c r="J2787" s="808" t="s">
        <v>6567</v>
      </c>
      <c r="K2787" s="850">
        <v>1</v>
      </c>
      <c r="L2787" s="809">
        <v>10</v>
      </c>
      <c r="M2787" s="851">
        <v>50000</v>
      </c>
      <c r="N2787" s="811">
        <v>2</v>
      </c>
      <c r="O2787" s="812">
        <v>6</v>
      </c>
      <c r="P2787" s="810">
        <v>30000</v>
      </c>
      <c r="Q2787" s="5"/>
    </row>
    <row r="2788" spans="1:17" s="770" customFormat="1" ht="24">
      <c r="A2788" s="730" t="s">
        <v>18850</v>
      </c>
      <c r="B2788" s="806" t="s">
        <v>7471</v>
      </c>
      <c r="C2788" s="576" t="s">
        <v>73</v>
      </c>
      <c r="D2788" s="581" t="s">
        <v>17963</v>
      </c>
      <c r="E2788" s="807">
        <v>6500</v>
      </c>
      <c r="F2788" s="576" t="s">
        <v>5287</v>
      </c>
      <c r="G2788" s="685" t="s">
        <v>5288</v>
      </c>
      <c r="H2788" s="685" t="s">
        <v>4724</v>
      </c>
      <c r="I2788" s="685" t="s">
        <v>7123</v>
      </c>
      <c r="J2788" s="813" t="s">
        <v>6567</v>
      </c>
      <c r="K2788" s="850">
        <v>1</v>
      </c>
      <c r="L2788" s="809">
        <v>7</v>
      </c>
      <c r="M2788" s="851">
        <v>45500</v>
      </c>
      <c r="N2788" s="811"/>
      <c r="O2788" s="812"/>
      <c r="P2788" s="810"/>
      <c r="Q2788" s="5"/>
    </row>
    <row r="2789" spans="1:17" s="770" customFormat="1" ht="36">
      <c r="A2789" s="730" t="s">
        <v>18850</v>
      </c>
      <c r="B2789" s="806" t="s">
        <v>7471</v>
      </c>
      <c r="C2789" s="576" t="s">
        <v>73</v>
      </c>
      <c r="D2789" s="581" t="s">
        <v>18111</v>
      </c>
      <c r="E2789" s="807">
        <v>3500</v>
      </c>
      <c r="F2789" s="576" t="s">
        <v>5289</v>
      </c>
      <c r="G2789" s="685" t="s">
        <v>5290</v>
      </c>
      <c r="H2789" s="685" t="s">
        <v>4193</v>
      </c>
      <c r="I2789" s="685" t="s">
        <v>18632</v>
      </c>
      <c r="J2789" s="808" t="s">
        <v>6567</v>
      </c>
      <c r="K2789" s="850">
        <v>1</v>
      </c>
      <c r="L2789" s="809">
        <v>10</v>
      </c>
      <c r="M2789" s="851">
        <v>35000</v>
      </c>
      <c r="N2789" s="811">
        <v>0</v>
      </c>
      <c r="O2789" s="812">
        <v>1</v>
      </c>
      <c r="P2789" s="810">
        <v>3500</v>
      </c>
      <c r="Q2789" s="5"/>
    </row>
    <row r="2790" spans="1:17" s="770" customFormat="1" ht="48">
      <c r="A2790" s="730" t="s">
        <v>18850</v>
      </c>
      <c r="B2790" s="806" t="s">
        <v>7471</v>
      </c>
      <c r="C2790" s="576" t="s">
        <v>73</v>
      </c>
      <c r="D2790" s="581" t="s">
        <v>4114</v>
      </c>
      <c r="E2790" s="807">
        <v>3000</v>
      </c>
      <c r="F2790" s="576" t="s">
        <v>5291</v>
      </c>
      <c r="G2790" s="685" t="s">
        <v>5292</v>
      </c>
      <c r="H2790" s="685" t="s">
        <v>5293</v>
      </c>
      <c r="I2790" s="685" t="s">
        <v>802</v>
      </c>
      <c r="J2790" s="808" t="s">
        <v>802</v>
      </c>
      <c r="K2790" s="850">
        <v>4</v>
      </c>
      <c r="L2790" s="809">
        <v>12</v>
      </c>
      <c r="M2790" s="851">
        <v>36000</v>
      </c>
      <c r="N2790" s="811">
        <v>2</v>
      </c>
      <c r="O2790" s="812">
        <v>6</v>
      </c>
      <c r="P2790" s="810">
        <v>17995.62</v>
      </c>
      <c r="Q2790" s="5"/>
    </row>
    <row r="2791" spans="1:17" s="770" customFormat="1" ht="36">
      <c r="A2791" s="730" t="s">
        <v>18850</v>
      </c>
      <c r="B2791" s="806" t="s">
        <v>7471</v>
      </c>
      <c r="C2791" s="576" t="s">
        <v>73</v>
      </c>
      <c r="D2791" s="581" t="s">
        <v>18112</v>
      </c>
      <c r="E2791" s="807">
        <v>6500</v>
      </c>
      <c r="F2791" s="576" t="s">
        <v>5294</v>
      </c>
      <c r="G2791" s="685" t="s">
        <v>5295</v>
      </c>
      <c r="H2791" s="685" t="s">
        <v>4060</v>
      </c>
      <c r="I2791" s="685" t="s">
        <v>7123</v>
      </c>
      <c r="J2791" s="808" t="s">
        <v>6567</v>
      </c>
      <c r="K2791" s="850">
        <v>3</v>
      </c>
      <c r="L2791" s="809">
        <v>10</v>
      </c>
      <c r="M2791" s="851">
        <v>65000</v>
      </c>
      <c r="N2791" s="811">
        <v>2</v>
      </c>
      <c r="O2791" s="812">
        <v>6</v>
      </c>
      <c r="P2791" s="810">
        <v>39000</v>
      </c>
      <c r="Q2791" s="5"/>
    </row>
    <row r="2792" spans="1:17" s="770" customFormat="1" ht="36">
      <c r="A2792" s="730" t="s">
        <v>18850</v>
      </c>
      <c r="B2792" s="806" t="s">
        <v>7471</v>
      </c>
      <c r="C2792" s="576" t="s">
        <v>73</v>
      </c>
      <c r="D2792" s="581" t="s">
        <v>4114</v>
      </c>
      <c r="E2792" s="807">
        <v>3000</v>
      </c>
      <c r="F2792" s="576" t="s">
        <v>5296</v>
      </c>
      <c r="G2792" s="685" t="s">
        <v>5297</v>
      </c>
      <c r="H2792" s="685" t="s">
        <v>4554</v>
      </c>
      <c r="I2792" s="685" t="s">
        <v>802</v>
      </c>
      <c r="J2792" s="808" t="s">
        <v>802</v>
      </c>
      <c r="K2792" s="850">
        <v>4</v>
      </c>
      <c r="L2792" s="809">
        <v>11</v>
      </c>
      <c r="M2792" s="851">
        <v>33000</v>
      </c>
      <c r="N2792" s="811">
        <v>2</v>
      </c>
      <c r="O2792" s="812">
        <v>6</v>
      </c>
      <c r="P2792" s="810">
        <v>17944.37</v>
      </c>
      <c r="Q2792" s="5"/>
    </row>
    <row r="2793" spans="1:17" s="770" customFormat="1" ht="24">
      <c r="A2793" s="730" t="s">
        <v>18850</v>
      </c>
      <c r="B2793" s="806" t="s">
        <v>7471</v>
      </c>
      <c r="C2793" s="576" t="s">
        <v>73</v>
      </c>
      <c r="D2793" s="581" t="s">
        <v>18059</v>
      </c>
      <c r="E2793" s="807">
        <v>8000</v>
      </c>
      <c r="F2793" s="576" t="s">
        <v>18873</v>
      </c>
      <c r="G2793" s="685" t="s">
        <v>18874</v>
      </c>
      <c r="H2793" s="685" t="s">
        <v>4216</v>
      </c>
      <c r="I2793" s="685" t="s">
        <v>1688</v>
      </c>
      <c r="J2793" s="808" t="s">
        <v>6567</v>
      </c>
      <c r="K2793" s="850">
        <v>3</v>
      </c>
      <c r="L2793" s="809">
        <v>7</v>
      </c>
      <c r="M2793" s="851">
        <v>56000</v>
      </c>
      <c r="N2793" s="811">
        <v>2</v>
      </c>
      <c r="O2793" s="812">
        <v>4</v>
      </c>
      <c r="P2793" s="810">
        <v>47979.45</v>
      </c>
      <c r="Q2793" s="5"/>
    </row>
    <row r="2794" spans="1:17" s="770" customFormat="1" ht="24">
      <c r="A2794" s="730" t="s">
        <v>18850</v>
      </c>
      <c r="B2794" s="806" t="s">
        <v>7471</v>
      </c>
      <c r="C2794" s="576" t="s">
        <v>73</v>
      </c>
      <c r="D2794" s="581" t="s">
        <v>4238</v>
      </c>
      <c r="E2794" s="807">
        <v>5000</v>
      </c>
      <c r="F2794" s="576" t="s">
        <v>5298</v>
      </c>
      <c r="G2794" s="685" t="s">
        <v>5299</v>
      </c>
      <c r="H2794" s="685" t="s">
        <v>4263</v>
      </c>
      <c r="I2794" s="685" t="s">
        <v>4263</v>
      </c>
      <c r="J2794" s="808" t="s">
        <v>6567</v>
      </c>
      <c r="K2794" s="850">
        <v>2</v>
      </c>
      <c r="L2794" s="809">
        <v>5</v>
      </c>
      <c r="M2794" s="851">
        <v>25000</v>
      </c>
      <c r="N2794" s="811"/>
      <c r="O2794" s="812"/>
      <c r="P2794" s="810"/>
      <c r="Q2794" s="5"/>
    </row>
    <row r="2795" spans="1:17" s="770" customFormat="1" ht="24">
      <c r="A2795" s="730" t="s">
        <v>18850</v>
      </c>
      <c r="B2795" s="806" t="s">
        <v>7471</v>
      </c>
      <c r="C2795" s="576" t="s">
        <v>73</v>
      </c>
      <c r="D2795" s="581" t="s">
        <v>4114</v>
      </c>
      <c r="E2795" s="807">
        <v>3000</v>
      </c>
      <c r="F2795" s="576" t="s">
        <v>5300</v>
      </c>
      <c r="G2795" s="685" t="s">
        <v>5301</v>
      </c>
      <c r="H2795" s="685" t="s">
        <v>4434</v>
      </c>
      <c r="I2795" s="685" t="s">
        <v>18632</v>
      </c>
      <c r="J2795" s="808" t="s">
        <v>6567</v>
      </c>
      <c r="K2795" s="850">
        <v>4</v>
      </c>
      <c r="L2795" s="809">
        <v>12</v>
      </c>
      <c r="M2795" s="851">
        <v>36000</v>
      </c>
      <c r="N2795" s="811">
        <v>2</v>
      </c>
      <c r="O2795" s="812">
        <v>6</v>
      </c>
      <c r="P2795" s="810">
        <v>17954.579999999998</v>
      </c>
      <c r="Q2795" s="5"/>
    </row>
    <row r="2796" spans="1:17" s="770" customFormat="1" ht="24">
      <c r="A2796" s="730" t="s">
        <v>18850</v>
      </c>
      <c r="B2796" s="806" t="s">
        <v>7471</v>
      </c>
      <c r="C2796" s="576" t="s">
        <v>73</v>
      </c>
      <c r="D2796" s="581" t="s">
        <v>18031</v>
      </c>
      <c r="E2796" s="807">
        <v>3000</v>
      </c>
      <c r="F2796" s="576" t="s">
        <v>5302</v>
      </c>
      <c r="G2796" s="685" t="s">
        <v>5303</v>
      </c>
      <c r="H2796" s="685" t="s">
        <v>887</v>
      </c>
      <c r="I2796" s="685" t="s">
        <v>4258</v>
      </c>
      <c r="J2796" s="808" t="s">
        <v>6567</v>
      </c>
      <c r="K2796" s="850">
        <v>4</v>
      </c>
      <c r="L2796" s="809">
        <v>12</v>
      </c>
      <c r="M2796" s="851">
        <v>36000</v>
      </c>
      <c r="N2796" s="811">
        <v>2</v>
      </c>
      <c r="O2796" s="812">
        <v>6</v>
      </c>
      <c r="P2796" s="810">
        <v>17992.28</v>
      </c>
      <c r="Q2796" s="5"/>
    </row>
    <row r="2797" spans="1:17" s="770" customFormat="1" ht="24">
      <c r="A2797" s="730" t="s">
        <v>18850</v>
      </c>
      <c r="B2797" s="806" t="s">
        <v>7471</v>
      </c>
      <c r="C2797" s="576" t="s">
        <v>73</v>
      </c>
      <c r="D2797" s="581" t="s">
        <v>18113</v>
      </c>
      <c r="E2797" s="807">
        <v>5000</v>
      </c>
      <c r="F2797" s="576" t="s">
        <v>5304</v>
      </c>
      <c r="G2797" s="685" t="s">
        <v>5305</v>
      </c>
      <c r="H2797" s="685" t="s">
        <v>4862</v>
      </c>
      <c r="I2797" s="685" t="s">
        <v>18632</v>
      </c>
      <c r="J2797" s="808" t="s">
        <v>6567</v>
      </c>
      <c r="K2797" s="850">
        <v>2</v>
      </c>
      <c r="L2797" s="809">
        <v>2</v>
      </c>
      <c r="M2797" s="851">
        <v>10000</v>
      </c>
      <c r="N2797" s="811"/>
      <c r="O2797" s="812"/>
      <c r="P2797" s="810"/>
      <c r="Q2797" s="5"/>
    </row>
    <row r="2798" spans="1:17" s="770" customFormat="1" ht="24">
      <c r="A2798" s="730" t="s">
        <v>18850</v>
      </c>
      <c r="B2798" s="806" t="s">
        <v>7471</v>
      </c>
      <c r="C2798" s="576" t="s">
        <v>73</v>
      </c>
      <c r="D2798" s="581" t="s">
        <v>18114</v>
      </c>
      <c r="E2798" s="807">
        <v>4000</v>
      </c>
      <c r="F2798" s="576" t="s">
        <v>5306</v>
      </c>
      <c r="G2798" s="685" t="s">
        <v>5307</v>
      </c>
      <c r="H2798" s="685" t="s">
        <v>1688</v>
      </c>
      <c r="I2798" s="685" t="s">
        <v>1688</v>
      </c>
      <c r="J2798" s="808" t="s">
        <v>6567</v>
      </c>
      <c r="K2798" s="850">
        <v>1</v>
      </c>
      <c r="L2798" s="809">
        <v>1</v>
      </c>
      <c r="M2798" s="851">
        <v>4000</v>
      </c>
      <c r="N2798" s="811"/>
      <c r="O2798" s="812"/>
      <c r="P2798" s="810"/>
      <c r="Q2798" s="5"/>
    </row>
    <row r="2799" spans="1:17" s="770" customFormat="1" ht="24">
      <c r="A2799" s="730" t="s">
        <v>18850</v>
      </c>
      <c r="B2799" s="806" t="s">
        <v>7471</v>
      </c>
      <c r="C2799" s="576" t="s">
        <v>73</v>
      </c>
      <c r="D2799" s="581" t="s">
        <v>17984</v>
      </c>
      <c r="E2799" s="807">
        <v>2600</v>
      </c>
      <c r="F2799" s="576" t="s">
        <v>5308</v>
      </c>
      <c r="G2799" s="685" t="s">
        <v>5309</v>
      </c>
      <c r="H2799" s="685" t="s">
        <v>3683</v>
      </c>
      <c r="I2799" s="685" t="s">
        <v>1031</v>
      </c>
      <c r="J2799" s="808" t="s">
        <v>18633</v>
      </c>
      <c r="K2799" s="850">
        <v>4</v>
      </c>
      <c r="L2799" s="809">
        <v>10</v>
      </c>
      <c r="M2799" s="851">
        <v>26000</v>
      </c>
      <c r="N2799" s="811"/>
      <c r="O2799" s="812"/>
      <c r="P2799" s="810"/>
      <c r="Q2799" s="5"/>
    </row>
    <row r="2800" spans="1:17" s="770" customFormat="1" ht="24">
      <c r="A2800" s="730" t="s">
        <v>18850</v>
      </c>
      <c r="B2800" s="806" t="s">
        <v>7471</v>
      </c>
      <c r="C2800" s="576" t="s">
        <v>73</v>
      </c>
      <c r="D2800" s="581" t="s">
        <v>18013</v>
      </c>
      <c r="E2800" s="807">
        <v>4500</v>
      </c>
      <c r="F2800" s="576" t="s">
        <v>5310</v>
      </c>
      <c r="G2800" s="685" t="s">
        <v>5311</v>
      </c>
      <c r="H2800" s="685" t="s">
        <v>952</v>
      </c>
      <c r="I2800" s="685" t="s">
        <v>7123</v>
      </c>
      <c r="J2800" s="813" t="s">
        <v>6567</v>
      </c>
      <c r="K2800" s="850">
        <v>4</v>
      </c>
      <c r="L2800" s="809">
        <v>12</v>
      </c>
      <c r="M2800" s="851">
        <v>54000</v>
      </c>
      <c r="N2800" s="811">
        <v>2</v>
      </c>
      <c r="O2800" s="812">
        <v>6</v>
      </c>
      <c r="P2800" s="810">
        <v>27000</v>
      </c>
      <c r="Q2800" s="5"/>
    </row>
    <row r="2801" spans="1:17" s="770" customFormat="1" ht="24">
      <c r="A2801" s="730" t="s">
        <v>18850</v>
      </c>
      <c r="B2801" s="806" t="s">
        <v>7471</v>
      </c>
      <c r="C2801" s="576" t="s">
        <v>73</v>
      </c>
      <c r="D2801" s="581" t="s">
        <v>18095</v>
      </c>
      <c r="E2801" s="807">
        <v>6000</v>
      </c>
      <c r="F2801" s="576" t="s">
        <v>5312</v>
      </c>
      <c r="G2801" s="685" t="s">
        <v>5313</v>
      </c>
      <c r="H2801" s="685" t="s">
        <v>952</v>
      </c>
      <c r="I2801" s="685" t="s">
        <v>7123</v>
      </c>
      <c r="J2801" s="808" t="s">
        <v>6567</v>
      </c>
      <c r="K2801" s="850">
        <v>2</v>
      </c>
      <c r="L2801" s="809">
        <v>3</v>
      </c>
      <c r="M2801" s="851">
        <v>18000</v>
      </c>
      <c r="N2801" s="811"/>
      <c r="O2801" s="812"/>
      <c r="P2801" s="810"/>
      <c r="Q2801" s="5"/>
    </row>
    <row r="2802" spans="1:17" s="770" customFormat="1" ht="36">
      <c r="A2802" s="730" t="s">
        <v>18850</v>
      </c>
      <c r="B2802" s="806" t="s">
        <v>7471</v>
      </c>
      <c r="C2802" s="576" t="s">
        <v>73</v>
      </c>
      <c r="D2802" s="581" t="s">
        <v>17980</v>
      </c>
      <c r="E2802" s="807">
        <v>7000</v>
      </c>
      <c r="F2802" s="576" t="s">
        <v>5314</v>
      </c>
      <c r="G2802" s="685" t="s">
        <v>5315</v>
      </c>
      <c r="H2802" s="685" t="s">
        <v>825</v>
      </c>
      <c r="I2802" s="685" t="s">
        <v>825</v>
      </c>
      <c r="J2802" s="808" t="s">
        <v>6567</v>
      </c>
      <c r="K2802" s="850">
        <v>4</v>
      </c>
      <c r="L2802" s="809">
        <v>12</v>
      </c>
      <c r="M2802" s="851">
        <v>84000</v>
      </c>
      <c r="N2802" s="811">
        <v>2</v>
      </c>
      <c r="O2802" s="812">
        <v>6</v>
      </c>
      <c r="P2802" s="810">
        <v>41984.93</v>
      </c>
      <c r="Q2802" s="5"/>
    </row>
    <row r="2803" spans="1:17" s="770" customFormat="1" ht="36">
      <c r="A2803" s="730" t="s">
        <v>18850</v>
      </c>
      <c r="B2803" s="806" t="s">
        <v>7471</v>
      </c>
      <c r="C2803" s="576" t="s">
        <v>73</v>
      </c>
      <c r="D2803" s="581" t="s">
        <v>18115</v>
      </c>
      <c r="E2803" s="807">
        <v>8000</v>
      </c>
      <c r="F2803" s="576" t="s">
        <v>5316</v>
      </c>
      <c r="G2803" s="685" t="s">
        <v>5317</v>
      </c>
      <c r="H2803" s="685" t="s">
        <v>5318</v>
      </c>
      <c r="I2803" s="685" t="s">
        <v>18632</v>
      </c>
      <c r="J2803" s="808" t="s">
        <v>6567</v>
      </c>
      <c r="K2803" s="850">
        <v>4</v>
      </c>
      <c r="L2803" s="809">
        <v>12</v>
      </c>
      <c r="M2803" s="851">
        <v>96000</v>
      </c>
      <c r="N2803" s="811">
        <v>2</v>
      </c>
      <c r="O2803" s="812">
        <v>6</v>
      </c>
      <c r="P2803" s="810">
        <v>47933.89</v>
      </c>
      <c r="Q2803" s="5"/>
    </row>
    <row r="2804" spans="1:17" s="770" customFormat="1" ht="24">
      <c r="A2804" s="730" t="s">
        <v>18850</v>
      </c>
      <c r="B2804" s="806" t="s">
        <v>7471</v>
      </c>
      <c r="C2804" s="576" t="s">
        <v>73</v>
      </c>
      <c r="D2804" s="581" t="s">
        <v>17981</v>
      </c>
      <c r="E2804" s="807">
        <v>4500</v>
      </c>
      <c r="F2804" s="576" t="s">
        <v>5319</v>
      </c>
      <c r="G2804" s="685" t="s">
        <v>5320</v>
      </c>
      <c r="H2804" s="685" t="s">
        <v>887</v>
      </c>
      <c r="I2804" s="685" t="s">
        <v>4258</v>
      </c>
      <c r="J2804" s="808" t="s">
        <v>6567</v>
      </c>
      <c r="K2804" s="850">
        <v>1</v>
      </c>
      <c r="L2804" s="809">
        <v>3</v>
      </c>
      <c r="M2804" s="851">
        <v>13500</v>
      </c>
      <c r="N2804" s="811"/>
      <c r="O2804" s="812"/>
      <c r="P2804" s="810"/>
      <c r="Q2804" s="5"/>
    </row>
    <row r="2805" spans="1:17" s="770" customFormat="1" ht="36">
      <c r="A2805" s="730" t="s">
        <v>18850</v>
      </c>
      <c r="B2805" s="806" t="s">
        <v>7471</v>
      </c>
      <c r="C2805" s="576" t="s">
        <v>73</v>
      </c>
      <c r="D2805" s="581" t="s">
        <v>17923</v>
      </c>
      <c r="E2805" s="807">
        <v>3500</v>
      </c>
      <c r="F2805" s="576" t="s">
        <v>5321</v>
      </c>
      <c r="G2805" s="685" t="s">
        <v>5322</v>
      </c>
      <c r="H2805" s="685" t="s">
        <v>5323</v>
      </c>
      <c r="I2805" s="685" t="s">
        <v>802</v>
      </c>
      <c r="J2805" s="808" t="s">
        <v>802</v>
      </c>
      <c r="K2805" s="850">
        <v>4</v>
      </c>
      <c r="L2805" s="809">
        <v>11</v>
      </c>
      <c r="M2805" s="851">
        <v>38500</v>
      </c>
      <c r="N2805" s="811">
        <v>2</v>
      </c>
      <c r="O2805" s="812">
        <v>6</v>
      </c>
      <c r="P2805" s="810">
        <v>21000</v>
      </c>
      <c r="Q2805" s="5"/>
    </row>
    <row r="2806" spans="1:17" s="770" customFormat="1" ht="24">
      <c r="A2806" s="730" t="s">
        <v>18850</v>
      </c>
      <c r="B2806" s="806" t="s">
        <v>7471</v>
      </c>
      <c r="C2806" s="576" t="s">
        <v>73</v>
      </c>
      <c r="D2806" s="581" t="s">
        <v>4114</v>
      </c>
      <c r="E2806" s="807">
        <v>5000</v>
      </c>
      <c r="F2806" s="576" t="s">
        <v>5324</v>
      </c>
      <c r="G2806" s="685" t="s">
        <v>5325</v>
      </c>
      <c r="H2806" s="685" t="s">
        <v>4826</v>
      </c>
      <c r="I2806" s="685" t="s">
        <v>4118</v>
      </c>
      <c r="J2806" s="808" t="s">
        <v>15849</v>
      </c>
      <c r="K2806" s="850">
        <v>4</v>
      </c>
      <c r="L2806" s="809">
        <v>12</v>
      </c>
      <c r="M2806" s="851">
        <v>60000</v>
      </c>
      <c r="N2806" s="811">
        <v>2</v>
      </c>
      <c r="O2806" s="812">
        <v>4</v>
      </c>
      <c r="P2806" s="810">
        <v>33144.78</v>
      </c>
      <c r="Q2806" s="5"/>
    </row>
    <row r="2807" spans="1:17" s="770" customFormat="1">
      <c r="A2807" s="730" t="s">
        <v>18850</v>
      </c>
      <c r="B2807" s="806" t="s">
        <v>7471</v>
      </c>
      <c r="C2807" s="576" t="s">
        <v>73</v>
      </c>
      <c r="D2807" s="581" t="s">
        <v>17922</v>
      </c>
      <c r="E2807" s="807">
        <v>3000</v>
      </c>
      <c r="F2807" s="576" t="s">
        <v>5326</v>
      </c>
      <c r="G2807" s="685" t="s">
        <v>5327</v>
      </c>
      <c r="H2807" s="685" t="s">
        <v>4118</v>
      </c>
      <c r="I2807" s="685" t="s">
        <v>4118</v>
      </c>
      <c r="J2807" s="808" t="s">
        <v>15849</v>
      </c>
      <c r="K2807" s="850">
        <v>4</v>
      </c>
      <c r="L2807" s="809">
        <v>12</v>
      </c>
      <c r="M2807" s="851">
        <v>36000</v>
      </c>
      <c r="N2807" s="811">
        <v>2</v>
      </c>
      <c r="O2807" s="812">
        <v>6</v>
      </c>
      <c r="P2807" s="810">
        <v>18000</v>
      </c>
      <c r="Q2807" s="5"/>
    </row>
    <row r="2808" spans="1:17" s="770" customFormat="1" ht="24">
      <c r="A2808" s="730" t="s">
        <v>18850</v>
      </c>
      <c r="B2808" s="806" t="s">
        <v>7471</v>
      </c>
      <c r="C2808" s="576" t="s">
        <v>73</v>
      </c>
      <c r="D2808" s="581" t="s">
        <v>18116</v>
      </c>
      <c r="E2808" s="807">
        <v>6000</v>
      </c>
      <c r="F2808" s="576" t="s">
        <v>5328</v>
      </c>
      <c r="G2808" s="685" t="s">
        <v>5329</v>
      </c>
      <c r="H2808" s="685" t="s">
        <v>4216</v>
      </c>
      <c r="I2808" s="685" t="s">
        <v>1688</v>
      </c>
      <c r="J2808" s="808" t="s">
        <v>6567</v>
      </c>
      <c r="K2808" s="850">
        <v>1</v>
      </c>
      <c r="L2808" s="809">
        <v>1</v>
      </c>
      <c r="M2808" s="851">
        <v>6000</v>
      </c>
      <c r="N2808" s="811"/>
      <c r="O2808" s="812"/>
      <c r="P2808" s="810"/>
      <c r="Q2808" s="5"/>
    </row>
    <row r="2809" spans="1:17" s="770" customFormat="1" ht="36">
      <c r="A2809" s="730" t="s">
        <v>18850</v>
      </c>
      <c r="B2809" s="806" t="s">
        <v>7471</v>
      </c>
      <c r="C2809" s="576" t="s">
        <v>73</v>
      </c>
      <c r="D2809" s="581" t="s">
        <v>17988</v>
      </c>
      <c r="E2809" s="807">
        <v>3500</v>
      </c>
      <c r="F2809" s="576" t="s">
        <v>5330</v>
      </c>
      <c r="G2809" s="685" t="s">
        <v>5331</v>
      </c>
      <c r="H2809" s="685" t="s">
        <v>4554</v>
      </c>
      <c r="I2809" s="685" t="s">
        <v>802</v>
      </c>
      <c r="J2809" s="808" t="s">
        <v>802</v>
      </c>
      <c r="K2809" s="850">
        <v>2</v>
      </c>
      <c r="L2809" s="809">
        <v>6</v>
      </c>
      <c r="M2809" s="851">
        <v>21000</v>
      </c>
      <c r="N2809" s="811">
        <v>3</v>
      </c>
      <c r="O2809" s="812">
        <v>6</v>
      </c>
      <c r="P2809" s="810">
        <v>21000</v>
      </c>
      <c r="Q2809" s="5"/>
    </row>
    <row r="2810" spans="1:17" s="770" customFormat="1" ht="36">
      <c r="A2810" s="730" t="s">
        <v>18850</v>
      </c>
      <c r="B2810" s="806" t="s">
        <v>7471</v>
      </c>
      <c r="C2810" s="576" t="s">
        <v>73</v>
      </c>
      <c r="D2810" s="581" t="s">
        <v>18085</v>
      </c>
      <c r="E2810" s="807">
        <v>3000</v>
      </c>
      <c r="F2810" s="576" t="s">
        <v>5330</v>
      </c>
      <c r="G2810" s="685" t="s">
        <v>5331</v>
      </c>
      <c r="H2810" s="685" t="s">
        <v>4554</v>
      </c>
      <c r="I2810" s="685" t="s">
        <v>802</v>
      </c>
      <c r="J2810" s="808" t="s">
        <v>802</v>
      </c>
      <c r="K2810" s="850">
        <v>2</v>
      </c>
      <c r="L2810" s="809">
        <v>3</v>
      </c>
      <c r="M2810" s="851">
        <v>9000</v>
      </c>
      <c r="N2810" s="811"/>
      <c r="O2810" s="812"/>
      <c r="P2810" s="810"/>
      <c r="Q2810" s="5"/>
    </row>
    <row r="2811" spans="1:17" s="770" customFormat="1" ht="36">
      <c r="A2811" s="730" t="s">
        <v>18850</v>
      </c>
      <c r="B2811" s="806" t="s">
        <v>7471</v>
      </c>
      <c r="C2811" s="576" t="s">
        <v>73</v>
      </c>
      <c r="D2811" s="581" t="s">
        <v>18117</v>
      </c>
      <c r="E2811" s="807">
        <v>5000</v>
      </c>
      <c r="F2811" s="576" t="s">
        <v>5332</v>
      </c>
      <c r="G2811" s="685" t="s">
        <v>5333</v>
      </c>
      <c r="H2811" s="685" t="s">
        <v>952</v>
      </c>
      <c r="I2811" s="685" t="s">
        <v>7123</v>
      </c>
      <c r="J2811" s="808" t="s">
        <v>6567</v>
      </c>
      <c r="K2811" s="850">
        <v>2</v>
      </c>
      <c r="L2811" s="809">
        <v>7</v>
      </c>
      <c r="M2811" s="851">
        <v>35000</v>
      </c>
      <c r="N2811" s="811">
        <v>2</v>
      </c>
      <c r="O2811" s="812">
        <v>6</v>
      </c>
      <c r="P2811" s="810">
        <v>29996.18</v>
      </c>
      <c r="Q2811" s="5"/>
    </row>
    <row r="2812" spans="1:17" s="770" customFormat="1" ht="48">
      <c r="A2812" s="730" t="s">
        <v>18850</v>
      </c>
      <c r="B2812" s="806" t="s">
        <v>7471</v>
      </c>
      <c r="C2812" s="576" t="s">
        <v>73</v>
      </c>
      <c r="D2812" s="581" t="s">
        <v>18118</v>
      </c>
      <c r="E2812" s="807">
        <v>5000</v>
      </c>
      <c r="F2812" s="576" t="s">
        <v>5334</v>
      </c>
      <c r="G2812" s="685" t="s">
        <v>5335</v>
      </c>
      <c r="H2812" s="685" t="s">
        <v>4258</v>
      </c>
      <c r="I2812" s="685" t="s">
        <v>4258</v>
      </c>
      <c r="J2812" s="808" t="s">
        <v>6567</v>
      </c>
      <c r="K2812" s="850">
        <v>2</v>
      </c>
      <c r="L2812" s="809">
        <v>7</v>
      </c>
      <c r="M2812" s="851">
        <v>35000</v>
      </c>
      <c r="N2812" s="811">
        <v>4</v>
      </c>
      <c r="O2812" s="812">
        <v>6</v>
      </c>
      <c r="P2812" s="810">
        <v>29977.43</v>
      </c>
      <c r="Q2812" s="5"/>
    </row>
    <row r="2813" spans="1:17" s="770" customFormat="1" ht="24">
      <c r="A2813" s="730" t="s">
        <v>18850</v>
      </c>
      <c r="B2813" s="806" t="s">
        <v>7471</v>
      </c>
      <c r="C2813" s="576" t="s">
        <v>73</v>
      </c>
      <c r="D2813" s="581" t="s">
        <v>18013</v>
      </c>
      <c r="E2813" s="807">
        <v>5000</v>
      </c>
      <c r="F2813" s="576" t="s">
        <v>5336</v>
      </c>
      <c r="G2813" s="685" t="s">
        <v>5337</v>
      </c>
      <c r="H2813" s="685" t="s">
        <v>952</v>
      </c>
      <c r="I2813" s="685" t="s">
        <v>7123</v>
      </c>
      <c r="J2813" s="808" t="s">
        <v>6567</v>
      </c>
      <c r="K2813" s="850">
        <v>1</v>
      </c>
      <c r="L2813" s="809">
        <v>9</v>
      </c>
      <c r="M2813" s="851">
        <v>45000</v>
      </c>
      <c r="N2813" s="811">
        <v>2</v>
      </c>
      <c r="O2813" s="812">
        <v>6</v>
      </c>
      <c r="P2813" s="810">
        <v>30000</v>
      </c>
      <c r="Q2813" s="5"/>
    </row>
    <row r="2814" spans="1:17" s="770" customFormat="1" ht="36">
      <c r="A2814" s="730" t="s">
        <v>18850</v>
      </c>
      <c r="B2814" s="806" t="s">
        <v>7471</v>
      </c>
      <c r="C2814" s="576" t="s">
        <v>73</v>
      </c>
      <c r="D2814" s="581" t="s">
        <v>18119</v>
      </c>
      <c r="E2814" s="807">
        <v>5500</v>
      </c>
      <c r="F2814" s="576" t="s">
        <v>5338</v>
      </c>
      <c r="G2814" s="685" t="s">
        <v>5339</v>
      </c>
      <c r="H2814" s="685" t="s">
        <v>887</v>
      </c>
      <c r="I2814" s="685" t="s">
        <v>4258</v>
      </c>
      <c r="J2814" s="808" t="s">
        <v>6567</v>
      </c>
      <c r="K2814" s="850">
        <v>1</v>
      </c>
      <c r="L2814" s="809">
        <v>3</v>
      </c>
      <c r="M2814" s="851">
        <v>16500</v>
      </c>
      <c r="N2814" s="811">
        <v>2</v>
      </c>
      <c r="O2814" s="812">
        <v>6</v>
      </c>
      <c r="P2814" s="810">
        <v>32977.08</v>
      </c>
      <c r="Q2814" s="5"/>
    </row>
    <row r="2815" spans="1:17" s="770" customFormat="1" ht="24">
      <c r="A2815" s="730" t="s">
        <v>18850</v>
      </c>
      <c r="B2815" s="806" t="s">
        <v>7471</v>
      </c>
      <c r="C2815" s="576" t="s">
        <v>73</v>
      </c>
      <c r="D2815" s="581" t="s">
        <v>18120</v>
      </c>
      <c r="E2815" s="807">
        <v>4600</v>
      </c>
      <c r="F2815" s="576" t="s">
        <v>5340</v>
      </c>
      <c r="G2815" s="685" t="s">
        <v>5341</v>
      </c>
      <c r="H2815" s="685" t="s">
        <v>1525</v>
      </c>
      <c r="I2815" s="685" t="s">
        <v>18632</v>
      </c>
      <c r="J2815" s="808" t="s">
        <v>6567</v>
      </c>
      <c r="K2815" s="850">
        <v>4</v>
      </c>
      <c r="L2815" s="809">
        <v>11</v>
      </c>
      <c r="M2815" s="851">
        <v>50600</v>
      </c>
      <c r="N2815" s="811">
        <v>2</v>
      </c>
      <c r="O2815" s="812">
        <v>6</v>
      </c>
      <c r="P2815" s="810">
        <v>27597.440000000002</v>
      </c>
      <c r="Q2815" s="5"/>
    </row>
    <row r="2816" spans="1:17" s="770" customFormat="1" ht="24">
      <c r="A2816" s="730" t="s">
        <v>18850</v>
      </c>
      <c r="B2816" s="806" t="s">
        <v>7471</v>
      </c>
      <c r="C2816" s="576" t="s">
        <v>73</v>
      </c>
      <c r="D2816" s="581" t="s">
        <v>18121</v>
      </c>
      <c r="E2816" s="807">
        <v>3500</v>
      </c>
      <c r="F2816" s="576" t="s">
        <v>5342</v>
      </c>
      <c r="G2816" s="685" t="s">
        <v>5343</v>
      </c>
      <c r="H2816" s="685" t="s">
        <v>5344</v>
      </c>
      <c r="I2816" s="685" t="s">
        <v>1031</v>
      </c>
      <c r="J2816" s="808" t="s">
        <v>18633</v>
      </c>
      <c r="K2816" s="850">
        <v>4</v>
      </c>
      <c r="L2816" s="809">
        <v>12</v>
      </c>
      <c r="M2816" s="851">
        <v>42000</v>
      </c>
      <c r="N2816" s="811">
        <v>2</v>
      </c>
      <c r="O2816" s="812">
        <v>6</v>
      </c>
      <c r="P2816" s="810">
        <v>20948.23</v>
      </c>
      <c r="Q2816" s="5"/>
    </row>
    <row r="2817" spans="1:17" s="770" customFormat="1" ht="24">
      <c r="A2817" s="730" t="s">
        <v>18850</v>
      </c>
      <c r="B2817" s="806" t="s">
        <v>7471</v>
      </c>
      <c r="C2817" s="576" t="s">
        <v>73</v>
      </c>
      <c r="D2817" s="581" t="s">
        <v>17922</v>
      </c>
      <c r="E2817" s="807">
        <v>2500</v>
      </c>
      <c r="F2817" s="576" t="s">
        <v>5345</v>
      </c>
      <c r="G2817" s="685" t="s">
        <v>5346</v>
      </c>
      <c r="H2817" s="685" t="s">
        <v>4712</v>
      </c>
      <c r="I2817" s="685" t="s">
        <v>802</v>
      </c>
      <c r="J2817" s="808" t="s">
        <v>802</v>
      </c>
      <c r="K2817" s="850">
        <v>1</v>
      </c>
      <c r="L2817" s="809">
        <v>3</v>
      </c>
      <c r="M2817" s="851">
        <v>7500</v>
      </c>
      <c r="N2817" s="811">
        <v>2</v>
      </c>
      <c r="O2817" s="812">
        <v>6</v>
      </c>
      <c r="P2817" s="810">
        <v>15000</v>
      </c>
      <c r="Q2817" s="5"/>
    </row>
    <row r="2818" spans="1:17" s="770" customFormat="1" ht="36">
      <c r="A2818" s="730" t="s">
        <v>18850</v>
      </c>
      <c r="B2818" s="806" t="s">
        <v>7471</v>
      </c>
      <c r="C2818" s="576" t="s">
        <v>73</v>
      </c>
      <c r="D2818" s="581" t="s">
        <v>18122</v>
      </c>
      <c r="E2818" s="807">
        <v>4500</v>
      </c>
      <c r="F2818" s="576" t="s">
        <v>5347</v>
      </c>
      <c r="G2818" s="685" t="s">
        <v>5348</v>
      </c>
      <c r="H2818" s="685" t="s">
        <v>1688</v>
      </c>
      <c r="I2818" s="685" t="s">
        <v>1688</v>
      </c>
      <c r="J2818" s="808" t="s">
        <v>6567</v>
      </c>
      <c r="K2818" s="850">
        <v>2</v>
      </c>
      <c r="L2818" s="809">
        <v>3</v>
      </c>
      <c r="M2818" s="851">
        <v>13500</v>
      </c>
      <c r="N2818" s="811"/>
      <c r="O2818" s="812"/>
      <c r="P2818" s="810"/>
      <c r="Q2818" s="5"/>
    </row>
    <row r="2819" spans="1:17" s="770" customFormat="1" ht="24">
      <c r="A2819" s="730" t="s">
        <v>18850</v>
      </c>
      <c r="B2819" s="806" t="s">
        <v>7471</v>
      </c>
      <c r="C2819" s="576" t="s">
        <v>73</v>
      </c>
      <c r="D2819" s="581" t="s">
        <v>18085</v>
      </c>
      <c r="E2819" s="807">
        <v>3000</v>
      </c>
      <c r="F2819" s="576" t="s">
        <v>5349</v>
      </c>
      <c r="G2819" s="685" t="s">
        <v>5350</v>
      </c>
      <c r="H2819" s="685" t="s">
        <v>887</v>
      </c>
      <c r="I2819" s="685" t="s">
        <v>4258</v>
      </c>
      <c r="J2819" s="808" t="s">
        <v>6567</v>
      </c>
      <c r="K2819" s="850">
        <v>4</v>
      </c>
      <c r="L2819" s="809">
        <v>12</v>
      </c>
      <c r="M2819" s="851">
        <v>36000</v>
      </c>
      <c r="N2819" s="811">
        <v>2</v>
      </c>
      <c r="O2819" s="812">
        <v>6</v>
      </c>
      <c r="P2819" s="810">
        <v>17999.169999999998</v>
      </c>
      <c r="Q2819" s="5"/>
    </row>
    <row r="2820" spans="1:17" s="770" customFormat="1" ht="36">
      <c r="A2820" s="730" t="s">
        <v>18850</v>
      </c>
      <c r="B2820" s="806" t="s">
        <v>7471</v>
      </c>
      <c r="C2820" s="576" t="s">
        <v>73</v>
      </c>
      <c r="D2820" s="581" t="s">
        <v>4114</v>
      </c>
      <c r="E2820" s="807">
        <v>4500</v>
      </c>
      <c r="F2820" s="576" t="s">
        <v>5351</v>
      </c>
      <c r="G2820" s="685" t="s">
        <v>5352</v>
      </c>
      <c r="H2820" s="685" t="s">
        <v>5353</v>
      </c>
      <c r="I2820" s="685" t="s">
        <v>4118</v>
      </c>
      <c r="J2820" s="808" t="s">
        <v>15849</v>
      </c>
      <c r="K2820" s="850">
        <v>1</v>
      </c>
      <c r="L2820" s="809">
        <v>1</v>
      </c>
      <c r="M2820" s="851">
        <v>4500</v>
      </c>
      <c r="N2820" s="811">
        <v>2</v>
      </c>
      <c r="O2820" s="812">
        <v>6</v>
      </c>
      <c r="P2820" s="810">
        <v>27000</v>
      </c>
      <c r="Q2820" s="5"/>
    </row>
    <row r="2821" spans="1:17" s="770" customFormat="1" ht="24">
      <c r="A2821" s="730" t="s">
        <v>18850</v>
      </c>
      <c r="B2821" s="806" t="s">
        <v>7471</v>
      </c>
      <c r="C2821" s="576" t="s">
        <v>73</v>
      </c>
      <c r="D2821" s="581" t="s">
        <v>4114</v>
      </c>
      <c r="E2821" s="807">
        <v>3500</v>
      </c>
      <c r="F2821" s="576" t="s">
        <v>5351</v>
      </c>
      <c r="G2821" s="685" t="s">
        <v>5352</v>
      </c>
      <c r="H2821" s="685" t="s">
        <v>2759</v>
      </c>
      <c r="I2821" s="685" t="s">
        <v>4118</v>
      </c>
      <c r="J2821" s="808" t="s">
        <v>15849</v>
      </c>
      <c r="K2821" s="850">
        <v>4</v>
      </c>
      <c r="L2821" s="809">
        <v>6</v>
      </c>
      <c r="M2821" s="851">
        <v>21000</v>
      </c>
      <c r="N2821" s="811"/>
      <c r="O2821" s="812"/>
      <c r="P2821" s="810"/>
      <c r="Q2821" s="5"/>
    </row>
    <row r="2822" spans="1:17" s="770" customFormat="1" ht="36">
      <c r="A2822" s="730" t="s">
        <v>18850</v>
      </c>
      <c r="B2822" s="806" t="s">
        <v>7471</v>
      </c>
      <c r="C2822" s="576" t="s">
        <v>73</v>
      </c>
      <c r="D2822" s="581" t="s">
        <v>17949</v>
      </c>
      <c r="E2822" s="807">
        <v>4500</v>
      </c>
      <c r="F2822" s="576" t="s">
        <v>5354</v>
      </c>
      <c r="G2822" s="685" t="s">
        <v>5355</v>
      </c>
      <c r="H2822" s="685" t="s">
        <v>4483</v>
      </c>
      <c r="I2822" s="685" t="s">
        <v>18632</v>
      </c>
      <c r="J2822" s="808" t="s">
        <v>6567</v>
      </c>
      <c r="K2822" s="850">
        <v>4</v>
      </c>
      <c r="L2822" s="809">
        <v>12</v>
      </c>
      <c r="M2822" s="851">
        <v>54000</v>
      </c>
      <c r="N2822" s="811">
        <v>2</v>
      </c>
      <c r="O2822" s="812">
        <v>6</v>
      </c>
      <c r="P2822" s="810">
        <v>26986.87</v>
      </c>
      <c r="Q2822" s="5"/>
    </row>
    <row r="2823" spans="1:17" s="770" customFormat="1" ht="48">
      <c r="A2823" s="730" t="s">
        <v>18850</v>
      </c>
      <c r="B2823" s="806" t="s">
        <v>7471</v>
      </c>
      <c r="C2823" s="576" t="s">
        <v>73</v>
      </c>
      <c r="D2823" s="581" t="s">
        <v>18123</v>
      </c>
      <c r="E2823" s="807">
        <v>7000</v>
      </c>
      <c r="F2823" s="576" t="s">
        <v>5356</v>
      </c>
      <c r="G2823" s="685" t="s">
        <v>5357</v>
      </c>
      <c r="H2823" s="685" t="s">
        <v>1688</v>
      </c>
      <c r="I2823" s="685" t="s">
        <v>1688</v>
      </c>
      <c r="J2823" s="808" t="s">
        <v>6567</v>
      </c>
      <c r="K2823" s="850">
        <v>2</v>
      </c>
      <c r="L2823" s="809">
        <v>5</v>
      </c>
      <c r="M2823" s="851">
        <v>35000</v>
      </c>
      <c r="N2823" s="811">
        <v>2</v>
      </c>
      <c r="O2823" s="812">
        <v>6</v>
      </c>
      <c r="P2823" s="810">
        <v>41997.08</v>
      </c>
      <c r="Q2823" s="5"/>
    </row>
    <row r="2824" spans="1:17" s="770" customFormat="1" ht="24">
      <c r="A2824" s="730" t="s">
        <v>18850</v>
      </c>
      <c r="B2824" s="806" t="s">
        <v>7471</v>
      </c>
      <c r="C2824" s="576" t="s">
        <v>73</v>
      </c>
      <c r="D2824" s="581" t="s">
        <v>5802</v>
      </c>
      <c r="E2824" s="807">
        <v>6000</v>
      </c>
      <c r="F2824" s="576" t="s">
        <v>5356</v>
      </c>
      <c r="G2824" s="685" t="s">
        <v>5357</v>
      </c>
      <c r="H2824" s="685" t="s">
        <v>1688</v>
      </c>
      <c r="I2824" s="685" t="s">
        <v>1688</v>
      </c>
      <c r="J2824" s="808" t="s">
        <v>6567</v>
      </c>
      <c r="K2824" s="850">
        <v>2</v>
      </c>
      <c r="L2824" s="809">
        <v>3</v>
      </c>
      <c r="M2824" s="851">
        <v>18000</v>
      </c>
      <c r="N2824" s="811"/>
      <c r="O2824" s="812"/>
      <c r="P2824" s="810"/>
      <c r="Q2824" s="5"/>
    </row>
    <row r="2825" spans="1:17" s="770" customFormat="1" ht="24">
      <c r="A2825" s="730" t="s">
        <v>18850</v>
      </c>
      <c r="B2825" s="806" t="s">
        <v>7471</v>
      </c>
      <c r="C2825" s="576" t="s">
        <v>73</v>
      </c>
      <c r="D2825" s="581" t="s">
        <v>18124</v>
      </c>
      <c r="E2825" s="807">
        <v>7000</v>
      </c>
      <c r="F2825" s="576" t="s">
        <v>5358</v>
      </c>
      <c r="G2825" s="685" t="s">
        <v>5359</v>
      </c>
      <c r="H2825" s="685" t="s">
        <v>887</v>
      </c>
      <c r="I2825" s="685" t="s">
        <v>4258</v>
      </c>
      <c r="J2825" s="808" t="s">
        <v>6567</v>
      </c>
      <c r="K2825" s="850">
        <v>3</v>
      </c>
      <c r="L2825" s="809">
        <v>5</v>
      </c>
      <c r="M2825" s="851">
        <v>35000</v>
      </c>
      <c r="N2825" s="811"/>
      <c r="O2825" s="812"/>
      <c r="P2825" s="810"/>
      <c r="Q2825" s="5"/>
    </row>
    <row r="2826" spans="1:17" s="770" customFormat="1" ht="24">
      <c r="A2826" s="730" t="s">
        <v>18850</v>
      </c>
      <c r="B2826" s="806" t="s">
        <v>7471</v>
      </c>
      <c r="C2826" s="576" t="s">
        <v>73</v>
      </c>
      <c r="D2826" s="581" t="s">
        <v>6920</v>
      </c>
      <c r="E2826" s="807">
        <v>4500</v>
      </c>
      <c r="F2826" s="576" t="s">
        <v>5360</v>
      </c>
      <c r="G2826" s="685" t="s">
        <v>5361</v>
      </c>
      <c r="H2826" s="685" t="s">
        <v>2631</v>
      </c>
      <c r="I2826" s="685" t="s">
        <v>18632</v>
      </c>
      <c r="J2826" s="808" t="s">
        <v>6567</v>
      </c>
      <c r="K2826" s="850">
        <v>4</v>
      </c>
      <c r="L2826" s="809">
        <v>12</v>
      </c>
      <c r="M2826" s="851">
        <v>54000</v>
      </c>
      <c r="N2826" s="811">
        <v>4</v>
      </c>
      <c r="O2826" s="812">
        <v>6</v>
      </c>
      <c r="P2826" s="810">
        <v>26953.75</v>
      </c>
      <c r="Q2826" s="5"/>
    </row>
    <row r="2827" spans="1:17" s="770" customFormat="1" ht="36">
      <c r="A2827" s="730" t="s">
        <v>18850</v>
      </c>
      <c r="B2827" s="806" t="s">
        <v>7471</v>
      </c>
      <c r="C2827" s="576" t="s">
        <v>73</v>
      </c>
      <c r="D2827" s="581" t="s">
        <v>18125</v>
      </c>
      <c r="E2827" s="807">
        <v>3500</v>
      </c>
      <c r="F2827" s="576" t="s">
        <v>5362</v>
      </c>
      <c r="G2827" s="685" t="s">
        <v>5363</v>
      </c>
      <c r="H2827" s="685" t="s">
        <v>5364</v>
      </c>
      <c r="I2827" s="685" t="s">
        <v>802</v>
      </c>
      <c r="J2827" s="808" t="s">
        <v>802</v>
      </c>
      <c r="K2827" s="850">
        <v>4</v>
      </c>
      <c r="L2827" s="809">
        <v>11</v>
      </c>
      <c r="M2827" s="851">
        <v>38500</v>
      </c>
      <c r="N2827" s="811">
        <v>2</v>
      </c>
      <c r="O2827" s="812">
        <v>6</v>
      </c>
      <c r="P2827" s="810">
        <v>21000</v>
      </c>
      <c r="Q2827" s="5"/>
    </row>
    <row r="2828" spans="1:17" s="770" customFormat="1" ht="36">
      <c r="A2828" s="730" t="s">
        <v>18850</v>
      </c>
      <c r="B2828" s="806" t="s">
        <v>7471</v>
      </c>
      <c r="C2828" s="576" t="s">
        <v>73</v>
      </c>
      <c r="D2828" s="581" t="s">
        <v>18126</v>
      </c>
      <c r="E2828" s="807">
        <v>4500</v>
      </c>
      <c r="F2828" s="576" t="s">
        <v>5365</v>
      </c>
      <c r="G2828" s="685" t="s">
        <v>5366</v>
      </c>
      <c r="H2828" s="685" t="s">
        <v>4235</v>
      </c>
      <c r="I2828" s="685" t="s">
        <v>4258</v>
      </c>
      <c r="J2828" s="808" t="s">
        <v>6567</v>
      </c>
      <c r="K2828" s="850">
        <v>4</v>
      </c>
      <c r="L2828" s="809">
        <v>12</v>
      </c>
      <c r="M2828" s="851">
        <v>54000</v>
      </c>
      <c r="N2828" s="811">
        <v>2</v>
      </c>
      <c r="O2828" s="812">
        <v>6</v>
      </c>
      <c r="P2828" s="810">
        <v>26987.5</v>
      </c>
      <c r="Q2828" s="5"/>
    </row>
    <row r="2829" spans="1:17" s="770" customFormat="1" ht="36">
      <c r="A2829" s="730" t="s">
        <v>18850</v>
      </c>
      <c r="B2829" s="806" t="s">
        <v>7471</v>
      </c>
      <c r="C2829" s="576" t="s">
        <v>73</v>
      </c>
      <c r="D2829" s="581" t="s">
        <v>17955</v>
      </c>
      <c r="E2829" s="807">
        <v>10000</v>
      </c>
      <c r="F2829" s="576" t="s">
        <v>5367</v>
      </c>
      <c r="G2829" s="685" t="s">
        <v>5368</v>
      </c>
      <c r="H2829" s="685" t="s">
        <v>1154</v>
      </c>
      <c r="I2829" s="685" t="s">
        <v>7123</v>
      </c>
      <c r="J2829" s="808" t="s">
        <v>6567</v>
      </c>
      <c r="K2829" s="850"/>
      <c r="L2829" s="809"/>
      <c r="M2829" s="851"/>
      <c r="N2829" s="811">
        <v>2</v>
      </c>
      <c r="O2829" s="812">
        <v>4</v>
      </c>
      <c r="P2829" s="810">
        <v>50000</v>
      </c>
      <c r="Q2829" s="5"/>
    </row>
    <row r="2830" spans="1:17" s="770" customFormat="1" ht="24">
      <c r="A2830" s="730" t="s">
        <v>18850</v>
      </c>
      <c r="B2830" s="806" t="s">
        <v>7471</v>
      </c>
      <c r="C2830" s="576" t="s">
        <v>73</v>
      </c>
      <c r="D2830" s="581" t="s">
        <v>18044</v>
      </c>
      <c r="E2830" s="807">
        <v>6000</v>
      </c>
      <c r="F2830" s="576" t="s">
        <v>5369</v>
      </c>
      <c r="G2830" s="685" t="s">
        <v>5370</v>
      </c>
      <c r="H2830" s="685" t="s">
        <v>952</v>
      </c>
      <c r="I2830" s="685" t="s">
        <v>7123</v>
      </c>
      <c r="J2830" s="808" t="s">
        <v>6567</v>
      </c>
      <c r="K2830" s="850">
        <v>1</v>
      </c>
      <c r="L2830" s="809">
        <v>10</v>
      </c>
      <c r="M2830" s="851">
        <v>60000</v>
      </c>
      <c r="N2830" s="811">
        <v>2</v>
      </c>
      <c r="O2830" s="812">
        <v>6</v>
      </c>
      <c r="P2830" s="810">
        <v>36198.33</v>
      </c>
      <c r="Q2830" s="5"/>
    </row>
    <row r="2831" spans="1:17" s="770" customFormat="1" ht="24">
      <c r="A2831" s="730" t="s">
        <v>18850</v>
      </c>
      <c r="B2831" s="806" t="s">
        <v>7471</v>
      </c>
      <c r="C2831" s="576" t="s">
        <v>73</v>
      </c>
      <c r="D2831" s="581" t="s">
        <v>18127</v>
      </c>
      <c r="E2831" s="807">
        <v>7000</v>
      </c>
      <c r="F2831" s="576" t="s">
        <v>5371</v>
      </c>
      <c r="G2831" s="685" t="s">
        <v>5372</v>
      </c>
      <c r="H2831" s="685" t="s">
        <v>5373</v>
      </c>
      <c r="I2831" s="685" t="s">
        <v>18632</v>
      </c>
      <c r="J2831" s="808" t="s">
        <v>6567</v>
      </c>
      <c r="K2831" s="850">
        <v>2</v>
      </c>
      <c r="L2831" s="809">
        <v>1</v>
      </c>
      <c r="M2831" s="851">
        <v>7000</v>
      </c>
      <c r="N2831" s="811"/>
      <c r="O2831" s="812"/>
      <c r="P2831" s="810"/>
      <c r="Q2831" s="5"/>
    </row>
    <row r="2832" spans="1:17" s="770" customFormat="1" ht="24">
      <c r="A2832" s="730" t="s">
        <v>18850</v>
      </c>
      <c r="B2832" s="806" t="s">
        <v>7471</v>
      </c>
      <c r="C2832" s="576" t="s">
        <v>73</v>
      </c>
      <c r="D2832" s="581" t="s">
        <v>18128</v>
      </c>
      <c r="E2832" s="807">
        <v>5000</v>
      </c>
      <c r="F2832" s="576" t="s">
        <v>5374</v>
      </c>
      <c r="G2832" s="685" t="s">
        <v>5375</v>
      </c>
      <c r="H2832" s="685" t="s">
        <v>952</v>
      </c>
      <c r="I2832" s="685" t="s">
        <v>7123</v>
      </c>
      <c r="J2832" s="808" t="s">
        <v>6567</v>
      </c>
      <c r="K2832" s="850">
        <v>4</v>
      </c>
      <c r="L2832" s="809">
        <v>11</v>
      </c>
      <c r="M2832" s="851">
        <v>55000</v>
      </c>
      <c r="N2832" s="811">
        <v>2</v>
      </c>
      <c r="O2832" s="812">
        <v>6</v>
      </c>
      <c r="P2832" s="810">
        <v>30000</v>
      </c>
      <c r="Q2832" s="5"/>
    </row>
    <row r="2833" spans="1:17" s="770" customFormat="1" ht="36">
      <c r="A2833" s="730" t="s">
        <v>18850</v>
      </c>
      <c r="B2833" s="806" t="s">
        <v>7471</v>
      </c>
      <c r="C2833" s="576" t="s">
        <v>73</v>
      </c>
      <c r="D2833" s="581" t="s">
        <v>18129</v>
      </c>
      <c r="E2833" s="807">
        <v>9000</v>
      </c>
      <c r="F2833" s="576" t="s">
        <v>5376</v>
      </c>
      <c r="G2833" s="685" t="s">
        <v>5377</v>
      </c>
      <c r="H2833" s="685" t="s">
        <v>5378</v>
      </c>
      <c r="I2833" s="685" t="s">
        <v>7123</v>
      </c>
      <c r="J2833" s="808" t="s">
        <v>6567</v>
      </c>
      <c r="K2833" s="850">
        <v>1</v>
      </c>
      <c r="L2833" s="809">
        <v>1</v>
      </c>
      <c r="M2833" s="851">
        <v>9000</v>
      </c>
      <c r="N2833" s="811"/>
      <c r="O2833" s="812"/>
      <c r="P2833" s="810"/>
      <c r="Q2833" s="5"/>
    </row>
    <row r="2834" spans="1:17" s="770" customFormat="1" ht="36">
      <c r="A2834" s="730" t="s">
        <v>18850</v>
      </c>
      <c r="B2834" s="806" t="s">
        <v>7471</v>
      </c>
      <c r="C2834" s="576" t="s">
        <v>73</v>
      </c>
      <c r="D2834" s="581" t="s">
        <v>18875</v>
      </c>
      <c r="E2834" s="807">
        <v>8000</v>
      </c>
      <c r="F2834" s="576" t="s">
        <v>18876</v>
      </c>
      <c r="G2834" s="685" t="s">
        <v>18877</v>
      </c>
      <c r="H2834" s="685" t="s">
        <v>825</v>
      </c>
      <c r="I2834" s="685" t="s">
        <v>825</v>
      </c>
      <c r="J2834" s="808" t="s">
        <v>6567</v>
      </c>
      <c r="K2834" s="850">
        <v>2</v>
      </c>
      <c r="L2834" s="809">
        <v>10</v>
      </c>
      <c r="M2834" s="851">
        <v>80000</v>
      </c>
      <c r="N2834" s="811"/>
      <c r="O2834" s="812"/>
      <c r="P2834" s="810"/>
      <c r="Q2834" s="5"/>
    </row>
    <row r="2835" spans="1:17" s="770" customFormat="1" ht="48">
      <c r="A2835" s="730" t="s">
        <v>18850</v>
      </c>
      <c r="B2835" s="806" t="s">
        <v>7471</v>
      </c>
      <c r="C2835" s="576" t="s">
        <v>73</v>
      </c>
      <c r="D2835" s="581" t="s">
        <v>18130</v>
      </c>
      <c r="E2835" s="807">
        <v>2000</v>
      </c>
      <c r="F2835" s="576" t="s">
        <v>5379</v>
      </c>
      <c r="G2835" s="685" t="s">
        <v>5380</v>
      </c>
      <c r="H2835" s="685" t="s">
        <v>3683</v>
      </c>
      <c r="I2835" s="685" t="s">
        <v>1031</v>
      </c>
      <c r="J2835" s="808" t="s">
        <v>18633</v>
      </c>
      <c r="K2835" s="850">
        <v>4</v>
      </c>
      <c r="L2835" s="809">
        <v>11</v>
      </c>
      <c r="M2835" s="851">
        <v>22000</v>
      </c>
      <c r="N2835" s="811">
        <v>2</v>
      </c>
      <c r="O2835" s="812">
        <v>4</v>
      </c>
      <c r="P2835" s="810">
        <v>12000</v>
      </c>
      <c r="Q2835" s="5"/>
    </row>
    <row r="2836" spans="1:17" s="770" customFormat="1" ht="48">
      <c r="A2836" s="730" t="s">
        <v>18850</v>
      </c>
      <c r="B2836" s="806" t="s">
        <v>7471</v>
      </c>
      <c r="C2836" s="576" t="s">
        <v>73</v>
      </c>
      <c r="D2836" s="581" t="s">
        <v>18037</v>
      </c>
      <c r="E2836" s="807">
        <v>3500</v>
      </c>
      <c r="F2836" s="576" t="s">
        <v>5381</v>
      </c>
      <c r="G2836" s="685" t="s">
        <v>5382</v>
      </c>
      <c r="H2836" s="685" t="s">
        <v>4193</v>
      </c>
      <c r="I2836" s="685" t="s">
        <v>18632</v>
      </c>
      <c r="J2836" s="808" t="s">
        <v>6567</v>
      </c>
      <c r="K2836" s="850">
        <v>1</v>
      </c>
      <c r="L2836" s="809">
        <v>1</v>
      </c>
      <c r="M2836" s="851">
        <v>3500</v>
      </c>
      <c r="N2836" s="811"/>
      <c r="O2836" s="812"/>
      <c r="P2836" s="810"/>
      <c r="Q2836" s="5"/>
    </row>
    <row r="2837" spans="1:17" s="770" customFormat="1" ht="24">
      <c r="A2837" s="730" t="s">
        <v>18850</v>
      </c>
      <c r="B2837" s="806" t="s">
        <v>7471</v>
      </c>
      <c r="C2837" s="576" t="s">
        <v>73</v>
      </c>
      <c r="D2837" s="581" t="s">
        <v>17944</v>
      </c>
      <c r="E2837" s="807">
        <v>5000</v>
      </c>
      <c r="F2837" s="576" t="s">
        <v>5383</v>
      </c>
      <c r="G2837" s="685" t="s">
        <v>5384</v>
      </c>
      <c r="H2837" s="685" t="s">
        <v>4193</v>
      </c>
      <c r="I2837" s="685" t="s">
        <v>18632</v>
      </c>
      <c r="J2837" s="808" t="s">
        <v>6567</v>
      </c>
      <c r="K2837" s="850">
        <v>4</v>
      </c>
      <c r="L2837" s="809">
        <v>12</v>
      </c>
      <c r="M2837" s="851">
        <v>60000</v>
      </c>
      <c r="N2837" s="811">
        <v>2</v>
      </c>
      <c r="O2837" s="812">
        <v>6</v>
      </c>
      <c r="P2837" s="810">
        <v>29996.53</v>
      </c>
      <c r="Q2837" s="5"/>
    </row>
    <row r="2838" spans="1:17" s="770" customFormat="1" ht="24">
      <c r="A2838" s="730" t="s">
        <v>18850</v>
      </c>
      <c r="B2838" s="806" t="s">
        <v>7471</v>
      </c>
      <c r="C2838" s="576" t="s">
        <v>73</v>
      </c>
      <c r="D2838" s="581" t="s">
        <v>17930</v>
      </c>
      <c r="E2838" s="807">
        <v>6500</v>
      </c>
      <c r="F2838" s="576" t="s">
        <v>5385</v>
      </c>
      <c r="G2838" s="685" t="s">
        <v>5386</v>
      </c>
      <c r="H2838" s="685" t="s">
        <v>825</v>
      </c>
      <c r="I2838" s="685" t="s">
        <v>825</v>
      </c>
      <c r="J2838" s="808" t="s">
        <v>6567</v>
      </c>
      <c r="K2838" s="850">
        <v>4</v>
      </c>
      <c r="L2838" s="809">
        <v>12</v>
      </c>
      <c r="M2838" s="851">
        <v>78000</v>
      </c>
      <c r="N2838" s="811">
        <v>0</v>
      </c>
      <c r="O2838" s="812">
        <v>1</v>
      </c>
      <c r="P2838" s="810">
        <v>6500</v>
      </c>
      <c r="Q2838" s="5"/>
    </row>
    <row r="2839" spans="1:17" s="770" customFormat="1" ht="24">
      <c r="A2839" s="730" t="s">
        <v>18850</v>
      </c>
      <c r="B2839" s="806" t="s">
        <v>7471</v>
      </c>
      <c r="C2839" s="576" t="s">
        <v>73</v>
      </c>
      <c r="D2839" s="581" t="s">
        <v>11776</v>
      </c>
      <c r="E2839" s="807">
        <v>7000</v>
      </c>
      <c r="F2839" s="576" t="s">
        <v>5387</v>
      </c>
      <c r="G2839" s="685" t="s">
        <v>5388</v>
      </c>
      <c r="H2839" s="685" t="s">
        <v>825</v>
      </c>
      <c r="I2839" s="685" t="s">
        <v>825</v>
      </c>
      <c r="J2839" s="808" t="s">
        <v>6567</v>
      </c>
      <c r="K2839" s="850">
        <v>4</v>
      </c>
      <c r="L2839" s="809">
        <v>12</v>
      </c>
      <c r="M2839" s="851">
        <v>84000</v>
      </c>
      <c r="N2839" s="811">
        <v>2</v>
      </c>
      <c r="O2839" s="812">
        <v>6</v>
      </c>
      <c r="P2839" s="810">
        <v>42000</v>
      </c>
      <c r="Q2839" s="5"/>
    </row>
    <row r="2840" spans="1:17" s="770" customFormat="1" ht="24">
      <c r="A2840" s="730" t="s">
        <v>18850</v>
      </c>
      <c r="B2840" s="806" t="s">
        <v>7471</v>
      </c>
      <c r="C2840" s="576" t="s">
        <v>73</v>
      </c>
      <c r="D2840" s="581" t="s">
        <v>18131</v>
      </c>
      <c r="E2840" s="807">
        <v>3000</v>
      </c>
      <c r="F2840" s="576" t="s">
        <v>5389</v>
      </c>
      <c r="G2840" s="685" t="s">
        <v>5390</v>
      </c>
      <c r="H2840" s="685" t="s">
        <v>5391</v>
      </c>
      <c r="I2840" s="685" t="s">
        <v>18635</v>
      </c>
      <c r="J2840" s="808" t="s">
        <v>18633</v>
      </c>
      <c r="K2840" s="850">
        <v>4</v>
      </c>
      <c r="L2840" s="809">
        <v>11</v>
      </c>
      <c r="M2840" s="851">
        <v>33000</v>
      </c>
      <c r="N2840" s="811">
        <v>2</v>
      </c>
      <c r="O2840" s="812">
        <v>6</v>
      </c>
      <c r="P2840" s="810">
        <v>18000</v>
      </c>
      <c r="Q2840" s="5"/>
    </row>
    <row r="2841" spans="1:17" s="770" customFormat="1" ht="36">
      <c r="A2841" s="730" t="s">
        <v>18850</v>
      </c>
      <c r="B2841" s="806" t="s">
        <v>7471</v>
      </c>
      <c r="C2841" s="576" t="s">
        <v>73</v>
      </c>
      <c r="D2841" s="581" t="s">
        <v>18132</v>
      </c>
      <c r="E2841" s="807">
        <v>6000</v>
      </c>
      <c r="F2841" s="576" t="s">
        <v>5392</v>
      </c>
      <c r="G2841" s="685" t="s">
        <v>5393</v>
      </c>
      <c r="H2841" s="685" t="s">
        <v>4124</v>
      </c>
      <c r="I2841" s="685" t="s">
        <v>802</v>
      </c>
      <c r="J2841" s="808" t="s">
        <v>802</v>
      </c>
      <c r="K2841" s="850">
        <v>2</v>
      </c>
      <c r="L2841" s="809">
        <v>7</v>
      </c>
      <c r="M2841" s="851">
        <v>42000</v>
      </c>
      <c r="N2841" s="811">
        <v>2</v>
      </c>
      <c r="O2841" s="812">
        <v>6</v>
      </c>
      <c r="P2841" s="810">
        <v>35852.07</v>
      </c>
      <c r="Q2841" s="5"/>
    </row>
    <row r="2842" spans="1:17" s="770" customFormat="1" ht="36">
      <c r="A2842" s="730" t="s">
        <v>18850</v>
      </c>
      <c r="B2842" s="806" t="s">
        <v>7471</v>
      </c>
      <c r="C2842" s="576" t="s">
        <v>73</v>
      </c>
      <c r="D2842" s="581" t="s">
        <v>18052</v>
      </c>
      <c r="E2842" s="807">
        <v>4000</v>
      </c>
      <c r="F2842" s="576" t="s">
        <v>5394</v>
      </c>
      <c r="G2842" s="685" t="s">
        <v>5395</v>
      </c>
      <c r="H2842" s="685" t="s">
        <v>2383</v>
      </c>
      <c r="I2842" s="685" t="s">
        <v>4118</v>
      </c>
      <c r="J2842" s="808" t="s">
        <v>15849</v>
      </c>
      <c r="K2842" s="850">
        <v>1</v>
      </c>
      <c r="L2842" s="809">
        <v>5</v>
      </c>
      <c r="M2842" s="851">
        <v>20000</v>
      </c>
      <c r="N2842" s="811">
        <v>2</v>
      </c>
      <c r="O2842" s="812">
        <v>6</v>
      </c>
      <c r="P2842" s="810">
        <v>23898.61</v>
      </c>
      <c r="Q2842" s="5"/>
    </row>
    <row r="2843" spans="1:17" s="770" customFormat="1" ht="24">
      <c r="A2843" s="730" t="s">
        <v>18850</v>
      </c>
      <c r="B2843" s="806" t="s">
        <v>7471</v>
      </c>
      <c r="C2843" s="576" t="s">
        <v>73</v>
      </c>
      <c r="D2843" s="581" t="s">
        <v>17984</v>
      </c>
      <c r="E2843" s="807">
        <v>2600</v>
      </c>
      <c r="F2843" s="576" t="s">
        <v>5396</v>
      </c>
      <c r="G2843" s="685" t="s">
        <v>5397</v>
      </c>
      <c r="H2843" s="685" t="s">
        <v>3683</v>
      </c>
      <c r="I2843" s="685" t="s">
        <v>1031</v>
      </c>
      <c r="J2843" s="808" t="s">
        <v>18633</v>
      </c>
      <c r="K2843" s="850">
        <v>3</v>
      </c>
      <c r="L2843" s="809">
        <v>10</v>
      </c>
      <c r="M2843" s="851">
        <v>26000</v>
      </c>
      <c r="N2843" s="811">
        <v>2</v>
      </c>
      <c r="O2843" s="812">
        <v>6</v>
      </c>
      <c r="P2843" s="810">
        <v>15600</v>
      </c>
      <c r="Q2843" s="5"/>
    </row>
    <row r="2844" spans="1:17" s="770" customFormat="1" ht="48">
      <c r="A2844" s="730" t="s">
        <v>18850</v>
      </c>
      <c r="B2844" s="806" t="s">
        <v>7471</v>
      </c>
      <c r="C2844" s="576" t="s">
        <v>73</v>
      </c>
      <c r="D2844" s="581" t="s">
        <v>11488</v>
      </c>
      <c r="E2844" s="807">
        <v>5000</v>
      </c>
      <c r="F2844" s="576" t="s">
        <v>5398</v>
      </c>
      <c r="G2844" s="685" t="s">
        <v>5399</v>
      </c>
      <c r="H2844" s="685" t="s">
        <v>5400</v>
      </c>
      <c r="I2844" s="685" t="s">
        <v>18632</v>
      </c>
      <c r="J2844" s="808" t="s">
        <v>6567</v>
      </c>
      <c r="K2844" s="850">
        <v>4</v>
      </c>
      <c r="L2844" s="809">
        <v>12</v>
      </c>
      <c r="M2844" s="851">
        <v>60000</v>
      </c>
      <c r="N2844" s="811">
        <v>2</v>
      </c>
      <c r="O2844" s="812">
        <v>6</v>
      </c>
      <c r="P2844" s="810">
        <v>29986.11</v>
      </c>
      <c r="Q2844" s="5"/>
    </row>
    <row r="2845" spans="1:17" s="770" customFormat="1" ht="36">
      <c r="A2845" s="730" t="s">
        <v>18850</v>
      </c>
      <c r="B2845" s="806" t="s">
        <v>7471</v>
      </c>
      <c r="C2845" s="576" t="s">
        <v>73</v>
      </c>
      <c r="D2845" s="581" t="s">
        <v>17949</v>
      </c>
      <c r="E2845" s="807">
        <v>4500</v>
      </c>
      <c r="F2845" s="576" t="s">
        <v>5401</v>
      </c>
      <c r="G2845" s="685" t="s">
        <v>5402</v>
      </c>
      <c r="H2845" s="685" t="s">
        <v>5373</v>
      </c>
      <c r="I2845" s="685" t="s">
        <v>18632</v>
      </c>
      <c r="J2845" s="808" t="s">
        <v>6567</v>
      </c>
      <c r="K2845" s="850">
        <v>4</v>
      </c>
      <c r="L2845" s="809">
        <v>11</v>
      </c>
      <c r="M2845" s="851">
        <v>49500</v>
      </c>
      <c r="N2845" s="811"/>
      <c r="O2845" s="812"/>
      <c r="P2845" s="810"/>
      <c r="Q2845" s="5"/>
    </row>
    <row r="2846" spans="1:17" s="770" customFormat="1" ht="36">
      <c r="A2846" s="730" t="s">
        <v>18850</v>
      </c>
      <c r="B2846" s="806" t="s">
        <v>7471</v>
      </c>
      <c r="C2846" s="576" t="s">
        <v>73</v>
      </c>
      <c r="D2846" s="581" t="s">
        <v>18133</v>
      </c>
      <c r="E2846" s="807">
        <v>6000</v>
      </c>
      <c r="F2846" s="576" t="s">
        <v>5403</v>
      </c>
      <c r="G2846" s="685" t="s">
        <v>5404</v>
      </c>
      <c r="H2846" s="685" t="s">
        <v>952</v>
      </c>
      <c r="I2846" s="685" t="s">
        <v>7123</v>
      </c>
      <c r="J2846" s="808" t="s">
        <v>6567</v>
      </c>
      <c r="K2846" s="850">
        <v>2</v>
      </c>
      <c r="L2846" s="809">
        <v>5</v>
      </c>
      <c r="M2846" s="851">
        <v>30000</v>
      </c>
      <c r="N2846" s="811"/>
      <c r="O2846" s="812"/>
      <c r="P2846" s="810"/>
      <c r="Q2846" s="5"/>
    </row>
    <row r="2847" spans="1:17" s="770" customFormat="1" ht="24">
      <c r="A2847" s="730" t="s">
        <v>18850</v>
      </c>
      <c r="B2847" s="806" t="s">
        <v>7471</v>
      </c>
      <c r="C2847" s="576" t="s">
        <v>73</v>
      </c>
      <c r="D2847" s="581" t="s">
        <v>18134</v>
      </c>
      <c r="E2847" s="807">
        <v>4500</v>
      </c>
      <c r="F2847" s="576" t="s">
        <v>5405</v>
      </c>
      <c r="G2847" s="685" t="s">
        <v>5406</v>
      </c>
      <c r="H2847" s="685" t="s">
        <v>887</v>
      </c>
      <c r="I2847" s="685" t="s">
        <v>4258</v>
      </c>
      <c r="J2847" s="808" t="s">
        <v>6567</v>
      </c>
      <c r="K2847" s="850">
        <v>4</v>
      </c>
      <c r="L2847" s="809">
        <v>11</v>
      </c>
      <c r="M2847" s="851">
        <v>49500</v>
      </c>
      <c r="N2847" s="811"/>
      <c r="O2847" s="812"/>
      <c r="P2847" s="810"/>
      <c r="Q2847" s="5"/>
    </row>
    <row r="2848" spans="1:17" s="770" customFormat="1" ht="24">
      <c r="A2848" s="730" t="s">
        <v>18850</v>
      </c>
      <c r="B2848" s="806" t="s">
        <v>7471</v>
      </c>
      <c r="C2848" s="576" t="s">
        <v>73</v>
      </c>
      <c r="D2848" s="581" t="s">
        <v>1929</v>
      </c>
      <c r="E2848" s="807">
        <v>3000</v>
      </c>
      <c r="F2848" s="576" t="s">
        <v>5407</v>
      </c>
      <c r="G2848" s="685" t="s">
        <v>5408</v>
      </c>
      <c r="H2848" s="685" t="s">
        <v>2759</v>
      </c>
      <c r="I2848" s="685" t="s">
        <v>4118</v>
      </c>
      <c r="J2848" s="808" t="s">
        <v>15849</v>
      </c>
      <c r="K2848" s="850">
        <v>2</v>
      </c>
      <c r="L2848" s="809">
        <v>7</v>
      </c>
      <c r="M2848" s="851">
        <v>21000</v>
      </c>
      <c r="N2848" s="811">
        <v>2</v>
      </c>
      <c r="O2848" s="812">
        <v>6</v>
      </c>
      <c r="P2848" s="810">
        <v>18000</v>
      </c>
      <c r="Q2848" s="5"/>
    </row>
    <row r="2849" spans="1:17" s="770" customFormat="1" ht="24">
      <c r="A2849" s="730" t="s">
        <v>18850</v>
      </c>
      <c r="B2849" s="806" t="s">
        <v>7471</v>
      </c>
      <c r="C2849" s="576" t="s">
        <v>73</v>
      </c>
      <c r="D2849" s="581" t="s">
        <v>7209</v>
      </c>
      <c r="E2849" s="807">
        <v>2000</v>
      </c>
      <c r="F2849" s="576" t="s">
        <v>5407</v>
      </c>
      <c r="G2849" s="685" t="s">
        <v>5408</v>
      </c>
      <c r="H2849" s="685" t="s">
        <v>2759</v>
      </c>
      <c r="I2849" s="685" t="s">
        <v>4118</v>
      </c>
      <c r="J2849" s="808" t="s">
        <v>15849</v>
      </c>
      <c r="K2849" s="850">
        <v>2</v>
      </c>
      <c r="L2849" s="809">
        <v>3</v>
      </c>
      <c r="M2849" s="851">
        <v>6000</v>
      </c>
      <c r="N2849" s="811"/>
      <c r="O2849" s="812"/>
      <c r="P2849" s="810"/>
      <c r="Q2849" s="5"/>
    </row>
    <row r="2850" spans="1:17" s="770" customFormat="1" ht="24">
      <c r="A2850" s="730" t="s">
        <v>18850</v>
      </c>
      <c r="B2850" s="806" t="s">
        <v>7471</v>
      </c>
      <c r="C2850" s="576" t="s">
        <v>73</v>
      </c>
      <c r="D2850" s="581" t="s">
        <v>17971</v>
      </c>
      <c r="E2850" s="807">
        <v>5500</v>
      </c>
      <c r="F2850" s="576" t="s">
        <v>5409</v>
      </c>
      <c r="G2850" s="685" t="s">
        <v>5410</v>
      </c>
      <c r="H2850" s="685" t="s">
        <v>5411</v>
      </c>
      <c r="I2850" s="685" t="s">
        <v>7123</v>
      </c>
      <c r="J2850" s="808" t="s">
        <v>6567</v>
      </c>
      <c r="K2850" s="850">
        <v>3</v>
      </c>
      <c r="L2850" s="809">
        <v>10</v>
      </c>
      <c r="M2850" s="851">
        <v>55000</v>
      </c>
      <c r="N2850" s="811">
        <v>2</v>
      </c>
      <c r="O2850" s="812">
        <v>6</v>
      </c>
      <c r="P2850" s="810">
        <v>32988.54</v>
      </c>
      <c r="Q2850" s="5"/>
    </row>
    <row r="2851" spans="1:17" s="770" customFormat="1" ht="24">
      <c r="A2851" s="730" t="s">
        <v>18850</v>
      </c>
      <c r="B2851" s="806" t="s">
        <v>7471</v>
      </c>
      <c r="C2851" s="576" t="s">
        <v>73</v>
      </c>
      <c r="D2851" s="581" t="s">
        <v>18127</v>
      </c>
      <c r="E2851" s="807">
        <v>7000</v>
      </c>
      <c r="F2851" s="576" t="s">
        <v>5412</v>
      </c>
      <c r="G2851" s="685" t="s">
        <v>5413</v>
      </c>
      <c r="H2851" s="685" t="s">
        <v>5373</v>
      </c>
      <c r="I2851" s="685" t="s">
        <v>18632</v>
      </c>
      <c r="J2851" s="808" t="s">
        <v>6567</v>
      </c>
      <c r="K2851" s="850">
        <v>2</v>
      </c>
      <c r="L2851" s="809">
        <v>7</v>
      </c>
      <c r="M2851" s="851">
        <v>49000</v>
      </c>
      <c r="N2851" s="811">
        <v>2</v>
      </c>
      <c r="O2851" s="812">
        <v>6</v>
      </c>
      <c r="P2851" s="810">
        <v>41476.47</v>
      </c>
      <c r="Q2851" s="5"/>
    </row>
    <row r="2852" spans="1:17" s="770" customFormat="1" ht="24">
      <c r="A2852" s="730" t="s">
        <v>18850</v>
      </c>
      <c r="B2852" s="806" t="s">
        <v>7471</v>
      </c>
      <c r="C2852" s="576" t="s">
        <v>73</v>
      </c>
      <c r="D2852" s="581" t="s">
        <v>8954</v>
      </c>
      <c r="E2852" s="807">
        <v>6000</v>
      </c>
      <c r="F2852" s="576" t="s">
        <v>5414</v>
      </c>
      <c r="G2852" s="685" t="s">
        <v>5415</v>
      </c>
      <c r="H2852" s="685" t="s">
        <v>2631</v>
      </c>
      <c r="I2852" s="685" t="s">
        <v>18632</v>
      </c>
      <c r="J2852" s="808" t="s">
        <v>6567</v>
      </c>
      <c r="K2852" s="850">
        <v>4</v>
      </c>
      <c r="L2852" s="809">
        <v>12</v>
      </c>
      <c r="M2852" s="851">
        <v>72000</v>
      </c>
      <c r="N2852" s="811"/>
      <c r="O2852" s="812"/>
      <c r="P2852" s="810"/>
      <c r="Q2852" s="5"/>
    </row>
    <row r="2853" spans="1:17" s="770" customFormat="1" ht="24">
      <c r="A2853" s="730" t="s">
        <v>18850</v>
      </c>
      <c r="B2853" s="806" t="s">
        <v>7471</v>
      </c>
      <c r="C2853" s="576" t="s">
        <v>73</v>
      </c>
      <c r="D2853" s="581" t="s">
        <v>17939</v>
      </c>
      <c r="E2853" s="807">
        <v>8000</v>
      </c>
      <c r="F2853" s="576" t="s">
        <v>5414</v>
      </c>
      <c r="G2853" s="685" t="s">
        <v>5415</v>
      </c>
      <c r="H2853" s="685" t="s">
        <v>2631</v>
      </c>
      <c r="I2853" s="685" t="s">
        <v>18632</v>
      </c>
      <c r="J2853" s="808" t="s">
        <v>6567</v>
      </c>
      <c r="K2853" s="850"/>
      <c r="L2853" s="809"/>
      <c r="M2853" s="851"/>
      <c r="N2853" s="811">
        <v>2</v>
      </c>
      <c r="O2853" s="812">
        <v>6</v>
      </c>
      <c r="P2853" s="810">
        <v>47655</v>
      </c>
      <c r="Q2853" s="5"/>
    </row>
    <row r="2854" spans="1:17" s="770" customFormat="1" ht="36">
      <c r="A2854" s="730" t="s">
        <v>18850</v>
      </c>
      <c r="B2854" s="806" t="s">
        <v>7471</v>
      </c>
      <c r="C2854" s="576" t="s">
        <v>73</v>
      </c>
      <c r="D2854" s="581" t="s">
        <v>17850</v>
      </c>
      <c r="E2854" s="807">
        <v>4000</v>
      </c>
      <c r="F2854" s="576" t="s">
        <v>5416</v>
      </c>
      <c r="G2854" s="685" t="s">
        <v>5417</v>
      </c>
      <c r="H2854" s="685" t="s">
        <v>5418</v>
      </c>
      <c r="I2854" s="685" t="s">
        <v>782</v>
      </c>
      <c r="J2854" s="808" t="s">
        <v>18634</v>
      </c>
      <c r="K2854" s="850">
        <v>2</v>
      </c>
      <c r="L2854" s="809">
        <v>1</v>
      </c>
      <c r="M2854" s="851">
        <v>4000</v>
      </c>
      <c r="N2854" s="811"/>
      <c r="O2854" s="812"/>
      <c r="P2854" s="810"/>
      <c r="Q2854" s="5"/>
    </row>
    <row r="2855" spans="1:17" s="770" customFormat="1" ht="36">
      <c r="A2855" s="730" t="s">
        <v>18850</v>
      </c>
      <c r="B2855" s="806" t="s">
        <v>7471</v>
      </c>
      <c r="C2855" s="576" t="s">
        <v>73</v>
      </c>
      <c r="D2855" s="581" t="s">
        <v>18135</v>
      </c>
      <c r="E2855" s="807">
        <v>7000</v>
      </c>
      <c r="F2855" s="576" t="s">
        <v>5419</v>
      </c>
      <c r="G2855" s="685" t="s">
        <v>5420</v>
      </c>
      <c r="H2855" s="685" t="s">
        <v>5421</v>
      </c>
      <c r="I2855" s="685" t="s">
        <v>18638</v>
      </c>
      <c r="J2855" s="808" t="s">
        <v>6567</v>
      </c>
      <c r="K2855" s="850">
        <v>3</v>
      </c>
      <c r="L2855" s="809">
        <v>10</v>
      </c>
      <c r="M2855" s="851">
        <v>70000</v>
      </c>
      <c r="N2855" s="811">
        <v>2</v>
      </c>
      <c r="O2855" s="812">
        <v>6</v>
      </c>
      <c r="P2855" s="810">
        <v>42000</v>
      </c>
      <c r="Q2855" s="5"/>
    </row>
    <row r="2856" spans="1:17" s="770" customFormat="1" ht="24">
      <c r="A2856" s="730" t="s">
        <v>18850</v>
      </c>
      <c r="B2856" s="806" t="s">
        <v>7471</v>
      </c>
      <c r="C2856" s="576" t="s">
        <v>73</v>
      </c>
      <c r="D2856" s="581" t="s">
        <v>18009</v>
      </c>
      <c r="E2856" s="807">
        <v>9000</v>
      </c>
      <c r="F2856" s="576" t="s">
        <v>5422</v>
      </c>
      <c r="G2856" s="685" t="s">
        <v>5423</v>
      </c>
      <c r="H2856" s="685" t="s">
        <v>887</v>
      </c>
      <c r="I2856" s="685" t="s">
        <v>4258</v>
      </c>
      <c r="J2856" s="808" t="s">
        <v>6567</v>
      </c>
      <c r="K2856" s="850">
        <v>1</v>
      </c>
      <c r="L2856" s="809">
        <v>8</v>
      </c>
      <c r="M2856" s="851">
        <v>72000</v>
      </c>
      <c r="N2856" s="811">
        <v>0</v>
      </c>
      <c r="O2856" s="812">
        <v>6</v>
      </c>
      <c r="P2856" s="810">
        <v>53964.990000000005</v>
      </c>
      <c r="Q2856" s="5"/>
    </row>
    <row r="2857" spans="1:17" s="770" customFormat="1" ht="36">
      <c r="A2857" s="730" t="s">
        <v>18850</v>
      </c>
      <c r="B2857" s="806" t="s">
        <v>7471</v>
      </c>
      <c r="C2857" s="576" t="s">
        <v>73</v>
      </c>
      <c r="D2857" s="581" t="s">
        <v>18043</v>
      </c>
      <c r="E2857" s="807">
        <v>6500</v>
      </c>
      <c r="F2857" s="576" t="s">
        <v>5424</v>
      </c>
      <c r="G2857" s="685" t="s">
        <v>5425</v>
      </c>
      <c r="H2857" s="685" t="s">
        <v>3040</v>
      </c>
      <c r="I2857" s="685" t="s">
        <v>7123</v>
      </c>
      <c r="J2857" s="808" t="s">
        <v>6567</v>
      </c>
      <c r="K2857" s="850">
        <v>1</v>
      </c>
      <c r="L2857" s="809">
        <v>1</v>
      </c>
      <c r="M2857" s="851">
        <v>6500</v>
      </c>
      <c r="N2857" s="811"/>
      <c r="O2857" s="812"/>
      <c r="P2857" s="810"/>
      <c r="Q2857" s="5"/>
    </row>
    <row r="2858" spans="1:17" s="770" customFormat="1" ht="24">
      <c r="A2858" s="730" t="s">
        <v>18850</v>
      </c>
      <c r="B2858" s="806" t="s">
        <v>7471</v>
      </c>
      <c r="C2858" s="576" t="s">
        <v>73</v>
      </c>
      <c r="D2858" s="581" t="s">
        <v>18068</v>
      </c>
      <c r="E2858" s="807">
        <v>6000</v>
      </c>
      <c r="F2858" s="576" t="s">
        <v>5426</v>
      </c>
      <c r="G2858" s="685" t="s">
        <v>5427</v>
      </c>
      <c r="H2858" s="685" t="s">
        <v>4216</v>
      </c>
      <c r="I2858" s="685" t="s">
        <v>1688</v>
      </c>
      <c r="J2858" s="808" t="s">
        <v>6567</v>
      </c>
      <c r="K2858" s="850">
        <v>1</v>
      </c>
      <c r="L2858" s="809">
        <v>10</v>
      </c>
      <c r="M2858" s="851">
        <v>60000</v>
      </c>
      <c r="N2858" s="811">
        <v>2</v>
      </c>
      <c r="O2858" s="812">
        <v>4</v>
      </c>
      <c r="P2858" s="810">
        <v>36187.08</v>
      </c>
      <c r="Q2858" s="5"/>
    </row>
    <row r="2859" spans="1:17" s="770" customFormat="1" ht="24">
      <c r="A2859" s="730" t="s">
        <v>18850</v>
      </c>
      <c r="B2859" s="806" t="s">
        <v>7471</v>
      </c>
      <c r="C2859" s="576" t="s">
        <v>73</v>
      </c>
      <c r="D2859" s="581" t="s">
        <v>18136</v>
      </c>
      <c r="E2859" s="807">
        <v>6000</v>
      </c>
      <c r="F2859" s="576" t="s">
        <v>5428</v>
      </c>
      <c r="G2859" s="685" t="s">
        <v>5429</v>
      </c>
      <c r="H2859" s="685" t="s">
        <v>825</v>
      </c>
      <c r="I2859" s="685" t="s">
        <v>825</v>
      </c>
      <c r="J2859" s="808" t="s">
        <v>6567</v>
      </c>
      <c r="K2859" s="850">
        <v>2</v>
      </c>
      <c r="L2859" s="809">
        <v>6</v>
      </c>
      <c r="M2859" s="851">
        <v>36000</v>
      </c>
      <c r="N2859" s="811">
        <v>1</v>
      </c>
      <c r="O2859" s="812">
        <v>6</v>
      </c>
      <c r="P2859" s="810">
        <v>30800</v>
      </c>
      <c r="Q2859" s="5"/>
    </row>
    <row r="2860" spans="1:17" s="770" customFormat="1" ht="48">
      <c r="A2860" s="730" t="s">
        <v>18850</v>
      </c>
      <c r="B2860" s="806" t="s">
        <v>7471</v>
      </c>
      <c r="C2860" s="576" t="s">
        <v>73</v>
      </c>
      <c r="D2860" s="581" t="s">
        <v>18137</v>
      </c>
      <c r="E2860" s="807">
        <v>4000</v>
      </c>
      <c r="F2860" s="576" t="s">
        <v>5430</v>
      </c>
      <c r="G2860" s="685" t="s">
        <v>5431</v>
      </c>
      <c r="H2860" s="685" t="s">
        <v>5432</v>
      </c>
      <c r="I2860" s="685" t="s">
        <v>1031</v>
      </c>
      <c r="J2860" s="808" t="s">
        <v>18633</v>
      </c>
      <c r="K2860" s="850">
        <v>4</v>
      </c>
      <c r="L2860" s="809">
        <v>12</v>
      </c>
      <c r="M2860" s="851">
        <v>48000</v>
      </c>
      <c r="N2860" s="811">
        <v>4</v>
      </c>
      <c r="O2860" s="812">
        <v>6</v>
      </c>
      <c r="P2860" s="810">
        <v>23996.39</v>
      </c>
      <c r="Q2860" s="5"/>
    </row>
    <row r="2861" spans="1:17" s="770" customFormat="1" ht="24">
      <c r="A2861" s="730" t="s">
        <v>18850</v>
      </c>
      <c r="B2861" s="806" t="s">
        <v>7471</v>
      </c>
      <c r="C2861" s="576" t="s">
        <v>73</v>
      </c>
      <c r="D2861" s="581" t="s">
        <v>4164</v>
      </c>
      <c r="E2861" s="807">
        <v>3000</v>
      </c>
      <c r="F2861" s="576" t="s">
        <v>5433</v>
      </c>
      <c r="G2861" s="685" t="s">
        <v>5434</v>
      </c>
      <c r="H2861" s="685" t="s">
        <v>5435</v>
      </c>
      <c r="I2861" s="685" t="s">
        <v>782</v>
      </c>
      <c r="J2861" s="808" t="s">
        <v>18634</v>
      </c>
      <c r="K2861" s="850">
        <v>4</v>
      </c>
      <c r="L2861" s="809">
        <v>12</v>
      </c>
      <c r="M2861" s="851">
        <v>36000</v>
      </c>
      <c r="N2861" s="811">
        <v>2</v>
      </c>
      <c r="O2861" s="812">
        <v>6</v>
      </c>
      <c r="P2861" s="810">
        <v>17994.16</v>
      </c>
      <c r="Q2861" s="5"/>
    </row>
    <row r="2862" spans="1:17" s="770" customFormat="1">
      <c r="A2862" s="730" t="s">
        <v>18850</v>
      </c>
      <c r="B2862" s="806" t="s">
        <v>7471</v>
      </c>
      <c r="C2862" s="576" t="s">
        <v>73</v>
      </c>
      <c r="D2862" s="581" t="s">
        <v>1688</v>
      </c>
      <c r="E2862" s="807">
        <v>10000</v>
      </c>
      <c r="F2862" s="576" t="s">
        <v>5436</v>
      </c>
      <c r="G2862" s="685" t="s">
        <v>5437</v>
      </c>
      <c r="H2862" s="685" t="s">
        <v>1688</v>
      </c>
      <c r="I2862" s="685" t="s">
        <v>1688</v>
      </c>
      <c r="J2862" s="808" t="s">
        <v>6567</v>
      </c>
      <c r="K2862" s="850">
        <v>4</v>
      </c>
      <c r="L2862" s="809">
        <v>11</v>
      </c>
      <c r="M2862" s="851">
        <v>110000</v>
      </c>
      <c r="N2862" s="811">
        <v>2</v>
      </c>
      <c r="O2862" s="812">
        <v>6</v>
      </c>
      <c r="P2862" s="810">
        <v>59891.67</v>
      </c>
      <c r="Q2862" s="5"/>
    </row>
    <row r="2863" spans="1:17" s="770" customFormat="1" ht="24">
      <c r="A2863" s="730" t="s">
        <v>18850</v>
      </c>
      <c r="B2863" s="806" t="s">
        <v>7471</v>
      </c>
      <c r="C2863" s="576" t="s">
        <v>73</v>
      </c>
      <c r="D2863" s="581" t="s">
        <v>17948</v>
      </c>
      <c r="E2863" s="807">
        <v>6000</v>
      </c>
      <c r="F2863" s="576" t="s">
        <v>5438</v>
      </c>
      <c r="G2863" s="685" t="s">
        <v>5439</v>
      </c>
      <c r="H2863" s="685" t="s">
        <v>952</v>
      </c>
      <c r="I2863" s="685" t="s">
        <v>7123</v>
      </c>
      <c r="J2863" s="808" t="s">
        <v>6567</v>
      </c>
      <c r="K2863" s="850">
        <v>2</v>
      </c>
      <c r="L2863" s="809">
        <v>5</v>
      </c>
      <c r="M2863" s="851">
        <v>30000</v>
      </c>
      <c r="N2863" s="811">
        <v>3</v>
      </c>
      <c r="O2863" s="812">
        <v>6</v>
      </c>
      <c r="P2863" s="810">
        <v>36000</v>
      </c>
      <c r="Q2863" s="5"/>
    </row>
    <row r="2864" spans="1:17" s="770" customFormat="1" ht="24">
      <c r="A2864" s="730" t="s">
        <v>18850</v>
      </c>
      <c r="B2864" s="806" t="s">
        <v>7471</v>
      </c>
      <c r="C2864" s="576" t="s">
        <v>73</v>
      </c>
      <c r="D2864" s="581" t="s">
        <v>11488</v>
      </c>
      <c r="E2864" s="807">
        <v>5000</v>
      </c>
      <c r="F2864" s="576" t="s">
        <v>5440</v>
      </c>
      <c r="G2864" s="685" t="s">
        <v>5441</v>
      </c>
      <c r="H2864" s="685" t="s">
        <v>4367</v>
      </c>
      <c r="I2864" s="685" t="s">
        <v>18632</v>
      </c>
      <c r="J2864" s="808" t="s">
        <v>6567</v>
      </c>
      <c r="K2864" s="850">
        <v>3</v>
      </c>
      <c r="L2864" s="809">
        <v>10</v>
      </c>
      <c r="M2864" s="851">
        <v>50000</v>
      </c>
      <c r="N2864" s="811"/>
      <c r="O2864" s="812"/>
      <c r="P2864" s="810"/>
      <c r="Q2864" s="5"/>
    </row>
    <row r="2865" spans="1:17" s="770" customFormat="1" ht="24">
      <c r="A2865" s="730" t="s">
        <v>18850</v>
      </c>
      <c r="B2865" s="806" t="s">
        <v>7471</v>
      </c>
      <c r="C2865" s="576" t="s">
        <v>73</v>
      </c>
      <c r="D2865" s="581" t="s">
        <v>17187</v>
      </c>
      <c r="E2865" s="807">
        <v>7000</v>
      </c>
      <c r="F2865" s="576" t="s">
        <v>5442</v>
      </c>
      <c r="G2865" s="685" t="s">
        <v>5443</v>
      </c>
      <c r="H2865" s="685" t="s">
        <v>18634</v>
      </c>
      <c r="I2865" s="685" t="s">
        <v>18634</v>
      </c>
      <c r="J2865" s="808" t="s">
        <v>6567</v>
      </c>
      <c r="K2865" s="850">
        <v>2</v>
      </c>
      <c r="L2865" s="809">
        <v>3</v>
      </c>
      <c r="M2865" s="851">
        <v>21000</v>
      </c>
      <c r="N2865" s="811"/>
      <c r="O2865" s="812"/>
      <c r="P2865" s="810"/>
      <c r="Q2865" s="5"/>
    </row>
    <row r="2866" spans="1:17" s="770" customFormat="1" ht="24">
      <c r="A2866" s="730" t="s">
        <v>18850</v>
      </c>
      <c r="B2866" s="806" t="s">
        <v>7471</v>
      </c>
      <c r="C2866" s="576" t="s">
        <v>73</v>
      </c>
      <c r="D2866" s="581" t="s">
        <v>18009</v>
      </c>
      <c r="E2866" s="807">
        <v>9000</v>
      </c>
      <c r="F2866" s="576" t="s">
        <v>18878</v>
      </c>
      <c r="G2866" s="685" t="s">
        <v>18879</v>
      </c>
      <c r="H2866" s="685" t="s">
        <v>887</v>
      </c>
      <c r="I2866" s="685" t="s">
        <v>4258</v>
      </c>
      <c r="J2866" s="808" t="s">
        <v>6567</v>
      </c>
      <c r="K2866" s="850">
        <v>1</v>
      </c>
      <c r="L2866" s="809">
        <v>9</v>
      </c>
      <c r="M2866" s="851">
        <v>81000</v>
      </c>
      <c r="N2866" s="811"/>
      <c r="O2866" s="812"/>
      <c r="P2866" s="810"/>
      <c r="Q2866" s="5"/>
    </row>
    <row r="2867" spans="1:17" s="770" customFormat="1" ht="48">
      <c r="A2867" s="730" t="s">
        <v>18850</v>
      </c>
      <c r="B2867" s="806" t="s">
        <v>7471</v>
      </c>
      <c r="C2867" s="576" t="s">
        <v>73</v>
      </c>
      <c r="D2867" s="581" t="s">
        <v>18138</v>
      </c>
      <c r="E2867" s="807">
        <v>5000</v>
      </c>
      <c r="F2867" s="576" t="s">
        <v>5444</v>
      </c>
      <c r="G2867" s="685" t="s">
        <v>5445</v>
      </c>
      <c r="H2867" s="685" t="s">
        <v>5446</v>
      </c>
      <c r="I2867" s="685" t="s">
        <v>4118</v>
      </c>
      <c r="J2867" s="808" t="s">
        <v>15849</v>
      </c>
      <c r="K2867" s="850">
        <v>2</v>
      </c>
      <c r="L2867" s="809">
        <v>7</v>
      </c>
      <c r="M2867" s="851">
        <v>35000</v>
      </c>
      <c r="N2867" s="811">
        <v>2</v>
      </c>
      <c r="O2867" s="812">
        <v>6</v>
      </c>
      <c r="P2867" s="810">
        <v>29775.34</v>
      </c>
      <c r="Q2867" s="5"/>
    </row>
    <row r="2868" spans="1:17" s="770" customFormat="1" ht="24">
      <c r="A2868" s="730" t="s">
        <v>18850</v>
      </c>
      <c r="B2868" s="806" t="s">
        <v>7471</v>
      </c>
      <c r="C2868" s="576" t="s">
        <v>73</v>
      </c>
      <c r="D2868" s="581" t="s">
        <v>17942</v>
      </c>
      <c r="E2868" s="807">
        <v>7500</v>
      </c>
      <c r="F2868" s="576" t="s">
        <v>18880</v>
      </c>
      <c r="G2868" s="685" t="s">
        <v>18881</v>
      </c>
      <c r="H2868" s="685"/>
      <c r="I2868" s="685"/>
      <c r="J2868" s="808"/>
      <c r="K2868" s="850"/>
      <c r="L2868" s="809"/>
      <c r="M2868" s="851"/>
      <c r="N2868" s="811">
        <v>1</v>
      </c>
      <c r="O2868" s="812">
        <v>6</v>
      </c>
      <c r="P2868" s="810">
        <v>43250</v>
      </c>
      <c r="Q2868" s="5"/>
    </row>
    <row r="2869" spans="1:17" s="770" customFormat="1" ht="36">
      <c r="A2869" s="730" t="s">
        <v>18850</v>
      </c>
      <c r="B2869" s="806" t="s">
        <v>7471</v>
      </c>
      <c r="C2869" s="576" t="s">
        <v>73</v>
      </c>
      <c r="D2869" s="581" t="s">
        <v>18056</v>
      </c>
      <c r="E2869" s="807">
        <v>7500</v>
      </c>
      <c r="F2869" s="576" t="s">
        <v>5447</v>
      </c>
      <c r="G2869" s="685" t="s">
        <v>5448</v>
      </c>
      <c r="H2869" s="685" t="s">
        <v>825</v>
      </c>
      <c r="I2869" s="685" t="s">
        <v>825</v>
      </c>
      <c r="J2869" s="808" t="s">
        <v>6567</v>
      </c>
      <c r="K2869" s="850">
        <v>1</v>
      </c>
      <c r="L2869" s="809">
        <v>3</v>
      </c>
      <c r="M2869" s="851">
        <v>22500</v>
      </c>
      <c r="N2869" s="811">
        <v>2</v>
      </c>
      <c r="O2869" s="812">
        <v>6</v>
      </c>
      <c r="P2869" s="810">
        <v>37445.31</v>
      </c>
      <c r="Q2869" s="5"/>
    </row>
    <row r="2870" spans="1:17" s="770" customFormat="1" ht="48">
      <c r="A2870" s="730" t="s">
        <v>18850</v>
      </c>
      <c r="B2870" s="806" t="s">
        <v>7471</v>
      </c>
      <c r="C2870" s="576" t="s">
        <v>73</v>
      </c>
      <c r="D2870" s="581" t="s">
        <v>11488</v>
      </c>
      <c r="E2870" s="807">
        <v>4500</v>
      </c>
      <c r="F2870" s="576" t="s">
        <v>5449</v>
      </c>
      <c r="G2870" s="685" t="s">
        <v>5450</v>
      </c>
      <c r="H2870" s="685" t="s">
        <v>4755</v>
      </c>
      <c r="I2870" s="685" t="s">
        <v>18632</v>
      </c>
      <c r="J2870" s="808" t="s">
        <v>6567</v>
      </c>
      <c r="K2870" s="850">
        <v>4</v>
      </c>
      <c r="L2870" s="809">
        <v>11</v>
      </c>
      <c r="M2870" s="851">
        <v>49500</v>
      </c>
      <c r="N2870" s="811">
        <v>2</v>
      </c>
      <c r="O2870" s="812">
        <v>6</v>
      </c>
      <c r="P2870" s="810">
        <v>27000</v>
      </c>
      <c r="Q2870" s="5"/>
    </row>
    <row r="2871" spans="1:17" s="770" customFormat="1">
      <c r="A2871" s="730" t="s">
        <v>18850</v>
      </c>
      <c r="B2871" s="806" t="s">
        <v>7471</v>
      </c>
      <c r="C2871" s="576" t="s">
        <v>73</v>
      </c>
      <c r="D2871" s="581" t="s">
        <v>8910</v>
      </c>
      <c r="E2871" s="807">
        <v>4500</v>
      </c>
      <c r="F2871" s="576" t="s">
        <v>5451</v>
      </c>
      <c r="G2871" s="685" t="s">
        <v>5452</v>
      </c>
      <c r="H2871" s="685" t="s">
        <v>825</v>
      </c>
      <c r="I2871" s="685" t="s">
        <v>825</v>
      </c>
      <c r="J2871" s="808" t="s">
        <v>6567</v>
      </c>
      <c r="K2871" s="850">
        <v>1</v>
      </c>
      <c r="L2871" s="809">
        <v>1</v>
      </c>
      <c r="M2871" s="851">
        <v>4500</v>
      </c>
      <c r="N2871" s="811"/>
      <c r="O2871" s="812"/>
      <c r="P2871" s="810"/>
      <c r="Q2871" s="5"/>
    </row>
    <row r="2872" spans="1:17" s="770" customFormat="1" ht="24">
      <c r="A2872" s="730" t="s">
        <v>18850</v>
      </c>
      <c r="B2872" s="806" t="s">
        <v>7471</v>
      </c>
      <c r="C2872" s="576" t="s">
        <v>73</v>
      </c>
      <c r="D2872" s="581" t="s">
        <v>17984</v>
      </c>
      <c r="E2872" s="807">
        <v>2600</v>
      </c>
      <c r="F2872" s="576" t="s">
        <v>5453</v>
      </c>
      <c r="G2872" s="685" t="s">
        <v>5454</v>
      </c>
      <c r="H2872" s="685" t="s">
        <v>3683</v>
      </c>
      <c r="I2872" s="685" t="s">
        <v>1031</v>
      </c>
      <c r="J2872" s="808" t="s">
        <v>18633</v>
      </c>
      <c r="K2872" s="850">
        <v>2</v>
      </c>
      <c r="L2872" s="809">
        <v>3</v>
      </c>
      <c r="M2872" s="851">
        <v>7800</v>
      </c>
      <c r="N2872" s="811"/>
      <c r="O2872" s="812"/>
      <c r="P2872" s="810"/>
      <c r="Q2872" s="5"/>
    </row>
    <row r="2873" spans="1:17" s="770" customFormat="1" ht="24">
      <c r="A2873" s="730" t="s">
        <v>18850</v>
      </c>
      <c r="B2873" s="806" t="s">
        <v>7471</v>
      </c>
      <c r="C2873" s="576" t="s">
        <v>73</v>
      </c>
      <c r="D2873" s="581" t="s">
        <v>7433</v>
      </c>
      <c r="E2873" s="807">
        <v>4500</v>
      </c>
      <c r="F2873" s="576" t="s">
        <v>5455</v>
      </c>
      <c r="G2873" s="685" t="s">
        <v>5456</v>
      </c>
      <c r="H2873" s="685" t="s">
        <v>887</v>
      </c>
      <c r="I2873" s="685" t="s">
        <v>4258</v>
      </c>
      <c r="J2873" s="808" t="s">
        <v>6567</v>
      </c>
      <c r="K2873" s="850">
        <v>4</v>
      </c>
      <c r="L2873" s="809">
        <v>12</v>
      </c>
      <c r="M2873" s="851">
        <v>54000</v>
      </c>
      <c r="N2873" s="811">
        <v>3</v>
      </c>
      <c r="O2873" s="812">
        <v>6</v>
      </c>
      <c r="P2873" s="810">
        <v>26999.379999999997</v>
      </c>
      <c r="Q2873" s="5"/>
    </row>
    <row r="2874" spans="1:17" s="770" customFormat="1" ht="24">
      <c r="A2874" s="730" t="s">
        <v>18850</v>
      </c>
      <c r="B2874" s="806" t="s">
        <v>7471</v>
      </c>
      <c r="C2874" s="576" t="s">
        <v>73</v>
      </c>
      <c r="D2874" s="581" t="s">
        <v>4201</v>
      </c>
      <c r="E2874" s="807">
        <v>5000</v>
      </c>
      <c r="F2874" s="576" t="s">
        <v>5457</v>
      </c>
      <c r="G2874" s="685" t="s">
        <v>5458</v>
      </c>
      <c r="H2874" s="685" t="s">
        <v>5459</v>
      </c>
      <c r="I2874" s="685" t="s">
        <v>7123</v>
      </c>
      <c r="J2874" s="808" t="s">
        <v>6567</v>
      </c>
      <c r="K2874" s="850">
        <v>3</v>
      </c>
      <c r="L2874" s="809">
        <v>9</v>
      </c>
      <c r="M2874" s="851">
        <v>45000</v>
      </c>
      <c r="N2874" s="811">
        <v>2</v>
      </c>
      <c r="O2874" s="812">
        <v>6</v>
      </c>
      <c r="P2874" s="810">
        <v>29662.16</v>
      </c>
      <c r="Q2874" s="5"/>
    </row>
    <row r="2875" spans="1:17" s="770" customFormat="1" ht="48">
      <c r="A2875" s="730" t="s">
        <v>18850</v>
      </c>
      <c r="B2875" s="806" t="s">
        <v>7471</v>
      </c>
      <c r="C2875" s="576" t="s">
        <v>73</v>
      </c>
      <c r="D2875" s="581" t="s">
        <v>18139</v>
      </c>
      <c r="E2875" s="807">
        <v>4500</v>
      </c>
      <c r="F2875" s="576" t="s">
        <v>5460</v>
      </c>
      <c r="G2875" s="685" t="s">
        <v>5461</v>
      </c>
      <c r="H2875" s="685" t="s">
        <v>4483</v>
      </c>
      <c r="I2875" s="685" t="s">
        <v>18632</v>
      </c>
      <c r="J2875" s="808" t="s">
        <v>6567</v>
      </c>
      <c r="K2875" s="850">
        <v>4</v>
      </c>
      <c r="L2875" s="809">
        <v>5</v>
      </c>
      <c r="M2875" s="851">
        <v>22500</v>
      </c>
      <c r="N2875" s="811"/>
      <c r="O2875" s="812"/>
      <c r="P2875" s="810"/>
      <c r="Q2875" s="5"/>
    </row>
    <row r="2876" spans="1:17" s="770" customFormat="1" ht="48">
      <c r="A2876" s="730" t="s">
        <v>18850</v>
      </c>
      <c r="B2876" s="806" t="s">
        <v>7471</v>
      </c>
      <c r="C2876" s="576" t="s">
        <v>73</v>
      </c>
      <c r="D2876" s="581" t="s">
        <v>18067</v>
      </c>
      <c r="E2876" s="807">
        <v>6000</v>
      </c>
      <c r="F2876" s="576" t="s">
        <v>5460</v>
      </c>
      <c r="G2876" s="685" t="s">
        <v>5462</v>
      </c>
      <c r="H2876" s="685" t="s">
        <v>5463</v>
      </c>
      <c r="I2876" s="685" t="s">
        <v>18632</v>
      </c>
      <c r="J2876" s="808" t="s">
        <v>6567</v>
      </c>
      <c r="K2876" s="850">
        <v>1</v>
      </c>
      <c r="L2876" s="809">
        <v>1</v>
      </c>
      <c r="M2876" s="851">
        <v>6000</v>
      </c>
      <c r="N2876" s="811">
        <v>2</v>
      </c>
      <c r="O2876" s="812">
        <v>6</v>
      </c>
      <c r="P2876" s="810">
        <v>35988.75</v>
      </c>
      <c r="Q2876" s="5"/>
    </row>
    <row r="2877" spans="1:17" s="770" customFormat="1" ht="24">
      <c r="A2877" s="730" t="s">
        <v>18850</v>
      </c>
      <c r="B2877" s="806" t="s">
        <v>7471</v>
      </c>
      <c r="C2877" s="576" t="s">
        <v>73</v>
      </c>
      <c r="D2877" s="581" t="s">
        <v>17981</v>
      </c>
      <c r="E2877" s="807">
        <v>4500</v>
      </c>
      <c r="F2877" s="576" t="s">
        <v>5464</v>
      </c>
      <c r="G2877" s="685" t="s">
        <v>5465</v>
      </c>
      <c r="H2877" s="685" t="s">
        <v>887</v>
      </c>
      <c r="I2877" s="685" t="s">
        <v>4258</v>
      </c>
      <c r="J2877" s="808" t="s">
        <v>6567</v>
      </c>
      <c r="K2877" s="850">
        <v>1</v>
      </c>
      <c r="L2877" s="809">
        <v>1</v>
      </c>
      <c r="M2877" s="851">
        <v>4500</v>
      </c>
      <c r="N2877" s="811"/>
      <c r="O2877" s="812"/>
      <c r="P2877" s="810"/>
      <c r="Q2877" s="5"/>
    </row>
    <row r="2878" spans="1:17" s="770" customFormat="1" ht="36">
      <c r="A2878" s="730" t="s">
        <v>18850</v>
      </c>
      <c r="B2878" s="806" t="s">
        <v>7471</v>
      </c>
      <c r="C2878" s="576" t="s">
        <v>73</v>
      </c>
      <c r="D2878" s="581" t="s">
        <v>17949</v>
      </c>
      <c r="E2878" s="807">
        <v>4500</v>
      </c>
      <c r="F2878" s="576" t="s">
        <v>5466</v>
      </c>
      <c r="G2878" s="685" t="s">
        <v>5467</v>
      </c>
      <c r="H2878" s="685" t="s">
        <v>4124</v>
      </c>
      <c r="I2878" s="685" t="s">
        <v>802</v>
      </c>
      <c r="J2878" s="808" t="s">
        <v>802</v>
      </c>
      <c r="K2878" s="850">
        <v>1</v>
      </c>
      <c r="L2878" s="809">
        <v>10</v>
      </c>
      <c r="M2878" s="851">
        <v>45000</v>
      </c>
      <c r="N2878" s="811">
        <v>2</v>
      </c>
      <c r="O2878" s="812">
        <v>6</v>
      </c>
      <c r="P2878" s="810">
        <v>27000</v>
      </c>
      <c r="Q2878" s="5"/>
    </row>
    <row r="2879" spans="1:17" s="770" customFormat="1" ht="36">
      <c r="A2879" s="730" t="s">
        <v>18850</v>
      </c>
      <c r="B2879" s="806" t="s">
        <v>7471</v>
      </c>
      <c r="C2879" s="576" t="s">
        <v>73</v>
      </c>
      <c r="D2879" s="581" t="s">
        <v>1929</v>
      </c>
      <c r="E2879" s="807">
        <v>2500</v>
      </c>
      <c r="F2879" s="576" t="s">
        <v>5468</v>
      </c>
      <c r="G2879" s="685" t="s">
        <v>5469</v>
      </c>
      <c r="H2879" s="685" t="s">
        <v>5470</v>
      </c>
      <c r="I2879" s="685" t="s">
        <v>4118</v>
      </c>
      <c r="J2879" s="808" t="s">
        <v>15849</v>
      </c>
      <c r="K2879" s="850">
        <v>4</v>
      </c>
      <c r="L2879" s="809">
        <v>12</v>
      </c>
      <c r="M2879" s="851">
        <v>30000</v>
      </c>
      <c r="N2879" s="811">
        <v>2</v>
      </c>
      <c r="O2879" s="812">
        <v>6</v>
      </c>
      <c r="P2879" s="810">
        <v>14996</v>
      </c>
      <c r="Q2879" s="5"/>
    </row>
    <row r="2880" spans="1:17" s="770" customFormat="1" ht="36">
      <c r="A2880" s="730" t="s">
        <v>18850</v>
      </c>
      <c r="B2880" s="806" t="s">
        <v>7471</v>
      </c>
      <c r="C2880" s="576" t="s">
        <v>73</v>
      </c>
      <c r="D2880" s="581" t="s">
        <v>17923</v>
      </c>
      <c r="E2880" s="807">
        <v>3500</v>
      </c>
      <c r="F2880" s="576" t="s">
        <v>5471</v>
      </c>
      <c r="G2880" s="685" t="s">
        <v>5472</v>
      </c>
      <c r="H2880" s="685" t="s">
        <v>5473</v>
      </c>
      <c r="I2880" s="685" t="s">
        <v>802</v>
      </c>
      <c r="J2880" s="808" t="s">
        <v>802</v>
      </c>
      <c r="K2880" s="850">
        <v>2</v>
      </c>
      <c r="L2880" s="809">
        <v>7</v>
      </c>
      <c r="M2880" s="851">
        <v>24500</v>
      </c>
      <c r="N2880" s="811">
        <v>2</v>
      </c>
      <c r="O2880" s="812">
        <v>6</v>
      </c>
      <c r="P2880" s="810">
        <v>20989.55</v>
      </c>
      <c r="Q2880" s="5"/>
    </row>
    <row r="2881" spans="1:17" s="770" customFormat="1" ht="24">
      <c r="A2881" s="730" t="s">
        <v>18850</v>
      </c>
      <c r="B2881" s="806" t="s">
        <v>7471</v>
      </c>
      <c r="C2881" s="576" t="s">
        <v>73</v>
      </c>
      <c r="D2881" s="581" t="s">
        <v>4114</v>
      </c>
      <c r="E2881" s="807">
        <v>2500</v>
      </c>
      <c r="F2881" s="576" t="s">
        <v>5474</v>
      </c>
      <c r="G2881" s="685" t="s">
        <v>5475</v>
      </c>
      <c r="H2881" s="685" t="s">
        <v>3913</v>
      </c>
      <c r="I2881" s="685" t="s">
        <v>4118</v>
      </c>
      <c r="J2881" s="808" t="s">
        <v>15849</v>
      </c>
      <c r="K2881" s="850">
        <v>2</v>
      </c>
      <c r="L2881" s="809">
        <v>6</v>
      </c>
      <c r="M2881" s="851">
        <v>15000</v>
      </c>
      <c r="N2881" s="811">
        <v>2</v>
      </c>
      <c r="O2881" s="812">
        <v>6</v>
      </c>
      <c r="P2881" s="810">
        <v>15000</v>
      </c>
      <c r="Q2881" s="5"/>
    </row>
    <row r="2882" spans="1:17" s="770" customFormat="1" ht="24">
      <c r="A2882" s="730" t="s">
        <v>18850</v>
      </c>
      <c r="B2882" s="806" t="s">
        <v>7471</v>
      </c>
      <c r="C2882" s="576" t="s">
        <v>73</v>
      </c>
      <c r="D2882" s="581" t="s">
        <v>18065</v>
      </c>
      <c r="E2882" s="807">
        <v>7000</v>
      </c>
      <c r="F2882" s="576" t="s">
        <v>5476</v>
      </c>
      <c r="G2882" s="685" t="s">
        <v>5477</v>
      </c>
      <c r="H2882" s="685" t="s">
        <v>1318</v>
      </c>
      <c r="I2882" s="685" t="s">
        <v>18632</v>
      </c>
      <c r="J2882" s="808" t="s">
        <v>6567</v>
      </c>
      <c r="K2882" s="850">
        <v>2</v>
      </c>
      <c r="L2882" s="809">
        <v>7</v>
      </c>
      <c r="M2882" s="851">
        <v>49000</v>
      </c>
      <c r="N2882" s="811">
        <v>2</v>
      </c>
      <c r="O2882" s="812">
        <v>6</v>
      </c>
      <c r="P2882" s="810">
        <v>41843.47</v>
      </c>
      <c r="Q2882" s="5"/>
    </row>
    <row r="2883" spans="1:17" s="770" customFormat="1" ht="36">
      <c r="A2883" s="730" t="s">
        <v>18850</v>
      </c>
      <c r="B2883" s="806" t="s">
        <v>7471</v>
      </c>
      <c r="C2883" s="576" t="s">
        <v>73</v>
      </c>
      <c r="D2883" s="581" t="s">
        <v>18140</v>
      </c>
      <c r="E2883" s="807">
        <v>6000</v>
      </c>
      <c r="F2883" s="576" t="s">
        <v>5478</v>
      </c>
      <c r="G2883" s="685" t="s">
        <v>5479</v>
      </c>
      <c r="H2883" s="685" t="s">
        <v>5480</v>
      </c>
      <c r="I2883" s="685" t="s">
        <v>7123</v>
      </c>
      <c r="J2883" s="808" t="s">
        <v>6567</v>
      </c>
      <c r="K2883" s="850">
        <v>2</v>
      </c>
      <c r="L2883" s="809">
        <v>7</v>
      </c>
      <c r="M2883" s="851">
        <v>42000</v>
      </c>
      <c r="N2883" s="811">
        <v>2</v>
      </c>
      <c r="O2883" s="812">
        <v>6</v>
      </c>
      <c r="P2883" s="810">
        <v>35855.410000000003</v>
      </c>
      <c r="Q2883" s="5"/>
    </row>
    <row r="2884" spans="1:17" s="770" customFormat="1" ht="24">
      <c r="A2884" s="730" t="s">
        <v>18850</v>
      </c>
      <c r="B2884" s="806" t="s">
        <v>7471</v>
      </c>
      <c r="C2884" s="576" t="s">
        <v>73</v>
      </c>
      <c r="D2884" s="581" t="s">
        <v>18141</v>
      </c>
      <c r="E2884" s="807">
        <v>4500</v>
      </c>
      <c r="F2884" s="576" t="s">
        <v>5481</v>
      </c>
      <c r="G2884" s="685" t="s">
        <v>5482</v>
      </c>
      <c r="H2884" s="685" t="s">
        <v>952</v>
      </c>
      <c r="I2884" s="685" t="s">
        <v>7123</v>
      </c>
      <c r="J2884" s="808" t="s">
        <v>6567</v>
      </c>
      <c r="K2884" s="850">
        <v>4</v>
      </c>
      <c r="L2884" s="809">
        <v>12</v>
      </c>
      <c r="M2884" s="851">
        <v>54000</v>
      </c>
      <c r="N2884" s="811">
        <v>3</v>
      </c>
      <c r="O2884" s="812">
        <v>6</v>
      </c>
      <c r="P2884" s="810">
        <v>27000</v>
      </c>
      <c r="Q2884" s="5"/>
    </row>
    <row r="2885" spans="1:17" s="770" customFormat="1" ht="36">
      <c r="A2885" s="730" t="s">
        <v>18850</v>
      </c>
      <c r="B2885" s="806" t="s">
        <v>7471</v>
      </c>
      <c r="C2885" s="576" t="s">
        <v>73</v>
      </c>
      <c r="D2885" s="581" t="s">
        <v>11488</v>
      </c>
      <c r="E2885" s="807">
        <v>5000</v>
      </c>
      <c r="F2885" s="576" t="s">
        <v>5483</v>
      </c>
      <c r="G2885" s="685" t="s">
        <v>5484</v>
      </c>
      <c r="H2885" s="685" t="s">
        <v>4488</v>
      </c>
      <c r="I2885" s="685" t="s">
        <v>18632</v>
      </c>
      <c r="J2885" s="808" t="s">
        <v>6567</v>
      </c>
      <c r="K2885" s="850">
        <v>2</v>
      </c>
      <c r="L2885" s="809">
        <v>3</v>
      </c>
      <c r="M2885" s="851">
        <v>15000</v>
      </c>
      <c r="N2885" s="811"/>
      <c r="O2885" s="812"/>
      <c r="P2885" s="810"/>
      <c r="Q2885" s="5"/>
    </row>
    <row r="2886" spans="1:17" s="770" customFormat="1" ht="24">
      <c r="A2886" s="730" t="s">
        <v>18850</v>
      </c>
      <c r="B2886" s="806" t="s">
        <v>7471</v>
      </c>
      <c r="C2886" s="576" t="s">
        <v>73</v>
      </c>
      <c r="D2886" s="581" t="s">
        <v>18085</v>
      </c>
      <c r="E2886" s="807">
        <v>3000</v>
      </c>
      <c r="F2886" s="576" t="s">
        <v>5485</v>
      </c>
      <c r="G2886" s="685" t="s">
        <v>5486</v>
      </c>
      <c r="H2886" s="685" t="s">
        <v>4712</v>
      </c>
      <c r="I2886" s="685" t="s">
        <v>802</v>
      </c>
      <c r="J2886" s="808" t="s">
        <v>802</v>
      </c>
      <c r="K2886" s="850">
        <v>1</v>
      </c>
      <c r="L2886" s="809">
        <v>5</v>
      </c>
      <c r="M2886" s="851">
        <v>15000</v>
      </c>
      <c r="N2886" s="811">
        <v>2</v>
      </c>
      <c r="O2886" s="812">
        <v>6</v>
      </c>
      <c r="P2886" s="810">
        <v>18000</v>
      </c>
      <c r="Q2886" s="5"/>
    </row>
    <row r="2887" spans="1:17" s="770" customFormat="1" ht="24">
      <c r="A2887" s="730" t="s">
        <v>18850</v>
      </c>
      <c r="B2887" s="806" t="s">
        <v>7471</v>
      </c>
      <c r="C2887" s="576" t="s">
        <v>73</v>
      </c>
      <c r="D2887" s="581" t="s">
        <v>18009</v>
      </c>
      <c r="E2887" s="807">
        <v>9000</v>
      </c>
      <c r="F2887" s="576" t="s">
        <v>5487</v>
      </c>
      <c r="G2887" s="685" t="s">
        <v>5488</v>
      </c>
      <c r="H2887" s="685" t="s">
        <v>887</v>
      </c>
      <c r="I2887" s="685" t="s">
        <v>4258</v>
      </c>
      <c r="J2887" s="808" t="s">
        <v>6567</v>
      </c>
      <c r="K2887" s="850">
        <v>1</v>
      </c>
      <c r="L2887" s="809">
        <v>1</v>
      </c>
      <c r="M2887" s="851">
        <v>9000</v>
      </c>
      <c r="N2887" s="811">
        <v>0</v>
      </c>
      <c r="O2887" s="812">
        <v>6</v>
      </c>
      <c r="P2887" s="810">
        <v>54000</v>
      </c>
      <c r="Q2887" s="5"/>
    </row>
    <row r="2888" spans="1:17" s="770" customFormat="1" ht="36">
      <c r="A2888" s="730" t="s">
        <v>18850</v>
      </c>
      <c r="B2888" s="806" t="s">
        <v>7471</v>
      </c>
      <c r="C2888" s="576" t="s">
        <v>73</v>
      </c>
      <c r="D2888" s="581" t="s">
        <v>18006</v>
      </c>
      <c r="E2888" s="807">
        <v>5500</v>
      </c>
      <c r="F2888" s="576" t="s">
        <v>5489</v>
      </c>
      <c r="G2888" s="685" t="s">
        <v>5490</v>
      </c>
      <c r="H2888" s="685" t="s">
        <v>887</v>
      </c>
      <c r="I2888" s="685" t="s">
        <v>4258</v>
      </c>
      <c r="J2888" s="808" t="s">
        <v>6567</v>
      </c>
      <c r="K2888" s="850">
        <v>2</v>
      </c>
      <c r="L2888" s="809">
        <v>3</v>
      </c>
      <c r="M2888" s="851">
        <v>16500</v>
      </c>
      <c r="N2888" s="811"/>
      <c r="O2888" s="812"/>
      <c r="P2888" s="810"/>
      <c r="Q2888" s="5"/>
    </row>
    <row r="2889" spans="1:17" s="770" customFormat="1" ht="24">
      <c r="A2889" s="730" t="s">
        <v>18850</v>
      </c>
      <c r="B2889" s="806" t="s">
        <v>7471</v>
      </c>
      <c r="C2889" s="576" t="s">
        <v>73</v>
      </c>
      <c r="D2889" s="581" t="s">
        <v>17795</v>
      </c>
      <c r="E2889" s="807">
        <v>5500</v>
      </c>
      <c r="F2889" s="576" t="s">
        <v>5491</v>
      </c>
      <c r="G2889" s="685" t="s">
        <v>5492</v>
      </c>
      <c r="H2889" s="685" t="s">
        <v>825</v>
      </c>
      <c r="I2889" s="685" t="s">
        <v>825</v>
      </c>
      <c r="J2889" s="808" t="s">
        <v>6567</v>
      </c>
      <c r="K2889" s="850">
        <v>1</v>
      </c>
      <c r="L2889" s="809">
        <v>10</v>
      </c>
      <c r="M2889" s="851">
        <v>55000</v>
      </c>
      <c r="N2889" s="811">
        <v>0</v>
      </c>
      <c r="O2889" s="812">
        <v>1</v>
      </c>
      <c r="P2889" s="810">
        <v>5500</v>
      </c>
      <c r="Q2889" s="5"/>
    </row>
    <row r="2890" spans="1:17" s="770" customFormat="1" ht="24">
      <c r="A2890" s="730" t="s">
        <v>18850</v>
      </c>
      <c r="B2890" s="806" t="s">
        <v>7471</v>
      </c>
      <c r="C2890" s="576" t="s">
        <v>73</v>
      </c>
      <c r="D2890" s="581" t="s">
        <v>17948</v>
      </c>
      <c r="E2890" s="807">
        <v>6000</v>
      </c>
      <c r="F2890" s="576" t="s">
        <v>5493</v>
      </c>
      <c r="G2890" s="685" t="s">
        <v>5494</v>
      </c>
      <c r="H2890" s="685" t="s">
        <v>952</v>
      </c>
      <c r="I2890" s="685" t="s">
        <v>7123</v>
      </c>
      <c r="J2890" s="808" t="s">
        <v>6567</v>
      </c>
      <c r="K2890" s="850">
        <v>4</v>
      </c>
      <c r="L2890" s="809">
        <v>12</v>
      </c>
      <c r="M2890" s="851">
        <v>72000</v>
      </c>
      <c r="N2890" s="811">
        <v>2</v>
      </c>
      <c r="O2890" s="812">
        <v>6</v>
      </c>
      <c r="P2890" s="810">
        <v>36000</v>
      </c>
      <c r="Q2890" s="5"/>
    </row>
    <row r="2891" spans="1:17" s="770" customFormat="1" ht="24">
      <c r="A2891" s="730" t="s">
        <v>18850</v>
      </c>
      <c r="B2891" s="806" t="s">
        <v>7471</v>
      </c>
      <c r="C2891" s="576" t="s">
        <v>73</v>
      </c>
      <c r="D2891" s="581" t="s">
        <v>4114</v>
      </c>
      <c r="E2891" s="807">
        <v>12000</v>
      </c>
      <c r="F2891" s="576" t="s">
        <v>5495</v>
      </c>
      <c r="G2891" s="685" t="s">
        <v>5496</v>
      </c>
      <c r="H2891" s="685" t="s">
        <v>952</v>
      </c>
      <c r="I2891" s="685" t="s">
        <v>7123</v>
      </c>
      <c r="J2891" s="808" t="s">
        <v>6567</v>
      </c>
      <c r="K2891" s="850"/>
      <c r="L2891" s="809"/>
      <c r="M2891" s="851"/>
      <c r="N2891" s="811">
        <v>2</v>
      </c>
      <c r="O2891" s="812">
        <v>4</v>
      </c>
      <c r="P2891" s="810">
        <v>57600</v>
      </c>
      <c r="Q2891" s="5"/>
    </row>
    <row r="2892" spans="1:17" s="770" customFormat="1" ht="36">
      <c r="A2892" s="730" t="s">
        <v>18850</v>
      </c>
      <c r="B2892" s="806" t="s">
        <v>7471</v>
      </c>
      <c r="C2892" s="576" t="s">
        <v>73</v>
      </c>
      <c r="D2892" s="581" t="s">
        <v>4114</v>
      </c>
      <c r="E2892" s="807">
        <v>3500</v>
      </c>
      <c r="F2892" s="576" t="s">
        <v>5497</v>
      </c>
      <c r="G2892" s="685" t="s">
        <v>5498</v>
      </c>
      <c r="H2892" s="685" t="s">
        <v>5499</v>
      </c>
      <c r="I2892" s="685" t="s">
        <v>1031</v>
      </c>
      <c r="J2892" s="808" t="s">
        <v>18633</v>
      </c>
      <c r="K2892" s="850">
        <v>4</v>
      </c>
      <c r="L2892" s="809">
        <v>11</v>
      </c>
      <c r="M2892" s="851">
        <v>38500</v>
      </c>
      <c r="N2892" s="811">
        <v>2</v>
      </c>
      <c r="O2892" s="812">
        <v>6</v>
      </c>
      <c r="P2892" s="810">
        <v>20789.52</v>
      </c>
      <c r="Q2892" s="5"/>
    </row>
    <row r="2893" spans="1:17" s="770" customFormat="1" ht="24">
      <c r="A2893" s="730" t="s">
        <v>18850</v>
      </c>
      <c r="B2893" s="806" t="s">
        <v>7471</v>
      </c>
      <c r="C2893" s="576" t="s">
        <v>73</v>
      </c>
      <c r="D2893" s="581" t="s">
        <v>17981</v>
      </c>
      <c r="E2893" s="807">
        <v>4500</v>
      </c>
      <c r="F2893" s="576" t="s">
        <v>5500</v>
      </c>
      <c r="G2893" s="685" t="s">
        <v>5501</v>
      </c>
      <c r="H2893" s="685" t="s">
        <v>4258</v>
      </c>
      <c r="I2893" s="685" t="s">
        <v>4258</v>
      </c>
      <c r="J2893" s="808" t="s">
        <v>6567</v>
      </c>
      <c r="K2893" s="850">
        <v>3</v>
      </c>
      <c r="L2893" s="809">
        <v>9</v>
      </c>
      <c r="M2893" s="851">
        <v>40500</v>
      </c>
      <c r="N2893" s="811">
        <v>2</v>
      </c>
      <c r="O2893" s="812">
        <v>6</v>
      </c>
      <c r="P2893" s="810">
        <v>27000</v>
      </c>
      <c r="Q2893" s="5"/>
    </row>
    <row r="2894" spans="1:17" s="770" customFormat="1" ht="36">
      <c r="A2894" s="730" t="s">
        <v>18850</v>
      </c>
      <c r="B2894" s="806" t="s">
        <v>7471</v>
      </c>
      <c r="C2894" s="576" t="s">
        <v>73</v>
      </c>
      <c r="D2894" s="581" t="s">
        <v>18053</v>
      </c>
      <c r="E2894" s="807">
        <v>10000</v>
      </c>
      <c r="F2894" s="576" t="s">
        <v>5502</v>
      </c>
      <c r="G2894" s="685" t="s">
        <v>5503</v>
      </c>
      <c r="H2894" s="685" t="s">
        <v>4630</v>
      </c>
      <c r="I2894" s="685" t="s">
        <v>7123</v>
      </c>
      <c r="J2894" s="808" t="s">
        <v>6567</v>
      </c>
      <c r="K2894" s="850">
        <v>4</v>
      </c>
      <c r="L2894" s="809">
        <v>12</v>
      </c>
      <c r="M2894" s="851">
        <v>120000</v>
      </c>
      <c r="N2894" s="811">
        <v>3</v>
      </c>
      <c r="O2894" s="812">
        <v>6</v>
      </c>
      <c r="P2894" s="810">
        <v>60000</v>
      </c>
      <c r="Q2894" s="5"/>
    </row>
    <row r="2895" spans="1:17" s="770" customFormat="1" ht="36">
      <c r="A2895" s="730" t="s">
        <v>18850</v>
      </c>
      <c r="B2895" s="806" t="s">
        <v>7471</v>
      </c>
      <c r="C2895" s="576" t="s">
        <v>73</v>
      </c>
      <c r="D2895" s="581" t="s">
        <v>18142</v>
      </c>
      <c r="E2895" s="807">
        <v>3000</v>
      </c>
      <c r="F2895" s="576" t="s">
        <v>5504</v>
      </c>
      <c r="G2895" s="685" t="s">
        <v>5505</v>
      </c>
      <c r="H2895" s="685" t="s">
        <v>5506</v>
      </c>
      <c r="I2895" s="685" t="s">
        <v>18632</v>
      </c>
      <c r="J2895" s="808" t="s">
        <v>6567</v>
      </c>
      <c r="K2895" s="850">
        <v>3</v>
      </c>
      <c r="L2895" s="809">
        <v>7</v>
      </c>
      <c r="M2895" s="851">
        <v>21000</v>
      </c>
      <c r="N2895" s="811"/>
      <c r="O2895" s="812"/>
      <c r="P2895" s="810"/>
      <c r="Q2895" s="5"/>
    </row>
    <row r="2896" spans="1:17" s="770" customFormat="1" ht="24">
      <c r="A2896" s="730" t="s">
        <v>18850</v>
      </c>
      <c r="B2896" s="806" t="s">
        <v>7471</v>
      </c>
      <c r="C2896" s="576" t="s">
        <v>73</v>
      </c>
      <c r="D2896" s="581" t="s">
        <v>1929</v>
      </c>
      <c r="E2896" s="807">
        <v>3500</v>
      </c>
      <c r="F2896" s="576" t="s">
        <v>5507</v>
      </c>
      <c r="G2896" s="685" t="s">
        <v>5508</v>
      </c>
      <c r="H2896" s="685" t="s">
        <v>4826</v>
      </c>
      <c r="I2896" s="685" t="s">
        <v>4118</v>
      </c>
      <c r="J2896" s="808" t="s">
        <v>15849</v>
      </c>
      <c r="K2896" s="850">
        <v>4</v>
      </c>
      <c r="L2896" s="809">
        <v>11</v>
      </c>
      <c r="M2896" s="851">
        <v>38500</v>
      </c>
      <c r="N2896" s="811">
        <v>2</v>
      </c>
      <c r="O2896" s="812">
        <v>6</v>
      </c>
      <c r="P2896" s="810">
        <v>20991.010000000002</v>
      </c>
      <c r="Q2896" s="5"/>
    </row>
    <row r="2897" spans="1:17" s="770" customFormat="1" ht="24">
      <c r="A2897" s="730" t="s">
        <v>18850</v>
      </c>
      <c r="B2897" s="806" t="s">
        <v>7471</v>
      </c>
      <c r="C2897" s="576" t="s">
        <v>73</v>
      </c>
      <c r="D2897" s="581" t="s">
        <v>18143</v>
      </c>
      <c r="E2897" s="807">
        <v>12000</v>
      </c>
      <c r="F2897" s="576" t="s">
        <v>5509</v>
      </c>
      <c r="G2897" s="685" t="s">
        <v>5510</v>
      </c>
      <c r="H2897" s="685" t="s">
        <v>825</v>
      </c>
      <c r="I2897" s="685" t="s">
        <v>825</v>
      </c>
      <c r="J2897" s="808" t="s">
        <v>6567</v>
      </c>
      <c r="K2897" s="850">
        <v>2</v>
      </c>
      <c r="L2897" s="809">
        <v>6</v>
      </c>
      <c r="M2897" s="851">
        <v>72000</v>
      </c>
      <c r="N2897" s="811"/>
      <c r="O2897" s="812"/>
      <c r="P2897" s="810"/>
      <c r="Q2897" s="5"/>
    </row>
    <row r="2898" spans="1:17" s="770" customFormat="1" ht="36">
      <c r="A2898" s="730" t="s">
        <v>18850</v>
      </c>
      <c r="B2898" s="806" t="s">
        <v>7471</v>
      </c>
      <c r="C2898" s="576" t="s">
        <v>73</v>
      </c>
      <c r="D2898" s="581" t="s">
        <v>18144</v>
      </c>
      <c r="E2898" s="807">
        <v>4000</v>
      </c>
      <c r="F2898" s="576" t="s">
        <v>5511</v>
      </c>
      <c r="G2898" s="685" t="s">
        <v>5512</v>
      </c>
      <c r="H2898" s="685" t="s">
        <v>4424</v>
      </c>
      <c r="I2898" s="685" t="s">
        <v>18632</v>
      </c>
      <c r="J2898" s="808" t="s">
        <v>6567</v>
      </c>
      <c r="K2898" s="850">
        <v>1</v>
      </c>
      <c r="L2898" s="809">
        <v>11</v>
      </c>
      <c r="M2898" s="851">
        <v>44000</v>
      </c>
      <c r="N2898" s="811">
        <v>2</v>
      </c>
      <c r="O2898" s="812">
        <v>6</v>
      </c>
      <c r="P2898" s="810">
        <v>24131.11</v>
      </c>
      <c r="Q2898" s="5"/>
    </row>
    <row r="2899" spans="1:17" s="770" customFormat="1" ht="24">
      <c r="A2899" s="730" t="s">
        <v>18850</v>
      </c>
      <c r="B2899" s="806" t="s">
        <v>7471</v>
      </c>
      <c r="C2899" s="576" t="s">
        <v>73</v>
      </c>
      <c r="D2899" s="581" t="s">
        <v>17927</v>
      </c>
      <c r="E2899" s="807">
        <v>6000</v>
      </c>
      <c r="F2899" s="576" t="s">
        <v>5513</v>
      </c>
      <c r="G2899" s="685" t="s">
        <v>5514</v>
      </c>
      <c r="H2899" s="685" t="s">
        <v>4917</v>
      </c>
      <c r="I2899" s="685" t="s">
        <v>7123</v>
      </c>
      <c r="J2899" s="808" t="s">
        <v>6567</v>
      </c>
      <c r="K2899" s="850">
        <v>4</v>
      </c>
      <c r="L2899" s="809">
        <v>12</v>
      </c>
      <c r="M2899" s="851">
        <v>72000</v>
      </c>
      <c r="N2899" s="811">
        <v>2</v>
      </c>
      <c r="O2899" s="812">
        <v>6</v>
      </c>
      <c r="P2899" s="810">
        <v>35968.33</v>
      </c>
      <c r="Q2899" s="5"/>
    </row>
    <row r="2900" spans="1:17" s="770" customFormat="1" ht="36">
      <c r="A2900" s="730" t="s">
        <v>18850</v>
      </c>
      <c r="B2900" s="806" t="s">
        <v>7471</v>
      </c>
      <c r="C2900" s="576" t="s">
        <v>73</v>
      </c>
      <c r="D2900" s="581" t="s">
        <v>18145</v>
      </c>
      <c r="E2900" s="807">
        <v>6000</v>
      </c>
      <c r="F2900" s="576" t="s">
        <v>5515</v>
      </c>
      <c r="G2900" s="685" t="s">
        <v>5516</v>
      </c>
      <c r="H2900" s="685" t="s">
        <v>2766</v>
      </c>
      <c r="I2900" s="685" t="s">
        <v>18632</v>
      </c>
      <c r="J2900" s="808" t="s">
        <v>6567</v>
      </c>
      <c r="K2900" s="850">
        <v>1</v>
      </c>
      <c r="L2900" s="809">
        <v>5</v>
      </c>
      <c r="M2900" s="851">
        <v>30000</v>
      </c>
      <c r="N2900" s="811"/>
      <c r="O2900" s="812"/>
      <c r="P2900" s="810"/>
      <c r="Q2900" s="5"/>
    </row>
    <row r="2901" spans="1:17" s="770" customFormat="1" ht="24">
      <c r="A2901" s="730" t="s">
        <v>18850</v>
      </c>
      <c r="B2901" s="806" t="s">
        <v>7471</v>
      </c>
      <c r="C2901" s="576" t="s">
        <v>73</v>
      </c>
      <c r="D2901" s="581" t="s">
        <v>17981</v>
      </c>
      <c r="E2901" s="807">
        <v>4500</v>
      </c>
      <c r="F2901" s="576" t="s">
        <v>5517</v>
      </c>
      <c r="G2901" s="685" t="s">
        <v>5518</v>
      </c>
      <c r="H2901" s="685" t="s">
        <v>887</v>
      </c>
      <c r="I2901" s="685" t="s">
        <v>4258</v>
      </c>
      <c r="J2901" s="808" t="s">
        <v>6567</v>
      </c>
      <c r="K2901" s="850">
        <v>1</v>
      </c>
      <c r="L2901" s="809">
        <v>1</v>
      </c>
      <c r="M2901" s="851">
        <v>4500</v>
      </c>
      <c r="N2901" s="811"/>
      <c r="O2901" s="812"/>
      <c r="P2901" s="810"/>
      <c r="Q2901" s="5"/>
    </row>
    <row r="2902" spans="1:17" s="770" customFormat="1" ht="24">
      <c r="A2902" s="730" t="s">
        <v>18850</v>
      </c>
      <c r="B2902" s="806" t="s">
        <v>7471</v>
      </c>
      <c r="C2902" s="576" t="s">
        <v>73</v>
      </c>
      <c r="D2902" s="581" t="s">
        <v>17981</v>
      </c>
      <c r="E2902" s="807">
        <v>4500</v>
      </c>
      <c r="F2902" s="576" t="s">
        <v>5519</v>
      </c>
      <c r="G2902" s="685" t="s">
        <v>5520</v>
      </c>
      <c r="H2902" s="685" t="s">
        <v>4258</v>
      </c>
      <c r="I2902" s="685" t="s">
        <v>4258</v>
      </c>
      <c r="J2902" s="808" t="s">
        <v>6567</v>
      </c>
      <c r="K2902" s="850">
        <v>3</v>
      </c>
      <c r="L2902" s="809">
        <v>9</v>
      </c>
      <c r="M2902" s="851">
        <v>40500</v>
      </c>
      <c r="N2902" s="811">
        <v>2</v>
      </c>
      <c r="O2902" s="812">
        <v>6</v>
      </c>
      <c r="P2902" s="810">
        <v>26989.05</v>
      </c>
      <c r="Q2902" s="5"/>
    </row>
    <row r="2903" spans="1:17" s="770" customFormat="1" ht="24">
      <c r="A2903" s="730" t="s">
        <v>18850</v>
      </c>
      <c r="B2903" s="806" t="s">
        <v>7471</v>
      </c>
      <c r="C2903" s="576" t="s">
        <v>73</v>
      </c>
      <c r="D2903" s="581" t="s">
        <v>17931</v>
      </c>
      <c r="E2903" s="807">
        <v>5000</v>
      </c>
      <c r="F2903" s="576" t="s">
        <v>5521</v>
      </c>
      <c r="G2903" s="685" t="s">
        <v>5522</v>
      </c>
      <c r="H2903" s="685" t="s">
        <v>952</v>
      </c>
      <c r="I2903" s="685" t="s">
        <v>7123</v>
      </c>
      <c r="J2903" s="808" t="s">
        <v>6567</v>
      </c>
      <c r="K2903" s="850">
        <v>2</v>
      </c>
      <c r="L2903" s="809">
        <v>5</v>
      </c>
      <c r="M2903" s="851">
        <v>25000</v>
      </c>
      <c r="N2903" s="811">
        <v>2</v>
      </c>
      <c r="O2903" s="812">
        <v>6</v>
      </c>
      <c r="P2903" s="810">
        <v>30000</v>
      </c>
      <c r="Q2903" s="5"/>
    </row>
    <row r="2904" spans="1:17" s="770" customFormat="1" ht="24">
      <c r="A2904" s="730" t="s">
        <v>18850</v>
      </c>
      <c r="B2904" s="806" t="s">
        <v>7471</v>
      </c>
      <c r="C2904" s="576" t="s">
        <v>73</v>
      </c>
      <c r="D2904" s="581" t="s">
        <v>18146</v>
      </c>
      <c r="E2904" s="807">
        <v>7000</v>
      </c>
      <c r="F2904" s="576" t="s">
        <v>5523</v>
      </c>
      <c r="G2904" s="685" t="s">
        <v>5524</v>
      </c>
      <c r="H2904" s="685" t="s">
        <v>952</v>
      </c>
      <c r="I2904" s="685" t="s">
        <v>7123</v>
      </c>
      <c r="J2904" s="808" t="s">
        <v>6567</v>
      </c>
      <c r="K2904" s="850">
        <v>2</v>
      </c>
      <c r="L2904" s="809">
        <v>1</v>
      </c>
      <c r="M2904" s="851">
        <v>7000</v>
      </c>
      <c r="N2904" s="811"/>
      <c r="O2904" s="812"/>
      <c r="P2904" s="810"/>
      <c r="Q2904" s="5"/>
    </row>
    <row r="2905" spans="1:17" s="770" customFormat="1" ht="24">
      <c r="A2905" s="730" t="s">
        <v>18850</v>
      </c>
      <c r="B2905" s="806" t="s">
        <v>7471</v>
      </c>
      <c r="C2905" s="576" t="s">
        <v>73</v>
      </c>
      <c r="D2905" s="581" t="s">
        <v>17922</v>
      </c>
      <c r="E2905" s="807">
        <v>3000</v>
      </c>
      <c r="F2905" s="576" t="s">
        <v>5525</v>
      </c>
      <c r="G2905" s="685" t="s">
        <v>5526</v>
      </c>
      <c r="H2905" s="685" t="s">
        <v>1525</v>
      </c>
      <c r="I2905" s="685" t="s">
        <v>18632</v>
      </c>
      <c r="J2905" s="808" t="s">
        <v>6567</v>
      </c>
      <c r="K2905" s="850">
        <v>4</v>
      </c>
      <c r="L2905" s="809">
        <v>12</v>
      </c>
      <c r="M2905" s="851">
        <v>36000</v>
      </c>
      <c r="N2905" s="811">
        <v>2</v>
      </c>
      <c r="O2905" s="812">
        <v>6</v>
      </c>
      <c r="P2905" s="810">
        <v>18000</v>
      </c>
      <c r="Q2905" s="5"/>
    </row>
    <row r="2906" spans="1:17" s="770" customFormat="1" ht="24">
      <c r="A2906" s="730" t="s">
        <v>18850</v>
      </c>
      <c r="B2906" s="806" t="s">
        <v>7471</v>
      </c>
      <c r="C2906" s="576" t="s">
        <v>73</v>
      </c>
      <c r="D2906" s="581" t="s">
        <v>18147</v>
      </c>
      <c r="E2906" s="807">
        <v>4000</v>
      </c>
      <c r="F2906" s="576" t="s">
        <v>5527</v>
      </c>
      <c r="G2906" s="685" t="s">
        <v>5528</v>
      </c>
      <c r="H2906" s="685" t="s">
        <v>5529</v>
      </c>
      <c r="I2906" s="685" t="s">
        <v>18632</v>
      </c>
      <c r="J2906" s="808" t="s">
        <v>6567</v>
      </c>
      <c r="K2906" s="850">
        <v>1</v>
      </c>
      <c r="L2906" s="809">
        <v>1</v>
      </c>
      <c r="M2906" s="851">
        <v>4000</v>
      </c>
      <c r="N2906" s="811"/>
      <c r="O2906" s="812"/>
      <c r="P2906" s="810"/>
      <c r="Q2906" s="5"/>
    </row>
    <row r="2907" spans="1:17" s="770" customFormat="1" ht="48">
      <c r="A2907" s="730" t="s">
        <v>18850</v>
      </c>
      <c r="B2907" s="806" t="s">
        <v>7471</v>
      </c>
      <c r="C2907" s="576" t="s">
        <v>73</v>
      </c>
      <c r="D2907" s="581" t="s">
        <v>18148</v>
      </c>
      <c r="E2907" s="807">
        <v>3500</v>
      </c>
      <c r="F2907" s="576" t="s">
        <v>5530</v>
      </c>
      <c r="G2907" s="685" t="s">
        <v>5531</v>
      </c>
      <c r="H2907" s="685" t="s">
        <v>2975</v>
      </c>
      <c r="I2907" s="685" t="s">
        <v>18632</v>
      </c>
      <c r="J2907" s="808" t="s">
        <v>6567</v>
      </c>
      <c r="K2907" s="850">
        <v>4</v>
      </c>
      <c r="L2907" s="809">
        <v>12</v>
      </c>
      <c r="M2907" s="851">
        <v>42000</v>
      </c>
      <c r="N2907" s="811">
        <v>2</v>
      </c>
      <c r="O2907" s="812">
        <v>4</v>
      </c>
      <c r="P2907" s="810">
        <v>21000</v>
      </c>
      <c r="Q2907" s="5"/>
    </row>
    <row r="2908" spans="1:17" s="770" customFormat="1" ht="24">
      <c r="A2908" s="730" t="s">
        <v>18850</v>
      </c>
      <c r="B2908" s="806" t="s">
        <v>7471</v>
      </c>
      <c r="C2908" s="576" t="s">
        <v>73</v>
      </c>
      <c r="D2908" s="581" t="s">
        <v>18149</v>
      </c>
      <c r="E2908" s="807">
        <v>3000</v>
      </c>
      <c r="F2908" s="576" t="s">
        <v>5532</v>
      </c>
      <c r="G2908" s="685" t="s">
        <v>5533</v>
      </c>
      <c r="H2908" s="685" t="s">
        <v>2759</v>
      </c>
      <c r="I2908" s="685" t="s">
        <v>4118</v>
      </c>
      <c r="J2908" s="808" t="s">
        <v>15849</v>
      </c>
      <c r="K2908" s="850">
        <v>4</v>
      </c>
      <c r="L2908" s="809">
        <v>12</v>
      </c>
      <c r="M2908" s="851">
        <v>36000</v>
      </c>
      <c r="N2908" s="811">
        <v>2</v>
      </c>
      <c r="O2908" s="812">
        <v>6</v>
      </c>
      <c r="P2908" s="810">
        <v>16500</v>
      </c>
      <c r="Q2908" s="5"/>
    </row>
    <row r="2909" spans="1:17" s="770" customFormat="1" ht="24">
      <c r="A2909" s="730" t="s">
        <v>18850</v>
      </c>
      <c r="B2909" s="806" t="s">
        <v>7471</v>
      </c>
      <c r="C2909" s="576" t="s">
        <v>73</v>
      </c>
      <c r="D2909" s="581" t="s">
        <v>18150</v>
      </c>
      <c r="E2909" s="807">
        <v>6000</v>
      </c>
      <c r="F2909" s="576" t="s">
        <v>5534</v>
      </c>
      <c r="G2909" s="685" t="s">
        <v>5535</v>
      </c>
      <c r="H2909" s="685" t="s">
        <v>1525</v>
      </c>
      <c r="I2909" s="685" t="s">
        <v>18632</v>
      </c>
      <c r="J2909" s="808" t="s">
        <v>6567</v>
      </c>
      <c r="K2909" s="850">
        <v>4</v>
      </c>
      <c r="L2909" s="809">
        <v>12</v>
      </c>
      <c r="M2909" s="851">
        <v>72000</v>
      </c>
      <c r="N2909" s="811">
        <v>2</v>
      </c>
      <c r="O2909" s="812">
        <v>6</v>
      </c>
      <c r="P2909" s="810">
        <v>35980.83</v>
      </c>
      <c r="Q2909" s="5"/>
    </row>
    <row r="2910" spans="1:17" s="770" customFormat="1" ht="36">
      <c r="A2910" s="730" t="s">
        <v>18850</v>
      </c>
      <c r="B2910" s="806" t="s">
        <v>7471</v>
      </c>
      <c r="C2910" s="576" t="s">
        <v>73</v>
      </c>
      <c r="D2910" s="581" t="s">
        <v>18068</v>
      </c>
      <c r="E2910" s="807">
        <v>3000</v>
      </c>
      <c r="F2910" s="576" t="s">
        <v>5536</v>
      </c>
      <c r="G2910" s="685" t="s">
        <v>5537</v>
      </c>
      <c r="H2910" s="685" t="s">
        <v>4768</v>
      </c>
      <c r="I2910" s="685" t="s">
        <v>802</v>
      </c>
      <c r="J2910" s="808" t="s">
        <v>802</v>
      </c>
      <c r="K2910" s="850"/>
      <c r="L2910" s="809"/>
      <c r="M2910" s="851"/>
      <c r="N2910" s="811">
        <v>2</v>
      </c>
      <c r="O2910" s="812">
        <v>5</v>
      </c>
      <c r="P2910" s="810">
        <v>15800</v>
      </c>
      <c r="Q2910" s="5"/>
    </row>
    <row r="2911" spans="1:17" s="770" customFormat="1" ht="48">
      <c r="A2911" s="730" t="s">
        <v>18850</v>
      </c>
      <c r="B2911" s="806" t="s">
        <v>7471</v>
      </c>
      <c r="C2911" s="576" t="s">
        <v>73</v>
      </c>
      <c r="D2911" s="581" t="s">
        <v>18003</v>
      </c>
      <c r="E2911" s="807">
        <v>6000</v>
      </c>
      <c r="F2911" s="576" t="s">
        <v>5538</v>
      </c>
      <c r="G2911" s="685" t="s">
        <v>5539</v>
      </c>
      <c r="H2911" s="685" t="s">
        <v>2851</v>
      </c>
      <c r="I2911" s="685" t="s">
        <v>7123</v>
      </c>
      <c r="J2911" s="808" t="s">
        <v>6567</v>
      </c>
      <c r="K2911" s="850">
        <v>1</v>
      </c>
      <c r="L2911" s="809">
        <v>7</v>
      </c>
      <c r="M2911" s="851">
        <v>42000</v>
      </c>
      <c r="N2911" s="811">
        <v>2</v>
      </c>
      <c r="O2911" s="812">
        <v>6</v>
      </c>
      <c r="P2911" s="810">
        <v>36187.5</v>
      </c>
      <c r="Q2911" s="5"/>
    </row>
    <row r="2912" spans="1:17" s="770" customFormat="1" ht="24">
      <c r="A2912" s="730" t="s">
        <v>18850</v>
      </c>
      <c r="B2912" s="806" t="s">
        <v>7471</v>
      </c>
      <c r="C2912" s="576" t="s">
        <v>73</v>
      </c>
      <c r="D2912" s="581" t="s">
        <v>17984</v>
      </c>
      <c r="E2912" s="807">
        <v>3000</v>
      </c>
      <c r="F2912" s="576" t="s">
        <v>5540</v>
      </c>
      <c r="G2912" s="685" t="s">
        <v>5541</v>
      </c>
      <c r="H2912" s="685" t="s">
        <v>3683</v>
      </c>
      <c r="I2912" s="685" t="s">
        <v>1031</v>
      </c>
      <c r="J2912" s="808" t="s">
        <v>18633</v>
      </c>
      <c r="K2912" s="850">
        <v>4</v>
      </c>
      <c r="L2912" s="809">
        <v>12</v>
      </c>
      <c r="M2912" s="851">
        <v>36000</v>
      </c>
      <c r="N2912" s="811">
        <v>2</v>
      </c>
      <c r="O2912" s="812">
        <v>6</v>
      </c>
      <c r="P2912" s="810">
        <v>18000</v>
      </c>
      <c r="Q2912" s="5"/>
    </row>
    <row r="2913" spans="1:17" s="770" customFormat="1" ht="24">
      <c r="A2913" s="730" t="s">
        <v>18850</v>
      </c>
      <c r="B2913" s="806" t="s">
        <v>7471</v>
      </c>
      <c r="C2913" s="576" t="s">
        <v>73</v>
      </c>
      <c r="D2913" s="581" t="s">
        <v>18151</v>
      </c>
      <c r="E2913" s="807">
        <v>5500</v>
      </c>
      <c r="F2913" s="576" t="s">
        <v>5542</v>
      </c>
      <c r="G2913" s="685" t="s">
        <v>5543</v>
      </c>
      <c r="H2913" s="685" t="s">
        <v>4193</v>
      </c>
      <c r="I2913" s="685" t="s">
        <v>18632</v>
      </c>
      <c r="J2913" s="808" t="s">
        <v>6567</v>
      </c>
      <c r="K2913" s="850">
        <v>1</v>
      </c>
      <c r="L2913" s="809">
        <v>9</v>
      </c>
      <c r="M2913" s="851">
        <v>49500</v>
      </c>
      <c r="N2913" s="811">
        <v>2</v>
      </c>
      <c r="O2913" s="812">
        <v>6</v>
      </c>
      <c r="P2913" s="810">
        <v>33183.33</v>
      </c>
      <c r="Q2913" s="5"/>
    </row>
    <row r="2914" spans="1:17" s="770" customFormat="1" ht="24">
      <c r="A2914" s="730" t="s">
        <v>18850</v>
      </c>
      <c r="B2914" s="806" t="s">
        <v>7471</v>
      </c>
      <c r="C2914" s="576" t="s">
        <v>73</v>
      </c>
      <c r="D2914" s="581" t="s">
        <v>18152</v>
      </c>
      <c r="E2914" s="807">
        <v>7000</v>
      </c>
      <c r="F2914" s="576" t="s">
        <v>5544</v>
      </c>
      <c r="G2914" s="685" t="s">
        <v>5545</v>
      </c>
      <c r="H2914" s="685" t="s">
        <v>887</v>
      </c>
      <c r="I2914" s="685" t="s">
        <v>4258</v>
      </c>
      <c r="J2914" s="808" t="s">
        <v>6567</v>
      </c>
      <c r="K2914" s="850">
        <v>1</v>
      </c>
      <c r="L2914" s="809">
        <v>5</v>
      </c>
      <c r="M2914" s="851">
        <v>35000</v>
      </c>
      <c r="N2914" s="811">
        <v>2</v>
      </c>
      <c r="O2914" s="812">
        <v>6</v>
      </c>
      <c r="P2914" s="810">
        <v>42174.02</v>
      </c>
      <c r="Q2914" s="5"/>
    </row>
    <row r="2915" spans="1:17" s="770" customFormat="1" ht="60">
      <c r="A2915" s="730" t="s">
        <v>18850</v>
      </c>
      <c r="B2915" s="806" t="s">
        <v>7471</v>
      </c>
      <c r="C2915" s="576" t="s">
        <v>73</v>
      </c>
      <c r="D2915" s="581" t="s">
        <v>18153</v>
      </c>
      <c r="E2915" s="807">
        <v>5500</v>
      </c>
      <c r="F2915" s="576" t="s">
        <v>5544</v>
      </c>
      <c r="G2915" s="685" t="s">
        <v>5545</v>
      </c>
      <c r="H2915" s="685" t="s">
        <v>887</v>
      </c>
      <c r="I2915" s="685" t="s">
        <v>4258</v>
      </c>
      <c r="J2915" s="808" t="s">
        <v>6567</v>
      </c>
      <c r="K2915" s="850">
        <v>2</v>
      </c>
      <c r="L2915" s="809">
        <v>5</v>
      </c>
      <c r="M2915" s="851">
        <v>27500</v>
      </c>
      <c r="N2915" s="811"/>
      <c r="O2915" s="812"/>
      <c r="P2915" s="810"/>
      <c r="Q2915" s="5"/>
    </row>
    <row r="2916" spans="1:17" s="770" customFormat="1" ht="24">
      <c r="A2916" s="730" t="s">
        <v>18850</v>
      </c>
      <c r="B2916" s="806" t="s">
        <v>7471</v>
      </c>
      <c r="C2916" s="576" t="s">
        <v>73</v>
      </c>
      <c r="D2916" s="581" t="s">
        <v>18098</v>
      </c>
      <c r="E2916" s="807">
        <v>7000</v>
      </c>
      <c r="F2916" s="576" t="s">
        <v>5546</v>
      </c>
      <c r="G2916" s="685" t="s">
        <v>5547</v>
      </c>
      <c r="H2916" s="685" t="s">
        <v>3040</v>
      </c>
      <c r="I2916" s="685" t="s">
        <v>7123</v>
      </c>
      <c r="J2916" s="808" t="s">
        <v>6567</v>
      </c>
      <c r="K2916" s="850">
        <v>1</v>
      </c>
      <c r="L2916" s="809">
        <v>3</v>
      </c>
      <c r="M2916" s="851">
        <v>21000</v>
      </c>
      <c r="N2916" s="811">
        <v>2</v>
      </c>
      <c r="O2916" s="812">
        <v>6</v>
      </c>
      <c r="P2916" s="810">
        <v>41938.75</v>
      </c>
      <c r="Q2916" s="5"/>
    </row>
    <row r="2917" spans="1:17" s="770" customFormat="1" ht="36">
      <c r="A2917" s="730" t="s">
        <v>18850</v>
      </c>
      <c r="B2917" s="806" t="s">
        <v>7471</v>
      </c>
      <c r="C2917" s="576" t="s">
        <v>73</v>
      </c>
      <c r="D2917" s="581" t="s">
        <v>11488</v>
      </c>
      <c r="E2917" s="807">
        <v>5500</v>
      </c>
      <c r="F2917" s="576" t="s">
        <v>5548</v>
      </c>
      <c r="G2917" s="685" t="s">
        <v>5549</v>
      </c>
      <c r="H2917" s="685" t="s">
        <v>5550</v>
      </c>
      <c r="I2917" s="685" t="s">
        <v>802</v>
      </c>
      <c r="J2917" s="808" t="s">
        <v>802</v>
      </c>
      <c r="K2917" s="850">
        <v>4</v>
      </c>
      <c r="L2917" s="809">
        <v>12</v>
      </c>
      <c r="M2917" s="851">
        <v>66000</v>
      </c>
      <c r="N2917" s="811">
        <v>2</v>
      </c>
      <c r="O2917" s="812">
        <v>6</v>
      </c>
      <c r="P2917" s="810">
        <v>32999.619999999995</v>
      </c>
      <c r="Q2917" s="5"/>
    </row>
    <row r="2918" spans="1:17" s="770" customFormat="1" ht="24">
      <c r="A2918" s="730" t="s">
        <v>18850</v>
      </c>
      <c r="B2918" s="806" t="s">
        <v>7471</v>
      </c>
      <c r="C2918" s="576" t="s">
        <v>73</v>
      </c>
      <c r="D2918" s="581" t="s">
        <v>4114</v>
      </c>
      <c r="E2918" s="807">
        <v>3000</v>
      </c>
      <c r="F2918" s="576" t="s">
        <v>5551</v>
      </c>
      <c r="G2918" s="685" t="s">
        <v>5552</v>
      </c>
      <c r="H2918" s="685" t="s">
        <v>4712</v>
      </c>
      <c r="I2918" s="685" t="s">
        <v>802</v>
      </c>
      <c r="J2918" s="808" t="s">
        <v>802</v>
      </c>
      <c r="K2918" s="850">
        <v>1</v>
      </c>
      <c r="L2918" s="809">
        <v>1</v>
      </c>
      <c r="M2918" s="851">
        <v>3000</v>
      </c>
      <c r="N2918" s="811"/>
      <c r="O2918" s="812"/>
      <c r="P2918" s="810"/>
      <c r="Q2918" s="5"/>
    </row>
    <row r="2919" spans="1:17" s="770" customFormat="1" ht="24">
      <c r="A2919" s="730" t="s">
        <v>18850</v>
      </c>
      <c r="B2919" s="806" t="s">
        <v>7471</v>
      </c>
      <c r="C2919" s="576" t="s">
        <v>73</v>
      </c>
      <c r="D2919" s="581" t="s">
        <v>17971</v>
      </c>
      <c r="E2919" s="807">
        <v>5000</v>
      </c>
      <c r="F2919" s="576" t="s">
        <v>5553</v>
      </c>
      <c r="G2919" s="685" t="s">
        <v>5554</v>
      </c>
      <c r="H2919" s="685" t="s">
        <v>4060</v>
      </c>
      <c r="I2919" s="685" t="s">
        <v>7123</v>
      </c>
      <c r="J2919" s="808" t="s">
        <v>6567</v>
      </c>
      <c r="K2919" s="850">
        <v>4</v>
      </c>
      <c r="L2919" s="809">
        <v>9</v>
      </c>
      <c r="M2919" s="851">
        <v>45000</v>
      </c>
      <c r="N2919" s="811"/>
      <c r="O2919" s="812"/>
      <c r="P2919" s="810"/>
      <c r="Q2919" s="5"/>
    </row>
    <row r="2920" spans="1:17" s="770" customFormat="1" ht="36">
      <c r="A2920" s="730" t="s">
        <v>18850</v>
      </c>
      <c r="B2920" s="806" t="s">
        <v>7471</v>
      </c>
      <c r="C2920" s="576" t="s">
        <v>73</v>
      </c>
      <c r="D2920" s="581" t="s">
        <v>18154</v>
      </c>
      <c r="E2920" s="807">
        <v>6000</v>
      </c>
      <c r="F2920" s="576" t="s">
        <v>5555</v>
      </c>
      <c r="G2920" s="685" t="s">
        <v>5556</v>
      </c>
      <c r="H2920" s="685" t="s">
        <v>4193</v>
      </c>
      <c r="I2920" s="685" t="s">
        <v>18632</v>
      </c>
      <c r="J2920" s="808" t="s">
        <v>6567</v>
      </c>
      <c r="K2920" s="850">
        <v>2</v>
      </c>
      <c r="L2920" s="809">
        <v>7</v>
      </c>
      <c r="M2920" s="851">
        <v>42000</v>
      </c>
      <c r="N2920" s="811">
        <v>0</v>
      </c>
      <c r="O2920" s="812">
        <v>2</v>
      </c>
      <c r="P2920" s="810">
        <v>12000</v>
      </c>
      <c r="Q2920" s="5"/>
    </row>
    <row r="2921" spans="1:17" s="770" customFormat="1" ht="24">
      <c r="A2921" s="730" t="s">
        <v>18850</v>
      </c>
      <c r="B2921" s="806" t="s">
        <v>7471</v>
      </c>
      <c r="C2921" s="576" t="s">
        <v>73</v>
      </c>
      <c r="D2921" s="581" t="s">
        <v>8910</v>
      </c>
      <c r="E2921" s="807">
        <v>5000</v>
      </c>
      <c r="F2921" s="576" t="s">
        <v>5557</v>
      </c>
      <c r="G2921" s="685" t="s">
        <v>5558</v>
      </c>
      <c r="H2921" s="685" t="s">
        <v>825</v>
      </c>
      <c r="I2921" s="685" t="s">
        <v>825</v>
      </c>
      <c r="J2921" s="808" t="s">
        <v>6567</v>
      </c>
      <c r="K2921" s="850">
        <v>4</v>
      </c>
      <c r="L2921" s="809">
        <v>12</v>
      </c>
      <c r="M2921" s="851">
        <v>60000</v>
      </c>
      <c r="N2921" s="811">
        <v>2</v>
      </c>
      <c r="O2921" s="812">
        <v>6</v>
      </c>
      <c r="P2921" s="810">
        <v>29994.1</v>
      </c>
      <c r="Q2921" s="5"/>
    </row>
    <row r="2922" spans="1:17" s="770" customFormat="1">
      <c r="A2922" s="730" t="s">
        <v>18850</v>
      </c>
      <c r="B2922" s="806" t="s">
        <v>7471</v>
      </c>
      <c r="C2922" s="576" t="s">
        <v>73</v>
      </c>
      <c r="D2922" s="581" t="s">
        <v>6500</v>
      </c>
      <c r="E2922" s="807">
        <v>7000</v>
      </c>
      <c r="F2922" s="576" t="s">
        <v>5559</v>
      </c>
      <c r="G2922" s="685" t="s">
        <v>5560</v>
      </c>
      <c r="H2922" s="685" t="s">
        <v>1688</v>
      </c>
      <c r="I2922" s="685" t="s">
        <v>1688</v>
      </c>
      <c r="J2922" s="808" t="s">
        <v>6567</v>
      </c>
      <c r="K2922" s="850">
        <v>1</v>
      </c>
      <c r="L2922" s="809">
        <v>1</v>
      </c>
      <c r="M2922" s="851">
        <v>7000</v>
      </c>
      <c r="N2922" s="811"/>
      <c r="O2922" s="812"/>
      <c r="P2922" s="810"/>
      <c r="Q2922" s="5"/>
    </row>
    <row r="2923" spans="1:17" s="770" customFormat="1" ht="24">
      <c r="A2923" s="730" t="s">
        <v>18850</v>
      </c>
      <c r="B2923" s="806" t="s">
        <v>7471</v>
      </c>
      <c r="C2923" s="576" t="s">
        <v>73</v>
      </c>
      <c r="D2923" s="581" t="s">
        <v>17958</v>
      </c>
      <c r="E2923" s="807">
        <v>5000</v>
      </c>
      <c r="F2923" s="576" t="s">
        <v>5561</v>
      </c>
      <c r="G2923" s="685" t="s">
        <v>5562</v>
      </c>
      <c r="H2923" s="685" t="s">
        <v>18634</v>
      </c>
      <c r="I2923" s="685" t="s">
        <v>18634</v>
      </c>
      <c r="J2923" s="808" t="s">
        <v>6567</v>
      </c>
      <c r="K2923" s="850">
        <v>1</v>
      </c>
      <c r="L2923" s="809">
        <v>1</v>
      </c>
      <c r="M2923" s="851">
        <v>5000</v>
      </c>
      <c r="N2923" s="811"/>
      <c r="O2923" s="812"/>
      <c r="P2923" s="810"/>
      <c r="Q2923" s="5"/>
    </row>
    <row r="2924" spans="1:17" s="770" customFormat="1" ht="24">
      <c r="A2924" s="730" t="s">
        <v>18850</v>
      </c>
      <c r="B2924" s="806" t="s">
        <v>7471</v>
      </c>
      <c r="C2924" s="576" t="s">
        <v>73</v>
      </c>
      <c r="D2924" s="581" t="s">
        <v>18029</v>
      </c>
      <c r="E2924" s="807">
        <v>5000</v>
      </c>
      <c r="F2924" s="576" t="s">
        <v>5563</v>
      </c>
      <c r="G2924" s="685" t="s">
        <v>5564</v>
      </c>
      <c r="H2924" s="685" t="s">
        <v>952</v>
      </c>
      <c r="I2924" s="685" t="s">
        <v>7123</v>
      </c>
      <c r="J2924" s="808" t="s">
        <v>6567</v>
      </c>
      <c r="K2924" s="850">
        <v>4</v>
      </c>
      <c r="L2924" s="809">
        <v>12</v>
      </c>
      <c r="M2924" s="851">
        <v>60000</v>
      </c>
      <c r="N2924" s="811">
        <v>2</v>
      </c>
      <c r="O2924" s="812">
        <v>6</v>
      </c>
      <c r="P2924" s="810">
        <v>30000</v>
      </c>
      <c r="Q2924" s="5"/>
    </row>
    <row r="2925" spans="1:17" s="770" customFormat="1" ht="24">
      <c r="A2925" s="730" t="s">
        <v>18850</v>
      </c>
      <c r="B2925" s="806" t="s">
        <v>7471</v>
      </c>
      <c r="C2925" s="576" t="s">
        <v>73</v>
      </c>
      <c r="D2925" s="581" t="s">
        <v>18106</v>
      </c>
      <c r="E2925" s="807">
        <v>5000</v>
      </c>
      <c r="F2925" s="576" t="s">
        <v>5565</v>
      </c>
      <c r="G2925" s="685" t="s">
        <v>5566</v>
      </c>
      <c r="H2925" s="685" t="s">
        <v>5567</v>
      </c>
      <c r="I2925" s="685" t="s">
        <v>7123</v>
      </c>
      <c r="J2925" s="808" t="s">
        <v>6567</v>
      </c>
      <c r="K2925" s="850">
        <v>2</v>
      </c>
      <c r="L2925" s="809">
        <v>7</v>
      </c>
      <c r="M2925" s="851">
        <v>35000</v>
      </c>
      <c r="N2925" s="811">
        <v>2</v>
      </c>
      <c r="O2925" s="812">
        <v>6</v>
      </c>
      <c r="P2925" s="810">
        <v>30000</v>
      </c>
      <c r="Q2925" s="5"/>
    </row>
    <row r="2926" spans="1:17" s="770" customFormat="1" ht="24">
      <c r="A2926" s="730" t="s">
        <v>18850</v>
      </c>
      <c r="B2926" s="806" t="s">
        <v>7471</v>
      </c>
      <c r="C2926" s="576" t="s">
        <v>73</v>
      </c>
      <c r="D2926" s="581" t="s">
        <v>18031</v>
      </c>
      <c r="E2926" s="807">
        <v>3000</v>
      </c>
      <c r="F2926" s="576" t="s">
        <v>5568</v>
      </c>
      <c r="G2926" s="685" t="s">
        <v>5569</v>
      </c>
      <c r="H2926" s="685" t="s">
        <v>4434</v>
      </c>
      <c r="I2926" s="685" t="s">
        <v>18632</v>
      </c>
      <c r="J2926" s="808" t="s">
        <v>6567</v>
      </c>
      <c r="K2926" s="850">
        <v>1</v>
      </c>
      <c r="L2926" s="809">
        <v>10</v>
      </c>
      <c r="M2926" s="851">
        <v>30000</v>
      </c>
      <c r="N2926" s="811">
        <v>2</v>
      </c>
      <c r="O2926" s="812">
        <v>6</v>
      </c>
      <c r="P2926" s="810">
        <v>18800</v>
      </c>
      <c r="Q2926" s="5"/>
    </row>
    <row r="2927" spans="1:17" s="770" customFormat="1" ht="24">
      <c r="A2927" s="730" t="s">
        <v>18850</v>
      </c>
      <c r="B2927" s="806" t="s">
        <v>7471</v>
      </c>
      <c r="C2927" s="576" t="s">
        <v>73</v>
      </c>
      <c r="D2927" s="581" t="s">
        <v>17993</v>
      </c>
      <c r="E2927" s="807">
        <v>6000</v>
      </c>
      <c r="F2927" s="576" t="s">
        <v>5570</v>
      </c>
      <c r="G2927" s="685" t="s">
        <v>5571</v>
      </c>
      <c r="H2927" s="685" t="s">
        <v>4483</v>
      </c>
      <c r="I2927" s="685" t="s">
        <v>18632</v>
      </c>
      <c r="J2927" s="808" t="s">
        <v>6567</v>
      </c>
      <c r="K2927" s="850">
        <v>1</v>
      </c>
      <c r="L2927" s="809">
        <v>5</v>
      </c>
      <c r="M2927" s="851">
        <v>30000</v>
      </c>
      <c r="N2927" s="811">
        <v>2</v>
      </c>
      <c r="O2927" s="812">
        <v>6</v>
      </c>
      <c r="P2927" s="810">
        <v>35931.26</v>
      </c>
      <c r="Q2927" s="5"/>
    </row>
    <row r="2928" spans="1:17" s="770" customFormat="1" ht="24">
      <c r="A2928" s="730" t="s">
        <v>18850</v>
      </c>
      <c r="B2928" s="806" t="s">
        <v>7471</v>
      </c>
      <c r="C2928" s="576" t="s">
        <v>73</v>
      </c>
      <c r="D2928" s="581" t="s">
        <v>18129</v>
      </c>
      <c r="E2928" s="807">
        <v>9000</v>
      </c>
      <c r="F2928" s="576" t="s">
        <v>5572</v>
      </c>
      <c r="G2928" s="685" t="s">
        <v>5573</v>
      </c>
      <c r="H2928" s="685" t="s">
        <v>2703</v>
      </c>
      <c r="I2928" s="685" t="s">
        <v>7123</v>
      </c>
      <c r="J2928" s="808" t="s">
        <v>6567</v>
      </c>
      <c r="K2928" s="850">
        <v>3</v>
      </c>
      <c r="L2928" s="809">
        <v>10</v>
      </c>
      <c r="M2928" s="851">
        <v>90000</v>
      </c>
      <c r="N2928" s="811">
        <v>2</v>
      </c>
      <c r="O2928" s="812">
        <v>6</v>
      </c>
      <c r="P2928" s="810">
        <v>54000</v>
      </c>
      <c r="Q2928" s="5"/>
    </row>
    <row r="2929" spans="1:17" s="770" customFormat="1" ht="24">
      <c r="A2929" s="730" t="s">
        <v>18850</v>
      </c>
      <c r="B2929" s="806" t="s">
        <v>7471</v>
      </c>
      <c r="C2929" s="576" t="s">
        <v>73</v>
      </c>
      <c r="D2929" s="581" t="s">
        <v>18155</v>
      </c>
      <c r="E2929" s="807">
        <v>7000</v>
      </c>
      <c r="F2929" s="576" t="s">
        <v>5574</v>
      </c>
      <c r="G2929" s="685" t="s">
        <v>5575</v>
      </c>
      <c r="H2929" s="685" t="s">
        <v>3008</v>
      </c>
      <c r="I2929" s="685" t="s">
        <v>3008</v>
      </c>
      <c r="J2929" s="808" t="s">
        <v>6567</v>
      </c>
      <c r="K2929" s="850">
        <v>4</v>
      </c>
      <c r="L2929" s="809">
        <v>12</v>
      </c>
      <c r="M2929" s="851">
        <v>83820</v>
      </c>
      <c r="N2929" s="811">
        <v>1</v>
      </c>
      <c r="O2929" s="812">
        <v>6</v>
      </c>
      <c r="P2929" s="810">
        <v>41897.919999999998</v>
      </c>
      <c r="Q2929" s="5"/>
    </row>
    <row r="2930" spans="1:17" s="770" customFormat="1" ht="36">
      <c r="A2930" s="730" t="s">
        <v>18850</v>
      </c>
      <c r="B2930" s="806" t="s">
        <v>7471</v>
      </c>
      <c r="C2930" s="576" t="s">
        <v>73</v>
      </c>
      <c r="D2930" s="581" t="s">
        <v>18043</v>
      </c>
      <c r="E2930" s="807">
        <v>7000</v>
      </c>
      <c r="F2930" s="576" t="s">
        <v>5576</v>
      </c>
      <c r="G2930" s="685" t="s">
        <v>5577</v>
      </c>
      <c r="H2930" s="685" t="s">
        <v>4831</v>
      </c>
      <c r="I2930" s="685" t="s">
        <v>18632</v>
      </c>
      <c r="J2930" s="808" t="s">
        <v>6567</v>
      </c>
      <c r="K2930" s="850">
        <v>1</v>
      </c>
      <c r="L2930" s="809">
        <v>3</v>
      </c>
      <c r="M2930" s="851">
        <v>21000</v>
      </c>
      <c r="N2930" s="811"/>
      <c r="O2930" s="812"/>
      <c r="P2930" s="810"/>
      <c r="Q2930" s="5"/>
    </row>
    <row r="2931" spans="1:17" s="770" customFormat="1" ht="24">
      <c r="A2931" s="730" t="s">
        <v>18850</v>
      </c>
      <c r="B2931" s="806" t="s">
        <v>7471</v>
      </c>
      <c r="C2931" s="576" t="s">
        <v>73</v>
      </c>
      <c r="D2931" s="581" t="s">
        <v>18085</v>
      </c>
      <c r="E2931" s="807">
        <v>3000</v>
      </c>
      <c r="F2931" s="576" t="s">
        <v>5578</v>
      </c>
      <c r="G2931" s="685" t="s">
        <v>5579</v>
      </c>
      <c r="H2931" s="685" t="s">
        <v>2631</v>
      </c>
      <c r="I2931" s="685" t="s">
        <v>18632</v>
      </c>
      <c r="J2931" s="808" t="s">
        <v>6567</v>
      </c>
      <c r="K2931" s="850">
        <v>3</v>
      </c>
      <c r="L2931" s="809">
        <v>9</v>
      </c>
      <c r="M2931" s="851">
        <v>27000</v>
      </c>
      <c r="N2931" s="811">
        <v>2</v>
      </c>
      <c r="O2931" s="812">
        <v>6</v>
      </c>
      <c r="P2931" s="810">
        <v>17968.53</v>
      </c>
      <c r="Q2931" s="5"/>
    </row>
    <row r="2932" spans="1:17" s="770" customFormat="1" ht="36">
      <c r="A2932" s="730" t="s">
        <v>18850</v>
      </c>
      <c r="B2932" s="806" t="s">
        <v>7471</v>
      </c>
      <c r="C2932" s="576" t="s">
        <v>73</v>
      </c>
      <c r="D2932" s="581" t="s">
        <v>1929</v>
      </c>
      <c r="E2932" s="807">
        <v>2500</v>
      </c>
      <c r="F2932" s="576" t="s">
        <v>5580</v>
      </c>
      <c r="G2932" s="685" t="s">
        <v>5581</v>
      </c>
      <c r="H2932" s="685" t="s">
        <v>3913</v>
      </c>
      <c r="I2932" s="685" t="s">
        <v>4118</v>
      </c>
      <c r="J2932" s="808" t="s">
        <v>15849</v>
      </c>
      <c r="K2932" s="850">
        <v>1</v>
      </c>
      <c r="L2932" s="809">
        <v>6</v>
      </c>
      <c r="M2932" s="851">
        <v>15000</v>
      </c>
      <c r="N2932" s="811"/>
      <c r="O2932" s="812"/>
      <c r="P2932" s="810"/>
      <c r="Q2932" s="5"/>
    </row>
    <row r="2933" spans="1:17" s="770" customFormat="1" ht="36">
      <c r="A2933" s="730" t="s">
        <v>18850</v>
      </c>
      <c r="B2933" s="806" t="s">
        <v>7471</v>
      </c>
      <c r="C2933" s="576" t="s">
        <v>73</v>
      </c>
      <c r="D2933" s="581" t="s">
        <v>18156</v>
      </c>
      <c r="E2933" s="807">
        <v>3500</v>
      </c>
      <c r="F2933" s="576" t="s">
        <v>5582</v>
      </c>
      <c r="G2933" s="685" t="s">
        <v>5583</v>
      </c>
      <c r="H2933" s="685" t="s">
        <v>4483</v>
      </c>
      <c r="I2933" s="685" t="s">
        <v>18632</v>
      </c>
      <c r="J2933" s="808" t="s">
        <v>6567</v>
      </c>
      <c r="K2933" s="850">
        <v>1</v>
      </c>
      <c r="L2933" s="809">
        <v>1</v>
      </c>
      <c r="M2933" s="851">
        <v>3500</v>
      </c>
      <c r="N2933" s="811"/>
      <c r="O2933" s="812"/>
      <c r="P2933" s="810"/>
      <c r="Q2933" s="5"/>
    </row>
    <row r="2934" spans="1:17" s="770" customFormat="1" ht="36">
      <c r="A2934" s="730" t="s">
        <v>18850</v>
      </c>
      <c r="B2934" s="806" t="s">
        <v>7471</v>
      </c>
      <c r="C2934" s="576" t="s">
        <v>73</v>
      </c>
      <c r="D2934" s="581" t="s">
        <v>18019</v>
      </c>
      <c r="E2934" s="807">
        <v>3500</v>
      </c>
      <c r="F2934" s="576" t="s">
        <v>5584</v>
      </c>
      <c r="G2934" s="685" t="s">
        <v>5585</v>
      </c>
      <c r="H2934" s="685" t="s">
        <v>793</v>
      </c>
      <c r="I2934" s="685" t="s">
        <v>18637</v>
      </c>
      <c r="J2934" s="808" t="s">
        <v>6567</v>
      </c>
      <c r="K2934" s="850">
        <v>1</v>
      </c>
      <c r="L2934" s="809">
        <v>3</v>
      </c>
      <c r="M2934" s="851">
        <v>10500</v>
      </c>
      <c r="N2934" s="811">
        <v>2</v>
      </c>
      <c r="O2934" s="812">
        <v>6</v>
      </c>
      <c r="P2934" s="810">
        <v>20950.419999999998</v>
      </c>
      <c r="Q2934" s="5"/>
    </row>
    <row r="2935" spans="1:17" s="770" customFormat="1" ht="24">
      <c r="A2935" s="730" t="s">
        <v>18850</v>
      </c>
      <c r="B2935" s="806" t="s">
        <v>7471</v>
      </c>
      <c r="C2935" s="576" t="s">
        <v>73</v>
      </c>
      <c r="D2935" s="581" t="s">
        <v>17984</v>
      </c>
      <c r="E2935" s="807">
        <v>2500</v>
      </c>
      <c r="F2935" s="576" t="s">
        <v>5586</v>
      </c>
      <c r="G2935" s="685" t="s">
        <v>5587</v>
      </c>
      <c r="H2935" s="685" t="s">
        <v>3683</v>
      </c>
      <c r="I2935" s="685" t="s">
        <v>1031</v>
      </c>
      <c r="J2935" s="808" t="s">
        <v>18633</v>
      </c>
      <c r="K2935" s="850">
        <v>4</v>
      </c>
      <c r="L2935" s="809">
        <v>11</v>
      </c>
      <c r="M2935" s="851">
        <v>27500</v>
      </c>
      <c r="N2935" s="811">
        <v>2</v>
      </c>
      <c r="O2935" s="812">
        <v>6</v>
      </c>
      <c r="P2935" s="810">
        <v>15000</v>
      </c>
      <c r="Q2935" s="5"/>
    </row>
    <row r="2936" spans="1:17" s="770" customFormat="1" ht="24">
      <c r="A2936" s="730" t="s">
        <v>18850</v>
      </c>
      <c r="B2936" s="806" t="s">
        <v>7471</v>
      </c>
      <c r="C2936" s="576" t="s">
        <v>73</v>
      </c>
      <c r="D2936" s="581" t="s">
        <v>4114</v>
      </c>
      <c r="E2936" s="807">
        <v>4000</v>
      </c>
      <c r="F2936" s="576" t="s">
        <v>5588</v>
      </c>
      <c r="G2936" s="685" t="s">
        <v>5589</v>
      </c>
      <c r="H2936" s="685" t="s">
        <v>4826</v>
      </c>
      <c r="I2936" s="685" t="s">
        <v>4118</v>
      </c>
      <c r="J2936" s="808" t="s">
        <v>15849</v>
      </c>
      <c r="K2936" s="850">
        <v>3</v>
      </c>
      <c r="L2936" s="809">
        <v>7</v>
      </c>
      <c r="M2936" s="851">
        <v>28000</v>
      </c>
      <c r="N2936" s="811"/>
      <c r="O2936" s="812"/>
      <c r="P2936" s="810"/>
      <c r="Q2936" s="5"/>
    </row>
    <row r="2937" spans="1:17" s="770" customFormat="1" ht="24">
      <c r="A2937" s="730" t="s">
        <v>18850</v>
      </c>
      <c r="B2937" s="806" t="s">
        <v>7471</v>
      </c>
      <c r="C2937" s="576" t="s">
        <v>73</v>
      </c>
      <c r="D2937" s="581" t="s">
        <v>17922</v>
      </c>
      <c r="E2937" s="807">
        <v>3000</v>
      </c>
      <c r="F2937" s="576" t="s">
        <v>5590</v>
      </c>
      <c r="G2937" s="685" t="s">
        <v>5591</v>
      </c>
      <c r="H2937" s="685" t="s">
        <v>5592</v>
      </c>
      <c r="I2937" s="685" t="s">
        <v>4118</v>
      </c>
      <c r="J2937" s="808" t="s">
        <v>15849</v>
      </c>
      <c r="K2937" s="850">
        <v>3</v>
      </c>
      <c r="L2937" s="809">
        <v>10</v>
      </c>
      <c r="M2937" s="851">
        <v>30000</v>
      </c>
      <c r="N2937" s="811">
        <v>2</v>
      </c>
      <c r="O2937" s="812">
        <v>6</v>
      </c>
      <c r="P2937" s="810">
        <v>17978.949999999997</v>
      </c>
      <c r="Q2937" s="5"/>
    </row>
    <row r="2938" spans="1:17" s="770" customFormat="1" ht="24">
      <c r="A2938" s="730" t="s">
        <v>18850</v>
      </c>
      <c r="B2938" s="806" t="s">
        <v>7471</v>
      </c>
      <c r="C2938" s="576" t="s">
        <v>73</v>
      </c>
      <c r="D2938" s="581" t="s">
        <v>18018</v>
      </c>
      <c r="E2938" s="807">
        <v>11000</v>
      </c>
      <c r="F2938" s="576" t="s">
        <v>5593</v>
      </c>
      <c r="G2938" s="685" t="s">
        <v>5594</v>
      </c>
      <c r="H2938" s="685" t="s">
        <v>1688</v>
      </c>
      <c r="I2938" s="685" t="s">
        <v>1688</v>
      </c>
      <c r="J2938" s="808" t="s">
        <v>6567</v>
      </c>
      <c r="K2938" s="850">
        <v>1</v>
      </c>
      <c r="L2938" s="809">
        <v>7</v>
      </c>
      <c r="M2938" s="851">
        <v>77000</v>
      </c>
      <c r="N2938" s="811">
        <v>0</v>
      </c>
      <c r="O2938" s="812">
        <v>6</v>
      </c>
      <c r="P2938" s="810">
        <v>65970.98</v>
      </c>
      <c r="Q2938" s="5"/>
    </row>
    <row r="2939" spans="1:17" s="770" customFormat="1" ht="24">
      <c r="A2939" s="822" t="s">
        <v>18882</v>
      </c>
      <c r="B2939" s="817" t="s">
        <v>7471</v>
      </c>
      <c r="C2939" s="818" t="s">
        <v>73</v>
      </c>
      <c r="D2939" s="817" t="s">
        <v>18883</v>
      </c>
      <c r="E2939" s="819">
        <v>4500</v>
      </c>
      <c r="F2939" s="818" t="s">
        <v>18884</v>
      </c>
      <c r="G2939" s="817" t="s">
        <v>18885</v>
      </c>
      <c r="H2939" s="817" t="s">
        <v>1936</v>
      </c>
      <c r="I2939" s="817" t="s">
        <v>9279</v>
      </c>
      <c r="J2939" s="847" t="s">
        <v>952</v>
      </c>
      <c r="K2939" s="852">
        <v>1</v>
      </c>
      <c r="L2939" s="821">
        <v>3</v>
      </c>
      <c r="M2939" s="853">
        <v>13060</v>
      </c>
      <c r="N2939" s="849">
        <v>4</v>
      </c>
      <c r="O2939" s="821">
        <v>6</v>
      </c>
      <c r="P2939" s="823">
        <v>28250.9</v>
      </c>
      <c r="Q2939" s="771"/>
    </row>
    <row r="2940" spans="1:17" s="770" customFormat="1" ht="36">
      <c r="A2940" s="822" t="s">
        <v>18882</v>
      </c>
      <c r="B2940" s="817" t="s">
        <v>7471</v>
      </c>
      <c r="C2940" s="818" t="s">
        <v>73</v>
      </c>
      <c r="D2940" s="817" t="s">
        <v>11488</v>
      </c>
      <c r="E2940" s="819">
        <v>5000</v>
      </c>
      <c r="F2940" s="818" t="s">
        <v>18886</v>
      </c>
      <c r="G2940" s="817" t="s">
        <v>18887</v>
      </c>
      <c r="H2940" s="817" t="s">
        <v>4367</v>
      </c>
      <c r="I2940" s="817" t="s">
        <v>9279</v>
      </c>
      <c r="J2940" s="847" t="s">
        <v>4488</v>
      </c>
      <c r="K2940" s="852">
        <v>1</v>
      </c>
      <c r="L2940" s="821">
        <v>3</v>
      </c>
      <c r="M2940" s="853">
        <v>14477.2</v>
      </c>
      <c r="N2940" s="849">
        <v>4</v>
      </c>
      <c r="O2940" s="821">
        <v>6</v>
      </c>
      <c r="P2940" s="823">
        <v>31250.9</v>
      </c>
      <c r="Q2940" s="771"/>
    </row>
    <row r="2941" spans="1:17" s="770" customFormat="1" ht="36">
      <c r="A2941" s="822" t="s">
        <v>18882</v>
      </c>
      <c r="B2941" s="817" t="s">
        <v>7471</v>
      </c>
      <c r="C2941" s="818" t="s">
        <v>73</v>
      </c>
      <c r="D2941" s="817" t="s">
        <v>4114</v>
      </c>
      <c r="E2941" s="819">
        <v>3500</v>
      </c>
      <c r="F2941" s="818" t="s">
        <v>18888</v>
      </c>
      <c r="G2941" s="817" t="s">
        <v>18889</v>
      </c>
      <c r="H2941" s="817" t="s">
        <v>18890</v>
      </c>
      <c r="I2941" s="817" t="s">
        <v>18891</v>
      </c>
      <c r="J2941" s="847" t="s">
        <v>18892</v>
      </c>
      <c r="K2941" s="852">
        <v>1</v>
      </c>
      <c r="L2941" s="821">
        <v>3</v>
      </c>
      <c r="M2941" s="853">
        <v>10227.200000000001</v>
      </c>
      <c r="N2941" s="849">
        <v>4</v>
      </c>
      <c r="O2941" s="821">
        <v>6</v>
      </c>
      <c r="P2941" s="823">
        <v>22244.900000000005</v>
      </c>
      <c r="Q2941" s="771"/>
    </row>
    <row r="2942" spans="1:17" s="770" customFormat="1" ht="24">
      <c r="A2942" s="822" t="s">
        <v>18882</v>
      </c>
      <c r="B2942" s="817" t="s">
        <v>7471</v>
      </c>
      <c r="C2942" s="818" t="s">
        <v>73</v>
      </c>
      <c r="D2942" s="817" t="s">
        <v>18013</v>
      </c>
      <c r="E2942" s="819">
        <v>5000</v>
      </c>
      <c r="F2942" s="818" t="s">
        <v>18893</v>
      </c>
      <c r="G2942" s="817" t="s">
        <v>18894</v>
      </c>
      <c r="H2942" s="817" t="s">
        <v>1936</v>
      </c>
      <c r="I2942" s="817" t="s">
        <v>9279</v>
      </c>
      <c r="J2942" s="847" t="s">
        <v>952</v>
      </c>
      <c r="K2942" s="852">
        <v>1</v>
      </c>
      <c r="L2942" s="821">
        <v>3</v>
      </c>
      <c r="M2942" s="853">
        <v>14477.2</v>
      </c>
      <c r="N2942" s="849">
        <v>4</v>
      </c>
      <c r="O2942" s="821">
        <v>6</v>
      </c>
      <c r="P2942" s="823">
        <v>31244.9</v>
      </c>
      <c r="Q2942" s="771"/>
    </row>
    <row r="2943" spans="1:17" s="770" customFormat="1" ht="48">
      <c r="A2943" s="822" t="s">
        <v>18882</v>
      </c>
      <c r="B2943" s="817" t="s">
        <v>7471</v>
      </c>
      <c r="C2943" s="818" t="s">
        <v>73</v>
      </c>
      <c r="D2943" s="817" t="s">
        <v>5644</v>
      </c>
      <c r="E2943" s="819">
        <v>6000</v>
      </c>
      <c r="F2943" s="818" t="s">
        <v>18895</v>
      </c>
      <c r="G2943" s="817" t="s">
        <v>18896</v>
      </c>
      <c r="H2943" s="817" t="s">
        <v>18897</v>
      </c>
      <c r="I2943" s="817" t="s">
        <v>9279</v>
      </c>
      <c r="J2943" s="847" t="s">
        <v>887</v>
      </c>
      <c r="K2943" s="852">
        <v>1</v>
      </c>
      <c r="L2943" s="821">
        <v>3</v>
      </c>
      <c r="M2943" s="853">
        <v>17830.2</v>
      </c>
      <c r="N2943" s="849">
        <v>4</v>
      </c>
      <c r="O2943" s="821">
        <v>6</v>
      </c>
      <c r="P2943" s="823">
        <v>37244.9</v>
      </c>
      <c r="Q2943" s="771"/>
    </row>
    <row r="2944" spans="1:17" s="770" customFormat="1" ht="24">
      <c r="A2944" s="822" t="s">
        <v>18882</v>
      </c>
      <c r="B2944" s="817" t="s">
        <v>7471</v>
      </c>
      <c r="C2944" s="818" t="s">
        <v>73</v>
      </c>
      <c r="D2944" s="817" t="s">
        <v>18898</v>
      </c>
      <c r="E2944" s="819">
        <v>4500</v>
      </c>
      <c r="F2944" s="818" t="s">
        <v>18899</v>
      </c>
      <c r="G2944" s="817" t="s">
        <v>18900</v>
      </c>
      <c r="H2944" s="817" t="s">
        <v>3683</v>
      </c>
      <c r="I2944" s="817" t="s">
        <v>3683</v>
      </c>
      <c r="J2944" s="848" t="s">
        <v>3683</v>
      </c>
      <c r="K2944" s="852">
        <v>1</v>
      </c>
      <c r="L2944" s="821">
        <v>2</v>
      </c>
      <c r="M2944" s="853">
        <v>8560.1299999999992</v>
      </c>
      <c r="N2944" s="849">
        <v>4</v>
      </c>
      <c r="O2944" s="821">
        <v>6</v>
      </c>
      <c r="P2944" s="823">
        <v>28244.9</v>
      </c>
      <c r="Q2944" s="771"/>
    </row>
    <row r="2945" spans="1:17" s="770" customFormat="1" ht="24">
      <c r="A2945" s="822" t="s">
        <v>18882</v>
      </c>
      <c r="B2945" s="817" t="s">
        <v>7471</v>
      </c>
      <c r="C2945" s="818" t="s">
        <v>73</v>
      </c>
      <c r="D2945" s="817" t="s">
        <v>8756</v>
      </c>
      <c r="E2945" s="819">
        <v>6500</v>
      </c>
      <c r="F2945" s="818" t="s">
        <v>18901</v>
      </c>
      <c r="G2945" s="817" t="s">
        <v>18902</v>
      </c>
      <c r="H2945" s="817" t="s">
        <v>1415</v>
      </c>
      <c r="I2945" s="817" t="s">
        <v>9279</v>
      </c>
      <c r="J2945" s="847" t="s">
        <v>4216</v>
      </c>
      <c r="K2945" s="852">
        <v>1</v>
      </c>
      <c r="L2945" s="821">
        <v>3</v>
      </c>
      <c r="M2945" s="853">
        <v>19380.2</v>
      </c>
      <c r="N2945" s="849">
        <v>4</v>
      </c>
      <c r="O2945" s="821">
        <v>6</v>
      </c>
      <c r="P2945" s="823">
        <v>40244.900000000009</v>
      </c>
      <c r="Q2945" s="771"/>
    </row>
    <row r="2946" spans="1:17" s="770" customFormat="1" ht="24">
      <c r="A2946" s="822" t="s">
        <v>18882</v>
      </c>
      <c r="B2946" s="817" t="s">
        <v>7471</v>
      </c>
      <c r="C2946" s="818" t="s">
        <v>73</v>
      </c>
      <c r="D2946" s="817" t="s">
        <v>18903</v>
      </c>
      <c r="E2946" s="819">
        <v>11000</v>
      </c>
      <c r="F2946" s="818" t="s">
        <v>4639</v>
      </c>
      <c r="G2946" s="817" t="s">
        <v>4640</v>
      </c>
      <c r="H2946" s="817" t="s">
        <v>1067</v>
      </c>
      <c r="I2946" s="817" t="s">
        <v>9279</v>
      </c>
      <c r="J2946" s="847" t="s">
        <v>825</v>
      </c>
      <c r="K2946" s="852">
        <v>1</v>
      </c>
      <c r="L2946" s="821">
        <v>1</v>
      </c>
      <c r="M2946" s="853">
        <v>9280.07</v>
      </c>
      <c r="N2946" s="849">
        <v>4</v>
      </c>
      <c r="O2946" s="821">
        <v>6</v>
      </c>
      <c r="P2946" s="823">
        <v>67244.89999999998</v>
      </c>
      <c r="Q2946" s="771"/>
    </row>
    <row r="2947" spans="1:17" s="770" customFormat="1" ht="36">
      <c r="A2947" s="822" t="s">
        <v>18882</v>
      </c>
      <c r="B2947" s="817" t="s">
        <v>7471</v>
      </c>
      <c r="C2947" s="818" t="s">
        <v>73</v>
      </c>
      <c r="D2947" s="817" t="s">
        <v>18904</v>
      </c>
      <c r="E2947" s="819">
        <v>3500</v>
      </c>
      <c r="F2947" s="818" t="s">
        <v>18905</v>
      </c>
      <c r="G2947" s="817" t="s">
        <v>18906</v>
      </c>
      <c r="H2947" s="817" t="s">
        <v>864</v>
      </c>
      <c r="I2947" s="817" t="s">
        <v>18891</v>
      </c>
      <c r="J2947" s="847" t="s">
        <v>2383</v>
      </c>
      <c r="K2947" s="852">
        <v>1</v>
      </c>
      <c r="L2947" s="821">
        <v>3</v>
      </c>
      <c r="M2947" s="853">
        <v>10227.200000000001</v>
      </c>
      <c r="N2947" s="849">
        <v>4</v>
      </c>
      <c r="O2947" s="821">
        <v>6</v>
      </c>
      <c r="P2947" s="823">
        <v>22244.900000000005</v>
      </c>
      <c r="Q2947" s="771"/>
    </row>
    <row r="2948" spans="1:17" s="770" customFormat="1" ht="36">
      <c r="A2948" s="822" t="s">
        <v>18882</v>
      </c>
      <c r="B2948" s="817" t="s">
        <v>7471</v>
      </c>
      <c r="C2948" s="818" t="s">
        <v>73</v>
      </c>
      <c r="D2948" s="817" t="s">
        <v>18907</v>
      </c>
      <c r="E2948" s="819">
        <v>3500</v>
      </c>
      <c r="F2948" s="818" t="s">
        <v>4680</v>
      </c>
      <c r="G2948" s="817" t="s">
        <v>4681</v>
      </c>
      <c r="H2948" s="817" t="s">
        <v>18908</v>
      </c>
      <c r="I2948" s="817" t="s">
        <v>18891</v>
      </c>
      <c r="J2948" s="847" t="s">
        <v>18909</v>
      </c>
      <c r="K2948" s="852">
        <v>1</v>
      </c>
      <c r="L2948" s="821">
        <v>3</v>
      </c>
      <c r="M2948" s="853">
        <v>10227.200000000001</v>
      </c>
      <c r="N2948" s="849">
        <v>4</v>
      </c>
      <c r="O2948" s="821">
        <v>6</v>
      </c>
      <c r="P2948" s="823">
        <v>22244.900000000005</v>
      </c>
      <c r="Q2948" s="771"/>
    </row>
    <row r="2949" spans="1:17" s="770" customFormat="1" ht="36">
      <c r="A2949" s="822" t="s">
        <v>18882</v>
      </c>
      <c r="B2949" s="817" t="s">
        <v>7471</v>
      </c>
      <c r="C2949" s="818" t="s">
        <v>73</v>
      </c>
      <c r="D2949" s="817" t="s">
        <v>18910</v>
      </c>
      <c r="E2949" s="819">
        <v>3000</v>
      </c>
      <c r="F2949" s="818" t="s">
        <v>18911</v>
      </c>
      <c r="G2949" s="817" t="s">
        <v>18912</v>
      </c>
      <c r="H2949" s="817" t="s">
        <v>864</v>
      </c>
      <c r="I2949" s="817" t="s">
        <v>18891</v>
      </c>
      <c r="J2949" s="847" t="s">
        <v>2383</v>
      </c>
      <c r="K2949" s="852">
        <v>1</v>
      </c>
      <c r="L2949" s="821">
        <v>3</v>
      </c>
      <c r="M2949" s="853">
        <v>8920.2000000000007</v>
      </c>
      <c r="N2949" s="849">
        <v>1</v>
      </c>
      <c r="O2949" s="821">
        <v>1</v>
      </c>
      <c r="P2949" s="823">
        <v>600</v>
      </c>
      <c r="Q2949" s="771"/>
    </row>
    <row r="2950" spans="1:17" s="770" customFormat="1" ht="36">
      <c r="A2950" s="822" t="s">
        <v>18882</v>
      </c>
      <c r="B2950" s="817" t="s">
        <v>7471</v>
      </c>
      <c r="C2950" s="818" t="s">
        <v>73</v>
      </c>
      <c r="D2950" s="817" t="s">
        <v>18913</v>
      </c>
      <c r="E2950" s="819">
        <v>4500</v>
      </c>
      <c r="F2950" s="818" t="s">
        <v>18914</v>
      </c>
      <c r="G2950" s="817" t="s">
        <v>18915</v>
      </c>
      <c r="H2950" s="817" t="s">
        <v>1958</v>
      </c>
      <c r="I2950" s="817" t="s">
        <v>9279</v>
      </c>
      <c r="J2950" s="847" t="s">
        <v>887</v>
      </c>
      <c r="K2950" s="852">
        <v>1</v>
      </c>
      <c r="L2950" s="821">
        <v>2</v>
      </c>
      <c r="M2950" s="853">
        <v>8560.1299999999992</v>
      </c>
      <c r="N2950" s="849">
        <v>4</v>
      </c>
      <c r="O2950" s="821">
        <v>6</v>
      </c>
      <c r="P2950" s="823">
        <v>28244.9</v>
      </c>
      <c r="Q2950" s="771"/>
    </row>
    <row r="2951" spans="1:17" s="770" customFormat="1" ht="24">
      <c r="A2951" s="822" t="s">
        <v>18882</v>
      </c>
      <c r="B2951" s="817" t="s">
        <v>7471</v>
      </c>
      <c r="C2951" s="818" t="s">
        <v>73</v>
      </c>
      <c r="D2951" s="817" t="s">
        <v>4114</v>
      </c>
      <c r="E2951" s="819">
        <v>3000</v>
      </c>
      <c r="F2951" s="818" t="s">
        <v>18916</v>
      </c>
      <c r="G2951" s="817" t="s">
        <v>18917</v>
      </c>
      <c r="H2951" s="817" t="s">
        <v>1988</v>
      </c>
      <c r="I2951" s="817" t="s">
        <v>9279</v>
      </c>
      <c r="J2951" s="847" t="s">
        <v>887</v>
      </c>
      <c r="K2951" s="852">
        <v>1</v>
      </c>
      <c r="L2951" s="821">
        <v>3</v>
      </c>
      <c r="M2951" s="853">
        <v>8920.2000000000007</v>
      </c>
      <c r="N2951" s="849">
        <v>3</v>
      </c>
      <c r="O2951" s="821">
        <v>6</v>
      </c>
      <c r="P2951" s="823">
        <v>19282.0285714286</v>
      </c>
      <c r="Q2951" s="771"/>
    </row>
    <row r="2952" spans="1:17" s="770" customFormat="1" ht="24">
      <c r="A2952" s="822" t="s">
        <v>18882</v>
      </c>
      <c r="B2952" s="817" t="s">
        <v>7471</v>
      </c>
      <c r="C2952" s="818" t="s">
        <v>73</v>
      </c>
      <c r="D2952" s="817" t="s">
        <v>18918</v>
      </c>
      <c r="E2952" s="819">
        <v>7000</v>
      </c>
      <c r="F2952" s="818" t="s">
        <v>4820</v>
      </c>
      <c r="G2952" s="817" t="s">
        <v>4821</v>
      </c>
      <c r="H2952" s="817" t="s">
        <v>18919</v>
      </c>
      <c r="I2952" s="817" t="s">
        <v>9279</v>
      </c>
      <c r="J2952" s="847" t="s">
        <v>1393</v>
      </c>
      <c r="K2952" s="852">
        <v>1</v>
      </c>
      <c r="L2952" s="821">
        <v>3</v>
      </c>
      <c r="M2952" s="853">
        <v>20830.2</v>
      </c>
      <c r="N2952" s="849">
        <v>4</v>
      </c>
      <c r="O2952" s="821">
        <v>6</v>
      </c>
      <c r="P2952" s="823">
        <v>43244.900000000009</v>
      </c>
      <c r="Q2952" s="771"/>
    </row>
    <row r="2953" spans="1:17" s="770" customFormat="1" ht="36">
      <c r="A2953" s="822" t="s">
        <v>18882</v>
      </c>
      <c r="B2953" s="817" t="s">
        <v>7471</v>
      </c>
      <c r="C2953" s="818" t="s">
        <v>73</v>
      </c>
      <c r="D2953" s="817" t="s">
        <v>18920</v>
      </c>
      <c r="E2953" s="819">
        <v>6500</v>
      </c>
      <c r="F2953" s="818" t="s">
        <v>18921</v>
      </c>
      <c r="G2953" s="817" t="s">
        <v>18922</v>
      </c>
      <c r="H2953" s="817" t="s">
        <v>18923</v>
      </c>
      <c r="I2953" s="817" t="s">
        <v>9279</v>
      </c>
      <c r="J2953" s="847" t="s">
        <v>6627</v>
      </c>
      <c r="K2953" s="852">
        <v>1</v>
      </c>
      <c r="L2953" s="821">
        <v>3</v>
      </c>
      <c r="M2953" s="853">
        <v>19380.2</v>
      </c>
      <c r="N2953" s="849">
        <v>4</v>
      </c>
      <c r="O2953" s="821">
        <v>6</v>
      </c>
      <c r="P2953" s="823">
        <v>40244.900000000009</v>
      </c>
      <c r="Q2953" s="771"/>
    </row>
    <row r="2954" spans="1:17" s="770" customFormat="1" ht="24">
      <c r="A2954" s="822" t="s">
        <v>18882</v>
      </c>
      <c r="B2954" s="817" t="s">
        <v>7471</v>
      </c>
      <c r="C2954" s="818" t="s">
        <v>73</v>
      </c>
      <c r="D2954" s="817" t="s">
        <v>18924</v>
      </c>
      <c r="E2954" s="819">
        <v>7000</v>
      </c>
      <c r="F2954" s="818" t="s">
        <v>4855</v>
      </c>
      <c r="G2954" s="817" t="s">
        <v>4856</v>
      </c>
      <c r="H2954" s="817" t="s">
        <v>951</v>
      </c>
      <c r="I2954" s="817" t="s">
        <v>9279</v>
      </c>
      <c r="J2954" s="847" t="s">
        <v>952</v>
      </c>
      <c r="K2954" s="852">
        <v>1</v>
      </c>
      <c r="L2954" s="821">
        <v>3</v>
      </c>
      <c r="M2954" s="853">
        <v>20830.2</v>
      </c>
      <c r="N2954" s="849">
        <v>4</v>
      </c>
      <c r="O2954" s="821">
        <v>6</v>
      </c>
      <c r="P2954" s="823">
        <v>43242</v>
      </c>
      <c r="Q2954" s="771"/>
    </row>
    <row r="2955" spans="1:17" s="770" customFormat="1" ht="24">
      <c r="A2955" s="822" t="s">
        <v>18882</v>
      </c>
      <c r="B2955" s="817" t="s">
        <v>7471</v>
      </c>
      <c r="C2955" s="818" t="s">
        <v>73</v>
      </c>
      <c r="D2955" s="817" t="s">
        <v>18925</v>
      </c>
      <c r="E2955" s="819">
        <v>6000</v>
      </c>
      <c r="F2955" s="818" t="s">
        <v>18926</v>
      </c>
      <c r="G2955" s="817" t="s">
        <v>18927</v>
      </c>
      <c r="H2955" s="817" t="s">
        <v>1067</v>
      </c>
      <c r="I2955" s="817" t="s">
        <v>9279</v>
      </c>
      <c r="J2955" s="847" t="s">
        <v>825</v>
      </c>
      <c r="K2955" s="852">
        <v>1</v>
      </c>
      <c r="L2955" s="821">
        <v>3</v>
      </c>
      <c r="M2955" s="853">
        <v>17830.2</v>
      </c>
      <c r="N2955" s="849">
        <v>3</v>
      </c>
      <c r="O2955" s="821">
        <v>6</v>
      </c>
      <c r="P2955" s="823">
        <v>37282.0285714286</v>
      </c>
      <c r="Q2955" s="771"/>
    </row>
    <row r="2956" spans="1:17" s="770" customFormat="1" ht="24">
      <c r="A2956" s="822" t="s">
        <v>18882</v>
      </c>
      <c r="B2956" s="817" t="s">
        <v>7471</v>
      </c>
      <c r="C2956" s="818" t="s">
        <v>73</v>
      </c>
      <c r="D2956" s="817" t="s">
        <v>18928</v>
      </c>
      <c r="E2956" s="819">
        <v>7000</v>
      </c>
      <c r="F2956" s="818" t="s">
        <v>18929</v>
      </c>
      <c r="G2956" s="817" t="s">
        <v>18930</v>
      </c>
      <c r="H2956" s="817" t="s">
        <v>1061</v>
      </c>
      <c r="I2956" s="817" t="s">
        <v>9279</v>
      </c>
      <c r="J2956" s="847" t="s">
        <v>4520</v>
      </c>
      <c r="K2956" s="852">
        <v>1</v>
      </c>
      <c r="L2956" s="821">
        <v>3</v>
      </c>
      <c r="M2956" s="853">
        <v>20830.2</v>
      </c>
      <c r="N2956" s="849">
        <v>4</v>
      </c>
      <c r="O2956" s="821">
        <v>6</v>
      </c>
      <c r="P2956" s="823">
        <v>43244.900000000009</v>
      </c>
      <c r="Q2956" s="771"/>
    </row>
    <row r="2957" spans="1:17" s="770" customFormat="1" ht="24">
      <c r="A2957" s="822" t="s">
        <v>18882</v>
      </c>
      <c r="B2957" s="817" t="s">
        <v>7471</v>
      </c>
      <c r="C2957" s="818" t="s">
        <v>73</v>
      </c>
      <c r="D2957" s="817" t="s">
        <v>4238</v>
      </c>
      <c r="E2957" s="819">
        <v>5000</v>
      </c>
      <c r="F2957" s="818" t="s">
        <v>18931</v>
      </c>
      <c r="G2957" s="817" t="s">
        <v>18932</v>
      </c>
      <c r="H2957" s="817" t="s">
        <v>18923</v>
      </c>
      <c r="I2957" s="817" t="s">
        <v>9279</v>
      </c>
      <c r="J2957" s="847" t="s">
        <v>3289</v>
      </c>
      <c r="K2957" s="852">
        <v>1</v>
      </c>
      <c r="L2957" s="821">
        <v>2</v>
      </c>
      <c r="M2957" s="853">
        <v>9476.7966666666689</v>
      </c>
      <c r="N2957" s="849">
        <v>4</v>
      </c>
      <c r="O2957" s="821">
        <v>6</v>
      </c>
      <c r="P2957" s="823">
        <v>31244.9</v>
      </c>
      <c r="Q2957" s="771"/>
    </row>
    <row r="2958" spans="1:17" s="770" customFormat="1" ht="24">
      <c r="A2958" s="822" t="s">
        <v>18882</v>
      </c>
      <c r="B2958" s="817" t="s">
        <v>7471</v>
      </c>
      <c r="C2958" s="818" t="s">
        <v>73</v>
      </c>
      <c r="D2958" s="817" t="s">
        <v>1929</v>
      </c>
      <c r="E2958" s="819">
        <v>3000</v>
      </c>
      <c r="F2958" s="818" t="s">
        <v>18933</v>
      </c>
      <c r="G2958" s="817" t="s">
        <v>18934</v>
      </c>
      <c r="H2958" s="817" t="s">
        <v>888</v>
      </c>
      <c r="I2958" s="817" t="s">
        <v>18891</v>
      </c>
      <c r="J2958" s="847" t="s">
        <v>3755</v>
      </c>
      <c r="K2958" s="852">
        <v>1</v>
      </c>
      <c r="L2958" s="821">
        <v>3</v>
      </c>
      <c r="M2958" s="853">
        <v>8920.2000000000007</v>
      </c>
      <c r="N2958" s="849">
        <v>4</v>
      </c>
      <c r="O2958" s="821">
        <v>6</v>
      </c>
      <c r="P2958" s="823">
        <v>19244.900000000005</v>
      </c>
      <c r="Q2958" s="771"/>
    </row>
    <row r="2959" spans="1:17" s="770" customFormat="1" ht="24">
      <c r="A2959" s="822" t="s">
        <v>18882</v>
      </c>
      <c r="B2959" s="817" t="s">
        <v>7471</v>
      </c>
      <c r="C2959" s="818" t="s">
        <v>73</v>
      </c>
      <c r="D2959" s="817" t="s">
        <v>4114</v>
      </c>
      <c r="E2959" s="819">
        <v>3500</v>
      </c>
      <c r="F2959" s="818" t="s">
        <v>18935</v>
      </c>
      <c r="G2959" s="817" t="s">
        <v>18936</v>
      </c>
      <c r="H2959" s="817" t="s">
        <v>888</v>
      </c>
      <c r="I2959" s="817" t="s">
        <v>18891</v>
      </c>
      <c r="J2959" s="847" t="s">
        <v>3755</v>
      </c>
      <c r="K2959" s="852">
        <v>1</v>
      </c>
      <c r="L2959" s="821">
        <v>3</v>
      </c>
      <c r="M2959" s="853">
        <v>10227.200000000001</v>
      </c>
      <c r="N2959" s="849">
        <v>1</v>
      </c>
      <c r="O2959" s="821">
        <v>1</v>
      </c>
      <c r="P2959" s="823">
        <v>1690.8200000000002</v>
      </c>
      <c r="Q2959" s="771"/>
    </row>
    <row r="2960" spans="1:17" s="770" customFormat="1" ht="24">
      <c r="A2960" s="822" t="s">
        <v>18882</v>
      </c>
      <c r="B2960" s="817" t="s">
        <v>7471</v>
      </c>
      <c r="C2960" s="818" t="s">
        <v>73</v>
      </c>
      <c r="D2960" s="817" t="s">
        <v>18937</v>
      </c>
      <c r="E2960" s="819">
        <v>7000</v>
      </c>
      <c r="F2960" s="818" t="s">
        <v>18938</v>
      </c>
      <c r="G2960" s="817" t="s">
        <v>18939</v>
      </c>
      <c r="H2960" s="817" t="s">
        <v>1936</v>
      </c>
      <c r="I2960" s="817" t="s">
        <v>9279</v>
      </c>
      <c r="J2960" s="847" t="s">
        <v>952</v>
      </c>
      <c r="K2960" s="852">
        <v>1</v>
      </c>
      <c r="L2960" s="821">
        <v>3</v>
      </c>
      <c r="M2960" s="853">
        <v>20830.2</v>
      </c>
      <c r="N2960" s="849">
        <v>4</v>
      </c>
      <c r="O2960" s="821">
        <v>6</v>
      </c>
      <c r="P2960" s="823">
        <v>43244.900000000009</v>
      </c>
      <c r="Q2960" s="771"/>
    </row>
    <row r="2961" spans="1:17" s="770" customFormat="1" ht="24">
      <c r="A2961" s="822" t="s">
        <v>18882</v>
      </c>
      <c r="B2961" s="817" t="s">
        <v>7471</v>
      </c>
      <c r="C2961" s="818" t="s">
        <v>73</v>
      </c>
      <c r="D2961" s="817" t="s">
        <v>18940</v>
      </c>
      <c r="E2961" s="819">
        <v>9000</v>
      </c>
      <c r="F2961" s="818" t="s">
        <v>4978</v>
      </c>
      <c r="G2961" s="817" t="s">
        <v>4979</v>
      </c>
      <c r="H2961" s="817" t="s">
        <v>1988</v>
      </c>
      <c r="I2961" s="817" t="s">
        <v>9279</v>
      </c>
      <c r="J2961" s="847" t="s">
        <v>887</v>
      </c>
      <c r="K2961" s="852">
        <v>1</v>
      </c>
      <c r="L2961" s="821">
        <v>3</v>
      </c>
      <c r="M2961" s="853">
        <v>26630.2</v>
      </c>
      <c r="N2961" s="849">
        <v>4</v>
      </c>
      <c r="O2961" s="821">
        <v>6</v>
      </c>
      <c r="P2961" s="823">
        <v>55244.9</v>
      </c>
      <c r="Q2961" s="771"/>
    </row>
    <row r="2962" spans="1:17" s="770" customFormat="1" ht="24">
      <c r="A2962" s="822" t="s">
        <v>18882</v>
      </c>
      <c r="B2962" s="817" t="s">
        <v>7471</v>
      </c>
      <c r="C2962" s="818" t="s">
        <v>73</v>
      </c>
      <c r="D2962" s="817" t="s">
        <v>4184</v>
      </c>
      <c r="E2962" s="819">
        <v>2600</v>
      </c>
      <c r="F2962" s="818" t="s">
        <v>18941</v>
      </c>
      <c r="G2962" s="817" t="s">
        <v>18942</v>
      </c>
      <c r="H2962" s="817" t="s">
        <v>18943</v>
      </c>
      <c r="I2962" s="817" t="s">
        <v>18891</v>
      </c>
      <c r="J2962" s="847" t="s">
        <v>18943</v>
      </c>
      <c r="K2962" s="852">
        <v>1</v>
      </c>
      <c r="L2962" s="821">
        <v>3</v>
      </c>
      <c r="M2962" s="853">
        <v>7720.2</v>
      </c>
      <c r="N2962" s="849">
        <v>4</v>
      </c>
      <c r="O2962" s="821">
        <v>6</v>
      </c>
      <c r="P2962" s="823">
        <v>16844.900000000005</v>
      </c>
      <c r="Q2962" s="771"/>
    </row>
    <row r="2963" spans="1:17" s="770" customFormat="1" ht="24">
      <c r="A2963" s="822" t="s">
        <v>18882</v>
      </c>
      <c r="B2963" s="817" t="s">
        <v>7471</v>
      </c>
      <c r="C2963" s="818" t="s">
        <v>73</v>
      </c>
      <c r="D2963" s="817" t="s">
        <v>18944</v>
      </c>
      <c r="E2963" s="819">
        <v>4500</v>
      </c>
      <c r="F2963" s="818" t="s">
        <v>18945</v>
      </c>
      <c r="G2963" s="817" t="s">
        <v>18946</v>
      </c>
      <c r="H2963" s="817" t="s">
        <v>920</v>
      </c>
      <c r="I2963" s="817" t="s">
        <v>18891</v>
      </c>
      <c r="J2963" s="847" t="s">
        <v>1160</v>
      </c>
      <c r="K2963" s="852">
        <v>1</v>
      </c>
      <c r="L2963" s="821">
        <v>2</v>
      </c>
      <c r="M2963" s="853">
        <v>8560.1299999999992</v>
      </c>
      <c r="N2963" s="849">
        <v>4</v>
      </c>
      <c r="O2963" s="821">
        <v>6</v>
      </c>
      <c r="P2963" s="823">
        <v>28244.9</v>
      </c>
      <c r="Q2963" s="771"/>
    </row>
    <row r="2964" spans="1:17" s="770" customFormat="1" ht="24">
      <c r="A2964" s="822" t="s">
        <v>18882</v>
      </c>
      <c r="B2964" s="817" t="s">
        <v>7471</v>
      </c>
      <c r="C2964" s="818" t="s">
        <v>73</v>
      </c>
      <c r="D2964" s="817" t="s">
        <v>18947</v>
      </c>
      <c r="E2964" s="819">
        <v>11000</v>
      </c>
      <c r="F2964" s="818" t="s">
        <v>18948</v>
      </c>
      <c r="G2964" s="817" t="s">
        <v>18949</v>
      </c>
      <c r="H2964" s="817" t="s">
        <v>1936</v>
      </c>
      <c r="I2964" s="817" t="s">
        <v>9279</v>
      </c>
      <c r="J2964" s="847" t="s">
        <v>952</v>
      </c>
      <c r="K2964" s="852">
        <v>1</v>
      </c>
      <c r="L2964" s="821">
        <v>2</v>
      </c>
      <c r="M2964" s="853">
        <v>20476.796666666673</v>
      </c>
      <c r="N2964" s="849">
        <v>4</v>
      </c>
      <c r="O2964" s="821">
        <v>6</v>
      </c>
      <c r="P2964" s="823">
        <v>67244.89999999998</v>
      </c>
      <c r="Q2964" s="771"/>
    </row>
    <row r="2965" spans="1:17" s="770" customFormat="1" ht="24">
      <c r="A2965" s="822" t="s">
        <v>18882</v>
      </c>
      <c r="B2965" s="817" t="s">
        <v>7471</v>
      </c>
      <c r="C2965" s="818" t="s">
        <v>73</v>
      </c>
      <c r="D2965" s="817" t="s">
        <v>18950</v>
      </c>
      <c r="E2965" s="819">
        <v>5000</v>
      </c>
      <c r="F2965" s="818" t="s">
        <v>18951</v>
      </c>
      <c r="G2965" s="817" t="s">
        <v>18952</v>
      </c>
      <c r="H2965" s="817" t="s">
        <v>18953</v>
      </c>
      <c r="I2965" s="817" t="s">
        <v>9279</v>
      </c>
      <c r="J2965" s="847" t="s">
        <v>887</v>
      </c>
      <c r="K2965" s="852">
        <v>1</v>
      </c>
      <c r="L2965" s="821">
        <v>3</v>
      </c>
      <c r="M2965" s="853">
        <v>14477.2</v>
      </c>
      <c r="N2965" s="849">
        <v>4</v>
      </c>
      <c r="O2965" s="821">
        <v>6</v>
      </c>
      <c r="P2965" s="823">
        <v>31244.9</v>
      </c>
      <c r="Q2965" s="771"/>
    </row>
    <row r="2966" spans="1:17" s="770" customFormat="1" ht="24">
      <c r="A2966" s="822" t="s">
        <v>18882</v>
      </c>
      <c r="B2966" s="817" t="s">
        <v>7471</v>
      </c>
      <c r="C2966" s="818" t="s">
        <v>73</v>
      </c>
      <c r="D2966" s="817" t="s">
        <v>11800</v>
      </c>
      <c r="E2966" s="819">
        <v>6500</v>
      </c>
      <c r="F2966" s="818" t="s">
        <v>18954</v>
      </c>
      <c r="G2966" s="817" t="s">
        <v>18955</v>
      </c>
      <c r="H2966" s="817" t="s">
        <v>1936</v>
      </c>
      <c r="I2966" s="817" t="s">
        <v>9279</v>
      </c>
      <c r="J2966" s="847" t="s">
        <v>952</v>
      </c>
      <c r="K2966" s="852">
        <v>1</v>
      </c>
      <c r="L2966" s="821">
        <v>1</v>
      </c>
      <c r="M2966" s="853">
        <v>5530.07</v>
      </c>
      <c r="N2966" s="849">
        <v>4</v>
      </c>
      <c r="O2966" s="821">
        <v>6</v>
      </c>
      <c r="P2966" s="823">
        <v>40244.900000000009</v>
      </c>
      <c r="Q2966" s="771"/>
    </row>
    <row r="2967" spans="1:17" s="770" customFormat="1" ht="24">
      <c r="A2967" s="822" t="s">
        <v>18882</v>
      </c>
      <c r="B2967" s="817" t="s">
        <v>7471</v>
      </c>
      <c r="C2967" s="818" t="s">
        <v>73</v>
      </c>
      <c r="D2967" s="817" t="s">
        <v>4114</v>
      </c>
      <c r="E2967" s="819">
        <v>3500</v>
      </c>
      <c r="F2967" s="818" t="s">
        <v>18956</v>
      </c>
      <c r="G2967" s="817" t="s">
        <v>18957</v>
      </c>
      <c r="H2967" s="817" t="s">
        <v>888</v>
      </c>
      <c r="I2967" s="817" t="s">
        <v>18891</v>
      </c>
      <c r="J2967" s="847" t="s">
        <v>3755</v>
      </c>
      <c r="K2967" s="852">
        <v>1</v>
      </c>
      <c r="L2967" s="821">
        <v>2</v>
      </c>
      <c r="M2967" s="853">
        <v>6726.8</v>
      </c>
      <c r="N2967" s="849">
        <v>1</v>
      </c>
      <c r="O2967" s="821">
        <v>1</v>
      </c>
      <c r="P2967" s="823">
        <v>3707</v>
      </c>
      <c r="Q2967" s="771"/>
    </row>
    <row r="2968" spans="1:17" s="770" customFormat="1" ht="36">
      <c r="A2968" s="822" t="s">
        <v>18882</v>
      </c>
      <c r="B2968" s="817" t="s">
        <v>7471</v>
      </c>
      <c r="C2968" s="818" t="s">
        <v>73</v>
      </c>
      <c r="D2968" s="817" t="s">
        <v>18958</v>
      </c>
      <c r="E2968" s="819">
        <v>5000</v>
      </c>
      <c r="F2968" s="818" t="s">
        <v>18959</v>
      </c>
      <c r="G2968" s="817" t="s">
        <v>18960</v>
      </c>
      <c r="H2968" s="817" t="s">
        <v>864</v>
      </c>
      <c r="I2968" s="817" t="s">
        <v>18891</v>
      </c>
      <c r="J2968" s="847" t="s">
        <v>2383</v>
      </c>
      <c r="K2968" s="852">
        <v>1</v>
      </c>
      <c r="L2968" s="821">
        <v>3</v>
      </c>
      <c r="M2968" s="853">
        <v>14477.2</v>
      </c>
      <c r="N2968" s="849">
        <v>4</v>
      </c>
      <c r="O2968" s="821">
        <v>6</v>
      </c>
      <c r="P2968" s="823">
        <v>31244.9</v>
      </c>
      <c r="Q2968" s="771"/>
    </row>
    <row r="2969" spans="1:17" s="770" customFormat="1" ht="24">
      <c r="A2969" s="822" t="s">
        <v>18882</v>
      </c>
      <c r="B2969" s="817" t="s">
        <v>7471</v>
      </c>
      <c r="C2969" s="818" t="s">
        <v>73</v>
      </c>
      <c r="D2969" s="817" t="s">
        <v>8910</v>
      </c>
      <c r="E2969" s="819">
        <v>6000</v>
      </c>
      <c r="F2969" s="818" t="s">
        <v>18961</v>
      </c>
      <c r="G2969" s="817" t="s">
        <v>18962</v>
      </c>
      <c r="H2969" s="817" t="s">
        <v>1936</v>
      </c>
      <c r="I2969" s="817" t="s">
        <v>9279</v>
      </c>
      <c r="J2969" s="847" t="s">
        <v>952</v>
      </c>
      <c r="K2969" s="852">
        <v>1</v>
      </c>
      <c r="L2969" s="821">
        <v>3</v>
      </c>
      <c r="M2969" s="853">
        <v>17830.2</v>
      </c>
      <c r="N2969" s="849">
        <v>4</v>
      </c>
      <c r="O2969" s="821">
        <v>6</v>
      </c>
      <c r="P2969" s="823">
        <v>37244.9</v>
      </c>
      <c r="Q2969" s="771"/>
    </row>
    <row r="2970" spans="1:17" s="770" customFormat="1" ht="48">
      <c r="A2970" s="822" t="s">
        <v>18882</v>
      </c>
      <c r="B2970" s="817" t="s">
        <v>7471</v>
      </c>
      <c r="C2970" s="818" t="s">
        <v>73</v>
      </c>
      <c r="D2970" s="817" t="s">
        <v>4259</v>
      </c>
      <c r="E2970" s="819">
        <v>6000</v>
      </c>
      <c r="F2970" s="818" t="s">
        <v>18963</v>
      </c>
      <c r="G2970" s="817" t="s">
        <v>18964</v>
      </c>
      <c r="H2970" s="817" t="s">
        <v>18897</v>
      </c>
      <c r="I2970" s="817" t="s">
        <v>9279</v>
      </c>
      <c r="J2970" s="847" t="s">
        <v>1525</v>
      </c>
      <c r="K2970" s="852">
        <v>1</v>
      </c>
      <c r="L2970" s="821">
        <v>3</v>
      </c>
      <c r="M2970" s="853">
        <v>17830.2</v>
      </c>
      <c r="N2970" s="849">
        <v>1</v>
      </c>
      <c r="O2970" s="821">
        <v>3</v>
      </c>
      <c r="P2970" s="823">
        <v>18621</v>
      </c>
      <c r="Q2970" s="771"/>
    </row>
    <row r="2971" spans="1:17" s="770" customFormat="1" ht="60">
      <c r="A2971" s="822" t="s">
        <v>18882</v>
      </c>
      <c r="B2971" s="817" t="s">
        <v>7471</v>
      </c>
      <c r="C2971" s="818" t="s">
        <v>73</v>
      </c>
      <c r="D2971" s="817" t="s">
        <v>18965</v>
      </c>
      <c r="E2971" s="819">
        <v>9000</v>
      </c>
      <c r="F2971" s="818" t="s">
        <v>18966</v>
      </c>
      <c r="G2971" s="817" t="s">
        <v>18967</v>
      </c>
      <c r="H2971" s="817" t="s">
        <v>18968</v>
      </c>
      <c r="I2971" s="817" t="s">
        <v>9279</v>
      </c>
      <c r="J2971" s="847" t="s">
        <v>4984</v>
      </c>
      <c r="K2971" s="852">
        <v>1</v>
      </c>
      <c r="L2971" s="821">
        <v>3</v>
      </c>
      <c r="M2971" s="853">
        <v>26630.2</v>
      </c>
      <c r="N2971" s="849">
        <v>4</v>
      </c>
      <c r="O2971" s="821">
        <v>6</v>
      </c>
      <c r="P2971" s="823">
        <v>55244.9</v>
      </c>
      <c r="Q2971" s="771"/>
    </row>
    <row r="2972" spans="1:17" s="770" customFormat="1" ht="24">
      <c r="A2972" s="822" t="s">
        <v>18882</v>
      </c>
      <c r="B2972" s="817" t="s">
        <v>7471</v>
      </c>
      <c r="C2972" s="818" t="s">
        <v>73</v>
      </c>
      <c r="D2972" s="817" t="s">
        <v>4184</v>
      </c>
      <c r="E2972" s="819">
        <v>2600</v>
      </c>
      <c r="F2972" s="818" t="s">
        <v>18969</v>
      </c>
      <c r="G2972" s="817" t="s">
        <v>18970</v>
      </c>
      <c r="H2972" s="817" t="s">
        <v>4184</v>
      </c>
      <c r="I2972" s="817" t="s">
        <v>3683</v>
      </c>
      <c r="J2972" s="847" t="s">
        <v>18971</v>
      </c>
      <c r="K2972" s="852">
        <v>1</v>
      </c>
      <c r="L2972" s="821">
        <v>3</v>
      </c>
      <c r="M2972" s="853">
        <v>7720.2</v>
      </c>
      <c r="N2972" s="849">
        <v>4</v>
      </c>
      <c r="O2972" s="821">
        <v>6</v>
      </c>
      <c r="P2972" s="823">
        <v>16844.900000000005</v>
      </c>
      <c r="Q2972" s="771"/>
    </row>
    <row r="2973" spans="1:17" s="770" customFormat="1" ht="48">
      <c r="A2973" s="822" t="s">
        <v>18882</v>
      </c>
      <c r="B2973" s="817" t="s">
        <v>7471</v>
      </c>
      <c r="C2973" s="818" t="s">
        <v>73</v>
      </c>
      <c r="D2973" s="817" t="s">
        <v>18898</v>
      </c>
      <c r="E2973" s="819">
        <v>4500</v>
      </c>
      <c r="F2973" s="818" t="s">
        <v>18972</v>
      </c>
      <c r="G2973" s="817" t="s">
        <v>18973</v>
      </c>
      <c r="H2973" s="817" t="s">
        <v>18974</v>
      </c>
      <c r="I2973" s="817" t="s">
        <v>9279</v>
      </c>
      <c r="J2973" s="847" t="s">
        <v>1525</v>
      </c>
      <c r="K2973" s="852">
        <v>1</v>
      </c>
      <c r="L2973" s="821">
        <v>2</v>
      </c>
      <c r="M2973" s="853">
        <v>8560.1299999999992</v>
      </c>
      <c r="N2973" s="849">
        <v>4</v>
      </c>
      <c r="O2973" s="821">
        <v>6</v>
      </c>
      <c r="P2973" s="823">
        <v>28244.9</v>
      </c>
      <c r="Q2973" s="771"/>
    </row>
    <row r="2974" spans="1:17" s="770" customFormat="1" ht="24">
      <c r="A2974" s="822" t="s">
        <v>18882</v>
      </c>
      <c r="B2974" s="817" t="s">
        <v>7471</v>
      </c>
      <c r="C2974" s="818" t="s">
        <v>73</v>
      </c>
      <c r="D2974" s="817" t="s">
        <v>4184</v>
      </c>
      <c r="E2974" s="819">
        <v>2600</v>
      </c>
      <c r="F2974" s="818" t="s">
        <v>18975</v>
      </c>
      <c r="G2974" s="817" t="s">
        <v>18976</v>
      </c>
      <c r="H2974" s="817" t="s">
        <v>4184</v>
      </c>
      <c r="I2974" s="817" t="s">
        <v>3683</v>
      </c>
      <c r="J2974" s="847" t="s">
        <v>18977</v>
      </c>
      <c r="K2974" s="852">
        <v>1</v>
      </c>
      <c r="L2974" s="821">
        <v>3</v>
      </c>
      <c r="M2974" s="853">
        <v>7720.2</v>
      </c>
      <c r="N2974" s="849">
        <v>4</v>
      </c>
      <c r="O2974" s="821">
        <v>6</v>
      </c>
      <c r="P2974" s="823">
        <v>16844.900000000005</v>
      </c>
      <c r="Q2974" s="771"/>
    </row>
    <row r="2975" spans="1:17" s="770" customFormat="1" ht="48">
      <c r="A2975" s="822" t="s">
        <v>18882</v>
      </c>
      <c r="B2975" s="817" t="s">
        <v>7471</v>
      </c>
      <c r="C2975" s="818" t="s">
        <v>73</v>
      </c>
      <c r="D2975" s="817" t="s">
        <v>4114</v>
      </c>
      <c r="E2975" s="819">
        <v>3500</v>
      </c>
      <c r="F2975" s="818" t="s">
        <v>18978</v>
      </c>
      <c r="G2975" s="817" t="s">
        <v>18979</v>
      </c>
      <c r="H2975" s="817" t="s">
        <v>18980</v>
      </c>
      <c r="I2975" s="817" t="s">
        <v>9279</v>
      </c>
      <c r="J2975" s="847" t="s">
        <v>887</v>
      </c>
      <c r="K2975" s="852">
        <v>1</v>
      </c>
      <c r="L2975" s="821">
        <v>2</v>
      </c>
      <c r="M2975" s="853">
        <v>6726.8</v>
      </c>
      <c r="N2975" s="849">
        <v>4</v>
      </c>
      <c r="O2975" s="821">
        <v>6</v>
      </c>
      <c r="P2975" s="823">
        <v>22244.900000000005</v>
      </c>
      <c r="Q2975" s="771"/>
    </row>
    <row r="2976" spans="1:17" s="770" customFormat="1" ht="24">
      <c r="A2976" s="822" t="s">
        <v>18882</v>
      </c>
      <c r="B2976" s="817" t="s">
        <v>7471</v>
      </c>
      <c r="C2976" s="818" t="s">
        <v>73</v>
      </c>
      <c r="D2976" s="817" t="s">
        <v>18981</v>
      </c>
      <c r="E2976" s="819">
        <v>7000</v>
      </c>
      <c r="F2976" s="818" t="s">
        <v>5527</v>
      </c>
      <c r="G2976" s="817" t="s">
        <v>5528</v>
      </c>
      <c r="H2976" s="817" t="s">
        <v>987</v>
      </c>
      <c r="I2976" s="817" t="s">
        <v>9279</v>
      </c>
      <c r="J2976" s="847" t="s">
        <v>5529</v>
      </c>
      <c r="K2976" s="852">
        <v>1</v>
      </c>
      <c r="L2976" s="821">
        <v>2</v>
      </c>
      <c r="M2976" s="853">
        <v>13143.46333333333</v>
      </c>
      <c r="N2976" s="849">
        <v>4</v>
      </c>
      <c r="O2976" s="821">
        <v>6</v>
      </c>
      <c r="P2976" s="823">
        <v>43244.900000000009</v>
      </c>
      <c r="Q2976" s="771"/>
    </row>
    <row r="2977" spans="1:17" s="770" customFormat="1" ht="24">
      <c r="A2977" s="822" t="s">
        <v>18882</v>
      </c>
      <c r="B2977" s="817" t="s">
        <v>7471</v>
      </c>
      <c r="C2977" s="818" t="s">
        <v>73</v>
      </c>
      <c r="D2977" s="817" t="s">
        <v>18982</v>
      </c>
      <c r="E2977" s="819">
        <v>9000</v>
      </c>
      <c r="F2977" s="818" t="s">
        <v>18983</v>
      </c>
      <c r="G2977" s="817" t="s">
        <v>18984</v>
      </c>
      <c r="H2977" s="817" t="s">
        <v>1415</v>
      </c>
      <c r="I2977" s="817" t="s">
        <v>9279</v>
      </c>
      <c r="J2977" s="847" t="s">
        <v>1688</v>
      </c>
      <c r="K2977" s="852">
        <v>1</v>
      </c>
      <c r="L2977" s="821">
        <v>3</v>
      </c>
      <c r="M2977" s="853">
        <v>25940.2</v>
      </c>
      <c r="N2977" s="849">
        <v>4</v>
      </c>
      <c r="O2977" s="821">
        <v>6</v>
      </c>
      <c r="P2977" s="823">
        <v>55244.9</v>
      </c>
      <c r="Q2977" s="771"/>
    </row>
    <row r="2978" spans="1:17" s="770" customFormat="1" ht="24">
      <c r="A2978" s="822" t="s">
        <v>18882</v>
      </c>
      <c r="B2978" s="817" t="s">
        <v>7471</v>
      </c>
      <c r="C2978" s="818" t="s">
        <v>73</v>
      </c>
      <c r="D2978" s="817" t="s">
        <v>4238</v>
      </c>
      <c r="E2978" s="819">
        <v>5000</v>
      </c>
      <c r="F2978" s="818" t="s">
        <v>4477</v>
      </c>
      <c r="G2978" s="817" t="s">
        <v>4478</v>
      </c>
      <c r="H2978" s="817" t="s">
        <v>1427</v>
      </c>
      <c r="I2978" s="817" t="s">
        <v>9279</v>
      </c>
      <c r="J2978" s="847" t="s">
        <v>3289</v>
      </c>
      <c r="K2978" s="852" t="s">
        <v>389</v>
      </c>
      <c r="L2978" s="821" t="s">
        <v>389</v>
      </c>
      <c r="M2978" s="853" t="s">
        <v>389</v>
      </c>
      <c r="N2978" s="849">
        <v>3</v>
      </c>
      <c r="O2978" s="821">
        <v>6</v>
      </c>
      <c r="P2978" s="823">
        <v>31242</v>
      </c>
      <c r="Q2978" s="771"/>
    </row>
    <row r="2979" spans="1:17" s="770" customFormat="1" ht="24">
      <c r="A2979" s="822" t="s">
        <v>18882</v>
      </c>
      <c r="B2979" s="817" t="s">
        <v>7471</v>
      </c>
      <c r="C2979" s="818" t="s">
        <v>73</v>
      </c>
      <c r="D2979" s="817" t="s">
        <v>17927</v>
      </c>
      <c r="E2979" s="819">
        <v>6000</v>
      </c>
      <c r="F2979" s="818" t="s">
        <v>4503</v>
      </c>
      <c r="G2979" s="817" t="s">
        <v>4504</v>
      </c>
      <c r="H2979" s="817" t="s">
        <v>1936</v>
      </c>
      <c r="I2979" s="817" t="s">
        <v>9279</v>
      </c>
      <c r="J2979" s="847" t="s">
        <v>5567</v>
      </c>
      <c r="K2979" s="852" t="s">
        <v>389</v>
      </c>
      <c r="L2979" s="821" t="s">
        <v>389</v>
      </c>
      <c r="M2979" s="853" t="s">
        <v>389</v>
      </c>
      <c r="N2979" s="849">
        <v>3</v>
      </c>
      <c r="O2979" s="821">
        <v>4</v>
      </c>
      <c r="P2979" s="823">
        <v>24828</v>
      </c>
      <c r="Q2979" s="771"/>
    </row>
    <row r="2980" spans="1:17" s="770" customFormat="1" ht="24">
      <c r="A2980" s="822" t="s">
        <v>18882</v>
      </c>
      <c r="B2980" s="817" t="s">
        <v>7471</v>
      </c>
      <c r="C2980" s="818" t="s">
        <v>73</v>
      </c>
      <c r="D2980" s="817" t="s">
        <v>17965</v>
      </c>
      <c r="E2980" s="819">
        <v>8000</v>
      </c>
      <c r="F2980" s="818" t="s">
        <v>4580</v>
      </c>
      <c r="G2980" s="817" t="s">
        <v>4581</v>
      </c>
      <c r="H2980" s="817" t="s">
        <v>1936</v>
      </c>
      <c r="I2980" s="817" t="s">
        <v>9279</v>
      </c>
      <c r="J2980" s="847" t="s">
        <v>952</v>
      </c>
      <c r="K2980" s="852" t="s">
        <v>389</v>
      </c>
      <c r="L2980" s="821" t="s">
        <v>389</v>
      </c>
      <c r="M2980" s="853" t="s">
        <v>389</v>
      </c>
      <c r="N2980" s="849">
        <v>3</v>
      </c>
      <c r="O2980" s="821">
        <v>6</v>
      </c>
      <c r="P2980" s="823">
        <v>49242</v>
      </c>
      <c r="Q2980" s="771"/>
    </row>
    <row r="2981" spans="1:17" s="770" customFormat="1" ht="24">
      <c r="A2981" s="822" t="s">
        <v>18882</v>
      </c>
      <c r="B2981" s="817" t="s">
        <v>7471</v>
      </c>
      <c r="C2981" s="818" t="s">
        <v>73</v>
      </c>
      <c r="D2981" s="817" t="s">
        <v>18052</v>
      </c>
      <c r="E2981" s="819">
        <v>5000</v>
      </c>
      <c r="F2981" s="818" t="s">
        <v>4652</v>
      </c>
      <c r="G2981" s="817" t="s">
        <v>4653</v>
      </c>
      <c r="H2981" s="817" t="s">
        <v>956</v>
      </c>
      <c r="I2981" s="817" t="s">
        <v>9279</v>
      </c>
      <c r="J2981" s="847" t="s">
        <v>812</v>
      </c>
      <c r="K2981" s="852" t="s">
        <v>389</v>
      </c>
      <c r="L2981" s="821" t="s">
        <v>389</v>
      </c>
      <c r="M2981" s="853" t="s">
        <v>389</v>
      </c>
      <c r="N2981" s="849">
        <v>3</v>
      </c>
      <c r="O2981" s="821">
        <v>4</v>
      </c>
      <c r="P2981" s="823">
        <v>20828</v>
      </c>
      <c r="Q2981" s="771"/>
    </row>
    <row r="2982" spans="1:17" s="770" customFormat="1" ht="24">
      <c r="A2982" s="822" t="s">
        <v>18882</v>
      </c>
      <c r="B2982" s="817" t="s">
        <v>7471</v>
      </c>
      <c r="C2982" s="818" t="s">
        <v>73</v>
      </c>
      <c r="D2982" s="817" t="s">
        <v>4184</v>
      </c>
      <c r="E2982" s="819">
        <v>2600</v>
      </c>
      <c r="F2982" s="818" t="s">
        <v>4708</v>
      </c>
      <c r="G2982" s="817" t="s">
        <v>4709</v>
      </c>
      <c r="H2982" s="817" t="s">
        <v>4184</v>
      </c>
      <c r="I2982" s="817" t="s">
        <v>3683</v>
      </c>
      <c r="J2982" s="847" t="s">
        <v>18985</v>
      </c>
      <c r="K2982" s="852" t="s">
        <v>389</v>
      </c>
      <c r="L2982" s="821" t="s">
        <v>389</v>
      </c>
      <c r="M2982" s="853" t="s">
        <v>389</v>
      </c>
      <c r="N2982" s="849">
        <v>3</v>
      </c>
      <c r="O2982" s="821">
        <v>6</v>
      </c>
      <c r="P2982" s="823">
        <v>16842</v>
      </c>
      <c r="Q2982" s="771"/>
    </row>
    <row r="2983" spans="1:17" s="770" customFormat="1" ht="24">
      <c r="A2983" s="822" t="s">
        <v>18882</v>
      </c>
      <c r="B2983" s="817" t="s">
        <v>7471</v>
      </c>
      <c r="C2983" s="818" t="s">
        <v>73</v>
      </c>
      <c r="D2983" s="817" t="s">
        <v>18013</v>
      </c>
      <c r="E2983" s="819">
        <v>5000</v>
      </c>
      <c r="F2983" s="818" t="s">
        <v>4749</v>
      </c>
      <c r="G2983" s="817" t="s">
        <v>4750</v>
      </c>
      <c r="H2983" s="817" t="s">
        <v>1936</v>
      </c>
      <c r="I2983" s="817" t="s">
        <v>9279</v>
      </c>
      <c r="J2983" s="847" t="s">
        <v>952</v>
      </c>
      <c r="K2983" s="852" t="s">
        <v>389</v>
      </c>
      <c r="L2983" s="821" t="s">
        <v>389</v>
      </c>
      <c r="M2983" s="853" t="s">
        <v>389</v>
      </c>
      <c r="N2983" s="849">
        <v>3</v>
      </c>
      <c r="O2983" s="821">
        <v>6</v>
      </c>
      <c r="P2983" s="823">
        <v>31242</v>
      </c>
      <c r="Q2983" s="771"/>
    </row>
    <row r="2984" spans="1:17" s="770" customFormat="1" ht="36">
      <c r="A2984" s="822" t="s">
        <v>18882</v>
      </c>
      <c r="B2984" s="817" t="s">
        <v>7471</v>
      </c>
      <c r="C2984" s="818" t="s">
        <v>73</v>
      </c>
      <c r="D2984" s="817" t="s">
        <v>1929</v>
      </c>
      <c r="E2984" s="819">
        <v>3000</v>
      </c>
      <c r="F2984" s="818" t="s">
        <v>4806</v>
      </c>
      <c r="G2984" s="817" t="s">
        <v>4807</v>
      </c>
      <c r="H2984" s="820" t="s">
        <v>3913</v>
      </c>
      <c r="I2984" s="817" t="s">
        <v>18891</v>
      </c>
      <c r="J2984" s="847" t="s">
        <v>18986</v>
      </c>
      <c r="K2984" s="852" t="s">
        <v>389</v>
      </c>
      <c r="L2984" s="821" t="s">
        <v>389</v>
      </c>
      <c r="M2984" s="853" t="s">
        <v>389</v>
      </c>
      <c r="N2984" s="849">
        <v>3</v>
      </c>
      <c r="O2984" s="821">
        <v>6</v>
      </c>
      <c r="P2984" s="823">
        <v>19242</v>
      </c>
      <c r="Q2984" s="771"/>
    </row>
    <row r="2985" spans="1:17" s="770" customFormat="1" ht="24">
      <c r="A2985" s="822" t="s">
        <v>18882</v>
      </c>
      <c r="B2985" s="817" t="s">
        <v>7471</v>
      </c>
      <c r="C2985" s="818" t="s">
        <v>73</v>
      </c>
      <c r="D2985" s="817" t="s">
        <v>11800</v>
      </c>
      <c r="E2985" s="819">
        <v>6500</v>
      </c>
      <c r="F2985" s="818" t="s">
        <v>4837</v>
      </c>
      <c r="G2985" s="817" t="s">
        <v>4838</v>
      </c>
      <c r="H2985" s="817" t="s">
        <v>1936</v>
      </c>
      <c r="I2985" s="817" t="s">
        <v>9279</v>
      </c>
      <c r="J2985" s="847" t="s">
        <v>952</v>
      </c>
      <c r="K2985" s="852" t="s">
        <v>389</v>
      </c>
      <c r="L2985" s="821" t="s">
        <v>389</v>
      </c>
      <c r="M2985" s="853" t="s">
        <v>389</v>
      </c>
      <c r="N2985" s="849">
        <v>3</v>
      </c>
      <c r="O2985" s="821">
        <v>6</v>
      </c>
      <c r="P2985" s="823">
        <v>40242</v>
      </c>
      <c r="Q2985" s="771"/>
    </row>
    <row r="2986" spans="1:17" s="770" customFormat="1" ht="36">
      <c r="A2986" s="822" t="s">
        <v>18882</v>
      </c>
      <c r="B2986" s="817" t="s">
        <v>7471</v>
      </c>
      <c r="C2986" s="818" t="s">
        <v>73</v>
      </c>
      <c r="D2986" s="817" t="s">
        <v>18987</v>
      </c>
      <c r="E2986" s="819">
        <v>5000</v>
      </c>
      <c r="F2986" s="818" t="s">
        <v>5146</v>
      </c>
      <c r="G2986" s="817" t="s">
        <v>5147</v>
      </c>
      <c r="H2986" s="817" t="s">
        <v>4367</v>
      </c>
      <c r="I2986" s="817" t="s">
        <v>9279</v>
      </c>
      <c r="J2986" s="847" t="s">
        <v>4488</v>
      </c>
      <c r="K2986" s="852" t="s">
        <v>389</v>
      </c>
      <c r="L2986" s="821" t="s">
        <v>389</v>
      </c>
      <c r="M2986" s="853" t="s">
        <v>389</v>
      </c>
      <c r="N2986" s="849">
        <v>3</v>
      </c>
      <c r="O2986" s="821">
        <v>4</v>
      </c>
      <c r="P2986" s="823">
        <v>20828</v>
      </c>
      <c r="Q2986" s="771"/>
    </row>
    <row r="2987" spans="1:17" s="770" customFormat="1" ht="24">
      <c r="A2987" s="822" t="s">
        <v>18882</v>
      </c>
      <c r="B2987" s="817" t="s">
        <v>7471</v>
      </c>
      <c r="C2987" s="818" t="s">
        <v>73</v>
      </c>
      <c r="D2987" s="817" t="s">
        <v>4184</v>
      </c>
      <c r="E2987" s="819">
        <v>2600</v>
      </c>
      <c r="F2987" s="818" t="s">
        <v>5308</v>
      </c>
      <c r="G2987" s="817" t="s">
        <v>5309</v>
      </c>
      <c r="H2987" s="817" t="s">
        <v>4184</v>
      </c>
      <c r="I2987" s="817" t="s">
        <v>3683</v>
      </c>
      <c r="J2987" s="847" t="s">
        <v>18971</v>
      </c>
      <c r="K2987" s="852" t="s">
        <v>389</v>
      </c>
      <c r="L2987" s="821" t="s">
        <v>389</v>
      </c>
      <c r="M2987" s="853" t="s">
        <v>389</v>
      </c>
      <c r="N2987" s="849">
        <v>3</v>
      </c>
      <c r="O2987" s="821">
        <v>6</v>
      </c>
      <c r="P2987" s="823">
        <v>16842</v>
      </c>
      <c r="Q2987" s="771"/>
    </row>
    <row r="2988" spans="1:17" s="770" customFormat="1" ht="48">
      <c r="A2988" s="822" t="s">
        <v>18882</v>
      </c>
      <c r="B2988" s="817" t="s">
        <v>7471</v>
      </c>
      <c r="C2988" s="818" t="s">
        <v>73</v>
      </c>
      <c r="D2988" s="817" t="s">
        <v>18988</v>
      </c>
      <c r="E2988" s="819">
        <v>6000</v>
      </c>
      <c r="F2988" s="818" t="s">
        <v>5440</v>
      </c>
      <c r="G2988" s="817" t="s">
        <v>5441</v>
      </c>
      <c r="H2988" s="817" t="s">
        <v>18989</v>
      </c>
      <c r="I2988" s="817" t="s">
        <v>9279</v>
      </c>
      <c r="J2988" s="847" t="s">
        <v>7375</v>
      </c>
      <c r="K2988" s="852" t="s">
        <v>389</v>
      </c>
      <c r="L2988" s="821" t="s">
        <v>389</v>
      </c>
      <c r="M2988" s="853" t="s">
        <v>389</v>
      </c>
      <c r="N2988" s="849">
        <v>3</v>
      </c>
      <c r="O2988" s="821">
        <v>6</v>
      </c>
      <c r="P2988" s="823">
        <v>37242</v>
      </c>
      <c r="Q2988" s="771"/>
    </row>
    <row r="2989" spans="1:17" s="770" customFormat="1" ht="36">
      <c r="A2989" s="822" t="s">
        <v>18882</v>
      </c>
      <c r="B2989" s="817" t="s">
        <v>7471</v>
      </c>
      <c r="C2989" s="818" t="s">
        <v>73</v>
      </c>
      <c r="D2989" s="817" t="s">
        <v>17971</v>
      </c>
      <c r="E2989" s="819">
        <v>5000</v>
      </c>
      <c r="F2989" s="818" t="s">
        <v>5553</v>
      </c>
      <c r="G2989" s="817" t="s">
        <v>5554</v>
      </c>
      <c r="H2989" s="817" t="s">
        <v>10705</v>
      </c>
      <c r="I2989" s="817" t="s">
        <v>9279</v>
      </c>
      <c r="J2989" s="847" t="s">
        <v>4060</v>
      </c>
      <c r="K2989" s="852" t="s">
        <v>389</v>
      </c>
      <c r="L2989" s="821" t="s">
        <v>389</v>
      </c>
      <c r="M2989" s="853" t="s">
        <v>389</v>
      </c>
      <c r="N2989" s="849">
        <v>3</v>
      </c>
      <c r="O2989" s="821">
        <v>4</v>
      </c>
      <c r="P2989" s="823">
        <v>20828</v>
      </c>
      <c r="Q2989" s="771"/>
    </row>
    <row r="2990" spans="1:17" s="770" customFormat="1" ht="36">
      <c r="A2990" s="822" t="s">
        <v>18882</v>
      </c>
      <c r="B2990" s="817" t="s">
        <v>7471</v>
      </c>
      <c r="C2990" s="818" t="s">
        <v>73</v>
      </c>
      <c r="D2990" s="817" t="s">
        <v>18990</v>
      </c>
      <c r="E2990" s="819">
        <v>3000</v>
      </c>
      <c r="F2990" s="818" t="s">
        <v>18911</v>
      </c>
      <c r="G2990" s="817" t="s">
        <v>18912</v>
      </c>
      <c r="H2990" s="817" t="s">
        <v>864</v>
      </c>
      <c r="I2990" s="817" t="s">
        <v>18891</v>
      </c>
      <c r="J2990" s="847" t="s">
        <v>2383</v>
      </c>
      <c r="K2990" s="852" t="s">
        <v>389</v>
      </c>
      <c r="L2990" s="821" t="s">
        <v>389</v>
      </c>
      <c r="M2990" s="853" t="s">
        <v>389</v>
      </c>
      <c r="N2990" s="849">
        <v>4</v>
      </c>
      <c r="O2990" s="821">
        <v>5</v>
      </c>
      <c r="P2990" s="823">
        <v>16035</v>
      </c>
      <c r="Q2990" s="771"/>
    </row>
    <row r="2991" spans="1:17" s="770" customFormat="1" ht="15.75">
      <c r="A2991" s="2118" t="s">
        <v>538</v>
      </c>
      <c r="B2991" s="2119"/>
      <c r="C2991" s="2119"/>
      <c r="D2991" s="2119"/>
      <c r="E2991" s="2119"/>
      <c r="F2991" s="2119"/>
      <c r="G2991" s="2119"/>
      <c r="H2991" s="2119"/>
      <c r="I2991" s="2119"/>
      <c r="J2991" s="2119"/>
      <c r="K2991" s="2119"/>
      <c r="L2991" s="2119"/>
      <c r="M2991" s="2119"/>
      <c r="N2991" s="2119"/>
      <c r="O2991" s="2119"/>
      <c r="P2991" s="2120"/>
    </row>
    <row r="2992" spans="1:17" s="770" customFormat="1" ht="24">
      <c r="A2992" s="729" t="s">
        <v>18645</v>
      </c>
      <c r="B2992" s="693" t="s">
        <v>7471</v>
      </c>
      <c r="C2992" s="690" t="s">
        <v>73</v>
      </c>
      <c r="D2992" s="767" t="s">
        <v>5595</v>
      </c>
      <c r="E2992" s="691">
        <v>7500</v>
      </c>
      <c r="F2992" s="577" t="s">
        <v>5596</v>
      </c>
      <c r="G2992" s="583" t="s">
        <v>5597</v>
      </c>
      <c r="H2992" s="583" t="s">
        <v>4216</v>
      </c>
      <c r="I2992" s="583" t="s">
        <v>802</v>
      </c>
      <c r="J2992" s="843" t="s">
        <v>5598</v>
      </c>
      <c r="K2992" s="855" t="s">
        <v>455</v>
      </c>
      <c r="L2992" s="741">
        <v>4</v>
      </c>
      <c r="M2992" s="856">
        <v>25117.66</v>
      </c>
      <c r="N2992" s="831">
        <v>0</v>
      </c>
      <c r="O2992" s="741">
        <v>0</v>
      </c>
      <c r="P2992" s="692">
        <v>0</v>
      </c>
      <c r="Q2992" s="772"/>
    </row>
    <row r="2993" spans="1:17" s="770" customFormat="1" ht="36">
      <c r="A2993" s="729" t="s">
        <v>18645</v>
      </c>
      <c r="B2993" s="693" t="s">
        <v>7471</v>
      </c>
      <c r="C2993" s="690" t="s">
        <v>73</v>
      </c>
      <c r="D2993" s="767" t="s">
        <v>5599</v>
      </c>
      <c r="E2993" s="691">
        <v>10500</v>
      </c>
      <c r="F2993" s="577" t="s">
        <v>5600</v>
      </c>
      <c r="G2993" s="583" t="s">
        <v>5601</v>
      </c>
      <c r="H2993" s="583" t="s">
        <v>2051</v>
      </c>
      <c r="I2993" s="583" t="s">
        <v>921</v>
      </c>
      <c r="J2993" s="843" t="s">
        <v>5598</v>
      </c>
      <c r="K2993" s="855" t="s">
        <v>4163</v>
      </c>
      <c r="L2993" s="741">
        <v>0</v>
      </c>
      <c r="M2993" s="856">
        <v>0</v>
      </c>
      <c r="N2993" s="831">
        <v>1</v>
      </c>
      <c r="O2993" s="741">
        <v>2</v>
      </c>
      <c r="P2993" s="692">
        <v>32022.45</v>
      </c>
      <c r="Q2993" s="772"/>
    </row>
    <row r="2994" spans="1:17" s="770" customFormat="1" ht="36">
      <c r="A2994" s="729" t="s">
        <v>18645</v>
      </c>
      <c r="B2994" s="693" t="s">
        <v>7471</v>
      </c>
      <c r="C2994" s="690" t="s">
        <v>73</v>
      </c>
      <c r="D2994" s="767" t="s">
        <v>5602</v>
      </c>
      <c r="E2994" s="691">
        <v>6000</v>
      </c>
      <c r="F2994" s="577" t="s">
        <v>5603</v>
      </c>
      <c r="G2994" s="583" t="s">
        <v>5604</v>
      </c>
      <c r="H2994" s="583" t="s">
        <v>5605</v>
      </c>
      <c r="I2994" s="583" t="s">
        <v>802</v>
      </c>
      <c r="J2994" s="843" t="s">
        <v>5598</v>
      </c>
      <c r="K2994" s="855" t="s">
        <v>456</v>
      </c>
      <c r="L2994" s="741">
        <v>4</v>
      </c>
      <c r="M2994" s="856">
        <v>26420.34</v>
      </c>
      <c r="N2994" s="831">
        <v>1</v>
      </c>
      <c r="O2994" s="741">
        <v>6</v>
      </c>
      <c r="P2994" s="692">
        <v>36990.32</v>
      </c>
      <c r="Q2994" s="772"/>
    </row>
    <row r="2995" spans="1:17" s="770" customFormat="1" ht="24">
      <c r="A2995" s="729" t="s">
        <v>18645</v>
      </c>
      <c r="B2995" s="693" t="s">
        <v>7471</v>
      </c>
      <c r="C2995" s="690" t="s">
        <v>73</v>
      </c>
      <c r="D2995" s="580" t="s">
        <v>5606</v>
      </c>
      <c r="E2995" s="691">
        <v>5500</v>
      </c>
      <c r="F2995" s="577" t="s">
        <v>5607</v>
      </c>
      <c r="G2995" s="583" t="s">
        <v>5608</v>
      </c>
      <c r="H2995" s="583" t="s">
        <v>2002</v>
      </c>
      <c r="I2995" s="583" t="s">
        <v>802</v>
      </c>
      <c r="J2995" s="843" t="s">
        <v>5598</v>
      </c>
      <c r="K2995" s="855">
        <v>2</v>
      </c>
      <c r="L2995" s="760">
        <v>12</v>
      </c>
      <c r="M2995" s="856">
        <v>67853.08</v>
      </c>
      <c r="N2995" s="854">
        <v>1</v>
      </c>
      <c r="O2995" s="760">
        <v>6</v>
      </c>
      <c r="P2995" s="692">
        <v>34035.339999999997</v>
      </c>
      <c r="Q2995" s="772"/>
    </row>
    <row r="2996" spans="1:17" s="770" customFormat="1" ht="24">
      <c r="A2996" s="729" t="s">
        <v>18645</v>
      </c>
      <c r="B2996" s="693" t="s">
        <v>7471</v>
      </c>
      <c r="C2996" s="690" t="s">
        <v>73</v>
      </c>
      <c r="D2996" s="580" t="s">
        <v>5609</v>
      </c>
      <c r="E2996" s="691">
        <v>7500</v>
      </c>
      <c r="F2996" s="577" t="s">
        <v>5610</v>
      </c>
      <c r="G2996" s="583" t="s">
        <v>5611</v>
      </c>
      <c r="H2996" s="583" t="s">
        <v>1705</v>
      </c>
      <c r="I2996" s="583" t="s">
        <v>921</v>
      </c>
      <c r="J2996" s="843" t="s">
        <v>5598</v>
      </c>
      <c r="K2996" s="855">
        <v>2</v>
      </c>
      <c r="L2996" s="741">
        <v>10</v>
      </c>
      <c r="M2996" s="856">
        <v>80516.259999999995</v>
      </c>
      <c r="N2996" s="831"/>
      <c r="O2996" s="741">
        <v>0</v>
      </c>
      <c r="P2996" s="480">
        <v>20.83</v>
      </c>
      <c r="Q2996" s="772"/>
    </row>
    <row r="2997" spans="1:17" s="770" customFormat="1" ht="24">
      <c r="A2997" s="729" t="s">
        <v>18645</v>
      </c>
      <c r="B2997" s="693" t="s">
        <v>7471</v>
      </c>
      <c r="C2997" s="690" t="s">
        <v>73</v>
      </c>
      <c r="D2997" s="580" t="s">
        <v>5612</v>
      </c>
      <c r="E2997" s="691">
        <v>10000</v>
      </c>
      <c r="F2997" s="577" t="s">
        <v>5610</v>
      </c>
      <c r="G2997" s="583" t="s">
        <v>5613</v>
      </c>
      <c r="H2997" s="583" t="s">
        <v>1705</v>
      </c>
      <c r="I2997" s="583" t="s">
        <v>921</v>
      </c>
      <c r="J2997" s="843" t="s">
        <v>5598</v>
      </c>
      <c r="K2997" s="855" t="s">
        <v>455</v>
      </c>
      <c r="L2997" s="741">
        <v>2</v>
      </c>
      <c r="M2997" s="856">
        <v>17360.13</v>
      </c>
      <c r="N2997" s="831">
        <v>1</v>
      </c>
      <c r="O2997" s="741">
        <v>6</v>
      </c>
      <c r="P2997" s="692">
        <v>60987.26</v>
      </c>
      <c r="Q2997" s="772"/>
    </row>
    <row r="2998" spans="1:17" s="770" customFormat="1" ht="24">
      <c r="A2998" s="729" t="s">
        <v>18645</v>
      </c>
      <c r="B2998" s="693" t="s">
        <v>7471</v>
      </c>
      <c r="C2998" s="690" t="s">
        <v>73</v>
      </c>
      <c r="D2998" s="580" t="s">
        <v>5614</v>
      </c>
      <c r="E2998" s="691">
        <v>5000</v>
      </c>
      <c r="F2998" s="577" t="s">
        <v>5615</v>
      </c>
      <c r="G2998" s="583" t="s">
        <v>5616</v>
      </c>
      <c r="H2998" s="583" t="s">
        <v>5617</v>
      </c>
      <c r="I2998" s="583" t="s">
        <v>802</v>
      </c>
      <c r="J2998" s="843" t="s">
        <v>5598</v>
      </c>
      <c r="K2998" s="855" t="s">
        <v>455</v>
      </c>
      <c r="L2998" s="741">
        <v>2</v>
      </c>
      <c r="M2998" s="856">
        <v>22005.23</v>
      </c>
      <c r="N2998" s="831">
        <v>0</v>
      </c>
      <c r="O2998" s="741">
        <v>0</v>
      </c>
      <c r="P2998" s="692">
        <v>0</v>
      </c>
      <c r="Q2998" s="772"/>
    </row>
    <row r="2999" spans="1:17" s="770" customFormat="1" ht="36">
      <c r="A2999" s="729" t="s">
        <v>18645</v>
      </c>
      <c r="B2999" s="693" t="s">
        <v>7471</v>
      </c>
      <c r="C2999" s="690" t="s">
        <v>73</v>
      </c>
      <c r="D2999" s="580" t="s">
        <v>5618</v>
      </c>
      <c r="E2999" s="691">
        <v>7500</v>
      </c>
      <c r="F2999" s="577" t="s">
        <v>5615</v>
      </c>
      <c r="G2999" s="583" t="s">
        <v>5616</v>
      </c>
      <c r="H2999" s="583" t="s">
        <v>5617</v>
      </c>
      <c r="I2999" s="583" t="s">
        <v>802</v>
      </c>
      <c r="J2999" s="843" t="s">
        <v>5598</v>
      </c>
      <c r="K2999" s="855">
        <v>2</v>
      </c>
      <c r="L2999" s="741">
        <v>10</v>
      </c>
      <c r="M2999" s="856">
        <v>74110.73</v>
      </c>
      <c r="N2999" s="831">
        <v>1</v>
      </c>
      <c r="O2999" s="741">
        <v>6</v>
      </c>
      <c r="P2999" s="692">
        <v>45999.59</v>
      </c>
      <c r="Q2999" s="772"/>
    </row>
    <row r="3000" spans="1:17" s="770" customFormat="1" ht="24">
      <c r="A3000" s="729" t="s">
        <v>18645</v>
      </c>
      <c r="B3000" s="693" t="s">
        <v>7471</v>
      </c>
      <c r="C3000" s="690" t="s">
        <v>73</v>
      </c>
      <c r="D3000" s="580" t="s">
        <v>5619</v>
      </c>
      <c r="E3000" s="691">
        <v>6000</v>
      </c>
      <c r="F3000" s="577" t="s">
        <v>5620</v>
      </c>
      <c r="G3000" s="583" t="s">
        <v>5621</v>
      </c>
      <c r="H3000" s="583" t="s">
        <v>1342</v>
      </c>
      <c r="I3000" s="583" t="s">
        <v>802</v>
      </c>
      <c r="J3000" s="843" t="s">
        <v>5598</v>
      </c>
      <c r="K3000" s="855">
        <v>2</v>
      </c>
      <c r="L3000" s="741">
        <v>12</v>
      </c>
      <c r="M3000" s="856">
        <v>73960.38</v>
      </c>
      <c r="N3000" s="831">
        <v>1</v>
      </c>
      <c r="O3000" s="760">
        <v>6</v>
      </c>
      <c r="P3000" s="480">
        <v>37044.9</v>
      </c>
      <c r="Q3000" s="772"/>
    </row>
    <row r="3001" spans="1:17" s="770" customFormat="1" ht="24">
      <c r="A3001" s="729" t="s">
        <v>18645</v>
      </c>
      <c r="B3001" s="693" t="s">
        <v>7471</v>
      </c>
      <c r="C3001" s="690" t="s">
        <v>73</v>
      </c>
      <c r="D3001" s="580" t="s">
        <v>5622</v>
      </c>
      <c r="E3001" s="691">
        <v>6000</v>
      </c>
      <c r="F3001" s="577" t="s">
        <v>5623</v>
      </c>
      <c r="G3001" s="583" t="s">
        <v>5624</v>
      </c>
      <c r="H3001" s="583" t="s">
        <v>5625</v>
      </c>
      <c r="I3001" s="583" t="s">
        <v>802</v>
      </c>
      <c r="J3001" s="843" t="s">
        <v>5598</v>
      </c>
      <c r="K3001" s="855" t="s">
        <v>456</v>
      </c>
      <c r="L3001" s="741">
        <v>12</v>
      </c>
      <c r="M3001" s="856">
        <v>72735.55</v>
      </c>
      <c r="N3001" s="831">
        <v>1</v>
      </c>
      <c r="O3001" s="741">
        <v>6</v>
      </c>
      <c r="P3001" s="480">
        <v>37009.49</v>
      </c>
      <c r="Q3001" s="772"/>
    </row>
    <row r="3002" spans="1:17" s="770" customFormat="1" ht="24">
      <c r="A3002" s="729" t="s">
        <v>18645</v>
      </c>
      <c r="B3002" s="693" t="s">
        <v>7471</v>
      </c>
      <c r="C3002" s="690" t="s">
        <v>73</v>
      </c>
      <c r="D3002" s="580" t="s">
        <v>5626</v>
      </c>
      <c r="E3002" s="691">
        <v>6000</v>
      </c>
      <c r="F3002" s="577" t="s">
        <v>5627</v>
      </c>
      <c r="G3002" s="583" t="s">
        <v>5628</v>
      </c>
      <c r="H3002" s="583" t="s">
        <v>1688</v>
      </c>
      <c r="I3002" s="583" t="s">
        <v>802</v>
      </c>
      <c r="J3002" s="843" t="s">
        <v>5598</v>
      </c>
      <c r="K3002" s="855" t="s">
        <v>455</v>
      </c>
      <c r="L3002" s="741">
        <v>2</v>
      </c>
      <c r="M3002" s="856">
        <v>11026.8</v>
      </c>
      <c r="N3002" s="831">
        <v>1</v>
      </c>
      <c r="O3002" s="741">
        <v>3</v>
      </c>
      <c r="P3002" s="692">
        <v>14936.19</v>
      </c>
      <c r="Q3002" s="772"/>
    </row>
    <row r="3003" spans="1:17" s="770" customFormat="1" ht="24">
      <c r="A3003" s="729" t="s">
        <v>18645</v>
      </c>
      <c r="B3003" s="693" t="s">
        <v>7471</v>
      </c>
      <c r="C3003" s="690" t="s">
        <v>73</v>
      </c>
      <c r="D3003" s="580" t="s">
        <v>5629</v>
      </c>
      <c r="E3003" s="691">
        <v>7500</v>
      </c>
      <c r="F3003" s="577" t="s">
        <v>5630</v>
      </c>
      <c r="G3003" s="583" t="s">
        <v>5631</v>
      </c>
      <c r="H3003" s="583" t="s">
        <v>888</v>
      </c>
      <c r="I3003" s="583" t="s">
        <v>802</v>
      </c>
      <c r="J3003" s="843" t="s">
        <v>5598</v>
      </c>
      <c r="K3003" s="855" t="s">
        <v>455</v>
      </c>
      <c r="L3003" s="741">
        <v>2</v>
      </c>
      <c r="M3003" s="856">
        <v>14465.86</v>
      </c>
      <c r="N3003" s="831">
        <v>1</v>
      </c>
      <c r="O3003" s="741">
        <v>6</v>
      </c>
      <c r="P3003" s="692">
        <v>46002.71</v>
      </c>
      <c r="Q3003" s="772"/>
    </row>
    <row r="3004" spans="1:17" s="770" customFormat="1" ht="36">
      <c r="A3004" s="729" t="s">
        <v>18645</v>
      </c>
      <c r="B3004" s="693" t="s">
        <v>7471</v>
      </c>
      <c r="C3004" s="690" t="s">
        <v>73</v>
      </c>
      <c r="D3004" s="580" t="s">
        <v>5632</v>
      </c>
      <c r="E3004" s="691">
        <v>7500</v>
      </c>
      <c r="F3004" s="577" t="s">
        <v>5633</v>
      </c>
      <c r="G3004" s="583" t="s">
        <v>5634</v>
      </c>
      <c r="H3004" s="583" t="s">
        <v>4367</v>
      </c>
      <c r="I3004" s="583" t="s">
        <v>921</v>
      </c>
      <c r="J3004" s="843" t="s">
        <v>5598</v>
      </c>
      <c r="K3004" s="855" t="s">
        <v>4163</v>
      </c>
      <c r="L3004" s="741">
        <v>0</v>
      </c>
      <c r="M3004" s="856">
        <v>0</v>
      </c>
      <c r="N3004" s="831">
        <v>2</v>
      </c>
      <c r="O3004" s="741">
        <v>4</v>
      </c>
      <c r="P3004" s="692">
        <v>30978.22</v>
      </c>
      <c r="Q3004" s="772"/>
    </row>
    <row r="3005" spans="1:17" s="770" customFormat="1" ht="36">
      <c r="A3005" s="729" t="s">
        <v>18645</v>
      </c>
      <c r="B3005" s="693" t="s">
        <v>7471</v>
      </c>
      <c r="C3005" s="690" t="s">
        <v>73</v>
      </c>
      <c r="D3005" s="580" t="s">
        <v>5635</v>
      </c>
      <c r="E3005" s="691">
        <v>7500</v>
      </c>
      <c r="F3005" s="577" t="s">
        <v>5636</v>
      </c>
      <c r="G3005" s="583" t="s">
        <v>5637</v>
      </c>
      <c r="H3005" s="583" t="s">
        <v>5638</v>
      </c>
      <c r="I3005" s="583" t="s">
        <v>802</v>
      </c>
      <c r="J3005" s="843" t="s">
        <v>5598</v>
      </c>
      <c r="K3005" s="855" t="s">
        <v>456</v>
      </c>
      <c r="L3005" s="741">
        <v>3</v>
      </c>
      <c r="M3005" s="856">
        <v>25579.65</v>
      </c>
      <c r="N3005" s="831">
        <v>1</v>
      </c>
      <c r="O3005" s="741">
        <v>6</v>
      </c>
      <c r="P3005" s="692">
        <v>45594.9</v>
      </c>
      <c r="Q3005" s="772"/>
    </row>
    <row r="3006" spans="1:17" s="770" customFormat="1" ht="24">
      <c r="A3006" s="729" t="s">
        <v>18645</v>
      </c>
      <c r="B3006" s="693" t="s">
        <v>7471</v>
      </c>
      <c r="C3006" s="690" t="s">
        <v>73</v>
      </c>
      <c r="D3006" s="580" t="s">
        <v>5639</v>
      </c>
      <c r="E3006" s="691">
        <v>6000</v>
      </c>
      <c r="F3006" s="577" t="s">
        <v>5640</v>
      </c>
      <c r="G3006" s="583" t="s">
        <v>5641</v>
      </c>
      <c r="H3006" s="583" t="s">
        <v>2051</v>
      </c>
      <c r="I3006" s="583" t="s">
        <v>802</v>
      </c>
      <c r="J3006" s="843" t="s">
        <v>5598</v>
      </c>
      <c r="K3006" s="855" t="s">
        <v>456</v>
      </c>
      <c r="L3006" s="741">
        <v>8</v>
      </c>
      <c r="M3006" s="857">
        <v>50416.800000000003</v>
      </c>
      <c r="N3006" s="831">
        <v>2</v>
      </c>
      <c r="O3006" s="741">
        <v>6</v>
      </c>
      <c r="P3006" s="480">
        <v>36944.49</v>
      </c>
      <c r="Q3006" s="772"/>
    </row>
    <row r="3007" spans="1:17" s="770" customFormat="1" ht="24">
      <c r="A3007" s="729" t="s">
        <v>18645</v>
      </c>
      <c r="B3007" s="693" t="s">
        <v>7471</v>
      </c>
      <c r="C3007" s="690" t="s">
        <v>73</v>
      </c>
      <c r="D3007" s="580" t="s">
        <v>5606</v>
      </c>
      <c r="E3007" s="691">
        <v>5000</v>
      </c>
      <c r="F3007" s="577" t="s">
        <v>5642</v>
      </c>
      <c r="G3007" s="583" t="s">
        <v>5643</v>
      </c>
      <c r="H3007" s="583" t="s">
        <v>956</v>
      </c>
      <c r="I3007" s="583" t="s">
        <v>802</v>
      </c>
      <c r="J3007" s="843" t="s">
        <v>5598</v>
      </c>
      <c r="K3007" s="855" t="s">
        <v>456</v>
      </c>
      <c r="L3007" s="741">
        <v>12</v>
      </c>
      <c r="M3007" s="856">
        <v>61954.9</v>
      </c>
      <c r="N3007" s="831">
        <v>1</v>
      </c>
      <c r="O3007" s="760">
        <v>6</v>
      </c>
      <c r="P3007" s="692">
        <v>31044.9</v>
      </c>
      <c r="Q3007" s="772"/>
    </row>
    <row r="3008" spans="1:17" s="770" customFormat="1" ht="24">
      <c r="A3008" s="729" t="s">
        <v>18645</v>
      </c>
      <c r="B3008" s="693" t="s">
        <v>7471</v>
      </c>
      <c r="C3008" s="690" t="s">
        <v>73</v>
      </c>
      <c r="D3008" s="580" t="s">
        <v>5644</v>
      </c>
      <c r="E3008" s="691">
        <v>7000</v>
      </c>
      <c r="F3008" s="577" t="s">
        <v>5645</v>
      </c>
      <c r="G3008" s="583" t="s">
        <v>5646</v>
      </c>
      <c r="H3008" s="583" t="s">
        <v>888</v>
      </c>
      <c r="I3008" s="583" t="s">
        <v>921</v>
      </c>
      <c r="J3008" s="843" t="s">
        <v>5598</v>
      </c>
      <c r="K3008" s="855" t="s">
        <v>456</v>
      </c>
      <c r="L3008" s="741">
        <v>12</v>
      </c>
      <c r="M3008" s="856">
        <v>85894.21</v>
      </c>
      <c r="N3008" s="831">
        <v>1</v>
      </c>
      <c r="O3008" s="741">
        <v>6</v>
      </c>
      <c r="P3008" s="692">
        <v>43043.93</v>
      </c>
      <c r="Q3008" s="772"/>
    </row>
    <row r="3009" spans="1:17" s="770" customFormat="1" ht="48">
      <c r="A3009" s="729" t="s">
        <v>18645</v>
      </c>
      <c r="B3009" s="693" t="s">
        <v>7471</v>
      </c>
      <c r="C3009" s="690" t="s">
        <v>73</v>
      </c>
      <c r="D3009" s="580" t="s">
        <v>5647</v>
      </c>
      <c r="E3009" s="691">
        <v>8000</v>
      </c>
      <c r="F3009" s="577" t="s">
        <v>5648</v>
      </c>
      <c r="G3009" s="583" t="s">
        <v>5649</v>
      </c>
      <c r="H3009" s="583" t="s">
        <v>2051</v>
      </c>
      <c r="I3009" s="583" t="s">
        <v>802</v>
      </c>
      <c r="J3009" s="843" t="s">
        <v>5598</v>
      </c>
      <c r="K3009" s="855" t="s">
        <v>456</v>
      </c>
      <c r="L3009" s="741">
        <v>10</v>
      </c>
      <c r="M3009" s="856">
        <v>85509.55</v>
      </c>
      <c r="N3009" s="831">
        <v>0</v>
      </c>
      <c r="O3009" s="741">
        <v>0</v>
      </c>
      <c r="P3009" s="692">
        <v>0</v>
      </c>
      <c r="Q3009" s="772"/>
    </row>
    <row r="3010" spans="1:17" s="770" customFormat="1" ht="24">
      <c r="A3010" s="729" t="s">
        <v>18645</v>
      </c>
      <c r="B3010" s="693" t="s">
        <v>7471</v>
      </c>
      <c r="C3010" s="690" t="s">
        <v>73</v>
      </c>
      <c r="D3010" s="580" t="s">
        <v>5650</v>
      </c>
      <c r="E3010" s="691">
        <v>9500</v>
      </c>
      <c r="F3010" s="577" t="s">
        <v>5648</v>
      </c>
      <c r="G3010" s="583" t="s">
        <v>5649</v>
      </c>
      <c r="H3010" s="583" t="s">
        <v>2051</v>
      </c>
      <c r="I3010" s="583" t="s">
        <v>802</v>
      </c>
      <c r="J3010" s="843" t="s">
        <v>5598</v>
      </c>
      <c r="K3010" s="855" t="s">
        <v>455</v>
      </c>
      <c r="L3010" s="741">
        <v>2</v>
      </c>
      <c r="M3010" s="856">
        <v>18558.47</v>
      </c>
      <c r="N3010" s="831">
        <v>1</v>
      </c>
      <c r="O3010" s="741">
        <v>6</v>
      </c>
      <c r="P3010" s="692">
        <v>57769.8</v>
      </c>
      <c r="Q3010" s="772"/>
    </row>
    <row r="3011" spans="1:17" s="770" customFormat="1" ht="24">
      <c r="A3011" s="729" t="s">
        <v>18645</v>
      </c>
      <c r="B3011" s="693" t="s">
        <v>7471</v>
      </c>
      <c r="C3011" s="690" t="s">
        <v>5651</v>
      </c>
      <c r="D3011" s="580" t="s">
        <v>5652</v>
      </c>
      <c r="E3011" s="691">
        <v>7500</v>
      </c>
      <c r="F3011" s="577" t="s">
        <v>5653</v>
      </c>
      <c r="G3011" s="583" t="s">
        <v>5654</v>
      </c>
      <c r="H3011" s="583" t="s">
        <v>2051</v>
      </c>
      <c r="I3011" s="583" t="s">
        <v>802</v>
      </c>
      <c r="J3011" s="843" t="s">
        <v>5598</v>
      </c>
      <c r="K3011" s="855" t="s">
        <v>456</v>
      </c>
      <c r="L3011" s="741">
        <v>12</v>
      </c>
      <c r="M3011" s="856">
        <v>91065.5</v>
      </c>
      <c r="N3011" s="831">
        <v>1</v>
      </c>
      <c r="O3011" s="760">
        <v>6</v>
      </c>
      <c r="P3011" s="692">
        <v>45770.94</v>
      </c>
      <c r="Q3011" s="772"/>
    </row>
    <row r="3012" spans="1:17" s="770" customFormat="1" ht="24">
      <c r="A3012" s="729" t="s">
        <v>18645</v>
      </c>
      <c r="B3012" s="693" t="s">
        <v>7471</v>
      </c>
      <c r="C3012" s="690" t="s">
        <v>73</v>
      </c>
      <c r="D3012" s="580" t="s">
        <v>5655</v>
      </c>
      <c r="E3012" s="691">
        <v>9500</v>
      </c>
      <c r="F3012" s="577" t="s">
        <v>5656</v>
      </c>
      <c r="G3012" s="583" t="s">
        <v>5657</v>
      </c>
      <c r="H3012" s="583" t="s">
        <v>2051</v>
      </c>
      <c r="I3012" s="583" t="s">
        <v>802</v>
      </c>
      <c r="J3012" s="843" t="s">
        <v>5598</v>
      </c>
      <c r="K3012" s="855" t="s">
        <v>456</v>
      </c>
      <c r="L3012" s="741">
        <v>12</v>
      </c>
      <c r="M3012" s="856">
        <v>115946.28</v>
      </c>
      <c r="N3012" s="831">
        <v>1</v>
      </c>
      <c r="O3012" s="741">
        <v>6</v>
      </c>
      <c r="P3012" s="692">
        <v>57722.95</v>
      </c>
      <c r="Q3012" s="772"/>
    </row>
    <row r="3013" spans="1:17" s="770" customFormat="1" ht="24">
      <c r="A3013" s="729" t="s">
        <v>18645</v>
      </c>
      <c r="B3013" s="693" t="s">
        <v>7471</v>
      </c>
      <c r="C3013" s="690" t="s">
        <v>73</v>
      </c>
      <c r="D3013" s="580" t="s">
        <v>4197</v>
      </c>
      <c r="E3013" s="691">
        <v>7000</v>
      </c>
      <c r="F3013" s="577" t="s">
        <v>5658</v>
      </c>
      <c r="G3013" s="583" t="s">
        <v>5659</v>
      </c>
      <c r="H3013" s="583" t="s">
        <v>1119</v>
      </c>
      <c r="I3013" s="583" t="s">
        <v>802</v>
      </c>
      <c r="J3013" s="843" t="s">
        <v>5598</v>
      </c>
      <c r="K3013" s="855" t="s">
        <v>455</v>
      </c>
      <c r="L3013" s="741">
        <v>1</v>
      </c>
      <c r="M3013" s="856">
        <v>8160.13</v>
      </c>
      <c r="N3013" s="831">
        <v>1</v>
      </c>
      <c r="O3013" s="741">
        <v>6</v>
      </c>
      <c r="P3013" s="692">
        <v>43009.9</v>
      </c>
      <c r="Q3013" s="772"/>
    </row>
    <row r="3014" spans="1:17" s="770" customFormat="1" ht="24">
      <c r="A3014" s="729" t="s">
        <v>18645</v>
      </c>
      <c r="B3014" s="693" t="s">
        <v>7471</v>
      </c>
      <c r="C3014" s="690" t="s">
        <v>73</v>
      </c>
      <c r="D3014" s="580" t="s">
        <v>5660</v>
      </c>
      <c r="E3014" s="691">
        <v>7500</v>
      </c>
      <c r="F3014" s="577" t="s">
        <v>5661</v>
      </c>
      <c r="G3014" s="583" t="s">
        <v>5662</v>
      </c>
      <c r="H3014" s="583" t="s">
        <v>5663</v>
      </c>
      <c r="I3014" s="583" t="s">
        <v>802</v>
      </c>
      <c r="J3014" s="843" t="s">
        <v>5598</v>
      </c>
      <c r="K3014" s="855" t="s">
        <v>458</v>
      </c>
      <c r="L3014" s="741">
        <v>12</v>
      </c>
      <c r="M3014" s="856">
        <v>91754.55</v>
      </c>
      <c r="N3014" s="831">
        <v>1</v>
      </c>
      <c r="O3014" s="741">
        <v>6</v>
      </c>
      <c r="P3014" s="692">
        <v>45741.78</v>
      </c>
      <c r="Q3014" s="772"/>
    </row>
    <row r="3015" spans="1:17" s="770" customFormat="1" ht="24">
      <c r="A3015" s="729" t="s">
        <v>18645</v>
      </c>
      <c r="B3015" s="693" t="s">
        <v>7471</v>
      </c>
      <c r="C3015" s="690" t="s">
        <v>73</v>
      </c>
      <c r="D3015" s="580" t="s">
        <v>4185</v>
      </c>
      <c r="E3015" s="691">
        <v>2500</v>
      </c>
      <c r="F3015" s="577" t="s">
        <v>5664</v>
      </c>
      <c r="G3015" s="583" t="s">
        <v>5665</v>
      </c>
      <c r="H3015" s="583" t="s">
        <v>5666</v>
      </c>
      <c r="I3015" s="583"/>
      <c r="J3015" s="843"/>
      <c r="K3015" s="855" t="s">
        <v>456</v>
      </c>
      <c r="L3015" s="741">
        <v>4</v>
      </c>
      <c r="M3015" s="856">
        <v>10566.8</v>
      </c>
      <c r="N3015" s="831">
        <v>1</v>
      </c>
      <c r="O3015" s="741">
        <v>6</v>
      </c>
      <c r="P3015" s="692">
        <v>16041.43</v>
      </c>
      <c r="Q3015" s="772"/>
    </row>
    <row r="3016" spans="1:17" s="770" customFormat="1" ht="36">
      <c r="A3016" s="729" t="s">
        <v>18645</v>
      </c>
      <c r="B3016" s="693" t="s">
        <v>7471</v>
      </c>
      <c r="C3016" s="690" t="s">
        <v>73</v>
      </c>
      <c r="D3016" s="580" t="s">
        <v>5606</v>
      </c>
      <c r="E3016" s="691">
        <v>5000</v>
      </c>
      <c r="F3016" s="577" t="s">
        <v>5667</v>
      </c>
      <c r="G3016" s="583" t="s">
        <v>5668</v>
      </c>
      <c r="H3016" s="583" t="s">
        <v>5669</v>
      </c>
      <c r="I3016" s="583" t="s">
        <v>802</v>
      </c>
      <c r="J3016" s="843" t="s">
        <v>5670</v>
      </c>
      <c r="K3016" s="855" t="s">
        <v>456</v>
      </c>
      <c r="L3016" s="741">
        <v>12</v>
      </c>
      <c r="M3016" s="856">
        <v>61960.800000000003</v>
      </c>
      <c r="N3016" s="831">
        <v>1</v>
      </c>
      <c r="O3016" s="760">
        <v>6</v>
      </c>
      <c r="P3016" s="692">
        <v>31044.9</v>
      </c>
      <c r="Q3016" s="772"/>
    </row>
    <row r="3017" spans="1:17" s="770" customFormat="1" ht="24">
      <c r="A3017" s="729" t="s">
        <v>18645</v>
      </c>
      <c r="B3017" s="693" t="s">
        <v>7471</v>
      </c>
      <c r="C3017" s="690" t="s">
        <v>73</v>
      </c>
      <c r="D3017" s="580" t="s">
        <v>5671</v>
      </c>
      <c r="E3017" s="691">
        <v>9200</v>
      </c>
      <c r="F3017" s="577" t="s">
        <v>5672</v>
      </c>
      <c r="G3017" s="583" t="s">
        <v>5673</v>
      </c>
      <c r="H3017" s="583" t="s">
        <v>2051</v>
      </c>
      <c r="I3017" s="583" t="s">
        <v>802</v>
      </c>
      <c r="J3017" s="843" t="s">
        <v>5598</v>
      </c>
      <c r="K3017" s="855" t="s">
        <v>456</v>
      </c>
      <c r="L3017" s="741">
        <v>12</v>
      </c>
      <c r="M3017" s="856">
        <v>111017.85</v>
      </c>
      <c r="N3017" s="831">
        <v>1</v>
      </c>
      <c r="O3017" s="741">
        <v>6</v>
      </c>
      <c r="P3017" s="692">
        <v>56218.07</v>
      </c>
      <c r="Q3017" s="772"/>
    </row>
    <row r="3018" spans="1:17" s="770" customFormat="1" ht="24">
      <c r="A3018" s="729" t="s">
        <v>18645</v>
      </c>
      <c r="B3018" s="693" t="s">
        <v>7471</v>
      </c>
      <c r="C3018" s="690" t="s">
        <v>73</v>
      </c>
      <c r="D3018" s="580" t="s">
        <v>5674</v>
      </c>
      <c r="E3018" s="691">
        <v>6000</v>
      </c>
      <c r="F3018" s="577" t="s">
        <v>5675</v>
      </c>
      <c r="G3018" s="583" t="s">
        <v>5676</v>
      </c>
      <c r="H3018" s="583" t="s">
        <v>956</v>
      </c>
      <c r="I3018" s="583" t="s">
        <v>5677</v>
      </c>
      <c r="J3018" s="843" t="s">
        <v>5598</v>
      </c>
      <c r="K3018" s="855" t="s">
        <v>455</v>
      </c>
      <c r="L3018" s="741">
        <v>2</v>
      </c>
      <c r="M3018" s="856">
        <v>11340.55</v>
      </c>
      <c r="N3018" s="831"/>
      <c r="O3018" s="741">
        <v>0</v>
      </c>
      <c r="P3018" s="692">
        <v>0</v>
      </c>
      <c r="Q3018" s="772"/>
    </row>
    <row r="3019" spans="1:17" s="770" customFormat="1" ht="36">
      <c r="A3019" s="729" t="s">
        <v>18645</v>
      </c>
      <c r="B3019" s="693" t="s">
        <v>7471</v>
      </c>
      <c r="C3019" s="690" t="s">
        <v>73</v>
      </c>
      <c r="D3019" s="580" t="s">
        <v>5678</v>
      </c>
      <c r="E3019" s="691">
        <v>8500</v>
      </c>
      <c r="F3019" s="577" t="s">
        <v>5679</v>
      </c>
      <c r="G3019" s="583" t="s">
        <v>5680</v>
      </c>
      <c r="H3019" s="583" t="s">
        <v>5681</v>
      </c>
      <c r="I3019" s="583" t="s">
        <v>802</v>
      </c>
      <c r="J3019" s="843" t="s">
        <v>5598</v>
      </c>
      <c r="K3019" s="855" t="s">
        <v>456</v>
      </c>
      <c r="L3019" s="741">
        <v>9</v>
      </c>
      <c r="M3019" s="856">
        <v>85617.56</v>
      </c>
      <c r="N3019" s="831">
        <v>0</v>
      </c>
      <c r="O3019" s="741">
        <v>0</v>
      </c>
      <c r="P3019" s="692">
        <v>0</v>
      </c>
      <c r="Q3019" s="772"/>
    </row>
    <row r="3020" spans="1:17" s="770" customFormat="1" ht="36">
      <c r="A3020" s="729" t="s">
        <v>18645</v>
      </c>
      <c r="B3020" s="693" t="s">
        <v>7471</v>
      </c>
      <c r="C3020" s="690" t="s">
        <v>73</v>
      </c>
      <c r="D3020" s="580" t="s">
        <v>5682</v>
      </c>
      <c r="E3020" s="691">
        <v>10500</v>
      </c>
      <c r="F3020" s="577" t="s">
        <v>5679</v>
      </c>
      <c r="G3020" s="583" t="s">
        <v>5680</v>
      </c>
      <c r="H3020" s="583" t="s">
        <v>5681</v>
      </c>
      <c r="I3020" s="583" t="s">
        <v>802</v>
      </c>
      <c r="J3020" s="843" t="s">
        <v>5598</v>
      </c>
      <c r="K3020" s="855"/>
      <c r="L3020" s="741">
        <v>3</v>
      </c>
      <c r="M3020" s="856">
        <v>33219.99</v>
      </c>
      <c r="N3020" s="831">
        <v>2</v>
      </c>
      <c r="O3020" s="741">
        <v>6</v>
      </c>
      <c r="P3020" s="692">
        <v>64022.29</v>
      </c>
      <c r="Q3020" s="772"/>
    </row>
    <row r="3021" spans="1:17" s="770" customFormat="1" ht="24">
      <c r="A3021" s="729" t="s">
        <v>18645</v>
      </c>
      <c r="B3021" s="693" t="s">
        <v>7471</v>
      </c>
      <c r="C3021" s="690" t="s">
        <v>73</v>
      </c>
      <c r="D3021" s="580" t="s">
        <v>5683</v>
      </c>
      <c r="E3021" s="691">
        <v>9500</v>
      </c>
      <c r="F3021" s="577" t="s">
        <v>5684</v>
      </c>
      <c r="G3021" s="583" t="s">
        <v>5685</v>
      </c>
      <c r="H3021" s="583" t="s">
        <v>1688</v>
      </c>
      <c r="I3021" s="583" t="s">
        <v>802</v>
      </c>
      <c r="J3021" s="843" t="s">
        <v>5598</v>
      </c>
      <c r="K3021" s="855" t="s">
        <v>456</v>
      </c>
      <c r="L3021" s="741">
        <v>10</v>
      </c>
      <c r="M3021" s="856">
        <v>107603.09</v>
      </c>
      <c r="N3021" s="831">
        <v>0</v>
      </c>
      <c r="O3021" s="741">
        <v>0</v>
      </c>
      <c r="P3021" s="692">
        <v>0</v>
      </c>
      <c r="Q3021" s="772"/>
    </row>
    <row r="3022" spans="1:17" s="770" customFormat="1" ht="24">
      <c r="A3022" s="729" t="s">
        <v>18645</v>
      </c>
      <c r="B3022" s="693" t="s">
        <v>7471</v>
      </c>
      <c r="C3022" s="690" t="s">
        <v>73</v>
      </c>
      <c r="D3022" s="580" t="s">
        <v>5686</v>
      </c>
      <c r="E3022" s="691">
        <v>8000</v>
      </c>
      <c r="F3022" s="577" t="s">
        <v>5687</v>
      </c>
      <c r="G3022" s="583" t="s">
        <v>5688</v>
      </c>
      <c r="H3022" s="583" t="s">
        <v>2051</v>
      </c>
      <c r="I3022" s="583" t="s">
        <v>921</v>
      </c>
      <c r="J3022" s="843" t="s">
        <v>5598</v>
      </c>
      <c r="K3022" s="855" t="s">
        <v>456</v>
      </c>
      <c r="L3022" s="741">
        <v>12</v>
      </c>
      <c r="M3022" s="856">
        <v>97953.58</v>
      </c>
      <c r="N3022" s="831">
        <v>1</v>
      </c>
      <c r="O3022" s="760">
        <v>6</v>
      </c>
      <c r="P3022" s="692">
        <v>49044.9</v>
      </c>
      <c r="Q3022" s="772"/>
    </row>
    <row r="3023" spans="1:17" s="770" customFormat="1" ht="24">
      <c r="A3023" s="729" t="s">
        <v>18645</v>
      </c>
      <c r="B3023" s="693" t="s">
        <v>7471</v>
      </c>
      <c r="C3023" s="690" t="s">
        <v>73</v>
      </c>
      <c r="D3023" s="580" t="s">
        <v>5689</v>
      </c>
      <c r="E3023" s="691">
        <v>7500</v>
      </c>
      <c r="F3023" s="577" t="s">
        <v>5690</v>
      </c>
      <c r="G3023" s="583" t="s">
        <v>5691</v>
      </c>
      <c r="H3023" s="583" t="s">
        <v>2051</v>
      </c>
      <c r="I3023" s="583" t="s">
        <v>802</v>
      </c>
      <c r="J3023" s="843" t="s">
        <v>5598</v>
      </c>
      <c r="K3023" s="855" t="s">
        <v>456</v>
      </c>
      <c r="L3023" s="741">
        <v>12</v>
      </c>
      <c r="M3023" s="856">
        <v>91935.79</v>
      </c>
      <c r="N3023" s="831">
        <v>1</v>
      </c>
      <c r="O3023" s="741">
        <v>6</v>
      </c>
      <c r="P3023" s="692">
        <v>46044.9</v>
      </c>
      <c r="Q3023" s="772"/>
    </row>
    <row r="3024" spans="1:17" s="770" customFormat="1" ht="36">
      <c r="A3024" s="729" t="s">
        <v>18645</v>
      </c>
      <c r="B3024" s="693" t="s">
        <v>7471</v>
      </c>
      <c r="C3024" s="690" t="s">
        <v>73</v>
      </c>
      <c r="D3024" s="580" t="s">
        <v>2759</v>
      </c>
      <c r="E3024" s="691">
        <v>3500</v>
      </c>
      <c r="F3024" s="577" t="s">
        <v>5692</v>
      </c>
      <c r="G3024" s="583" t="s">
        <v>5693</v>
      </c>
      <c r="H3024" s="583" t="s">
        <v>5353</v>
      </c>
      <c r="I3024" s="583"/>
      <c r="J3024" s="843"/>
      <c r="K3024" s="855" t="s">
        <v>456</v>
      </c>
      <c r="L3024" s="741">
        <v>12</v>
      </c>
      <c r="M3024" s="856">
        <v>43416.12</v>
      </c>
      <c r="N3024" s="831">
        <v>1</v>
      </c>
      <c r="O3024" s="741">
        <v>6</v>
      </c>
      <c r="P3024" s="480">
        <v>17254.009999999998</v>
      </c>
      <c r="Q3024" s="772"/>
    </row>
    <row r="3025" spans="1:17" s="770" customFormat="1">
      <c r="A3025" s="729" t="s">
        <v>18645</v>
      </c>
      <c r="B3025" s="693" t="s">
        <v>7471</v>
      </c>
      <c r="C3025" s="690" t="s">
        <v>73</v>
      </c>
      <c r="D3025" s="580" t="s">
        <v>5694</v>
      </c>
      <c r="E3025" s="691">
        <v>8500</v>
      </c>
      <c r="F3025" s="577" t="s">
        <v>5695</v>
      </c>
      <c r="G3025" s="583" t="s">
        <v>5696</v>
      </c>
      <c r="H3025" s="583" t="s">
        <v>824</v>
      </c>
      <c r="I3025" s="583" t="s">
        <v>802</v>
      </c>
      <c r="J3025" s="843" t="s">
        <v>5598</v>
      </c>
      <c r="K3025" s="855" t="s">
        <v>456</v>
      </c>
      <c r="L3025" s="741">
        <v>12</v>
      </c>
      <c r="M3025" s="856">
        <v>101762.61</v>
      </c>
      <c r="N3025" s="831">
        <v>1</v>
      </c>
      <c r="O3025" s="760">
        <v>6</v>
      </c>
      <c r="P3025" s="692">
        <v>51762.15</v>
      </c>
      <c r="Q3025" s="772"/>
    </row>
    <row r="3026" spans="1:17" s="770" customFormat="1" ht="24">
      <c r="A3026" s="729" t="s">
        <v>18645</v>
      </c>
      <c r="B3026" s="693" t="s">
        <v>7471</v>
      </c>
      <c r="C3026" s="690" t="s">
        <v>73</v>
      </c>
      <c r="D3026" s="580" t="s">
        <v>5697</v>
      </c>
      <c r="E3026" s="691">
        <v>8500</v>
      </c>
      <c r="F3026" s="577" t="s">
        <v>5698</v>
      </c>
      <c r="G3026" s="583" t="s">
        <v>5699</v>
      </c>
      <c r="H3026" s="583" t="s">
        <v>921</v>
      </c>
      <c r="I3026" s="583" t="s">
        <v>802</v>
      </c>
      <c r="J3026" s="843" t="s">
        <v>5598</v>
      </c>
      <c r="K3026" s="855" t="s">
        <v>456</v>
      </c>
      <c r="L3026" s="741">
        <v>12</v>
      </c>
      <c r="M3026" s="856">
        <v>103855.15</v>
      </c>
      <c r="N3026" s="831">
        <v>1</v>
      </c>
      <c r="O3026" s="741">
        <v>6</v>
      </c>
      <c r="P3026" s="692">
        <v>51801.71</v>
      </c>
      <c r="Q3026" s="772"/>
    </row>
    <row r="3027" spans="1:17" s="770" customFormat="1" ht="24">
      <c r="A3027" s="729" t="s">
        <v>18645</v>
      </c>
      <c r="B3027" s="693" t="s">
        <v>7471</v>
      </c>
      <c r="C3027" s="690" t="s">
        <v>73</v>
      </c>
      <c r="D3027" s="580" t="s">
        <v>5700</v>
      </c>
      <c r="E3027" s="691">
        <v>6000</v>
      </c>
      <c r="F3027" s="577" t="s">
        <v>5701</v>
      </c>
      <c r="G3027" s="583" t="s">
        <v>5702</v>
      </c>
      <c r="H3027" s="583" t="s">
        <v>4367</v>
      </c>
      <c r="I3027" s="583" t="s">
        <v>802</v>
      </c>
      <c r="J3027" s="843" t="s">
        <v>5598</v>
      </c>
      <c r="K3027" s="855" t="s">
        <v>456</v>
      </c>
      <c r="L3027" s="741">
        <v>12</v>
      </c>
      <c r="M3027" s="856">
        <v>73431.23</v>
      </c>
      <c r="N3027" s="831">
        <v>1</v>
      </c>
      <c r="O3027" s="741">
        <v>6</v>
      </c>
      <c r="P3027" s="692">
        <v>36874.9</v>
      </c>
      <c r="Q3027" s="772"/>
    </row>
    <row r="3028" spans="1:17" s="770" customFormat="1" ht="36">
      <c r="A3028" s="729" t="s">
        <v>18645</v>
      </c>
      <c r="B3028" s="693" t="s">
        <v>7471</v>
      </c>
      <c r="C3028" s="690" t="s">
        <v>73</v>
      </c>
      <c r="D3028" s="580" t="s">
        <v>5703</v>
      </c>
      <c r="E3028" s="691">
        <v>9500</v>
      </c>
      <c r="F3028" s="577" t="s">
        <v>5704</v>
      </c>
      <c r="G3028" s="583" t="s">
        <v>5705</v>
      </c>
      <c r="H3028" s="583" t="s">
        <v>5706</v>
      </c>
      <c r="I3028" s="583" t="s">
        <v>802</v>
      </c>
      <c r="J3028" s="843" t="s">
        <v>5598</v>
      </c>
      <c r="K3028" s="855" t="s">
        <v>456</v>
      </c>
      <c r="L3028" s="741">
        <v>12</v>
      </c>
      <c r="M3028" s="856">
        <v>115841.38</v>
      </c>
      <c r="N3028" s="831">
        <v>1</v>
      </c>
      <c r="O3028" s="760">
        <v>6</v>
      </c>
      <c r="P3028" s="692">
        <v>58022.47</v>
      </c>
      <c r="Q3028" s="772"/>
    </row>
    <row r="3029" spans="1:17" s="770" customFormat="1" ht="24">
      <c r="A3029" s="729" t="s">
        <v>18645</v>
      </c>
      <c r="B3029" s="693" t="s">
        <v>7471</v>
      </c>
      <c r="C3029" s="690" t="s">
        <v>73</v>
      </c>
      <c r="D3029" s="580" t="s">
        <v>5707</v>
      </c>
      <c r="E3029" s="691">
        <v>5000</v>
      </c>
      <c r="F3029" s="577" t="s">
        <v>5708</v>
      </c>
      <c r="G3029" s="583" t="s">
        <v>5709</v>
      </c>
      <c r="H3029" s="583" t="s">
        <v>5710</v>
      </c>
      <c r="I3029" s="583" t="s">
        <v>802</v>
      </c>
      <c r="J3029" s="843" t="s">
        <v>5670</v>
      </c>
      <c r="K3029" s="855" t="s">
        <v>456</v>
      </c>
      <c r="L3029" s="741">
        <v>12</v>
      </c>
      <c r="M3029" s="856">
        <v>60923.97</v>
      </c>
      <c r="N3029" s="831">
        <v>1</v>
      </c>
      <c r="O3029" s="741">
        <v>6</v>
      </c>
      <c r="P3029" s="692">
        <v>30784.83</v>
      </c>
      <c r="Q3029" s="772"/>
    </row>
    <row r="3030" spans="1:17" s="770" customFormat="1" ht="24">
      <c r="A3030" s="729" t="s">
        <v>18645</v>
      </c>
      <c r="B3030" s="693" t="s">
        <v>7471</v>
      </c>
      <c r="C3030" s="690" t="s">
        <v>73</v>
      </c>
      <c r="D3030" s="580" t="s">
        <v>5711</v>
      </c>
      <c r="E3030" s="691">
        <v>8500</v>
      </c>
      <c r="F3030" s="577" t="s">
        <v>5712</v>
      </c>
      <c r="G3030" s="583" t="s">
        <v>5713</v>
      </c>
      <c r="H3030" s="583" t="s">
        <v>2091</v>
      </c>
      <c r="I3030" s="583" t="s">
        <v>802</v>
      </c>
      <c r="J3030" s="843" t="s">
        <v>5670</v>
      </c>
      <c r="K3030" s="855" t="s">
        <v>457</v>
      </c>
      <c r="L3030" s="741">
        <v>11</v>
      </c>
      <c r="M3030" s="856">
        <v>107087.39</v>
      </c>
      <c r="N3030" s="831"/>
      <c r="O3030" s="741">
        <v>0</v>
      </c>
      <c r="P3030" s="692">
        <v>0</v>
      </c>
      <c r="Q3030" s="772"/>
    </row>
    <row r="3031" spans="1:17" s="770" customFormat="1" ht="24">
      <c r="A3031" s="729" t="s">
        <v>18645</v>
      </c>
      <c r="B3031" s="693" t="s">
        <v>7471</v>
      </c>
      <c r="C3031" s="690" t="s">
        <v>73</v>
      </c>
      <c r="D3031" s="580" t="s">
        <v>5714</v>
      </c>
      <c r="E3031" s="691">
        <v>6000</v>
      </c>
      <c r="F3031" s="577" t="s">
        <v>5715</v>
      </c>
      <c r="G3031" s="583" t="s">
        <v>5716</v>
      </c>
      <c r="H3031" s="583" t="s">
        <v>5717</v>
      </c>
      <c r="I3031" s="583" t="s">
        <v>802</v>
      </c>
      <c r="J3031" s="843" t="s">
        <v>5598</v>
      </c>
      <c r="K3031" s="855" t="s">
        <v>455</v>
      </c>
      <c r="L3031" s="741">
        <v>3</v>
      </c>
      <c r="M3031" s="856">
        <v>21158.35</v>
      </c>
      <c r="N3031" s="831"/>
      <c r="O3031" s="741">
        <v>0</v>
      </c>
      <c r="P3031" s="692">
        <v>0</v>
      </c>
      <c r="Q3031" s="772"/>
    </row>
    <row r="3032" spans="1:17" s="770" customFormat="1" ht="36">
      <c r="A3032" s="729" t="s">
        <v>18645</v>
      </c>
      <c r="B3032" s="693" t="s">
        <v>7471</v>
      </c>
      <c r="C3032" s="690" t="s">
        <v>73</v>
      </c>
      <c r="D3032" s="580" t="s">
        <v>5718</v>
      </c>
      <c r="E3032" s="691">
        <v>7500</v>
      </c>
      <c r="F3032" s="577" t="s">
        <v>5719</v>
      </c>
      <c r="G3032" s="583" t="s">
        <v>5720</v>
      </c>
      <c r="H3032" s="583" t="s">
        <v>4414</v>
      </c>
      <c r="I3032" s="583" t="s">
        <v>802</v>
      </c>
      <c r="J3032" s="843" t="s">
        <v>5598</v>
      </c>
      <c r="K3032" s="855" t="s">
        <v>456</v>
      </c>
      <c r="L3032" s="741">
        <v>8</v>
      </c>
      <c r="M3032" s="856">
        <v>67259.03</v>
      </c>
      <c r="N3032" s="831"/>
      <c r="O3032" s="741">
        <v>0</v>
      </c>
      <c r="P3032" s="692">
        <v>0</v>
      </c>
      <c r="Q3032" s="772"/>
    </row>
    <row r="3033" spans="1:17" s="770" customFormat="1" ht="24">
      <c r="A3033" s="729" t="s">
        <v>18645</v>
      </c>
      <c r="B3033" s="693" t="s">
        <v>7471</v>
      </c>
      <c r="C3033" s="690" t="s">
        <v>73</v>
      </c>
      <c r="D3033" s="580" t="s">
        <v>5721</v>
      </c>
      <c r="E3033" s="691">
        <v>8000</v>
      </c>
      <c r="F3033" s="577" t="s">
        <v>5719</v>
      </c>
      <c r="G3033" s="583" t="s">
        <v>5720</v>
      </c>
      <c r="H3033" s="583" t="s">
        <v>4414</v>
      </c>
      <c r="I3033" s="583" t="s">
        <v>802</v>
      </c>
      <c r="J3033" s="843" t="s">
        <v>5598</v>
      </c>
      <c r="K3033" s="855" t="s">
        <v>456</v>
      </c>
      <c r="L3033" s="741">
        <v>4</v>
      </c>
      <c r="M3033" s="856">
        <v>37123.599999999999</v>
      </c>
      <c r="N3033" s="831">
        <v>1</v>
      </c>
      <c r="O3033" s="741">
        <v>6</v>
      </c>
      <c r="P3033" s="692">
        <v>48970.45</v>
      </c>
      <c r="Q3033" s="772"/>
    </row>
    <row r="3034" spans="1:17" s="770" customFormat="1">
      <c r="A3034" s="729" t="s">
        <v>18645</v>
      </c>
      <c r="B3034" s="693" t="s">
        <v>7471</v>
      </c>
      <c r="C3034" s="690" t="s">
        <v>73</v>
      </c>
      <c r="D3034" s="580" t="s">
        <v>5722</v>
      </c>
      <c r="E3034" s="691">
        <v>10000</v>
      </c>
      <c r="F3034" s="577" t="s">
        <v>5723</v>
      </c>
      <c r="G3034" s="583" t="s">
        <v>5724</v>
      </c>
      <c r="H3034" s="583" t="s">
        <v>2051</v>
      </c>
      <c r="I3034" s="583" t="s">
        <v>921</v>
      </c>
      <c r="J3034" s="843" t="s">
        <v>5598</v>
      </c>
      <c r="K3034" s="855" t="s">
        <v>456</v>
      </c>
      <c r="L3034" s="741">
        <v>10</v>
      </c>
      <c r="M3034" s="856">
        <v>110798.55</v>
      </c>
      <c r="N3034" s="831">
        <v>0</v>
      </c>
      <c r="O3034" s="760">
        <v>0</v>
      </c>
      <c r="P3034" s="692">
        <v>0</v>
      </c>
      <c r="Q3034" s="772"/>
    </row>
    <row r="3035" spans="1:17" s="770" customFormat="1">
      <c r="A3035" s="729" t="s">
        <v>18645</v>
      </c>
      <c r="B3035" s="693" t="s">
        <v>7471</v>
      </c>
      <c r="C3035" s="690" t="s">
        <v>73</v>
      </c>
      <c r="D3035" s="580" t="s">
        <v>5725</v>
      </c>
      <c r="E3035" s="691">
        <v>11500</v>
      </c>
      <c r="F3035" s="577" t="s">
        <v>5723</v>
      </c>
      <c r="G3035" s="583" t="s">
        <v>5724</v>
      </c>
      <c r="H3035" s="583" t="s">
        <v>2051</v>
      </c>
      <c r="I3035" s="583" t="s">
        <v>921</v>
      </c>
      <c r="J3035" s="843" t="s">
        <v>5598</v>
      </c>
      <c r="K3035" s="855" t="s">
        <v>455</v>
      </c>
      <c r="L3035" s="741">
        <v>2</v>
      </c>
      <c r="M3035" s="856">
        <v>26680.27</v>
      </c>
      <c r="N3035" s="831">
        <v>1</v>
      </c>
      <c r="O3035" s="760">
        <v>6</v>
      </c>
      <c r="P3035" s="692">
        <v>69958.649999999994</v>
      </c>
      <c r="Q3035" s="772"/>
    </row>
    <row r="3036" spans="1:17" s="770" customFormat="1" ht="36">
      <c r="A3036" s="729" t="s">
        <v>18645</v>
      </c>
      <c r="B3036" s="693" t="s">
        <v>7471</v>
      </c>
      <c r="C3036" s="690" t="s">
        <v>73</v>
      </c>
      <c r="D3036" s="580" t="s">
        <v>4185</v>
      </c>
      <c r="E3036" s="691">
        <v>2500</v>
      </c>
      <c r="F3036" s="577" t="s">
        <v>5726</v>
      </c>
      <c r="G3036" s="583" t="s">
        <v>5727</v>
      </c>
      <c r="H3036" s="583" t="s">
        <v>5728</v>
      </c>
      <c r="I3036" s="583"/>
      <c r="J3036" s="843"/>
      <c r="K3036" s="855" t="s">
        <v>456</v>
      </c>
      <c r="L3036" s="741">
        <v>12</v>
      </c>
      <c r="M3036" s="856">
        <v>31928.16</v>
      </c>
      <c r="N3036" s="831">
        <v>1</v>
      </c>
      <c r="O3036" s="741">
        <v>6</v>
      </c>
      <c r="P3036" s="692">
        <v>16044.9</v>
      </c>
      <c r="Q3036" s="772"/>
    </row>
    <row r="3037" spans="1:17" s="770" customFormat="1" ht="24">
      <c r="A3037" s="729" t="s">
        <v>18645</v>
      </c>
      <c r="B3037" s="693" t="s">
        <v>7471</v>
      </c>
      <c r="C3037" s="690" t="s">
        <v>73</v>
      </c>
      <c r="D3037" s="580" t="s">
        <v>5729</v>
      </c>
      <c r="E3037" s="691">
        <v>7000</v>
      </c>
      <c r="F3037" s="577" t="s">
        <v>5730</v>
      </c>
      <c r="G3037" s="583" t="s">
        <v>5731</v>
      </c>
      <c r="H3037" s="583" t="s">
        <v>4367</v>
      </c>
      <c r="I3037" s="583" t="s">
        <v>802</v>
      </c>
      <c r="J3037" s="843" t="s">
        <v>5598</v>
      </c>
      <c r="K3037" s="855" t="s">
        <v>456</v>
      </c>
      <c r="L3037" s="741">
        <v>12</v>
      </c>
      <c r="M3037" s="856">
        <v>85893.72</v>
      </c>
      <c r="N3037" s="831">
        <v>1</v>
      </c>
      <c r="O3037" s="741">
        <v>6</v>
      </c>
      <c r="P3037" s="692">
        <v>43044.9</v>
      </c>
      <c r="Q3037" s="772"/>
    </row>
    <row r="3038" spans="1:17" s="770" customFormat="1" ht="24">
      <c r="A3038" s="729" t="s">
        <v>18645</v>
      </c>
      <c r="B3038" s="693" t="s">
        <v>7471</v>
      </c>
      <c r="C3038" s="690" t="s">
        <v>73</v>
      </c>
      <c r="D3038" s="580" t="s">
        <v>5732</v>
      </c>
      <c r="E3038" s="691">
        <v>7000</v>
      </c>
      <c r="F3038" s="577" t="s">
        <v>5733</v>
      </c>
      <c r="G3038" s="583" t="s">
        <v>5734</v>
      </c>
      <c r="H3038" s="583" t="s">
        <v>5617</v>
      </c>
      <c r="I3038" s="583" t="s">
        <v>802</v>
      </c>
      <c r="J3038" s="843" t="s">
        <v>5598</v>
      </c>
      <c r="K3038" s="855" t="s">
        <v>457</v>
      </c>
      <c r="L3038" s="741">
        <v>12</v>
      </c>
      <c r="M3038" s="856">
        <v>85633.64</v>
      </c>
      <c r="N3038" s="831">
        <v>1</v>
      </c>
      <c r="O3038" s="760">
        <v>6</v>
      </c>
      <c r="P3038" s="692">
        <v>42958.37</v>
      </c>
      <c r="Q3038" s="772"/>
    </row>
    <row r="3039" spans="1:17" s="770" customFormat="1" ht="36">
      <c r="A3039" s="729" t="s">
        <v>18645</v>
      </c>
      <c r="B3039" s="693" t="s">
        <v>7471</v>
      </c>
      <c r="C3039" s="690" t="s">
        <v>73</v>
      </c>
      <c r="D3039" s="580" t="s">
        <v>5735</v>
      </c>
      <c r="E3039" s="691">
        <v>7500</v>
      </c>
      <c r="F3039" s="577" t="s">
        <v>5736</v>
      </c>
      <c r="G3039" s="583" t="s">
        <v>5737</v>
      </c>
      <c r="H3039" s="583" t="s">
        <v>2051</v>
      </c>
      <c r="I3039" s="583" t="s">
        <v>802</v>
      </c>
      <c r="J3039" s="843" t="s">
        <v>5598</v>
      </c>
      <c r="K3039" s="855" t="s">
        <v>456</v>
      </c>
      <c r="L3039" s="741">
        <v>8</v>
      </c>
      <c r="M3039" s="856">
        <v>68500.399999999994</v>
      </c>
      <c r="N3039" s="831"/>
      <c r="O3039" s="760">
        <v>0</v>
      </c>
      <c r="P3039" s="692">
        <v>0</v>
      </c>
      <c r="Q3039" s="772"/>
    </row>
    <row r="3040" spans="1:17" s="770" customFormat="1" ht="24">
      <c r="A3040" s="729" t="s">
        <v>18645</v>
      </c>
      <c r="B3040" s="693" t="s">
        <v>7471</v>
      </c>
      <c r="C3040" s="690" t="s">
        <v>73</v>
      </c>
      <c r="D3040" s="580" t="s">
        <v>4185</v>
      </c>
      <c r="E3040" s="691">
        <v>2500</v>
      </c>
      <c r="F3040" s="577" t="s">
        <v>5738</v>
      </c>
      <c r="G3040" s="583" t="s">
        <v>5739</v>
      </c>
      <c r="H3040" s="583"/>
      <c r="I3040" s="583"/>
      <c r="J3040" s="843"/>
      <c r="K3040" s="855" t="s">
        <v>455</v>
      </c>
      <c r="L3040" s="741">
        <v>6</v>
      </c>
      <c r="M3040" s="856">
        <v>17048.87</v>
      </c>
      <c r="N3040" s="831"/>
      <c r="O3040" s="760">
        <v>0</v>
      </c>
      <c r="P3040" s="692">
        <v>0</v>
      </c>
      <c r="Q3040" s="772"/>
    </row>
    <row r="3041" spans="1:17" s="770" customFormat="1" ht="36">
      <c r="A3041" s="729" t="s">
        <v>18645</v>
      </c>
      <c r="B3041" s="693" t="s">
        <v>7471</v>
      </c>
      <c r="C3041" s="690" t="s">
        <v>73</v>
      </c>
      <c r="D3041" s="580" t="s">
        <v>5740</v>
      </c>
      <c r="E3041" s="691">
        <v>7500</v>
      </c>
      <c r="F3041" s="577" t="s">
        <v>5741</v>
      </c>
      <c r="G3041" s="583" t="s">
        <v>5742</v>
      </c>
      <c r="H3041" s="583" t="s">
        <v>920</v>
      </c>
      <c r="I3041" s="583" t="s">
        <v>802</v>
      </c>
      <c r="J3041" s="843" t="s">
        <v>5598</v>
      </c>
      <c r="K3041" s="855" t="s">
        <v>455</v>
      </c>
      <c r="L3041" s="741">
        <v>1</v>
      </c>
      <c r="M3041" s="856">
        <v>1863.4</v>
      </c>
      <c r="N3041" s="831">
        <v>4</v>
      </c>
      <c r="O3041" s="741">
        <v>6</v>
      </c>
      <c r="P3041" s="692">
        <v>45942.81</v>
      </c>
      <c r="Q3041" s="772"/>
    </row>
    <row r="3042" spans="1:17" s="770" customFormat="1" ht="36">
      <c r="A3042" s="729" t="s">
        <v>18645</v>
      </c>
      <c r="B3042" s="693" t="s">
        <v>7471</v>
      </c>
      <c r="C3042" s="690" t="s">
        <v>73</v>
      </c>
      <c r="D3042" s="580" t="s">
        <v>5743</v>
      </c>
      <c r="E3042" s="691">
        <v>6000</v>
      </c>
      <c r="F3042" s="577" t="s">
        <v>5744</v>
      </c>
      <c r="G3042" s="583" t="s">
        <v>5745</v>
      </c>
      <c r="H3042" s="583" t="s">
        <v>5746</v>
      </c>
      <c r="I3042" s="583" t="s">
        <v>802</v>
      </c>
      <c r="J3042" s="843" t="s">
        <v>5598</v>
      </c>
      <c r="K3042" s="855" t="s">
        <v>455</v>
      </c>
      <c r="L3042" s="741">
        <v>2</v>
      </c>
      <c r="M3042" s="856">
        <v>25693.52</v>
      </c>
      <c r="N3042" s="831">
        <v>0</v>
      </c>
      <c r="O3042" s="741">
        <v>0</v>
      </c>
      <c r="P3042" s="692">
        <v>0</v>
      </c>
      <c r="Q3042" s="772"/>
    </row>
    <row r="3043" spans="1:17" s="770" customFormat="1" ht="36">
      <c r="A3043" s="729" t="s">
        <v>18645</v>
      </c>
      <c r="B3043" s="693" t="s">
        <v>7471</v>
      </c>
      <c r="C3043" s="690" t="s">
        <v>73</v>
      </c>
      <c r="D3043" s="580" t="s">
        <v>5635</v>
      </c>
      <c r="E3043" s="691">
        <v>7500</v>
      </c>
      <c r="F3043" s="577" t="s">
        <v>5744</v>
      </c>
      <c r="G3043" s="583" t="s">
        <v>5745</v>
      </c>
      <c r="H3043" s="583" t="s">
        <v>5746</v>
      </c>
      <c r="I3043" s="583" t="s">
        <v>802</v>
      </c>
      <c r="J3043" s="843" t="s">
        <v>5598</v>
      </c>
      <c r="K3043" s="855" t="s">
        <v>456</v>
      </c>
      <c r="L3043" s="741">
        <v>5</v>
      </c>
      <c r="M3043" s="856">
        <v>36929.43</v>
      </c>
      <c r="N3043" s="831">
        <v>0</v>
      </c>
      <c r="O3043" s="741">
        <v>0</v>
      </c>
      <c r="P3043" s="692">
        <v>0</v>
      </c>
      <c r="Q3043" s="772"/>
    </row>
    <row r="3044" spans="1:17" s="770" customFormat="1" ht="36.6" customHeight="1">
      <c r="A3044" s="729" t="s">
        <v>18645</v>
      </c>
      <c r="B3044" s="693" t="s">
        <v>7471</v>
      </c>
      <c r="C3044" s="690" t="s">
        <v>73</v>
      </c>
      <c r="D3044" s="580" t="s">
        <v>5747</v>
      </c>
      <c r="E3044" s="691">
        <v>10500</v>
      </c>
      <c r="F3044" s="577" t="s">
        <v>5748</v>
      </c>
      <c r="G3044" s="583" t="s">
        <v>5749</v>
      </c>
      <c r="H3044" s="583" t="s">
        <v>825</v>
      </c>
      <c r="I3044" s="583" t="s">
        <v>921</v>
      </c>
      <c r="J3044" s="843" t="s">
        <v>5598</v>
      </c>
      <c r="K3044" s="855" t="s">
        <v>455</v>
      </c>
      <c r="L3044" s="741">
        <v>5</v>
      </c>
      <c r="M3044" s="856">
        <v>58509.52</v>
      </c>
      <c r="N3044" s="831"/>
      <c r="O3044" s="741">
        <v>0</v>
      </c>
      <c r="P3044" s="692">
        <v>0</v>
      </c>
      <c r="Q3044" s="772"/>
    </row>
    <row r="3045" spans="1:17" s="770" customFormat="1" ht="45.6" customHeight="1">
      <c r="A3045" s="729" t="s">
        <v>18645</v>
      </c>
      <c r="B3045" s="693" t="s">
        <v>7471</v>
      </c>
      <c r="C3045" s="690" t="s">
        <v>73</v>
      </c>
      <c r="D3045" s="580" t="s">
        <v>5740</v>
      </c>
      <c r="E3045" s="691">
        <v>7500</v>
      </c>
      <c r="F3045" s="577" t="s">
        <v>5750</v>
      </c>
      <c r="G3045" s="583" t="s">
        <v>5751</v>
      </c>
      <c r="H3045" s="583" t="s">
        <v>1705</v>
      </c>
      <c r="I3045" s="583" t="s">
        <v>802</v>
      </c>
      <c r="J3045" s="843" t="s">
        <v>5598</v>
      </c>
      <c r="K3045" s="855" t="s">
        <v>456</v>
      </c>
      <c r="L3045" s="741">
        <v>9</v>
      </c>
      <c r="M3045" s="856">
        <v>72076.78</v>
      </c>
      <c r="N3045" s="831"/>
      <c r="O3045" s="741">
        <v>0</v>
      </c>
      <c r="P3045" s="692">
        <v>0</v>
      </c>
      <c r="Q3045" s="772"/>
    </row>
    <row r="3046" spans="1:17" s="770" customFormat="1" ht="24">
      <c r="A3046" s="729" t="s">
        <v>18645</v>
      </c>
      <c r="B3046" s="693" t="s">
        <v>7471</v>
      </c>
      <c r="C3046" s="690" t="s">
        <v>73</v>
      </c>
      <c r="D3046" s="580" t="s">
        <v>5752</v>
      </c>
      <c r="E3046" s="691">
        <v>7000</v>
      </c>
      <c r="F3046" s="577" t="s">
        <v>5753</v>
      </c>
      <c r="G3046" s="583" t="s">
        <v>5754</v>
      </c>
      <c r="H3046" s="583" t="s">
        <v>5617</v>
      </c>
      <c r="I3046" s="583" t="s">
        <v>802</v>
      </c>
      <c r="J3046" s="843" t="s">
        <v>5670</v>
      </c>
      <c r="K3046" s="855" t="s">
        <v>455</v>
      </c>
      <c r="L3046" s="741">
        <v>6</v>
      </c>
      <c r="M3046" s="856">
        <v>47468.22</v>
      </c>
      <c r="N3046" s="831"/>
      <c r="O3046" s="741">
        <v>0</v>
      </c>
      <c r="P3046" s="692">
        <v>0</v>
      </c>
      <c r="Q3046" s="772"/>
    </row>
    <row r="3047" spans="1:17" s="770" customFormat="1" ht="43.9" customHeight="1">
      <c r="A3047" s="729" t="s">
        <v>18645</v>
      </c>
      <c r="B3047" s="693" t="s">
        <v>7471</v>
      </c>
      <c r="C3047" s="690" t="s">
        <v>73</v>
      </c>
      <c r="D3047" s="583" t="s">
        <v>5755</v>
      </c>
      <c r="E3047" s="691">
        <v>6000</v>
      </c>
      <c r="F3047" s="577" t="s">
        <v>5756</v>
      </c>
      <c r="G3047" s="583" t="s">
        <v>5757</v>
      </c>
      <c r="H3047" s="583" t="s">
        <v>2051</v>
      </c>
      <c r="I3047" s="583" t="s">
        <v>802</v>
      </c>
      <c r="J3047" s="843" t="s">
        <v>5670</v>
      </c>
      <c r="K3047" s="855" t="s">
        <v>456</v>
      </c>
      <c r="L3047" s="741">
        <v>12</v>
      </c>
      <c r="M3047" s="856">
        <v>73411.63</v>
      </c>
      <c r="N3047" s="831">
        <v>1</v>
      </c>
      <c r="O3047" s="741">
        <v>6</v>
      </c>
      <c r="P3047" s="692">
        <v>36927.4</v>
      </c>
      <c r="Q3047" s="772"/>
    </row>
    <row r="3048" spans="1:17" s="770" customFormat="1" ht="48">
      <c r="A3048" s="729" t="s">
        <v>18645</v>
      </c>
      <c r="B3048" s="693" t="s">
        <v>7471</v>
      </c>
      <c r="C3048" s="690" t="s">
        <v>73</v>
      </c>
      <c r="D3048" s="583" t="s">
        <v>5758</v>
      </c>
      <c r="E3048" s="691">
        <v>9900</v>
      </c>
      <c r="F3048" s="577" t="s">
        <v>5759</v>
      </c>
      <c r="G3048" s="583" t="s">
        <v>5760</v>
      </c>
      <c r="H3048" s="583" t="s">
        <v>5761</v>
      </c>
      <c r="I3048" s="583" t="s">
        <v>802</v>
      </c>
      <c r="J3048" s="843" t="s">
        <v>5598</v>
      </c>
      <c r="K3048" s="855" t="s">
        <v>457</v>
      </c>
      <c r="L3048" s="741">
        <v>12</v>
      </c>
      <c r="M3048" s="856">
        <v>120001.77</v>
      </c>
      <c r="N3048" s="831">
        <v>1</v>
      </c>
      <c r="O3048" s="741">
        <v>6</v>
      </c>
      <c r="P3048" s="692">
        <v>60286.080000000002</v>
      </c>
      <c r="Q3048" s="772"/>
    </row>
    <row r="3049" spans="1:17" s="770" customFormat="1" ht="34.15" customHeight="1">
      <c r="A3049" s="729" t="s">
        <v>18645</v>
      </c>
      <c r="B3049" s="693" t="s">
        <v>7471</v>
      </c>
      <c r="C3049" s="690" t="s">
        <v>73</v>
      </c>
      <c r="D3049" s="580" t="s">
        <v>5762</v>
      </c>
      <c r="E3049" s="691">
        <v>7500</v>
      </c>
      <c r="F3049" s="577" t="s">
        <v>5763</v>
      </c>
      <c r="G3049" s="583" t="s">
        <v>5764</v>
      </c>
      <c r="H3049" s="583" t="s">
        <v>2051</v>
      </c>
      <c r="I3049" s="583" t="s">
        <v>921</v>
      </c>
      <c r="J3049" s="843" t="s">
        <v>5598</v>
      </c>
      <c r="K3049" s="855" t="s">
        <v>456</v>
      </c>
      <c r="L3049" s="741">
        <v>12</v>
      </c>
      <c r="M3049" s="856">
        <v>91750.399999999994</v>
      </c>
      <c r="N3049" s="831">
        <v>1</v>
      </c>
      <c r="O3049" s="760">
        <v>6</v>
      </c>
      <c r="P3049" s="692">
        <v>45849.58</v>
      </c>
      <c r="Q3049" s="772"/>
    </row>
    <row r="3050" spans="1:17" s="770" customFormat="1" ht="40.15" customHeight="1">
      <c r="A3050" s="729" t="s">
        <v>18645</v>
      </c>
      <c r="B3050" s="693" t="s">
        <v>7471</v>
      </c>
      <c r="C3050" s="690" t="s">
        <v>73</v>
      </c>
      <c r="D3050" s="580" t="s">
        <v>5765</v>
      </c>
      <c r="E3050" s="691">
        <v>5500</v>
      </c>
      <c r="F3050" s="577" t="s">
        <v>5766</v>
      </c>
      <c r="G3050" s="583" t="s">
        <v>5767</v>
      </c>
      <c r="H3050" s="583" t="s">
        <v>5768</v>
      </c>
      <c r="I3050" s="583" t="s">
        <v>802</v>
      </c>
      <c r="J3050" s="843" t="s">
        <v>5598</v>
      </c>
      <c r="K3050" s="855" t="s">
        <v>456</v>
      </c>
      <c r="L3050" s="741">
        <v>12</v>
      </c>
      <c r="M3050" s="856">
        <v>67529.960000000006</v>
      </c>
      <c r="N3050" s="831">
        <v>1</v>
      </c>
      <c r="O3050" s="741">
        <v>6</v>
      </c>
      <c r="P3050" s="692">
        <v>34010.14</v>
      </c>
      <c r="Q3050" s="772"/>
    </row>
    <row r="3051" spans="1:17" s="770" customFormat="1" ht="36.6" customHeight="1">
      <c r="A3051" s="729" t="s">
        <v>18645</v>
      </c>
      <c r="B3051" s="693" t="s">
        <v>7471</v>
      </c>
      <c r="C3051" s="690" t="s">
        <v>73</v>
      </c>
      <c r="D3051" s="580" t="s">
        <v>5769</v>
      </c>
      <c r="E3051" s="691">
        <v>9200</v>
      </c>
      <c r="F3051" s="577" t="s">
        <v>5770</v>
      </c>
      <c r="G3051" s="583" t="s">
        <v>5771</v>
      </c>
      <c r="H3051" s="583" t="s">
        <v>5772</v>
      </c>
      <c r="I3051" s="583" t="s">
        <v>802</v>
      </c>
      <c r="J3051" s="843" t="s">
        <v>5598</v>
      </c>
      <c r="K3051" s="855" t="s">
        <v>455</v>
      </c>
      <c r="L3051" s="741">
        <v>1</v>
      </c>
      <c r="M3051" s="856">
        <v>13478.19</v>
      </c>
      <c r="N3051" s="831"/>
      <c r="O3051" s="741">
        <v>0</v>
      </c>
      <c r="P3051" s="692">
        <v>0</v>
      </c>
      <c r="Q3051" s="772"/>
    </row>
    <row r="3052" spans="1:17" s="770" customFormat="1" ht="29.45" customHeight="1">
      <c r="A3052" s="729" t="s">
        <v>18645</v>
      </c>
      <c r="B3052" s="693" t="s">
        <v>7471</v>
      </c>
      <c r="C3052" s="690" t="s">
        <v>73</v>
      </c>
      <c r="D3052" s="580" t="s">
        <v>5773</v>
      </c>
      <c r="E3052" s="691">
        <v>6000</v>
      </c>
      <c r="F3052" s="577" t="s">
        <v>5774</v>
      </c>
      <c r="G3052" s="583" t="s">
        <v>5775</v>
      </c>
      <c r="H3052" s="583" t="s">
        <v>1401</v>
      </c>
      <c r="I3052" s="583" t="s">
        <v>802</v>
      </c>
      <c r="J3052" s="843" t="s">
        <v>5598</v>
      </c>
      <c r="K3052" s="855" t="s">
        <v>456</v>
      </c>
      <c r="L3052" s="741">
        <v>12</v>
      </c>
      <c r="M3052" s="856">
        <v>73955.8</v>
      </c>
      <c r="N3052" s="831">
        <v>1</v>
      </c>
      <c r="O3052" s="741">
        <v>6</v>
      </c>
      <c r="P3052" s="692">
        <v>37044.9</v>
      </c>
      <c r="Q3052" s="772"/>
    </row>
    <row r="3053" spans="1:17" s="770" customFormat="1" ht="29.45" customHeight="1">
      <c r="A3053" s="729" t="s">
        <v>18645</v>
      </c>
      <c r="B3053" s="693" t="s">
        <v>7471</v>
      </c>
      <c r="C3053" s="690" t="s">
        <v>73</v>
      </c>
      <c r="D3053" s="580" t="s">
        <v>5776</v>
      </c>
      <c r="E3053" s="691">
        <v>8000</v>
      </c>
      <c r="F3053" s="577" t="s">
        <v>5777</v>
      </c>
      <c r="G3053" s="583" t="s">
        <v>5778</v>
      </c>
      <c r="H3053" s="583" t="s">
        <v>888</v>
      </c>
      <c r="I3053" s="583" t="s">
        <v>921</v>
      </c>
      <c r="J3053" s="843" t="s">
        <v>5598</v>
      </c>
      <c r="K3053" s="855" t="s">
        <v>456</v>
      </c>
      <c r="L3053" s="741">
        <v>12</v>
      </c>
      <c r="M3053" s="856">
        <v>97908.02</v>
      </c>
      <c r="N3053" s="831">
        <v>1</v>
      </c>
      <c r="O3053" s="741">
        <v>6</v>
      </c>
      <c r="P3053" s="692">
        <v>49037.68</v>
      </c>
      <c r="Q3053" s="772"/>
    </row>
    <row r="3054" spans="1:17" s="770" customFormat="1" ht="29.45" customHeight="1">
      <c r="A3054" s="729" t="s">
        <v>18645</v>
      </c>
      <c r="B3054" s="693" t="s">
        <v>7471</v>
      </c>
      <c r="C3054" s="690" t="s">
        <v>73</v>
      </c>
      <c r="D3054" s="580" t="s">
        <v>5779</v>
      </c>
      <c r="E3054" s="691">
        <v>10000</v>
      </c>
      <c r="F3054" s="577" t="s">
        <v>5780</v>
      </c>
      <c r="G3054" s="583" t="s">
        <v>5781</v>
      </c>
      <c r="H3054" s="583" t="s">
        <v>5617</v>
      </c>
      <c r="I3054" s="583" t="s">
        <v>921</v>
      </c>
      <c r="J3054" s="843" t="s">
        <v>5598</v>
      </c>
      <c r="K3054" s="855" t="s">
        <v>456</v>
      </c>
      <c r="L3054" s="741">
        <v>10</v>
      </c>
      <c r="M3054" s="856">
        <v>74281.039999999994</v>
      </c>
      <c r="N3054" s="831"/>
      <c r="O3054" s="741">
        <v>0</v>
      </c>
      <c r="P3054" s="692">
        <v>0</v>
      </c>
      <c r="Q3054" s="772"/>
    </row>
    <row r="3055" spans="1:17" s="770" customFormat="1" ht="36">
      <c r="A3055" s="729" t="s">
        <v>18645</v>
      </c>
      <c r="B3055" s="693" t="s">
        <v>7471</v>
      </c>
      <c r="C3055" s="690" t="s">
        <v>73</v>
      </c>
      <c r="D3055" s="580" t="s">
        <v>4259</v>
      </c>
      <c r="E3055" s="691">
        <v>7000</v>
      </c>
      <c r="F3055" s="577" t="s">
        <v>5782</v>
      </c>
      <c r="G3055" s="583" t="s">
        <v>5783</v>
      </c>
      <c r="H3055" s="583" t="s">
        <v>5506</v>
      </c>
      <c r="I3055" s="583" t="s">
        <v>802</v>
      </c>
      <c r="J3055" s="843" t="s">
        <v>5598</v>
      </c>
      <c r="K3055" s="855" t="s">
        <v>456</v>
      </c>
      <c r="L3055" s="741">
        <v>4</v>
      </c>
      <c r="M3055" s="856">
        <v>30708.36</v>
      </c>
      <c r="N3055" s="831">
        <v>1</v>
      </c>
      <c r="O3055" s="741">
        <v>6</v>
      </c>
      <c r="P3055" s="692">
        <v>43015.24</v>
      </c>
      <c r="Q3055" s="772"/>
    </row>
    <row r="3056" spans="1:17" s="770" customFormat="1" ht="24">
      <c r="A3056" s="729" t="s">
        <v>18645</v>
      </c>
      <c r="B3056" s="693" t="s">
        <v>7471</v>
      </c>
      <c r="C3056" s="690" t="s">
        <v>73</v>
      </c>
      <c r="D3056" s="580" t="s">
        <v>5784</v>
      </c>
      <c r="E3056" s="691">
        <v>3500</v>
      </c>
      <c r="F3056" s="577" t="s">
        <v>5785</v>
      </c>
      <c r="G3056" s="583" t="s">
        <v>5786</v>
      </c>
      <c r="H3056" s="583" t="s">
        <v>4671</v>
      </c>
      <c r="I3056" s="583" t="s">
        <v>802</v>
      </c>
      <c r="J3056" s="843" t="s">
        <v>5598</v>
      </c>
      <c r="K3056" s="855" t="s">
        <v>456</v>
      </c>
      <c r="L3056" s="741">
        <v>12</v>
      </c>
      <c r="M3056" s="856">
        <v>43593.279999999999</v>
      </c>
      <c r="N3056" s="831">
        <v>1</v>
      </c>
      <c r="O3056" s="741">
        <v>6</v>
      </c>
      <c r="P3056" s="692">
        <v>21993.86</v>
      </c>
      <c r="Q3056" s="772"/>
    </row>
    <row r="3057" spans="1:17" s="770" customFormat="1" ht="36">
      <c r="A3057" s="729" t="s">
        <v>18645</v>
      </c>
      <c r="B3057" s="693" t="s">
        <v>7471</v>
      </c>
      <c r="C3057" s="690" t="s">
        <v>73</v>
      </c>
      <c r="D3057" s="580" t="s">
        <v>5787</v>
      </c>
      <c r="E3057" s="691">
        <v>11500</v>
      </c>
      <c r="F3057" s="577" t="s">
        <v>5788</v>
      </c>
      <c r="G3057" s="583" t="s">
        <v>5789</v>
      </c>
      <c r="H3057" s="583" t="s">
        <v>5790</v>
      </c>
      <c r="I3057" s="583" t="s">
        <v>921</v>
      </c>
      <c r="J3057" s="843" t="s">
        <v>5598</v>
      </c>
      <c r="K3057" s="855" t="s">
        <v>455</v>
      </c>
      <c r="L3057" s="741">
        <v>1</v>
      </c>
      <c r="M3057" s="856">
        <v>21867.47</v>
      </c>
      <c r="N3057" s="831"/>
      <c r="O3057" s="741">
        <v>0</v>
      </c>
      <c r="P3057" s="692">
        <v>0</v>
      </c>
      <c r="Q3057" s="772"/>
    </row>
    <row r="3058" spans="1:17" s="770" customFormat="1" ht="35.450000000000003" customHeight="1">
      <c r="A3058" s="729" t="s">
        <v>18645</v>
      </c>
      <c r="B3058" s="693" t="s">
        <v>7471</v>
      </c>
      <c r="C3058" s="690" t="s">
        <v>73</v>
      </c>
      <c r="D3058" s="580" t="s">
        <v>5791</v>
      </c>
      <c r="E3058" s="691">
        <v>7000</v>
      </c>
      <c r="F3058" s="577" t="s">
        <v>5792</v>
      </c>
      <c r="G3058" s="583" t="s">
        <v>5793</v>
      </c>
      <c r="H3058" s="685" t="s">
        <v>1190</v>
      </c>
      <c r="I3058" s="685" t="s">
        <v>921</v>
      </c>
      <c r="J3058" s="843" t="s">
        <v>5598</v>
      </c>
      <c r="K3058" s="855" t="s">
        <v>456</v>
      </c>
      <c r="L3058" s="741">
        <v>12</v>
      </c>
      <c r="M3058" s="856">
        <v>85940.87</v>
      </c>
      <c r="N3058" s="831">
        <v>1</v>
      </c>
      <c r="O3058" s="741">
        <v>2</v>
      </c>
      <c r="P3058" s="692">
        <v>19680.63</v>
      </c>
      <c r="Q3058" s="772"/>
    </row>
    <row r="3059" spans="1:17" s="770" customFormat="1" ht="35.450000000000003" customHeight="1">
      <c r="A3059" s="729" t="s">
        <v>18645</v>
      </c>
      <c r="B3059" s="693" t="s">
        <v>7471</v>
      </c>
      <c r="C3059" s="690" t="s">
        <v>73</v>
      </c>
      <c r="D3059" s="580" t="s">
        <v>5794</v>
      </c>
      <c r="E3059" s="691">
        <v>8500</v>
      </c>
      <c r="F3059" s="577" t="s">
        <v>5792</v>
      </c>
      <c r="G3059" s="583" t="s">
        <v>5793</v>
      </c>
      <c r="H3059" s="583" t="s">
        <v>5795</v>
      </c>
      <c r="I3059" s="583" t="s">
        <v>921</v>
      </c>
      <c r="J3059" s="843" t="s">
        <v>5598</v>
      </c>
      <c r="K3059" s="855" t="s">
        <v>4163</v>
      </c>
      <c r="L3059" s="741">
        <v>0</v>
      </c>
      <c r="M3059" s="856">
        <v>0</v>
      </c>
      <c r="N3059" s="831">
        <v>2</v>
      </c>
      <c r="O3059" s="741">
        <v>4</v>
      </c>
      <c r="P3059" s="692">
        <v>34146.6</v>
      </c>
      <c r="Q3059" s="772"/>
    </row>
    <row r="3060" spans="1:17" s="770" customFormat="1" ht="35.450000000000003" customHeight="1">
      <c r="A3060" s="729" t="s">
        <v>18645</v>
      </c>
      <c r="B3060" s="693" t="s">
        <v>7471</v>
      </c>
      <c r="C3060" s="690" t="s">
        <v>73</v>
      </c>
      <c r="D3060" s="580" t="s">
        <v>5796</v>
      </c>
      <c r="E3060" s="691">
        <v>6500</v>
      </c>
      <c r="F3060" s="577" t="s">
        <v>5797</v>
      </c>
      <c r="G3060" s="583" t="s">
        <v>5798</v>
      </c>
      <c r="H3060" s="583" t="s">
        <v>2051</v>
      </c>
      <c r="I3060" s="685" t="s">
        <v>802</v>
      </c>
      <c r="J3060" s="843" t="s">
        <v>5598</v>
      </c>
      <c r="K3060" s="855" t="s">
        <v>456</v>
      </c>
      <c r="L3060" s="741">
        <v>12</v>
      </c>
      <c r="M3060" s="856">
        <v>79336.52</v>
      </c>
      <c r="N3060" s="831">
        <v>1</v>
      </c>
      <c r="O3060" s="741">
        <v>6</v>
      </c>
      <c r="P3060" s="692">
        <v>39698.69</v>
      </c>
      <c r="Q3060" s="772"/>
    </row>
    <row r="3061" spans="1:17" s="770" customFormat="1" ht="35.450000000000003" customHeight="1">
      <c r="A3061" s="729" t="s">
        <v>18645</v>
      </c>
      <c r="B3061" s="693" t="s">
        <v>7471</v>
      </c>
      <c r="C3061" s="690" t="s">
        <v>73</v>
      </c>
      <c r="D3061" s="580" t="s">
        <v>5799</v>
      </c>
      <c r="E3061" s="691">
        <v>7500</v>
      </c>
      <c r="F3061" s="577" t="s">
        <v>5800</v>
      </c>
      <c r="G3061" s="583" t="s">
        <v>5801</v>
      </c>
      <c r="H3061" s="583" t="s">
        <v>4216</v>
      </c>
      <c r="I3061" s="583" t="s">
        <v>921</v>
      </c>
      <c r="J3061" s="843" t="s">
        <v>5598</v>
      </c>
      <c r="K3061" s="855" t="s">
        <v>455</v>
      </c>
      <c r="L3061" s="741">
        <v>1</v>
      </c>
      <c r="M3061" s="856">
        <v>1863.4</v>
      </c>
      <c r="N3061" s="831">
        <v>1</v>
      </c>
      <c r="O3061" s="741">
        <v>2</v>
      </c>
      <c r="P3061" s="692">
        <v>16847.05</v>
      </c>
      <c r="Q3061" s="772"/>
    </row>
    <row r="3062" spans="1:17" s="770" customFormat="1" ht="35.450000000000003" customHeight="1">
      <c r="A3062" s="729" t="s">
        <v>18645</v>
      </c>
      <c r="B3062" s="693" t="s">
        <v>7471</v>
      </c>
      <c r="C3062" s="690" t="s">
        <v>73</v>
      </c>
      <c r="D3062" s="580" t="s">
        <v>5802</v>
      </c>
      <c r="E3062" s="691">
        <v>7500</v>
      </c>
      <c r="F3062" s="577" t="s">
        <v>5803</v>
      </c>
      <c r="G3062" s="583" t="s">
        <v>5804</v>
      </c>
      <c r="H3062" s="583" t="s">
        <v>825</v>
      </c>
      <c r="I3062" s="685" t="s">
        <v>802</v>
      </c>
      <c r="J3062" s="843" t="s">
        <v>5598</v>
      </c>
      <c r="K3062" s="855" t="s">
        <v>455</v>
      </c>
      <c r="L3062" s="741">
        <v>2</v>
      </c>
      <c r="M3062" s="856">
        <v>8742.41</v>
      </c>
      <c r="N3062" s="831"/>
      <c r="O3062" s="741">
        <v>0</v>
      </c>
      <c r="P3062" s="692">
        <v>0</v>
      </c>
      <c r="Q3062" s="772"/>
    </row>
    <row r="3063" spans="1:17" s="770" customFormat="1" ht="36">
      <c r="A3063" s="729" t="s">
        <v>18645</v>
      </c>
      <c r="B3063" s="693" t="s">
        <v>7471</v>
      </c>
      <c r="C3063" s="690" t="s">
        <v>73</v>
      </c>
      <c r="D3063" s="583" t="s">
        <v>2759</v>
      </c>
      <c r="E3063" s="691">
        <v>3500</v>
      </c>
      <c r="F3063" s="577" t="s">
        <v>5805</v>
      </c>
      <c r="G3063" s="583" t="s">
        <v>5806</v>
      </c>
      <c r="H3063" s="583" t="s">
        <v>5353</v>
      </c>
      <c r="I3063" s="583"/>
      <c r="J3063" s="843"/>
      <c r="K3063" s="855" t="s">
        <v>458</v>
      </c>
      <c r="L3063" s="741">
        <v>12</v>
      </c>
      <c r="M3063" s="856">
        <v>43927.26</v>
      </c>
      <c r="N3063" s="831">
        <v>1</v>
      </c>
      <c r="O3063" s="741">
        <v>6</v>
      </c>
      <c r="P3063" s="692">
        <v>22037.360000000001</v>
      </c>
      <c r="Q3063" s="772"/>
    </row>
    <row r="3064" spans="1:17" s="770" customFormat="1" ht="30" customHeight="1">
      <c r="A3064" s="729" t="s">
        <v>18645</v>
      </c>
      <c r="B3064" s="693" t="s">
        <v>7471</v>
      </c>
      <c r="C3064" s="690" t="s">
        <v>73</v>
      </c>
      <c r="D3064" s="583" t="s">
        <v>5807</v>
      </c>
      <c r="E3064" s="691">
        <v>6000</v>
      </c>
      <c r="F3064" s="577" t="s">
        <v>5808</v>
      </c>
      <c r="G3064" s="583" t="s">
        <v>5809</v>
      </c>
      <c r="H3064" s="583" t="s">
        <v>1679</v>
      </c>
      <c r="I3064" s="583" t="s">
        <v>802</v>
      </c>
      <c r="J3064" s="843" t="s">
        <v>5598</v>
      </c>
      <c r="K3064" s="855" t="s">
        <v>456</v>
      </c>
      <c r="L3064" s="741">
        <v>12</v>
      </c>
      <c r="M3064" s="856">
        <v>73585.38</v>
      </c>
      <c r="N3064" s="831">
        <v>1</v>
      </c>
      <c r="O3064" s="741">
        <v>6</v>
      </c>
      <c r="P3064" s="692">
        <v>37039.9</v>
      </c>
      <c r="Q3064" s="772"/>
    </row>
    <row r="3065" spans="1:17" s="770" customFormat="1" ht="29.45" customHeight="1">
      <c r="A3065" s="729" t="s">
        <v>18645</v>
      </c>
      <c r="B3065" s="693" t="s">
        <v>7471</v>
      </c>
      <c r="C3065" s="690" t="s">
        <v>73</v>
      </c>
      <c r="D3065" s="580" t="s">
        <v>5810</v>
      </c>
      <c r="E3065" s="691">
        <v>7500</v>
      </c>
      <c r="F3065" s="577" t="s">
        <v>5811</v>
      </c>
      <c r="G3065" s="583" t="s">
        <v>5812</v>
      </c>
      <c r="H3065" s="583" t="s">
        <v>2051</v>
      </c>
      <c r="I3065" s="583" t="s">
        <v>802</v>
      </c>
      <c r="J3065" s="843" t="s">
        <v>5598</v>
      </c>
      <c r="K3065" s="855" t="s">
        <v>456</v>
      </c>
      <c r="L3065" s="741">
        <v>12</v>
      </c>
      <c r="M3065" s="856">
        <v>91259.75</v>
      </c>
      <c r="N3065" s="831">
        <v>1</v>
      </c>
      <c r="O3065" s="741">
        <v>6</v>
      </c>
      <c r="P3065" s="692">
        <v>45872.5</v>
      </c>
      <c r="Q3065" s="772"/>
    </row>
    <row r="3066" spans="1:17" s="770" customFormat="1" ht="18" customHeight="1">
      <c r="A3066" s="729" t="s">
        <v>18645</v>
      </c>
      <c r="B3066" s="693" t="s">
        <v>7471</v>
      </c>
      <c r="C3066" s="690" t="s">
        <v>73</v>
      </c>
      <c r="D3066" s="580" t="s">
        <v>5813</v>
      </c>
      <c r="E3066" s="691">
        <v>6000</v>
      </c>
      <c r="F3066" s="577" t="s">
        <v>5814</v>
      </c>
      <c r="G3066" s="583" t="s">
        <v>5815</v>
      </c>
      <c r="H3066" s="583" t="s">
        <v>2051</v>
      </c>
      <c r="I3066" s="583" t="s">
        <v>802</v>
      </c>
      <c r="J3066" s="843" t="s">
        <v>5598</v>
      </c>
      <c r="K3066" s="855" t="s">
        <v>456</v>
      </c>
      <c r="L3066" s="741">
        <v>12</v>
      </c>
      <c r="M3066" s="856">
        <v>73934.95</v>
      </c>
      <c r="N3066" s="831">
        <v>1</v>
      </c>
      <c r="O3066" s="741">
        <v>6</v>
      </c>
      <c r="P3066" s="692">
        <v>36881.14</v>
      </c>
      <c r="Q3066" s="772"/>
    </row>
    <row r="3067" spans="1:17" s="770" customFormat="1" ht="24">
      <c r="A3067" s="729" t="s">
        <v>18645</v>
      </c>
      <c r="B3067" s="693" t="s">
        <v>7471</v>
      </c>
      <c r="C3067" s="690" t="s">
        <v>73</v>
      </c>
      <c r="D3067" s="580" t="s">
        <v>4197</v>
      </c>
      <c r="E3067" s="691">
        <v>7000</v>
      </c>
      <c r="F3067" s="577" t="s">
        <v>5816</v>
      </c>
      <c r="G3067" s="583" t="s">
        <v>5817</v>
      </c>
      <c r="H3067" s="583" t="s">
        <v>1688</v>
      </c>
      <c r="I3067" s="583" t="s">
        <v>802</v>
      </c>
      <c r="J3067" s="843" t="s">
        <v>5598</v>
      </c>
      <c r="K3067" s="855" t="s">
        <v>456</v>
      </c>
      <c r="L3067" s="741">
        <v>8</v>
      </c>
      <c r="M3067" s="856">
        <v>63248.91</v>
      </c>
      <c r="N3067" s="831"/>
      <c r="O3067" s="741">
        <v>0</v>
      </c>
      <c r="P3067" s="692">
        <v>0</v>
      </c>
      <c r="Q3067" s="772"/>
    </row>
    <row r="3068" spans="1:17" s="770" customFormat="1" ht="60">
      <c r="A3068" s="729" t="s">
        <v>18645</v>
      </c>
      <c r="B3068" s="693" t="s">
        <v>7471</v>
      </c>
      <c r="C3068" s="690" t="s">
        <v>73</v>
      </c>
      <c r="D3068" s="580" t="s">
        <v>4185</v>
      </c>
      <c r="E3068" s="691">
        <v>2500</v>
      </c>
      <c r="F3068" s="577" t="s">
        <v>5818</v>
      </c>
      <c r="G3068" s="583" t="s">
        <v>5819</v>
      </c>
      <c r="H3068" s="583" t="s">
        <v>5820</v>
      </c>
      <c r="I3068" s="583"/>
      <c r="J3068" s="843"/>
      <c r="K3068" s="855" t="s">
        <v>456</v>
      </c>
      <c r="L3068" s="741">
        <v>12</v>
      </c>
      <c r="M3068" s="856">
        <v>31936.15</v>
      </c>
      <c r="N3068" s="831">
        <v>1</v>
      </c>
      <c r="O3068" s="741">
        <v>6</v>
      </c>
      <c r="P3068" s="692">
        <v>16022.85</v>
      </c>
      <c r="Q3068" s="772"/>
    </row>
    <row r="3069" spans="1:17" s="770" customFormat="1" ht="24">
      <c r="A3069" s="729" t="s">
        <v>18645</v>
      </c>
      <c r="B3069" s="693" t="s">
        <v>7471</v>
      </c>
      <c r="C3069" s="690" t="s">
        <v>73</v>
      </c>
      <c r="D3069" s="580" t="s">
        <v>5821</v>
      </c>
      <c r="E3069" s="691">
        <v>10000</v>
      </c>
      <c r="F3069" s="577" t="s">
        <v>5822</v>
      </c>
      <c r="G3069" s="583" t="s">
        <v>5823</v>
      </c>
      <c r="H3069" s="583" t="s">
        <v>824</v>
      </c>
      <c r="I3069" s="583" t="s">
        <v>921</v>
      </c>
      <c r="J3069" s="843" t="s">
        <v>5598</v>
      </c>
      <c r="K3069" s="855" t="s">
        <v>455</v>
      </c>
      <c r="L3069" s="741">
        <v>6</v>
      </c>
      <c r="M3069" s="856">
        <v>69841.789999999994</v>
      </c>
      <c r="N3069" s="831"/>
      <c r="O3069" s="741">
        <v>0</v>
      </c>
      <c r="P3069" s="692">
        <v>0</v>
      </c>
      <c r="Q3069" s="772"/>
    </row>
    <row r="3070" spans="1:17" s="770" customFormat="1" ht="39.6" customHeight="1">
      <c r="A3070" s="729" t="s">
        <v>18645</v>
      </c>
      <c r="B3070" s="693" t="s">
        <v>7471</v>
      </c>
      <c r="C3070" s="690" t="s">
        <v>73</v>
      </c>
      <c r="D3070" s="580" t="s">
        <v>5824</v>
      </c>
      <c r="E3070" s="691">
        <v>7000</v>
      </c>
      <c r="F3070" s="577" t="s">
        <v>5825</v>
      </c>
      <c r="G3070" s="583" t="s">
        <v>5826</v>
      </c>
      <c r="H3070" s="583" t="s">
        <v>2051</v>
      </c>
      <c r="I3070" s="583" t="s">
        <v>802</v>
      </c>
      <c r="J3070" s="843" t="s">
        <v>5598</v>
      </c>
      <c r="K3070" s="855" t="s">
        <v>456</v>
      </c>
      <c r="L3070" s="741">
        <v>12</v>
      </c>
      <c r="M3070" s="856">
        <v>84571.5</v>
      </c>
      <c r="N3070" s="831">
        <v>1</v>
      </c>
      <c r="O3070" s="741">
        <v>6</v>
      </c>
      <c r="P3070" s="692">
        <v>42600.59</v>
      </c>
      <c r="Q3070" s="772"/>
    </row>
    <row r="3071" spans="1:17" s="770" customFormat="1" ht="32.450000000000003" customHeight="1">
      <c r="A3071" s="729" t="s">
        <v>18645</v>
      </c>
      <c r="B3071" s="693" t="s">
        <v>7471</v>
      </c>
      <c r="C3071" s="690" t="s">
        <v>73</v>
      </c>
      <c r="D3071" s="580" t="s">
        <v>5827</v>
      </c>
      <c r="E3071" s="691">
        <v>8500</v>
      </c>
      <c r="F3071" s="577" t="s">
        <v>5828</v>
      </c>
      <c r="G3071" s="583" t="s">
        <v>5829</v>
      </c>
      <c r="H3071" s="583" t="s">
        <v>888</v>
      </c>
      <c r="I3071" s="583" t="s">
        <v>921</v>
      </c>
      <c r="J3071" s="843" t="s">
        <v>5598</v>
      </c>
      <c r="K3071" s="855" t="s">
        <v>456</v>
      </c>
      <c r="L3071" s="741">
        <v>12</v>
      </c>
      <c r="M3071" s="856">
        <v>102996.28</v>
      </c>
      <c r="N3071" s="831">
        <v>1</v>
      </c>
      <c r="O3071" s="741">
        <v>6</v>
      </c>
      <c r="P3071" s="692">
        <v>51769.25</v>
      </c>
      <c r="Q3071" s="772"/>
    </row>
    <row r="3072" spans="1:17" s="770" customFormat="1" ht="29.45" customHeight="1">
      <c r="A3072" s="729" t="s">
        <v>18645</v>
      </c>
      <c r="B3072" s="693" t="s">
        <v>7471</v>
      </c>
      <c r="C3072" s="690" t="s">
        <v>73</v>
      </c>
      <c r="D3072" s="580" t="s">
        <v>5830</v>
      </c>
      <c r="E3072" s="691">
        <v>3000</v>
      </c>
      <c r="F3072" s="577" t="s">
        <v>5831</v>
      </c>
      <c r="G3072" s="583" t="s">
        <v>5832</v>
      </c>
      <c r="H3072" s="583"/>
      <c r="I3072" s="583"/>
      <c r="J3072" s="843"/>
      <c r="K3072" s="855" t="s">
        <v>456</v>
      </c>
      <c r="L3072" s="741">
        <v>9</v>
      </c>
      <c r="M3072" s="857">
        <v>28613.72</v>
      </c>
      <c r="N3072" s="831">
        <v>1</v>
      </c>
      <c r="O3072" s="741">
        <v>6</v>
      </c>
      <c r="P3072" s="692">
        <v>19044.07</v>
      </c>
      <c r="Q3072" s="772"/>
    </row>
    <row r="3073" spans="1:17" s="770" customFormat="1" ht="24">
      <c r="A3073" s="729" t="s">
        <v>18645</v>
      </c>
      <c r="B3073" s="693" t="s">
        <v>7471</v>
      </c>
      <c r="C3073" s="690" t="s">
        <v>73</v>
      </c>
      <c r="D3073" s="580" t="s">
        <v>5595</v>
      </c>
      <c r="E3073" s="691">
        <v>7500</v>
      </c>
      <c r="F3073" s="577" t="s">
        <v>5833</v>
      </c>
      <c r="G3073" s="583" t="s">
        <v>5834</v>
      </c>
      <c r="H3073" s="583" t="s">
        <v>1688</v>
      </c>
      <c r="I3073" s="583" t="s">
        <v>802</v>
      </c>
      <c r="J3073" s="843" t="s">
        <v>5598</v>
      </c>
      <c r="K3073" s="855" t="s">
        <v>455</v>
      </c>
      <c r="L3073" s="741">
        <v>3</v>
      </c>
      <c r="M3073" s="857">
        <v>22076.52</v>
      </c>
      <c r="N3073" s="831"/>
      <c r="O3073" s="741">
        <v>0</v>
      </c>
      <c r="P3073" s="692">
        <v>0</v>
      </c>
      <c r="Q3073" s="772"/>
    </row>
    <row r="3074" spans="1:17" s="770" customFormat="1" ht="31.9" customHeight="1">
      <c r="A3074" s="729" t="s">
        <v>18645</v>
      </c>
      <c r="B3074" s="693" t="s">
        <v>7471</v>
      </c>
      <c r="C3074" s="690" t="s">
        <v>73</v>
      </c>
      <c r="D3074" s="580" t="s">
        <v>5835</v>
      </c>
      <c r="E3074" s="691">
        <v>7500</v>
      </c>
      <c r="F3074" s="577" t="s">
        <v>5836</v>
      </c>
      <c r="G3074" s="583" t="s">
        <v>5837</v>
      </c>
      <c r="H3074" s="583" t="s">
        <v>888</v>
      </c>
      <c r="I3074" s="583" t="s">
        <v>802</v>
      </c>
      <c r="J3074" s="843" t="s">
        <v>5598</v>
      </c>
      <c r="K3074" s="855" t="s">
        <v>456</v>
      </c>
      <c r="L3074" s="741">
        <v>12</v>
      </c>
      <c r="M3074" s="856">
        <v>91959.24</v>
      </c>
      <c r="N3074" s="831">
        <v>1</v>
      </c>
      <c r="O3074" s="741">
        <v>6</v>
      </c>
      <c r="P3074" s="692">
        <v>46044.9</v>
      </c>
      <c r="Q3074" s="772"/>
    </row>
    <row r="3075" spans="1:17" s="770" customFormat="1" ht="15.75">
      <c r="A3075" s="2118" t="s">
        <v>539</v>
      </c>
      <c r="B3075" s="2119"/>
      <c r="C3075" s="2119"/>
      <c r="D3075" s="2119"/>
      <c r="E3075" s="2119"/>
      <c r="F3075" s="2119"/>
      <c r="G3075" s="2119"/>
      <c r="H3075" s="2119"/>
      <c r="I3075" s="2119"/>
      <c r="J3075" s="2119"/>
      <c r="K3075" s="2119"/>
      <c r="L3075" s="2119"/>
      <c r="M3075" s="2119"/>
      <c r="N3075" s="2119"/>
      <c r="O3075" s="2119"/>
      <c r="P3075" s="2120"/>
      <c r="Q3075" s="772"/>
    </row>
    <row r="3076" spans="1:17" s="770" customFormat="1" ht="24">
      <c r="A3076" s="724" t="s">
        <v>18646</v>
      </c>
      <c r="B3076" s="693" t="s">
        <v>17790</v>
      </c>
      <c r="C3076" s="684" t="s">
        <v>73</v>
      </c>
      <c r="D3076" s="693" t="s">
        <v>18157</v>
      </c>
      <c r="E3076" s="746">
        <v>3500</v>
      </c>
      <c r="F3076" s="694" t="s">
        <v>5838</v>
      </c>
      <c r="G3076" s="693" t="s">
        <v>5839</v>
      </c>
      <c r="H3076" s="693" t="s">
        <v>1119</v>
      </c>
      <c r="I3076" s="693" t="s">
        <v>5840</v>
      </c>
      <c r="J3076" s="828" t="s">
        <v>5598</v>
      </c>
      <c r="K3076" s="859">
        <v>1</v>
      </c>
      <c r="L3076" s="713">
        <v>3</v>
      </c>
      <c r="M3076" s="860">
        <v>5630</v>
      </c>
      <c r="N3076" s="858">
        <v>1</v>
      </c>
      <c r="O3076" s="713">
        <v>6</v>
      </c>
      <c r="P3076" s="695">
        <v>16000</v>
      </c>
      <c r="Q3076" s="323"/>
    </row>
    <row r="3077" spans="1:17" s="770" customFormat="1" ht="24">
      <c r="A3077" s="724" t="s">
        <v>18646</v>
      </c>
      <c r="B3077" s="693" t="s">
        <v>7484</v>
      </c>
      <c r="C3077" s="684" t="s">
        <v>73</v>
      </c>
      <c r="D3077" s="693" t="s">
        <v>18016</v>
      </c>
      <c r="E3077" s="746">
        <v>3000</v>
      </c>
      <c r="F3077" s="694" t="s">
        <v>5841</v>
      </c>
      <c r="G3077" s="693" t="s">
        <v>5842</v>
      </c>
      <c r="H3077" s="693" t="s">
        <v>2223</v>
      </c>
      <c r="I3077" s="693" t="s">
        <v>5840</v>
      </c>
      <c r="J3077" s="828" t="s">
        <v>5598</v>
      </c>
      <c r="K3077" s="859">
        <v>2</v>
      </c>
      <c r="L3077" s="713">
        <v>9</v>
      </c>
      <c r="M3077" s="860">
        <v>32453.26</v>
      </c>
      <c r="N3077" s="858">
        <v>1</v>
      </c>
      <c r="O3077" s="713">
        <v>6</v>
      </c>
      <c r="P3077" s="695">
        <v>24226.92</v>
      </c>
      <c r="Q3077" s="323"/>
    </row>
    <row r="3078" spans="1:17" s="770" customFormat="1" ht="24">
      <c r="A3078" s="724" t="s">
        <v>18646</v>
      </c>
      <c r="B3078" s="693" t="s">
        <v>7484</v>
      </c>
      <c r="C3078" s="684" t="s">
        <v>73</v>
      </c>
      <c r="D3078" s="693" t="s">
        <v>8756</v>
      </c>
      <c r="E3078" s="746">
        <v>3000</v>
      </c>
      <c r="F3078" s="694" t="s">
        <v>5843</v>
      </c>
      <c r="G3078" s="693" t="s">
        <v>5844</v>
      </c>
      <c r="H3078" s="693" t="s">
        <v>1119</v>
      </c>
      <c r="I3078" s="693" t="s">
        <v>802</v>
      </c>
      <c r="J3078" s="828" t="s">
        <v>5598</v>
      </c>
      <c r="K3078" s="859">
        <v>2</v>
      </c>
      <c r="L3078" s="713">
        <v>5</v>
      </c>
      <c r="M3078" s="860">
        <v>25132.32</v>
      </c>
      <c r="N3078" s="858">
        <v>2</v>
      </c>
      <c r="O3078" s="713">
        <v>6</v>
      </c>
      <c r="P3078" s="695">
        <v>24226.92</v>
      </c>
      <c r="Q3078" s="323"/>
    </row>
    <row r="3079" spans="1:17" s="770" customFormat="1" ht="24">
      <c r="A3079" s="724" t="s">
        <v>18646</v>
      </c>
      <c r="B3079" s="693" t="s">
        <v>7484</v>
      </c>
      <c r="C3079" s="684" t="s">
        <v>73</v>
      </c>
      <c r="D3079" s="693" t="s">
        <v>18158</v>
      </c>
      <c r="E3079" s="746">
        <v>5500</v>
      </c>
      <c r="F3079" s="694" t="s">
        <v>5845</v>
      </c>
      <c r="G3079" s="693" t="s">
        <v>5846</v>
      </c>
      <c r="H3079" s="693" t="s">
        <v>1119</v>
      </c>
      <c r="I3079" s="693" t="s">
        <v>802</v>
      </c>
      <c r="J3079" s="828" t="s">
        <v>5598</v>
      </c>
      <c r="K3079" s="859">
        <v>2</v>
      </c>
      <c r="L3079" s="713">
        <v>12</v>
      </c>
      <c r="M3079" s="860">
        <v>72593.460000000006</v>
      </c>
      <c r="N3079" s="858">
        <v>1</v>
      </c>
      <c r="O3079" s="713">
        <v>6</v>
      </c>
      <c r="P3079" s="695">
        <v>39226.92</v>
      </c>
      <c r="Q3079" s="323"/>
    </row>
    <row r="3080" spans="1:17" s="770" customFormat="1" ht="192">
      <c r="A3080" s="724" t="s">
        <v>18646</v>
      </c>
      <c r="B3080" s="693" t="s">
        <v>17790</v>
      </c>
      <c r="C3080" s="684" t="s">
        <v>73</v>
      </c>
      <c r="D3080" s="693" t="s">
        <v>18159</v>
      </c>
      <c r="E3080" s="746">
        <v>5000</v>
      </c>
      <c r="F3080" s="694" t="s">
        <v>5847</v>
      </c>
      <c r="G3080" s="693" t="s">
        <v>5848</v>
      </c>
      <c r="H3080" s="693" t="s">
        <v>8685</v>
      </c>
      <c r="I3080" s="693" t="s">
        <v>5840</v>
      </c>
      <c r="J3080" s="828" t="s">
        <v>5598</v>
      </c>
      <c r="K3080" s="859">
        <v>1</v>
      </c>
      <c r="L3080" s="713">
        <v>4</v>
      </c>
      <c r="M3080" s="860">
        <v>12000</v>
      </c>
      <c r="N3080" s="858">
        <v>2</v>
      </c>
      <c r="O3080" s="713">
        <v>6</v>
      </c>
      <c r="P3080" s="695">
        <v>21000</v>
      </c>
      <c r="Q3080" s="323"/>
    </row>
    <row r="3081" spans="1:17" s="770" customFormat="1" ht="24">
      <c r="A3081" s="724" t="s">
        <v>18646</v>
      </c>
      <c r="B3081" s="693" t="s">
        <v>17790</v>
      </c>
      <c r="C3081" s="684" t="s">
        <v>73</v>
      </c>
      <c r="D3081" s="693" t="s">
        <v>18160</v>
      </c>
      <c r="E3081" s="746">
        <v>3500</v>
      </c>
      <c r="F3081" s="694" t="s">
        <v>5849</v>
      </c>
      <c r="G3081" s="693" t="s">
        <v>5850</v>
      </c>
      <c r="H3081" s="693" t="s">
        <v>7198</v>
      </c>
      <c r="I3081" s="693" t="s">
        <v>5851</v>
      </c>
      <c r="J3081" s="828" t="s">
        <v>5598</v>
      </c>
      <c r="K3081" s="859">
        <v>1</v>
      </c>
      <c r="L3081" s="713">
        <v>3</v>
      </c>
      <c r="M3081" s="860">
        <v>5000</v>
      </c>
      <c r="N3081" s="858">
        <v>1</v>
      </c>
      <c r="O3081" s="713">
        <v>6</v>
      </c>
      <c r="P3081" s="695">
        <v>7000</v>
      </c>
      <c r="Q3081" s="323"/>
    </row>
    <row r="3082" spans="1:17" s="770" customFormat="1" ht="24">
      <c r="A3082" s="724" t="s">
        <v>18646</v>
      </c>
      <c r="B3082" s="693" t="s">
        <v>7484</v>
      </c>
      <c r="C3082" s="684" t="s">
        <v>73</v>
      </c>
      <c r="D3082" s="693" t="s">
        <v>18161</v>
      </c>
      <c r="E3082" s="746">
        <v>5800</v>
      </c>
      <c r="F3082" s="694" t="s">
        <v>5852</v>
      </c>
      <c r="G3082" s="693" t="s">
        <v>5853</v>
      </c>
      <c r="H3082" s="693" t="s">
        <v>8886</v>
      </c>
      <c r="I3082" s="693" t="s">
        <v>5840</v>
      </c>
      <c r="J3082" s="828" t="s">
        <v>5598</v>
      </c>
      <c r="K3082" s="859">
        <v>6</v>
      </c>
      <c r="L3082" s="713">
        <v>12</v>
      </c>
      <c r="M3082" s="860">
        <v>76193.460000000006</v>
      </c>
      <c r="N3082" s="858">
        <v>1</v>
      </c>
      <c r="O3082" s="713">
        <v>6</v>
      </c>
      <c r="P3082" s="695">
        <v>41026.92</v>
      </c>
      <c r="Q3082" s="323"/>
    </row>
    <row r="3083" spans="1:17" s="770" customFormat="1" ht="36">
      <c r="A3083" s="724" t="s">
        <v>18646</v>
      </c>
      <c r="B3083" s="693" t="s">
        <v>7484</v>
      </c>
      <c r="C3083" s="684" t="s">
        <v>73</v>
      </c>
      <c r="D3083" s="693" t="s">
        <v>11621</v>
      </c>
      <c r="E3083" s="746">
        <v>6000</v>
      </c>
      <c r="F3083" s="694" t="s">
        <v>5854</v>
      </c>
      <c r="G3083" s="693" t="s">
        <v>5855</v>
      </c>
      <c r="H3083" s="693" t="s">
        <v>8886</v>
      </c>
      <c r="I3083" s="693" t="s">
        <v>5840</v>
      </c>
      <c r="J3083" s="828" t="s">
        <v>5598</v>
      </c>
      <c r="K3083" s="859">
        <v>2</v>
      </c>
      <c r="L3083" s="713">
        <v>12</v>
      </c>
      <c r="M3083" s="860">
        <v>78593.460000000006</v>
      </c>
      <c r="N3083" s="858">
        <v>2</v>
      </c>
      <c r="O3083" s="713">
        <v>6</v>
      </c>
      <c r="P3083" s="695">
        <v>42226.92</v>
      </c>
      <c r="Q3083" s="323"/>
    </row>
    <row r="3084" spans="1:17" s="770" customFormat="1" ht="24">
      <c r="A3084" s="724" t="s">
        <v>18646</v>
      </c>
      <c r="B3084" s="693" t="s">
        <v>7484</v>
      </c>
      <c r="C3084" s="684" t="s">
        <v>73</v>
      </c>
      <c r="D3084" s="693" t="s">
        <v>18162</v>
      </c>
      <c r="E3084" s="746">
        <v>9000</v>
      </c>
      <c r="F3084" s="694" t="s">
        <v>5856</v>
      </c>
      <c r="G3084" s="693" t="s">
        <v>5857</v>
      </c>
      <c r="H3084" s="693" t="s">
        <v>1119</v>
      </c>
      <c r="I3084" s="693" t="s">
        <v>5840</v>
      </c>
      <c r="J3084" s="828" t="s">
        <v>5598</v>
      </c>
      <c r="K3084" s="859">
        <v>2</v>
      </c>
      <c r="L3084" s="713">
        <v>12</v>
      </c>
      <c r="M3084" s="860">
        <v>114593.46</v>
      </c>
      <c r="N3084" s="858">
        <v>1</v>
      </c>
      <c r="O3084" s="713">
        <v>6</v>
      </c>
      <c r="P3084" s="695">
        <v>60226.92</v>
      </c>
      <c r="Q3084" s="323"/>
    </row>
    <row r="3085" spans="1:17" s="770" customFormat="1" ht="24">
      <c r="A3085" s="724" t="s">
        <v>18646</v>
      </c>
      <c r="B3085" s="693" t="s">
        <v>7484</v>
      </c>
      <c r="C3085" s="684" t="s">
        <v>73</v>
      </c>
      <c r="D3085" s="693" t="s">
        <v>18163</v>
      </c>
      <c r="E3085" s="746">
        <v>2500</v>
      </c>
      <c r="F3085" s="694" t="s">
        <v>5858</v>
      </c>
      <c r="G3085" s="693" t="s">
        <v>5859</v>
      </c>
      <c r="H3085" s="693" t="s">
        <v>3913</v>
      </c>
      <c r="I3085" s="693" t="s">
        <v>4118</v>
      </c>
      <c r="J3085" s="828" t="s">
        <v>5598</v>
      </c>
      <c r="K3085" s="859">
        <v>4</v>
      </c>
      <c r="L3085" s="713">
        <v>12</v>
      </c>
      <c r="M3085" s="860">
        <v>36593.46</v>
      </c>
      <c r="N3085" s="858">
        <v>2</v>
      </c>
      <c r="O3085" s="713">
        <v>6</v>
      </c>
      <c r="P3085" s="695">
        <v>15008.62</v>
      </c>
      <c r="Q3085" s="323"/>
    </row>
    <row r="3086" spans="1:17" s="770" customFormat="1" ht="24">
      <c r="A3086" s="724" t="s">
        <v>18646</v>
      </c>
      <c r="B3086" s="693" t="s">
        <v>17790</v>
      </c>
      <c r="C3086" s="684" t="s">
        <v>73</v>
      </c>
      <c r="D3086" s="693" t="s">
        <v>18164</v>
      </c>
      <c r="E3086" s="746">
        <v>3000</v>
      </c>
      <c r="F3086" s="694" t="s">
        <v>5860</v>
      </c>
      <c r="G3086" s="693" t="s">
        <v>5861</v>
      </c>
      <c r="H3086" s="693" t="s">
        <v>1119</v>
      </c>
      <c r="I3086" s="693" t="s">
        <v>5851</v>
      </c>
      <c r="J3086" s="828" t="s">
        <v>5598</v>
      </c>
      <c r="K3086" s="859">
        <v>1</v>
      </c>
      <c r="L3086" s="713">
        <v>1</v>
      </c>
      <c r="M3086" s="860">
        <v>2113.4</v>
      </c>
      <c r="N3086" s="858">
        <v>2</v>
      </c>
      <c r="O3086" s="713">
        <v>6</v>
      </c>
      <c r="P3086" s="695">
        <v>8000</v>
      </c>
      <c r="Q3086" s="323"/>
    </row>
    <row r="3087" spans="1:17" s="770" customFormat="1" ht="24">
      <c r="A3087" s="724" t="s">
        <v>18646</v>
      </c>
      <c r="B3087" s="693" t="s">
        <v>7484</v>
      </c>
      <c r="C3087" s="684" t="s">
        <v>73</v>
      </c>
      <c r="D3087" s="693" t="s">
        <v>18165</v>
      </c>
      <c r="E3087" s="746">
        <v>5000</v>
      </c>
      <c r="F3087" s="694" t="s">
        <v>5862</v>
      </c>
      <c r="G3087" s="693" t="s">
        <v>5863</v>
      </c>
      <c r="H3087" s="693" t="s">
        <v>8886</v>
      </c>
      <c r="I3087" s="693" t="s">
        <v>5840</v>
      </c>
      <c r="J3087" s="828" t="s">
        <v>5598</v>
      </c>
      <c r="K3087" s="859">
        <v>2</v>
      </c>
      <c r="L3087" s="713">
        <v>7</v>
      </c>
      <c r="M3087" s="860">
        <v>39226.46</v>
      </c>
      <c r="N3087" s="858">
        <v>1</v>
      </c>
      <c r="O3087" s="713">
        <v>3</v>
      </c>
      <c r="P3087" s="695">
        <v>18704.47</v>
      </c>
      <c r="Q3087" s="323"/>
    </row>
    <row r="3088" spans="1:17" s="770" customFormat="1" ht="24">
      <c r="A3088" s="724" t="s">
        <v>18646</v>
      </c>
      <c r="B3088" s="693" t="s">
        <v>7484</v>
      </c>
      <c r="C3088" s="684" t="s">
        <v>73</v>
      </c>
      <c r="D3088" s="693" t="s">
        <v>4197</v>
      </c>
      <c r="E3088" s="746">
        <v>5000</v>
      </c>
      <c r="F3088" s="694" t="s">
        <v>5864</v>
      </c>
      <c r="G3088" s="693" t="s">
        <v>5865</v>
      </c>
      <c r="H3088" s="693" t="s">
        <v>1119</v>
      </c>
      <c r="I3088" s="693" t="s">
        <v>5840</v>
      </c>
      <c r="J3088" s="828" t="s">
        <v>5598</v>
      </c>
      <c r="K3088" s="859">
        <v>2</v>
      </c>
      <c r="L3088" s="713">
        <v>12</v>
      </c>
      <c r="M3088" s="860">
        <v>62334.66</v>
      </c>
      <c r="N3088" s="858">
        <v>2</v>
      </c>
      <c r="O3088" s="713">
        <v>6</v>
      </c>
      <c r="P3088" s="695">
        <v>34226.92</v>
      </c>
      <c r="Q3088" s="323"/>
    </row>
    <row r="3089" spans="1:17" s="770" customFormat="1" ht="24">
      <c r="A3089" s="724" t="s">
        <v>18646</v>
      </c>
      <c r="B3089" s="693" t="s">
        <v>17790</v>
      </c>
      <c r="C3089" s="684" t="s">
        <v>73</v>
      </c>
      <c r="D3089" s="693" t="s">
        <v>17292</v>
      </c>
      <c r="E3089" s="746">
        <v>5000</v>
      </c>
      <c r="F3089" s="694" t="s">
        <v>5866</v>
      </c>
      <c r="G3089" s="693" t="s">
        <v>5867</v>
      </c>
      <c r="H3089" s="693" t="s">
        <v>8671</v>
      </c>
      <c r="I3089" s="693" t="s">
        <v>5851</v>
      </c>
      <c r="J3089" s="828" t="s">
        <v>5598</v>
      </c>
      <c r="K3089" s="859">
        <v>1</v>
      </c>
      <c r="L3089" s="713">
        <v>2</v>
      </c>
      <c r="M3089" s="860">
        <v>4560.13</v>
      </c>
      <c r="N3089" s="858">
        <v>1</v>
      </c>
      <c r="O3089" s="713">
        <v>6</v>
      </c>
      <c r="P3089" s="695">
        <v>12000</v>
      </c>
      <c r="Q3089" s="323"/>
    </row>
    <row r="3090" spans="1:17" s="770" customFormat="1" ht="24">
      <c r="A3090" s="724" t="s">
        <v>18646</v>
      </c>
      <c r="B3090" s="693" t="s">
        <v>17790</v>
      </c>
      <c r="C3090" s="684" t="s">
        <v>73</v>
      </c>
      <c r="D3090" s="693" t="s">
        <v>18166</v>
      </c>
      <c r="E3090" s="746">
        <v>9000</v>
      </c>
      <c r="F3090" s="694" t="s">
        <v>5868</v>
      </c>
      <c r="G3090" s="693" t="s">
        <v>5869</v>
      </c>
      <c r="H3090" s="693" t="s">
        <v>18618</v>
      </c>
      <c r="I3090" s="693" t="s">
        <v>802</v>
      </c>
      <c r="J3090" s="828" t="s">
        <v>5598</v>
      </c>
      <c r="K3090" s="859">
        <v>1</v>
      </c>
      <c r="L3090" s="713">
        <v>2</v>
      </c>
      <c r="M3090" s="860">
        <v>6126.8</v>
      </c>
      <c r="N3090" s="858">
        <v>1</v>
      </c>
      <c r="O3090" s="713">
        <v>6</v>
      </c>
      <c r="P3090" s="695">
        <v>20000</v>
      </c>
      <c r="Q3090" s="323"/>
    </row>
    <row r="3091" spans="1:17" s="770" customFormat="1" ht="48">
      <c r="A3091" s="724" t="s">
        <v>18646</v>
      </c>
      <c r="B3091" s="693" t="s">
        <v>7484</v>
      </c>
      <c r="C3091" s="684" t="s">
        <v>73</v>
      </c>
      <c r="D3091" s="693" t="s">
        <v>4114</v>
      </c>
      <c r="E3091" s="746">
        <v>2500</v>
      </c>
      <c r="F3091" s="694" t="s">
        <v>5870</v>
      </c>
      <c r="G3091" s="693" t="s">
        <v>5871</v>
      </c>
      <c r="H3091" s="693" t="s">
        <v>18619</v>
      </c>
      <c r="I3091" s="693" t="s">
        <v>802</v>
      </c>
      <c r="J3091" s="828" t="s">
        <v>5598</v>
      </c>
      <c r="K3091" s="859">
        <v>3</v>
      </c>
      <c r="L3091" s="713">
        <v>12</v>
      </c>
      <c r="M3091" s="860">
        <v>36593.46</v>
      </c>
      <c r="N3091" s="858">
        <v>2</v>
      </c>
      <c r="O3091" s="713">
        <v>6</v>
      </c>
      <c r="P3091" s="695">
        <v>19226.919999999998</v>
      </c>
      <c r="Q3091" s="323"/>
    </row>
    <row r="3092" spans="1:17" s="770" customFormat="1" ht="24">
      <c r="A3092" s="724" t="s">
        <v>18646</v>
      </c>
      <c r="B3092" s="693" t="s">
        <v>7484</v>
      </c>
      <c r="C3092" s="684" t="s">
        <v>73</v>
      </c>
      <c r="D3092" s="693" t="s">
        <v>18167</v>
      </c>
      <c r="E3092" s="746">
        <v>6000</v>
      </c>
      <c r="F3092" s="694" t="s">
        <v>5872</v>
      </c>
      <c r="G3092" s="693" t="s">
        <v>5873</v>
      </c>
      <c r="H3092" s="693" t="s">
        <v>18620</v>
      </c>
      <c r="I3092" s="693" t="s">
        <v>5840</v>
      </c>
      <c r="J3092" s="828" t="s">
        <v>5598</v>
      </c>
      <c r="K3092" s="859">
        <v>2</v>
      </c>
      <c r="L3092" s="713">
        <v>12</v>
      </c>
      <c r="M3092" s="860">
        <v>78593.460000000006</v>
      </c>
      <c r="N3092" s="858">
        <v>1</v>
      </c>
      <c r="O3092" s="713">
        <v>6</v>
      </c>
      <c r="P3092" s="695">
        <v>40226.92</v>
      </c>
      <c r="Q3092" s="323"/>
    </row>
    <row r="3093" spans="1:17" s="770" customFormat="1" ht="24">
      <c r="A3093" s="724" t="s">
        <v>18646</v>
      </c>
      <c r="B3093" s="693" t="s">
        <v>7484</v>
      </c>
      <c r="C3093" s="684" t="s">
        <v>73</v>
      </c>
      <c r="D3093" s="693" t="s">
        <v>4111</v>
      </c>
      <c r="E3093" s="746">
        <v>2500</v>
      </c>
      <c r="F3093" s="694" t="s">
        <v>5874</v>
      </c>
      <c r="G3093" s="693" t="s">
        <v>5875</v>
      </c>
      <c r="H3093" s="693" t="s">
        <v>4682</v>
      </c>
      <c r="I3093" s="693" t="s">
        <v>4118</v>
      </c>
      <c r="J3093" s="828" t="s">
        <v>5598</v>
      </c>
      <c r="K3093" s="859">
        <v>2</v>
      </c>
      <c r="L3093" s="713">
        <v>12</v>
      </c>
      <c r="M3093" s="860">
        <v>36593.46</v>
      </c>
      <c r="N3093" s="858">
        <v>2</v>
      </c>
      <c r="O3093" s="713">
        <v>6</v>
      </c>
      <c r="P3093" s="695">
        <v>19226.919999999998</v>
      </c>
      <c r="Q3093" s="323"/>
    </row>
    <row r="3094" spans="1:17" s="770" customFormat="1" ht="24">
      <c r="A3094" s="724" t="s">
        <v>18646</v>
      </c>
      <c r="B3094" s="693" t="s">
        <v>7484</v>
      </c>
      <c r="C3094" s="684" t="s">
        <v>73</v>
      </c>
      <c r="D3094" s="693" t="s">
        <v>18168</v>
      </c>
      <c r="E3094" s="746">
        <v>9000</v>
      </c>
      <c r="F3094" s="694" t="s">
        <v>5876</v>
      </c>
      <c r="G3094" s="693" t="s">
        <v>5877</v>
      </c>
      <c r="H3094" s="693" t="s">
        <v>1119</v>
      </c>
      <c r="I3094" s="693" t="s">
        <v>5840</v>
      </c>
      <c r="J3094" s="828" t="s">
        <v>5598</v>
      </c>
      <c r="K3094" s="859">
        <v>2</v>
      </c>
      <c r="L3094" s="713">
        <v>12</v>
      </c>
      <c r="M3094" s="860">
        <v>114593.46</v>
      </c>
      <c r="N3094" s="858">
        <v>1</v>
      </c>
      <c r="O3094" s="713">
        <v>6</v>
      </c>
      <c r="P3094" s="695">
        <v>58226.92</v>
      </c>
      <c r="Q3094" s="323"/>
    </row>
    <row r="3095" spans="1:17" s="770" customFormat="1" ht="48">
      <c r="A3095" s="724" t="s">
        <v>18646</v>
      </c>
      <c r="B3095" s="693" t="s">
        <v>7484</v>
      </c>
      <c r="C3095" s="684" t="s">
        <v>73</v>
      </c>
      <c r="D3095" s="693" t="s">
        <v>18169</v>
      </c>
      <c r="E3095" s="746">
        <v>2750</v>
      </c>
      <c r="F3095" s="694" t="s">
        <v>5878</v>
      </c>
      <c r="G3095" s="693" t="s">
        <v>5879</v>
      </c>
      <c r="H3095" s="693" t="s">
        <v>18621</v>
      </c>
      <c r="I3095" s="693" t="s">
        <v>5880</v>
      </c>
      <c r="J3095" s="828" t="s">
        <v>5598</v>
      </c>
      <c r="K3095" s="859">
        <v>2</v>
      </c>
      <c r="L3095" s="713">
        <v>12</v>
      </c>
      <c r="M3095" s="860">
        <v>39593.46</v>
      </c>
      <c r="N3095" s="858">
        <v>2</v>
      </c>
      <c r="O3095" s="713">
        <v>6</v>
      </c>
      <c r="P3095" s="695">
        <v>20726.919999999998</v>
      </c>
      <c r="Q3095" s="323"/>
    </row>
    <row r="3096" spans="1:17" s="770" customFormat="1" ht="48">
      <c r="A3096" s="724" t="s">
        <v>18646</v>
      </c>
      <c r="B3096" s="693" t="s">
        <v>7484</v>
      </c>
      <c r="C3096" s="684" t="s">
        <v>73</v>
      </c>
      <c r="D3096" s="693" t="s">
        <v>18170</v>
      </c>
      <c r="E3096" s="746">
        <v>2500</v>
      </c>
      <c r="F3096" s="694" t="s">
        <v>5881</v>
      </c>
      <c r="G3096" s="693" t="s">
        <v>5882</v>
      </c>
      <c r="H3096" s="693" t="s">
        <v>4682</v>
      </c>
      <c r="I3096" s="693" t="s">
        <v>4118</v>
      </c>
      <c r="J3096" s="828" t="s">
        <v>5598</v>
      </c>
      <c r="K3096" s="859">
        <v>2</v>
      </c>
      <c r="L3096" s="713">
        <v>12</v>
      </c>
      <c r="M3096" s="860">
        <v>36593.46</v>
      </c>
      <c r="N3096" s="858">
        <v>1</v>
      </c>
      <c r="O3096" s="713">
        <v>6</v>
      </c>
      <c r="P3096" s="695">
        <v>19226.919999999998</v>
      </c>
      <c r="Q3096" s="323"/>
    </row>
    <row r="3097" spans="1:17" s="770" customFormat="1" ht="24">
      <c r="A3097" s="724" t="s">
        <v>18646</v>
      </c>
      <c r="B3097" s="693" t="s">
        <v>7484</v>
      </c>
      <c r="C3097" s="684" t="s">
        <v>73</v>
      </c>
      <c r="D3097" s="693" t="s">
        <v>18171</v>
      </c>
      <c r="E3097" s="746">
        <v>9000</v>
      </c>
      <c r="F3097" s="694" t="s">
        <v>5883</v>
      </c>
      <c r="G3097" s="693" t="s">
        <v>5884</v>
      </c>
      <c r="H3097" s="693" t="s">
        <v>1119</v>
      </c>
      <c r="I3097" s="693" t="s">
        <v>5840</v>
      </c>
      <c r="J3097" s="828" t="s">
        <v>5598</v>
      </c>
      <c r="K3097" s="859">
        <v>3</v>
      </c>
      <c r="L3097" s="713">
        <v>12</v>
      </c>
      <c r="M3097" s="860">
        <v>114593.46</v>
      </c>
      <c r="N3097" s="858">
        <v>1</v>
      </c>
      <c r="O3097" s="713">
        <v>6</v>
      </c>
      <c r="P3097" s="695">
        <v>58226.92</v>
      </c>
      <c r="Q3097" s="323"/>
    </row>
    <row r="3098" spans="1:17" s="770" customFormat="1" ht="24">
      <c r="A3098" s="724" t="s">
        <v>18646</v>
      </c>
      <c r="B3098" s="693" t="s">
        <v>17790</v>
      </c>
      <c r="C3098" s="684" t="s">
        <v>73</v>
      </c>
      <c r="D3098" s="693" t="s">
        <v>8756</v>
      </c>
      <c r="E3098" s="746">
        <v>3000</v>
      </c>
      <c r="F3098" s="694" t="s">
        <v>5885</v>
      </c>
      <c r="G3098" s="693" t="s">
        <v>5886</v>
      </c>
      <c r="H3098" s="693" t="s">
        <v>1119</v>
      </c>
      <c r="I3098" s="693" t="s">
        <v>802</v>
      </c>
      <c r="J3098" s="828" t="s">
        <v>5598</v>
      </c>
      <c r="K3098" s="859">
        <v>1</v>
      </c>
      <c r="L3098" s="713">
        <v>2</v>
      </c>
      <c r="M3098" s="860">
        <v>3326.8</v>
      </c>
      <c r="N3098" s="858">
        <v>1</v>
      </c>
      <c r="O3098" s="713">
        <v>6</v>
      </c>
      <c r="P3098" s="695">
        <v>8000</v>
      </c>
      <c r="Q3098" s="323"/>
    </row>
    <row r="3099" spans="1:17" s="770" customFormat="1" ht="24">
      <c r="A3099" s="724" t="s">
        <v>18646</v>
      </c>
      <c r="B3099" s="693" t="s">
        <v>7484</v>
      </c>
      <c r="C3099" s="684" t="s">
        <v>73</v>
      </c>
      <c r="D3099" s="693" t="s">
        <v>8756</v>
      </c>
      <c r="E3099" s="746">
        <v>3000</v>
      </c>
      <c r="F3099" s="694" t="s">
        <v>5887</v>
      </c>
      <c r="G3099" s="693" t="s">
        <v>5888</v>
      </c>
      <c r="H3099" s="693" t="s">
        <v>1119</v>
      </c>
      <c r="I3099" s="693" t="s">
        <v>802</v>
      </c>
      <c r="J3099" s="828" t="s">
        <v>5598</v>
      </c>
      <c r="K3099" s="859">
        <v>2</v>
      </c>
      <c r="L3099" s="713">
        <v>12</v>
      </c>
      <c r="M3099" s="860">
        <v>42593.46</v>
      </c>
      <c r="N3099" s="858">
        <v>1</v>
      </c>
      <c r="O3099" s="713">
        <v>6</v>
      </c>
      <c r="P3099" s="695">
        <v>22226.92</v>
      </c>
      <c r="Q3099" s="323"/>
    </row>
    <row r="3100" spans="1:17" s="770" customFormat="1" ht="24">
      <c r="A3100" s="724" t="s">
        <v>18646</v>
      </c>
      <c r="B3100" s="693" t="s">
        <v>7484</v>
      </c>
      <c r="C3100" s="684" t="s">
        <v>73</v>
      </c>
      <c r="D3100" s="693" t="s">
        <v>8756</v>
      </c>
      <c r="E3100" s="746">
        <v>3700</v>
      </c>
      <c r="F3100" s="694" t="s">
        <v>5889</v>
      </c>
      <c r="G3100" s="693" t="s">
        <v>5890</v>
      </c>
      <c r="H3100" s="693" t="s">
        <v>1119</v>
      </c>
      <c r="I3100" s="693" t="s">
        <v>802</v>
      </c>
      <c r="J3100" s="828" t="s">
        <v>5598</v>
      </c>
      <c r="K3100" s="859">
        <v>4</v>
      </c>
      <c r="L3100" s="713">
        <v>12</v>
      </c>
      <c r="M3100" s="860">
        <v>50993.46</v>
      </c>
      <c r="N3100" s="858">
        <v>1</v>
      </c>
      <c r="O3100" s="713">
        <v>6</v>
      </c>
      <c r="P3100" s="695">
        <v>26426.92</v>
      </c>
      <c r="Q3100" s="323"/>
    </row>
    <row r="3101" spans="1:17" s="770" customFormat="1" ht="24">
      <c r="A3101" s="724" t="s">
        <v>18646</v>
      </c>
      <c r="B3101" s="693" t="s">
        <v>7484</v>
      </c>
      <c r="C3101" s="684" t="s">
        <v>73</v>
      </c>
      <c r="D3101" s="693" t="s">
        <v>8756</v>
      </c>
      <c r="E3101" s="746">
        <v>3700</v>
      </c>
      <c r="F3101" s="694" t="s">
        <v>5891</v>
      </c>
      <c r="G3101" s="693" t="s">
        <v>5892</v>
      </c>
      <c r="H3101" s="693" t="s">
        <v>1119</v>
      </c>
      <c r="I3101" s="693" t="s">
        <v>802</v>
      </c>
      <c r="J3101" s="828" t="s">
        <v>5598</v>
      </c>
      <c r="K3101" s="859">
        <v>3</v>
      </c>
      <c r="L3101" s="713">
        <v>12</v>
      </c>
      <c r="M3101" s="860">
        <v>50993.46</v>
      </c>
      <c r="N3101" s="858">
        <v>1</v>
      </c>
      <c r="O3101" s="713">
        <v>6</v>
      </c>
      <c r="P3101" s="695">
        <v>26426.92</v>
      </c>
      <c r="Q3101" s="323"/>
    </row>
    <row r="3102" spans="1:17" s="770" customFormat="1" ht="36">
      <c r="A3102" s="724" t="s">
        <v>18646</v>
      </c>
      <c r="B3102" s="693" t="s">
        <v>7484</v>
      </c>
      <c r="C3102" s="684" t="s">
        <v>73</v>
      </c>
      <c r="D3102" s="693" t="s">
        <v>18172</v>
      </c>
      <c r="E3102" s="746">
        <v>9000</v>
      </c>
      <c r="F3102" s="694" t="s">
        <v>5893</v>
      </c>
      <c r="G3102" s="693" t="s">
        <v>5894</v>
      </c>
      <c r="H3102" s="693" t="s">
        <v>786</v>
      </c>
      <c r="I3102" s="693" t="s">
        <v>5840</v>
      </c>
      <c r="J3102" s="828" t="s">
        <v>5598</v>
      </c>
      <c r="K3102" s="859">
        <v>2</v>
      </c>
      <c r="L3102" s="713">
        <v>11</v>
      </c>
      <c r="M3102" s="860">
        <v>102180.06</v>
      </c>
      <c r="N3102" s="858">
        <v>1</v>
      </c>
      <c r="O3102" s="713">
        <v>6</v>
      </c>
      <c r="P3102" s="695">
        <v>58226.92</v>
      </c>
      <c r="Q3102" s="323"/>
    </row>
    <row r="3103" spans="1:17" s="770" customFormat="1" ht="24">
      <c r="A3103" s="724" t="s">
        <v>18646</v>
      </c>
      <c r="B3103" s="693" t="s">
        <v>7484</v>
      </c>
      <c r="C3103" s="684" t="s">
        <v>73</v>
      </c>
      <c r="D3103" s="693" t="s">
        <v>18163</v>
      </c>
      <c r="E3103" s="746">
        <v>2500</v>
      </c>
      <c r="F3103" s="694" t="s">
        <v>5895</v>
      </c>
      <c r="G3103" s="693" t="s">
        <v>5896</v>
      </c>
      <c r="H3103" s="693" t="s">
        <v>3913</v>
      </c>
      <c r="I3103" s="693" t="s">
        <v>4118</v>
      </c>
      <c r="J3103" s="828" t="s">
        <v>5598</v>
      </c>
      <c r="K3103" s="859">
        <v>4</v>
      </c>
      <c r="L3103" s="713">
        <v>12</v>
      </c>
      <c r="M3103" s="860">
        <v>36593.46</v>
      </c>
      <c r="N3103" s="858">
        <v>2</v>
      </c>
      <c r="O3103" s="713">
        <v>6</v>
      </c>
      <c r="P3103" s="695">
        <v>19226.919999999998</v>
      </c>
      <c r="Q3103" s="323"/>
    </row>
    <row r="3104" spans="1:17" s="770" customFormat="1" ht="24">
      <c r="A3104" s="724" t="s">
        <v>18646</v>
      </c>
      <c r="B3104" s="693" t="s">
        <v>17790</v>
      </c>
      <c r="C3104" s="684" t="s">
        <v>73</v>
      </c>
      <c r="D3104" s="693" t="s">
        <v>18173</v>
      </c>
      <c r="E3104" s="746">
        <v>3500</v>
      </c>
      <c r="F3104" s="694" t="s">
        <v>5897</v>
      </c>
      <c r="G3104" s="693" t="s">
        <v>5898</v>
      </c>
      <c r="H3104" s="693" t="s">
        <v>1119</v>
      </c>
      <c r="I3104" s="693" t="s">
        <v>802</v>
      </c>
      <c r="J3104" s="828" t="s">
        <v>5598</v>
      </c>
      <c r="K3104" s="859">
        <v>1</v>
      </c>
      <c r="L3104" s="713">
        <v>2</v>
      </c>
      <c r="M3104" s="860">
        <v>4326.8</v>
      </c>
      <c r="N3104" s="858">
        <v>1</v>
      </c>
      <c r="O3104" s="713">
        <v>6</v>
      </c>
      <c r="P3104" s="695">
        <v>13000</v>
      </c>
      <c r="Q3104" s="323"/>
    </row>
    <row r="3105" spans="1:17" s="770" customFormat="1" ht="24">
      <c r="A3105" s="724" t="s">
        <v>18646</v>
      </c>
      <c r="B3105" s="693" t="s">
        <v>7484</v>
      </c>
      <c r="C3105" s="684" t="s">
        <v>73</v>
      </c>
      <c r="D3105" s="693" t="s">
        <v>18174</v>
      </c>
      <c r="E3105" s="746">
        <v>5000</v>
      </c>
      <c r="F3105" s="694" t="s">
        <v>5899</v>
      </c>
      <c r="G3105" s="693" t="s">
        <v>5900</v>
      </c>
      <c r="H3105" s="693" t="s">
        <v>4367</v>
      </c>
      <c r="I3105" s="693" t="s">
        <v>5851</v>
      </c>
      <c r="J3105" s="828" t="s">
        <v>5598</v>
      </c>
      <c r="K3105" s="859">
        <v>2</v>
      </c>
      <c r="L3105" s="713">
        <v>8</v>
      </c>
      <c r="M3105" s="860">
        <v>45773.19</v>
      </c>
      <c r="N3105" s="858">
        <v>1</v>
      </c>
      <c r="O3105" s="713">
        <v>6</v>
      </c>
      <c r="P3105" s="695">
        <v>34226.92</v>
      </c>
      <c r="Q3105" s="323"/>
    </row>
    <row r="3106" spans="1:17" s="770" customFormat="1" ht="24">
      <c r="A3106" s="724" t="s">
        <v>18646</v>
      </c>
      <c r="B3106" s="693" t="s">
        <v>7484</v>
      </c>
      <c r="C3106" s="684" t="s">
        <v>73</v>
      </c>
      <c r="D3106" s="693" t="s">
        <v>8756</v>
      </c>
      <c r="E3106" s="746">
        <v>3000</v>
      </c>
      <c r="F3106" s="694" t="s">
        <v>5901</v>
      </c>
      <c r="G3106" s="693" t="s">
        <v>5902</v>
      </c>
      <c r="H3106" s="693" t="s">
        <v>1119</v>
      </c>
      <c r="I3106" s="693" t="s">
        <v>5851</v>
      </c>
      <c r="J3106" s="828" t="s">
        <v>5598</v>
      </c>
      <c r="K3106" s="859">
        <v>1</v>
      </c>
      <c r="L3106" s="713">
        <v>1</v>
      </c>
      <c r="M3106" s="860">
        <v>6546.06</v>
      </c>
      <c r="N3106" s="858">
        <v>2</v>
      </c>
      <c r="O3106" s="713">
        <v>6</v>
      </c>
      <c r="P3106" s="695">
        <v>22226.92</v>
      </c>
      <c r="Q3106" s="323"/>
    </row>
    <row r="3107" spans="1:17" s="770" customFormat="1" ht="24">
      <c r="A3107" s="724" t="s">
        <v>18646</v>
      </c>
      <c r="B3107" s="693" t="s">
        <v>7484</v>
      </c>
      <c r="C3107" s="684" t="s">
        <v>73</v>
      </c>
      <c r="D3107" s="693" t="s">
        <v>18175</v>
      </c>
      <c r="E3107" s="746">
        <v>8500</v>
      </c>
      <c r="F3107" s="694" t="s">
        <v>5903</v>
      </c>
      <c r="G3107" s="693" t="s">
        <v>5904</v>
      </c>
      <c r="H3107" s="693" t="s">
        <v>8886</v>
      </c>
      <c r="I3107" s="693" t="s">
        <v>5840</v>
      </c>
      <c r="J3107" s="828" t="s">
        <v>5598</v>
      </c>
      <c r="K3107" s="859">
        <v>2</v>
      </c>
      <c r="L3107" s="713">
        <v>12</v>
      </c>
      <c r="M3107" s="860">
        <v>108593.46</v>
      </c>
      <c r="N3107" s="858">
        <v>2</v>
      </c>
      <c r="O3107" s="713">
        <v>6</v>
      </c>
      <c r="P3107" s="695">
        <v>55226.92</v>
      </c>
      <c r="Q3107" s="323"/>
    </row>
    <row r="3108" spans="1:17" s="770" customFormat="1" ht="24">
      <c r="A3108" s="724" t="s">
        <v>18646</v>
      </c>
      <c r="B3108" s="693" t="s">
        <v>17790</v>
      </c>
      <c r="C3108" s="684" t="s">
        <v>73</v>
      </c>
      <c r="D3108" s="693" t="s">
        <v>18176</v>
      </c>
      <c r="E3108" s="746">
        <v>4000</v>
      </c>
      <c r="F3108" s="694" t="s">
        <v>5905</v>
      </c>
      <c r="G3108" s="693" t="s">
        <v>5906</v>
      </c>
      <c r="H3108" s="693" t="s">
        <v>888</v>
      </c>
      <c r="I3108" s="693" t="s">
        <v>802</v>
      </c>
      <c r="J3108" s="828" t="s">
        <v>5598</v>
      </c>
      <c r="K3108" s="859">
        <v>1</v>
      </c>
      <c r="L3108" s="713">
        <v>3</v>
      </c>
      <c r="M3108" s="860">
        <v>6876</v>
      </c>
      <c r="N3108" s="858">
        <v>1</v>
      </c>
      <c r="O3108" s="713">
        <v>6</v>
      </c>
      <c r="P3108" s="695">
        <v>16000</v>
      </c>
      <c r="Q3108" s="323"/>
    </row>
    <row r="3109" spans="1:17" s="770" customFormat="1" ht="24">
      <c r="A3109" s="724" t="s">
        <v>18646</v>
      </c>
      <c r="B3109" s="693" t="s">
        <v>7484</v>
      </c>
      <c r="C3109" s="684" t="s">
        <v>73</v>
      </c>
      <c r="D3109" s="693" t="s">
        <v>11621</v>
      </c>
      <c r="E3109" s="746">
        <v>6000</v>
      </c>
      <c r="F3109" s="694" t="s">
        <v>5907</v>
      </c>
      <c r="G3109" s="693" t="s">
        <v>5908</v>
      </c>
      <c r="H3109" s="693" t="s">
        <v>8886</v>
      </c>
      <c r="I3109" s="693" t="s">
        <v>5840</v>
      </c>
      <c r="J3109" s="828" t="s">
        <v>5598</v>
      </c>
      <c r="K3109" s="859">
        <v>4</v>
      </c>
      <c r="L3109" s="713">
        <v>12</v>
      </c>
      <c r="M3109" s="860">
        <v>78593.460000000006</v>
      </c>
      <c r="N3109" s="858">
        <v>2</v>
      </c>
      <c r="O3109" s="713">
        <v>6</v>
      </c>
      <c r="P3109" s="695">
        <v>52226.92</v>
      </c>
      <c r="Q3109" s="323"/>
    </row>
    <row r="3110" spans="1:17" s="770" customFormat="1" ht="180">
      <c r="A3110" s="724" t="s">
        <v>18646</v>
      </c>
      <c r="B3110" s="693" t="s">
        <v>7484</v>
      </c>
      <c r="C3110" s="684" t="s">
        <v>73</v>
      </c>
      <c r="D3110" s="693" t="s">
        <v>18177</v>
      </c>
      <c r="E3110" s="746">
        <v>7500</v>
      </c>
      <c r="F3110" s="694" t="s">
        <v>5909</v>
      </c>
      <c r="G3110" s="693" t="s">
        <v>5910</v>
      </c>
      <c r="H3110" s="693" t="s">
        <v>8886</v>
      </c>
      <c r="I3110" s="693" t="s">
        <v>5840</v>
      </c>
      <c r="J3110" s="828" t="s">
        <v>5598</v>
      </c>
      <c r="K3110" s="859">
        <v>2</v>
      </c>
      <c r="L3110" s="713">
        <v>12</v>
      </c>
      <c r="M3110" s="860">
        <v>96593.46</v>
      </c>
      <c r="N3110" s="858">
        <v>2</v>
      </c>
      <c r="O3110" s="713">
        <v>6</v>
      </c>
      <c r="P3110" s="695">
        <v>49226.92</v>
      </c>
      <c r="Q3110" s="323"/>
    </row>
    <row r="3111" spans="1:17" s="770" customFormat="1" ht="24">
      <c r="A3111" s="724" t="s">
        <v>18646</v>
      </c>
      <c r="B3111" s="693" t="s">
        <v>7484</v>
      </c>
      <c r="C3111" s="684" t="s">
        <v>73</v>
      </c>
      <c r="D3111" s="693" t="s">
        <v>18178</v>
      </c>
      <c r="E3111" s="746">
        <v>10000</v>
      </c>
      <c r="F3111" s="694" t="s">
        <v>5911</v>
      </c>
      <c r="G3111" s="693" t="s">
        <v>5912</v>
      </c>
      <c r="H3111" s="693" t="s">
        <v>1119</v>
      </c>
      <c r="I3111" s="693" t="s">
        <v>5840</v>
      </c>
      <c r="J3111" s="828" t="s">
        <v>5598</v>
      </c>
      <c r="K3111" s="859">
        <v>2</v>
      </c>
      <c r="L3111" s="713">
        <v>12</v>
      </c>
      <c r="M3111" s="860">
        <v>126593.46</v>
      </c>
      <c r="N3111" s="858">
        <v>1</v>
      </c>
      <c r="O3111" s="713">
        <v>6</v>
      </c>
      <c r="P3111" s="695">
        <v>64226.92</v>
      </c>
      <c r="Q3111" s="323"/>
    </row>
    <row r="3112" spans="1:17" s="770" customFormat="1" ht="24">
      <c r="A3112" s="724" t="s">
        <v>18646</v>
      </c>
      <c r="B3112" s="693" t="s">
        <v>7484</v>
      </c>
      <c r="C3112" s="684" t="s">
        <v>73</v>
      </c>
      <c r="D3112" s="693" t="s">
        <v>6648</v>
      </c>
      <c r="E3112" s="746">
        <v>2500</v>
      </c>
      <c r="F3112" s="694" t="s">
        <v>5913</v>
      </c>
      <c r="G3112" s="693" t="s">
        <v>5914</v>
      </c>
      <c r="H3112" s="693" t="s">
        <v>2002</v>
      </c>
      <c r="I3112" s="693" t="s">
        <v>802</v>
      </c>
      <c r="J3112" s="828" t="s">
        <v>5598</v>
      </c>
      <c r="K3112" s="859">
        <v>3</v>
      </c>
      <c r="L3112" s="713">
        <v>12</v>
      </c>
      <c r="M3112" s="860">
        <v>36593.46</v>
      </c>
      <c r="N3112" s="858">
        <v>2</v>
      </c>
      <c r="O3112" s="713">
        <v>6</v>
      </c>
      <c r="P3112" s="695">
        <v>19226.919999999998</v>
      </c>
      <c r="Q3112" s="323"/>
    </row>
    <row r="3113" spans="1:17" s="770" customFormat="1" ht="24">
      <c r="A3113" s="724" t="s">
        <v>18646</v>
      </c>
      <c r="B3113" s="693" t="s">
        <v>7484</v>
      </c>
      <c r="C3113" s="684" t="s">
        <v>73</v>
      </c>
      <c r="D3113" s="693" t="s">
        <v>8756</v>
      </c>
      <c r="E3113" s="746">
        <v>3700</v>
      </c>
      <c r="F3113" s="694" t="s">
        <v>5915</v>
      </c>
      <c r="G3113" s="693" t="s">
        <v>5916</v>
      </c>
      <c r="H3113" s="693" t="s">
        <v>1119</v>
      </c>
      <c r="I3113" s="693" t="s">
        <v>802</v>
      </c>
      <c r="J3113" s="828" t="s">
        <v>5598</v>
      </c>
      <c r="K3113" s="859">
        <v>3</v>
      </c>
      <c r="L3113" s="713">
        <v>12</v>
      </c>
      <c r="M3113" s="860">
        <v>50993.46</v>
      </c>
      <c r="N3113" s="858">
        <v>1</v>
      </c>
      <c r="O3113" s="713">
        <v>6</v>
      </c>
      <c r="P3113" s="695">
        <v>26426.92</v>
      </c>
      <c r="Q3113" s="323"/>
    </row>
    <row r="3114" spans="1:17" s="770" customFormat="1" ht="24">
      <c r="A3114" s="724" t="s">
        <v>18646</v>
      </c>
      <c r="B3114" s="693" t="s">
        <v>7484</v>
      </c>
      <c r="C3114" s="684" t="s">
        <v>73</v>
      </c>
      <c r="D3114" s="693" t="s">
        <v>18179</v>
      </c>
      <c r="E3114" s="746">
        <v>3400</v>
      </c>
      <c r="F3114" s="694" t="s">
        <v>5917</v>
      </c>
      <c r="G3114" s="693" t="s">
        <v>5918</v>
      </c>
      <c r="H3114" s="693" t="s">
        <v>2051</v>
      </c>
      <c r="I3114" s="693" t="s">
        <v>802</v>
      </c>
      <c r="J3114" s="828" t="s">
        <v>5598</v>
      </c>
      <c r="K3114" s="859">
        <v>2</v>
      </c>
      <c r="L3114" s="713">
        <v>12</v>
      </c>
      <c r="M3114" s="860">
        <v>47393.46</v>
      </c>
      <c r="N3114" s="858">
        <v>1</v>
      </c>
      <c r="O3114" s="713">
        <v>6</v>
      </c>
      <c r="P3114" s="695">
        <v>24626.92</v>
      </c>
      <c r="Q3114" s="323"/>
    </row>
    <row r="3115" spans="1:17" s="770" customFormat="1" ht="24">
      <c r="A3115" s="724" t="s">
        <v>18646</v>
      </c>
      <c r="B3115" s="693" t="s">
        <v>17790</v>
      </c>
      <c r="C3115" s="684" t="s">
        <v>73</v>
      </c>
      <c r="D3115" s="693" t="s">
        <v>8702</v>
      </c>
      <c r="E3115" s="746">
        <v>5500</v>
      </c>
      <c r="F3115" s="694" t="s">
        <v>5919</v>
      </c>
      <c r="G3115" s="693" t="s">
        <v>5920</v>
      </c>
      <c r="H3115" s="693" t="s">
        <v>2051</v>
      </c>
      <c r="I3115" s="693" t="s">
        <v>802</v>
      </c>
      <c r="J3115" s="828" t="s">
        <v>5598</v>
      </c>
      <c r="K3115" s="859">
        <v>1</v>
      </c>
      <c r="L3115" s="713">
        <v>3</v>
      </c>
      <c r="M3115" s="860">
        <v>5006.87</v>
      </c>
      <c r="N3115" s="858">
        <v>1</v>
      </c>
      <c r="O3115" s="713">
        <v>6</v>
      </c>
      <c r="P3115" s="695">
        <v>7000</v>
      </c>
      <c r="Q3115" s="323"/>
    </row>
    <row r="3116" spans="1:17" s="770" customFormat="1" ht="24">
      <c r="A3116" s="724" t="s">
        <v>18646</v>
      </c>
      <c r="B3116" s="693" t="s">
        <v>7484</v>
      </c>
      <c r="C3116" s="684" t="s">
        <v>73</v>
      </c>
      <c r="D3116" s="693" t="s">
        <v>8756</v>
      </c>
      <c r="E3116" s="746">
        <v>3000</v>
      </c>
      <c r="F3116" s="694" t="s">
        <v>5921</v>
      </c>
      <c r="G3116" s="693" t="s">
        <v>5922</v>
      </c>
      <c r="H3116" s="693" t="s">
        <v>1119</v>
      </c>
      <c r="I3116" s="693" t="s">
        <v>802</v>
      </c>
      <c r="J3116" s="828" t="s">
        <v>5598</v>
      </c>
      <c r="K3116" s="859">
        <v>3</v>
      </c>
      <c r="L3116" s="713">
        <v>12</v>
      </c>
      <c r="M3116" s="860">
        <v>42586.79</v>
      </c>
      <c r="N3116" s="858">
        <v>3</v>
      </c>
      <c r="O3116" s="713">
        <v>6</v>
      </c>
      <c r="P3116" s="695">
        <v>22226.92</v>
      </c>
      <c r="Q3116" s="323"/>
    </row>
    <row r="3117" spans="1:17" s="770" customFormat="1" ht="24">
      <c r="A3117" s="724" t="s">
        <v>18646</v>
      </c>
      <c r="B3117" s="693" t="s">
        <v>7484</v>
      </c>
      <c r="C3117" s="684" t="s">
        <v>73</v>
      </c>
      <c r="D3117" s="693" t="s">
        <v>18180</v>
      </c>
      <c r="E3117" s="746">
        <v>4000</v>
      </c>
      <c r="F3117" s="694" t="s">
        <v>5923</v>
      </c>
      <c r="G3117" s="693" t="s">
        <v>5924</v>
      </c>
      <c r="H3117" s="693" t="s">
        <v>8886</v>
      </c>
      <c r="I3117" s="693" t="s">
        <v>5840</v>
      </c>
      <c r="J3117" s="828" t="s">
        <v>5598</v>
      </c>
      <c r="K3117" s="859">
        <v>2</v>
      </c>
      <c r="L3117" s="713">
        <v>12</v>
      </c>
      <c r="M3117" s="860">
        <v>67626.789999999994</v>
      </c>
      <c r="N3117" s="858">
        <v>2</v>
      </c>
      <c r="O3117" s="713">
        <v>6</v>
      </c>
      <c r="P3117" s="695">
        <v>37226.92</v>
      </c>
      <c r="Q3117" s="323"/>
    </row>
    <row r="3118" spans="1:17" s="770" customFormat="1" ht="36">
      <c r="A3118" s="724" t="s">
        <v>18646</v>
      </c>
      <c r="B3118" s="693" t="s">
        <v>7484</v>
      </c>
      <c r="C3118" s="684" t="s">
        <v>73</v>
      </c>
      <c r="D3118" s="693" t="s">
        <v>18181</v>
      </c>
      <c r="E3118" s="746">
        <v>9000</v>
      </c>
      <c r="F3118" s="694" t="s">
        <v>5925</v>
      </c>
      <c r="G3118" s="693" t="s">
        <v>5926</v>
      </c>
      <c r="H3118" s="693" t="s">
        <v>1119</v>
      </c>
      <c r="I3118" s="693" t="s">
        <v>5840</v>
      </c>
      <c r="J3118" s="828" t="s">
        <v>5598</v>
      </c>
      <c r="K3118" s="859">
        <v>3</v>
      </c>
      <c r="L3118" s="713">
        <v>12</v>
      </c>
      <c r="M3118" s="860">
        <v>114593.46</v>
      </c>
      <c r="N3118" s="858">
        <v>1</v>
      </c>
      <c r="O3118" s="713">
        <v>6</v>
      </c>
      <c r="P3118" s="695">
        <v>58226.92</v>
      </c>
      <c r="Q3118" s="323"/>
    </row>
    <row r="3119" spans="1:17" s="770" customFormat="1" ht="24">
      <c r="A3119" s="724" t="s">
        <v>18646</v>
      </c>
      <c r="B3119" s="693" t="s">
        <v>7484</v>
      </c>
      <c r="C3119" s="684" t="s">
        <v>73</v>
      </c>
      <c r="D3119" s="693" t="s">
        <v>18182</v>
      </c>
      <c r="E3119" s="746">
        <v>4000</v>
      </c>
      <c r="F3119" s="694" t="s">
        <v>5927</v>
      </c>
      <c r="G3119" s="693" t="s">
        <v>5928</v>
      </c>
      <c r="H3119" s="693" t="s">
        <v>888</v>
      </c>
      <c r="I3119" s="693" t="s">
        <v>5840</v>
      </c>
      <c r="J3119" s="828" t="s">
        <v>5598</v>
      </c>
      <c r="K3119" s="859">
        <v>2</v>
      </c>
      <c r="L3119" s="713">
        <v>12</v>
      </c>
      <c r="M3119" s="860">
        <v>54593.46</v>
      </c>
      <c r="N3119" s="858">
        <v>1</v>
      </c>
      <c r="O3119" s="713">
        <v>6</v>
      </c>
      <c r="P3119" s="695">
        <v>28226.92</v>
      </c>
      <c r="Q3119" s="323"/>
    </row>
    <row r="3120" spans="1:17" s="770" customFormat="1" ht="24">
      <c r="A3120" s="724" t="s">
        <v>18646</v>
      </c>
      <c r="B3120" s="693" t="s">
        <v>7484</v>
      </c>
      <c r="C3120" s="684" t="s">
        <v>73</v>
      </c>
      <c r="D3120" s="693" t="s">
        <v>8756</v>
      </c>
      <c r="E3120" s="746">
        <v>3700</v>
      </c>
      <c r="F3120" s="694" t="s">
        <v>5929</v>
      </c>
      <c r="G3120" s="693" t="s">
        <v>5930</v>
      </c>
      <c r="H3120" s="693" t="s">
        <v>1119</v>
      </c>
      <c r="I3120" s="693" t="s">
        <v>802</v>
      </c>
      <c r="J3120" s="828" t="s">
        <v>5598</v>
      </c>
      <c r="K3120" s="859">
        <v>4</v>
      </c>
      <c r="L3120" s="713">
        <v>12</v>
      </c>
      <c r="M3120" s="860">
        <v>50983.46</v>
      </c>
      <c r="N3120" s="858">
        <v>1</v>
      </c>
      <c r="O3120" s="713">
        <v>1</v>
      </c>
      <c r="P3120" s="695">
        <v>7056.17</v>
      </c>
      <c r="Q3120" s="323"/>
    </row>
    <row r="3121" spans="1:17" s="770" customFormat="1" ht="24">
      <c r="A3121" s="724" t="s">
        <v>18646</v>
      </c>
      <c r="B3121" s="693" t="s">
        <v>17790</v>
      </c>
      <c r="C3121" s="684" t="s">
        <v>73</v>
      </c>
      <c r="D3121" s="693" t="s">
        <v>4197</v>
      </c>
      <c r="E3121" s="746">
        <v>5000</v>
      </c>
      <c r="F3121" s="694" t="s">
        <v>5931</v>
      </c>
      <c r="G3121" s="693" t="s">
        <v>5932</v>
      </c>
      <c r="H3121" s="693" t="s">
        <v>1119</v>
      </c>
      <c r="I3121" s="693" t="s">
        <v>5851</v>
      </c>
      <c r="J3121" s="828" t="s">
        <v>5598</v>
      </c>
      <c r="K3121" s="859">
        <v>1</v>
      </c>
      <c r="L3121" s="713">
        <v>4</v>
      </c>
      <c r="M3121" s="860">
        <v>8500</v>
      </c>
      <c r="N3121" s="858">
        <v>1</v>
      </c>
      <c r="O3121" s="713">
        <v>6</v>
      </c>
      <c r="P3121" s="695">
        <v>12000</v>
      </c>
      <c r="Q3121" s="323"/>
    </row>
    <row r="3122" spans="1:17" s="770" customFormat="1" ht="24">
      <c r="A3122" s="724" t="s">
        <v>18646</v>
      </c>
      <c r="B3122" s="693" t="s">
        <v>17790</v>
      </c>
      <c r="C3122" s="684" t="s">
        <v>73</v>
      </c>
      <c r="D3122" s="693" t="s">
        <v>7146</v>
      </c>
      <c r="E3122" s="746">
        <v>6000</v>
      </c>
      <c r="F3122" s="694" t="s">
        <v>5933</v>
      </c>
      <c r="G3122" s="693" t="s">
        <v>5934</v>
      </c>
      <c r="H3122" s="693" t="s">
        <v>1401</v>
      </c>
      <c r="I3122" s="693" t="s">
        <v>5851</v>
      </c>
      <c r="J3122" s="828" t="s">
        <v>5598</v>
      </c>
      <c r="K3122" s="859">
        <v>1</v>
      </c>
      <c r="L3122" s="713">
        <v>2</v>
      </c>
      <c r="M3122" s="860">
        <v>5826.8</v>
      </c>
      <c r="N3122" s="858">
        <v>1</v>
      </c>
      <c r="O3122" s="713">
        <v>6</v>
      </c>
      <c r="P3122" s="695">
        <v>15000</v>
      </c>
      <c r="Q3122" s="323"/>
    </row>
    <row r="3123" spans="1:17" s="770" customFormat="1" ht="84">
      <c r="A3123" s="724" t="s">
        <v>18646</v>
      </c>
      <c r="B3123" s="693" t="s">
        <v>17790</v>
      </c>
      <c r="C3123" s="684" t="s">
        <v>73</v>
      </c>
      <c r="D3123" s="693" t="s">
        <v>18183</v>
      </c>
      <c r="E3123" s="746">
        <v>3500</v>
      </c>
      <c r="F3123" s="694" t="s">
        <v>5935</v>
      </c>
      <c r="G3123" s="693" t="s">
        <v>5936</v>
      </c>
      <c r="H3123" s="693" t="s">
        <v>1119</v>
      </c>
      <c r="I3123" s="693" t="s">
        <v>5840</v>
      </c>
      <c r="J3123" s="828" t="s">
        <v>5598</v>
      </c>
      <c r="K3123" s="859">
        <v>1</v>
      </c>
      <c r="L3123" s="713">
        <v>3</v>
      </c>
      <c r="M3123" s="860">
        <v>6503</v>
      </c>
      <c r="N3123" s="858">
        <v>1</v>
      </c>
      <c r="O3123" s="713">
        <v>6</v>
      </c>
      <c r="P3123" s="695">
        <v>9000</v>
      </c>
      <c r="Q3123" s="323"/>
    </row>
    <row r="3124" spans="1:17" s="770" customFormat="1" ht="24">
      <c r="A3124" s="724" t="s">
        <v>18646</v>
      </c>
      <c r="B3124" s="693" t="s">
        <v>7484</v>
      </c>
      <c r="C3124" s="684" t="s">
        <v>73</v>
      </c>
      <c r="D3124" s="693" t="s">
        <v>8756</v>
      </c>
      <c r="E3124" s="746">
        <v>3700</v>
      </c>
      <c r="F3124" s="694" t="s">
        <v>5937</v>
      </c>
      <c r="G3124" s="693" t="s">
        <v>5938</v>
      </c>
      <c r="H3124" s="693" t="s">
        <v>1119</v>
      </c>
      <c r="I3124" s="693" t="s">
        <v>802</v>
      </c>
      <c r="J3124" s="828" t="s">
        <v>5598</v>
      </c>
      <c r="K3124" s="859">
        <v>3</v>
      </c>
      <c r="L3124" s="713">
        <v>12</v>
      </c>
      <c r="M3124" s="860">
        <v>50993.46</v>
      </c>
      <c r="N3124" s="858">
        <v>1</v>
      </c>
      <c r="O3124" s="713">
        <v>6</v>
      </c>
      <c r="P3124" s="695">
        <v>26426.92</v>
      </c>
      <c r="Q3124" s="323"/>
    </row>
    <row r="3125" spans="1:17" s="770" customFormat="1" ht="24">
      <c r="A3125" s="724" t="s">
        <v>18646</v>
      </c>
      <c r="B3125" s="693" t="s">
        <v>7484</v>
      </c>
      <c r="C3125" s="684" t="s">
        <v>73</v>
      </c>
      <c r="D3125" s="693" t="s">
        <v>4197</v>
      </c>
      <c r="E3125" s="746">
        <v>3000</v>
      </c>
      <c r="F3125" s="694" t="s">
        <v>5939</v>
      </c>
      <c r="G3125" s="693" t="s">
        <v>5940</v>
      </c>
      <c r="H3125" s="693" t="s">
        <v>1119</v>
      </c>
      <c r="I3125" s="693" t="s">
        <v>5840</v>
      </c>
      <c r="J3125" s="828" t="s">
        <v>5598</v>
      </c>
      <c r="K3125" s="859">
        <v>3</v>
      </c>
      <c r="L3125" s="713">
        <v>12</v>
      </c>
      <c r="M3125" s="860">
        <v>42593.46</v>
      </c>
      <c r="N3125" s="858">
        <v>1</v>
      </c>
      <c r="O3125" s="713">
        <v>6</v>
      </c>
      <c r="P3125" s="695">
        <v>22226.92</v>
      </c>
      <c r="Q3125" s="323"/>
    </row>
    <row r="3126" spans="1:17" s="770" customFormat="1" ht="24">
      <c r="A3126" s="724" t="s">
        <v>18646</v>
      </c>
      <c r="B3126" s="693" t="s">
        <v>7484</v>
      </c>
      <c r="C3126" s="684" t="s">
        <v>73</v>
      </c>
      <c r="D3126" s="693" t="s">
        <v>18184</v>
      </c>
      <c r="E3126" s="746">
        <v>5200</v>
      </c>
      <c r="F3126" s="694" t="s">
        <v>5941</v>
      </c>
      <c r="G3126" s="693" t="s">
        <v>5942</v>
      </c>
      <c r="H3126" s="693" t="s">
        <v>888</v>
      </c>
      <c r="I3126" s="693" t="s">
        <v>5840</v>
      </c>
      <c r="J3126" s="828" t="s">
        <v>5598</v>
      </c>
      <c r="K3126" s="859">
        <v>2</v>
      </c>
      <c r="L3126" s="713">
        <v>12</v>
      </c>
      <c r="M3126" s="860">
        <v>68993.460000000006</v>
      </c>
      <c r="N3126" s="858">
        <v>1</v>
      </c>
      <c r="O3126" s="713">
        <v>6</v>
      </c>
      <c r="P3126" s="695">
        <v>35426.92</v>
      </c>
      <c r="Q3126" s="323"/>
    </row>
    <row r="3127" spans="1:17" s="770" customFormat="1" ht="24">
      <c r="A3127" s="724" t="s">
        <v>18646</v>
      </c>
      <c r="B3127" s="693" t="s">
        <v>7484</v>
      </c>
      <c r="C3127" s="684" t="s">
        <v>73</v>
      </c>
      <c r="D3127" s="693" t="s">
        <v>18185</v>
      </c>
      <c r="E3127" s="746">
        <v>5500</v>
      </c>
      <c r="F3127" s="694" t="s">
        <v>5943</v>
      </c>
      <c r="G3127" s="693" t="s">
        <v>5944</v>
      </c>
      <c r="H3127" s="693" t="s">
        <v>888</v>
      </c>
      <c r="I3127" s="693" t="s">
        <v>5840</v>
      </c>
      <c r="J3127" s="828" t="s">
        <v>5598</v>
      </c>
      <c r="K3127" s="859">
        <v>2</v>
      </c>
      <c r="L3127" s="713">
        <v>12</v>
      </c>
      <c r="M3127" s="860">
        <v>68262.960000000006</v>
      </c>
      <c r="N3127" s="858">
        <v>1</v>
      </c>
      <c r="O3127" s="713">
        <v>6</v>
      </c>
      <c r="P3127" s="695">
        <v>42226.92</v>
      </c>
      <c r="Q3127" s="323"/>
    </row>
    <row r="3128" spans="1:17" s="770" customFormat="1" ht="24">
      <c r="A3128" s="724" t="s">
        <v>18646</v>
      </c>
      <c r="B3128" s="693" t="s">
        <v>7484</v>
      </c>
      <c r="C3128" s="684" t="s">
        <v>73</v>
      </c>
      <c r="D3128" s="693" t="s">
        <v>18186</v>
      </c>
      <c r="E3128" s="746">
        <v>12000</v>
      </c>
      <c r="F3128" s="694" t="s">
        <v>5945</v>
      </c>
      <c r="G3128" s="693" t="s">
        <v>5946</v>
      </c>
      <c r="H3128" s="693" t="s">
        <v>5710</v>
      </c>
      <c r="I3128" s="693" t="s">
        <v>5840</v>
      </c>
      <c r="J3128" s="828" t="s">
        <v>5598</v>
      </c>
      <c r="K3128" s="859">
        <v>2</v>
      </c>
      <c r="L3128" s="713">
        <v>12</v>
      </c>
      <c r="M3128" s="860">
        <v>150842.43</v>
      </c>
      <c r="N3128" s="858">
        <v>1</v>
      </c>
      <c r="O3128" s="713">
        <v>6</v>
      </c>
      <c r="P3128" s="695">
        <v>76226.92</v>
      </c>
      <c r="Q3128" s="323"/>
    </row>
    <row r="3129" spans="1:17" s="770" customFormat="1" ht="96">
      <c r="A3129" s="724" t="s">
        <v>18646</v>
      </c>
      <c r="B3129" s="693" t="s">
        <v>7484</v>
      </c>
      <c r="C3129" s="684" t="s">
        <v>73</v>
      </c>
      <c r="D3129" s="693" t="s">
        <v>18187</v>
      </c>
      <c r="E3129" s="746">
        <v>4000</v>
      </c>
      <c r="F3129" s="694" t="s">
        <v>5947</v>
      </c>
      <c r="G3129" s="693" t="s">
        <v>5948</v>
      </c>
      <c r="H3129" s="693" t="s">
        <v>4682</v>
      </c>
      <c r="I3129" s="693" t="s">
        <v>4118</v>
      </c>
      <c r="J3129" s="828" t="s">
        <v>5598</v>
      </c>
      <c r="K3129" s="859">
        <v>2</v>
      </c>
      <c r="L3129" s="713">
        <v>12</v>
      </c>
      <c r="M3129" s="860">
        <v>54468.82</v>
      </c>
      <c r="N3129" s="858">
        <v>1</v>
      </c>
      <c r="O3129" s="713">
        <v>6</v>
      </c>
      <c r="P3129" s="695">
        <v>28226.92</v>
      </c>
      <c r="Q3129" s="323"/>
    </row>
    <row r="3130" spans="1:17" s="770" customFormat="1" ht="120">
      <c r="A3130" s="724" t="s">
        <v>18646</v>
      </c>
      <c r="B3130" s="693" t="s">
        <v>7484</v>
      </c>
      <c r="C3130" s="684" t="s">
        <v>73</v>
      </c>
      <c r="D3130" s="693" t="s">
        <v>18188</v>
      </c>
      <c r="E3130" s="746">
        <v>8000</v>
      </c>
      <c r="F3130" s="694" t="s">
        <v>5949</v>
      </c>
      <c r="G3130" s="693" t="s">
        <v>5950</v>
      </c>
      <c r="H3130" s="693" t="s">
        <v>7198</v>
      </c>
      <c r="I3130" s="693" t="s">
        <v>5840</v>
      </c>
      <c r="J3130" s="828" t="s">
        <v>5598</v>
      </c>
      <c r="K3130" s="859">
        <v>2</v>
      </c>
      <c r="L3130" s="713">
        <v>12</v>
      </c>
      <c r="M3130" s="860">
        <v>102860.1</v>
      </c>
      <c r="N3130" s="858">
        <v>1</v>
      </c>
      <c r="O3130" s="713">
        <v>6</v>
      </c>
      <c r="P3130" s="695">
        <v>52226.92</v>
      </c>
      <c r="Q3130" s="323"/>
    </row>
    <row r="3131" spans="1:17" s="770" customFormat="1" ht="24">
      <c r="A3131" s="724" t="s">
        <v>18646</v>
      </c>
      <c r="B3131" s="693" t="s">
        <v>7484</v>
      </c>
      <c r="C3131" s="684" t="s">
        <v>73</v>
      </c>
      <c r="D3131" s="693" t="s">
        <v>18157</v>
      </c>
      <c r="E3131" s="746">
        <v>3500</v>
      </c>
      <c r="F3131" s="694" t="s">
        <v>5951</v>
      </c>
      <c r="G3131" s="693" t="s">
        <v>5952</v>
      </c>
      <c r="H3131" s="693" t="s">
        <v>1119</v>
      </c>
      <c r="I3131" s="693" t="s">
        <v>802</v>
      </c>
      <c r="J3131" s="828" t="s">
        <v>5598</v>
      </c>
      <c r="K3131" s="859">
        <v>2</v>
      </c>
      <c r="L3131" s="713">
        <v>9</v>
      </c>
      <c r="M3131" s="860">
        <v>37746.6</v>
      </c>
      <c r="N3131" s="858">
        <v>1</v>
      </c>
      <c r="O3131" s="713">
        <v>6</v>
      </c>
      <c r="P3131" s="695">
        <v>18899.47</v>
      </c>
      <c r="Q3131" s="323"/>
    </row>
    <row r="3132" spans="1:17" s="770" customFormat="1" ht="24">
      <c r="A3132" s="724" t="s">
        <v>18646</v>
      </c>
      <c r="B3132" s="693" t="s">
        <v>7484</v>
      </c>
      <c r="C3132" s="684" t="s">
        <v>73</v>
      </c>
      <c r="D3132" s="693" t="s">
        <v>6648</v>
      </c>
      <c r="E3132" s="746">
        <v>2500</v>
      </c>
      <c r="F3132" s="694" t="s">
        <v>5953</v>
      </c>
      <c r="G3132" s="693" t="s">
        <v>5954</v>
      </c>
      <c r="H3132" s="693" t="s">
        <v>2002</v>
      </c>
      <c r="I3132" s="693" t="s">
        <v>5840</v>
      </c>
      <c r="J3132" s="828" t="s">
        <v>5598</v>
      </c>
      <c r="K3132" s="859">
        <v>3</v>
      </c>
      <c r="L3132" s="713">
        <v>12</v>
      </c>
      <c r="M3132" s="860">
        <v>36590.129999999997</v>
      </c>
      <c r="N3132" s="858">
        <v>2</v>
      </c>
      <c r="O3132" s="713">
        <v>6</v>
      </c>
      <c r="P3132" s="695">
        <v>19226.919999999998</v>
      </c>
      <c r="Q3132" s="323"/>
    </row>
    <row r="3133" spans="1:17" s="770" customFormat="1" ht="24">
      <c r="A3133" s="724" t="s">
        <v>18646</v>
      </c>
      <c r="B3133" s="693" t="s">
        <v>17790</v>
      </c>
      <c r="C3133" s="684" t="s">
        <v>73</v>
      </c>
      <c r="D3133" s="693" t="s">
        <v>18189</v>
      </c>
      <c r="E3133" s="746">
        <v>3000</v>
      </c>
      <c r="F3133" s="694" t="s">
        <v>5955</v>
      </c>
      <c r="G3133" s="693" t="s">
        <v>5956</v>
      </c>
      <c r="H3133" s="693" t="s">
        <v>1119</v>
      </c>
      <c r="I3133" s="693" t="s">
        <v>802</v>
      </c>
      <c r="J3133" s="828" t="s">
        <v>5598</v>
      </c>
      <c r="K3133" s="859">
        <v>1</v>
      </c>
      <c r="L3133" s="713">
        <v>1</v>
      </c>
      <c r="M3133" s="860">
        <v>2113.4</v>
      </c>
      <c r="N3133" s="858">
        <v>2</v>
      </c>
      <c r="O3133" s="713">
        <v>6</v>
      </c>
      <c r="P3133" s="695">
        <v>12000</v>
      </c>
      <c r="Q3133" s="323"/>
    </row>
    <row r="3134" spans="1:17" s="770" customFormat="1" ht="24">
      <c r="A3134" s="724" t="s">
        <v>18646</v>
      </c>
      <c r="B3134" s="693" t="s">
        <v>7484</v>
      </c>
      <c r="C3134" s="684" t="s">
        <v>73</v>
      </c>
      <c r="D3134" s="693" t="s">
        <v>8756</v>
      </c>
      <c r="E3134" s="746">
        <v>3700</v>
      </c>
      <c r="F3134" s="694" t="s">
        <v>5957</v>
      </c>
      <c r="G3134" s="693" t="s">
        <v>5958</v>
      </c>
      <c r="H3134" s="693" t="s">
        <v>1119</v>
      </c>
      <c r="I3134" s="693" t="s">
        <v>802</v>
      </c>
      <c r="J3134" s="828" t="s">
        <v>5598</v>
      </c>
      <c r="K3134" s="859">
        <v>4</v>
      </c>
      <c r="L3134" s="713">
        <v>12</v>
      </c>
      <c r="M3134" s="860">
        <v>50993.46</v>
      </c>
      <c r="N3134" s="858">
        <v>1</v>
      </c>
      <c r="O3134" s="713">
        <v>6</v>
      </c>
      <c r="P3134" s="695">
        <v>26426.92</v>
      </c>
      <c r="Q3134" s="323"/>
    </row>
    <row r="3135" spans="1:17" s="770" customFormat="1" ht="24">
      <c r="A3135" s="724" t="s">
        <v>18646</v>
      </c>
      <c r="B3135" s="693" t="s">
        <v>7484</v>
      </c>
      <c r="C3135" s="684" t="s">
        <v>73</v>
      </c>
      <c r="D3135" s="693" t="s">
        <v>18161</v>
      </c>
      <c r="E3135" s="746">
        <v>5800</v>
      </c>
      <c r="F3135" s="694" t="s">
        <v>5959</v>
      </c>
      <c r="G3135" s="693" t="s">
        <v>5960</v>
      </c>
      <c r="H3135" s="693" t="s">
        <v>1342</v>
      </c>
      <c r="I3135" s="693" t="s">
        <v>5840</v>
      </c>
      <c r="J3135" s="828" t="s">
        <v>5598</v>
      </c>
      <c r="K3135" s="859">
        <v>5</v>
      </c>
      <c r="L3135" s="713">
        <v>12</v>
      </c>
      <c r="M3135" s="860">
        <v>76193.460000000006</v>
      </c>
      <c r="N3135" s="858">
        <v>1</v>
      </c>
      <c r="O3135" s="713">
        <v>6</v>
      </c>
      <c r="P3135" s="695">
        <v>39026.92</v>
      </c>
      <c r="Q3135" s="323"/>
    </row>
    <row r="3136" spans="1:17" s="770" customFormat="1" ht="48">
      <c r="A3136" s="724" t="s">
        <v>18646</v>
      </c>
      <c r="B3136" s="693" t="s">
        <v>7484</v>
      </c>
      <c r="C3136" s="684" t="s">
        <v>73</v>
      </c>
      <c r="D3136" s="693" t="s">
        <v>18190</v>
      </c>
      <c r="E3136" s="746">
        <v>5500</v>
      </c>
      <c r="F3136" s="694" t="s">
        <v>5961</v>
      </c>
      <c r="G3136" s="693" t="s">
        <v>5962</v>
      </c>
      <c r="H3136" s="693" t="s">
        <v>18622</v>
      </c>
      <c r="I3136" s="693" t="s">
        <v>5840</v>
      </c>
      <c r="J3136" s="828" t="s">
        <v>5598</v>
      </c>
      <c r="K3136" s="859">
        <v>2</v>
      </c>
      <c r="L3136" s="713">
        <v>12</v>
      </c>
      <c r="M3136" s="860">
        <v>72593.460000000006</v>
      </c>
      <c r="N3136" s="858">
        <v>1</v>
      </c>
      <c r="O3136" s="713">
        <v>6</v>
      </c>
      <c r="P3136" s="695">
        <v>62226.92</v>
      </c>
      <c r="Q3136" s="323"/>
    </row>
    <row r="3137" spans="1:17" s="770" customFormat="1" ht="24">
      <c r="A3137" s="724" t="s">
        <v>18646</v>
      </c>
      <c r="B3137" s="693" t="s">
        <v>7484</v>
      </c>
      <c r="C3137" s="684" t="s">
        <v>73</v>
      </c>
      <c r="D3137" s="693" t="s">
        <v>8756</v>
      </c>
      <c r="E3137" s="746">
        <v>3000</v>
      </c>
      <c r="F3137" s="694" t="s">
        <v>5963</v>
      </c>
      <c r="G3137" s="693" t="s">
        <v>5964</v>
      </c>
      <c r="H3137" s="693" t="s">
        <v>1119</v>
      </c>
      <c r="I3137" s="693" t="s">
        <v>802</v>
      </c>
      <c r="J3137" s="828" t="s">
        <v>5598</v>
      </c>
      <c r="K3137" s="859">
        <v>4</v>
      </c>
      <c r="L3137" s="713">
        <v>12</v>
      </c>
      <c r="M3137" s="860">
        <v>42593.46</v>
      </c>
      <c r="N3137" s="858">
        <v>2</v>
      </c>
      <c r="O3137" s="713">
        <v>6</v>
      </c>
      <c r="P3137" s="695">
        <v>22226.92</v>
      </c>
      <c r="Q3137" s="323"/>
    </row>
    <row r="3138" spans="1:17" s="770" customFormat="1" ht="24">
      <c r="A3138" s="724" t="s">
        <v>18646</v>
      </c>
      <c r="B3138" s="693" t="s">
        <v>7484</v>
      </c>
      <c r="C3138" s="684" t="s">
        <v>73</v>
      </c>
      <c r="D3138" s="693" t="s">
        <v>4197</v>
      </c>
      <c r="E3138" s="746">
        <v>3000</v>
      </c>
      <c r="F3138" s="694" t="s">
        <v>5965</v>
      </c>
      <c r="G3138" s="693" t="s">
        <v>5966</v>
      </c>
      <c r="H3138" s="693" t="s">
        <v>1119</v>
      </c>
      <c r="I3138" s="693" t="s">
        <v>802</v>
      </c>
      <c r="J3138" s="828" t="s">
        <v>5598</v>
      </c>
      <c r="K3138" s="859">
        <v>2</v>
      </c>
      <c r="L3138" s="713">
        <v>12</v>
      </c>
      <c r="M3138" s="860">
        <v>42593.46</v>
      </c>
      <c r="N3138" s="858">
        <v>2</v>
      </c>
      <c r="O3138" s="713">
        <v>6</v>
      </c>
      <c r="P3138" s="695">
        <v>22226.92</v>
      </c>
      <c r="Q3138" s="323"/>
    </row>
    <row r="3139" spans="1:17" s="770" customFormat="1" ht="24">
      <c r="A3139" s="724" t="s">
        <v>18646</v>
      </c>
      <c r="B3139" s="693" t="s">
        <v>17790</v>
      </c>
      <c r="C3139" s="684" t="s">
        <v>73</v>
      </c>
      <c r="D3139" s="693" t="s">
        <v>7149</v>
      </c>
      <c r="E3139" s="746">
        <v>7500</v>
      </c>
      <c r="F3139" s="694" t="s">
        <v>5967</v>
      </c>
      <c r="G3139" s="693" t="s">
        <v>5968</v>
      </c>
      <c r="H3139" s="693" t="s">
        <v>8886</v>
      </c>
      <c r="I3139" s="693" t="s">
        <v>5851</v>
      </c>
      <c r="J3139" s="828" t="s">
        <v>5598</v>
      </c>
      <c r="K3139" s="859">
        <v>1</v>
      </c>
      <c r="L3139" s="713">
        <v>2</v>
      </c>
      <c r="M3139" s="860">
        <v>4326.8</v>
      </c>
      <c r="N3139" s="858">
        <v>1</v>
      </c>
      <c r="O3139" s="713">
        <v>6</v>
      </c>
      <c r="P3139" s="695">
        <v>40000</v>
      </c>
      <c r="Q3139" s="323"/>
    </row>
    <row r="3140" spans="1:17" s="770" customFormat="1" ht="24">
      <c r="A3140" s="724" t="s">
        <v>18646</v>
      </c>
      <c r="B3140" s="693" t="s">
        <v>7484</v>
      </c>
      <c r="C3140" s="684" t="s">
        <v>73</v>
      </c>
      <c r="D3140" s="693" t="s">
        <v>4197</v>
      </c>
      <c r="E3140" s="746">
        <v>6000</v>
      </c>
      <c r="F3140" s="694" t="s">
        <v>5969</v>
      </c>
      <c r="G3140" s="693" t="s">
        <v>5970</v>
      </c>
      <c r="H3140" s="693" t="s">
        <v>1119</v>
      </c>
      <c r="I3140" s="693" t="s">
        <v>5840</v>
      </c>
      <c r="J3140" s="828" t="s">
        <v>5598</v>
      </c>
      <c r="K3140" s="859">
        <v>2</v>
      </c>
      <c r="L3140" s="713">
        <v>12</v>
      </c>
      <c r="M3140" s="860">
        <v>78593.460000000006</v>
      </c>
      <c r="N3140" s="858">
        <v>2</v>
      </c>
      <c r="O3140" s="713">
        <v>6</v>
      </c>
      <c r="P3140" s="695">
        <v>33622.120000000003</v>
      </c>
      <c r="Q3140" s="323"/>
    </row>
    <row r="3141" spans="1:17" s="770" customFormat="1" ht="96">
      <c r="A3141" s="724" t="s">
        <v>18646</v>
      </c>
      <c r="B3141" s="693" t="s">
        <v>7484</v>
      </c>
      <c r="C3141" s="684" t="s">
        <v>73</v>
      </c>
      <c r="D3141" s="693" t="s">
        <v>18191</v>
      </c>
      <c r="E3141" s="746">
        <v>2500</v>
      </c>
      <c r="F3141" s="694" t="s">
        <v>5971</v>
      </c>
      <c r="G3141" s="693" t="s">
        <v>5972</v>
      </c>
      <c r="H3141" s="693" t="s">
        <v>2759</v>
      </c>
      <c r="I3141" s="693" t="s">
        <v>4118</v>
      </c>
      <c r="J3141" s="828" t="s">
        <v>5598</v>
      </c>
      <c r="K3141" s="859">
        <v>3</v>
      </c>
      <c r="L3141" s="713">
        <v>12</v>
      </c>
      <c r="M3141" s="860">
        <v>36593.46</v>
      </c>
      <c r="N3141" s="858">
        <v>2</v>
      </c>
      <c r="O3141" s="713">
        <v>6</v>
      </c>
      <c r="P3141" s="695">
        <v>19226.919999999998</v>
      </c>
      <c r="Q3141" s="323"/>
    </row>
    <row r="3142" spans="1:17" s="770" customFormat="1" ht="36">
      <c r="A3142" s="724" t="s">
        <v>18646</v>
      </c>
      <c r="B3142" s="693" t="s">
        <v>7484</v>
      </c>
      <c r="C3142" s="684" t="s">
        <v>73</v>
      </c>
      <c r="D3142" s="693" t="s">
        <v>18192</v>
      </c>
      <c r="E3142" s="746">
        <v>2500</v>
      </c>
      <c r="F3142" s="694" t="s">
        <v>5973</v>
      </c>
      <c r="G3142" s="693" t="s">
        <v>5974</v>
      </c>
      <c r="H3142" s="693" t="s">
        <v>18623</v>
      </c>
      <c r="I3142" s="693" t="s">
        <v>5975</v>
      </c>
      <c r="J3142" s="828" t="s">
        <v>5598</v>
      </c>
      <c r="K3142" s="859">
        <v>3</v>
      </c>
      <c r="L3142" s="713">
        <v>12</v>
      </c>
      <c r="M3142" s="860">
        <v>36593.46</v>
      </c>
      <c r="N3142" s="858">
        <v>2</v>
      </c>
      <c r="O3142" s="713">
        <v>6</v>
      </c>
      <c r="P3142" s="695">
        <v>19226.919999999998</v>
      </c>
      <c r="Q3142" s="323"/>
    </row>
    <row r="3143" spans="1:17" s="770" customFormat="1" ht="120">
      <c r="A3143" s="724" t="s">
        <v>18646</v>
      </c>
      <c r="B3143" s="693" t="s">
        <v>7484</v>
      </c>
      <c r="C3143" s="684" t="s">
        <v>73</v>
      </c>
      <c r="D3143" s="693" t="s">
        <v>18193</v>
      </c>
      <c r="E3143" s="746">
        <v>8000</v>
      </c>
      <c r="F3143" s="694" t="s">
        <v>5976</v>
      </c>
      <c r="G3143" s="693" t="s">
        <v>5977</v>
      </c>
      <c r="H3143" s="693" t="s">
        <v>18620</v>
      </c>
      <c r="I3143" s="693" t="s">
        <v>5840</v>
      </c>
      <c r="J3143" s="828" t="s">
        <v>5598</v>
      </c>
      <c r="K3143" s="859">
        <v>2</v>
      </c>
      <c r="L3143" s="713">
        <v>12</v>
      </c>
      <c r="M3143" s="860">
        <v>102593.46</v>
      </c>
      <c r="N3143" s="858">
        <v>1</v>
      </c>
      <c r="O3143" s="713">
        <v>6</v>
      </c>
      <c r="P3143" s="695">
        <v>52226.92</v>
      </c>
      <c r="Q3143" s="323"/>
    </row>
    <row r="3144" spans="1:17" s="770" customFormat="1" ht="36">
      <c r="A3144" s="724" t="s">
        <v>18646</v>
      </c>
      <c r="B3144" s="693" t="s">
        <v>7484</v>
      </c>
      <c r="C3144" s="684" t="s">
        <v>73</v>
      </c>
      <c r="D3144" s="693" t="s">
        <v>18165</v>
      </c>
      <c r="E3144" s="746">
        <v>5000</v>
      </c>
      <c r="F3144" s="694" t="s">
        <v>5978</v>
      </c>
      <c r="G3144" s="693" t="s">
        <v>5979</v>
      </c>
      <c r="H3144" s="693" t="s">
        <v>18624</v>
      </c>
      <c r="I3144" s="693" t="s">
        <v>5840</v>
      </c>
      <c r="J3144" s="828" t="s">
        <v>5598</v>
      </c>
      <c r="K3144" s="859">
        <v>2</v>
      </c>
      <c r="L3144" s="713">
        <v>7</v>
      </c>
      <c r="M3144" s="860">
        <v>39226.46</v>
      </c>
      <c r="N3144" s="858">
        <v>2</v>
      </c>
      <c r="O3144" s="713">
        <v>6</v>
      </c>
      <c r="P3144" s="695">
        <v>34226.92</v>
      </c>
      <c r="Q3144" s="323"/>
    </row>
    <row r="3145" spans="1:17" s="770" customFormat="1" ht="24">
      <c r="A3145" s="724" t="s">
        <v>18646</v>
      </c>
      <c r="B3145" s="693" t="s">
        <v>7484</v>
      </c>
      <c r="C3145" s="684" t="s">
        <v>73</v>
      </c>
      <c r="D3145" s="693" t="s">
        <v>8756</v>
      </c>
      <c r="E3145" s="746">
        <v>3000</v>
      </c>
      <c r="F3145" s="694" t="s">
        <v>5980</v>
      </c>
      <c r="G3145" s="693" t="s">
        <v>5981</v>
      </c>
      <c r="H3145" s="693" t="s">
        <v>1119</v>
      </c>
      <c r="I3145" s="693" t="s">
        <v>802</v>
      </c>
      <c r="J3145" s="828" t="s">
        <v>5598</v>
      </c>
      <c r="K3145" s="859">
        <v>4</v>
      </c>
      <c r="L3145" s="713">
        <v>12</v>
      </c>
      <c r="M3145" s="860">
        <v>42593.46</v>
      </c>
      <c r="N3145" s="858">
        <v>1</v>
      </c>
      <c r="O3145" s="713">
        <v>6</v>
      </c>
      <c r="P3145" s="695">
        <v>22226.92</v>
      </c>
      <c r="Q3145" s="323"/>
    </row>
    <row r="3146" spans="1:17" s="770" customFormat="1" ht="36">
      <c r="A3146" s="724" t="s">
        <v>18646</v>
      </c>
      <c r="B3146" s="693" t="s">
        <v>7484</v>
      </c>
      <c r="C3146" s="684" t="s">
        <v>73</v>
      </c>
      <c r="D3146" s="693" t="s">
        <v>4197</v>
      </c>
      <c r="E3146" s="746">
        <v>4000</v>
      </c>
      <c r="F3146" s="694" t="s">
        <v>5982</v>
      </c>
      <c r="G3146" s="693" t="s">
        <v>5983</v>
      </c>
      <c r="H3146" s="693" t="s">
        <v>1119</v>
      </c>
      <c r="I3146" s="693" t="s">
        <v>802</v>
      </c>
      <c r="J3146" s="828" t="s">
        <v>5598</v>
      </c>
      <c r="K3146" s="859">
        <v>2</v>
      </c>
      <c r="L3146" s="713">
        <v>12</v>
      </c>
      <c r="M3146" s="860">
        <v>54593.46</v>
      </c>
      <c r="N3146" s="858">
        <v>2</v>
      </c>
      <c r="O3146" s="713">
        <v>6</v>
      </c>
      <c r="P3146" s="695">
        <v>31726.92</v>
      </c>
      <c r="Q3146" s="323"/>
    </row>
    <row r="3147" spans="1:17" s="770" customFormat="1" ht="24">
      <c r="A3147" s="724" t="s">
        <v>18646</v>
      </c>
      <c r="B3147" s="693" t="s">
        <v>7484</v>
      </c>
      <c r="C3147" s="684" t="s">
        <v>73</v>
      </c>
      <c r="D3147" s="693" t="s">
        <v>18157</v>
      </c>
      <c r="E3147" s="746">
        <v>3500</v>
      </c>
      <c r="F3147" s="694" t="s">
        <v>5984</v>
      </c>
      <c r="G3147" s="693" t="s">
        <v>5985</v>
      </c>
      <c r="H3147" s="693" t="s">
        <v>1119</v>
      </c>
      <c r="I3147" s="693" t="s">
        <v>5840</v>
      </c>
      <c r="J3147" s="828" t="s">
        <v>5598</v>
      </c>
      <c r="K3147" s="859">
        <v>2</v>
      </c>
      <c r="L3147" s="713">
        <v>12</v>
      </c>
      <c r="M3147" s="860">
        <v>44335.199999999997</v>
      </c>
      <c r="N3147" s="858">
        <v>1</v>
      </c>
      <c r="O3147" s="713">
        <v>6</v>
      </c>
      <c r="P3147" s="695">
        <v>25226.92</v>
      </c>
      <c r="Q3147" s="323"/>
    </row>
    <row r="3148" spans="1:17" s="770" customFormat="1" ht="24">
      <c r="A3148" s="724" t="s">
        <v>18646</v>
      </c>
      <c r="B3148" s="693" t="s">
        <v>7484</v>
      </c>
      <c r="C3148" s="684" t="s">
        <v>73</v>
      </c>
      <c r="D3148" s="693" t="s">
        <v>8756</v>
      </c>
      <c r="E3148" s="746">
        <v>3700</v>
      </c>
      <c r="F3148" s="694" t="s">
        <v>5986</v>
      </c>
      <c r="G3148" s="693" t="s">
        <v>5987</v>
      </c>
      <c r="H3148" s="693" t="s">
        <v>1119</v>
      </c>
      <c r="I3148" s="693" t="s">
        <v>802</v>
      </c>
      <c r="J3148" s="828" t="s">
        <v>5598</v>
      </c>
      <c r="K3148" s="859">
        <v>3</v>
      </c>
      <c r="L3148" s="713">
        <v>12</v>
      </c>
      <c r="M3148" s="860">
        <v>50993.46</v>
      </c>
      <c r="N3148" s="858">
        <v>1</v>
      </c>
      <c r="O3148" s="713">
        <v>6</v>
      </c>
      <c r="P3148" s="695">
        <v>26426.92</v>
      </c>
      <c r="Q3148" s="323"/>
    </row>
    <row r="3149" spans="1:17" s="770" customFormat="1" ht="24">
      <c r="A3149" s="724" t="s">
        <v>18646</v>
      </c>
      <c r="B3149" s="693" t="s">
        <v>17790</v>
      </c>
      <c r="C3149" s="684" t="s">
        <v>73</v>
      </c>
      <c r="D3149" s="693" t="s">
        <v>18173</v>
      </c>
      <c r="E3149" s="746">
        <v>3500</v>
      </c>
      <c r="F3149" s="694" t="s">
        <v>5988</v>
      </c>
      <c r="G3149" s="693" t="s">
        <v>5989</v>
      </c>
      <c r="H3149" s="693" t="s">
        <v>1119</v>
      </c>
      <c r="I3149" s="693" t="s">
        <v>5851</v>
      </c>
      <c r="J3149" s="828" t="s">
        <v>5598</v>
      </c>
      <c r="K3149" s="859">
        <v>1</v>
      </c>
      <c r="L3149" s="713">
        <v>2</v>
      </c>
      <c r="M3149" s="860">
        <v>3326.8</v>
      </c>
      <c r="N3149" s="858">
        <v>1</v>
      </c>
      <c r="O3149" s="713">
        <v>6</v>
      </c>
      <c r="P3149" s="695">
        <v>17000</v>
      </c>
      <c r="Q3149" s="323"/>
    </row>
    <row r="3150" spans="1:17" s="770" customFormat="1" ht="24">
      <c r="A3150" s="724" t="s">
        <v>18646</v>
      </c>
      <c r="B3150" s="693" t="s">
        <v>7484</v>
      </c>
      <c r="C3150" s="684" t="s">
        <v>73</v>
      </c>
      <c r="D3150" s="693" t="s">
        <v>18194</v>
      </c>
      <c r="E3150" s="746">
        <v>2500</v>
      </c>
      <c r="F3150" s="694" t="s">
        <v>5990</v>
      </c>
      <c r="G3150" s="693" t="s">
        <v>5991</v>
      </c>
      <c r="H3150" s="693" t="s">
        <v>5617</v>
      </c>
      <c r="I3150" s="693" t="s">
        <v>5840</v>
      </c>
      <c r="J3150" s="828" t="s">
        <v>5598</v>
      </c>
      <c r="K3150" s="859">
        <v>4</v>
      </c>
      <c r="L3150" s="713">
        <v>12</v>
      </c>
      <c r="M3150" s="860">
        <v>36593.46</v>
      </c>
      <c r="N3150" s="858">
        <v>2</v>
      </c>
      <c r="O3150" s="713">
        <v>6</v>
      </c>
      <c r="P3150" s="695">
        <v>19226.919999999998</v>
      </c>
      <c r="Q3150" s="323"/>
    </row>
    <row r="3151" spans="1:17" s="770" customFormat="1" ht="96">
      <c r="A3151" s="724" t="s">
        <v>18646</v>
      </c>
      <c r="B3151" s="693" t="s">
        <v>7484</v>
      </c>
      <c r="C3151" s="684" t="s">
        <v>73</v>
      </c>
      <c r="D3151" s="693" t="s">
        <v>18195</v>
      </c>
      <c r="E3151" s="746">
        <v>3000</v>
      </c>
      <c r="F3151" s="694" t="s">
        <v>5992</v>
      </c>
      <c r="G3151" s="693" t="s">
        <v>5993</v>
      </c>
      <c r="H3151" s="693" t="s">
        <v>1119</v>
      </c>
      <c r="I3151" s="693" t="s">
        <v>802</v>
      </c>
      <c r="J3151" s="828" t="s">
        <v>5598</v>
      </c>
      <c r="K3151" s="859">
        <v>2</v>
      </c>
      <c r="L3151" s="713">
        <v>12</v>
      </c>
      <c r="M3151" s="860">
        <v>42593.46</v>
      </c>
      <c r="N3151" s="858">
        <v>1</v>
      </c>
      <c r="O3151" s="713">
        <v>6</v>
      </c>
      <c r="P3151" s="695">
        <v>22226.92</v>
      </c>
      <c r="Q3151" s="323"/>
    </row>
    <row r="3152" spans="1:17" s="770" customFormat="1" ht="24">
      <c r="A3152" s="724" t="s">
        <v>18646</v>
      </c>
      <c r="B3152" s="693" t="s">
        <v>7484</v>
      </c>
      <c r="C3152" s="684" t="s">
        <v>73</v>
      </c>
      <c r="D3152" s="693" t="s">
        <v>9599</v>
      </c>
      <c r="E3152" s="746">
        <v>4000</v>
      </c>
      <c r="F3152" s="694" t="s">
        <v>5994</v>
      </c>
      <c r="G3152" s="693" t="s">
        <v>5995</v>
      </c>
      <c r="H3152" s="693" t="s">
        <v>1705</v>
      </c>
      <c r="I3152" s="693" t="s">
        <v>5840</v>
      </c>
      <c r="J3152" s="828" t="s">
        <v>5598</v>
      </c>
      <c r="K3152" s="859">
        <v>2</v>
      </c>
      <c r="L3152" s="713">
        <v>8</v>
      </c>
      <c r="M3152" s="860">
        <v>36073.19</v>
      </c>
      <c r="N3152" s="858">
        <v>1</v>
      </c>
      <c r="O3152" s="713">
        <v>6</v>
      </c>
      <c r="P3152" s="695">
        <v>28226.92</v>
      </c>
      <c r="Q3152" s="323"/>
    </row>
    <row r="3153" spans="1:17" s="770" customFormat="1" ht="24">
      <c r="A3153" s="724" t="s">
        <v>18646</v>
      </c>
      <c r="B3153" s="693" t="s">
        <v>7484</v>
      </c>
      <c r="C3153" s="684" t="s">
        <v>73</v>
      </c>
      <c r="D3153" s="693" t="s">
        <v>18196</v>
      </c>
      <c r="E3153" s="746">
        <v>2500</v>
      </c>
      <c r="F3153" s="694" t="s">
        <v>5996</v>
      </c>
      <c r="G3153" s="693" t="s">
        <v>5997</v>
      </c>
      <c r="H3153" s="693" t="s">
        <v>13391</v>
      </c>
      <c r="I3153" s="693" t="s">
        <v>4118</v>
      </c>
      <c r="J3153" s="828" t="s">
        <v>5598</v>
      </c>
      <c r="K3153" s="859">
        <v>3</v>
      </c>
      <c r="L3153" s="713">
        <v>12</v>
      </c>
      <c r="M3153" s="860">
        <v>36593.46</v>
      </c>
      <c r="N3153" s="858">
        <v>2</v>
      </c>
      <c r="O3153" s="713">
        <v>6</v>
      </c>
      <c r="P3153" s="695">
        <v>19226.919999999998</v>
      </c>
      <c r="Q3153" s="323"/>
    </row>
    <row r="3154" spans="1:17" s="770" customFormat="1" ht="36">
      <c r="A3154" s="724" t="s">
        <v>18646</v>
      </c>
      <c r="B3154" s="693" t="s">
        <v>7484</v>
      </c>
      <c r="C3154" s="684" t="s">
        <v>73</v>
      </c>
      <c r="D3154" s="693" t="s">
        <v>18197</v>
      </c>
      <c r="E3154" s="746">
        <v>7000</v>
      </c>
      <c r="F3154" s="694" t="s">
        <v>5998</v>
      </c>
      <c r="G3154" s="693" t="s">
        <v>5999</v>
      </c>
      <c r="H3154" s="693" t="s">
        <v>1119</v>
      </c>
      <c r="I3154" s="693" t="s">
        <v>5840</v>
      </c>
      <c r="J3154" s="828" t="s">
        <v>5598</v>
      </c>
      <c r="K3154" s="859">
        <v>2</v>
      </c>
      <c r="L3154" s="713">
        <v>12</v>
      </c>
      <c r="M3154" s="860">
        <v>90593.46</v>
      </c>
      <c r="N3154" s="858">
        <v>1</v>
      </c>
      <c r="O3154" s="713">
        <v>6</v>
      </c>
      <c r="P3154" s="695">
        <v>46226.92</v>
      </c>
      <c r="Q3154" s="323"/>
    </row>
    <row r="3155" spans="1:17" s="770" customFormat="1" ht="24">
      <c r="A3155" s="724" t="s">
        <v>18646</v>
      </c>
      <c r="B3155" s="693" t="s">
        <v>17790</v>
      </c>
      <c r="C3155" s="684" t="s">
        <v>73</v>
      </c>
      <c r="D3155" s="693" t="s">
        <v>18157</v>
      </c>
      <c r="E3155" s="746">
        <v>3500</v>
      </c>
      <c r="F3155" s="694" t="s">
        <v>6000</v>
      </c>
      <c r="G3155" s="693" t="s">
        <v>6001</v>
      </c>
      <c r="H3155" s="693" t="s">
        <v>1119</v>
      </c>
      <c r="I3155" s="693" t="s">
        <v>802</v>
      </c>
      <c r="J3155" s="828" t="s">
        <v>5598</v>
      </c>
      <c r="K3155" s="859">
        <v>1</v>
      </c>
      <c r="L3155" s="713">
        <v>2</v>
      </c>
      <c r="M3155" s="860">
        <v>3800</v>
      </c>
      <c r="N3155" s="858">
        <v>1</v>
      </c>
      <c r="O3155" s="713">
        <v>6</v>
      </c>
      <c r="P3155" s="695">
        <v>16000</v>
      </c>
      <c r="Q3155" s="323"/>
    </row>
    <row r="3156" spans="1:17" s="770" customFormat="1" ht="24">
      <c r="A3156" s="724" t="s">
        <v>18646</v>
      </c>
      <c r="B3156" s="693" t="s">
        <v>7484</v>
      </c>
      <c r="C3156" s="684" t="s">
        <v>73</v>
      </c>
      <c r="D3156" s="693" t="s">
        <v>8756</v>
      </c>
      <c r="E3156" s="746">
        <v>3700</v>
      </c>
      <c r="F3156" s="694" t="s">
        <v>6002</v>
      </c>
      <c r="G3156" s="693" t="s">
        <v>6003</v>
      </c>
      <c r="H3156" s="693" t="s">
        <v>1119</v>
      </c>
      <c r="I3156" s="693" t="s">
        <v>5840</v>
      </c>
      <c r="J3156" s="828" t="s">
        <v>5598</v>
      </c>
      <c r="K3156" s="859">
        <v>4</v>
      </c>
      <c r="L3156" s="713">
        <v>12</v>
      </c>
      <c r="M3156" s="860">
        <v>50993.46</v>
      </c>
      <c r="N3156" s="858">
        <v>1</v>
      </c>
      <c r="O3156" s="713">
        <v>6</v>
      </c>
      <c r="P3156" s="695">
        <v>26426.92</v>
      </c>
      <c r="Q3156" s="323"/>
    </row>
    <row r="3157" spans="1:17" s="770" customFormat="1" ht="24">
      <c r="A3157" s="724" t="s">
        <v>18646</v>
      </c>
      <c r="B3157" s="693" t="s">
        <v>7484</v>
      </c>
      <c r="C3157" s="684" t="s">
        <v>73</v>
      </c>
      <c r="D3157" s="693" t="s">
        <v>4399</v>
      </c>
      <c r="E3157" s="746">
        <v>4500</v>
      </c>
      <c r="F3157" s="694" t="s">
        <v>6004</v>
      </c>
      <c r="G3157" s="693" t="s">
        <v>6005</v>
      </c>
      <c r="H3157" s="693" t="s">
        <v>1013</v>
      </c>
      <c r="I3157" s="693" t="s">
        <v>802</v>
      </c>
      <c r="J3157" s="828" t="s">
        <v>5598</v>
      </c>
      <c r="K3157" s="859">
        <v>1</v>
      </c>
      <c r="L3157" s="713">
        <v>1</v>
      </c>
      <c r="M3157" s="860">
        <v>9246.06</v>
      </c>
      <c r="N3157" s="858">
        <v>2</v>
      </c>
      <c r="O3157" s="713">
        <v>6</v>
      </c>
      <c r="P3157" s="695">
        <v>31226.92</v>
      </c>
      <c r="Q3157" s="323"/>
    </row>
    <row r="3158" spans="1:17" s="770" customFormat="1" ht="24">
      <c r="A3158" s="724" t="s">
        <v>18646</v>
      </c>
      <c r="B3158" s="693" t="s">
        <v>7484</v>
      </c>
      <c r="C3158" s="684" t="s">
        <v>73</v>
      </c>
      <c r="D3158" s="693" t="s">
        <v>8756</v>
      </c>
      <c r="E3158" s="746">
        <v>3700</v>
      </c>
      <c r="F3158" s="694" t="s">
        <v>6006</v>
      </c>
      <c r="G3158" s="693" t="s">
        <v>6007</v>
      </c>
      <c r="H3158" s="693" t="s">
        <v>1119</v>
      </c>
      <c r="I3158" s="693" t="s">
        <v>802</v>
      </c>
      <c r="J3158" s="828" t="s">
        <v>5598</v>
      </c>
      <c r="K3158" s="859">
        <v>4</v>
      </c>
      <c r="L3158" s="713">
        <v>12</v>
      </c>
      <c r="M3158" s="860">
        <v>50993.46</v>
      </c>
      <c r="N3158" s="858">
        <v>1</v>
      </c>
      <c r="O3158" s="713">
        <v>6</v>
      </c>
      <c r="P3158" s="695">
        <v>26426.92</v>
      </c>
      <c r="Q3158" s="323"/>
    </row>
    <row r="3159" spans="1:17" s="770" customFormat="1" ht="36">
      <c r="A3159" s="724" t="s">
        <v>18646</v>
      </c>
      <c r="B3159" s="693" t="s">
        <v>7484</v>
      </c>
      <c r="C3159" s="684" t="s">
        <v>73</v>
      </c>
      <c r="D3159" s="693" t="s">
        <v>18198</v>
      </c>
      <c r="E3159" s="746">
        <v>7000</v>
      </c>
      <c r="F3159" s="694" t="s">
        <v>6008</v>
      </c>
      <c r="G3159" s="693" t="s">
        <v>6009</v>
      </c>
      <c r="H3159" s="693" t="s">
        <v>18625</v>
      </c>
      <c r="I3159" s="693" t="s">
        <v>6010</v>
      </c>
      <c r="J3159" s="828" t="s">
        <v>5598</v>
      </c>
      <c r="K3159" s="859">
        <v>2</v>
      </c>
      <c r="L3159" s="713">
        <v>12</v>
      </c>
      <c r="M3159" s="860">
        <v>90593.46</v>
      </c>
      <c r="N3159" s="858">
        <v>1</v>
      </c>
      <c r="O3159" s="713">
        <v>6</v>
      </c>
      <c r="P3159" s="695">
        <v>46226.92</v>
      </c>
      <c r="Q3159" s="323"/>
    </row>
    <row r="3160" spans="1:17" s="770" customFormat="1" ht="24">
      <c r="A3160" s="724" t="s">
        <v>18646</v>
      </c>
      <c r="B3160" s="693" t="s">
        <v>7484</v>
      </c>
      <c r="C3160" s="684" t="s">
        <v>73</v>
      </c>
      <c r="D3160" s="693" t="s">
        <v>10590</v>
      </c>
      <c r="E3160" s="746">
        <v>4000</v>
      </c>
      <c r="F3160" s="694" t="s">
        <v>6011</v>
      </c>
      <c r="G3160" s="693" t="s">
        <v>6012</v>
      </c>
      <c r="H3160" s="693" t="s">
        <v>786</v>
      </c>
      <c r="I3160" s="693" t="s">
        <v>5840</v>
      </c>
      <c r="J3160" s="828" t="s">
        <v>5598</v>
      </c>
      <c r="K3160" s="859">
        <v>4</v>
      </c>
      <c r="L3160" s="713">
        <v>11</v>
      </c>
      <c r="M3160" s="860">
        <v>49146.73</v>
      </c>
      <c r="N3160" s="858">
        <v>1</v>
      </c>
      <c r="O3160" s="713">
        <v>6</v>
      </c>
      <c r="P3160" s="695">
        <v>28226.92</v>
      </c>
      <c r="Q3160" s="323"/>
    </row>
    <row r="3161" spans="1:17" s="770" customFormat="1" ht="24">
      <c r="A3161" s="724" t="s">
        <v>18646</v>
      </c>
      <c r="B3161" s="693" t="s">
        <v>7484</v>
      </c>
      <c r="C3161" s="684" t="s">
        <v>73</v>
      </c>
      <c r="D3161" s="693" t="s">
        <v>1929</v>
      </c>
      <c r="E3161" s="746">
        <v>3500</v>
      </c>
      <c r="F3161" s="694" t="s">
        <v>6013</v>
      </c>
      <c r="G3161" s="693" t="s">
        <v>6014</v>
      </c>
      <c r="H3161" s="693" t="s">
        <v>4682</v>
      </c>
      <c r="I3161" s="693" t="s">
        <v>4118</v>
      </c>
      <c r="J3161" s="828" t="s">
        <v>5598</v>
      </c>
      <c r="K3161" s="859">
        <v>2</v>
      </c>
      <c r="L3161" s="713">
        <v>12</v>
      </c>
      <c r="M3161" s="860">
        <v>48593.46</v>
      </c>
      <c r="N3161" s="858">
        <v>1</v>
      </c>
      <c r="O3161" s="713">
        <v>6</v>
      </c>
      <c r="P3161" s="695">
        <v>25226.92</v>
      </c>
      <c r="Q3161" s="323"/>
    </row>
    <row r="3162" spans="1:17" s="770" customFormat="1" ht="24">
      <c r="A3162" s="724" t="s">
        <v>18646</v>
      </c>
      <c r="B3162" s="693" t="s">
        <v>7484</v>
      </c>
      <c r="C3162" s="684" t="s">
        <v>73</v>
      </c>
      <c r="D3162" s="693" t="s">
        <v>18163</v>
      </c>
      <c r="E3162" s="746">
        <v>2500</v>
      </c>
      <c r="F3162" s="694" t="s">
        <v>6015</v>
      </c>
      <c r="G3162" s="693" t="s">
        <v>6016</v>
      </c>
      <c r="H3162" s="693" t="s">
        <v>5617</v>
      </c>
      <c r="I3162" s="693" t="s">
        <v>5840</v>
      </c>
      <c r="J3162" s="828" t="s">
        <v>5598</v>
      </c>
      <c r="K3162" s="859">
        <v>3</v>
      </c>
      <c r="L3162" s="713">
        <v>12</v>
      </c>
      <c r="M3162" s="860">
        <v>36593.46</v>
      </c>
      <c r="N3162" s="858">
        <v>1</v>
      </c>
      <c r="O3162" s="713">
        <v>3</v>
      </c>
      <c r="P3162" s="695">
        <v>11204.47</v>
      </c>
      <c r="Q3162" s="323"/>
    </row>
    <row r="3163" spans="1:17" s="770" customFormat="1" ht="24">
      <c r="A3163" s="724" t="s">
        <v>18646</v>
      </c>
      <c r="B3163" s="693" t="s">
        <v>7484</v>
      </c>
      <c r="C3163" s="684" t="s">
        <v>73</v>
      </c>
      <c r="D3163" s="693" t="s">
        <v>18199</v>
      </c>
      <c r="E3163" s="746">
        <v>7000</v>
      </c>
      <c r="F3163" s="694" t="s">
        <v>6017</v>
      </c>
      <c r="G3163" s="693" t="s">
        <v>6018</v>
      </c>
      <c r="H3163" s="693" t="s">
        <v>1119</v>
      </c>
      <c r="I3163" s="693" t="s">
        <v>5851</v>
      </c>
      <c r="J3163" s="828" t="s">
        <v>5598</v>
      </c>
      <c r="K3163" s="859">
        <v>2</v>
      </c>
      <c r="L3163" s="713">
        <v>6</v>
      </c>
      <c r="M3163" s="860">
        <v>44346.39</v>
      </c>
      <c r="N3163" s="858">
        <v>1</v>
      </c>
      <c r="O3163" s="713">
        <v>6</v>
      </c>
      <c r="P3163" s="695">
        <v>46226.92</v>
      </c>
      <c r="Q3163" s="323"/>
    </row>
    <row r="3164" spans="1:17" s="770" customFormat="1" ht="24">
      <c r="A3164" s="724" t="s">
        <v>18646</v>
      </c>
      <c r="B3164" s="693" t="s">
        <v>17790</v>
      </c>
      <c r="C3164" s="684" t="s">
        <v>73</v>
      </c>
      <c r="D3164" s="693" t="s">
        <v>18200</v>
      </c>
      <c r="E3164" s="746">
        <v>3000</v>
      </c>
      <c r="F3164" s="694" t="s">
        <v>6019</v>
      </c>
      <c r="G3164" s="693" t="s">
        <v>6020</v>
      </c>
      <c r="H3164" s="693" t="s">
        <v>8671</v>
      </c>
      <c r="I3164" s="693" t="s">
        <v>802</v>
      </c>
      <c r="J3164" s="828" t="s">
        <v>5598</v>
      </c>
      <c r="K3164" s="859">
        <v>1</v>
      </c>
      <c r="L3164" s="713">
        <v>2</v>
      </c>
      <c r="M3164" s="860">
        <v>3000</v>
      </c>
      <c r="N3164" s="858">
        <v>1</v>
      </c>
      <c r="O3164" s="713">
        <v>6</v>
      </c>
      <c r="P3164" s="695">
        <v>10000</v>
      </c>
      <c r="Q3164" s="323"/>
    </row>
    <row r="3165" spans="1:17" s="770" customFormat="1" ht="24">
      <c r="A3165" s="724" t="s">
        <v>18646</v>
      </c>
      <c r="B3165" s="693" t="s">
        <v>7484</v>
      </c>
      <c r="C3165" s="684" t="s">
        <v>73</v>
      </c>
      <c r="D3165" s="693" t="s">
        <v>8756</v>
      </c>
      <c r="E3165" s="746">
        <v>3000</v>
      </c>
      <c r="F3165" s="694" t="s">
        <v>6021</v>
      </c>
      <c r="G3165" s="693" t="s">
        <v>6022</v>
      </c>
      <c r="H3165" s="693" t="s">
        <v>1119</v>
      </c>
      <c r="I3165" s="693" t="s">
        <v>802</v>
      </c>
      <c r="J3165" s="828" t="s">
        <v>5598</v>
      </c>
      <c r="K3165" s="859">
        <v>2</v>
      </c>
      <c r="L3165" s="713">
        <v>5</v>
      </c>
      <c r="M3165" s="860">
        <v>20499.66</v>
      </c>
      <c r="N3165" s="858">
        <v>1</v>
      </c>
      <c r="O3165" s="713">
        <v>6</v>
      </c>
      <c r="P3165" s="695">
        <v>22226.92</v>
      </c>
      <c r="Q3165" s="323"/>
    </row>
    <row r="3166" spans="1:17" s="770" customFormat="1" ht="60">
      <c r="A3166" s="724" t="s">
        <v>18646</v>
      </c>
      <c r="B3166" s="693" t="s">
        <v>7484</v>
      </c>
      <c r="C3166" s="684" t="s">
        <v>73</v>
      </c>
      <c r="D3166" s="693" t="s">
        <v>18201</v>
      </c>
      <c r="E3166" s="746">
        <v>5500</v>
      </c>
      <c r="F3166" s="694" t="s">
        <v>6023</v>
      </c>
      <c r="G3166" s="693" t="s">
        <v>6024</v>
      </c>
      <c r="H3166" s="693" t="s">
        <v>10631</v>
      </c>
      <c r="I3166" s="693" t="s">
        <v>802</v>
      </c>
      <c r="J3166" s="828" t="s">
        <v>5598</v>
      </c>
      <c r="K3166" s="859">
        <v>3</v>
      </c>
      <c r="L3166" s="713">
        <v>12</v>
      </c>
      <c r="M3166" s="860">
        <v>72593.460000000006</v>
      </c>
      <c r="N3166" s="858">
        <v>1</v>
      </c>
      <c r="O3166" s="713">
        <v>1</v>
      </c>
      <c r="P3166" s="695">
        <v>8856.17</v>
      </c>
      <c r="Q3166" s="323"/>
    </row>
    <row r="3167" spans="1:17" s="770" customFormat="1" ht="24">
      <c r="A3167" s="724" t="s">
        <v>18646</v>
      </c>
      <c r="B3167" s="693" t="s">
        <v>7484</v>
      </c>
      <c r="C3167" s="684" t="s">
        <v>73</v>
      </c>
      <c r="D3167" s="693" t="s">
        <v>18202</v>
      </c>
      <c r="E3167" s="746">
        <v>4000</v>
      </c>
      <c r="F3167" s="694" t="s">
        <v>6025</v>
      </c>
      <c r="G3167" s="693" t="s">
        <v>6026</v>
      </c>
      <c r="H3167" s="693" t="s">
        <v>1119</v>
      </c>
      <c r="I3167" s="693" t="s">
        <v>802</v>
      </c>
      <c r="J3167" s="828" t="s">
        <v>5598</v>
      </c>
      <c r="K3167" s="859">
        <v>2</v>
      </c>
      <c r="L3167" s="713">
        <v>10</v>
      </c>
      <c r="M3167" s="860">
        <v>44499.99</v>
      </c>
      <c r="N3167" s="858">
        <v>1</v>
      </c>
      <c r="O3167" s="713">
        <v>6</v>
      </c>
      <c r="P3167" s="695">
        <v>28226.92</v>
      </c>
      <c r="Q3167" s="323"/>
    </row>
    <row r="3168" spans="1:17" s="770" customFormat="1" ht="84">
      <c r="A3168" s="724" t="s">
        <v>18646</v>
      </c>
      <c r="B3168" s="693" t="s">
        <v>7484</v>
      </c>
      <c r="C3168" s="684" t="s">
        <v>73</v>
      </c>
      <c r="D3168" s="693" t="s">
        <v>18203</v>
      </c>
      <c r="E3168" s="746">
        <v>5000</v>
      </c>
      <c r="F3168" s="694" t="s">
        <v>6027</v>
      </c>
      <c r="G3168" s="693" t="s">
        <v>6028</v>
      </c>
      <c r="H3168" s="693" t="s">
        <v>1119</v>
      </c>
      <c r="I3168" s="693" t="s">
        <v>5840</v>
      </c>
      <c r="J3168" s="828" t="s">
        <v>5598</v>
      </c>
      <c r="K3168" s="859">
        <v>4</v>
      </c>
      <c r="L3168" s="713">
        <v>12</v>
      </c>
      <c r="M3168" s="860">
        <v>66593.460000000006</v>
      </c>
      <c r="N3168" s="858">
        <v>1</v>
      </c>
      <c r="O3168" s="713">
        <v>6</v>
      </c>
      <c r="P3168" s="695">
        <v>34226.92</v>
      </c>
      <c r="Q3168" s="323"/>
    </row>
    <row r="3169" spans="1:17" s="770" customFormat="1" ht="24">
      <c r="A3169" s="724" t="s">
        <v>18646</v>
      </c>
      <c r="B3169" s="693" t="s">
        <v>7484</v>
      </c>
      <c r="C3169" s="684" t="s">
        <v>73</v>
      </c>
      <c r="D3169" s="693" t="s">
        <v>8756</v>
      </c>
      <c r="E3169" s="746">
        <v>3000</v>
      </c>
      <c r="F3169" s="694" t="s">
        <v>6029</v>
      </c>
      <c r="G3169" s="693" t="s">
        <v>6030</v>
      </c>
      <c r="H3169" s="693" t="s">
        <v>1119</v>
      </c>
      <c r="I3169" s="693" t="s">
        <v>5840</v>
      </c>
      <c r="J3169" s="828" t="s">
        <v>5598</v>
      </c>
      <c r="K3169" s="859">
        <v>4</v>
      </c>
      <c r="L3169" s="713">
        <v>12</v>
      </c>
      <c r="M3169" s="860">
        <v>42593.46</v>
      </c>
      <c r="N3169" s="858">
        <v>1</v>
      </c>
      <c r="O3169" s="713">
        <v>6</v>
      </c>
      <c r="P3169" s="695">
        <v>22226.92</v>
      </c>
      <c r="Q3169" s="323"/>
    </row>
    <row r="3170" spans="1:17" s="770" customFormat="1" ht="48">
      <c r="A3170" s="724" t="s">
        <v>18646</v>
      </c>
      <c r="B3170" s="693" t="s">
        <v>7484</v>
      </c>
      <c r="C3170" s="684" t="s">
        <v>73</v>
      </c>
      <c r="D3170" s="693" t="s">
        <v>18204</v>
      </c>
      <c r="E3170" s="746">
        <v>5000</v>
      </c>
      <c r="F3170" s="694" t="s">
        <v>6031</v>
      </c>
      <c r="G3170" s="693" t="s">
        <v>6032</v>
      </c>
      <c r="H3170" s="693" t="s">
        <v>1119</v>
      </c>
      <c r="I3170" s="693" t="s">
        <v>5840</v>
      </c>
      <c r="J3170" s="828" t="s">
        <v>5598</v>
      </c>
      <c r="K3170" s="859">
        <v>4</v>
      </c>
      <c r="L3170" s="713">
        <v>12</v>
      </c>
      <c r="M3170" s="860">
        <v>66593.460000000006</v>
      </c>
      <c r="N3170" s="858">
        <v>1</v>
      </c>
      <c r="O3170" s="713">
        <v>6</v>
      </c>
      <c r="P3170" s="695">
        <v>34226.92</v>
      </c>
      <c r="Q3170" s="323"/>
    </row>
    <row r="3171" spans="1:17" s="770" customFormat="1" ht="24">
      <c r="A3171" s="724" t="s">
        <v>18646</v>
      </c>
      <c r="B3171" s="693" t="s">
        <v>7484</v>
      </c>
      <c r="C3171" s="684" t="s">
        <v>73</v>
      </c>
      <c r="D3171" s="693" t="s">
        <v>8756</v>
      </c>
      <c r="E3171" s="746">
        <v>3700</v>
      </c>
      <c r="F3171" s="694" t="s">
        <v>6033</v>
      </c>
      <c r="G3171" s="693" t="s">
        <v>6034</v>
      </c>
      <c r="H3171" s="693" t="s">
        <v>1119</v>
      </c>
      <c r="I3171" s="693" t="s">
        <v>5840</v>
      </c>
      <c r="J3171" s="828" t="s">
        <v>5598</v>
      </c>
      <c r="K3171" s="859">
        <v>3</v>
      </c>
      <c r="L3171" s="713">
        <v>12</v>
      </c>
      <c r="M3171" s="860">
        <v>50993.46</v>
      </c>
      <c r="N3171" s="858">
        <v>1</v>
      </c>
      <c r="O3171" s="713">
        <v>6</v>
      </c>
      <c r="P3171" s="695">
        <v>26426.92</v>
      </c>
      <c r="Q3171" s="323"/>
    </row>
    <row r="3172" spans="1:17" s="770" customFormat="1" ht="24">
      <c r="A3172" s="724" t="s">
        <v>18646</v>
      </c>
      <c r="B3172" s="693" t="s">
        <v>7484</v>
      </c>
      <c r="C3172" s="684" t="s">
        <v>73</v>
      </c>
      <c r="D3172" s="693" t="s">
        <v>11776</v>
      </c>
      <c r="E3172" s="746">
        <v>9000</v>
      </c>
      <c r="F3172" s="694" t="s">
        <v>6035</v>
      </c>
      <c r="G3172" s="693" t="s">
        <v>6036</v>
      </c>
      <c r="H3172" s="693" t="s">
        <v>2051</v>
      </c>
      <c r="I3172" s="693" t="s">
        <v>5840</v>
      </c>
      <c r="J3172" s="828" t="s">
        <v>5598</v>
      </c>
      <c r="K3172" s="859">
        <v>2</v>
      </c>
      <c r="L3172" s="713">
        <v>12</v>
      </c>
      <c r="M3172" s="860">
        <v>114593.46</v>
      </c>
      <c r="N3172" s="858">
        <v>1</v>
      </c>
      <c r="O3172" s="713">
        <v>6</v>
      </c>
      <c r="P3172" s="695">
        <v>58226.92</v>
      </c>
      <c r="Q3172" s="323"/>
    </row>
    <row r="3173" spans="1:17" s="770" customFormat="1" ht="24">
      <c r="A3173" s="724" t="s">
        <v>18646</v>
      </c>
      <c r="B3173" s="693" t="s">
        <v>17790</v>
      </c>
      <c r="C3173" s="684" t="s">
        <v>73</v>
      </c>
      <c r="D3173" s="693" t="s">
        <v>18173</v>
      </c>
      <c r="E3173" s="746">
        <v>3500</v>
      </c>
      <c r="F3173" s="694" t="s">
        <v>6037</v>
      </c>
      <c r="G3173" s="693" t="s">
        <v>6038</v>
      </c>
      <c r="H3173" s="693" t="s">
        <v>2051</v>
      </c>
      <c r="I3173" s="693" t="s">
        <v>802</v>
      </c>
      <c r="J3173" s="828" t="s">
        <v>5598</v>
      </c>
      <c r="K3173" s="859">
        <v>1</v>
      </c>
      <c r="L3173" s="713">
        <v>2</v>
      </c>
      <c r="M3173" s="860">
        <v>3326.8</v>
      </c>
      <c r="N3173" s="858">
        <v>1</v>
      </c>
      <c r="O3173" s="713">
        <v>6</v>
      </c>
      <c r="P3173" s="695">
        <v>14000</v>
      </c>
      <c r="Q3173" s="323"/>
    </row>
    <row r="3174" spans="1:17" s="770" customFormat="1" ht="24">
      <c r="A3174" s="724" t="s">
        <v>18646</v>
      </c>
      <c r="B3174" s="693" t="s">
        <v>17790</v>
      </c>
      <c r="C3174" s="684" t="s">
        <v>73</v>
      </c>
      <c r="D3174" s="693" t="s">
        <v>8756</v>
      </c>
      <c r="E3174" s="746">
        <v>3700</v>
      </c>
      <c r="F3174" s="694" t="s">
        <v>6039</v>
      </c>
      <c r="G3174" s="693" t="s">
        <v>6040</v>
      </c>
      <c r="H3174" s="693" t="s">
        <v>1119</v>
      </c>
      <c r="I3174" s="693" t="s">
        <v>802</v>
      </c>
      <c r="J3174" s="828" t="s">
        <v>5598</v>
      </c>
      <c r="K3174" s="859">
        <v>1</v>
      </c>
      <c r="L3174" s="713">
        <v>2</v>
      </c>
      <c r="M3174" s="860">
        <v>3400</v>
      </c>
      <c r="N3174" s="858">
        <v>1</v>
      </c>
      <c r="O3174" s="713">
        <v>6</v>
      </c>
      <c r="P3174" s="695">
        <v>12200</v>
      </c>
      <c r="Q3174" s="323"/>
    </row>
    <row r="3175" spans="1:17" s="770" customFormat="1" ht="24">
      <c r="A3175" s="724" t="s">
        <v>18646</v>
      </c>
      <c r="B3175" s="693" t="s">
        <v>7484</v>
      </c>
      <c r="C3175" s="684" t="s">
        <v>73</v>
      </c>
      <c r="D3175" s="693" t="s">
        <v>8756</v>
      </c>
      <c r="E3175" s="746">
        <v>3000</v>
      </c>
      <c r="F3175" s="694" t="s">
        <v>6041</v>
      </c>
      <c r="G3175" s="693" t="s">
        <v>6042</v>
      </c>
      <c r="H3175" s="693" t="s">
        <v>1119</v>
      </c>
      <c r="I3175" s="693" t="s">
        <v>802</v>
      </c>
      <c r="J3175" s="828" t="s">
        <v>5598</v>
      </c>
      <c r="K3175" s="859">
        <v>4</v>
      </c>
      <c r="L3175" s="713">
        <v>12</v>
      </c>
      <c r="M3175" s="860">
        <v>42583.46</v>
      </c>
      <c r="N3175" s="858">
        <v>2</v>
      </c>
      <c r="O3175" s="713">
        <v>6</v>
      </c>
      <c r="P3175" s="695">
        <v>22226.92</v>
      </c>
      <c r="Q3175" s="323"/>
    </row>
    <row r="3176" spans="1:17" s="770" customFormat="1" ht="84">
      <c r="A3176" s="724" t="s">
        <v>18646</v>
      </c>
      <c r="B3176" s="693" t="s">
        <v>7484</v>
      </c>
      <c r="C3176" s="684" t="s">
        <v>73</v>
      </c>
      <c r="D3176" s="693" t="s">
        <v>18205</v>
      </c>
      <c r="E3176" s="746">
        <v>6000</v>
      </c>
      <c r="F3176" s="694" t="s">
        <v>6043</v>
      </c>
      <c r="G3176" s="693" t="s">
        <v>6044</v>
      </c>
      <c r="H3176" s="693" t="s">
        <v>18624</v>
      </c>
      <c r="I3176" s="693" t="s">
        <v>5840</v>
      </c>
      <c r="J3176" s="828" t="s">
        <v>5598</v>
      </c>
      <c r="K3176" s="859">
        <v>2</v>
      </c>
      <c r="L3176" s="713">
        <v>12</v>
      </c>
      <c r="M3176" s="860">
        <v>78593.460000000006</v>
      </c>
      <c r="N3176" s="858">
        <v>2</v>
      </c>
      <c r="O3176" s="713">
        <v>6</v>
      </c>
      <c r="P3176" s="695">
        <v>40226.92</v>
      </c>
      <c r="Q3176" s="323"/>
    </row>
    <row r="3177" spans="1:17" s="770" customFormat="1" ht="24">
      <c r="A3177" s="724" t="s">
        <v>18646</v>
      </c>
      <c r="B3177" s="693" t="s">
        <v>17790</v>
      </c>
      <c r="C3177" s="684" t="s">
        <v>73</v>
      </c>
      <c r="D3177" s="693" t="s">
        <v>18206</v>
      </c>
      <c r="E3177" s="746">
        <v>4000</v>
      </c>
      <c r="F3177" s="694" t="s">
        <v>6045</v>
      </c>
      <c r="G3177" s="693" t="s">
        <v>6046</v>
      </c>
      <c r="H3177" s="693" t="s">
        <v>4367</v>
      </c>
      <c r="I3177" s="693" t="s">
        <v>802</v>
      </c>
      <c r="J3177" s="828" t="s">
        <v>5598</v>
      </c>
      <c r="K3177" s="859">
        <v>1</v>
      </c>
      <c r="L3177" s="713">
        <v>1</v>
      </c>
      <c r="M3177" s="860">
        <v>2446.73</v>
      </c>
      <c r="N3177" s="858">
        <v>2</v>
      </c>
      <c r="O3177" s="713">
        <v>6</v>
      </c>
      <c r="P3177" s="695">
        <v>11000</v>
      </c>
      <c r="Q3177" s="323"/>
    </row>
    <row r="3178" spans="1:17" s="770" customFormat="1" ht="48">
      <c r="A3178" s="724" t="s">
        <v>18646</v>
      </c>
      <c r="B3178" s="693" t="s">
        <v>17790</v>
      </c>
      <c r="C3178" s="684" t="s">
        <v>73</v>
      </c>
      <c r="D3178" s="693" t="s">
        <v>18207</v>
      </c>
      <c r="E3178" s="746">
        <v>6000</v>
      </c>
      <c r="F3178" s="694" t="s">
        <v>6047</v>
      </c>
      <c r="G3178" s="693" t="s">
        <v>6048</v>
      </c>
      <c r="H3178" s="693" t="s">
        <v>8612</v>
      </c>
      <c r="I3178" s="693" t="s">
        <v>5851</v>
      </c>
      <c r="J3178" s="828" t="s">
        <v>5598</v>
      </c>
      <c r="K3178" s="859">
        <v>1</v>
      </c>
      <c r="L3178" s="713">
        <v>2</v>
      </c>
      <c r="M3178" s="860">
        <v>4326.8</v>
      </c>
      <c r="N3178" s="858">
        <v>1</v>
      </c>
      <c r="O3178" s="713">
        <v>6</v>
      </c>
      <c r="P3178" s="695">
        <v>20000</v>
      </c>
      <c r="Q3178" s="323"/>
    </row>
    <row r="3179" spans="1:17" s="770" customFormat="1" ht="24">
      <c r="A3179" s="724" t="s">
        <v>18646</v>
      </c>
      <c r="B3179" s="693" t="s">
        <v>7484</v>
      </c>
      <c r="C3179" s="684" t="s">
        <v>73</v>
      </c>
      <c r="D3179" s="693" t="s">
        <v>18208</v>
      </c>
      <c r="E3179" s="746">
        <v>7000</v>
      </c>
      <c r="F3179" s="694" t="s">
        <v>6049</v>
      </c>
      <c r="G3179" s="693" t="s">
        <v>6050</v>
      </c>
      <c r="H3179" s="693" t="s">
        <v>1119</v>
      </c>
      <c r="I3179" s="693" t="s">
        <v>5840</v>
      </c>
      <c r="J3179" s="828" t="s">
        <v>5598</v>
      </c>
      <c r="K3179" s="859">
        <v>2</v>
      </c>
      <c r="L3179" s="713">
        <v>12</v>
      </c>
      <c r="M3179" s="860">
        <v>90593.46</v>
      </c>
      <c r="N3179" s="858">
        <v>1</v>
      </c>
      <c r="O3179" s="713">
        <v>6</v>
      </c>
      <c r="P3179" s="695">
        <v>46226.92</v>
      </c>
      <c r="Q3179" s="323"/>
    </row>
    <row r="3180" spans="1:17" s="770" customFormat="1" ht="84">
      <c r="A3180" s="724" t="s">
        <v>18646</v>
      </c>
      <c r="B3180" s="693" t="s">
        <v>7484</v>
      </c>
      <c r="C3180" s="684" t="s">
        <v>73</v>
      </c>
      <c r="D3180" s="693" t="s">
        <v>18209</v>
      </c>
      <c r="E3180" s="746">
        <v>4000</v>
      </c>
      <c r="F3180" s="694" t="s">
        <v>6051</v>
      </c>
      <c r="G3180" s="693" t="s">
        <v>6052</v>
      </c>
      <c r="H3180" s="693" t="s">
        <v>1119</v>
      </c>
      <c r="I3180" s="693" t="s">
        <v>802</v>
      </c>
      <c r="J3180" s="828" t="s">
        <v>5598</v>
      </c>
      <c r="K3180" s="859">
        <v>2</v>
      </c>
      <c r="L3180" s="713">
        <v>12</v>
      </c>
      <c r="M3180" s="860">
        <v>54606.34</v>
      </c>
      <c r="N3180" s="858">
        <v>2</v>
      </c>
      <c r="O3180" s="713">
        <v>6</v>
      </c>
      <c r="P3180" s="695">
        <v>28226.92</v>
      </c>
      <c r="Q3180" s="323"/>
    </row>
    <row r="3181" spans="1:17" s="770" customFormat="1" ht="24">
      <c r="A3181" s="724" t="s">
        <v>18646</v>
      </c>
      <c r="B3181" s="693" t="s">
        <v>7484</v>
      </c>
      <c r="C3181" s="684" t="s">
        <v>73</v>
      </c>
      <c r="D3181" s="693" t="s">
        <v>4197</v>
      </c>
      <c r="E3181" s="746">
        <v>6000</v>
      </c>
      <c r="F3181" s="694" t="s">
        <v>6053</v>
      </c>
      <c r="G3181" s="693" t="s">
        <v>6054</v>
      </c>
      <c r="H3181" s="693" t="s">
        <v>1119</v>
      </c>
      <c r="I3181" s="693" t="s">
        <v>5840</v>
      </c>
      <c r="J3181" s="828" t="s">
        <v>5598</v>
      </c>
      <c r="K3181" s="859">
        <v>2</v>
      </c>
      <c r="L3181" s="713">
        <v>11</v>
      </c>
      <c r="M3181" s="860">
        <v>70480.06</v>
      </c>
      <c r="N3181" s="858">
        <v>1</v>
      </c>
      <c r="O3181" s="713">
        <v>6</v>
      </c>
      <c r="P3181" s="695">
        <v>40226.92</v>
      </c>
      <c r="Q3181" s="323"/>
    </row>
    <row r="3182" spans="1:17" s="770" customFormat="1" ht="24">
      <c r="A3182" s="724" t="s">
        <v>18646</v>
      </c>
      <c r="B3182" s="693" t="s">
        <v>7484</v>
      </c>
      <c r="C3182" s="684" t="s">
        <v>73</v>
      </c>
      <c r="D3182" s="693" t="s">
        <v>4259</v>
      </c>
      <c r="E3182" s="746">
        <v>7000</v>
      </c>
      <c r="F3182" s="694" t="s">
        <v>6055</v>
      </c>
      <c r="G3182" s="693" t="s">
        <v>6056</v>
      </c>
      <c r="H3182" s="693" t="s">
        <v>1119</v>
      </c>
      <c r="I3182" s="693" t="s">
        <v>5840</v>
      </c>
      <c r="J3182" s="828" t="s">
        <v>5598</v>
      </c>
      <c r="K3182" s="859">
        <v>2</v>
      </c>
      <c r="L3182" s="713">
        <v>12</v>
      </c>
      <c r="M3182" s="860">
        <v>90593.46</v>
      </c>
      <c r="N3182" s="858">
        <v>1</v>
      </c>
      <c r="O3182" s="713">
        <v>6</v>
      </c>
      <c r="P3182" s="695">
        <v>46226.92</v>
      </c>
      <c r="Q3182" s="323"/>
    </row>
    <row r="3183" spans="1:17" s="770" customFormat="1" ht="24">
      <c r="A3183" s="724" t="s">
        <v>18646</v>
      </c>
      <c r="B3183" s="693" t="s">
        <v>7484</v>
      </c>
      <c r="C3183" s="684" t="s">
        <v>73</v>
      </c>
      <c r="D3183" s="693" t="s">
        <v>18210</v>
      </c>
      <c r="E3183" s="746">
        <v>3000</v>
      </c>
      <c r="F3183" s="694" t="s">
        <v>6057</v>
      </c>
      <c r="G3183" s="693" t="s">
        <v>6058</v>
      </c>
      <c r="H3183" s="693" t="s">
        <v>1119</v>
      </c>
      <c r="I3183" s="693" t="s">
        <v>802</v>
      </c>
      <c r="J3183" s="828" t="s">
        <v>5598</v>
      </c>
      <c r="K3183" s="859">
        <v>2</v>
      </c>
      <c r="L3183" s="713">
        <v>12</v>
      </c>
      <c r="M3183" s="860">
        <v>42593.46</v>
      </c>
      <c r="N3183" s="858">
        <v>1</v>
      </c>
      <c r="O3183" s="713">
        <v>6</v>
      </c>
      <c r="P3183" s="695">
        <v>22226.92</v>
      </c>
      <c r="Q3183" s="323"/>
    </row>
    <row r="3184" spans="1:17" s="770" customFormat="1" ht="24">
      <c r="A3184" s="724" t="s">
        <v>18646</v>
      </c>
      <c r="B3184" s="693" t="s">
        <v>7484</v>
      </c>
      <c r="C3184" s="684" t="s">
        <v>73</v>
      </c>
      <c r="D3184" s="693" t="s">
        <v>4327</v>
      </c>
      <c r="E3184" s="746">
        <v>7000</v>
      </c>
      <c r="F3184" s="694" t="s">
        <v>6059</v>
      </c>
      <c r="G3184" s="693" t="s">
        <v>6060</v>
      </c>
      <c r="H3184" s="693" t="s">
        <v>888</v>
      </c>
      <c r="I3184" s="693" t="s">
        <v>5840</v>
      </c>
      <c r="J3184" s="828" t="s">
        <v>5598</v>
      </c>
      <c r="K3184" s="859">
        <v>5</v>
      </c>
      <c r="L3184" s="713">
        <v>12</v>
      </c>
      <c r="M3184" s="860">
        <v>90593.46</v>
      </c>
      <c r="N3184" s="858">
        <v>1</v>
      </c>
      <c r="O3184" s="713">
        <v>1</v>
      </c>
      <c r="P3184" s="695">
        <v>10356.17</v>
      </c>
      <c r="Q3184" s="323"/>
    </row>
    <row r="3185" spans="1:17" s="770" customFormat="1" ht="36">
      <c r="A3185" s="724" t="s">
        <v>18646</v>
      </c>
      <c r="B3185" s="693" t="s">
        <v>7484</v>
      </c>
      <c r="C3185" s="684" t="s">
        <v>73</v>
      </c>
      <c r="D3185" s="693" t="s">
        <v>18210</v>
      </c>
      <c r="E3185" s="746">
        <v>3000</v>
      </c>
      <c r="F3185" s="694" t="s">
        <v>6061</v>
      </c>
      <c r="G3185" s="693" t="s">
        <v>6062</v>
      </c>
      <c r="H3185" s="693" t="s">
        <v>1119</v>
      </c>
      <c r="I3185" s="693" t="s">
        <v>5840</v>
      </c>
      <c r="J3185" s="828" t="s">
        <v>5598</v>
      </c>
      <c r="K3185" s="859">
        <v>2</v>
      </c>
      <c r="L3185" s="713">
        <v>12</v>
      </c>
      <c r="M3185" s="860">
        <v>42590.13</v>
      </c>
      <c r="N3185" s="858">
        <v>1</v>
      </c>
      <c r="O3185" s="713">
        <v>6</v>
      </c>
      <c r="P3185" s="695">
        <v>22226.92</v>
      </c>
      <c r="Q3185" s="323"/>
    </row>
    <row r="3186" spans="1:17" s="770" customFormat="1" ht="24">
      <c r="A3186" s="724" t="s">
        <v>18646</v>
      </c>
      <c r="B3186" s="693" t="s">
        <v>7484</v>
      </c>
      <c r="C3186" s="684" t="s">
        <v>73</v>
      </c>
      <c r="D3186" s="693" t="s">
        <v>17842</v>
      </c>
      <c r="E3186" s="746">
        <v>4500</v>
      </c>
      <c r="F3186" s="694" t="s">
        <v>6063</v>
      </c>
      <c r="G3186" s="693" t="s">
        <v>6064</v>
      </c>
      <c r="H3186" s="693" t="s">
        <v>2051</v>
      </c>
      <c r="I3186" s="693" t="s">
        <v>802</v>
      </c>
      <c r="J3186" s="828" t="s">
        <v>5598</v>
      </c>
      <c r="K3186" s="859">
        <v>2</v>
      </c>
      <c r="L3186" s="713">
        <v>11</v>
      </c>
      <c r="M3186" s="860">
        <v>45226.73</v>
      </c>
      <c r="N3186" s="858">
        <v>1</v>
      </c>
      <c r="O3186" s="713">
        <v>6</v>
      </c>
      <c r="P3186" s="695">
        <v>25226.92</v>
      </c>
      <c r="Q3186" s="323"/>
    </row>
    <row r="3187" spans="1:17" s="770" customFormat="1" ht="24">
      <c r="A3187" s="724" t="s">
        <v>18646</v>
      </c>
      <c r="B3187" s="693" t="s">
        <v>7484</v>
      </c>
      <c r="C3187" s="684" t="s">
        <v>73</v>
      </c>
      <c r="D3187" s="693" t="s">
        <v>8756</v>
      </c>
      <c r="E3187" s="746">
        <v>3700</v>
      </c>
      <c r="F3187" s="694" t="s">
        <v>6065</v>
      </c>
      <c r="G3187" s="693" t="s">
        <v>6066</v>
      </c>
      <c r="H3187" s="693" t="s">
        <v>1119</v>
      </c>
      <c r="I3187" s="693" t="s">
        <v>802</v>
      </c>
      <c r="J3187" s="828" t="s">
        <v>5598</v>
      </c>
      <c r="K3187" s="859">
        <v>3</v>
      </c>
      <c r="L3187" s="713">
        <v>12</v>
      </c>
      <c r="M3187" s="860">
        <v>50993.46</v>
      </c>
      <c r="N3187" s="858">
        <v>1</v>
      </c>
      <c r="O3187" s="713">
        <v>6</v>
      </c>
      <c r="P3187" s="695">
        <v>26426.92</v>
      </c>
      <c r="Q3187" s="323"/>
    </row>
    <row r="3188" spans="1:17" s="770" customFormat="1" ht="24">
      <c r="A3188" s="724" t="s">
        <v>18646</v>
      </c>
      <c r="B3188" s="693" t="s">
        <v>7484</v>
      </c>
      <c r="C3188" s="684" t="s">
        <v>73</v>
      </c>
      <c r="D3188" s="693" t="s">
        <v>8756</v>
      </c>
      <c r="E3188" s="746">
        <v>3000</v>
      </c>
      <c r="F3188" s="694" t="s">
        <v>6067</v>
      </c>
      <c r="G3188" s="693" t="s">
        <v>6068</v>
      </c>
      <c r="H3188" s="693" t="s">
        <v>1119</v>
      </c>
      <c r="I3188" s="693" t="s">
        <v>802</v>
      </c>
      <c r="J3188" s="828" t="s">
        <v>5598</v>
      </c>
      <c r="K3188" s="859">
        <v>2</v>
      </c>
      <c r="L3188" s="713">
        <v>12</v>
      </c>
      <c r="M3188" s="860">
        <v>36000</v>
      </c>
      <c r="N3188" s="858">
        <v>1</v>
      </c>
      <c r="O3188" s="713">
        <v>6</v>
      </c>
      <c r="P3188" s="695">
        <v>22226.92</v>
      </c>
      <c r="Q3188" s="323"/>
    </row>
    <row r="3189" spans="1:17" s="770" customFormat="1" ht="48">
      <c r="A3189" s="724" t="s">
        <v>18646</v>
      </c>
      <c r="B3189" s="693" t="s">
        <v>17790</v>
      </c>
      <c r="C3189" s="684" t="s">
        <v>73</v>
      </c>
      <c r="D3189" s="693" t="s">
        <v>18211</v>
      </c>
      <c r="E3189" s="746">
        <v>5500</v>
      </c>
      <c r="F3189" s="694" t="s">
        <v>6069</v>
      </c>
      <c r="G3189" s="693" t="s">
        <v>6070</v>
      </c>
      <c r="H3189" s="693" t="s">
        <v>1119</v>
      </c>
      <c r="I3189" s="693" t="s">
        <v>5840</v>
      </c>
      <c r="J3189" s="828" t="s">
        <v>5598</v>
      </c>
      <c r="K3189" s="859">
        <v>1</v>
      </c>
      <c r="L3189" s="713">
        <v>2</v>
      </c>
      <c r="M3189" s="860">
        <v>5500</v>
      </c>
      <c r="N3189" s="858">
        <v>1</v>
      </c>
      <c r="O3189" s="713">
        <v>6</v>
      </c>
      <c r="P3189" s="695">
        <v>19000</v>
      </c>
      <c r="Q3189" s="323"/>
    </row>
    <row r="3190" spans="1:17" s="770" customFormat="1" ht="24">
      <c r="A3190" s="724" t="s">
        <v>18646</v>
      </c>
      <c r="B3190" s="693" t="s">
        <v>7484</v>
      </c>
      <c r="C3190" s="684" t="s">
        <v>73</v>
      </c>
      <c r="D3190" s="693" t="s">
        <v>18210</v>
      </c>
      <c r="E3190" s="746">
        <v>3000</v>
      </c>
      <c r="F3190" s="694" t="s">
        <v>6071</v>
      </c>
      <c r="G3190" s="693" t="s">
        <v>6072</v>
      </c>
      <c r="H3190" s="693" t="s">
        <v>1119</v>
      </c>
      <c r="I3190" s="693" t="s">
        <v>802</v>
      </c>
      <c r="J3190" s="828" t="s">
        <v>5598</v>
      </c>
      <c r="K3190" s="859">
        <v>2</v>
      </c>
      <c r="L3190" s="713">
        <v>12</v>
      </c>
      <c r="M3190" s="860">
        <v>36000</v>
      </c>
      <c r="N3190" s="858">
        <v>1</v>
      </c>
      <c r="O3190" s="713">
        <v>6</v>
      </c>
      <c r="P3190" s="695">
        <v>22226.92</v>
      </c>
      <c r="Q3190" s="323"/>
    </row>
    <row r="3191" spans="1:17" s="770" customFormat="1" ht="24">
      <c r="A3191" s="724" t="s">
        <v>18646</v>
      </c>
      <c r="B3191" s="693" t="s">
        <v>7484</v>
      </c>
      <c r="C3191" s="684" t="s">
        <v>73</v>
      </c>
      <c r="D3191" s="693" t="s">
        <v>8756</v>
      </c>
      <c r="E3191" s="746">
        <v>3700</v>
      </c>
      <c r="F3191" s="694" t="s">
        <v>6073</v>
      </c>
      <c r="G3191" s="693" t="s">
        <v>6074</v>
      </c>
      <c r="H3191" s="693" t="s">
        <v>1119</v>
      </c>
      <c r="I3191" s="693" t="s">
        <v>802</v>
      </c>
      <c r="J3191" s="828" t="s">
        <v>5598</v>
      </c>
      <c r="K3191" s="859">
        <v>3</v>
      </c>
      <c r="L3191" s="713">
        <v>12</v>
      </c>
      <c r="M3191" s="860">
        <v>44400</v>
      </c>
      <c r="N3191" s="858">
        <v>2</v>
      </c>
      <c r="O3191" s="713">
        <v>6</v>
      </c>
      <c r="P3191" s="695">
        <v>26426.92</v>
      </c>
      <c r="Q3191" s="323"/>
    </row>
    <row r="3192" spans="1:17" s="770" customFormat="1" ht="24">
      <c r="A3192" s="724" t="s">
        <v>18646</v>
      </c>
      <c r="B3192" s="693" t="s">
        <v>17790</v>
      </c>
      <c r="C3192" s="684" t="s">
        <v>73</v>
      </c>
      <c r="D3192" s="693" t="s">
        <v>18157</v>
      </c>
      <c r="E3192" s="746">
        <v>3500</v>
      </c>
      <c r="F3192" s="694" t="s">
        <v>6075</v>
      </c>
      <c r="G3192" s="693" t="s">
        <v>6076</v>
      </c>
      <c r="H3192" s="693" t="s">
        <v>1119</v>
      </c>
      <c r="I3192" s="693" t="s">
        <v>802</v>
      </c>
      <c r="J3192" s="828" t="s">
        <v>5598</v>
      </c>
      <c r="K3192" s="859">
        <v>1</v>
      </c>
      <c r="L3192" s="713">
        <v>3</v>
      </c>
      <c r="M3192" s="860">
        <v>6630</v>
      </c>
      <c r="N3192" s="858">
        <v>1</v>
      </c>
      <c r="O3192" s="713">
        <v>6</v>
      </c>
      <c r="P3192" s="695">
        <v>10000</v>
      </c>
      <c r="Q3192" s="323"/>
    </row>
    <row r="3193" spans="1:17" s="770" customFormat="1" ht="24">
      <c r="A3193" s="724" t="s">
        <v>18646</v>
      </c>
      <c r="B3193" s="693" t="s">
        <v>17790</v>
      </c>
      <c r="C3193" s="684" t="s">
        <v>73</v>
      </c>
      <c r="D3193" s="693" t="s">
        <v>18157</v>
      </c>
      <c r="E3193" s="746">
        <v>4000</v>
      </c>
      <c r="F3193" s="694" t="s">
        <v>6077</v>
      </c>
      <c r="G3193" s="693" t="s">
        <v>6078</v>
      </c>
      <c r="H3193" s="693" t="s">
        <v>1119</v>
      </c>
      <c r="I3193" s="693" t="s">
        <v>5851</v>
      </c>
      <c r="J3193" s="828" t="s">
        <v>5598</v>
      </c>
      <c r="K3193" s="859">
        <v>1</v>
      </c>
      <c r="L3193" s="713">
        <v>3</v>
      </c>
      <c r="M3193" s="860">
        <v>5753</v>
      </c>
      <c r="N3193" s="858">
        <v>1</v>
      </c>
      <c r="O3193" s="713">
        <v>6</v>
      </c>
      <c r="P3193" s="695">
        <v>12000</v>
      </c>
      <c r="Q3193" s="323"/>
    </row>
    <row r="3194" spans="1:17" s="770" customFormat="1" ht="24">
      <c r="A3194" s="724" t="s">
        <v>18646</v>
      </c>
      <c r="B3194" s="693" t="s">
        <v>7484</v>
      </c>
      <c r="C3194" s="684" t="s">
        <v>73</v>
      </c>
      <c r="D3194" s="693" t="s">
        <v>18163</v>
      </c>
      <c r="E3194" s="746">
        <v>2500</v>
      </c>
      <c r="F3194" s="694" t="s">
        <v>6079</v>
      </c>
      <c r="G3194" s="693" t="s">
        <v>6080</v>
      </c>
      <c r="H3194" s="693" t="s">
        <v>4682</v>
      </c>
      <c r="I3194" s="693" t="s">
        <v>4118</v>
      </c>
      <c r="J3194" s="828" t="s">
        <v>5598</v>
      </c>
      <c r="K3194" s="859">
        <v>3</v>
      </c>
      <c r="L3194" s="713">
        <v>12</v>
      </c>
      <c r="M3194" s="860">
        <v>30000</v>
      </c>
      <c r="N3194" s="858">
        <v>2</v>
      </c>
      <c r="O3194" s="713">
        <v>6</v>
      </c>
      <c r="P3194" s="695">
        <v>19226.919999999998</v>
      </c>
      <c r="Q3194" s="323"/>
    </row>
    <row r="3195" spans="1:17" s="770" customFormat="1" ht="24">
      <c r="A3195" s="724" t="s">
        <v>18646</v>
      </c>
      <c r="B3195" s="693" t="s">
        <v>7484</v>
      </c>
      <c r="C3195" s="684" t="s">
        <v>73</v>
      </c>
      <c r="D3195" s="693" t="s">
        <v>18212</v>
      </c>
      <c r="E3195" s="746">
        <v>8000</v>
      </c>
      <c r="F3195" s="694" t="s">
        <v>6081</v>
      </c>
      <c r="G3195" s="693" t="s">
        <v>6082</v>
      </c>
      <c r="H3195" s="693" t="s">
        <v>1119</v>
      </c>
      <c r="I3195" s="693" t="s">
        <v>5840</v>
      </c>
      <c r="J3195" s="828" t="s">
        <v>5598</v>
      </c>
      <c r="K3195" s="859">
        <v>2</v>
      </c>
      <c r="L3195" s="713">
        <v>12</v>
      </c>
      <c r="M3195" s="860">
        <v>96000</v>
      </c>
      <c r="N3195" s="858">
        <v>1</v>
      </c>
      <c r="O3195" s="713">
        <v>6</v>
      </c>
      <c r="P3195" s="695">
        <v>52226.92</v>
      </c>
      <c r="Q3195" s="323"/>
    </row>
    <row r="3196" spans="1:17" s="770" customFormat="1" ht="24">
      <c r="A3196" s="724" t="s">
        <v>18646</v>
      </c>
      <c r="B3196" s="693" t="s">
        <v>7484</v>
      </c>
      <c r="C3196" s="684" t="s">
        <v>73</v>
      </c>
      <c r="D3196" s="693" t="s">
        <v>18210</v>
      </c>
      <c r="E3196" s="746">
        <v>3000</v>
      </c>
      <c r="F3196" s="694" t="s">
        <v>6083</v>
      </c>
      <c r="G3196" s="693" t="s">
        <v>6084</v>
      </c>
      <c r="H3196" s="693" t="s">
        <v>1119</v>
      </c>
      <c r="I3196" s="693" t="s">
        <v>802</v>
      </c>
      <c r="J3196" s="828" t="s">
        <v>5598</v>
      </c>
      <c r="K3196" s="859">
        <v>2</v>
      </c>
      <c r="L3196" s="713">
        <v>12</v>
      </c>
      <c r="M3196" s="860">
        <v>36000</v>
      </c>
      <c r="N3196" s="858">
        <v>1</v>
      </c>
      <c r="O3196" s="713">
        <v>6</v>
      </c>
      <c r="P3196" s="695">
        <v>22226.92</v>
      </c>
      <c r="Q3196" s="323"/>
    </row>
    <row r="3197" spans="1:17" s="770" customFormat="1" ht="24">
      <c r="A3197" s="724" t="s">
        <v>18646</v>
      </c>
      <c r="B3197" s="693" t="s">
        <v>7484</v>
      </c>
      <c r="C3197" s="684" t="s">
        <v>73</v>
      </c>
      <c r="D3197" s="693" t="s">
        <v>18163</v>
      </c>
      <c r="E3197" s="746">
        <v>2500</v>
      </c>
      <c r="F3197" s="694" t="s">
        <v>6085</v>
      </c>
      <c r="G3197" s="693" t="s">
        <v>6086</v>
      </c>
      <c r="H3197" s="693" t="s">
        <v>786</v>
      </c>
      <c r="I3197" s="693" t="s">
        <v>802</v>
      </c>
      <c r="J3197" s="828" t="s">
        <v>5598</v>
      </c>
      <c r="K3197" s="859">
        <v>4</v>
      </c>
      <c r="L3197" s="713">
        <v>11</v>
      </c>
      <c r="M3197" s="860">
        <v>27500</v>
      </c>
      <c r="N3197" s="858">
        <v>2</v>
      </c>
      <c r="O3197" s="713">
        <v>6</v>
      </c>
      <c r="P3197" s="695">
        <v>19226.919999999998</v>
      </c>
      <c r="Q3197" s="323"/>
    </row>
    <row r="3198" spans="1:17" s="770" customFormat="1" ht="24">
      <c r="A3198" s="724" t="s">
        <v>18646</v>
      </c>
      <c r="B3198" s="693" t="s">
        <v>17790</v>
      </c>
      <c r="C3198" s="684" t="s">
        <v>73</v>
      </c>
      <c r="D3198" s="693" t="s">
        <v>8756</v>
      </c>
      <c r="E3198" s="746">
        <v>3000</v>
      </c>
      <c r="F3198" s="694" t="s">
        <v>6087</v>
      </c>
      <c r="G3198" s="693" t="s">
        <v>6088</v>
      </c>
      <c r="H3198" s="693" t="s">
        <v>1119</v>
      </c>
      <c r="I3198" s="693" t="s">
        <v>802</v>
      </c>
      <c r="J3198" s="828" t="s">
        <v>5598</v>
      </c>
      <c r="K3198" s="859">
        <v>2</v>
      </c>
      <c r="L3198" s="713">
        <v>4</v>
      </c>
      <c r="M3198" s="860">
        <v>4763</v>
      </c>
      <c r="N3198" s="858">
        <v>2</v>
      </c>
      <c r="O3198" s="713">
        <v>6</v>
      </c>
      <c r="P3198" s="695">
        <v>9000</v>
      </c>
      <c r="Q3198" s="323"/>
    </row>
    <row r="3199" spans="1:17" s="770" customFormat="1" ht="24">
      <c r="A3199" s="724" t="s">
        <v>18646</v>
      </c>
      <c r="B3199" s="693" t="s">
        <v>17790</v>
      </c>
      <c r="C3199" s="684" t="s">
        <v>73</v>
      </c>
      <c r="D3199" s="693" t="s">
        <v>9045</v>
      </c>
      <c r="E3199" s="746">
        <v>3000</v>
      </c>
      <c r="F3199" s="694" t="s">
        <v>6089</v>
      </c>
      <c r="G3199" s="693" t="s">
        <v>6090</v>
      </c>
      <c r="H3199" s="693" t="s">
        <v>8671</v>
      </c>
      <c r="I3199" s="693" t="s">
        <v>5851</v>
      </c>
      <c r="J3199" s="828" t="s">
        <v>5598</v>
      </c>
      <c r="K3199" s="859">
        <v>1</v>
      </c>
      <c r="L3199" s="713">
        <v>2</v>
      </c>
      <c r="M3199" s="860">
        <v>3726.8</v>
      </c>
      <c r="N3199" s="858">
        <v>2</v>
      </c>
      <c r="O3199" s="713">
        <v>6</v>
      </c>
      <c r="P3199" s="695">
        <v>8000</v>
      </c>
      <c r="Q3199" s="323"/>
    </row>
    <row r="3200" spans="1:17" s="770" customFormat="1" ht="24">
      <c r="A3200" s="724" t="s">
        <v>18646</v>
      </c>
      <c r="B3200" s="693" t="s">
        <v>7484</v>
      </c>
      <c r="C3200" s="684" t="s">
        <v>73</v>
      </c>
      <c r="D3200" s="693" t="s">
        <v>8756</v>
      </c>
      <c r="E3200" s="746">
        <v>3700</v>
      </c>
      <c r="F3200" s="694" t="s">
        <v>6091</v>
      </c>
      <c r="G3200" s="693" t="s">
        <v>6092</v>
      </c>
      <c r="H3200" s="693" t="s">
        <v>1119</v>
      </c>
      <c r="I3200" s="693" t="s">
        <v>802</v>
      </c>
      <c r="J3200" s="828" t="s">
        <v>5598</v>
      </c>
      <c r="K3200" s="859">
        <v>3</v>
      </c>
      <c r="L3200" s="713">
        <v>12</v>
      </c>
      <c r="M3200" s="860">
        <v>44400</v>
      </c>
      <c r="N3200" s="858">
        <v>1</v>
      </c>
      <c r="O3200" s="713">
        <v>6</v>
      </c>
      <c r="P3200" s="695">
        <v>26426.92</v>
      </c>
      <c r="Q3200" s="323"/>
    </row>
    <row r="3201" spans="1:17" s="770" customFormat="1" ht="48">
      <c r="A3201" s="724" t="s">
        <v>18646</v>
      </c>
      <c r="B3201" s="693" t="s">
        <v>17790</v>
      </c>
      <c r="C3201" s="684" t="s">
        <v>73</v>
      </c>
      <c r="D3201" s="693" t="s">
        <v>18213</v>
      </c>
      <c r="E3201" s="746">
        <v>4500</v>
      </c>
      <c r="F3201" s="694" t="s">
        <v>6093</v>
      </c>
      <c r="G3201" s="693" t="s">
        <v>6094</v>
      </c>
      <c r="H3201" s="693" t="s">
        <v>18626</v>
      </c>
      <c r="I3201" s="693" t="s">
        <v>6095</v>
      </c>
      <c r="J3201" s="828" t="s">
        <v>5598</v>
      </c>
      <c r="K3201" s="859">
        <v>2</v>
      </c>
      <c r="L3201" s="713">
        <v>4</v>
      </c>
      <c r="M3201" s="860">
        <v>4781.6000000000004</v>
      </c>
      <c r="N3201" s="858">
        <v>2</v>
      </c>
      <c r="O3201" s="713">
        <v>6</v>
      </c>
      <c r="P3201" s="695">
        <v>12000</v>
      </c>
      <c r="Q3201" s="323"/>
    </row>
    <row r="3202" spans="1:17" s="770" customFormat="1" ht="36">
      <c r="A3202" s="724" t="s">
        <v>18646</v>
      </c>
      <c r="B3202" s="693" t="s">
        <v>7484</v>
      </c>
      <c r="C3202" s="684" t="s">
        <v>73</v>
      </c>
      <c r="D3202" s="693" t="s">
        <v>18210</v>
      </c>
      <c r="E3202" s="746">
        <v>3000</v>
      </c>
      <c r="F3202" s="694" t="s">
        <v>6096</v>
      </c>
      <c r="G3202" s="693" t="s">
        <v>6097</v>
      </c>
      <c r="H3202" s="693" t="s">
        <v>1119</v>
      </c>
      <c r="I3202" s="693" t="s">
        <v>6010</v>
      </c>
      <c r="J3202" s="828" t="s">
        <v>5598</v>
      </c>
      <c r="K3202" s="859">
        <v>3</v>
      </c>
      <c r="L3202" s="713">
        <v>12</v>
      </c>
      <c r="M3202" s="860">
        <v>36000</v>
      </c>
      <c r="N3202" s="858">
        <v>1</v>
      </c>
      <c r="O3202" s="713">
        <v>1</v>
      </c>
      <c r="P3202" s="695">
        <v>3174.15</v>
      </c>
      <c r="Q3202" s="323"/>
    </row>
    <row r="3203" spans="1:17" s="770" customFormat="1" ht="24">
      <c r="A3203" s="724" t="s">
        <v>18646</v>
      </c>
      <c r="B3203" s="693" t="s">
        <v>17790</v>
      </c>
      <c r="C3203" s="684" t="s">
        <v>73</v>
      </c>
      <c r="D3203" s="693" t="s">
        <v>18214</v>
      </c>
      <c r="E3203" s="746">
        <v>2000</v>
      </c>
      <c r="F3203" s="694" t="s">
        <v>6098</v>
      </c>
      <c r="G3203" s="693" t="s">
        <v>6099</v>
      </c>
      <c r="H3203" s="693" t="s">
        <v>8671</v>
      </c>
      <c r="I3203" s="693" t="s">
        <v>802</v>
      </c>
      <c r="J3203" s="828" t="s">
        <v>5598</v>
      </c>
      <c r="K3203" s="859">
        <v>1</v>
      </c>
      <c r="L3203" s="713">
        <v>1</v>
      </c>
      <c r="M3203" s="860">
        <v>1113.4000000000001</v>
      </c>
      <c r="N3203" s="858">
        <v>1</v>
      </c>
      <c r="O3203" s="713">
        <v>6</v>
      </c>
      <c r="P3203" s="695">
        <v>6000</v>
      </c>
      <c r="Q3203" s="323"/>
    </row>
    <row r="3204" spans="1:17" s="770" customFormat="1" ht="36">
      <c r="A3204" s="724" t="s">
        <v>18646</v>
      </c>
      <c r="B3204" s="693" t="s">
        <v>7484</v>
      </c>
      <c r="C3204" s="684" t="s">
        <v>73</v>
      </c>
      <c r="D3204" s="693" t="s">
        <v>18215</v>
      </c>
      <c r="E3204" s="746">
        <v>4000</v>
      </c>
      <c r="F3204" s="694" t="s">
        <v>6100</v>
      </c>
      <c r="G3204" s="693" t="s">
        <v>6101</v>
      </c>
      <c r="H3204" s="693" t="s">
        <v>10027</v>
      </c>
      <c r="I3204" s="693" t="s">
        <v>802</v>
      </c>
      <c r="J3204" s="828" t="s">
        <v>5598</v>
      </c>
      <c r="K3204" s="859">
        <v>2</v>
      </c>
      <c r="L3204" s="713">
        <v>12</v>
      </c>
      <c r="M3204" s="860">
        <v>48000</v>
      </c>
      <c r="N3204" s="858">
        <v>1</v>
      </c>
      <c r="O3204" s="713">
        <v>6</v>
      </c>
      <c r="P3204" s="695">
        <v>28226.92</v>
      </c>
      <c r="Q3204" s="323"/>
    </row>
    <row r="3205" spans="1:17" s="770" customFormat="1" ht="24">
      <c r="A3205" s="724" t="s">
        <v>18646</v>
      </c>
      <c r="B3205" s="693" t="s">
        <v>17790</v>
      </c>
      <c r="C3205" s="684" t="s">
        <v>73</v>
      </c>
      <c r="D3205" s="693" t="s">
        <v>8756</v>
      </c>
      <c r="E3205" s="746">
        <v>3000</v>
      </c>
      <c r="F3205" s="694" t="s">
        <v>6102</v>
      </c>
      <c r="G3205" s="693" t="s">
        <v>6103</v>
      </c>
      <c r="H3205" s="693" t="s">
        <v>1119</v>
      </c>
      <c r="I3205" s="693" t="s">
        <v>5840</v>
      </c>
      <c r="J3205" s="828" t="s">
        <v>5598</v>
      </c>
      <c r="K3205" s="859">
        <v>1</v>
      </c>
      <c r="L3205" s="713">
        <v>3</v>
      </c>
      <c r="M3205" s="860">
        <v>6726.8</v>
      </c>
      <c r="N3205" s="858">
        <v>1</v>
      </c>
      <c r="O3205" s="713">
        <v>6</v>
      </c>
      <c r="P3205" s="695">
        <v>9000</v>
      </c>
      <c r="Q3205" s="323"/>
    </row>
    <row r="3206" spans="1:17" s="770" customFormat="1" ht="48">
      <c r="A3206" s="724" t="s">
        <v>18646</v>
      </c>
      <c r="B3206" s="693" t="s">
        <v>7484</v>
      </c>
      <c r="C3206" s="684" t="s">
        <v>73</v>
      </c>
      <c r="D3206" s="693" t="s">
        <v>18216</v>
      </c>
      <c r="E3206" s="746">
        <v>12000</v>
      </c>
      <c r="F3206" s="694" t="s">
        <v>6104</v>
      </c>
      <c r="G3206" s="693" t="s">
        <v>6105</v>
      </c>
      <c r="H3206" s="693" t="s">
        <v>1119</v>
      </c>
      <c r="I3206" s="693" t="s">
        <v>5840</v>
      </c>
      <c r="J3206" s="828" t="s">
        <v>5598</v>
      </c>
      <c r="K3206" s="859">
        <v>2</v>
      </c>
      <c r="L3206" s="713">
        <v>12</v>
      </c>
      <c r="M3206" s="860">
        <v>144000</v>
      </c>
      <c r="N3206" s="858">
        <v>1</v>
      </c>
      <c r="O3206" s="713">
        <v>6</v>
      </c>
      <c r="P3206" s="695">
        <v>76226.92</v>
      </c>
      <c r="Q3206" s="323"/>
    </row>
    <row r="3207" spans="1:17" s="770" customFormat="1" ht="24">
      <c r="A3207" s="724" t="s">
        <v>18646</v>
      </c>
      <c r="B3207" s="693" t="s">
        <v>17790</v>
      </c>
      <c r="C3207" s="684" t="s">
        <v>73</v>
      </c>
      <c r="D3207" s="693" t="s">
        <v>18173</v>
      </c>
      <c r="E3207" s="746">
        <v>3500</v>
      </c>
      <c r="F3207" s="694" t="s">
        <v>6106</v>
      </c>
      <c r="G3207" s="693" t="s">
        <v>6107</v>
      </c>
      <c r="H3207" s="693" t="s">
        <v>1119</v>
      </c>
      <c r="I3207" s="693" t="s">
        <v>5851</v>
      </c>
      <c r="J3207" s="828" t="s">
        <v>5598</v>
      </c>
      <c r="K3207" s="859">
        <v>1</v>
      </c>
      <c r="L3207" s="713">
        <v>2</v>
      </c>
      <c r="M3207" s="860">
        <v>4326.8</v>
      </c>
      <c r="N3207" s="858">
        <v>1</v>
      </c>
      <c r="O3207" s="713">
        <v>6</v>
      </c>
      <c r="P3207" s="695">
        <v>6000</v>
      </c>
      <c r="Q3207" s="323"/>
    </row>
    <row r="3208" spans="1:17" s="770" customFormat="1" ht="24">
      <c r="A3208" s="724" t="s">
        <v>18646</v>
      </c>
      <c r="B3208" s="693" t="s">
        <v>7484</v>
      </c>
      <c r="C3208" s="684" t="s">
        <v>73</v>
      </c>
      <c r="D3208" s="693" t="s">
        <v>4111</v>
      </c>
      <c r="E3208" s="746">
        <v>2500</v>
      </c>
      <c r="F3208" s="694" t="s">
        <v>6108</v>
      </c>
      <c r="G3208" s="693" t="s">
        <v>6109</v>
      </c>
      <c r="H3208" s="693" t="s">
        <v>4682</v>
      </c>
      <c r="I3208" s="693" t="s">
        <v>4118</v>
      </c>
      <c r="J3208" s="828" t="s">
        <v>5598</v>
      </c>
      <c r="K3208" s="859">
        <v>5</v>
      </c>
      <c r="L3208" s="713">
        <v>12</v>
      </c>
      <c r="M3208" s="860">
        <v>30000</v>
      </c>
      <c r="N3208" s="858">
        <v>1</v>
      </c>
      <c r="O3208" s="713">
        <v>6</v>
      </c>
      <c r="P3208" s="695">
        <v>19226.919999999998</v>
      </c>
      <c r="Q3208" s="323"/>
    </row>
    <row r="3209" spans="1:17" s="770" customFormat="1" ht="24">
      <c r="A3209" s="724" t="s">
        <v>18646</v>
      </c>
      <c r="B3209" s="693" t="s">
        <v>7484</v>
      </c>
      <c r="C3209" s="684" t="s">
        <v>73</v>
      </c>
      <c r="D3209" s="693" t="s">
        <v>8756</v>
      </c>
      <c r="E3209" s="746">
        <v>3700</v>
      </c>
      <c r="F3209" s="694" t="s">
        <v>6110</v>
      </c>
      <c r="G3209" s="693" t="s">
        <v>6111</v>
      </c>
      <c r="H3209" s="693" t="s">
        <v>1119</v>
      </c>
      <c r="I3209" s="693" t="s">
        <v>802</v>
      </c>
      <c r="J3209" s="828" t="s">
        <v>5598</v>
      </c>
      <c r="K3209" s="859">
        <v>1</v>
      </c>
      <c r="L3209" s="713">
        <v>10</v>
      </c>
      <c r="M3209" s="860">
        <v>37000</v>
      </c>
      <c r="N3209" s="858">
        <v>2</v>
      </c>
      <c r="O3209" s="713">
        <v>6</v>
      </c>
      <c r="P3209" s="695">
        <v>22226.92</v>
      </c>
      <c r="Q3209" s="323"/>
    </row>
    <row r="3210" spans="1:17" s="770" customFormat="1" ht="24">
      <c r="A3210" s="724" t="s">
        <v>18646</v>
      </c>
      <c r="B3210" s="693" t="s">
        <v>7484</v>
      </c>
      <c r="C3210" s="684" t="s">
        <v>73</v>
      </c>
      <c r="D3210" s="693" t="s">
        <v>8756</v>
      </c>
      <c r="E3210" s="746">
        <v>3000</v>
      </c>
      <c r="F3210" s="694" t="s">
        <v>6112</v>
      </c>
      <c r="G3210" s="693" t="s">
        <v>6113</v>
      </c>
      <c r="H3210" s="693" t="s">
        <v>1119</v>
      </c>
      <c r="I3210" s="693" t="s">
        <v>802</v>
      </c>
      <c r="J3210" s="828" t="s">
        <v>5598</v>
      </c>
      <c r="K3210" s="859">
        <v>2</v>
      </c>
      <c r="L3210" s="713">
        <v>5</v>
      </c>
      <c r="M3210" s="860">
        <v>15000</v>
      </c>
      <c r="N3210" s="858">
        <v>1</v>
      </c>
      <c r="O3210" s="713">
        <v>6</v>
      </c>
      <c r="P3210" s="695">
        <v>22226.92</v>
      </c>
      <c r="Q3210" s="323"/>
    </row>
    <row r="3211" spans="1:17" s="770" customFormat="1" ht="24">
      <c r="A3211" s="724" t="s">
        <v>18646</v>
      </c>
      <c r="B3211" s="693" t="s">
        <v>7484</v>
      </c>
      <c r="C3211" s="684" t="s">
        <v>73</v>
      </c>
      <c r="D3211" s="693" t="s">
        <v>8756</v>
      </c>
      <c r="E3211" s="746">
        <v>3700</v>
      </c>
      <c r="F3211" s="694" t="s">
        <v>6114</v>
      </c>
      <c r="G3211" s="693" t="s">
        <v>6115</v>
      </c>
      <c r="H3211" s="693" t="s">
        <v>1119</v>
      </c>
      <c r="I3211" s="693" t="s">
        <v>802</v>
      </c>
      <c r="J3211" s="828" t="s">
        <v>5598</v>
      </c>
      <c r="K3211" s="859">
        <v>3</v>
      </c>
      <c r="L3211" s="713">
        <v>12</v>
      </c>
      <c r="M3211" s="860">
        <v>44400</v>
      </c>
      <c r="N3211" s="858">
        <v>1</v>
      </c>
      <c r="O3211" s="713">
        <v>6</v>
      </c>
      <c r="P3211" s="695">
        <v>26426.92</v>
      </c>
      <c r="Q3211" s="323"/>
    </row>
    <row r="3212" spans="1:17" s="770" customFormat="1" ht="24">
      <c r="A3212" s="724" t="s">
        <v>18646</v>
      </c>
      <c r="B3212" s="693" t="s">
        <v>7484</v>
      </c>
      <c r="C3212" s="684" t="s">
        <v>73</v>
      </c>
      <c r="D3212" s="693" t="s">
        <v>18217</v>
      </c>
      <c r="E3212" s="746">
        <v>12000</v>
      </c>
      <c r="F3212" s="694" t="s">
        <v>6116</v>
      </c>
      <c r="G3212" s="693" t="s">
        <v>6117</v>
      </c>
      <c r="H3212" s="693" t="s">
        <v>4367</v>
      </c>
      <c r="I3212" s="693" t="s">
        <v>5840</v>
      </c>
      <c r="J3212" s="828" t="s">
        <v>5598</v>
      </c>
      <c r="K3212" s="859">
        <v>3</v>
      </c>
      <c r="L3212" s="713">
        <v>12</v>
      </c>
      <c r="M3212" s="860">
        <v>144000</v>
      </c>
      <c r="N3212" s="858">
        <v>1</v>
      </c>
      <c r="O3212" s="713">
        <v>6</v>
      </c>
      <c r="P3212" s="695">
        <v>76226.92</v>
      </c>
      <c r="Q3212" s="323"/>
    </row>
    <row r="3213" spans="1:17" s="770" customFormat="1" ht="36">
      <c r="A3213" s="724" t="s">
        <v>18646</v>
      </c>
      <c r="B3213" s="693" t="s">
        <v>7484</v>
      </c>
      <c r="C3213" s="684" t="s">
        <v>73</v>
      </c>
      <c r="D3213" s="693" t="s">
        <v>18210</v>
      </c>
      <c r="E3213" s="746">
        <v>3000</v>
      </c>
      <c r="F3213" s="694" t="s">
        <v>6118</v>
      </c>
      <c r="G3213" s="693" t="s">
        <v>6119</v>
      </c>
      <c r="H3213" s="693" t="s">
        <v>1119</v>
      </c>
      <c r="I3213" s="693" t="s">
        <v>6010</v>
      </c>
      <c r="J3213" s="828" t="s">
        <v>5598</v>
      </c>
      <c r="K3213" s="859">
        <v>2</v>
      </c>
      <c r="L3213" s="713">
        <v>12</v>
      </c>
      <c r="M3213" s="860">
        <v>36000</v>
      </c>
      <c r="N3213" s="858">
        <v>1</v>
      </c>
      <c r="O3213" s="713">
        <v>6</v>
      </c>
      <c r="P3213" s="695">
        <v>22226.92</v>
      </c>
      <c r="Q3213" s="323"/>
    </row>
    <row r="3214" spans="1:17" s="770" customFormat="1" ht="84">
      <c r="A3214" s="724" t="s">
        <v>18646</v>
      </c>
      <c r="B3214" s="693" t="s">
        <v>17790</v>
      </c>
      <c r="C3214" s="684" t="s">
        <v>73</v>
      </c>
      <c r="D3214" s="693" t="s">
        <v>18183</v>
      </c>
      <c r="E3214" s="746">
        <v>3500</v>
      </c>
      <c r="F3214" s="694" t="s">
        <v>6120</v>
      </c>
      <c r="G3214" s="693" t="s">
        <v>6121</v>
      </c>
      <c r="H3214" s="693" t="s">
        <v>1119</v>
      </c>
      <c r="I3214" s="693" t="s">
        <v>802</v>
      </c>
      <c r="J3214" s="828" t="s">
        <v>5598</v>
      </c>
      <c r="K3214" s="859">
        <v>1</v>
      </c>
      <c r="L3214" s="713">
        <v>3</v>
      </c>
      <c r="M3214" s="860">
        <v>5972</v>
      </c>
      <c r="N3214" s="858">
        <v>2</v>
      </c>
      <c r="O3214" s="713">
        <v>6</v>
      </c>
      <c r="P3214" s="695">
        <v>12000</v>
      </c>
      <c r="Q3214" s="323"/>
    </row>
    <row r="3215" spans="1:17" s="770" customFormat="1" ht="24">
      <c r="A3215" s="724" t="s">
        <v>18646</v>
      </c>
      <c r="B3215" s="693" t="s">
        <v>7484</v>
      </c>
      <c r="C3215" s="684" t="s">
        <v>73</v>
      </c>
      <c r="D3215" s="693" t="s">
        <v>18158</v>
      </c>
      <c r="E3215" s="746">
        <v>5500</v>
      </c>
      <c r="F3215" s="694" t="s">
        <v>6122</v>
      </c>
      <c r="G3215" s="693" t="s">
        <v>6123</v>
      </c>
      <c r="H3215" s="693" t="s">
        <v>1119</v>
      </c>
      <c r="I3215" s="693" t="s">
        <v>802</v>
      </c>
      <c r="J3215" s="828" t="s">
        <v>5598</v>
      </c>
      <c r="K3215" s="859">
        <v>2</v>
      </c>
      <c r="L3215" s="713">
        <v>12</v>
      </c>
      <c r="M3215" s="860">
        <v>66000</v>
      </c>
      <c r="N3215" s="858">
        <v>1</v>
      </c>
      <c r="O3215" s="713">
        <v>6</v>
      </c>
      <c r="P3215" s="695">
        <v>37226.92</v>
      </c>
      <c r="Q3215" s="323"/>
    </row>
    <row r="3216" spans="1:17" s="770" customFormat="1" ht="24">
      <c r="A3216" s="724" t="s">
        <v>18646</v>
      </c>
      <c r="B3216" s="693" t="s">
        <v>7484</v>
      </c>
      <c r="C3216" s="684" t="s">
        <v>73</v>
      </c>
      <c r="D3216" s="693" t="s">
        <v>8756</v>
      </c>
      <c r="E3216" s="746">
        <v>3700</v>
      </c>
      <c r="F3216" s="694" t="s">
        <v>6124</v>
      </c>
      <c r="G3216" s="693" t="s">
        <v>6125</v>
      </c>
      <c r="H3216" s="693" t="s">
        <v>1119</v>
      </c>
      <c r="I3216" s="693" t="s">
        <v>802</v>
      </c>
      <c r="J3216" s="828" t="s">
        <v>5598</v>
      </c>
      <c r="K3216" s="859">
        <v>3</v>
      </c>
      <c r="L3216" s="713">
        <v>12</v>
      </c>
      <c r="M3216" s="860">
        <v>44400</v>
      </c>
      <c r="N3216" s="858">
        <v>1</v>
      </c>
      <c r="O3216" s="713">
        <v>6</v>
      </c>
      <c r="P3216" s="695">
        <v>26426.92</v>
      </c>
      <c r="Q3216" s="323"/>
    </row>
    <row r="3217" spans="1:17" s="770" customFormat="1" ht="24">
      <c r="A3217" s="724" t="s">
        <v>18646</v>
      </c>
      <c r="B3217" s="693" t="s">
        <v>7484</v>
      </c>
      <c r="C3217" s="684" t="s">
        <v>73</v>
      </c>
      <c r="D3217" s="693" t="s">
        <v>6500</v>
      </c>
      <c r="E3217" s="746">
        <v>9000</v>
      </c>
      <c r="F3217" s="694" t="s">
        <v>6126</v>
      </c>
      <c r="G3217" s="693" t="s">
        <v>6127</v>
      </c>
      <c r="H3217" s="693" t="s">
        <v>1119</v>
      </c>
      <c r="I3217" s="693" t="s">
        <v>5840</v>
      </c>
      <c r="J3217" s="828" t="s">
        <v>5598</v>
      </c>
      <c r="K3217" s="859">
        <v>2</v>
      </c>
      <c r="L3217" s="713">
        <v>12</v>
      </c>
      <c r="M3217" s="860">
        <v>108000</v>
      </c>
      <c r="N3217" s="858">
        <v>1</v>
      </c>
      <c r="O3217" s="713">
        <v>6</v>
      </c>
      <c r="P3217" s="695">
        <v>58226.92</v>
      </c>
      <c r="Q3217" s="323"/>
    </row>
    <row r="3218" spans="1:17" s="770" customFormat="1" ht="24">
      <c r="A3218" s="724" t="s">
        <v>18646</v>
      </c>
      <c r="B3218" s="693" t="s">
        <v>7484</v>
      </c>
      <c r="C3218" s="684" t="s">
        <v>73</v>
      </c>
      <c r="D3218" s="693" t="s">
        <v>8756</v>
      </c>
      <c r="E3218" s="746">
        <v>3000</v>
      </c>
      <c r="F3218" s="694" t="s">
        <v>6128</v>
      </c>
      <c r="G3218" s="693" t="s">
        <v>6129</v>
      </c>
      <c r="H3218" s="693" t="s">
        <v>1119</v>
      </c>
      <c r="I3218" s="693" t="s">
        <v>5851</v>
      </c>
      <c r="J3218" s="828" t="s">
        <v>5598</v>
      </c>
      <c r="K3218" s="859">
        <v>1</v>
      </c>
      <c r="L3218" s="713">
        <v>1</v>
      </c>
      <c r="M3218" s="860">
        <v>3000</v>
      </c>
      <c r="N3218" s="858">
        <v>2</v>
      </c>
      <c r="O3218" s="713">
        <v>6</v>
      </c>
      <c r="P3218" s="695">
        <v>22226.92</v>
      </c>
      <c r="Q3218" s="323"/>
    </row>
    <row r="3219" spans="1:17" s="770" customFormat="1" ht="36">
      <c r="A3219" s="724" t="s">
        <v>18646</v>
      </c>
      <c r="B3219" s="693" t="s">
        <v>17790</v>
      </c>
      <c r="C3219" s="684" t="s">
        <v>73</v>
      </c>
      <c r="D3219" s="693" t="s">
        <v>18218</v>
      </c>
      <c r="E3219" s="746">
        <v>2000</v>
      </c>
      <c r="F3219" s="694" t="s">
        <v>6130</v>
      </c>
      <c r="G3219" s="693" t="s">
        <v>6131</v>
      </c>
      <c r="H3219" s="693" t="s">
        <v>9173</v>
      </c>
      <c r="I3219" s="693" t="s">
        <v>5851</v>
      </c>
      <c r="J3219" s="828" t="s">
        <v>5598</v>
      </c>
      <c r="K3219" s="859">
        <v>1</v>
      </c>
      <c r="L3219" s="713">
        <v>1</v>
      </c>
      <c r="M3219" s="860">
        <v>1113.4000000000001</v>
      </c>
      <c r="N3219" s="858">
        <v>1</v>
      </c>
      <c r="O3219" s="713">
        <v>6</v>
      </c>
      <c r="P3219" s="695">
        <v>6000</v>
      </c>
      <c r="Q3219" s="323"/>
    </row>
    <row r="3220" spans="1:17" s="770" customFormat="1" ht="24">
      <c r="A3220" s="724" t="s">
        <v>18646</v>
      </c>
      <c r="B3220" s="693" t="s">
        <v>7484</v>
      </c>
      <c r="C3220" s="684" t="s">
        <v>73</v>
      </c>
      <c r="D3220" s="693" t="s">
        <v>18219</v>
      </c>
      <c r="E3220" s="746">
        <v>3500</v>
      </c>
      <c r="F3220" s="694" t="s">
        <v>6132</v>
      </c>
      <c r="G3220" s="693" t="s">
        <v>6133</v>
      </c>
      <c r="H3220" s="693" t="s">
        <v>888</v>
      </c>
      <c r="I3220" s="693" t="s">
        <v>5840</v>
      </c>
      <c r="J3220" s="828" t="s">
        <v>5598</v>
      </c>
      <c r="K3220" s="859">
        <v>2</v>
      </c>
      <c r="L3220" s="713">
        <v>7</v>
      </c>
      <c r="M3220" s="860">
        <v>24500</v>
      </c>
      <c r="N3220" s="858">
        <v>1</v>
      </c>
      <c r="O3220" s="713">
        <v>4</v>
      </c>
      <c r="P3220" s="695">
        <v>17878.62</v>
      </c>
      <c r="Q3220" s="323"/>
    </row>
    <row r="3221" spans="1:17" s="770" customFormat="1" ht="24">
      <c r="A3221" s="724" t="s">
        <v>18646</v>
      </c>
      <c r="B3221" s="693" t="s">
        <v>17790</v>
      </c>
      <c r="C3221" s="684" t="s">
        <v>73</v>
      </c>
      <c r="D3221" s="693" t="s">
        <v>8756</v>
      </c>
      <c r="E3221" s="746">
        <v>4500</v>
      </c>
      <c r="F3221" s="694" t="s">
        <v>6134</v>
      </c>
      <c r="G3221" s="693" t="s">
        <v>6135</v>
      </c>
      <c r="H3221" s="693" t="s">
        <v>1119</v>
      </c>
      <c r="I3221" s="693" t="s">
        <v>771</v>
      </c>
      <c r="J3221" s="828" t="s">
        <v>5598</v>
      </c>
      <c r="K3221" s="859">
        <v>1</v>
      </c>
      <c r="L3221" s="713">
        <v>2</v>
      </c>
      <c r="M3221" s="860">
        <v>5326.8</v>
      </c>
      <c r="N3221" s="858">
        <v>1</v>
      </c>
      <c r="O3221" s="713">
        <v>1</v>
      </c>
      <c r="P3221" s="695">
        <v>4200</v>
      </c>
      <c r="Q3221" s="323"/>
    </row>
    <row r="3222" spans="1:17" s="770" customFormat="1" ht="84">
      <c r="A3222" s="724" t="s">
        <v>18646</v>
      </c>
      <c r="B3222" s="693" t="s">
        <v>17790</v>
      </c>
      <c r="C3222" s="684" t="s">
        <v>73</v>
      </c>
      <c r="D3222" s="693" t="s">
        <v>18220</v>
      </c>
      <c r="E3222" s="746">
        <v>5000</v>
      </c>
      <c r="F3222" s="694" t="s">
        <v>6136</v>
      </c>
      <c r="G3222" s="693" t="s">
        <v>6137</v>
      </c>
      <c r="H3222" s="693" t="s">
        <v>1119</v>
      </c>
      <c r="I3222" s="693" t="s">
        <v>802</v>
      </c>
      <c r="J3222" s="828" t="s">
        <v>5598</v>
      </c>
      <c r="K3222" s="859">
        <v>1</v>
      </c>
      <c r="L3222" s="713">
        <v>3</v>
      </c>
      <c r="M3222" s="860">
        <v>6667.67</v>
      </c>
      <c r="N3222" s="858">
        <v>1</v>
      </c>
      <c r="O3222" s="713">
        <v>6</v>
      </c>
      <c r="P3222" s="695">
        <v>12000</v>
      </c>
      <c r="Q3222" s="323"/>
    </row>
    <row r="3223" spans="1:17" s="770" customFormat="1" ht="24">
      <c r="A3223" s="724" t="s">
        <v>18646</v>
      </c>
      <c r="B3223" s="693" t="s">
        <v>17790</v>
      </c>
      <c r="C3223" s="684" t="s">
        <v>73</v>
      </c>
      <c r="D3223" s="693" t="s">
        <v>18221</v>
      </c>
      <c r="E3223" s="746">
        <v>6000</v>
      </c>
      <c r="F3223" s="694" t="s">
        <v>6138</v>
      </c>
      <c r="G3223" s="693" t="s">
        <v>6139</v>
      </c>
      <c r="H3223" s="693" t="s">
        <v>2051</v>
      </c>
      <c r="I3223" s="693" t="s">
        <v>5851</v>
      </c>
      <c r="J3223" s="828" t="s">
        <v>5598</v>
      </c>
      <c r="K3223" s="859">
        <v>1</v>
      </c>
      <c r="L3223" s="713">
        <v>3</v>
      </c>
      <c r="M3223" s="860">
        <v>5640.2</v>
      </c>
      <c r="N3223" s="858">
        <v>1</v>
      </c>
      <c r="O3223" s="713">
        <v>6</v>
      </c>
      <c r="P3223" s="695">
        <v>22000</v>
      </c>
      <c r="Q3223" s="323"/>
    </row>
    <row r="3224" spans="1:17" s="770" customFormat="1" ht="24">
      <c r="A3224" s="724" t="s">
        <v>18646</v>
      </c>
      <c r="B3224" s="693" t="s">
        <v>7484</v>
      </c>
      <c r="C3224" s="684" t="s">
        <v>73</v>
      </c>
      <c r="D3224" s="693" t="s">
        <v>18222</v>
      </c>
      <c r="E3224" s="746">
        <v>3000</v>
      </c>
      <c r="F3224" s="694" t="s">
        <v>6140</v>
      </c>
      <c r="G3224" s="693" t="s">
        <v>6141</v>
      </c>
      <c r="H3224" s="693" t="s">
        <v>1119</v>
      </c>
      <c r="I3224" s="693" t="s">
        <v>5840</v>
      </c>
      <c r="J3224" s="828" t="s">
        <v>5598</v>
      </c>
      <c r="K3224" s="859">
        <v>2</v>
      </c>
      <c r="L3224" s="713">
        <v>9</v>
      </c>
      <c r="M3224" s="860">
        <v>27000</v>
      </c>
      <c r="N3224" s="858">
        <v>1</v>
      </c>
      <c r="O3224" s="713">
        <v>6</v>
      </c>
      <c r="P3224" s="695">
        <v>22226.92</v>
      </c>
      <c r="Q3224" s="323"/>
    </row>
    <row r="3225" spans="1:17" s="770" customFormat="1" ht="24">
      <c r="A3225" s="724" t="s">
        <v>18646</v>
      </c>
      <c r="B3225" s="693" t="s">
        <v>7484</v>
      </c>
      <c r="C3225" s="684" t="s">
        <v>73</v>
      </c>
      <c r="D3225" s="693" t="s">
        <v>4197</v>
      </c>
      <c r="E3225" s="746">
        <v>8500</v>
      </c>
      <c r="F3225" s="694" t="s">
        <v>6142</v>
      </c>
      <c r="G3225" s="693" t="s">
        <v>6143</v>
      </c>
      <c r="H3225" s="693" t="s">
        <v>1119</v>
      </c>
      <c r="I3225" s="693" t="s">
        <v>5840</v>
      </c>
      <c r="J3225" s="828" t="s">
        <v>5598</v>
      </c>
      <c r="K3225" s="859">
        <v>2</v>
      </c>
      <c r="L3225" s="713">
        <v>12</v>
      </c>
      <c r="M3225" s="860">
        <v>102000</v>
      </c>
      <c r="N3225" s="858">
        <v>1</v>
      </c>
      <c r="O3225" s="713">
        <v>6</v>
      </c>
      <c r="P3225" s="695">
        <v>77226.92</v>
      </c>
      <c r="Q3225" s="323"/>
    </row>
    <row r="3226" spans="1:17" s="770" customFormat="1" ht="24">
      <c r="A3226" s="724" t="s">
        <v>18646</v>
      </c>
      <c r="B3226" s="693" t="s">
        <v>7484</v>
      </c>
      <c r="C3226" s="684" t="s">
        <v>73</v>
      </c>
      <c r="D3226" s="693" t="s">
        <v>8756</v>
      </c>
      <c r="E3226" s="746">
        <v>3000</v>
      </c>
      <c r="F3226" s="694" t="s">
        <v>6144</v>
      </c>
      <c r="G3226" s="693" t="s">
        <v>6145</v>
      </c>
      <c r="H3226" s="693" t="s">
        <v>1119</v>
      </c>
      <c r="I3226" s="693" t="s">
        <v>802</v>
      </c>
      <c r="J3226" s="828" t="s">
        <v>5598</v>
      </c>
      <c r="K3226" s="859">
        <v>2</v>
      </c>
      <c r="L3226" s="713">
        <v>12</v>
      </c>
      <c r="M3226" s="860">
        <v>36000</v>
      </c>
      <c r="N3226" s="858">
        <v>1</v>
      </c>
      <c r="O3226" s="713">
        <v>6</v>
      </c>
      <c r="P3226" s="695">
        <v>22226.92</v>
      </c>
      <c r="Q3226" s="323"/>
    </row>
    <row r="3227" spans="1:17" s="770" customFormat="1" ht="24">
      <c r="A3227" s="724" t="s">
        <v>18646</v>
      </c>
      <c r="B3227" s="693" t="s">
        <v>7484</v>
      </c>
      <c r="C3227" s="684" t="s">
        <v>73</v>
      </c>
      <c r="D3227" s="693" t="s">
        <v>18157</v>
      </c>
      <c r="E3227" s="746">
        <v>3500</v>
      </c>
      <c r="F3227" s="694" t="s">
        <v>6146</v>
      </c>
      <c r="G3227" s="693" t="s">
        <v>6147</v>
      </c>
      <c r="H3227" s="693" t="s">
        <v>1119</v>
      </c>
      <c r="I3227" s="693" t="s">
        <v>5840</v>
      </c>
      <c r="J3227" s="828" t="s">
        <v>5598</v>
      </c>
      <c r="K3227" s="859">
        <v>2</v>
      </c>
      <c r="L3227" s="713">
        <v>12</v>
      </c>
      <c r="M3227" s="860">
        <v>42000</v>
      </c>
      <c r="N3227" s="858">
        <v>1</v>
      </c>
      <c r="O3227" s="713">
        <v>6</v>
      </c>
      <c r="P3227" s="695">
        <v>25226.92</v>
      </c>
      <c r="Q3227" s="323"/>
    </row>
    <row r="3228" spans="1:17" s="770" customFormat="1" ht="24">
      <c r="A3228" s="724" t="s">
        <v>18646</v>
      </c>
      <c r="B3228" s="693" t="s">
        <v>7484</v>
      </c>
      <c r="C3228" s="684" t="s">
        <v>73</v>
      </c>
      <c r="D3228" s="693" t="s">
        <v>8756</v>
      </c>
      <c r="E3228" s="746">
        <v>3000</v>
      </c>
      <c r="F3228" s="694" t="s">
        <v>6148</v>
      </c>
      <c r="G3228" s="693" t="s">
        <v>6149</v>
      </c>
      <c r="H3228" s="693" t="s">
        <v>1119</v>
      </c>
      <c r="I3228" s="693" t="s">
        <v>771</v>
      </c>
      <c r="J3228" s="828" t="s">
        <v>5598</v>
      </c>
      <c r="K3228" s="859">
        <v>1</v>
      </c>
      <c r="L3228" s="713">
        <v>1</v>
      </c>
      <c r="M3228" s="860">
        <v>3000</v>
      </c>
      <c r="N3228" s="858">
        <v>1</v>
      </c>
      <c r="O3228" s="713">
        <v>1</v>
      </c>
      <c r="P3228" s="695">
        <v>3000</v>
      </c>
      <c r="Q3228" s="323"/>
    </row>
    <row r="3229" spans="1:17" s="770" customFormat="1" ht="24">
      <c r="A3229" s="724" t="s">
        <v>18646</v>
      </c>
      <c r="B3229" s="693" t="s">
        <v>7484</v>
      </c>
      <c r="C3229" s="684" t="s">
        <v>73</v>
      </c>
      <c r="D3229" s="693" t="s">
        <v>8756</v>
      </c>
      <c r="E3229" s="746">
        <v>3000</v>
      </c>
      <c r="F3229" s="694" t="s">
        <v>6150</v>
      </c>
      <c r="G3229" s="693" t="s">
        <v>6151</v>
      </c>
      <c r="H3229" s="693" t="s">
        <v>1119</v>
      </c>
      <c r="I3229" s="693" t="s">
        <v>5840</v>
      </c>
      <c r="J3229" s="828" t="s">
        <v>5598</v>
      </c>
      <c r="K3229" s="859">
        <v>4</v>
      </c>
      <c r="L3229" s="713">
        <v>12</v>
      </c>
      <c r="M3229" s="860">
        <v>36000</v>
      </c>
      <c r="N3229" s="858">
        <v>2</v>
      </c>
      <c r="O3229" s="713">
        <v>6</v>
      </c>
      <c r="P3229" s="695">
        <v>22226.92</v>
      </c>
      <c r="Q3229" s="323"/>
    </row>
    <row r="3230" spans="1:17" s="770" customFormat="1" ht="24">
      <c r="A3230" s="724" t="s">
        <v>18646</v>
      </c>
      <c r="B3230" s="693" t="s">
        <v>7484</v>
      </c>
      <c r="C3230" s="684" t="s">
        <v>73</v>
      </c>
      <c r="D3230" s="693" t="s">
        <v>8756</v>
      </c>
      <c r="E3230" s="746">
        <v>3000</v>
      </c>
      <c r="F3230" s="694" t="s">
        <v>6152</v>
      </c>
      <c r="G3230" s="693" t="s">
        <v>6153</v>
      </c>
      <c r="H3230" s="693" t="s">
        <v>1119</v>
      </c>
      <c r="I3230" s="693" t="s">
        <v>802</v>
      </c>
      <c r="J3230" s="828" t="s">
        <v>5598</v>
      </c>
      <c r="K3230" s="859">
        <v>4</v>
      </c>
      <c r="L3230" s="713">
        <v>12</v>
      </c>
      <c r="M3230" s="860">
        <v>36000</v>
      </c>
      <c r="N3230" s="858">
        <v>2</v>
      </c>
      <c r="O3230" s="713">
        <v>6</v>
      </c>
      <c r="P3230" s="695">
        <v>22226.92</v>
      </c>
      <c r="Q3230" s="323"/>
    </row>
    <row r="3231" spans="1:17" s="770" customFormat="1" ht="36">
      <c r="A3231" s="724" t="s">
        <v>18646</v>
      </c>
      <c r="B3231" s="693" t="s">
        <v>17790</v>
      </c>
      <c r="C3231" s="684" t="s">
        <v>73</v>
      </c>
      <c r="D3231" s="693" t="s">
        <v>18223</v>
      </c>
      <c r="E3231" s="746">
        <v>5000</v>
      </c>
      <c r="F3231" s="694" t="s">
        <v>6154</v>
      </c>
      <c r="G3231" s="693" t="s">
        <v>6155</v>
      </c>
      <c r="H3231" s="693" t="s">
        <v>9173</v>
      </c>
      <c r="I3231" s="693" t="s">
        <v>5851</v>
      </c>
      <c r="J3231" s="828" t="s">
        <v>5598</v>
      </c>
      <c r="K3231" s="859">
        <v>1</v>
      </c>
      <c r="L3231" s="713">
        <v>1</v>
      </c>
      <c r="M3231" s="860">
        <v>3113.4</v>
      </c>
      <c r="N3231" s="858">
        <v>2</v>
      </c>
      <c r="O3231" s="713">
        <v>6</v>
      </c>
      <c r="P3231" s="695">
        <v>20000</v>
      </c>
      <c r="Q3231" s="323"/>
    </row>
    <row r="3232" spans="1:17" s="770" customFormat="1" ht="24">
      <c r="A3232" s="724" t="s">
        <v>18646</v>
      </c>
      <c r="B3232" s="693" t="s">
        <v>7484</v>
      </c>
      <c r="C3232" s="684" t="s">
        <v>73</v>
      </c>
      <c r="D3232" s="693" t="s">
        <v>18157</v>
      </c>
      <c r="E3232" s="746">
        <v>3500</v>
      </c>
      <c r="F3232" s="694" t="s">
        <v>6156</v>
      </c>
      <c r="G3232" s="693" t="s">
        <v>6157</v>
      </c>
      <c r="H3232" s="693" t="s">
        <v>1119</v>
      </c>
      <c r="I3232" s="693" t="s">
        <v>5840</v>
      </c>
      <c r="J3232" s="828" t="s">
        <v>5598</v>
      </c>
      <c r="K3232" s="859">
        <v>2</v>
      </c>
      <c r="L3232" s="713">
        <v>9</v>
      </c>
      <c r="M3232" s="860">
        <v>31500</v>
      </c>
      <c r="N3232" s="858">
        <v>1</v>
      </c>
      <c r="O3232" s="713">
        <v>6</v>
      </c>
      <c r="P3232" s="695">
        <v>25226.92</v>
      </c>
      <c r="Q3232" s="323"/>
    </row>
    <row r="3233" spans="1:17" s="770" customFormat="1" ht="24">
      <c r="A3233" s="724" t="s">
        <v>18646</v>
      </c>
      <c r="B3233" s="693" t="s">
        <v>7484</v>
      </c>
      <c r="C3233" s="684" t="s">
        <v>73</v>
      </c>
      <c r="D3233" s="693" t="s">
        <v>18210</v>
      </c>
      <c r="E3233" s="746">
        <v>3000</v>
      </c>
      <c r="F3233" s="694" t="s">
        <v>6158</v>
      </c>
      <c r="G3233" s="693" t="s">
        <v>6159</v>
      </c>
      <c r="H3233" s="693" t="s">
        <v>1119</v>
      </c>
      <c r="I3233" s="693" t="s">
        <v>802</v>
      </c>
      <c r="J3233" s="828" t="s">
        <v>5598</v>
      </c>
      <c r="K3233" s="859">
        <v>3</v>
      </c>
      <c r="L3233" s="713">
        <v>12</v>
      </c>
      <c r="M3233" s="860">
        <v>36000</v>
      </c>
      <c r="N3233" s="858">
        <v>2</v>
      </c>
      <c r="O3233" s="713">
        <v>6</v>
      </c>
      <c r="P3233" s="695">
        <v>22226.92</v>
      </c>
      <c r="Q3233" s="323"/>
    </row>
    <row r="3234" spans="1:17" s="770" customFormat="1" ht="24">
      <c r="A3234" s="724" t="s">
        <v>18646</v>
      </c>
      <c r="B3234" s="693" t="s">
        <v>7484</v>
      </c>
      <c r="C3234" s="684" t="s">
        <v>73</v>
      </c>
      <c r="D3234" s="693" t="s">
        <v>4197</v>
      </c>
      <c r="E3234" s="746">
        <v>4000</v>
      </c>
      <c r="F3234" s="694" t="s">
        <v>6160</v>
      </c>
      <c r="G3234" s="693" t="s">
        <v>6161</v>
      </c>
      <c r="H3234" s="693" t="s">
        <v>1119</v>
      </c>
      <c r="I3234" s="693" t="s">
        <v>5840</v>
      </c>
      <c r="J3234" s="828" t="s">
        <v>5598</v>
      </c>
      <c r="K3234" s="859">
        <v>2</v>
      </c>
      <c r="L3234" s="713">
        <v>12</v>
      </c>
      <c r="M3234" s="860">
        <v>48000</v>
      </c>
      <c r="N3234" s="858">
        <v>2</v>
      </c>
      <c r="O3234" s="713">
        <v>6</v>
      </c>
      <c r="P3234" s="695">
        <v>28226.92</v>
      </c>
      <c r="Q3234" s="323"/>
    </row>
    <row r="3235" spans="1:17" s="770" customFormat="1" ht="24">
      <c r="A3235" s="724" t="s">
        <v>18646</v>
      </c>
      <c r="B3235" s="693" t="s">
        <v>7484</v>
      </c>
      <c r="C3235" s="684" t="s">
        <v>73</v>
      </c>
      <c r="D3235" s="693" t="s">
        <v>4122</v>
      </c>
      <c r="E3235" s="746">
        <v>3000</v>
      </c>
      <c r="F3235" s="694" t="s">
        <v>6162</v>
      </c>
      <c r="G3235" s="693" t="s">
        <v>6163</v>
      </c>
      <c r="H3235" s="693" t="s">
        <v>1119</v>
      </c>
      <c r="I3235" s="693" t="s">
        <v>5851</v>
      </c>
      <c r="J3235" s="828" t="s">
        <v>5598</v>
      </c>
      <c r="K3235" s="859">
        <v>2</v>
      </c>
      <c r="L3235" s="713">
        <v>5</v>
      </c>
      <c r="M3235" s="860">
        <v>15000</v>
      </c>
      <c r="N3235" s="858">
        <v>1</v>
      </c>
      <c r="O3235" s="713">
        <v>6</v>
      </c>
      <c r="P3235" s="695">
        <v>22226.92</v>
      </c>
      <c r="Q3235" s="323"/>
    </row>
    <row r="3236" spans="1:17" s="770" customFormat="1" ht="36">
      <c r="A3236" s="724" t="s">
        <v>18646</v>
      </c>
      <c r="B3236" s="693" t="s">
        <v>7484</v>
      </c>
      <c r="C3236" s="684" t="s">
        <v>73</v>
      </c>
      <c r="D3236" s="693" t="s">
        <v>18224</v>
      </c>
      <c r="E3236" s="746">
        <v>6000</v>
      </c>
      <c r="F3236" s="694" t="s">
        <v>6164</v>
      </c>
      <c r="G3236" s="693" t="s">
        <v>6165</v>
      </c>
      <c r="H3236" s="693" t="s">
        <v>17908</v>
      </c>
      <c r="I3236" s="693" t="s">
        <v>5840</v>
      </c>
      <c r="J3236" s="828" t="s">
        <v>5598</v>
      </c>
      <c r="K3236" s="859">
        <v>2</v>
      </c>
      <c r="L3236" s="713">
        <v>12</v>
      </c>
      <c r="M3236" s="860">
        <v>72000</v>
      </c>
      <c r="N3236" s="858">
        <v>1</v>
      </c>
      <c r="O3236" s="713">
        <v>6</v>
      </c>
      <c r="P3236" s="695">
        <v>40226.92</v>
      </c>
      <c r="Q3236" s="323"/>
    </row>
    <row r="3237" spans="1:17" s="770" customFormat="1" ht="24">
      <c r="A3237" s="724" t="s">
        <v>18646</v>
      </c>
      <c r="B3237" s="693" t="s">
        <v>7484</v>
      </c>
      <c r="C3237" s="684" t="s">
        <v>73</v>
      </c>
      <c r="D3237" s="693" t="s">
        <v>18157</v>
      </c>
      <c r="E3237" s="746">
        <v>3500</v>
      </c>
      <c r="F3237" s="694" t="s">
        <v>6166</v>
      </c>
      <c r="G3237" s="693" t="s">
        <v>6167</v>
      </c>
      <c r="H3237" s="693" t="s">
        <v>1119</v>
      </c>
      <c r="I3237" s="693" t="s">
        <v>5840</v>
      </c>
      <c r="J3237" s="828" t="s">
        <v>5598</v>
      </c>
      <c r="K3237" s="859">
        <v>2</v>
      </c>
      <c r="L3237" s="713">
        <v>12</v>
      </c>
      <c r="M3237" s="860">
        <v>42000</v>
      </c>
      <c r="N3237" s="858">
        <v>1</v>
      </c>
      <c r="O3237" s="713">
        <v>6</v>
      </c>
      <c r="P3237" s="695">
        <v>25226.92</v>
      </c>
      <c r="Q3237" s="323"/>
    </row>
    <row r="3238" spans="1:17" s="770" customFormat="1" ht="24">
      <c r="A3238" s="724" t="s">
        <v>18646</v>
      </c>
      <c r="B3238" s="693" t="s">
        <v>7484</v>
      </c>
      <c r="C3238" s="684" t="s">
        <v>73</v>
      </c>
      <c r="D3238" s="693" t="s">
        <v>17842</v>
      </c>
      <c r="E3238" s="746">
        <v>3400</v>
      </c>
      <c r="F3238" s="694" t="s">
        <v>6168</v>
      </c>
      <c r="G3238" s="693" t="s">
        <v>6169</v>
      </c>
      <c r="H3238" s="693" t="s">
        <v>2051</v>
      </c>
      <c r="I3238" s="693" t="s">
        <v>802</v>
      </c>
      <c r="J3238" s="828" t="s">
        <v>5598</v>
      </c>
      <c r="K3238" s="859">
        <v>2</v>
      </c>
      <c r="L3238" s="713">
        <v>12</v>
      </c>
      <c r="M3238" s="860">
        <v>40800</v>
      </c>
      <c r="N3238" s="858">
        <v>1</v>
      </c>
      <c r="O3238" s="713">
        <v>6</v>
      </c>
      <c r="P3238" s="695">
        <v>24626.92</v>
      </c>
      <c r="Q3238" s="323"/>
    </row>
    <row r="3239" spans="1:17" s="770" customFormat="1" ht="24">
      <c r="A3239" s="724" t="s">
        <v>18646</v>
      </c>
      <c r="B3239" s="693" t="s">
        <v>7484</v>
      </c>
      <c r="C3239" s="684" t="s">
        <v>73</v>
      </c>
      <c r="D3239" s="693" t="s">
        <v>8756</v>
      </c>
      <c r="E3239" s="746">
        <v>3700</v>
      </c>
      <c r="F3239" s="694" t="s">
        <v>6170</v>
      </c>
      <c r="G3239" s="693" t="s">
        <v>6171</v>
      </c>
      <c r="H3239" s="693" t="s">
        <v>1119</v>
      </c>
      <c r="I3239" s="693" t="s">
        <v>802</v>
      </c>
      <c r="J3239" s="828" t="s">
        <v>5598</v>
      </c>
      <c r="K3239" s="859">
        <v>3</v>
      </c>
      <c r="L3239" s="713">
        <v>12</v>
      </c>
      <c r="M3239" s="860">
        <v>44400</v>
      </c>
      <c r="N3239" s="858">
        <v>1</v>
      </c>
      <c r="O3239" s="713">
        <v>3</v>
      </c>
      <c r="P3239" s="695">
        <v>13201.14</v>
      </c>
      <c r="Q3239" s="323"/>
    </row>
    <row r="3240" spans="1:17" s="770" customFormat="1" ht="24">
      <c r="A3240" s="724" t="s">
        <v>18646</v>
      </c>
      <c r="B3240" s="693" t="s">
        <v>7484</v>
      </c>
      <c r="C3240" s="684" t="s">
        <v>73</v>
      </c>
      <c r="D3240" s="693" t="s">
        <v>18210</v>
      </c>
      <c r="E3240" s="746">
        <v>3000</v>
      </c>
      <c r="F3240" s="694" t="s">
        <v>6172</v>
      </c>
      <c r="G3240" s="693" t="s">
        <v>6173</v>
      </c>
      <c r="H3240" s="693" t="s">
        <v>1119</v>
      </c>
      <c r="I3240" s="693" t="s">
        <v>802</v>
      </c>
      <c r="J3240" s="828" t="s">
        <v>5598</v>
      </c>
      <c r="K3240" s="859">
        <v>4</v>
      </c>
      <c r="L3240" s="713">
        <v>12</v>
      </c>
      <c r="M3240" s="860">
        <v>36000</v>
      </c>
      <c r="N3240" s="858">
        <v>3</v>
      </c>
      <c r="O3240" s="713">
        <v>6</v>
      </c>
      <c r="P3240" s="695">
        <v>22226.92</v>
      </c>
      <c r="Q3240" s="323"/>
    </row>
    <row r="3241" spans="1:17" s="770" customFormat="1" ht="24">
      <c r="A3241" s="724" t="s">
        <v>18646</v>
      </c>
      <c r="B3241" s="693" t="s">
        <v>17790</v>
      </c>
      <c r="C3241" s="684" t="s">
        <v>73</v>
      </c>
      <c r="D3241" s="693" t="s">
        <v>18173</v>
      </c>
      <c r="E3241" s="746">
        <v>3500</v>
      </c>
      <c r="F3241" s="694" t="s">
        <v>6174</v>
      </c>
      <c r="G3241" s="693" t="s">
        <v>6175</v>
      </c>
      <c r="H3241" s="693" t="s">
        <v>1119</v>
      </c>
      <c r="I3241" s="693" t="s">
        <v>5851</v>
      </c>
      <c r="J3241" s="828" t="s">
        <v>5598</v>
      </c>
      <c r="K3241" s="859">
        <v>1</v>
      </c>
      <c r="L3241" s="713">
        <v>2</v>
      </c>
      <c r="M3241" s="860">
        <v>4226.8</v>
      </c>
      <c r="N3241" s="858">
        <v>1</v>
      </c>
      <c r="O3241" s="713">
        <v>5</v>
      </c>
      <c r="P3241" s="695">
        <v>12204.08</v>
      </c>
      <c r="Q3241" s="323"/>
    </row>
    <row r="3242" spans="1:17" s="770" customFormat="1" ht="24">
      <c r="A3242" s="724" t="s">
        <v>18646</v>
      </c>
      <c r="B3242" s="693" t="s">
        <v>17790</v>
      </c>
      <c r="C3242" s="684" t="s">
        <v>73</v>
      </c>
      <c r="D3242" s="693" t="s">
        <v>8702</v>
      </c>
      <c r="E3242" s="746">
        <v>5000</v>
      </c>
      <c r="F3242" s="694" t="s">
        <v>6176</v>
      </c>
      <c r="G3242" s="693" t="s">
        <v>6177</v>
      </c>
      <c r="H3242" s="693" t="s">
        <v>2051</v>
      </c>
      <c r="I3242" s="693" t="s">
        <v>802</v>
      </c>
      <c r="J3242" s="828" t="s">
        <v>5598</v>
      </c>
      <c r="K3242" s="859">
        <v>2</v>
      </c>
      <c r="L3242" s="713">
        <v>4</v>
      </c>
      <c r="M3242" s="860">
        <v>3753.6</v>
      </c>
      <c r="N3242" s="858">
        <v>1</v>
      </c>
      <c r="O3242" s="713">
        <v>6</v>
      </c>
      <c r="P3242" s="695">
        <v>22000</v>
      </c>
      <c r="Q3242" s="323"/>
    </row>
    <row r="3243" spans="1:17" s="770" customFormat="1" ht="24">
      <c r="A3243" s="724" t="s">
        <v>18646</v>
      </c>
      <c r="B3243" s="693" t="s">
        <v>7484</v>
      </c>
      <c r="C3243" s="684" t="s">
        <v>73</v>
      </c>
      <c r="D3243" s="693" t="s">
        <v>18225</v>
      </c>
      <c r="E3243" s="746">
        <v>6000</v>
      </c>
      <c r="F3243" s="694" t="s">
        <v>6178</v>
      </c>
      <c r="G3243" s="693" t="s">
        <v>6179</v>
      </c>
      <c r="H3243" s="693" t="s">
        <v>8671</v>
      </c>
      <c r="I3243" s="693" t="s">
        <v>802</v>
      </c>
      <c r="J3243" s="828" t="s">
        <v>5598</v>
      </c>
      <c r="K3243" s="859">
        <v>2</v>
      </c>
      <c r="L3243" s="713">
        <v>12</v>
      </c>
      <c r="M3243" s="860">
        <v>72000</v>
      </c>
      <c r="N3243" s="858">
        <v>2</v>
      </c>
      <c r="O3243" s="713">
        <v>6</v>
      </c>
      <c r="P3243" s="695">
        <v>40226.92</v>
      </c>
      <c r="Q3243" s="323"/>
    </row>
    <row r="3244" spans="1:17" s="770" customFormat="1" ht="24">
      <c r="A3244" s="724" t="s">
        <v>18646</v>
      </c>
      <c r="B3244" s="693" t="s">
        <v>7484</v>
      </c>
      <c r="C3244" s="684" t="s">
        <v>73</v>
      </c>
      <c r="D3244" s="693" t="s">
        <v>8756</v>
      </c>
      <c r="E3244" s="746">
        <v>3000</v>
      </c>
      <c r="F3244" s="694" t="s">
        <v>6180</v>
      </c>
      <c r="G3244" s="693" t="s">
        <v>6181</v>
      </c>
      <c r="H3244" s="693" t="s">
        <v>1119</v>
      </c>
      <c r="I3244" s="693" t="s">
        <v>802</v>
      </c>
      <c r="J3244" s="828" t="s">
        <v>5598</v>
      </c>
      <c r="K3244" s="859">
        <v>1</v>
      </c>
      <c r="L3244" s="713">
        <v>1</v>
      </c>
      <c r="M3244" s="860">
        <v>3000</v>
      </c>
      <c r="N3244" s="858">
        <v>2</v>
      </c>
      <c r="O3244" s="713">
        <v>6</v>
      </c>
      <c r="P3244" s="695">
        <v>22226.92</v>
      </c>
      <c r="Q3244" s="323"/>
    </row>
    <row r="3245" spans="1:17" s="770" customFormat="1" ht="24">
      <c r="A3245" s="724" t="s">
        <v>18646</v>
      </c>
      <c r="B3245" s="693" t="s">
        <v>7484</v>
      </c>
      <c r="C3245" s="684" t="s">
        <v>73</v>
      </c>
      <c r="D3245" s="693" t="s">
        <v>8756</v>
      </c>
      <c r="E3245" s="746">
        <v>3700</v>
      </c>
      <c r="F3245" s="694" t="s">
        <v>6182</v>
      </c>
      <c r="G3245" s="693" t="s">
        <v>6183</v>
      </c>
      <c r="H3245" s="693" t="s">
        <v>1119</v>
      </c>
      <c r="I3245" s="693" t="s">
        <v>5840</v>
      </c>
      <c r="J3245" s="828" t="s">
        <v>5598</v>
      </c>
      <c r="K3245" s="859">
        <v>3</v>
      </c>
      <c r="L3245" s="713">
        <v>12</v>
      </c>
      <c r="M3245" s="860">
        <v>44400</v>
      </c>
      <c r="N3245" s="858">
        <v>1</v>
      </c>
      <c r="O3245" s="713">
        <v>6</v>
      </c>
      <c r="P3245" s="695">
        <v>26426.92</v>
      </c>
      <c r="Q3245" s="323"/>
    </row>
    <row r="3246" spans="1:17" s="770" customFormat="1" ht="24">
      <c r="A3246" s="724" t="s">
        <v>18646</v>
      </c>
      <c r="B3246" s="693" t="s">
        <v>7484</v>
      </c>
      <c r="C3246" s="684" t="s">
        <v>73</v>
      </c>
      <c r="D3246" s="693" t="s">
        <v>4197</v>
      </c>
      <c r="E3246" s="746">
        <v>6000</v>
      </c>
      <c r="F3246" s="694" t="s">
        <v>6184</v>
      </c>
      <c r="G3246" s="693" t="s">
        <v>6185</v>
      </c>
      <c r="H3246" s="693" t="s">
        <v>1119</v>
      </c>
      <c r="I3246" s="693" t="s">
        <v>5840</v>
      </c>
      <c r="J3246" s="828" t="s">
        <v>5598</v>
      </c>
      <c r="K3246" s="859">
        <v>2</v>
      </c>
      <c r="L3246" s="713">
        <v>9</v>
      </c>
      <c r="M3246" s="860">
        <v>54000</v>
      </c>
      <c r="N3246" s="858">
        <v>2</v>
      </c>
      <c r="O3246" s="713">
        <v>6</v>
      </c>
      <c r="P3246" s="695">
        <v>40226.92</v>
      </c>
      <c r="Q3246" s="323"/>
    </row>
    <row r="3247" spans="1:17" s="770" customFormat="1" ht="24">
      <c r="A3247" s="724" t="s">
        <v>18646</v>
      </c>
      <c r="B3247" s="693" t="s">
        <v>17790</v>
      </c>
      <c r="C3247" s="684" t="s">
        <v>73</v>
      </c>
      <c r="D3247" s="693" t="s">
        <v>18226</v>
      </c>
      <c r="E3247" s="746">
        <v>13000</v>
      </c>
      <c r="F3247" s="694" t="s">
        <v>6186</v>
      </c>
      <c r="G3247" s="693" t="s">
        <v>6187</v>
      </c>
      <c r="H3247" s="693" t="s">
        <v>8886</v>
      </c>
      <c r="I3247" s="693" t="s">
        <v>5851</v>
      </c>
      <c r="J3247" s="828" t="s">
        <v>5598</v>
      </c>
      <c r="K3247" s="859">
        <v>1</v>
      </c>
      <c r="L3247" s="713">
        <v>4</v>
      </c>
      <c r="M3247" s="860">
        <v>15570.35</v>
      </c>
      <c r="N3247" s="858">
        <v>2</v>
      </c>
      <c r="O3247" s="713">
        <v>6</v>
      </c>
      <c r="P3247" s="695">
        <v>44000</v>
      </c>
      <c r="Q3247" s="323"/>
    </row>
    <row r="3248" spans="1:17" s="770" customFormat="1" ht="24">
      <c r="A3248" s="724" t="s">
        <v>18646</v>
      </c>
      <c r="B3248" s="693" t="s">
        <v>7484</v>
      </c>
      <c r="C3248" s="684" t="s">
        <v>73</v>
      </c>
      <c r="D3248" s="693" t="s">
        <v>17292</v>
      </c>
      <c r="E3248" s="746">
        <v>6500</v>
      </c>
      <c r="F3248" s="694" t="s">
        <v>6188</v>
      </c>
      <c r="G3248" s="693" t="s">
        <v>6189</v>
      </c>
      <c r="H3248" s="693" t="s">
        <v>956</v>
      </c>
      <c r="I3248" s="693" t="s">
        <v>5840</v>
      </c>
      <c r="J3248" s="828" t="s">
        <v>5598</v>
      </c>
      <c r="K3248" s="859">
        <v>2</v>
      </c>
      <c r="L3248" s="713">
        <v>6</v>
      </c>
      <c r="M3248" s="860">
        <v>39000</v>
      </c>
      <c r="N3248" s="858">
        <v>1</v>
      </c>
      <c r="O3248" s="713">
        <v>6</v>
      </c>
      <c r="P3248" s="695">
        <v>43226.92</v>
      </c>
      <c r="Q3248" s="323"/>
    </row>
    <row r="3249" spans="1:17" s="770" customFormat="1" ht="84">
      <c r="A3249" s="724" t="s">
        <v>18646</v>
      </c>
      <c r="B3249" s="693" t="s">
        <v>7484</v>
      </c>
      <c r="C3249" s="684" t="s">
        <v>73</v>
      </c>
      <c r="D3249" s="693" t="s">
        <v>18227</v>
      </c>
      <c r="E3249" s="746">
        <v>7000</v>
      </c>
      <c r="F3249" s="694" t="s">
        <v>6190</v>
      </c>
      <c r="G3249" s="693" t="s">
        <v>6191</v>
      </c>
      <c r="H3249" s="693" t="s">
        <v>1880</v>
      </c>
      <c r="I3249" s="693" t="s">
        <v>802</v>
      </c>
      <c r="J3249" s="828" t="s">
        <v>5598</v>
      </c>
      <c r="K3249" s="859">
        <v>6</v>
      </c>
      <c r="L3249" s="713">
        <v>12</v>
      </c>
      <c r="M3249" s="860">
        <v>84000</v>
      </c>
      <c r="N3249" s="858">
        <v>2</v>
      </c>
      <c r="O3249" s="713">
        <v>6</v>
      </c>
      <c r="P3249" s="695">
        <v>49226.92</v>
      </c>
      <c r="Q3249" s="323"/>
    </row>
    <row r="3250" spans="1:17" s="770" customFormat="1" ht="36">
      <c r="A3250" s="724" t="s">
        <v>18646</v>
      </c>
      <c r="B3250" s="693" t="s">
        <v>17790</v>
      </c>
      <c r="C3250" s="684" t="s">
        <v>73</v>
      </c>
      <c r="D3250" s="693" t="s">
        <v>4197</v>
      </c>
      <c r="E3250" s="746">
        <v>4000</v>
      </c>
      <c r="F3250" s="694" t="s">
        <v>6192</v>
      </c>
      <c r="G3250" s="693" t="s">
        <v>6193</v>
      </c>
      <c r="H3250" s="693" t="s">
        <v>1119</v>
      </c>
      <c r="I3250" s="693" t="s">
        <v>5840</v>
      </c>
      <c r="J3250" s="828" t="s">
        <v>5598</v>
      </c>
      <c r="K3250" s="859">
        <v>1</v>
      </c>
      <c r="L3250" s="713">
        <v>2</v>
      </c>
      <c r="M3250" s="860">
        <v>5000</v>
      </c>
      <c r="N3250" s="858">
        <v>2</v>
      </c>
      <c r="O3250" s="713">
        <v>6</v>
      </c>
      <c r="P3250" s="695">
        <v>16000</v>
      </c>
      <c r="Q3250" s="323"/>
    </row>
    <row r="3251" spans="1:17" s="770" customFormat="1" ht="24">
      <c r="A3251" s="724" t="s">
        <v>18646</v>
      </c>
      <c r="B3251" s="693" t="s">
        <v>7484</v>
      </c>
      <c r="C3251" s="684" t="s">
        <v>73</v>
      </c>
      <c r="D3251" s="693" t="s">
        <v>6648</v>
      </c>
      <c r="E3251" s="746">
        <v>2500</v>
      </c>
      <c r="F3251" s="694" t="s">
        <v>6194</v>
      </c>
      <c r="G3251" s="693" t="s">
        <v>6195</v>
      </c>
      <c r="H3251" s="693" t="s">
        <v>5617</v>
      </c>
      <c r="I3251" s="693" t="s">
        <v>802</v>
      </c>
      <c r="J3251" s="828" t="s">
        <v>5598</v>
      </c>
      <c r="K3251" s="859">
        <v>4</v>
      </c>
      <c r="L3251" s="713">
        <v>12</v>
      </c>
      <c r="M3251" s="860">
        <v>30000</v>
      </c>
      <c r="N3251" s="858">
        <v>2</v>
      </c>
      <c r="O3251" s="713">
        <v>6</v>
      </c>
      <c r="P3251" s="695">
        <v>19226.919999999998</v>
      </c>
      <c r="Q3251" s="323"/>
    </row>
    <row r="3252" spans="1:17" s="770" customFormat="1" ht="24">
      <c r="A3252" s="724" t="s">
        <v>18646</v>
      </c>
      <c r="B3252" s="693" t="s">
        <v>7484</v>
      </c>
      <c r="C3252" s="684" t="s">
        <v>73</v>
      </c>
      <c r="D3252" s="693" t="s">
        <v>4197</v>
      </c>
      <c r="E3252" s="746">
        <v>7500</v>
      </c>
      <c r="F3252" s="694" t="s">
        <v>6196</v>
      </c>
      <c r="G3252" s="693" t="s">
        <v>6197</v>
      </c>
      <c r="H3252" s="693" t="s">
        <v>1119</v>
      </c>
      <c r="I3252" s="693" t="s">
        <v>5840</v>
      </c>
      <c r="J3252" s="828" t="s">
        <v>5598</v>
      </c>
      <c r="K3252" s="859">
        <v>2</v>
      </c>
      <c r="L3252" s="713">
        <v>11</v>
      </c>
      <c r="M3252" s="860">
        <v>82500</v>
      </c>
      <c r="N3252" s="858">
        <v>1</v>
      </c>
      <c r="O3252" s="713">
        <v>6</v>
      </c>
      <c r="P3252" s="695">
        <v>49226.92</v>
      </c>
      <c r="Q3252" s="323"/>
    </row>
    <row r="3253" spans="1:17" s="770" customFormat="1" ht="84">
      <c r="A3253" s="724" t="s">
        <v>18646</v>
      </c>
      <c r="B3253" s="693" t="s">
        <v>7484</v>
      </c>
      <c r="C3253" s="684" t="s">
        <v>73</v>
      </c>
      <c r="D3253" s="693" t="s">
        <v>18228</v>
      </c>
      <c r="E3253" s="746">
        <v>7000</v>
      </c>
      <c r="F3253" s="694" t="s">
        <v>6198</v>
      </c>
      <c r="G3253" s="693" t="s">
        <v>6199</v>
      </c>
      <c r="H3253" s="693" t="s">
        <v>7198</v>
      </c>
      <c r="I3253" s="693" t="s">
        <v>5840</v>
      </c>
      <c r="J3253" s="828" t="s">
        <v>5598</v>
      </c>
      <c r="K3253" s="859">
        <v>2</v>
      </c>
      <c r="L3253" s="713">
        <v>12</v>
      </c>
      <c r="M3253" s="860">
        <v>84000</v>
      </c>
      <c r="N3253" s="858">
        <v>1</v>
      </c>
      <c r="O3253" s="713">
        <v>6</v>
      </c>
      <c r="P3253" s="695">
        <v>48226.92</v>
      </c>
      <c r="Q3253" s="323"/>
    </row>
    <row r="3254" spans="1:17" s="770" customFormat="1" ht="24">
      <c r="A3254" s="724" t="s">
        <v>18646</v>
      </c>
      <c r="B3254" s="693" t="s">
        <v>7484</v>
      </c>
      <c r="C3254" s="684" t="s">
        <v>73</v>
      </c>
      <c r="D3254" s="693" t="s">
        <v>18202</v>
      </c>
      <c r="E3254" s="746">
        <v>3000</v>
      </c>
      <c r="F3254" s="694" t="s">
        <v>6200</v>
      </c>
      <c r="G3254" s="693" t="s">
        <v>6201</v>
      </c>
      <c r="H3254" s="693" t="s">
        <v>1119</v>
      </c>
      <c r="I3254" s="693" t="s">
        <v>5840</v>
      </c>
      <c r="J3254" s="828" t="s">
        <v>5598</v>
      </c>
      <c r="K3254" s="859">
        <v>2</v>
      </c>
      <c r="L3254" s="713">
        <v>12</v>
      </c>
      <c r="M3254" s="860">
        <v>36000</v>
      </c>
      <c r="N3254" s="858">
        <v>1</v>
      </c>
      <c r="O3254" s="713">
        <v>6</v>
      </c>
      <c r="P3254" s="695">
        <v>24226.92</v>
      </c>
      <c r="Q3254" s="323"/>
    </row>
    <row r="3255" spans="1:17" s="770" customFormat="1" ht="24">
      <c r="A3255" s="724" t="s">
        <v>18646</v>
      </c>
      <c r="B3255" s="693" t="s">
        <v>7484</v>
      </c>
      <c r="C3255" s="684" t="s">
        <v>73</v>
      </c>
      <c r="D3255" s="693" t="s">
        <v>18229</v>
      </c>
      <c r="E3255" s="746">
        <v>2500</v>
      </c>
      <c r="F3255" s="694" t="s">
        <v>6202</v>
      </c>
      <c r="G3255" s="693" t="s">
        <v>6203</v>
      </c>
      <c r="H3255" s="693" t="s">
        <v>4682</v>
      </c>
      <c r="I3255" s="693" t="s">
        <v>4118</v>
      </c>
      <c r="J3255" s="828" t="s">
        <v>5598</v>
      </c>
      <c r="K3255" s="859">
        <v>2</v>
      </c>
      <c r="L3255" s="713">
        <v>12</v>
      </c>
      <c r="M3255" s="860">
        <v>30000</v>
      </c>
      <c r="N3255" s="858">
        <v>1</v>
      </c>
      <c r="O3255" s="713">
        <v>6</v>
      </c>
      <c r="P3255" s="695">
        <v>19226.919999999998</v>
      </c>
      <c r="Q3255" s="323"/>
    </row>
    <row r="3256" spans="1:17" s="770" customFormat="1" ht="24">
      <c r="A3256" s="724" t="s">
        <v>18646</v>
      </c>
      <c r="B3256" s="693" t="s">
        <v>7484</v>
      </c>
      <c r="C3256" s="684" t="s">
        <v>73</v>
      </c>
      <c r="D3256" s="693" t="s">
        <v>18218</v>
      </c>
      <c r="E3256" s="746">
        <v>2000</v>
      </c>
      <c r="F3256" s="694" t="s">
        <v>6204</v>
      </c>
      <c r="G3256" s="693" t="s">
        <v>6205</v>
      </c>
      <c r="H3256" s="693" t="s">
        <v>8671</v>
      </c>
      <c r="I3256" s="693" t="s">
        <v>802</v>
      </c>
      <c r="J3256" s="828" t="s">
        <v>5598</v>
      </c>
      <c r="K3256" s="859">
        <v>1</v>
      </c>
      <c r="L3256" s="713">
        <v>1</v>
      </c>
      <c r="M3256" s="860">
        <v>2000</v>
      </c>
      <c r="N3256" s="858">
        <v>1</v>
      </c>
      <c r="O3256" s="713">
        <v>6</v>
      </c>
      <c r="P3256" s="695">
        <v>16226.92</v>
      </c>
      <c r="Q3256" s="323"/>
    </row>
    <row r="3257" spans="1:17" s="770" customFormat="1" ht="24">
      <c r="A3257" s="724" t="s">
        <v>18646</v>
      </c>
      <c r="B3257" s="693" t="s">
        <v>17790</v>
      </c>
      <c r="C3257" s="684" t="s">
        <v>73</v>
      </c>
      <c r="D3257" s="693" t="s">
        <v>17842</v>
      </c>
      <c r="E3257" s="746">
        <v>4500</v>
      </c>
      <c r="F3257" s="694" t="s">
        <v>6206</v>
      </c>
      <c r="G3257" s="693" t="s">
        <v>6207</v>
      </c>
      <c r="H3257" s="693" t="s">
        <v>2051</v>
      </c>
      <c r="I3257" s="693" t="s">
        <v>802</v>
      </c>
      <c r="J3257" s="828" t="s">
        <v>5598</v>
      </c>
      <c r="K3257" s="859">
        <v>1</v>
      </c>
      <c r="L3257" s="713">
        <v>5</v>
      </c>
      <c r="M3257" s="860">
        <v>9660.130000000001</v>
      </c>
      <c r="N3257" s="858">
        <v>1</v>
      </c>
      <c r="O3257" s="713">
        <v>6</v>
      </c>
      <c r="P3257" s="695">
        <v>14000</v>
      </c>
      <c r="Q3257" s="323"/>
    </row>
    <row r="3258" spans="1:17" s="770" customFormat="1" ht="24">
      <c r="A3258" s="724" t="s">
        <v>18646</v>
      </c>
      <c r="B3258" s="693" t="s">
        <v>17790</v>
      </c>
      <c r="C3258" s="684" t="s">
        <v>73</v>
      </c>
      <c r="D3258" s="693" t="s">
        <v>18230</v>
      </c>
      <c r="E3258" s="746">
        <v>4000</v>
      </c>
      <c r="F3258" s="694" t="s">
        <v>6208</v>
      </c>
      <c r="G3258" s="693" t="s">
        <v>6209</v>
      </c>
      <c r="H3258" s="693" t="s">
        <v>888</v>
      </c>
      <c r="I3258" s="693" t="s">
        <v>5840</v>
      </c>
      <c r="J3258" s="828" t="s">
        <v>5598</v>
      </c>
      <c r="K3258" s="859">
        <v>1</v>
      </c>
      <c r="L3258" s="713">
        <v>3</v>
      </c>
      <c r="M3258" s="860">
        <v>6640.2</v>
      </c>
      <c r="N3258" s="858">
        <v>1</v>
      </c>
      <c r="O3258" s="713">
        <v>6</v>
      </c>
      <c r="P3258" s="695">
        <v>15000</v>
      </c>
      <c r="Q3258" s="323"/>
    </row>
    <row r="3259" spans="1:17" s="770" customFormat="1" ht="24">
      <c r="A3259" s="724" t="s">
        <v>18646</v>
      </c>
      <c r="B3259" s="693" t="s">
        <v>17790</v>
      </c>
      <c r="C3259" s="684" t="s">
        <v>73</v>
      </c>
      <c r="D3259" s="693" t="s">
        <v>8756</v>
      </c>
      <c r="E3259" s="746">
        <v>4500</v>
      </c>
      <c r="F3259" s="694" t="s">
        <v>6210</v>
      </c>
      <c r="G3259" s="693" t="s">
        <v>6211</v>
      </c>
      <c r="H3259" s="693" t="s">
        <v>1119</v>
      </c>
      <c r="I3259" s="693" t="s">
        <v>802</v>
      </c>
      <c r="J3259" s="828" t="s">
        <v>5598</v>
      </c>
      <c r="K3259" s="859">
        <v>1</v>
      </c>
      <c r="L3259" s="713">
        <v>2</v>
      </c>
      <c r="M3259" s="860">
        <v>3326.8</v>
      </c>
      <c r="N3259" s="858">
        <v>1</v>
      </c>
      <c r="O3259" s="713">
        <v>6</v>
      </c>
      <c r="P3259" s="695">
        <v>15000</v>
      </c>
      <c r="Q3259" s="323"/>
    </row>
    <row r="3260" spans="1:17" s="770" customFormat="1" ht="24">
      <c r="A3260" s="724" t="s">
        <v>18646</v>
      </c>
      <c r="B3260" s="693" t="s">
        <v>17790</v>
      </c>
      <c r="C3260" s="684" t="s">
        <v>73</v>
      </c>
      <c r="D3260" s="693" t="s">
        <v>8756</v>
      </c>
      <c r="E3260" s="746">
        <v>3000</v>
      </c>
      <c r="F3260" s="694" t="s">
        <v>6212</v>
      </c>
      <c r="G3260" s="693" t="s">
        <v>6213</v>
      </c>
      <c r="H3260" s="693" t="s">
        <v>1119</v>
      </c>
      <c r="I3260" s="693" t="s">
        <v>5851</v>
      </c>
      <c r="J3260" s="828" t="s">
        <v>5598</v>
      </c>
      <c r="K3260" s="859">
        <v>1</v>
      </c>
      <c r="L3260" s="713">
        <v>2</v>
      </c>
      <c r="M3260" s="860">
        <v>3326.8</v>
      </c>
      <c r="N3260" s="858">
        <v>2</v>
      </c>
      <c r="O3260" s="713">
        <v>6</v>
      </c>
      <c r="P3260" s="695">
        <v>12000</v>
      </c>
      <c r="Q3260" s="323"/>
    </row>
    <row r="3261" spans="1:17" s="770" customFormat="1" ht="36">
      <c r="A3261" s="724" t="s">
        <v>18646</v>
      </c>
      <c r="B3261" s="693" t="s">
        <v>17790</v>
      </c>
      <c r="C3261" s="684" t="s">
        <v>73</v>
      </c>
      <c r="D3261" s="693" t="s">
        <v>8756</v>
      </c>
      <c r="E3261" s="746">
        <v>5000</v>
      </c>
      <c r="F3261" s="694" t="s">
        <v>6214</v>
      </c>
      <c r="G3261" s="693" t="s">
        <v>6215</v>
      </c>
      <c r="H3261" s="693" t="s">
        <v>1119</v>
      </c>
      <c r="I3261" s="693" t="s">
        <v>5851</v>
      </c>
      <c r="J3261" s="828" t="s">
        <v>5598</v>
      </c>
      <c r="K3261" s="859">
        <v>1</v>
      </c>
      <c r="L3261" s="713">
        <v>2</v>
      </c>
      <c r="M3261" s="860">
        <v>5560.13</v>
      </c>
      <c r="N3261" s="858">
        <v>1</v>
      </c>
      <c r="O3261" s="713">
        <v>6</v>
      </c>
      <c r="P3261" s="695">
        <v>16000</v>
      </c>
      <c r="Q3261" s="323"/>
    </row>
    <row r="3262" spans="1:17" s="770" customFormat="1" ht="24">
      <c r="A3262" s="724" t="s">
        <v>18646</v>
      </c>
      <c r="B3262" s="693" t="s">
        <v>17790</v>
      </c>
      <c r="C3262" s="684" t="s">
        <v>73</v>
      </c>
      <c r="D3262" s="693" t="s">
        <v>1514</v>
      </c>
      <c r="E3262" s="746">
        <v>4000</v>
      </c>
      <c r="F3262" s="694" t="s">
        <v>6216</v>
      </c>
      <c r="G3262" s="693" t="s">
        <v>6217</v>
      </c>
      <c r="H3262" s="693" t="s">
        <v>888</v>
      </c>
      <c r="I3262" s="693" t="s">
        <v>802</v>
      </c>
      <c r="J3262" s="828" t="s">
        <v>5598</v>
      </c>
      <c r="K3262" s="859">
        <v>2</v>
      </c>
      <c r="L3262" s="713">
        <v>2</v>
      </c>
      <c r="M3262" s="860">
        <v>5000</v>
      </c>
      <c r="N3262" s="858">
        <v>1</v>
      </c>
      <c r="O3262" s="713">
        <v>6</v>
      </c>
      <c r="P3262" s="695">
        <v>15500</v>
      </c>
      <c r="Q3262" s="323"/>
    </row>
    <row r="3263" spans="1:17" s="770" customFormat="1" ht="24">
      <c r="A3263" s="724" t="s">
        <v>18646</v>
      </c>
      <c r="B3263" s="693" t="s">
        <v>7484</v>
      </c>
      <c r="C3263" s="684" t="s">
        <v>73</v>
      </c>
      <c r="D3263" s="693" t="s">
        <v>8756</v>
      </c>
      <c r="E3263" s="746">
        <v>3000</v>
      </c>
      <c r="F3263" s="694" t="s">
        <v>6218</v>
      </c>
      <c r="G3263" s="693" t="s">
        <v>6219</v>
      </c>
      <c r="H3263" s="693" t="s">
        <v>1119</v>
      </c>
      <c r="I3263" s="693" t="s">
        <v>5840</v>
      </c>
      <c r="J3263" s="828" t="s">
        <v>5598</v>
      </c>
      <c r="K3263" s="859">
        <v>2</v>
      </c>
      <c r="L3263" s="713">
        <v>8</v>
      </c>
      <c r="M3263" s="860">
        <v>24000</v>
      </c>
      <c r="N3263" s="858">
        <v>1</v>
      </c>
      <c r="O3263" s="713">
        <v>6</v>
      </c>
      <c r="P3263" s="695">
        <v>22226.92</v>
      </c>
      <c r="Q3263" s="323"/>
    </row>
    <row r="3264" spans="1:17" s="770" customFormat="1" ht="24">
      <c r="A3264" s="724" t="s">
        <v>18646</v>
      </c>
      <c r="B3264" s="693" t="s">
        <v>7484</v>
      </c>
      <c r="C3264" s="684" t="s">
        <v>73</v>
      </c>
      <c r="D3264" s="693" t="s">
        <v>8756</v>
      </c>
      <c r="E3264" s="746">
        <v>3700</v>
      </c>
      <c r="F3264" s="694" t="s">
        <v>6220</v>
      </c>
      <c r="G3264" s="693" t="s">
        <v>6221</v>
      </c>
      <c r="H3264" s="693" t="s">
        <v>1119</v>
      </c>
      <c r="I3264" s="693" t="s">
        <v>802</v>
      </c>
      <c r="J3264" s="828" t="s">
        <v>5598</v>
      </c>
      <c r="K3264" s="859">
        <v>3</v>
      </c>
      <c r="L3264" s="713">
        <v>12</v>
      </c>
      <c r="M3264" s="860">
        <v>44400</v>
      </c>
      <c r="N3264" s="858">
        <v>1</v>
      </c>
      <c r="O3264" s="713">
        <v>6</v>
      </c>
      <c r="P3264" s="695">
        <v>26426.92</v>
      </c>
      <c r="Q3264" s="323"/>
    </row>
    <row r="3265" spans="1:17" s="770" customFormat="1" ht="60">
      <c r="A3265" s="724" t="s">
        <v>18646</v>
      </c>
      <c r="B3265" s="693" t="s">
        <v>7484</v>
      </c>
      <c r="C3265" s="684" t="s">
        <v>73</v>
      </c>
      <c r="D3265" s="693" t="s">
        <v>18231</v>
      </c>
      <c r="E3265" s="746">
        <v>5000</v>
      </c>
      <c r="F3265" s="694" t="s">
        <v>6222</v>
      </c>
      <c r="G3265" s="693" t="s">
        <v>6223</v>
      </c>
      <c r="H3265" s="693" t="s">
        <v>2051</v>
      </c>
      <c r="I3265" s="693" t="s">
        <v>5840</v>
      </c>
      <c r="J3265" s="828" t="s">
        <v>5598</v>
      </c>
      <c r="K3265" s="859">
        <v>1</v>
      </c>
      <c r="L3265" s="713">
        <v>12</v>
      </c>
      <c r="M3265" s="860">
        <v>60000</v>
      </c>
      <c r="N3265" s="858">
        <v>1</v>
      </c>
      <c r="O3265" s="713">
        <v>6</v>
      </c>
      <c r="P3265" s="695">
        <v>52226.92</v>
      </c>
      <c r="Q3265" s="323"/>
    </row>
    <row r="3266" spans="1:17" s="770" customFormat="1" ht="24">
      <c r="A3266" s="724" t="s">
        <v>18646</v>
      </c>
      <c r="B3266" s="693" t="s">
        <v>7484</v>
      </c>
      <c r="C3266" s="684" t="s">
        <v>73</v>
      </c>
      <c r="D3266" s="693" t="s">
        <v>17842</v>
      </c>
      <c r="E3266" s="746">
        <v>3500</v>
      </c>
      <c r="F3266" s="694" t="s">
        <v>6224</v>
      </c>
      <c r="G3266" s="693" t="s">
        <v>6225</v>
      </c>
      <c r="H3266" s="693" t="s">
        <v>2051</v>
      </c>
      <c r="I3266" s="693" t="s">
        <v>802</v>
      </c>
      <c r="J3266" s="828" t="s">
        <v>5598</v>
      </c>
      <c r="K3266" s="859">
        <v>2</v>
      </c>
      <c r="L3266" s="713">
        <v>12</v>
      </c>
      <c r="M3266" s="860">
        <v>42000</v>
      </c>
      <c r="N3266" s="858">
        <v>1</v>
      </c>
      <c r="O3266" s="713">
        <v>6</v>
      </c>
      <c r="P3266" s="695">
        <v>29226.92</v>
      </c>
      <c r="Q3266" s="323"/>
    </row>
    <row r="3267" spans="1:17" s="770" customFormat="1" ht="24">
      <c r="A3267" s="724" t="s">
        <v>18646</v>
      </c>
      <c r="B3267" s="693" t="s">
        <v>7484</v>
      </c>
      <c r="C3267" s="684" t="s">
        <v>73</v>
      </c>
      <c r="D3267" s="693" t="s">
        <v>8756</v>
      </c>
      <c r="E3267" s="746">
        <v>3700</v>
      </c>
      <c r="F3267" s="694" t="s">
        <v>6226</v>
      </c>
      <c r="G3267" s="693" t="s">
        <v>6227</v>
      </c>
      <c r="H3267" s="693" t="s">
        <v>1119</v>
      </c>
      <c r="I3267" s="693" t="s">
        <v>771</v>
      </c>
      <c r="J3267" s="828" t="s">
        <v>5598</v>
      </c>
      <c r="K3267" s="859">
        <v>3</v>
      </c>
      <c r="L3267" s="713">
        <v>9</v>
      </c>
      <c r="M3267" s="860">
        <v>33300</v>
      </c>
      <c r="N3267" s="858">
        <v>0</v>
      </c>
      <c r="O3267" s="713">
        <v>0</v>
      </c>
      <c r="P3267" s="695">
        <v>0</v>
      </c>
      <c r="Q3267" s="323"/>
    </row>
    <row r="3268" spans="1:17" s="770" customFormat="1" ht="24">
      <c r="A3268" s="724" t="s">
        <v>18646</v>
      </c>
      <c r="B3268" s="693" t="s">
        <v>7484</v>
      </c>
      <c r="C3268" s="684" t="s">
        <v>73</v>
      </c>
      <c r="D3268" s="693" t="s">
        <v>8756</v>
      </c>
      <c r="E3268" s="746">
        <v>3700</v>
      </c>
      <c r="F3268" s="694" t="s">
        <v>6228</v>
      </c>
      <c r="G3268" s="693" t="s">
        <v>6229</v>
      </c>
      <c r="H3268" s="693" t="s">
        <v>1119</v>
      </c>
      <c r="I3268" s="693" t="s">
        <v>802</v>
      </c>
      <c r="J3268" s="828" t="s">
        <v>5598</v>
      </c>
      <c r="K3268" s="859">
        <v>1</v>
      </c>
      <c r="L3268" s="713">
        <v>9</v>
      </c>
      <c r="M3268" s="860">
        <v>33300</v>
      </c>
      <c r="N3268" s="858">
        <v>0</v>
      </c>
      <c r="O3268" s="713">
        <v>0</v>
      </c>
      <c r="P3268" s="695">
        <v>0</v>
      </c>
      <c r="Q3268" s="323"/>
    </row>
    <row r="3269" spans="1:17" s="770" customFormat="1" ht="24">
      <c r="A3269" s="724" t="s">
        <v>18646</v>
      </c>
      <c r="B3269" s="693" t="s">
        <v>7484</v>
      </c>
      <c r="C3269" s="684" t="s">
        <v>73</v>
      </c>
      <c r="D3269" s="693" t="s">
        <v>18210</v>
      </c>
      <c r="E3269" s="746">
        <v>3000</v>
      </c>
      <c r="F3269" s="694" t="s">
        <v>6230</v>
      </c>
      <c r="G3269" s="693" t="s">
        <v>6231</v>
      </c>
      <c r="H3269" s="693" t="s">
        <v>1119</v>
      </c>
      <c r="I3269" s="693" t="s">
        <v>802</v>
      </c>
      <c r="J3269" s="828" t="s">
        <v>5598</v>
      </c>
      <c r="K3269" s="859">
        <v>2</v>
      </c>
      <c r="L3269" s="713">
        <v>11</v>
      </c>
      <c r="M3269" s="860">
        <v>33000</v>
      </c>
      <c r="N3269" s="858">
        <v>0</v>
      </c>
      <c r="O3269" s="713">
        <v>0</v>
      </c>
      <c r="P3269" s="695">
        <v>0</v>
      </c>
      <c r="Q3269" s="323"/>
    </row>
    <row r="3270" spans="1:17" s="770" customFormat="1" ht="24">
      <c r="A3270" s="724" t="s">
        <v>18646</v>
      </c>
      <c r="B3270" s="693" t="s">
        <v>7484</v>
      </c>
      <c r="C3270" s="684" t="s">
        <v>73</v>
      </c>
      <c r="D3270" s="693" t="s">
        <v>8756</v>
      </c>
      <c r="E3270" s="746">
        <v>3700</v>
      </c>
      <c r="F3270" s="694" t="s">
        <v>6232</v>
      </c>
      <c r="G3270" s="693" t="s">
        <v>6233</v>
      </c>
      <c r="H3270" s="693" t="s">
        <v>1119</v>
      </c>
      <c r="I3270" s="693" t="s">
        <v>5840</v>
      </c>
      <c r="J3270" s="828" t="s">
        <v>5598</v>
      </c>
      <c r="K3270" s="859">
        <v>1</v>
      </c>
      <c r="L3270" s="713">
        <v>3</v>
      </c>
      <c r="M3270" s="860">
        <v>11100</v>
      </c>
      <c r="N3270" s="858">
        <v>0</v>
      </c>
      <c r="O3270" s="713">
        <v>0</v>
      </c>
      <c r="P3270" s="695">
        <v>0</v>
      </c>
      <c r="Q3270" s="323"/>
    </row>
    <row r="3271" spans="1:17" s="770" customFormat="1" ht="24">
      <c r="A3271" s="724" t="s">
        <v>18646</v>
      </c>
      <c r="B3271" s="693" t="s">
        <v>7484</v>
      </c>
      <c r="C3271" s="684" t="s">
        <v>73</v>
      </c>
      <c r="D3271" s="693" t="s">
        <v>8756</v>
      </c>
      <c r="E3271" s="746">
        <v>3000</v>
      </c>
      <c r="F3271" s="694" t="s">
        <v>6234</v>
      </c>
      <c r="G3271" s="693" t="s">
        <v>6235</v>
      </c>
      <c r="H3271" s="693" t="s">
        <v>1119</v>
      </c>
      <c r="I3271" s="693" t="s">
        <v>802</v>
      </c>
      <c r="J3271" s="828" t="s">
        <v>5598</v>
      </c>
      <c r="K3271" s="859">
        <v>2</v>
      </c>
      <c r="L3271" s="713">
        <v>8</v>
      </c>
      <c r="M3271" s="860">
        <v>24000</v>
      </c>
      <c r="N3271" s="858">
        <v>0</v>
      </c>
      <c r="O3271" s="713">
        <v>0</v>
      </c>
      <c r="P3271" s="695">
        <v>0</v>
      </c>
      <c r="Q3271" s="323"/>
    </row>
    <row r="3272" spans="1:17" s="770" customFormat="1" ht="24">
      <c r="A3272" s="724" t="s">
        <v>18646</v>
      </c>
      <c r="B3272" s="693" t="s">
        <v>7484</v>
      </c>
      <c r="C3272" s="684" t="s">
        <v>73</v>
      </c>
      <c r="D3272" s="693" t="s">
        <v>8756</v>
      </c>
      <c r="E3272" s="746">
        <v>3700</v>
      </c>
      <c r="F3272" s="694" t="s">
        <v>6236</v>
      </c>
      <c r="G3272" s="693" t="s">
        <v>6237</v>
      </c>
      <c r="H3272" s="693" t="s">
        <v>1119</v>
      </c>
      <c r="I3272" s="693" t="s">
        <v>802</v>
      </c>
      <c r="J3272" s="828" t="s">
        <v>5598</v>
      </c>
      <c r="K3272" s="859">
        <v>2</v>
      </c>
      <c r="L3272" s="713">
        <v>9</v>
      </c>
      <c r="M3272" s="860">
        <v>33300</v>
      </c>
      <c r="N3272" s="858">
        <v>0</v>
      </c>
      <c r="O3272" s="713">
        <v>0</v>
      </c>
      <c r="P3272" s="695">
        <v>0</v>
      </c>
      <c r="Q3272" s="323"/>
    </row>
    <row r="3273" spans="1:17" s="770" customFormat="1" ht="24">
      <c r="A3273" s="724" t="s">
        <v>18646</v>
      </c>
      <c r="B3273" s="693" t="s">
        <v>7484</v>
      </c>
      <c r="C3273" s="684" t="s">
        <v>73</v>
      </c>
      <c r="D3273" s="693" t="s">
        <v>8756</v>
      </c>
      <c r="E3273" s="746">
        <v>3700</v>
      </c>
      <c r="F3273" s="694" t="s">
        <v>6238</v>
      </c>
      <c r="G3273" s="693" t="s">
        <v>6239</v>
      </c>
      <c r="H3273" s="693" t="s">
        <v>1119</v>
      </c>
      <c r="I3273" s="693" t="s">
        <v>5840</v>
      </c>
      <c r="J3273" s="828" t="s">
        <v>5598</v>
      </c>
      <c r="K3273" s="859">
        <v>1</v>
      </c>
      <c r="L3273" s="713">
        <v>4</v>
      </c>
      <c r="M3273" s="860">
        <v>14800</v>
      </c>
      <c r="N3273" s="858">
        <v>0</v>
      </c>
      <c r="O3273" s="713">
        <v>0</v>
      </c>
      <c r="P3273" s="695">
        <v>0</v>
      </c>
      <c r="Q3273" s="323"/>
    </row>
    <row r="3274" spans="1:17" s="770" customFormat="1" ht="24">
      <c r="A3274" s="724" t="s">
        <v>18646</v>
      </c>
      <c r="B3274" s="693" t="s">
        <v>7484</v>
      </c>
      <c r="C3274" s="684" t="s">
        <v>73</v>
      </c>
      <c r="D3274" s="693" t="s">
        <v>18161</v>
      </c>
      <c r="E3274" s="746">
        <v>5800</v>
      </c>
      <c r="F3274" s="694" t="s">
        <v>6240</v>
      </c>
      <c r="G3274" s="693" t="s">
        <v>6241</v>
      </c>
      <c r="H3274" s="693" t="s">
        <v>7361</v>
      </c>
      <c r="I3274" s="693" t="s">
        <v>5840</v>
      </c>
      <c r="J3274" s="828" t="s">
        <v>5598</v>
      </c>
      <c r="K3274" s="859">
        <v>3</v>
      </c>
      <c r="L3274" s="713">
        <v>9</v>
      </c>
      <c r="M3274" s="860">
        <v>52200</v>
      </c>
      <c r="N3274" s="858">
        <v>0</v>
      </c>
      <c r="O3274" s="713">
        <v>0</v>
      </c>
      <c r="P3274" s="695">
        <v>0</v>
      </c>
      <c r="Q3274" s="323"/>
    </row>
    <row r="3275" spans="1:17" s="770" customFormat="1" ht="24">
      <c r="A3275" s="724" t="s">
        <v>18646</v>
      </c>
      <c r="B3275" s="693" t="s">
        <v>7484</v>
      </c>
      <c r="C3275" s="684" t="s">
        <v>73</v>
      </c>
      <c r="D3275" s="693" t="s">
        <v>18210</v>
      </c>
      <c r="E3275" s="746">
        <v>3000</v>
      </c>
      <c r="F3275" s="694" t="s">
        <v>6242</v>
      </c>
      <c r="G3275" s="693" t="s">
        <v>6243</v>
      </c>
      <c r="H3275" s="693" t="s">
        <v>1119</v>
      </c>
      <c r="I3275" s="693" t="s">
        <v>5840</v>
      </c>
      <c r="J3275" s="828" t="s">
        <v>5598</v>
      </c>
      <c r="K3275" s="859">
        <v>1</v>
      </c>
      <c r="L3275" s="713">
        <v>9</v>
      </c>
      <c r="M3275" s="860">
        <v>27000</v>
      </c>
      <c r="N3275" s="858">
        <v>0</v>
      </c>
      <c r="O3275" s="713">
        <v>0</v>
      </c>
      <c r="P3275" s="695">
        <v>0</v>
      </c>
      <c r="Q3275" s="323"/>
    </row>
    <row r="3276" spans="1:17" s="770" customFormat="1" ht="48">
      <c r="A3276" s="724" t="s">
        <v>18646</v>
      </c>
      <c r="B3276" s="693" t="s">
        <v>7484</v>
      </c>
      <c r="C3276" s="684" t="s">
        <v>73</v>
      </c>
      <c r="D3276" s="693" t="s">
        <v>18232</v>
      </c>
      <c r="E3276" s="746">
        <v>5000</v>
      </c>
      <c r="F3276" s="694" t="s">
        <v>6244</v>
      </c>
      <c r="G3276" s="693" t="s">
        <v>6245</v>
      </c>
      <c r="H3276" s="693" t="s">
        <v>7198</v>
      </c>
      <c r="I3276" s="693" t="s">
        <v>5840</v>
      </c>
      <c r="J3276" s="828" t="s">
        <v>5598</v>
      </c>
      <c r="K3276" s="859">
        <v>1</v>
      </c>
      <c r="L3276" s="713">
        <v>6</v>
      </c>
      <c r="M3276" s="860">
        <v>30000</v>
      </c>
      <c r="N3276" s="858">
        <v>0</v>
      </c>
      <c r="O3276" s="713">
        <v>0</v>
      </c>
      <c r="P3276" s="695">
        <v>0</v>
      </c>
      <c r="Q3276" s="323"/>
    </row>
    <row r="3277" spans="1:17" s="770" customFormat="1" ht="24">
      <c r="A3277" s="724" t="s">
        <v>18646</v>
      </c>
      <c r="B3277" s="693" t="s">
        <v>7484</v>
      </c>
      <c r="C3277" s="684" t="s">
        <v>73</v>
      </c>
      <c r="D3277" s="693" t="s">
        <v>8756</v>
      </c>
      <c r="E3277" s="746">
        <v>3700</v>
      </c>
      <c r="F3277" s="694" t="s">
        <v>6246</v>
      </c>
      <c r="G3277" s="693" t="s">
        <v>6247</v>
      </c>
      <c r="H3277" s="693" t="s">
        <v>1119</v>
      </c>
      <c r="I3277" s="693" t="s">
        <v>771</v>
      </c>
      <c r="J3277" s="828" t="s">
        <v>5598</v>
      </c>
      <c r="K3277" s="859">
        <v>1</v>
      </c>
      <c r="L3277" s="713">
        <v>3</v>
      </c>
      <c r="M3277" s="860">
        <v>11100</v>
      </c>
      <c r="N3277" s="858">
        <v>0</v>
      </c>
      <c r="O3277" s="713">
        <v>0</v>
      </c>
      <c r="P3277" s="695">
        <v>0</v>
      </c>
      <c r="Q3277" s="323"/>
    </row>
    <row r="3278" spans="1:17" s="770" customFormat="1" ht="24">
      <c r="A3278" s="724" t="s">
        <v>18646</v>
      </c>
      <c r="B3278" s="693" t="s">
        <v>7484</v>
      </c>
      <c r="C3278" s="684" t="s">
        <v>73</v>
      </c>
      <c r="D3278" s="693" t="s">
        <v>8756</v>
      </c>
      <c r="E3278" s="746">
        <v>3700</v>
      </c>
      <c r="F3278" s="694" t="s">
        <v>6248</v>
      </c>
      <c r="G3278" s="693" t="s">
        <v>6249</v>
      </c>
      <c r="H3278" s="693" t="s">
        <v>1119</v>
      </c>
      <c r="I3278" s="693" t="s">
        <v>5840</v>
      </c>
      <c r="J3278" s="828" t="s">
        <v>5598</v>
      </c>
      <c r="K3278" s="859">
        <v>2</v>
      </c>
      <c r="L3278" s="713">
        <v>9</v>
      </c>
      <c r="M3278" s="860">
        <v>33300</v>
      </c>
      <c r="N3278" s="858">
        <v>0</v>
      </c>
      <c r="O3278" s="713">
        <v>0</v>
      </c>
      <c r="P3278" s="695">
        <v>0</v>
      </c>
      <c r="Q3278" s="323"/>
    </row>
    <row r="3279" spans="1:17" s="770" customFormat="1" ht="24">
      <c r="A3279" s="724" t="s">
        <v>18646</v>
      </c>
      <c r="B3279" s="693" t="s">
        <v>7484</v>
      </c>
      <c r="C3279" s="684" t="s">
        <v>73</v>
      </c>
      <c r="D3279" s="693" t="s">
        <v>8756</v>
      </c>
      <c r="E3279" s="746">
        <v>3700</v>
      </c>
      <c r="F3279" s="694" t="s">
        <v>6250</v>
      </c>
      <c r="G3279" s="693" t="s">
        <v>6251</v>
      </c>
      <c r="H3279" s="693" t="s">
        <v>1119</v>
      </c>
      <c r="I3279" s="693" t="s">
        <v>802</v>
      </c>
      <c r="J3279" s="828" t="s">
        <v>5598</v>
      </c>
      <c r="K3279" s="859">
        <v>1</v>
      </c>
      <c r="L3279" s="713">
        <v>2</v>
      </c>
      <c r="M3279" s="860">
        <v>7400</v>
      </c>
      <c r="N3279" s="858">
        <v>0</v>
      </c>
      <c r="O3279" s="713">
        <v>0</v>
      </c>
      <c r="P3279" s="695">
        <v>0</v>
      </c>
      <c r="Q3279" s="323"/>
    </row>
    <row r="3280" spans="1:17" s="770" customFormat="1" ht="24">
      <c r="A3280" s="724" t="s">
        <v>18646</v>
      </c>
      <c r="B3280" s="693" t="s">
        <v>7484</v>
      </c>
      <c r="C3280" s="684" t="s">
        <v>73</v>
      </c>
      <c r="D3280" s="693" t="s">
        <v>8756</v>
      </c>
      <c r="E3280" s="746">
        <v>4500</v>
      </c>
      <c r="F3280" s="694" t="s">
        <v>6252</v>
      </c>
      <c r="G3280" s="693" t="s">
        <v>6253</v>
      </c>
      <c r="H3280" s="693" t="s">
        <v>1119</v>
      </c>
      <c r="I3280" s="693" t="s">
        <v>802</v>
      </c>
      <c r="J3280" s="828" t="s">
        <v>5598</v>
      </c>
      <c r="K3280" s="859">
        <v>1</v>
      </c>
      <c r="L3280" s="713">
        <v>5</v>
      </c>
      <c r="M3280" s="860">
        <v>22500</v>
      </c>
      <c r="N3280" s="858">
        <v>0</v>
      </c>
      <c r="O3280" s="713">
        <v>0</v>
      </c>
      <c r="P3280" s="695">
        <v>0</v>
      </c>
      <c r="Q3280" s="323"/>
    </row>
    <row r="3281" spans="1:17" s="770" customFormat="1" ht="24">
      <c r="A3281" s="724" t="s">
        <v>18646</v>
      </c>
      <c r="B3281" s="693" t="s">
        <v>7484</v>
      </c>
      <c r="C3281" s="684" t="s">
        <v>73</v>
      </c>
      <c r="D3281" s="693" t="s">
        <v>8756</v>
      </c>
      <c r="E3281" s="746">
        <v>3700</v>
      </c>
      <c r="F3281" s="694" t="s">
        <v>6254</v>
      </c>
      <c r="G3281" s="693" t="s">
        <v>6255</v>
      </c>
      <c r="H3281" s="693" t="s">
        <v>1119</v>
      </c>
      <c r="I3281" s="693" t="s">
        <v>771</v>
      </c>
      <c r="J3281" s="828" t="s">
        <v>5598</v>
      </c>
      <c r="K3281" s="859">
        <v>1</v>
      </c>
      <c r="L3281" s="713">
        <v>3</v>
      </c>
      <c r="M3281" s="860">
        <v>11100</v>
      </c>
      <c r="N3281" s="858">
        <v>0</v>
      </c>
      <c r="O3281" s="713">
        <v>0</v>
      </c>
      <c r="P3281" s="695">
        <v>0</v>
      </c>
      <c r="Q3281" s="323"/>
    </row>
    <row r="3282" spans="1:17" s="770" customFormat="1" ht="24">
      <c r="A3282" s="724" t="s">
        <v>18646</v>
      </c>
      <c r="B3282" s="693" t="s">
        <v>7484</v>
      </c>
      <c r="C3282" s="684" t="s">
        <v>73</v>
      </c>
      <c r="D3282" s="693" t="s">
        <v>8756</v>
      </c>
      <c r="E3282" s="746">
        <v>3700</v>
      </c>
      <c r="F3282" s="694" t="s">
        <v>6256</v>
      </c>
      <c r="G3282" s="693" t="s">
        <v>6257</v>
      </c>
      <c r="H3282" s="693" t="s">
        <v>1119</v>
      </c>
      <c r="I3282" s="693" t="s">
        <v>5840</v>
      </c>
      <c r="J3282" s="828" t="s">
        <v>5598</v>
      </c>
      <c r="K3282" s="859">
        <v>1</v>
      </c>
      <c r="L3282" s="713">
        <v>1</v>
      </c>
      <c r="M3282" s="860">
        <v>3700</v>
      </c>
      <c r="N3282" s="858">
        <v>0</v>
      </c>
      <c r="O3282" s="713">
        <v>0</v>
      </c>
      <c r="P3282" s="695">
        <v>0</v>
      </c>
      <c r="Q3282" s="323"/>
    </row>
    <row r="3283" spans="1:17" s="770" customFormat="1" ht="24">
      <c r="A3283" s="724" t="s">
        <v>18646</v>
      </c>
      <c r="B3283" s="693" t="s">
        <v>7484</v>
      </c>
      <c r="C3283" s="684" t="s">
        <v>73</v>
      </c>
      <c r="D3283" s="693" t="s">
        <v>8756</v>
      </c>
      <c r="E3283" s="746">
        <v>3700</v>
      </c>
      <c r="F3283" s="694" t="s">
        <v>6258</v>
      </c>
      <c r="G3283" s="693" t="s">
        <v>6259</v>
      </c>
      <c r="H3283" s="693" t="s">
        <v>1119</v>
      </c>
      <c r="I3283" s="693" t="s">
        <v>771</v>
      </c>
      <c r="J3283" s="828" t="s">
        <v>5598</v>
      </c>
      <c r="K3283" s="859">
        <v>1</v>
      </c>
      <c r="L3283" s="713">
        <v>3</v>
      </c>
      <c r="M3283" s="860">
        <v>11100</v>
      </c>
      <c r="N3283" s="858">
        <v>0</v>
      </c>
      <c r="O3283" s="713">
        <v>0</v>
      </c>
      <c r="P3283" s="695">
        <v>0</v>
      </c>
      <c r="Q3283" s="323"/>
    </row>
    <row r="3284" spans="1:17" s="770" customFormat="1" ht="24">
      <c r="A3284" s="724" t="s">
        <v>18646</v>
      </c>
      <c r="B3284" s="693" t="s">
        <v>7484</v>
      </c>
      <c r="C3284" s="684" t="s">
        <v>73</v>
      </c>
      <c r="D3284" s="693" t="s">
        <v>8756</v>
      </c>
      <c r="E3284" s="746">
        <v>3000</v>
      </c>
      <c r="F3284" s="694" t="s">
        <v>6260</v>
      </c>
      <c r="G3284" s="693" t="s">
        <v>6261</v>
      </c>
      <c r="H3284" s="693" t="s">
        <v>1119</v>
      </c>
      <c r="I3284" s="693" t="s">
        <v>5840</v>
      </c>
      <c r="J3284" s="828" t="s">
        <v>5598</v>
      </c>
      <c r="K3284" s="859">
        <v>1</v>
      </c>
      <c r="L3284" s="713">
        <v>8</v>
      </c>
      <c r="M3284" s="860">
        <v>24000</v>
      </c>
      <c r="N3284" s="858">
        <v>0</v>
      </c>
      <c r="O3284" s="713">
        <v>0</v>
      </c>
      <c r="P3284" s="695">
        <v>0</v>
      </c>
      <c r="Q3284" s="323"/>
    </row>
    <row r="3285" spans="1:17" s="770" customFormat="1" ht="24">
      <c r="A3285" s="724" t="s">
        <v>18646</v>
      </c>
      <c r="B3285" s="693" t="s">
        <v>7484</v>
      </c>
      <c r="C3285" s="684" t="s">
        <v>73</v>
      </c>
      <c r="D3285" s="693" t="s">
        <v>18210</v>
      </c>
      <c r="E3285" s="746">
        <v>3000</v>
      </c>
      <c r="F3285" s="694" t="s">
        <v>6262</v>
      </c>
      <c r="G3285" s="693" t="s">
        <v>6263</v>
      </c>
      <c r="H3285" s="693" t="s">
        <v>1119</v>
      </c>
      <c r="I3285" s="693" t="s">
        <v>802</v>
      </c>
      <c r="J3285" s="828" t="s">
        <v>5598</v>
      </c>
      <c r="K3285" s="859">
        <v>1</v>
      </c>
      <c r="L3285" s="713">
        <v>4</v>
      </c>
      <c r="M3285" s="860">
        <v>12000</v>
      </c>
      <c r="N3285" s="858">
        <v>0</v>
      </c>
      <c r="O3285" s="713">
        <v>0</v>
      </c>
      <c r="P3285" s="695">
        <v>0</v>
      </c>
      <c r="Q3285" s="323"/>
    </row>
    <row r="3286" spans="1:17" s="770" customFormat="1" ht="24">
      <c r="A3286" s="724" t="s">
        <v>18646</v>
      </c>
      <c r="B3286" s="693" t="s">
        <v>7484</v>
      </c>
      <c r="C3286" s="684" t="s">
        <v>73</v>
      </c>
      <c r="D3286" s="693" t="s">
        <v>18165</v>
      </c>
      <c r="E3286" s="746">
        <v>5000</v>
      </c>
      <c r="F3286" s="694" t="s">
        <v>6264</v>
      </c>
      <c r="G3286" s="693" t="s">
        <v>6265</v>
      </c>
      <c r="H3286" s="693" t="s">
        <v>8886</v>
      </c>
      <c r="I3286" s="693" t="s">
        <v>802</v>
      </c>
      <c r="J3286" s="828" t="s">
        <v>5598</v>
      </c>
      <c r="K3286" s="859">
        <v>1</v>
      </c>
      <c r="L3286" s="713">
        <v>2</v>
      </c>
      <c r="M3286" s="860">
        <v>10000</v>
      </c>
      <c r="N3286" s="858">
        <v>0</v>
      </c>
      <c r="O3286" s="713">
        <v>0</v>
      </c>
      <c r="P3286" s="695">
        <v>0</v>
      </c>
      <c r="Q3286" s="323"/>
    </row>
    <row r="3287" spans="1:17" s="770" customFormat="1" ht="24">
      <c r="A3287" s="724" t="s">
        <v>18646</v>
      </c>
      <c r="B3287" s="693" t="s">
        <v>17790</v>
      </c>
      <c r="C3287" s="684" t="s">
        <v>73</v>
      </c>
      <c r="D3287" s="693" t="s">
        <v>18233</v>
      </c>
      <c r="E3287" s="746">
        <v>3000</v>
      </c>
      <c r="F3287" s="694" t="s">
        <v>6266</v>
      </c>
      <c r="G3287" s="693" t="s">
        <v>6267</v>
      </c>
      <c r="H3287" s="693" t="s">
        <v>1119</v>
      </c>
      <c r="I3287" s="693" t="s">
        <v>771</v>
      </c>
      <c r="J3287" s="828" t="s">
        <v>5598</v>
      </c>
      <c r="K3287" s="859">
        <v>1</v>
      </c>
      <c r="L3287" s="713">
        <v>3</v>
      </c>
      <c r="M3287" s="860">
        <v>4400</v>
      </c>
      <c r="N3287" s="858">
        <v>0</v>
      </c>
      <c r="O3287" s="713">
        <v>0</v>
      </c>
      <c r="P3287" s="695">
        <v>0</v>
      </c>
      <c r="Q3287" s="323"/>
    </row>
    <row r="3288" spans="1:17" s="770" customFormat="1" ht="24">
      <c r="A3288" s="724" t="s">
        <v>18646</v>
      </c>
      <c r="B3288" s="693" t="s">
        <v>7484</v>
      </c>
      <c r="C3288" s="684" t="s">
        <v>73</v>
      </c>
      <c r="D3288" s="693" t="s">
        <v>18234</v>
      </c>
      <c r="E3288" s="746">
        <v>3500</v>
      </c>
      <c r="F3288" s="694" t="s">
        <v>6268</v>
      </c>
      <c r="G3288" s="693" t="s">
        <v>6269</v>
      </c>
      <c r="H3288" s="693" t="s">
        <v>888</v>
      </c>
      <c r="I3288" s="693" t="s">
        <v>5840</v>
      </c>
      <c r="J3288" s="828" t="s">
        <v>5598</v>
      </c>
      <c r="K3288" s="859">
        <v>1</v>
      </c>
      <c r="L3288" s="713">
        <v>3</v>
      </c>
      <c r="M3288" s="860">
        <v>10500</v>
      </c>
      <c r="N3288" s="858">
        <v>0</v>
      </c>
      <c r="O3288" s="713">
        <v>0</v>
      </c>
      <c r="P3288" s="695">
        <v>0</v>
      </c>
      <c r="Q3288" s="323"/>
    </row>
    <row r="3289" spans="1:17" s="770" customFormat="1" ht="24">
      <c r="A3289" s="724" t="s">
        <v>18646</v>
      </c>
      <c r="B3289" s="693" t="s">
        <v>7484</v>
      </c>
      <c r="C3289" s="684" t="s">
        <v>73</v>
      </c>
      <c r="D3289" s="693" t="s">
        <v>18235</v>
      </c>
      <c r="E3289" s="746">
        <v>7000</v>
      </c>
      <c r="F3289" s="694" t="s">
        <v>6270</v>
      </c>
      <c r="G3289" s="693" t="s">
        <v>6271</v>
      </c>
      <c r="H3289" s="693" t="s">
        <v>1119</v>
      </c>
      <c r="I3289" s="693" t="s">
        <v>802</v>
      </c>
      <c r="J3289" s="828" t="s">
        <v>5598</v>
      </c>
      <c r="K3289" s="859">
        <v>1</v>
      </c>
      <c r="L3289" s="713">
        <v>2</v>
      </c>
      <c r="M3289" s="860">
        <v>14000</v>
      </c>
      <c r="N3289" s="858">
        <v>0</v>
      </c>
      <c r="O3289" s="713">
        <v>0</v>
      </c>
      <c r="P3289" s="695">
        <v>0</v>
      </c>
      <c r="Q3289" s="323"/>
    </row>
    <row r="3290" spans="1:17" s="770" customFormat="1" ht="24">
      <c r="A3290" s="724" t="s">
        <v>18646</v>
      </c>
      <c r="B3290" s="693" t="s">
        <v>7484</v>
      </c>
      <c r="C3290" s="684" t="s">
        <v>73</v>
      </c>
      <c r="D3290" s="693" t="s">
        <v>8756</v>
      </c>
      <c r="E3290" s="746">
        <v>3700</v>
      </c>
      <c r="F3290" s="694" t="s">
        <v>6272</v>
      </c>
      <c r="G3290" s="693" t="s">
        <v>6273</v>
      </c>
      <c r="H3290" s="693" t="s">
        <v>1119</v>
      </c>
      <c r="I3290" s="693" t="s">
        <v>5840</v>
      </c>
      <c r="J3290" s="828" t="s">
        <v>5598</v>
      </c>
      <c r="K3290" s="859">
        <v>1</v>
      </c>
      <c r="L3290" s="713">
        <v>9</v>
      </c>
      <c r="M3290" s="860">
        <v>33300</v>
      </c>
      <c r="N3290" s="858">
        <v>0</v>
      </c>
      <c r="O3290" s="713">
        <v>0</v>
      </c>
      <c r="P3290" s="695">
        <v>0</v>
      </c>
      <c r="Q3290" s="323"/>
    </row>
    <row r="3291" spans="1:17" s="770" customFormat="1" ht="24">
      <c r="A3291" s="724" t="s">
        <v>18646</v>
      </c>
      <c r="B3291" s="693" t="s">
        <v>7484</v>
      </c>
      <c r="C3291" s="684" t="s">
        <v>73</v>
      </c>
      <c r="D3291" s="693" t="s">
        <v>8756</v>
      </c>
      <c r="E3291" s="746">
        <v>3700</v>
      </c>
      <c r="F3291" s="694" t="s">
        <v>6274</v>
      </c>
      <c r="G3291" s="693" t="s">
        <v>6275</v>
      </c>
      <c r="H3291" s="693" t="s">
        <v>9483</v>
      </c>
      <c r="I3291" s="693" t="s">
        <v>771</v>
      </c>
      <c r="J3291" s="828" t="s">
        <v>5598</v>
      </c>
      <c r="K3291" s="859">
        <v>1</v>
      </c>
      <c r="L3291" s="713">
        <v>2</v>
      </c>
      <c r="M3291" s="860">
        <v>7400</v>
      </c>
      <c r="N3291" s="858">
        <v>0</v>
      </c>
      <c r="O3291" s="713">
        <v>0</v>
      </c>
      <c r="P3291" s="695">
        <v>0</v>
      </c>
      <c r="Q3291" s="323"/>
    </row>
    <row r="3292" spans="1:17" s="770" customFormat="1" ht="24">
      <c r="A3292" s="724" t="s">
        <v>18646</v>
      </c>
      <c r="B3292" s="693" t="s">
        <v>7484</v>
      </c>
      <c r="C3292" s="684" t="s">
        <v>73</v>
      </c>
      <c r="D3292" s="693" t="s">
        <v>18210</v>
      </c>
      <c r="E3292" s="746">
        <v>3000</v>
      </c>
      <c r="F3292" s="694" t="s">
        <v>6276</v>
      </c>
      <c r="G3292" s="693" t="s">
        <v>6277</v>
      </c>
      <c r="H3292" s="693" t="s">
        <v>1119</v>
      </c>
      <c r="I3292" s="693" t="s">
        <v>802</v>
      </c>
      <c r="J3292" s="828" t="s">
        <v>5598</v>
      </c>
      <c r="K3292" s="859">
        <v>1</v>
      </c>
      <c r="L3292" s="713">
        <v>8</v>
      </c>
      <c r="M3292" s="860">
        <v>24000</v>
      </c>
      <c r="N3292" s="858">
        <v>0</v>
      </c>
      <c r="O3292" s="713">
        <v>0</v>
      </c>
      <c r="P3292" s="695">
        <v>0</v>
      </c>
      <c r="Q3292" s="323"/>
    </row>
    <row r="3293" spans="1:17" s="770" customFormat="1" ht="36">
      <c r="A3293" s="724" t="s">
        <v>18646</v>
      </c>
      <c r="B3293" s="693" t="s">
        <v>7484</v>
      </c>
      <c r="C3293" s="684" t="s">
        <v>73</v>
      </c>
      <c r="D3293" s="693" t="s">
        <v>8756</v>
      </c>
      <c r="E3293" s="746">
        <v>3000</v>
      </c>
      <c r="F3293" s="694" t="s">
        <v>6278</v>
      </c>
      <c r="G3293" s="693" t="s">
        <v>6279</v>
      </c>
      <c r="H3293" s="693" t="s">
        <v>1119</v>
      </c>
      <c r="I3293" s="693" t="s">
        <v>6010</v>
      </c>
      <c r="J3293" s="828" t="s">
        <v>5598</v>
      </c>
      <c r="K3293" s="859">
        <v>2</v>
      </c>
      <c r="L3293" s="713">
        <v>12</v>
      </c>
      <c r="M3293" s="860">
        <v>36000</v>
      </c>
      <c r="N3293" s="858">
        <v>0</v>
      </c>
      <c r="O3293" s="713">
        <v>0</v>
      </c>
      <c r="P3293" s="695">
        <v>0</v>
      </c>
      <c r="Q3293" s="323"/>
    </row>
    <row r="3294" spans="1:17" s="770" customFormat="1" ht="24">
      <c r="A3294" s="724" t="s">
        <v>18646</v>
      </c>
      <c r="B3294" s="693" t="s">
        <v>7484</v>
      </c>
      <c r="C3294" s="684" t="s">
        <v>73</v>
      </c>
      <c r="D3294" s="693" t="s">
        <v>18236</v>
      </c>
      <c r="E3294" s="746">
        <v>3000</v>
      </c>
      <c r="F3294" s="694" t="s">
        <v>6280</v>
      </c>
      <c r="G3294" s="693" t="s">
        <v>6281</v>
      </c>
      <c r="H3294" s="693" t="s">
        <v>1119</v>
      </c>
      <c r="I3294" s="693" t="s">
        <v>802</v>
      </c>
      <c r="J3294" s="828" t="s">
        <v>5598</v>
      </c>
      <c r="K3294" s="859">
        <v>1</v>
      </c>
      <c r="L3294" s="713">
        <v>6</v>
      </c>
      <c r="M3294" s="860">
        <v>18000</v>
      </c>
      <c r="N3294" s="858">
        <v>0</v>
      </c>
      <c r="O3294" s="713">
        <v>0</v>
      </c>
      <c r="P3294" s="695">
        <v>0</v>
      </c>
      <c r="Q3294" s="323"/>
    </row>
    <row r="3295" spans="1:17" s="770" customFormat="1" ht="24">
      <c r="A3295" s="724" t="s">
        <v>18646</v>
      </c>
      <c r="B3295" s="693" t="s">
        <v>7484</v>
      </c>
      <c r="C3295" s="684" t="s">
        <v>73</v>
      </c>
      <c r="D3295" s="693" t="s">
        <v>8756</v>
      </c>
      <c r="E3295" s="746">
        <v>3700</v>
      </c>
      <c r="F3295" s="694" t="s">
        <v>6282</v>
      </c>
      <c r="G3295" s="693" t="s">
        <v>6283</v>
      </c>
      <c r="H3295" s="693" t="s">
        <v>1119</v>
      </c>
      <c r="I3295" s="693" t="s">
        <v>5840</v>
      </c>
      <c r="J3295" s="828" t="s">
        <v>5598</v>
      </c>
      <c r="K3295" s="859">
        <v>1</v>
      </c>
      <c r="L3295" s="713">
        <v>7</v>
      </c>
      <c r="M3295" s="860">
        <v>25900</v>
      </c>
      <c r="N3295" s="858">
        <v>0</v>
      </c>
      <c r="O3295" s="713">
        <v>0</v>
      </c>
      <c r="P3295" s="695">
        <v>0</v>
      </c>
      <c r="Q3295" s="323"/>
    </row>
    <row r="3296" spans="1:17" s="770" customFormat="1" ht="36">
      <c r="A3296" s="724" t="s">
        <v>18646</v>
      </c>
      <c r="B3296" s="693" t="s">
        <v>7484</v>
      </c>
      <c r="C3296" s="684" t="s">
        <v>73</v>
      </c>
      <c r="D3296" s="693" t="s">
        <v>18237</v>
      </c>
      <c r="E3296" s="746">
        <v>4000</v>
      </c>
      <c r="F3296" s="694" t="s">
        <v>6284</v>
      </c>
      <c r="G3296" s="693" t="s">
        <v>6285</v>
      </c>
      <c r="H3296" s="693" t="s">
        <v>18627</v>
      </c>
      <c r="I3296" s="693" t="s">
        <v>802</v>
      </c>
      <c r="J3296" s="828" t="s">
        <v>5598</v>
      </c>
      <c r="K3296" s="859">
        <v>1</v>
      </c>
      <c r="L3296" s="713">
        <v>10</v>
      </c>
      <c r="M3296" s="860">
        <v>40000</v>
      </c>
      <c r="N3296" s="858">
        <v>0</v>
      </c>
      <c r="O3296" s="713">
        <v>0</v>
      </c>
      <c r="P3296" s="695">
        <v>0</v>
      </c>
      <c r="Q3296" s="323"/>
    </row>
    <row r="3297" spans="1:17" s="770" customFormat="1" ht="24">
      <c r="A3297" s="724" t="s">
        <v>18646</v>
      </c>
      <c r="B3297" s="693" t="s">
        <v>7484</v>
      </c>
      <c r="C3297" s="684" t="s">
        <v>73</v>
      </c>
      <c r="D3297" s="693" t="s">
        <v>8756</v>
      </c>
      <c r="E3297" s="746">
        <v>3700</v>
      </c>
      <c r="F3297" s="694" t="s">
        <v>6286</v>
      </c>
      <c r="G3297" s="693" t="s">
        <v>6287</v>
      </c>
      <c r="H3297" s="693" t="s">
        <v>1119</v>
      </c>
      <c r="I3297" s="693" t="s">
        <v>5840</v>
      </c>
      <c r="J3297" s="828" t="s">
        <v>5598</v>
      </c>
      <c r="K3297" s="859">
        <v>1</v>
      </c>
      <c r="L3297" s="713">
        <v>6</v>
      </c>
      <c r="M3297" s="860">
        <v>22200</v>
      </c>
      <c r="N3297" s="858">
        <v>0</v>
      </c>
      <c r="O3297" s="713">
        <v>0</v>
      </c>
      <c r="P3297" s="695">
        <v>0</v>
      </c>
      <c r="Q3297" s="323"/>
    </row>
    <row r="3298" spans="1:17" s="770" customFormat="1" ht="96">
      <c r="A3298" s="724" t="s">
        <v>18646</v>
      </c>
      <c r="B3298" s="693" t="s">
        <v>7484</v>
      </c>
      <c r="C3298" s="684" t="s">
        <v>73</v>
      </c>
      <c r="D3298" s="693" t="s">
        <v>18238</v>
      </c>
      <c r="E3298" s="746">
        <v>5000</v>
      </c>
      <c r="F3298" s="694" t="s">
        <v>6288</v>
      </c>
      <c r="G3298" s="693" t="s">
        <v>6289</v>
      </c>
      <c r="H3298" s="693" t="s">
        <v>1119</v>
      </c>
      <c r="I3298" s="693" t="s">
        <v>5840</v>
      </c>
      <c r="J3298" s="828" t="s">
        <v>5598</v>
      </c>
      <c r="K3298" s="859">
        <v>4</v>
      </c>
      <c r="L3298" s="713">
        <v>12</v>
      </c>
      <c r="M3298" s="860">
        <v>60000</v>
      </c>
      <c r="N3298" s="858">
        <v>0</v>
      </c>
      <c r="O3298" s="713">
        <v>0</v>
      </c>
      <c r="P3298" s="695">
        <v>0</v>
      </c>
      <c r="Q3298" s="323"/>
    </row>
    <row r="3299" spans="1:17" s="770" customFormat="1" ht="36">
      <c r="A3299" s="724" t="s">
        <v>18646</v>
      </c>
      <c r="B3299" s="693" t="s">
        <v>7484</v>
      </c>
      <c r="C3299" s="684" t="s">
        <v>73</v>
      </c>
      <c r="D3299" s="693" t="s">
        <v>18239</v>
      </c>
      <c r="E3299" s="746">
        <v>4500</v>
      </c>
      <c r="F3299" s="694" t="s">
        <v>6290</v>
      </c>
      <c r="G3299" s="693" t="s">
        <v>6291</v>
      </c>
      <c r="H3299" s="693" t="s">
        <v>18628</v>
      </c>
      <c r="I3299" s="693" t="s">
        <v>5840</v>
      </c>
      <c r="J3299" s="828" t="s">
        <v>5598</v>
      </c>
      <c r="K3299" s="859">
        <v>1</v>
      </c>
      <c r="L3299" s="713">
        <v>3</v>
      </c>
      <c r="M3299" s="860">
        <v>13500</v>
      </c>
      <c r="N3299" s="858">
        <v>0</v>
      </c>
      <c r="O3299" s="713">
        <v>0</v>
      </c>
      <c r="P3299" s="695">
        <v>0</v>
      </c>
      <c r="Q3299" s="323"/>
    </row>
    <row r="3300" spans="1:17" s="770" customFormat="1" ht="24">
      <c r="A3300" s="724" t="s">
        <v>18646</v>
      </c>
      <c r="B3300" s="693" t="s">
        <v>7484</v>
      </c>
      <c r="C3300" s="684" t="s">
        <v>73</v>
      </c>
      <c r="D3300" s="693" t="s">
        <v>8756</v>
      </c>
      <c r="E3300" s="746">
        <v>3700</v>
      </c>
      <c r="F3300" s="694" t="s">
        <v>6292</v>
      </c>
      <c r="G3300" s="693" t="s">
        <v>6293</v>
      </c>
      <c r="H3300" s="693" t="s">
        <v>1119</v>
      </c>
      <c r="I3300" s="693" t="s">
        <v>802</v>
      </c>
      <c r="J3300" s="828" t="s">
        <v>5598</v>
      </c>
      <c r="K3300" s="859">
        <v>1</v>
      </c>
      <c r="L3300" s="713">
        <v>6</v>
      </c>
      <c r="M3300" s="860">
        <v>22200</v>
      </c>
      <c r="N3300" s="858">
        <v>0</v>
      </c>
      <c r="O3300" s="713">
        <v>0</v>
      </c>
      <c r="P3300" s="695">
        <v>0</v>
      </c>
      <c r="Q3300" s="323"/>
    </row>
    <row r="3301" spans="1:17" s="770" customFormat="1" ht="24">
      <c r="A3301" s="724" t="s">
        <v>18646</v>
      </c>
      <c r="B3301" s="693" t="s">
        <v>7484</v>
      </c>
      <c r="C3301" s="684" t="s">
        <v>73</v>
      </c>
      <c r="D3301" s="693" t="s">
        <v>8756</v>
      </c>
      <c r="E3301" s="746">
        <v>3700</v>
      </c>
      <c r="F3301" s="694" t="s">
        <v>6294</v>
      </c>
      <c r="G3301" s="693" t="s">
        <v>6295</v>
      </c>
      <c r="H3301" s="693" t="s">
        <v>9483</v>
      </c>
      <c r="I3301" s="693" t="s">
        <v>771</v>
      </c>
      <c r="J3301" s="828" t="s">
        <v>5598</v>
      </c>
      <c r="K3301" s="859">
        <v>1</v>
      </c>
      <c r="L3301" s="713">
        <v>2</v>
      </c>
      <c r="M3301" s="860">
        <v>7400</v>
      </c>
      <c r="N3301" s="858">
        <v>0</v>
      </c>
      <c r="O3301" s="713">
        <v>0</v>
      </c>
      <c r="P3301" s="695">
        <v>0</v>
      </c>
      <c r="Q3301" s="323"/>
    </row>
    <row r="3302" spans="1:17" s="770" customFormat="1" ht="24">
      <c r="A3302" s="724" t="s">
        <v>18646</v>
      </c>
      <c r="B3302" s="693" t="s">
        <v>7484</v>
      </c>
      <c r="C3302" s="684" t="s">
        <v>73</v>
      </c>
      <c r="D3302" s="693" t="s">
        <v>18240</v>
      </c>
      <c r="E3302" s="746">
        <v>3000</v>
      </c>
      <c r="F3302" s="694" t="s">
        <v>6296</v>
      </c>
      <c r="G3302" s="693" t="s">
        <v>6297</v>
      </c>
      <c r="H3302" s="693" t="s">
        <v>1119</v>
      </c>
      <c r="I3302" s="693" t="s">
        <v>802</v>
      </c>
      <c r="J3302" s="828" t="s">
        <v>5598</v>
      </c>
      <c r="K3302" s="859">
        <v>1</v>
      </c>
      <c r="L3302" s="713">
        <v>9</v>
      </c>
      <c r="M3302" s="860">
        <v>27000</v>
      </c>
      <c r="N3302" s="858">
        <v>0</v>
      </c>
      <c r="O3302" s="713">
        <v>0</v>
      </c>
      <c r="P3302" s="695">
        <v>0</v>
      </c>
      <c r="Q3302" s="323"/>
    </row>
    <row r="3303" spans="1:17" s="770" customFormat="1" ht="24">
      <c r="A3303" s="724" t="s">
        <v>18646</v>
      </c>
      <c r="B3303" s="693" t="s">
        <v>7484</v>
      </c>
      <c r="C3303" s="684" t="s">
        <v>73</v>
      </c>
      <c r="D3303" s="693" t="s">
        <v>8756</v>
      </c>
      <c r="E3303" s="746">
        <v>3700</v>
      </c>
      <c r="F3303" s="694" t="s">
        <v>6298</v>
      </c>
      <c r="G3303" s="693" t="s">
        <v>6299</v>
      </c>
      <c r="H3303" s="693" t="s">
        <v>1119</v>
      </c>
      <c r="I3303" s="693" t="s">
        <v>5840</v>
      </c>
      <c r="J3303" s="828" t="s">
        <v>5598</v>
      </c>
      <c r="K3303" s="859">
        <v>3</v>
      </c>
      <c r="L3303" s="713">
        <v>9</v>
      </c>
      <c r="M3303" s="860">
        <v>33300</v>
      </c>
      <c r="N3303" s="858">
        <v>0</v>
      </c>
      <c r="O3303" s="713">
        <v>0</v>
      </c>
      <c r="P3303" s="695">
        <v>0</v>
      </c>
      <c r="Q3303" s="323"/>
    </row>
    <row r="3304" spans="1:17" s="770" customFormat="1" ht="24">
      <c r="A3304" s="724" t="s">
        <v>18646</v>
      </c>
      <c r="B3304" s="693" t="s">
        <v>7484</v>
      </c>
      <c r="C3304" s="684" t="s">
        <v>73</v>
      </c>
      <c r="D3304" s="693" t="s">
        <v>18241</v>
      </c>
      <c r="E3304" s="746">
        <v>9000</v>
      </c>
      <c r="F3304" s="694" t="s">
        <v>6300</v>
      </c>
      <c r="G3304" s="693" t="s">
        <v>6301</v>
      </c>
      <c r="H3304" s="693" t="s">
        <v>10027</v>
      </c>
      <c r="I3304" s="693" t="s">
        <v>5840</v>
      </c>
      <c r="J3304" s="828" t="s">
        <v>5598</v>
      </c>
      <c r="K3304" s="859">
        <v>2</v>
      </c>
      <c r="L3304" s="713">
        <v>5</v>
      </c>
      <c r="M3304" s="860">
        <v>45000</v>
      </c>
      <c r="N3304" s="858">
        <v>0</v>
      </c>
      <c r="O3304" s="713">
        <v>0</v>
      </c>
      <c r="P3304" s="695">
        <v>0</v>
      </c>
      <c r="Q3304" s="323"/>
    </row>
    <row r="3305" spans="1:17" s="770" customFormat="1" ht="24">
      <c r="A3305" s="724" t="s">
        <v>18646</v>
      </c>
      <c r="B3305" s="693" t="s">
        <v>7484</v>
      </c>
      <c r="C3305" s="684" t="s">
        <v>73</v>
      </c>
      <c r="D3305" s="693" t="s">
        <v>8756</v>
      </c>
      <c r="E3305" s="746">
        <v>3700</v>
      </c>
      <c r="F3305" s="694" t="s">
        <v>6302</v>
      </c>
      <c r="G3305" s="693" t="s">
        <v>6303</v>
      </c>
      <c r="H3305" s="693" t="s">
        <v>1119</v>
      </c>
      <c r="I3305" s="693" t="s">
        <v>5840</v>
      </c>
      <c r="J3305" s="828" t="s">
        <v>5598</v>
      </c>
      <c r="K3305" s="859">
        <v>3</v>
      </c>
      <c r="L3305" s="713">
        <v>9</v>
      </c>
      <c r="M3305" s="860">
        <v>33300</v>
      </c>
      <c r="N3305" s="858">
        <v>0</v>
      </c>
      <c r="O3305" s="713">
        <v>0</v>
      </c>
      <c r="P3305" s="695">
        <v>0</v>
      </c>
      <c r="Q3305" s="323"/>
    </row>
    <row r="3306" spans="1:17" s="770" customFormat="1" ht="24">
      <c r="A3306" s="724" t="s">
        <v>18646</v>
      </c>
      <c r="B3306" s="693" t="s">
        <v>7484</v>
      </c>
      <c r="C3306" s="684" t="s">
        <v>73</v>
      </c>
      <c r="D3306" s="693" t="s">
        <v>18242</v>
      </c>
      <c r="E3306" s="746">
        <v>4000</v>
      </c>
      <c r="F3306" s="694" t="s">
        <v>6304</v>
      </c>
      <c r="G3306" s="693" t="s">
        <v>6305</v>
      </c>
      <c r="H3306" s="693" t="s">
        <v>888</v>
      </c>
      <c r="I3306" s="693" t="s">
        <v>5840</v>
      </c>
      <c r="J3306" s="828" t="s">
        <v>5598</v>
      </c>
      <c r="K3306" s="859">
        <v>1</v>
      </c>
      <c r="L3306" s="713">
        <v>1</v>
      </c>
      <c r="M3306" s="860">
        <v>4000</v>
      </c>
      <c r="N3306" s="858">
        <v>0</v>
      </c>
      <c r="O3306" s="713">
        <v>0</v>
      </c>
      <c r="P3306" s="695">
        <v>0</v>
      </c>
      <c r="Q3306" s="323"/>
    </row>
    <row r="3307" spans="1:17" s="770" customFormat="1" ht="48">
      <c r="A3307" s="724" t="s">
        <v>18646</v>
      </c>
      <c r="B3307" s="693" t="s">
        <v>7484</v>
      </c>
      <c r="C3307" s="684" t="s">
        <v>73</v>
      </c>
      <c r="D3307" s="693" t="s">
        <v>18243</v>
      </c>
      <c r="E3307" s="746">
        <v>11500</v>
      </c>
      <c r="F3307" s="694" t="s">
        <v>6306</v>
      </c>
      <c r="G3307" s="693" t="s">
        <v>6307</v>
      </c>
      <c r="H3307" s="693" t="s">
        <v>8886</v>
      </c>
      <c r="I3307" s="693" t="s">
        <v>5840</v>
      </c>
      <c r="J3307" s="828" t="s">
        <v>5598</v>
      </c>
      <c r="K3307" s="859">
        <v>1</v>
      </c>
      <c r="L3307" s="713">
        <v>9</v>
      </c>
      <c r="M3307" s="860">
        <v>103500</v>
      </c>
      <c r="N3307" s="858">
        <v>0</v>
      </c>
      <c r="O3307" s="713">
        <v>0</v>
      </c>
      <c r="P3307" s="695">
        <v>0</v>
      </c>
      <c r="Q3307" s="323"/>
    </row>
    <row r="3308" spans="1:17" s="770" customFormat="1" ht="24">
      <c r="A3308" s="724" t="s">
        <v>18646</v>
      </c>
      <c r="B3308" s="693" t="s">
        <v>7484</v>
      </c>
      <c r="C3308" s="684" t="s">
        <v>73</v>
      </c>
      <c r="D3308" s="693" t="s">
        <v>18244</v>
      </c>
      <c r="E3308" s="746">
        <v>3000</v>
      </c>
      <c r="F3308" s="694" t="s">
        <v>6308</v>
      </c>
      <c r="G3308" s="693" t="s">
        <v>6309</v>
      </c>
      <c r="H3308" s="693" t="s">
        <v>1119</v>
      </c>
      <c r="I3308" s="693" t="s">
        <v>5840</v>
      </c>
      <c r="J3308" s="828" t="s">
        <v>5598</v>
      </c>
      <c r="K3308" s="859">
        <v>1</v>
      </c>
      <c r="L3308" s="713">
        <v>11</v>
      </c>
      <c r="M3308" s="860">
        <v>33000</v>
      </c>
      <c r="N3308" s="858">
        <v>0</v>
      </c>
      <c r="O3308" s="713">
        <v>0</v>
      </c>
      <c r="P3308" s="695">
        <v>0</v>
      </c>
      <c r="Q3308" s="323"/>
    </row>
    <row r="3309" spans="1:17" s="770" customFormat="1" ht="24">
      <c r="A3309" s="724" t="s">
        <v>18646</v>
      </c>
      <c r="B3309" s="693" t="s">
        <v>7484</v>
      </c>
      <c r="C3309" s="684" t="s">
        <v>73</v>
      </c>
      <c r="D3309" s="693" t="s">
        <v>8756</v>
      </c>
      <c r="E3309" s="746">
        <v>3700</v>
      </c>
      <c r="F3309" s="694" t="s">
        <v>6310</v>
      </c>
      <c r="G3309" s="693" t="s">
        <v>6311</v>
      </c>
      <c r="H3309" s="693" t="s">
        <v>1119</v>
      </c>
      <c r="I3309" s="693" t="s">
        <v>802</v>
      </c>
      <c r="J3309" s="828" t="s">
        <v>5598</v>
      </c>
      <c r="K3309" s="859">
        <v>1</v>
      </c>
      <c r="L3309" s="713">
        <v>4</v>
      </c>
      <c r="M3309" s="860">
        <v>14800</v>
      </c>
      <c r="N3309" s="858">
        <v>0</v>
      </c>
      <c r="O3309" s="713">
        <v>0</v>
      </c>
      <c r="P3309" s="695">
        <v>0</v>
      </c>
      <c r="Q3309" s="323"/>
    </row>
    <row r="3310" spans="1:17" s="770" customFormat="1" ht="24">
      <c r="A3310" s="724" t="s">
        <v>18646</v>
      </c>
      <c r="B3310" s="693" t="s">
        <v>7484</v>
      </c>
      <c r="C3310" s="684" t="s">
        <v>73</v>
      </c>
      <c r="D3310" s="693" t="s">
        <v>18202</v>
      </c>
      <c r="E3310" s="746">
        <v>3000</v>
      </c>
      <c r="F3310" s="694" t="s">
        <v>6312</v>
      </c>
      <c r="G3310" s="693" t="s">
        <v>6313</v>
      </c>
      <c r="H3310" s="693" t="s">
        <v>1119</v>
      </c>
      <c r="I3310" s="693" t="s">
        <v>5840</v>
      </c>
      <c r="J3310" s="828" t="s">
        <v>5598</v>
      </c>
      <c r="K3310" s="859">
        <v>1</v>
      </c>
      <c r="L3310" s="713">
        <v>3</v>
      </c>
      <c r="M3310" s="860">
        <v>9000</v>
      </c>
      <c r="N3310" s="858">
        <v>0</v>
      </c>
      <c r="O3310" s="713">
        <v>0</v>
      </c>
      <c r="P3310" s="695">
        <v>0</v>
      </c>
      <c r="Q3310" s="323"/>
    </row>
    <row r="3311" spans="1:17" s="770" customFormat="1" ht="24">
      <c r="A3311" s="724" t="s">
        <v>18646</v>
      </c>
      <c r="B3311" s="693" t="s">
        <v>7484</v>
      </c>
      <c r="C3311" s="684" t="s">
        <v>73</v>
      </c>
      <c r="D3311" s="693" t="s">
        <v>18245</v>
      </c>
      <c r="E3311" s="746">
        <v>10500</v>
      </c>
      <c r="F3311" s="694" t="s">
        <v>6314</v>
      </c>
      <c r="G3311" s="693" t="s">
        <v>6315</v>
      </c>
      <c r="H3311" s="693" t="s">
        <v>1119</v>
      </c>
      <c r="I3311" s="693" t="s">
        <v>5840</v>
      </c>
      <c r="J3311" s="828" t="s">
        <v>5598</v>
      </c>
      <c r="K3311" s="859">
        <v>1</v>
      </c>
      <c r="L3311" s="713">
        <v>10</v>
      </c>
      <c r="M3311" s="860">
        <v>105000</v>
      </c>
      <c r="N3311" s="858">
        <v>0</v>
      </c>
      <c r="O3311" s="713">
        <v>0</v>
      </c>
      <c r="P3311" s="695">
        <v>0</v>
      </c>
      <c r="Q3311" s="323"/>
    </row>
    <row r="3312" spans="1:17" s="770" customFormat="1" ht="24">
      <c r="A3312" s="724" t="s">
        <v>18646</v>
      </c>
      <c r="B3312" s="693" t="s">
        <v>7484</v>
      </c>
      <c r="C3312" s="684" t="s">
        <v>73</v>
      </c>
      <c r="D3312" s="693" t="s">
        <v>8756</v>
      </c>
      <c r="E3312" s="746">
        <v>3700</v>
      </c>
      <c r="F3312" s="694" t="s">
        <v>6316</v>
      </c>
      <c r="G3312" s="693" t="s">
        <v>6317</v>
      </c>
      <c r="H3312" s="693" t="s">
        <v>1119</v>
      </c>
      <c r="I3312" s="693" t="s">
        <v>802</v>
      </c>
      <c r="J3312" s="828" t="s">
        <v>5598</v>
      </c>
      <c r="K3312" s="859">
        <v>1</v>
      </c>
      <c r="L3312" s="713">
        <v>6</v>
      </c>
      <c r="M3312" s="860">
        <v>22200</v>
      </c>
      <c r="N3312" s="858">
        <v>0</v>
      </c>
      <c r="O3312" s="713">
        <v>0</v>
      </c>
      <c r="P3312" s="695">
        <v>0</v>
      </c>
      <c r="Q3312" s="323"/>
    </row>
    <row r="3313" spans="1:17" s="770" customFormat="1" ht="24">
      <c r="A3313" s="724" t="s">
        <v>18646</v>
      </c>
      <c r="B3313" s="693" t="s">
        <v>7484</v>
      </c>
      <c r="C3313" s="684" t="s">
        <v>73</v>
      </c>
      <c r="D3313" s="693" t="s">
        <v>8756</v>
      </c>
      <c r="E3313" s="746">
        <v>3700</v>
      </c>
      <c r="F3313" s="694" t="s">
        <v>6318</v>
      </c>
      <c r="G3313" s="693" t="s">
        <v>6319</v>
      </c>
      <c r="H3313" s="693" t="s">
        <v>1119</v>
      </c>
      <c r="I3313" s="693" t="s">
        <v>771</v>
      </c>
      <c r="J3313" s="828" t="s">
        <v>5598</v>
      </c>
      <c r="K3313" s="859">
        <v>1</v>
      </c>
      <c r="L3313" s="713">
        <v>3</v>
      </c>
      <c r="M3313" s="860">
        <v>11100</v>
      </c>
      <c r="N3313" s="858">
        <v>0</v>
      </c>
      <c r="O3313" s="713">
        <v>0</v>
      </c>
      <c r="P3313" s="695">
        <v>0</v>
      </c>
      <c r="Q3313" s="323"/>
    </row>
    <row r="3314" spans="1:17" s="770" customFormat="1" ht="24">
      <c r="A3314" s="724" t="s">
        <v>18646</v>
      </c>
      <c r="B3314" s="693" t="s">
        <v>7484</v>
      </c>
      <c r="C3314" s="684" t="s">
        <v>73</v>
      </c>
      <c r="D3314" s="693" t="s">
        <v>8756</v>
      </c>
      <c r="E3314" s="746">
        <v>3700</v>
      </c>
      <c r="F3314" s="694" t="s">
        <v>6320</v>
      </c>
      <c r="G3314" s="693" t="s">
        <v>6321</v>
      </c>
      <c r="H3314" s="693" t="s">
        <v>1119</v>
      </c>
      <c r="I3314" s="693" t="s">
        <v>802</v>
      </c>
      <c r="J3314" s="828" t="s">
        <v>5598</v>
      </c>
      <c r="K3314" s="859">
        <v>3</v>
      </c>
      <c r="L3314" s="713">
        <v>9</v>
      </c>
      <c r="M3314" s="860">
        <v>33300</v>
      </c>
      <c r="N3314" s="858">
        <v>0</v>
      </c>
      <c r="O3314" s="713">
        <v>0</v>
      </c>
      <c r="P3314" s="695">
        <v>0</v>
      </c>
      <c r="Q3314" s="323"/>
    </row>
    <row r="3315" spans="1:17" s="770" customFormat="1" ht="24">
      <c r="A3315" s="724" t="s">
        <v>18646</v>
      </c>
      <c r="B3315" s="693" t="s">
        <v>7484</v>
      </c>
      <c r="C3315" s="684" t="s">
        <v>73</v>
      </c>
      <c r="D3315" s="693" t="s">
        <v>4197</v>
      </c>
      <c r="E3315" s="746">
        <v>3000</v>
      </c>
      <c r="F3315" s="694" t="s">
        <v>6322</v>
      </c>
      <c r="G3315" s="693" t="s">
        <v>6323</v>
      </c>
      <c r="H3315" s="693" t="s">
        <v>1119</v>
      </c>
      <c r="I3315" s="693" t="s">
        <v>802</v>
      </c>
      <c r="J3315" s="828" t="s">
        <v>5598</v>
      </c>
      <c r="K3315" s="859">
        <v>1</v>
      </c>
      <c r="L3315" s="713">
        <v>4</v>
      </c>
      <c r="M3315" s="860">
        <v>12000</v>
      </c>
      <c r="N3315" s="858">
        <v>0</v>
      </c>
      <c r="O3315" s="713">
        <v>0</v>
      </c>
      <c r="P3315" s="695">
        <v>0</v>
      </c>
      <c r="Q3315" s="323"/>
    </row>
    <row r="3316" spans="1:17" s="770" customFormat="1" ht="24">
      <c r="A3316" s="724" t="s">
        <v>18646</v>
      </c>
      <c r="B3316" s="693" t="s">
        <v>7484</v>
      </c>
      <c r="C3316" s="684" t="s">
        <v>73</v>
      </c>
      <c r="D3316" s="693" t="s">
        <v>8756</v>
      </c>
      <c r="E3316" s="746">
        <v>3700</v>
      </c>
      <c r="F3316" s="694" t="s">
        <v>6324</v>
      </c>
      <c r="G3316" s="693" t="s">
        <v>6325</v>
      </c>
      <c r="H3316" s="693" t="s">
        <v>1119</v>
      </c>
      <c r="I3316" s="693" t="s">
        <v>771</v>
      </c>
      <c r="J3316" s="828" t="s">
        <v>5598</v>
      </c>
      <c r="K3316" s="859">
        <v>1</v>
      </c>
      <c r="L3316" s="713">
        <v>3</v>
      </c>
      <c r="M3316" s="860">
        <v>11100</v>
      </c>
      <c r="N3316" s="858">
        <v>0</v>
      </c>
      <c r="O3316" s="713">
        <v>0</v>
      </c>
      <c r="P3316" s="695">
        <v>0</v>
      </c>
      <c r="Q3316" s="323"/>
    </row>
    <row r="3317" spans="1:17" s="770" customFormat="1" ht="24">
      <c r="A3317" s="724" t="s">
        <v>18646</v>
      </c>
      <c r="B3317" s="693" t="s">
        <v>7484</v>
      </c>
      <c r="C3317" s="684" t="s">
        <v>73</v>
      </c>
      <c r="D3317" s="693" t="s">
        <v>18160</v>
      </c>
      <c r="E3317" s="746">
        <v>3500</v>
      </c>
      <c r="F3317" s="694" t="s">
        <v>6326</v>
      </c>
      <c r="G3317" s="693" t="s">
        <v>6327</v>
      </c>
      <c r="H3317" s="693" t="s">
        <v>7198</v>
      </c>
      <c r="I3317" s="693" t="s">
        <v>802</v>
      </c>
      <c r="J3317" s="828" t="s">
        <v>5598</v>
      </c>
      <c r="K3317" s="859">
        <v>1</v>
      </c>
      <c r="L3317" s="713">
        <v>5</v>
      </c>
      <c r="M3317" s="860">
        <v>17500</v>
      </c>
      <c r="N3317" s="858">
        <v>0</v>
      </c>
      <c r="O3317" s="713">
        <v>0</v>
      </c>
      <c r="P3317" s="695">
        <v>0</v>
      </c>
      <c r="Q3317" s="323"/>
    </row>
    <row r="3318" spans="1:17" s="770" customFormat="1" ht="60">
      <c r="A3318" s="724" t="s">
        <v>18646</v>
      </c>
      <c r="B3318" s="693" t="s">
        <v>7484</v>
      </c>
      <c r="C3318" s="684" t="s">
        <v>73</v>
      </c>
      <c r="D3318" s="693" t="s">
        <v>18246</v>
      </c>
      <c r="E3318" s="746">
        <v>3000</v>
      </c>
      <c r="F3318" s="694" t="s">
        <v>6328</v>
      </c>
      <c r="G3318" s="693" t="s">
        <v>6329</v>
      </c>
      <c r="H3318" s="693" t="s">
        <v>1119</v>
      </c>
      <c r="I3318" s="693" t="s">
        <v>5840</v>
      </c>
      <c r="J3318" s="828" t="s">
        <v>5598</v>
      </c>
      <c r="K3318" s="859">
        <v>3</v>
      </c>
      <c r="L3318" s="713">
        <v>9</v>
      </c>
      <c r="M3318" s="860">
        <v>27000</v>
      </c>
      <c r="N3318" s="858">
        <v>0</v>
      </c>
      <c r="O3318" s="713">
        <v>0</v>
      </c>
      <c r="P3318" s="695">
        <v>0</v>
      </c>
      <c r="Q3318" s="323"/>
    </row>
    <row r="3319" spans="1:17" s="770" customFormat="1" ht="24">
      <c r="A3319" s="724" t="s">
        <v>18646</v>
      </c>
      <c r="B3319" s="693" t="s">
        <v>7484</v>
      </c>
      <c r="C3319" s="684" t="s">
        <v>73</v>
      </c>
      <c r="D3319" s="693" t="s">
        <v>8756</v>
      </c>
      <c r="E3319" s="746">
        <v>3700</v>
      </c>
      <c r="F3319" s="694" t="s">
        <v>6330</v>
      </c>
      <c r="G3319" s="693" t="s">
        <v>6331</v>
      </c>
      <c r="H3319" s="693" t="s">
        <v>1119</v>
      </c>
      <c r="I3319" s="693" t="s">
        <v>802</v>
      </c>
      <c r="J3319" s="828" t="s">
        <v>5598</v>
      </c>
      <c r="K3319" s="859">
        <v>2</v>
      </c>
      <c r="L3319" s="713">
        <v>9</v>
      </c>
      <c r="M3319" s="860">
        <v>33300</v>
      </c>
      <c r="N3319" s="858">
        <v>0</v>
      </c>
      <c r="O3319" s="713">
        <v>0</v>
      </c>
      <c r="P3319" s="695">
        <v>0</v>
      </c>
      <c r="Q3319" s="323"/>
    </row>
    <row r="3320" spans="1:17" s="770" customFormat="1" ht="24">
      <c r="A3320" s="724" t="s">
        <v>18646</v>
      </c>
      <c r="B3320" s="693" t="s">
        <v>7484</v>
      </c>
      <c r="C3320" s="684" t="s">
        <v>73</v>
      </c>
      <c r="D3320" s="693" t="s">
        <v>8756</v>
      </c>
      <c r="E3320" s="746">
        <v>3700</v>
      </c>
      <c r="F3320" s="694" t="s">
        <v>6332</v>
      </c>
      <c r="G3320" s="693" t="s">
        <v>6333</v>
      </c>
      <c r="H3320" s="693" t="s">
        <v>1119</v>
      </c>
      <c r="I3320" s="693" t="s">
        <v>802</v>
      </c>
      <c r="J3320" s="828" t="s">
        <v>5598</v>
      </c>
      <c r="K3320" s="859">
        <v>1</v>
      </c>
      <c r="L3320" s="713">
        <v>4</v>
      </c>
      <c r="M3320" s="860">
        <v>14800</v>
      </c>
      <c r="N3320" s="858">
        <v>0</v>
      </c>
      <c r="O3320" s="713">
        <v>0</v>
      </c>
      <c r="P3320" s="695">
        <v>0</v>
      </c>
      <c r="Q3320" s="323"/>
    </row>
    <row r="3321" spans="1:17" s="770" customFormat="1" ht="24">
      <c r="A3321" s="724" t="s">
        <v>18646</v>
      </c>
      <c r="B3321" s="693" t="s">
        <v>7484</v>
      </c>
      <c r="C3321" s="684" t="s">
        <v>73</v>
      </c>
      <c r="D3321" s="693" t="s">
        <v>8756</v>
      </c>
      <c r="E3321" s="746">
        <v>3000</v>
      </c>
      <c r="F3321" s="694" t="s">
        <v>6334</v>
      </c>
      <c r="G3321" s="693" t="s">
        <v>6335</v>
      </c>
      <c r="H3321" s="693" t="s">
        <v>1119</v>
      </c>
      <c r="I3321" s="693" t="s">
        <v>802</v>
      </c>
      <c r="J3321" s="828" t="s">
        <v>5598</v>
      </c>
      <c r="K3321" s="859">
        <v>2</v>
      </c>
      <c r="L3321" s="713">
        <v>9</v>
      </c>
      <c r="M3321" s="860">
        <v>27000</v>
      </c>
      <c r="N3321" s="858">
        <v>0</v>
      </c>
      <c r="O3321" s="713">
        <v>0</v>
      </c>
      <c r="P3321" s="695">
        <v>0</v>
      </c>
      <c r="Q3321" s="323"/>
    </row>
    <row r="3322" spans="1:17" s="770" customFormat="1" ht="24">
      <c r="A3322" s="724" t="s">
        <v>18646</v>
      </c>
      <c r="B3322" s="693" t="s">
        <v>7484</v>
      </c>
      <c r="C3322" s="684" t="s">
        <v>73</v>
      </c>
      <c r="D3322" s="693" t="s">
        <v>18210</v>
      </c>
      <c r="E3322" s="746">
        <v>3000</v>
      </c>
      <c r="F3322" s="694" t="s">
        <v>6336</v>
      </c>
      <c r="G3322" s="693" t="s">
        <v>6337</v>
      </c>
      <c r="H3322" s="693" t="s">
        <v>1119</v>
      </c>
      <c r="I3322" s="693" t="s">
        <v>802</v>
      </c>
      <c r="J3322" s="828" t="s">
        <v>5598</v>
      </c>
      <c r="K3322" s="859">
        <v>1</v>
      </c>
      <c r="L3322" s="713">
        <v>9</v>
      </c>
      <c r="M3322" s="860">
        <v>27000</v>
      </c>
      <c r="N3322" s="858">
        <v>0</v>
      </c>
      <c r="O3322" s="713">
        <v>0</v>
      </c>
      <c r="P3322" s="695">
        <v>0</v>
      </c>
      <c r="Q3322" s="323"/>
    </row>
    <row r="3323" spans="1:17" s="770" customFormat="1" ht="24">
      <c r="A3323" s="724" t="s">
        <v>18646</v>
      </c>
      <c r="B3323" s="693" t="s">
        <v>7484</v>
      </c>
      <c r="C3323" s="684" t="s">
        <v>73</v>
      </c>
      <c r="D3323" s="693" t="s">
        <v>8756</v>
      </c>
      <c r="E3323" s="746">
        <v>3700</v>
      </c>
      <c r="F3323" s="694" t="s">
        <v>6338</v>
      </c>
      <c r="G3323" s="693" t="s">
        <v>6339</v>
      </c>
      <c r="H3323" s="693" t="s">
        <v>1119</v>
      </c>
      <c r="I3323" s="693" t="s">
        <v>802</v>
      </c>
      <c r="J3323" s="828" t="s">
        <v>5598</v>
      </c>
      <c r="K3323" s="859">
        <v>3</v>
      </c>
      <c r="L3323" s="713">
        <v>9</v>
      </c>
      <c r="M3323" s="860">
        <v>33300</v>
      </c>
      <c r="N3323" s="858">
        <v>0</v>
      </c>
      <c r="O3323" s="713">
        <v>0</v>
      </c>
      <c r="P3323" s="695">
        <v>0</v>
      </c>
      <c r="Q3323" s="323"/>
    </row>
    <row r="3324" spans="1:17" s="770" customFormat="1" ht="24">
      <c r="A3324" s="724" t="s">
        <v>18646</v>
      </c>
      <c r="B3324" s="693" t="s">
        <v>7484</v>
      </c>
      <c r="C3324" s="684" t="s">
        <v>73</v>
      </c>
      <c r="D3324" s="693" t="s">
        <v>8756</v>
      </c>
      <c r="E3324" s="746">
        <v>3700</v>
      </c>
      <c r="F3324" s="694" t="s">
        <v>6340</v>
      </c>
      <c r="G3324" s="693" t="s">
        <v>6341</v>
      </c>
      <c r="H3324" s="693" t="s">
        <v>1119</v>
      </c>
      <c r="I3324" s="693" t="s">
        <v>802</v>
      </c>
      <c r="J3324" s="828" t="s">
        <v>5598</v>
      </c>
      <c r="K3324" s="859">
        <v>3</v>
      </c>
      <c r="L3324" s="713">
        <v>11</v>
      </c>
      <c r="M3324" s="860">
        <v>40700</v>
      </c>
      <c r="N3324" s="858">
        <v>0</v>
      </c>
      <c r="O3324" s="713">
        <v>0</v>
      </c>
      <c r="P3324" s="695">
        <v>0</v>
      </c>
      <c r="Q3324" s="323"/>
    </row>
    <row r="3325" spans="1:17" s="770" customFormat="1" ht="24">
      <c r="A3325" s="724" t="s">
        <v>18646</v>
      </c>
      <c r="B3325" s="693" t="s">
        <v>7484</v>
      </c>
      <c r="C3325" s="684" t="s">
        <v>73</v>
      </c>
      <c r="D3325" s="693" t="s">
        <v>18210</v>
      </c>
      <c r="E3325" s="746">
        <v>3000</v>
      </c>
      <c r="F3325" s="694" t="s">
        <v>6342</v>
      </c>
      <c r="G3325" s="693" t="s">
        <v>6343</v>
      </c>
      <c r="H3325" s="693" t="s">
        <v>1119</v>
      </c>
      <c r="I3325" s="693" t="s">
        <v>5840</v>
      </c>
      <c r="J3325" s="828" t="s">
        <v>5598</v>
      </c>
      <c r="K3325" s="859">
        <v>1</v>
      </c>
      <c r="L3325" s="713">
        <v>4</v>
      </c>
      <c r="M3325" s="860">
        <v>12000</v>
      </c>
      <c r="N3325" s="858">
        <v>0</v>
      </c>
      <c r="O3325" s="713">
        <v>0</v>
      </c>
      <c r="P3325" s="695">
        <v>0</v>
      </c>
      <c r="Q3325" s="323"/>
    </row>
    <row r="3326" spans="1:17" s="770" customFormat="1" ht="24">
      <c r="A3326" s="724" t="s">
        <v>18646</v>
      </c>
      <c r="B3326" s="693" t="s">
        <v>7484</v>
      </c>
      <c r="C3326" s="684" t="s">
        <v>73</v>
      </c>
      <c r="D3326" s="693" t="s">
        <v>18161</v>
      </c>
      <c r="E3326" s="746">
        <v>5800</v>
      </c>
      <c r="F3326" s="694" t="s">
        <v>6344</v>
      </c>
      <c r="G3326" s="693" t="s">
        <v>6345</v>
      </c>
      <c r="H3326" s="693" t="s">
        <v>2051</v>
      </c>
      <c r="I3326" s="693" t="s">
        <v>5840</v>
      </c>
      <c r="J3326" s="828" t="s">
        <v>5598</v>
      </c>
      <c r="K3326" s="859">
        <v>3</v>
      </c>
      <c r="L3326" s="713">
        <v>9</v>
      </c>
      <c r="M3326" s="860">
        <v>52200</v>
      </c>
      <c r="N3326" s="858">
        <v>0</v>
      </c>
      <c r="O3326" s="713">
        <v>0</v>
      </c>
      <c r="P3326" s="695">
        <v>0</v>
      </c>
      <c r="Q3326" s="323"/>
    </row>
    <row r="3327" spans="1:17" s="770" customFormat="1" ht="24">
      <c r="A3327" s="724" t="s">
        <v>18646</v>
      </c>
      <c r="B3327" s="693" t="s">
        <v>7484</v>
      </c>
      <c r="C3327" s="684" t="s">
        <v>73</v>
      </c>
      <c r="D3327" s="693" t="s">
        <v>18247</v>
      </c>
      <c r="E3327" s="746">
        <v>3000</v>
      </c>
      <c r="F3327" s="694" t="s">
        <v>6346</v>
      </c>
      <c r="G3327" s="693" t="s">
        <v>6347</v>
      </c>
      <c r="H3327" s="693" t="s">
        <v>1119</v>
      </c>
      <c r="I3327" s="693" t="s">
        <v>5840</v>
      </c>
      <c r="J3327" s="828" t="s">
        <v>5598</v>
      </c>
      <c r="K3327" s="859">
        <v>1</v>
      </c>
      <c r="L3327" s="713">
        <v>9</v>
      </c>
      <c r="M3327" s="860">
        <v>27000</v>
      </c>
      <c r="N3327" s="858">
        <v>0</v>
      </c>
      <c r="O3327" s="713">
        <v>0</v>
      </c>
      <c r="P3327" s="695">
        <v>0</v>
      </c>
      <c r="Q3327" s="323"/>
    </row>
    <row r="3328" spans="1:17" s="770" customFormat="1" ht="24">
      <c r="A3328" s="724" t="s">
        <v>18646</v>
      </c>
      <c r="B3328" s="693" t="s">
        <v>7484</v>
      </c>
      <c r="C3328" s="684" t="s">
        <v>73</v>
      </c>
      <c r="D3328" s="693" t="s">
        <v>18248</v>
      </c>
      <c r="E3328" s="746">
        <v>6500</v>
      </c>
      <c r="F3328" s="694" t="s">
        <v>6348</v>
      </c>
      <c r="G3328" s="693" t="s">
        <v>6349</v>
      </c>
      <c r="H3328" s="693" t="s">
        <v>5617</v>
      </c>
      <c r="I3328" s="693" t="s">
        <v>5840</v>
      </c>
      <c r="J3328" s="828" t="s">
        <v>5598</v>
      </c>
      <c r="K3328" s="859">
        <v>1</v>
      </c>
      <c r="L3328" s="713">
        <v>10</v>
      </c>
      <c r="M3328" s="860">
        <v>65000</v>
      </c>
      <c r="N3328" s="858">
        <v>0</v>
      </c>
      <c r="O3328" s="713">
        <v>0</v>
      </c>
      <c r="P3328" s="695">
        <v>0</v>
      </c>
      <c r="Q3328" s="323"/>
    </row>
    <row r="3329" spans="1:17" s="770" customFormat="1" ht="24">
      <c r="A3329" s="724" t="s">
        <v>18646</v>
      </c>
      <c r="B3329" s="693" t="s">
        <v>7484</v>
      </c>
      <c r="C3329" s="684" t="s">
        <v>73</v>
      </c>
      <c r="D3329" s="693" t="s">
        <v>8756</v>
      </c>
      <c r="E3329" s="746">
        <v>4500</v>
      </c>
      <c r="F3329" s="694" t="s">
        <v>6350</v>
      </c>
      <c r="G3329" s="693" t="s">
        <v>6351</v>
      </c>
      <c r="H3329" s="693" t="s">
        <v>1119</v>
      </c>
      <c r="I3329" s="693" t="s">
        <v>802</v>
      </c>
      <c r="J3329" s="828" t="s">
        <v>5598</v>
      </c>
      <c r="K3329" s="859">
        <v>1</v>
      </c>
      <c r="L3329" s="713">
        <v>3</v>
      </c>
      <c r="M3329" s="860">
        <v>13500</v>
      </c>
      <c r="N3329" s="858">
        <v>0</v>
      </c>
      <c r="O3329" s="713">
        <v>0</v>
      </c>
      <c r="P3329" s="695">
        <v>0</v>
      </c>
      <c r="Q3329" s="323"/>
    </row>
    <row r="3330" spans="1:17" s="770" customFormat="1" ht="24">
      <c r="A3330" s="724" t="s">
        <v>18646</v>
      </c>
      <c r="B3330" s="693" t="s">
        <v>7484</v>
      </c>
      <c r="C3330" s="684" t="s">
        <v>73</v>
      </c>
      <c r="D3330" s="693" t="s">
        <v>8756</v>
      </c>
      <c r="E3330" s="746">
        <v>3700</v>
      </c>
      <c r="F3330" s="694" t="s">
        <v>6352</v>
      </c>
      <c r="G3330" s="693" t="s">
        <v>6353</v>
      </c>
      <c r="H3330" s="693" t="s">
        <v>1119</v>
      </c>
      <c r="I3330" s="693" t="s">
        <v>5840</v>
      </c>
      <c r="J3330" s="828" t="s">
        <v>5598</v>
      </c>
      <c r="K3330" s="859">
        <v>1</v>
      </c>
      <c r="L3330" s="713">
        <v>4</v>
      </c>
      <c r="M3330" s="860">
        <v>14800</v>
      </c>
      <c r="N3330" s="858">
        <v>0</v>
      </c>
      <c r="O3330" s="713">
        <v>0</v>
      </c>
      <c r="P3330" s="695">
        <v>0</v>
      </c>
      <c r="Q3330" s="323"/>
    </row>
    <row r="3331" spans="1:17" s="770" customFormat="1" ht="24">
      <c r="A3331" s="724" t="s">
        <v>18646</v>
      </c>
      <c r="B3331" s="693" t="s">
        <v>7484</v>
      </c>
      <c r="C3331" s="684" t="s">
        <v>73</v>
      </c>
      <c r="D3331" s="693" t="s">
        <v>8756</v>
      </c>
      <c r="E3331" s="746">
        <v>3700</v>
      </c>
      <c r="F3331" s="694" t="s">
        <v>6354</v>
      </c>
      <c r="G3331" s="693" t="s">
        <v>6355</v>
      </c>
      <c r="H3331" s="693" t="s">
        <v>1119</v>
      </c>
      <c r="I3331" s="693" t="s">
        <v>5840</v>
      </c>
      <c r="J3331" s="828" t="s">
        <v>5598</v>
      </c>
      <c r="K3331" s="859">
        <v>1</v>
      </c>
      <c r="L3331" s="713">
        <v>5</v>
      </c>
      <c r="M3331" s="860">
        <v>18500</v>
      </c>
      <c r="N3331" s="858">
        <v>0</v>
      </c>
      <c r="O3331" s="713">
        <v>0</v>
      </c>
      <c r="P3331" s="695">
        <v>0</v>
      </c>
      <c r="Q3331" s="323"/>
    </row>
    <row r="3332" spans="1:17" s="770" customFormat="1" ht="24">
      <c r="A3332" s="724" t="s">
        <v>18646</v>
      </c>
      <c r="B3332" s="693" t="s">
        <v>7484</v>
      </c>
      <c r="C3332" s="684" t="s">
        <v>73</v>
      </c>
      <c r="D3332" s="693" t="s">
        <v>8756</v>
      </c>
      <c r="E3332" s="746">
        <v>3700</v>
      </c>
      <c r="F3332" s="694" t="s">
        <v>6356</v>
      </c>
      <c r="G3332" s="693" t="s">
        <v>6357</v>
      </c>
      <c r="H3332" s="693" t="s">
        <v>1119</v>
      </c>
      <c r="I3332" s="693" t="s">
        <v>5840</v>
      </c>
      <c r="J3332" s="828" t="s">
        <v>5598</v>
      </c>
      <c r="K3332" s="859">
        <v>2</v>
      </c>
      <c r="L3332" s="713">
        <v>6</v>
      </c>
      <c r="M3332" s="860">
        <v>22200</v>
      </c>
      <c r="N3332" s="858">
        <v>0</v>
      </c>
      <c r="O3332" s="713">
        <v>0</v>
      </c>
      <c r="P3332" s="695">
        <v>0</v>
      </c>
      <c r="Q3332" s="323"/>
    </row>
    <row r="3333" spans="1:17" s="770" customFormat="1" ht="36">
      <c r="A3333" s="724" t="s">
        <v>18646</v>
      </c>
      <c r="B3333" s="693" t="s">
        <v>7484</v>
      </c>
      <c r="C3333" s="684" t="s">
        <v>73</v>
      </c>
      <c r="D3333" s="693" t="s">
        <v>18249</v>
      </c>
      <c r="E3333" s="746">
        <v>10000</v>
      </c>
      <c r="F3333" s="694" t="s">
        <v>6358</v>
      </c>
      <c r="G3333" s="693" t="s">
        <v>6359</v>
      </c>
      <c r="H3333" s="693" t="s">
        <v>18629</v>
      </c>
      <c r="I3333" s="693" t="s">
        <v>5840</v>
      </c>
      <c r="J3333" s="828" t="s">
        <v>5598</v>
      </c>
      <c r="K3333" s="859">
        <v>2</v>
      </c>
      <c r="L3333" s="713">
        <v>9</v>
      </c>
      <c r="M3333" s="860">
        <v>90000</v>
      </c>
      <c r="N3333" s="858">
        <v>0</v>
      </c>
      <c r="O3333" s="713">
        <v>0</v>
      </c>
      <c r="P3333" s="695">
        <v>0</v>
      </c>
      <c r="Q3333" s="323"/>
    </row>
    <row r="3334" spans="1:17" s="770" customFormat="1" ht="24">
      <c r="A3334" s="724" t="s">
        <v>18646</v>
      </c>
      <c r="B3334" s="693" t="s">
        <v>7484</v>
      </c>
      <c r="C3334" s="684" t="s">
        <v>73</v>
      </c>
      <c r="D3334" s="693" t="s">
        <v>8756</v>
      </c>
      <c r="E3334" s="746">
        <v>3700</v>
      </c>
      <c r="F3334" s="694" t="s">
        <v>6360</v>
      </c>
      <c r="G3334" s="693" t="s">
        <v>6361</v>
      </c>
      <c r="H3334" s="693" t="s">
        <v>1119</v>
      </c>
      <c r="I3334" s="693" t="s">
        <v>802</v>
      </c>
      <c r="J3334" s="828" t="s">
        <v>5598</v>
      </c>
      <c r="K3334" s="859">
        <v>1</v>
      </c>
      <c r="L3334" s="713">
        <v>6</v>
      </c>
      <c r="M3334" s="860">
        <v>22200</v>
      </c>
      <c r="N3334" s="858">
        <v>0</v>
      </c>
      <c r="O3334" s="713">
        <v>0</v>
      </c>
      <c r="P3334" s="695">
        <v>0</v>
      </c>
      <c r="Q3334" s="323"/>
    </row>
    <row r="3335" spans="1:17" s="770" customFormat="1" ht="48">
      <c r="A3335" s="724" t="s">
        <v>18646</v>
      </c>
      <c r="B3335" s="693" t="s">
        <v>7484</v>
      </c>
      <c r="C3335" s="684" t="s">
        <v>73</v>
      </c>
      <c r="D3335" s="693" t="s">
        <v>18250</v>
      </c>
      <c r="E3335" s="746">
        <v>3500</v>
      </c>
      <c r="F3335" s="694" t="s">
        <v>6362</v>
      </c>
      <c r="G3335" s="693" t="s">
        <v>6363</v>
      </c>
      <c r="H3335" s="693" t="s">
        <v>18630</v>
      </c>
      <c r="I3335" s="693" t="s">
        <v>4118</v>
      </c>
      <c r="J3335" s="828" t="s">
        <v>5598</v>
      </c>
      <c r="K3335" s="859">
        <v>1</v>
      </c>
      <c r="L3335" s="713">
        <v>2</v>
      </c>
      <c r="M3335" s="860">
        <v>7000</v>
      </c>
      <c r="N3335" s="858">
        <v>0</v>
      </c>
      <c r="O3335" s="713">
        <v>0</v>
      </c>
      <c r="P3335" s="695">
        <v>0</v>
      </c>
      <c r="Q3335" s="323"/>
    </row>
    <row r="3336" spans="1:17" s="770" customFormat="1" ht="24">
      <c r="A3336" s="724" t="s">
        <v>18646</v>
      </c>
      <c r="B3336" s="693" t="s">
        <v>7484</v>
      </c>
      <c r="C3336" s="684" t="s">
        <v>73</v>
      </c>
      <c r="D3336" s="693" t="s">
        <v>8702</v>
      </c>
      <c r="E3336" s="746">
        <v>4500</v>
      </c>
      <c r="F3336" s="694" t="s">
        <v>6364</v>
      </c>
      <c r="G3336" s="693" t="s">
        <v>6365</v>
      </c>
      <c r="H3336" s="693" t="s">
        <v>8641</v>
      </c>
      <c r="I3336" s="693" t="s">
        <v>5840</v>
      </c>
      <c r="J3336" s="828" t="s">
        <v>5598</v>
      </c>
      <c r="K3336" s="859">
        <v>4</v>
      </c>
      <c r="L3336" s="713">
        <v>12</v>
      </c>
      <c r="M3336" s="860">
        <v>54000</v>
      </c>
      <c r="N3336" s="858">
        <v>0</v>
      </c>
      <c r="O3336" s="713">
        <v>0</v>
      </c>
      <c r="P3336" s="695">
        <v>0</v>
      </c>
      <c r="Q3336" s="323"/>
    </row>
    <row r="3337" spans="1:17" s="770" customFormat="1" ht="24">
      <c r="A3337" s="724" t="s">
        <v>18646</v>
      </c>
      <c r="B3337" s="693" t="s">
        <v>7484</v>
      </c>
      <c r="C3337" s="684" t="s">
        <v>73</v>
      </c>
      <c r="D3337" s="693" t="s">
        <v>4197</v>
      </c>
      <c r="E3337" s="746">
        <v>6000</v>
      </c>
      <c r="F3337" s="694" t="s">
        <v>6366</v>
      </c>
      <c r="G3337" s="693" t="s">
        <v>6367</v>
      </c>
      <c r="H3337" s="693" t="s">
        <v>1119</v>
      </c>
      <c r="I3337" s="693" t="s">
        <v>5840</v>
      </c>
      <c r="J3337" s="828" t="s">
        <v>5598</v>
      </c>
      <c r="K3337" s="859">
        <v>2</v>
      </c>
      <c r="L3337" s="713">
        <v>12</v>
      </c>
      <c r="M3337" s="860">
        <v>72000</v>
      </c>
      <c r="N3337" s="858">
        <v>0</v>
      </c>
      <c r="O3337" s="713">
        <v>0</v>
      </c>
      <c r="P3337" s="695">
        <v>0</v>
      </c>
      <c r="Q3337" s="323"/>
    </row>
    <row r="3338" spans="1:17" s="770" customFormat="1" ht="24">
      <c r="A3338" s="724" t="s">
        <v>18646</v>
      </c>
      <c r="B3338" s="693" t="s">
        <v>7484</v>
      </c>
      <c r="C3338" s="684" t="s">
        <v>73</v>
      </c>
      <c r="D3338" s="693" t="s">
        <v>18161</v>
      </c>
      <c r="E3338" s="746">
        <v>5800</v>
      </c>
      <c r="F3338" s="694" t="s">
        <v>6368</v>
      </c>
      <c r="G3338" s="693" t="s">
        <v>6369</v>
      </c>
      <c r="H3338" s="693" t="s">
        <v>5617</v>
      </c>
      <c r="I3338" s="693" t="s">
        <v>5840</v>
      </c>
      <c r="J3338" s="828" t="s">
        <v>5598</v>
      </c>
      <c r="K3338" s="859">
        <v>4</v>
      </c>
      <c r="L3338" s="713">
        <v>9</v>
      </c>
      <c r="M3338" s="860">
        <v>52200</v>
      </c>
      <c r="N3338" s="858">
        <v>0</v>
      </c>
      <c r="O3338" s="713">
        <v>0</v>
      </c>
      <c r="P3338" s="695">
        <v>0</v>
      </c>
      <c r="Q3338" s="323"/>
    </row>
    <row r="3339" spans="1:17" s="770" customFormat="1" ht="24">
      <c r="A3339" s="724" t="s">
        <v>18646</v>
      </c>
      <c r="B3339" s="693" t="s">
        <v>7484</v>
      </c>
      <c r="C3339" s="684" t="s">
        <v>73</v>
      </c>
      <c r="D3339" s="693" t="s">
        <v>8756</v>
      </c>
      <c r="E3339" s="746">
        <v>3700</v>
      </c>
      <c r="F3339" s="694" t="s">
        <v>6370</v>
      </c>
      <c r="G3339" s="693" t="s">
        <v>6371</v>
      </c>
      <c r="H3339" s="693" t="s">
        <v>1119</v>
      </c>
      <c r="I3339" s="693" t="s">
        <v>802</v>
      </c>
      <c r="J3339" s="828" t="s">
        <v>5598</v>
      </c>
      <c r="K3339" s="859">
        <v>3</v>
      </c>
      <c r="L3339" s="713">
        <v>9</v>
      </c>
      <c r="M3339" s="860">
        <v>33300</v>
      </c>
      <c r="N3339" s="858">
        <v>0</v>
      </c>
      <c r="O3339" s="713">
        <v>0</v>
      </c>
      <c r="P3339" s="695">
        <v>0</v>
      </c>
      <c r="Q3339" s="323"/>
    </row>
    <row r="3340" spans="1:17" s="770" customFormat="1" ht="24">
      <c r="A3340" s="724" t="s">
        <v>18646</v>
      </c>
      <c r="B3340" s="693" t="s">
        <v>7484</v>
      </c>
      <c r="C3340" s="684" t="s">
        <v>73</v>
      </c>
      <c r="D3340" s="693" t="s">
        <v>8756</v>
      </c>
      <c r="E3340" s="746">
        <v>3700</v>
      </c>
      <c r="F3340" s="694" t="s">
        <v>6372</v>
      </c>
      <c r="G3340" s="693" t="s">
        <v>6373</v>
      </c>
      <c r="H3340" s="693" t="s">
        <v>1119</v>
      </c>
      <c r="I3340" s="693" t="s">
        <v>5840</v>
      </c>
      <c r="J3340" s="828" t="s">
        <v>5598</v>
      </c>
      <c r="K3340" s="859">
        <v>1</v>
      </c>
      <c r="L3340" s="713">
        <v>2</v>
      </c>
      <c r="M3340" s="860">
        <v>7400</v>
      </c>
      <c r="N3340" s="858">
        <v>0</v>
      </c>
      <c r="O3340" s="713">
        <v>0</v>
      </c>
      <c r="P3340" s="695">
        <v>0</v>
      </c>
      <c r="Q3340" s="323"/>
    </row>
    <row r="3341" spans="1:17" s="770" customFormat="1" ht="24">
      <c r="A3341" s="724" t="s">
        <v>18646</v>
      </c>
      <c r="B3341" s="693" t="s">
        <v>7484</v>
      </c>
      <c r="C3341" s="684" t="s">
        <v>73</v>
      </c>
      <c r="D3341" s="693" t="s">
        <v>8756</v>
      </c>
      <c r="E3341" s="746">
        <v>3700</v>
      </c>
      <c r="F3341" s="694" t="s">
        <v>6374</v>
      </c>
      <c r="G3341" s="693" t="s">
        <v>6375</v>
      </c>
      <c r="H3341" s="693" t="s">
        <v>1119</v>
      </c>
      <c r="I3341" s="693" t="s">
        <v>802</v>
      </c>
      <c r="J3341" s="828" t="s">
        <v>5598</v>
      </c>
      <c r="K3341" s="859">
        <v>1</v>
      </c>
      <c r="L3341" s="713">
        <v>4</v>
      </c>
      <c r="M3341" s="860">
        <v>14800</v>
      </c>
      <c r="N3341" s="858">
        <v>0</v>
      </c>
      <c r="O3341" s="713">
        <v>0</v>
      </c>
      <c r="P3341" s="695">
        <v>0</v>
      </c>
      <c r="Q3341" s="323"/>
    </row>
    <row r="3342" spans="1:17" s="770" customFormat="1" ht="24">
      <c r="A3342" s="724" t="s">
        <v>18646</v>
      </c>
      <c r="B3342" s="693" t="s">
        <v>7484</v>
      </c>
      <c r="C3342" s="684" t="s">
        <v>73</v>
      </c>
      <c r="D3342" s="693" t="s">
        <v>8756</v>
      </c>
      <c r="E3342" s="746">
        <v>3700</v>
      </c>
      <c r="F3342" s="694" t="s">
        <v>6376</v>
      </c>
      <c r="G3342" s="693" t="s">
        <v>6377</v>
      </c>
      <c r="H3342" s="693" t="s">
        <v>1119</v>
      </c>
      <c r="I3342" s="693" t="s">
        <v>802</v>
      </c>
      <c r="J3342" s="828" t="s">
        <v>5598</v>
      </c>
      <c r="K3342" s="859">
        <v>1</v>
      </c>
      <c r="L3342" s="713">
        <v>4</v>
      </c>
      <c r="M3342" s="860">
        <v>14800</v>
      </c>
      <c r="N3342" s="858">
        <v>0</v>
      </c>
      <c r="O3342" s="713">
        <v>0</v>
      </c>
      <c r="P3342" s="695">
        <v>0</v>
      </c>
      <c r="Q3342" s="323"/>
    </row>
    <row r="3343" spans="1:17" s="770" customFormat="1" ht="24">
      <c r="A3343" s="724" t="s">
        <v>18646</v>
      </c>
      <c r="B3343" s="693" t="s">
        <v>7484</v>
      </c>
      <c r="C3343" s="684" t="s">
        <v>73</v>
      </c>
      <c r="D3343" s="693" t="s">
        <v>18202</v>
      </c>
      <c r="E3343" s="746">
        <v>3000</v>
      </c>
      <c r="F3343" s="694" t="s">
        <v>6378</v>
      </c>
      <c r="G3343" s="693" t="s">
        <v>6379</v>
      </c>
      <c r="H3343" s="693" t="s">
        <v>9483</v>
      </c>
      <c r="I3343" s="693" t="s">
        <v>802</v>
      </c>
      <c r="J3343" s="828" t="s">
        <v>5598</v>
      </c>
      <c r="K3343" s="859">
        <v>1</v>
      </c>
      <c r="L3343" s="713">
        <v>9</v>
      </c>
      <c r="M3343" s="860">
        <v>27000</v>
      </c>
      <c r="N3343" s="858">
        <v>0</v>
      </c>
      <c r="O3343" s="713">
        <v>0</v>
      </c>
      <c r="P3343" s="695">
        <v>0</v>
      </c>
      <c r="Q3343" s="323"/>
    </row>
    <row r="3344" spans="1:17" s="770" customFormat="1" ht="24">
      <c r="A3344" s="724" t="s">
        <v>18646</v>
      </c>
      <c r="B3344" s="693" t="s">
        <v>7484</v>
      </c>
      <c r="C3344" s="684" t="s">
        <v>73</v>
      </c>
      <c r="D3344" s="693" t="s">
        <v>8756</v>
      </c>
      <c r="E3344" s="746">
        <v>3700</v>
      </c>
      <c r="F3344" s="694" t="s">
        <v>6380</v>
      </c>
      <c r="G3344" s="693" t="s">
        <v>6381</v>
      </c>
      <c r="H3344" s="693" t="s">
        <v>1119</v>
      </c>
      <c r="I3344" s="693" t="s">
        <v>802</v>
      </c>
      <c r="J3344" s="828" t="s">
        <v>5598</v>
      </c>
      <c r="K3344" s="859">
        <v>2</v>
      </c>
      <c r="L3344" s="713">
        <v>9</v>
      </c>
      <c r="M3344" s="860">
        <v>33300</v>
      </c>
      <c r="N3344" s="858">
        <v>0</v>
      </c>
      <c r="O3344" s="713">
        <v>0</v>
      </c>
      <c r="P3344" s="695">
        <v>0</v>
      </c>
      <c r="Q3344" s="323"/>
    </row>
    <row r="3345" spans="1:17" s="770" customFormat="1" ht="24">
      <c r="A3345" s="724" t="s">
        <v>18646</v>
      </c>
      <c r="B3345" s="693" t="s">
        <v>7484</v>
      </c>
      <c r="C3345" s="684" t="s">
        <v>73</v>
      </c>
      <c r="D3345" s="693" t="s">
        <v>8756</v>
      </c>
      <c r="E3345" s="746">
        <v>3700</v>
      </c>
      <c r="F3345" s="694" t="s">
        <v>6382</v>
      </c>
      <c r="G3345" s="693" t="s">
        <v>6383</v>
      </c>
      <c r="H3345" s="693" t="s">
        <v>1119</v>
      </c>
      <c r="I3345" s="693" t="s">
        <v>802</v>
      </c>
      <c r="J3345" s="828" t="s">
        <v>5598</v>
      </c>
      <c r="K3345" s="859">
        <v>1</v>
      </c>
      <c r="L3345" s="713">
        <v>5</v>
      </c>
      <c r="M3345" s="860">
        <v>18500</v>
      </c>
      <c r="N3345" s="858">
        <v>0</v>
      </c>
      <c r="O3345" s="713">
        <v>0</v>
      </c>
      <c r="P3345" s="695">
        <v>0</v>
      </c>
      <c r="Q3345" s="323"/>
    </row>
    <row r="3346" spans="1:17" s="770" customFormat="1" ht="24">
      <c r="A3346" s="724" t="s">
        <v>18646</v>
      </c>
      <c r="B3346" s="693" t="s">
        <v>7484</v>
      </c>
      <c r="C3346" s="684" t="s">
        <v>73</v>
      </c>
      <c r="D3346" s="693" t="s">
        <v>18221</v>
      </c>
      <c r="E3346" s="746">
        <v>5000</v>
      </c>
      <c r="F3346" s="694" t="s">
        <v>6384</v>
      </c>
      <c r="G3346" s="693" t="s">
        <v>6385</v>
      </c>
      <c r="H3346" s="693" t="s">
        <v>2051</v>
      </c>
      <c r="I3346" s="693" t="s">
        <v>5840</v>
      </c>
      <c r="J3346" s="828" t="s">
        <v>5598</v>
      </c>
      <c r="K3346" s="859">
        <v>1</v>
      </c>
      <c r="L3346" s="713">
        <v>4</v>
      </c>
      <c r="M3346" s="860">
        <v>20000</v>
      </c>
      <c r="N3346" s="858">
        <v>0</v>
      </c>
      <c r="O3346" s="713">
        <v>0</v>
      </c>
      <c r="P3346" s="695">
        <v>0</v>
      </c>
      <c r="Q3346" s="323"/>
    </row>
    <row r="3347" spans="1:17" s="770" customFormat="1" ht="24">
      <c r="A3347" s="724" t="s">
        <v>18646</v>
      </c>
      <c r="B3347" s="693" t="s">
        <v>7484</v>
      </c>
      <c r="C3347" s="684" t="s">
        <v>73</v>
      </c>
      <c r="D3347" s="693" t="s">
        <v>8756</v>
      </c>
      <c r="E3347" s="746">
        <v>3700</v>
      </c>
      <c r="F3347" s="694" t="s">
        <v>6386</v>
      </c>
      <c r="G3347" s="693" t="s">
        <v>6387</v>
      </c>
      <c r="H3347" s="693" t="s">
        <v>1119</v>
      </c>
      <c r="I3347" s="693" t="s">
        <v>802</v>
      </c>
      <c r="J3347" s="828" t="s">
        <v>5598</v>
      </c>
      <c r="K3347" s="859">
        <v>1</v>
      </c>
      <c r="L3347" s="713">
        <v>2</v>
      </c>
      <c r="M3347" s="860">
        <v>7400</v>
      </c>
      <c r="N3347" s="858">
        <v>0</v>
      </c>
      <c r="O3347" s="713">
        <v>0</v>
      </c>
      <c r="P3347" s="695">
        <v>0</v>
      </c>
      <c r="Q3347" s="323"/>
    </row>
    <row r="3348" spans="1:17" s="770" customFormat="1" ht="24">
      <c r="A3348" s="724" t="s">
        <v>18646</v>
      </c>
      <c r="B3348" s="693" t="s">
        <v>7484</v>
      </c>
      <c r="C3348" s="684" t="s">
        <v>73</v>
      </c>
      <c r="D3348" s="693" t="s">
        <v>8756</v>
      </c>
      <c r="E3348" s="746">
        <v>3700</v>
      </c>
      <c r="F3348" s="694" t="s">
        <v>6388</v>
      </c>
      <c r="G3348" s="693" t="s">
        <v>6389</v>
      </c>
      <c r="H3348" s="693" t="s">
        <v>1119</v>
      </c>
      <c r="I3348" s="693" t="s">
        <v>802</v>
      </c>
      <c r="J3348" s="828" t="s">
        <v>5598</v>
      </c>
      <c r="K3348" s="859">
        <v>1</v>
      </c>
      <c r="L3348" s="713">
        <v>6</v>
      </c>
      <c r="M3348" s="860">
        <v>22200</v>
      </c>
      <c r="N3348" s="858">
        <v>0</v>
      </c>
      <c r="O3348" s="713">
        <v>0</v>
      </c>
      <c r="P3348" s="695">
        <v>0</v>
      </c>
      <c r="Q3348" s="323"/>
    </row>
    <row r="3349" spans="1:17" s="770" customFormat="1" ht="24">
      <c r="A3349" s="724" t="s">
        <v>18646</v>
      </c>
      <c r="B3349" s="693" t="s">
        <v>7484</v>
      </c>
      <c r="C3349" s="684" t="s">
        <v>73</v>
      </c>
      <c r="D3349" s="693" t="s">
        <v>8756</v>
      </c>
      <c r="E3349" s="746">
        <v>3700</v>
      </c>
      <c r="F3349" s="694" t="s">
        <v>6390</v>
      </c>
      <c r="G3349" s="693" t="s">
        <v>6391</v>
      </c>
      <c r="H3349" s="693" t="s">
        <v>1119</v>
      </c>
      <c r="I3349" s="693" t="s">
        <v>802</v>
      </c>
      <c r="J3349" s="828" t="s">
        <v>5598</v>
      </c>
      <c r="K3349" s="859">
        <v>1</v>
      </c>
      <c r="L3349" s="713">
        <v>4</v>
      </c>
      <c r="M3349" s="860">
        <v>14800</v>
      </c>
      <c r="N3349" s="858">
        <v>0</v>
      </c>
      <c r="O3349" s="713">
        <v>0</v>
      </c>
      <c r="P3349" s="695">
        <v>0</v>
      </c>
      <c r="Q3349" s="323"/>
    </row>
    <row r="3350" spans="1:17" s="770" customFormat="1" ht="24">
      <c r="A3350" s="724" t="s">
        <v>18646</v>
      </c>
      <c r="B3350" s="693" t="s">
        <v>7484</v>
      </c>
      <c r="C3350" s="684" t="s">
        <v>73</v>
      </c>
      <c r="D3350" s="693" t="s">
        <v>8756</v>
      </c>
      <c r="E3350" s="746">
        <v>3000</v>
      </c>
      <c r="F3350" s="694" t="s">
        <v>6392</v>
      </c>
      <c r="G3350" s="693" t="s">
        <v>6393</v>
      </c>
      <c r="H3350" s="693" t="s">
        <v>1119</v>
      </c>
      <c r="I3350" s="693" t="s">
        <v>802</v>
      </c>
      <c r="J3350" s="828" t="s">
        <v>5598</v>
      </c>
      <c r="K3350" s="859">
        <v>1</v>
      </c>
      <c r="L3350" s="713">
        <v>1</v>
      </c>
      <c r="M3350" s="860">
        <v>3000</v>
      </c>
      <c r="N3350" s="858">
        <v>0</v>
      </c>
      <c r="O3350" s="713">
        <v>0</v>
      </c>
      <c r="P3350" s="695">
        <v>0</v>
      </c>
      <c r="Q3350" s="323"/>
    </row>
    <row r="3351" spans="1:17" s="770" customFormat="1" ht="24">
      <c r="A3351" s="724" t="s">
        <v>18646</v>
      </c>
      <c r="B3351" s="693" t="s">
        <v>7484</v>
      </c>
      <c r="C3351" s="684" t="s">
        <v>73</v>
      </c>
      <c r="D3351" s="693" t="s">
        <v>8756</v>
      </c>
      <c r="E3351" s="746">
        <v>3700</v>
      </c>
      <c r="F3351" s="694" t="s">
        <v>6394</v>
      </c>
      <c r="G3351" s="693" t="s">
        <v>6395</v>
      </c>
      <c r="H3351" s="693" t="s">
        <v>1119</v>
      </c>
      <c r="I3351" s="693" t="s">
        <v>802</v>
      </c>
      <c r="J3351" s="828" t="s">
        <v>5598</v>
      </c>
      <c r="K3351" s="859">
        <v>3</v>
      </c>
      <c r="L3351" s="713">
        <v>9</v>
      </c>
      <c r="M3351" s="860">
        <v>33300</v>
      </c>
      <c r="N3351" s="858">
        <v>0</v>
      </c>
      <c r="O3351" s="713">
        <v>0</v>
      </c>
      <c r="P3351" s="695">
        <v>0</v>
      </c>
      <c r="Q3351" s="323"/>
    </row>
    <row r="3352" spans="1:17" s="770" customFormat="1" ht="24">
      <c r="A3352" s="724" t="s">
        <v>18646</v>
      </c>
      <c r="B3352" s="693" t="s">
        <v>7484</v>
      </c>
      <c r="C3352" s="684" t="s">
        <v>73</v>
      </c>
      <c r="D3352" s="693" t="s">
        <v>8756</v>
      </c>
      <c r="E3352" s="746">
        <v>3700</v>
      </c>
      <c r="F3352" s="694" t="s">
        <v>6396</v>
      </c>
      <c r="G3352" s="693" t="s">
        <v>6397</v>
      </c>
      <c r="H3352" s="693" t="s">
        <v>1119</v>
      </c>
      <c r="I3352" s="693" t="s">
        <v>802</v>
      </c>
      <c r="J3352" s="828" t="s">
        <v>5598</v>
      </c>
      <c r="K3352" s="859">
        <v>1</v>
      </c>
      <c r="L3352" s="713">
        <v>4</v>
      </c>
      <c r="M3352" s="860">
        <v>14800</v>
      </c>
      <c r="N3352" s="858">
        <v>0</v>
      </c>
      <c r="O3352" s="713">
        <v>0</v>
      </c>
      <c r="P3352" s="695">
        <v>0</v>
      </c>
      <c r="Q3352" s="323"/>
    </row>
    <row r="3353" spans="1:17" s="770" customFormat="1" ht="24">
      <c r="A3353" s="724" t="s">
        <v>18646</v>
      </c>
      <c r="B3353" s="693" t="s">
        <v>7484</v>
      </c>
      <c r="C3353" s="684" t="s">
        <v>73</v>
      </c>
      <c r="D3353" s="693" t="s">
        <v>8756</v>
      </c>
      <c r="E3353" s="746">
        <v>3700</v>
      </c>
      <c r="F3353" s="694" t="s">
        <v>6398</v>
      </c>
      <c r="G3353" s="693" t="s">
        <v>6399</v>
      </c>
      <c r="H3353" s="693" t="s">
        <v>1119</v>
      </c>
      <c r="I3353" s="693" t="s">
        <v>771</v>
      </c>
      <c r="J3353" s="828" t="s">
        <v>5598</v>
      </c>
      <c r="K3353" s="859">
        <v>1</v>
      </c>
      <c r="L3353" s="713">
        <v>3</v>
      </c>
      <c r="M3353" s="860">
        <v>11100</v>
      </c>
      <c r="N3353" s="858">
        <v>0</v>
      </c>
      <c r="O3353" s="713">
        <v>0</v>
      </c>
      <c r="P3353" s="695">
        <v>0</v>
      </c>
      <c r="Q3353" s="323"/>
    </row>
    <row r="3354" spans="1:17" s="770" customFormat="1" ht="108">
      <c r="A3354" s="724" t="s">
        <v>18646</v>
      </c>
      <c r="B3354" s="693" t="s">
        <v>7484</v>
      </c>
      <c r="C3354" s="684" t="s">
        <v>73</v>
      </c>
      <c r="D3354" s="693" t="s">
        <v>18251</v>
      </c>
      <c r="E3354" s="746">
        <v>3000</v>
      </c>
      <c r="F3354" s="694" t="s">
        <v>6400</v>
      </c>
      <c r="G3354" s="693" t="s">
        <v>6401</v>
      </c>
      <c r="H3354" s="693" t="s">
        <v>1119</v>
      </c>
      <c r="I3354" s="693" t="s">
        <v>802</v>
      </c>
      <c r="J3354" s="828" t="s">
        <v>5598</v>
      </c>
      <c r="K3354" s="859">
        <v>1</v>
      </c>
      <c r="L3354" s="713">
        <v>9</v>
      </c>
      <c r="M3354" s="860">
        <v>27000</v>
      </c>
      <c r="N3354" s="858">
        <v>0</v>
      </c>
      <c r="O3354" s="713">
        <v>0</v>
      </c>
      <c r="P3354" s="695">
        <v>0</v>
      </c>
      <c r="Q3354" s="323"/>
    </row>
    <row r="3355" spans="1:17" s="770" customFormat="1" ht="24">
      <c r="A3355" s="724" t="s">
        <v>18646</v>
      </c>
      <c r="B3355" s="693" t="s">
        <v>7484</v>
      </c>
      <c r="C3355" s="684" t="s">
        <v>73</v>
      </c>
      <c r="D3355" s="693" t="s">
        <v>8702</v>
      </c>
      <c r="E3355" s="746">
        <v>5000</v>
      </c>
      <c r="F3355" s="694" t="s">
        <v>6402</v>
      </c>
      <c r="G3355" s="693" t="s">
        <v>6403</v>
      </c>
      <c r="H3355" s="693" t="s">
        <v>2051</v>
      </c>
      <c r="I3355" s="693" t="s">
        <v>802</v>
      </c>
      <c r="J3355" s="828" t="s">
        <v>5598</v>
      </c>
      <c r="K3355" s="859">
        <v>1</v>
      </c>
      <c r="L3355" s="713">
        <v>6</v>
      </c>
      <c r="M3355" s="860">
        <v>30000</v>
      </c>
      <c r="N3355" s="858">
        <v>0</v>
      </c>
      <c r="O3355" s="713">
        <v>0</v>
      </c>
      <c r="P3355" s="695">
        <v>0</v>
      </c>
      <c r="Q3355" s="323"/>
    </row>
    <row r="3356" spans="1:17" s="770" customFormat="1" ht="24">
      <c r="A3356" s="724" t="s">
        <v>18646</v>
      </c>
      <c r="B3356" s="693" t="s">
        <v>7484</v>
      </c>
      <c r="C3356" s="684" t="s">
        <v>73</v>
      </c>
      <c r="D3356" s="693" t="s">
        <v>8756</v>
      </c>
      <c r="E3356" s="746">
        <v>3700</v>
      </c>
      <c r="F3356" s="694" t="s">
        <v>6404</v>
      </c>
      <c r="G3356" s="693" t="s">
        <v>6405</v>
      </c>
      <c r="H3356" s="693" t="s">
        <v>1119</v>
      </c>
      <c r="I3356" s="693" t="s">
        <v>5840</v>
      </c>
      <c r="J3356" s="828" t="s">
        <v>5598</v>
      </c>
      <c r="K3356" s="859">
        <v>2</v>
      </c>
      <c r="L3356" s="713">
        <v>9</v>
      </c>
      <c r="M3356" s="860">
        <v>33300</v>
      </c>
      <c r="N3356" s="858">
        <v>0</v>
      </c>
      <c r="O3356" s="713">
        <v>0</v>
      </c>
      <c r="P3356" s="695">
        <v>0</v>
      </c>
      <c r="Q3356" s="323"/>
    </row>
    <row r="3357" spans="1:17" s="770" customFormat="1" ht="36">
      <c r="A3357" s="724" t="s">
        <v>18646</v>
      </c>
      <c r="B3357" s="693" t="s">
        <v>7484</v>
      </c>
      <c r="C3357" s="684" t="s">
        <v>73</v>
      </c>
      <c r="D3357" s="693" t="s">
        <v>18252</v>
      </c>
      <c r="E3357" s="746">
        <v>6500</v>
      </c>
      <c r="F3357" s="694" t="s">
        <v>6406</v>
      </c>
      <c r="G3357" s="693" t="s">
        <v>6407</v>
      </c>
      <c r="H3357" s="693" t="s">
        <v>9173</v>
      </c>
      <c r="I3357" s="693" t="s">
        <v>5840</v>
      </c>
      <c r="J3357" s="828" t="s">
        <v>5598</v>
      </c>
      <c r="K3357" s="859">
        <v>1</v>
      </c>
      <c r="L3357" s="713">
        <v>1</v>
      </c>
      <c r="M3357" s="860">
        <v>6500</v>
      </c>
      <c r="N3357" s="858">
        <v>0</v>
      </c>
      <c r="O3357" s="713">
        <v>0</v>
      </c>
      <c r="P3357" s="695">
        <v>0</v>
      </c>
      <c r="Q3357" s="323"/>
    </row>
    <row r="3358" spans="1:17" s="770" customFormat="1" ht="24">
      <c r="A3358" s="724" t="s">
        <v>18646</v>
      </c>
      <c r="B3358" s="693" t="s">
        <v>7484</v>
      </c>
      <c r="C3358" s="684" t="s">
        <v>73</v>
      </c>
      <c r="D3358" s="693" t="s">
        <v>8756</v>
      </c>
      <c r="E3358" s="746">
        <v>3700</v>
      </c>
      <c r="F3358" s="694" t="s">
        <v>6408</v>
      </c>
      <c r="G3358" s="693" t="s">
        <v>6409</v>
      </c>
      <c r="H3358" s="693" t="s">
        <v>1119</v>
      </c>
      <c r="I3358" s="693" t="s">
        <v>802</v>
      </c>
      <c r="J3358" s="828" t="s">
        <v>5598</v>
      </c>
      <c r="K3358" s="859">
        <v>1</v>
      </c>
      <c r="L3358" s="713">
        <v>4</v>
      </c>
      <c r="M3358" s="860">
        <v>14800</v>
      </c>
      <c r="N3358" s="858">
        <v>0</v>
      </c>
      <c r="O3358" s="713">
        <v>0</v>
      </c>
      <c r="P3358" s="695">
        <v>0</v>
      </c>
      <c r="Q3358" s="323"/>
    </row>
    <row r="3359" spans="1:17" s="770" customFormat="1" ht="24">
      <c r="A3359" s="724" t="s">
        <v>18646</v>
      </c>
      <c r="B3359" s="693" t="s">
        <v>7484</v>
      </c>
      <c r="C3359" s="684" t="s">
        <v>73</v>
      </c>
      <c r="D3359" s="693" t="s">
        <v>18157</v>
      </c>
      <c r="E3359" s="746">
        <v>3500</v>
      </c>
      <c r="F3359" s="694" t="s">
        <v>6410</v>
      </c>
      <c r="G3359" s="693" t="s">
        <v>6411</v>
      </c>
      <c r="H3359" s="693" t="s">
        <v>1119</v>
      </c>
      <c r="I3359" s="693" t="s">
        <v>802</v>
      </c>
      <c r="J3359" s="828" t="s">
        <v>5598</v>
      </c>
      <c r="K3359" s="859">
        <v>1</v>
      </c>
      <c r="L3359" s="713">
        <v>11</v>
      </c>
      <c r="M3359" s="860">
        <v>38500</v>
      </c>
      <c r="N3359" s="858">
        <v>0</v>
      </c>
      <c r="O3359" s="713">
        <v>0</v>
      </c>
      <c r="P3359" s="695">
        <v>0</v>
      </c>
      <c r="Q3359" s="323"/>
    </row>
    <row r="3360" spans="1:17" s="770" customFormat="1" ht="24">
      <c r="A3360" s="724" t="s">
        <v>18646</v>
      </c>
      <c r="B3360" s="693" t="s">
        <v>7484</v>
      </c>
      <c r="C3360" s="684" t="s">
        <v>73</v>
      </c>
      <c r="D3360" s="693" t="s">
        <v>8756</v>
      </c>
      <c r="E3360" s="746">
        <v>5000</v>
      </c>
      <c r="F3360" s="694" t="s">
        <v>6412</v>
      </c>
      <c r="G3360" s="693" t="s">
        <v>6413</v>
      </c>
      <c r="H3360" s="693" t="s">
        <v>1119</v>
      </c>
      <c r="I3360" s="693" t="s">
        <v>802</v>
      </c>
      <c r="J3360" s="828" t="s">
        <v>5598</v>
      </c>
      <c r="K3360" s="859">
        <v>1</v>
      </c>
      <c r="L3360" s="713">
        <v>6</v>
      </c>
      <c r="M3360" s="860">
        <v>30000</v>
      </c>
      <c r="N3360" s="858">
        <v>0</v>
      </c>
      <c r="O3360" s="713">
        <v>0</v>
      </c>
      <c r="P3360" s="695">
        <v>0</v>
      </c>
      <c r="Q3360" s="323"/>
    </row>
    <row r="3361" spans="1:17" s="770" customFormat="1" ht="36">
      <c r="A3361" s="724" t="s">
        <v>18646</v>
      </c>
      <c r="B3361" s="693" t="s">
        <v>7484</v>
      </c>
      <c r="C3361" s="684" t="s">
        <v>73</v>
      </c>
      <c r="D3361" s="693" t="s">
        <v>8756</v>
      </c>
      <c r="E3361" s="746">
        <v>3700</v>
      </c>
      <c r="F3361" s="694" t="s">
        <v>6414</v>
      </c>
      <c r="G3361" s="693" t="s">
        <v>6415</v>
      </c>
      <c r="H3361" s="693" t="s">
        <v>1119</v>
      </c>
      <c r="I3361" s="693" t="s">
        <v>5840</v>
      </c>
      <c r="J3361" s="828" t="s">
        <v>5598</v>
      </c>
      <c r="K3361" s="859">
        <v>1</v>
      </c>
      <c r="L3361" s="713">
        <v>4</v>
      </c>
      <c r="M3361" s="860">
        <v>14800</v>
      </c>
      <c r="N3361" s="858">
        <v>0</v>
      </c>
      <c r="O3361" s="713">
        <v>0</v>
      </c>
      <c r="P3361" s="695">
        <v>0</v>
      </c>
      <c r="Q3361" s="323"/>
    </row>
    <row r="3362" spans="1:17" s="770" customFormat="1" ht="24">
      <c r="A3362" s="724" t="s">
        <v>18646</v>
      </c>
      <c r="B3362" s="693" t="s">
        <v>7484</v>
      </c>
      <c r="C3362" s="684" t="s">
        <v>73</v>
      </c>
      <c r="D3362" s="693" t="s">
        <v>8756</v>
      </c>
      <c r="E3362" s="746">
        <v>4500</v>
      </c>
      <c r="F3362" s="694" t="s">
        <v>6416</v>
      </c>
      <c r="G3362" s="693" t="s">
        <v>6417</v>
      </c>
      <c r="H3362" s="693" t="s">
        <v>1119</v>
      </c>
      <c r="I3362" s="693" t="s">
        <v>5840</v>
      </c>
      <c r="J3362" s="828" t="s">
        <v>5598</v>
      </c>
      <c r="K3362" s="859">
        <v>3</v>
      </c>
      <c r="L3362" s="713">
        <v>11</v>
      </c>
      <c r="M3362" s="860">
        <v>49500</v>
      </c>
      <c r="N3362" s="858">
        <v>0</v>
      </c>
      <c r="O3362" s="713">
        <v>0</v>
      </c>
      <c r="P3362" s="695">
        <v>0</v>
      </c>
      <c r="Q3362" s="323"/>
    </row>
    <row r="3363" spans="1:17" s="770" customFormat="1" ht="24">
      <c r="A3363" s="724" t="s">
        <v>18646</v>
      </c>
      <c r="B3363" s="693" t="s">
        <v>7484</v>
      </c>
      <c r="C3363" s="684" t="s">
        <v>73</v>
      </c>
      <c r="D3363" s="693" t="s">
        <v>18180</v>
      </c>
      <c r="E3363" s="746">
        <v>4000</v>
      </c>
      <c r="F3363" s="694" t="s">
        <v>6418</v>
      </c>
      <c r="G3363" s="693" t="s">
        <v>6419</v>
      </c>
      <c r="H3363" s="693" t="s">
        <v>8886</v>
      </c>
      <c r="I3363" s="693" t="s">
        <v>802</v>
      </c>
      <c r="J3363" s="828" t="s">
        <v>5598</v>
      </c>
      <c r="K3363" s="859">
        <v>2</v>
      </c>
      <c r="L3363" s="713">
        <v>5</v>
      </c>
      <c r="M3363" s="860">
        <v>20000</v>
      </c>
      <c r="N3363" s="858">
        <v>0</v>
      </c>
      <c r="O3363" s="713">
        <v>0</v>
      </c>
      <c r="P3363" s="695">
        <v>0</v>
      </c>
      <c r="Q3363" s="323"/>
    </row>
    <row r="3364" spans="1:17" s="770" customFormat="1" ht="24">
      <c r="A3364" s="724" t="s">
        <v>18646</v>
      </c>
      <c r="B3364" s="693" t="s">
        <v>7484</v>
      </c>
      <c r="C3364" s="684" t="s">
        <v>73</v>
      </c>
      <c r="D3364" s="693" t="s">
        <v>8756</v>
      </c>
      <c r="E3364" s="746">
        <v>3700</v>
      </c>
      <c r="F3364" s="694" t="s">
        <v>6420</v>
      </c>
      <c r="G3364" s="693" t="s">
        <v>6421</v>
      </c>
      <c r="H3364" s="693" t="s">
        <v>1119</v>
      </c>
      <c r="I3364" s="693" t="s">
        <v>802</v>
      </c>
      <c r="J3364" s="828" t="s">
        <v>5598</v>
      </c>
      <c r="K3364" s="859">
        <v>3</v>
      </c>
      <c r="L3364" s="713">
        <v>9</v>
      </c>
      <c r="M3364" s="860">
        <v>33300</v>
      </c>
      <c r="N3364" s="858">
        <v>0</v>
      </c>
      <c r="O3364" s="713">
        <v>0</v>
      </c>
      <c r="P3364" s="695">
        <v>0</v>
      </c>
      <c r="Q3364" s="323"/>
    </row>
    <row r="3365" spans="1:17" s="770" customFormat="1" ht="36">
      <c r="A3365" s="724" t="s">
        <v>18646</v>
      </c>
      <c r="B3365" s="693" t="s">
        <v>7484</v>
      </c>
      <c r="C3365" s="684" t="s">
        <v>73</v>
      </c>
      <c r="D3365" s="693" t="s">
        <v>18253</v>
      </c>
      <c r="E3365" s="746">
        <v>4500</v>
      </c>
      <c r="F3365" s="694" t="s">
        <v>6422</v>
      </c>
      <c r="G3365" s="693" t="s">
        <v>6423</v>
      </c>
      <c r="H3365" s="693" t="s">
        <v>9173</v>
      </c>
      <c r="I3365" s="693" t="s">
        <v>802</v>
      </c>
      <c r="J3365" s="828" t="s">
        <v>5598</v>
      </c>
      <c r="K3365" s="859">
        <v>1</v>
      </c>
      <c r="L3365" s="713">
        <v>8</v>
      </c>
      <c r="M3365" s="860">
        <v>36000</v>
      </c>
      <c r="N3365" s="858">
        <v>0</v>
      </c>
      <c r="O3365" s="713">
        <v>0</v>
      </c>
      <c r="P3365" s="695">
        <v>0</v>
      </c>
      <c r="Q3365" s="323"/>
    </row>
    <row r="3366" spans="1:17" s="770" customFormat="1" ht="24">
      <c r="A3366" s="724" t="s">
        <v>18646</v>
      </c>
      <c r="B3366" s="693" t="s">
        <v>7484</v>
      </c>
      <c r="C3366" s="684" t="s">
        <v>73</v>
      </c>
      <c r="D3366" s="693" t="s">
        <v>18161</v>
      </c>
      <c r="E3366" s="746">
        <v>5800</v>
      </c>
      <c r="F3366" s="694" t="s">
        <v>6424</v>
      </c>
      <c r="G3366" s="693" t="s">
        <v>6425</v>
      </c>
      <c r="H3366" s="693" t="s">
        <v>2051</v>
      </c>
      <c r="I3366" s="693" t="s">
        <v>5840</v>
      </c>
      <c r="J3366" s="828" t="s">
        <v>5598</v>
      </c>
      <c r="K3366" s="859">
        <v>1</v>
      </c>
      <c r="L3366" s="713">
        <v>4</v>
      </c>
      <c r="M3366" s="860">
        <v>23200</v>
      </c>
      <c r="N3366" s="858">
        <v>0</v>
      </c>
      <c r="O3366" s="713">
        <v>0</v>
      </c>
      <c r="P3366" s="695">
        <v>0</v>
      </c>
      <c r="Q3366" s="323"/>
    </row>
    <row r="3367" spans="1:17" s="770" customFormat="1" ht="24">
      <c r="A3367" s="724" t="s">
        <v>18646</v>
      </c>
      <c r="B3367" s="693" t="s">
        <v>7484</v>
      </c>
      <c r="C3367" s="684" t="s">
        <v>73</v>
      </c>
      <c r="D3367" s="693" t="s">
        <v>18254</v>
      </c>
      <c r="E3367" s="746">
        <v>7000</v>
      </c>
      <c r="F3367" s="694" t="s">
        <v>6426</v>
      </c>
      <c r="G3367" s="693" t="s">
        <v>6427</v>
      </c>
      <c r="H3367" s="693" t="s">
        <v>888</v>
      </c>
      <c r="I3367" s="693" t="s">
        <v>5840</v>
      </c>
      <c r="J3367" s="828" t="s">
        <v>5598</v>
      </c>
      <c r="K3367" s="859">
        <v>1</v>
      </c>
      <c r="L3367" s="713">
        <v>6</v>
      </c>
      <c r="M3367" s="860">
        <v>42000</v>
      </c>
      <c r="N3367" s="858">
        <v>0</v>
      </c>
      <c r="O3367" s="713">
        <v>0</v>
      </c>
      <c r="P3367" s="695">
        <v>0</v>
      </c>
      <c r="Q3367" s="323"/>
    </row>
    <row r="3368" spans="1:17" s="770" customFormat="1" ht="24">
      <c r="A3368" s="724" t="s">
        <v>18646</v>
      </c>
      <c r="B3368" s="693" t="s">
        <v>7484</v>
      </c>
      <c r="C3368" s="684" t="s">
        <v>73</v>
      </c>
      <c r="D3368" s="693" t="s">
        <v>18210</v>
      </c>
      <c r="E3368" s="746">
        <v>3000</v>
      </c>
      <c r="F3368" s="694" t="s">
        <v>6428</v>
      </c>
      <c r="G3368" s="693" t="s">
        <v>6429</v>
      </c>
      <c r="H3368" s="693" t="s">
        <v>1119</v>
      </c>
      <c r="I3368" s="693" t="s">
        <v>5840</v>
      </c>
      <c r="J3368" s="828" t="s">
        <v>5598</v>
      </c>
      <c r="K3368" s="859">
        <v>1</v>
      </c>
      <c r="L3368" s="713">
        <v>7</v>
      </c>
      <c r="M3368" s="860">
        <v>21000</v>
      </c>
      <c r="N3368" s="858">
        <v>0</v>
      </c>
      <c r="O3368" s="713">
        <v>0</v>
      </c>
      <c r="P3368" s="695">
        <v>0</v>
      </c>
      <c r="Q3368" s="323"/>
    </row>
    <row r="3369" spans="1:17" s="770" customFormat="1" ht="36">
      <c r="A3369" s="724" t="s">
        <v>18646</v>
      </c>
      <c r="B3369" s="693" t="s">
        <v>7484</v>
      </c>
      <c r="C3369" s="684" t="s">
        <v>73</v>
      </c>
      <c r="D3369" s="693" t="s">
        <v>8756</v>
      </c>
      <c r="E3369" s="746">
        <v>3700</v>
      </c>
      <c r="F3369" s="694" t="s">
        <v>6430</v>
      </c>
      <c r="G3369" s="693" t="s">
        <v>6431</v>
      </c>
      <c r="H3369" s="693" t="s">
        <v>1119</v>
      </c>
      <c r="I3369" s="693" t="s">
        <v>802</v>
      </c>
      <c r="J3369" s="828" t="s">
        <v>5598</v>
      </c>
      <c r="K3369" s="859">
        <v>2</v>
      </c>
      <c r="L3369" s="713">
        <v>9</v>
      </c>
      <c r="M3369" s="860">
        <v>33300</v>
      </c>
      <c r="N3369" s="858">
        <v>0</v>
      </c>
      <c r="O3369" s="713">
        <v>0</v>
      </c>
      <c r="P3369" s="695">
        <v>0</v>
      </c>
      <c r="Q3369" s="323"/>
    </row>
    <row r="3370" spans="1:17" s="770" customFormat="1" ht="24">
      <c r="A3370" s="724" t="s">
        <v>18646</v>
      </c>
      <c r="B3370" s="693" t="s">
        <v>7484</v>
      </c>
      <c r="C3370" s="684" t="s">
        <v>73</v>
      </c>
      <c r="D3370" s="693" t="s">
        <v>8756</v>
      </c>
      <c r="E3370" s="746">
        <v>3000</v>
      </c>
      <c r="F3370" s="694" t="s">
        <v>6432</v>
      </c>
      <c r="G3370" s="693" t="s">
        <v>6433</v>
      </c>
      <c r="H3370" s="693" t="s">
        <v>1119</v>
      </c>
      <c r="I3370" s="693" t="s">
        <v>802</v>
      </c>
      <c r="J3370" s="828" t="s">
        <v>5598</v>
      </c>
      <c r="K3370" s="859">
        <v>1</v>
      </c>
      <c r="L3370" s="713">
        <v>7</v>
      </c>
      <c r="M3370" s="860">
        <v>21000</v>
      </c>
      <c r="N3370" s="858">
        <v>0</v>
      </c>
      <c r="O3370" s="713">
        <v>0</v>
      </c>
      <c r="P3370" s="695">
        <v>0</v>
      </c>
      <c r="Q3370" s="323"/>
    </row>
    <row r="3371" spans="1:17" s="770" customFormat="1" ht="24">
      <c r="A3371" s="724" t="s">
        <v>18646</v>
      </c>
      <c r="B3371" s="693" t="s">
        <v>7484</v>
      </c>
      <c r="C3371" s="684" t="s">
        <v>73</v>
      </c>
      <c r="D3371" s="693" t="s">
        <v>8756</v>
      </c>
      <c r="E3371" s="746">
        <v>3700</v>
      </c>
      <c r="F3371" s="694" t="s">
        <v>6434</v>
      </c>
      <c r="G3371" s="693" t="s">
        <v>6435</v>
      </c>
      <c r="H3371" s="693" t="s">
        <v>1119</v>
      </c>
      <c r="I3371" s="693" t="s">
        <v>802</v>
      </c>
      <c r="J3371" s="828" t="s">
        <v>5598</v>
      </c>
      <c r="K3371" s="859">
        <v>1</v>
      </c>
      <c r="L3371" s="713">
        <v>9</v>
      </c>
      <c r="M3371" s="860">
        <v>33300</v>
      </c>
      <c r="N3371" s="858">
        <v>0</v>
      </c>
      <c r="O3371" s="713">
        <v>0</v>
      </c>
      <c r="P3371" s="695">
        <v>0</v>
      </c>
      <c r="Q3371" s="323"/>
    </row>
    <row r="3372" spans="1:17" s="770" customFormat="1" ht="24">
      <c r="A3372" s="724" t="s">
        <v>18646</v>
      </c>
      <c r="B3372" s="693" t="s">
        <v>17790</v>
      </c>
      <c r="C3372" s="684" t="s">
        <v>73</v>
      </c>
      <c r="D3372" s="693" t="s">
        <v>8756</v>
      </c>
      <c r="E3372" s="746">
        <v>3700</v>
      </c>
      <c r="F3372" s="694" t="s">
        <v>6436</v>
      </c>
      <c r="G3372" s="693" t="s">
        <v>6437</v>
      </c>
      <c r="H3372" s="693" t="s">
        <v>1119</v>
      </c>
      <c r="I3372" s="693" t="s">
        <v>771</v>
      </c>
      <c r="J3372" s="828" t="s">
        <v>5598</v>
      </c>
      <c r="K3372" s="859">
        <v>1</v>
      </c>
      <c r="L3372" s="713">
        <v>1</v>
      </c>
      <c r="M3372" s="860">
        <v>2038.7900000000002</v>
      </c>
      <c r="N3372" s="858">
        <v>0</v>
      </c>
      <c r="O3372" s="713">
        <v>0</v>
      </c>
      <c r="P3372" s="695">
        <v>0</v>
      </c>
      <c r="Q3372" s="323"/>
    </row>
    <row r="3373" spans="1:17" s="770" customFormat="1" ht="24">
      <c r="A3373" s="724" t="s">
        <v>18646</v>
      </c>
      <c r="B3373" s="693" t="s">
        <v>7484</v>
      </c>
      <c r="C3373" s="684" t="s">
        <v>73</v>
      </c>
      <c r="D3373" s="693" t="s">
        <v>8756</v>
      </c>
      <c r="E3373" s="746">
        <v>3700</v>
      </c>
      <c r="F3373" s="694" t="s">
        <v>6438</v>
      </c>
      <c r="G3373" s="693" t="s">
        <v>6439</v>
      </c>
      <c r="H3373" s="693" t="s">
        <v>1119</v>
      </c>
      <c r="I3373" s="693" t="s">
        <v>802</v>
      </c>
      <c r="J3373" s="828" t="s">
        <v>5598</v>
      </c>
      <c r="K3373" s="859">
        <v>3</v>
      </c>
      <c r="L3373" s="713">
        <v>9</v>
      </c>
      <c r="M3373" s="860">
        <v>33300</v>
      </c>
      <c r="N3373" s="858">
        <v>0</v>
      </c>
      <c r="O3373" s="713">
        <v>0</v>
      </c>
      <c r="P3373" s="695">
        <v>0</v>
      </c>
      <c r="Q3373" s="323"/>
    </row>
    <row r="3374" spans="1:17" s="770" customFormat="1" ht="24">
      <c r="A3374" s="724" t="s">
        <v>18646</v>
      </c>
      <c r="B3374" s="693" t="s">
        <v>7484</v>
      </c>
      <c r="C3374" s="684" t="s">
        <v>73</v>
      </c>
      <c r="D3374" s="693" t="s">
        <v>18254</v>
      </c>
      <c r="E3374" s="746">
        <v>7000</v>
      </c>
      <c r="F3374" s="694" t="s">
        <v>6440</v>
      </c>
      <c r="G3374" s="693" t="s">
        <v>6441</v>
      </c>
      <c r="H3374" s="693" t="s">
        <v>888</v>
      </c>
      <c r="I3374" s="693" t="s">
        <v>5840</v>
      </c>
      <c r="J3374" s="828" t="s">
        <v>5598</v>
      </c>
      <c r="K3374" s="861"/>
      <c r="L3374" s="862"/>
      <c r="M3374" s="863"/>
      <c r="N3374" s="858">
        <v>1</v>
      </c>
      <c r="O3374" s="713">
        <v>6</v>
      </c>
      <c r="P3374" s="695">
        <v>42493.59</v>
      </c>
      <c r="Q3374" s="323"/>
    </row>
    <row r="3375" spans="1:17" s="770" customFormat="1" ht="24">
      <c r="A3375" s="724" t="s">
        <v>18646</v>
      </c>
      <c r="B3375" s="693" t="s">
        <v>7484</v>
      </c>
      <c r="C3375" s="684" t="s">
        <v>73</v>
      </c>
      <c r="D3375" s="693" t="s">
        <v>18255</v>
      </c>
      <c r="E3375" s="746">
        <v>3500</v>
      </c>
      <c r="F3375" s="694" t="s">
        <v>6442</v>
      </c>
      <c r="G3375" s="693" t="s">
        <v>6443</v>
      </c>
      <c r="H3375" s="693" t="s">
        <v>1119</v>
      </c>
      <c r="I3375" s="693" t="s">
        <v>802</v>
      </c>
      <c r="J3375" s="828" t="s">
        <v>5598</v>
      </c>
      <c r="K3375" s="861"/>
      <c r="L3375" s="862"/>
      <c r="M3375" s="863"/>
      <c r="N3375" s="858">
        <v>1</v>
      </c>
      <c r="O3375" s="713">
        <v>5</v>
      </c>
      <c r="P3375" s="695">
        <v>20386.099999999999</v>
      </c>
      <c r="Q3375" s="323"/>
    </row>
    <row r="3376" spans="1:17" s="770" customFormat="1" ht="24">
      <c r="A3376" s="724" t="s">
        <v>18646</v>
      </c>
      <c r="B3376" s="693" t="s">
        <v>7484</v>
      </c>
      <c r="C3376" s="684" t="s">
        <v>73</v>
      </c>
      <c r="D3376" s="693" t="s">
        <v>18210</v>
      </c>
      <c r="E3376" s="746">
        <v>3000</v>
      </c>
      <c r="F3376" s="694" t="s">
        <v>6444</v>
      </c>
      <c r="G3376" s="693" t="s">
        <v>6445</v>
      </c>
      <c r="H3376" s="693" t="s">
        <v>1119</v>
      </c>
      <c r="I3376" s="693" t="s">
        <v>6095</v>
      </c>
      <c r="J3376" s="828" t="s">
        <v>5598</v>
      </c>
      <c r="K3376" s="861"/>
      <c r="L3376" s="862"/>
      <c r="M3376" s="863"/>
      <c r="N3376" s="858">
        <v>1</v>
      </c>
      <c r="O3376" s="713">
        <v>4</v>
      </c>
      <c r="P3376" s="695">
        <v>15878.62</v>
      </c>
      <c r="Q3376" s="323"/>
    </row>
    <row r="3377" spans="1:17" s="770" customFormat="1" ht="24">
      <c r="A3377" s="724" t="s">
        <v>18646</v>
      </c>
      <c r="B3377" s="693" t="s">
        <v>7484</v>
      </c>
      <c r="C3377" s="684" t="s">
        <v>73</v>
      </c>
      <c r="D3377" s="693" t="s">
        <v>18210</v>
      </c>
      <c r="E3377" s="746">
        <v>3000</v>
      </c>
      <c r="F3377" s="694" t="s">
        <v>6446</v>
      </c>
      <c r="G3377" s="693" t="s">
        <v>6447</v>
      </c>
      <c r="H3377" s="693" t="s">
        <v>2659</v>
      </c>
      <c r="I3377" s="693" t="s">
        <v>802</v>
      </c>
      <c r="J3377" s="828" t="s">
        <v>5598</v>
      </c>
      <c r="K3377" s="861"/>
      <c r="L3377" s="862"/>
      <c r="M3377" s="863"/>
      <c r="N3377" s="858">
        <v>1</v>
      </c>
      <c r="O3377" s="713">
        <v>4</v>
      </c>
      <c r="P3377" s="695">
        <v>15878.62</v>
      </c>
      <c r="Q3377" s="323"/>
    </row>
    <row r="3378" spans="1:17" s="770" customFormat="1" ht="24">
      <c r="A3378" s="724" t="s">
        <v>18646</v>
      </c>
      <c r="B3378" s="693" t="s">
        <v>7484</v>
      </c>
      <c r="C3378" s="684" t="s">
        <v>73</v>
      </c>
      <c r="D3378" s="693" t="s">
        <v>18255</v>
      </c>
      <c r="E3378" s="746">
        <v>3500</v>
      </c>
      <c r="F3378" s="694" t="s">
        <v>6448</v>
      </c>
      <c r="G3378" s="693" t="s">
        <v>6449</v>
      </c>
      <c r="H3378" s="693" t="s">
        <v>1119</v>
      </c>
      <c r="I3378" s="693" t="s">
        <v>802</v>
      </c>
      <c r="J3378" s="828" t="s">
        <v>5598</v>
      </c>
      <c r="K3378" s="861"/>
      <c r="L3378" s="862"/>
      <c r="M3378" s="863"/>
      <c r="N3378" s="858">
        <v>1</v>
      </c>
      <c r="O3378" s="713">
        <v>4</v>
      </c>
      <c r="P3378" s="695">
        <v>17878.62</v>
      </c>
      <c r="Q3378" s="323"/>
    </row>
    <row r="3379" spans="1:17" s="770" customFormat="1" ht="29.45" customHeight="1">
      <c r="A3379" s="724" t="s">
        <v>18646</v>
      </c>
      <c r="B3379" s="693" t="s">
        <v>7484</v>
      </c>
      <c r="C3379" s="684" t="s">
        <v>73</v>
      </c>
      <c r="D3379" s="693" t="s">
        <v>18256</v>
      </c>
      <c r="E3379" s="746">
        <v>3000</v>
      </c>
      <c r="F3379" s="694" t="s">
        <v>6450</v>
      </c>
      <c r="G3379" s="693" t="s">
        <v>6451</v>
      </c>
      <c r="H3379" s="693" t="s">
        <v>1119</v>
      </c>
      <c r="I3379" s="693" t="s">
        <v>802</v>
      </c>
      <c r="J3379" s="828" t="s">
        <v>5598</v>
      </c>
      <c r="K3379" s="861"/>
      <c r="L3379" s="862"/>
      <c r="M3379" s="863"/>
      <c r="N3379" s="858">
        <v>1</v>
      </c>
      <c r="O3379" s="713">
        <v>4</v>
      </c>
      <c r="P3379" s="695">
        <v>15878.62</v>
      </c>
      <c r="Q3379" s="323"/>
    </row>
    <row r="3380" spans="1:17" s="770" customFormat="1" ht="29.45" customHeight="1">
      <c r="A3380" s="724" t="s">
        <v>18646</v>
      </c>
      <c r="B3380" s="693" t="s">
        <v>7484</v>
      </c>
      <c r="C3380" s="684" t="s">
        <v>73</v>
      </c>
      <c r="D3380" s="693" t="s">
        <v>18253</v>
      </c>
      <c r="E3380" s="746">
        <v>4500</v>
      </c>
      <c r="F3380" s="694" t="s">
        <v>6452</v>
      </c>
      <c r="G3380" s="693" t="s">
        <v>6453</v>
      </c>
      <c r="H3380" s="693" t="s">
        <v>8671</v>
      </c>
      <c r="I3380" s="693" t="s">
        <v>5851</v>
      </c>
      <c r="J3380" s="828" t="s">
        <v>5598</v>
      </c>
      <c r="K3380" s="861"/>
      <c r="L3380" s="862"/>
      <c r="M3380" s="863"/>
      <c r="N3380" s="858">
        <v>1</v>
      </c>
      <c r="O3380" s="713">
        <v>6</v>
      </c>
      <c r="P3380" s="695">
        <v>34408.94</v>
      </c>
      <c r="Q3380" s="323"/>
    </row>
    <row r="3381" spans="1:17" s="770" customFormat="1" ht="29.45" customHeight="1">
      <c r="A3381" s="724" t="s">
        <v>18646</v>
      </c>
      <c r="B3381" s="693" t="s">
        <v>7484</v>
      </c>
      <c r="C3381" s="684" t="s">
        <v>73</v>
      </c>
      <c r="D3381" s="693" t="s">
        <v>18210</v>
      </c>
      <c r="E3381" s="746">
        <v>3000</v>
      </c>
      <c r="F3381" s="694" t="s">
        <v>6454</v>
      </c>
      <c r="G3381" s="693" t="s">
        <v>6455</v>
      </c>
      <c r="H3381" s="693" t="s">
        <v>1119</v>
      </c>
      <c r="I3381" s="693" t="s">
        <v>802</v>
      </c>
      <c r="J3381" s="828" t="s">
        <v>5598</v>
      </c>
      <c r="K3381" s="861"/>
      <c r="L3381" s="862"/>
      <c r="M3381" s="863"/>
      <c r="N3381" s="858">
        <v>1</v>
      </c>
      <c r="O3381" s="713">
        <v>4</v>
      </c>
      <c r="P3381" s="695">
        <v>19060.64</v>
      </c>
      <c r="Q3381" s="323"/>
    </row>
    <row r="3382" spans="1:17" s="770" customFormat="1" ht="29.45" customHeight="1">
      <c r="A3382" s="724" t="s">
        <v>18646</v>
      </c>
      <c r="B3382" s="693" t="s">
        <v>7484</v>
      </c>
      <c r="C3382" s="684" t="s">
        <v>73</v>
      </c>
      <c r="D3382" s="693" t="s">
        <v>18210</v>
      </c>
      <c r="E3382" s="746">
        <v>3000</v>
      </c>
      <c r="F3382" s="694" t="s">
        <v>6456</v>
      </c>
      <c r="G3382" s="693" t="s">
        <v>6457</v>
      </c>
      <c r="H3382" s="693" t="s">
        <v>1119</v>
      </c>
      <c r="I3382" s="693" t="s">
        <v>802</v>
      </c>
      <c r="J3382" s="828" t="s">
        <v>5598</v>
      </c>
      <c r="K3382" s="861"/>
      <c r="L3382" s="862"/>
      <c r="M3382" s="863"/>
      <c r="N3382" s="858">
        <v>1</v>
      </c>
      <c r="O3382" s="713">
        <v>4</v>
      </c>
      <c r="P3382" s="695">
        <v>17142.28</v>
      </c>
      <c r="Q3382" s="323"/>
    </row>
    <row r="3383" spans="1:17" s="770" customFormat="1" ht="29.45" customHeight="1">
      <c r="A3383" s="724" t="s">
        <v>18646</v>
      </c>
      <c r="B3383" s="693" t="s">
        <v>7484</v>
      </c>
      <c r="C3383" s="684" t="s">
        <v>73</v>
      </c>
      <c r="D3383" s="693" t="s">
        <v>18255</v>
      </c>
      <c r="E3383" s="746">
        <v>3500</v>
      </c>
      <c r="F3383" s="694" t="s">
        <v>6458</v>
      </c>
      <c r="G3383" s="693" t="s">
        <v>6459</v>
      </c>
      <c r="H3383" s="693" t="s">
        <v>18631</v>
      </c>
      <c r="I3383" s="693" t="s">
        <v>802</v>
      </c>
      <c r="J3383" s="828" t="s">
        <v>5598</v>
      </c>
      <c r="K3383" s="861"/>
      <c r="L3383" s="862"/>
      <c r="M3383" s="863"/>
      <c r="N3383" s="858">
        <v>1</v>
      </c>
      <c r="O3383" s="713">
        <v>5</v>
      </c>
      <c r="P3383" s="695">
        <v>20568.12</v>
      </c>
      <c r="Q3383" s="323"/>
    </row>
    <row r="3384" spans="1:17" s="770" customFormat="1" ht="29.45" customHeight="1">
      <c r="A3384" s="724" t="s">
        <v>18646</v>
      </c>
      <c r="B3384" s="693" t="s">
        <v>7484</v>
      </c>
      <c r="C3384" s="684" t="s">
        <v>73</v>
      </c>
      <c r="D3384" s="693" t="s">
        <v>8756</v>
      </c>
      <c r="E3384" s="746">
        <v>3700</v>
      </c>
      <c r="F3384" s="694" t="s">
        <v>6460</v>
      </c>
      <c r="G3384" s="693" t="s">
        <v>6461</v>
      </c>
      <c r="H3384" s="693" t="s">
        <v>1119</v>
      </c>
      <c r="I3384" s="693" t="s">
        <v>802</v>
      </c>
      <c r="J3384" s="828" t="s">
        <v>5598</v>
      </c>
      <c r="K3384" s="861"/>
      <c r="L3384" s="862"/>
      <c r="M3384" s="863"/>
      <c r="N3384" s="858">
        <v>1</v>
      </c>
      <c r="O3384" s="713">
        <v>5</v>
      </c>
      <c r="P3384" s="695">
        <v>20734.79</v>
      </c>
      <c r="Q3384" s="323"/>
    </row>
    <row r="3385" spans="1:17" s="770" customFormat="1" ht="29.45" customHeight="1">
      <c r="A3385" s="724" t="s">
        <v>18646</v>
      </c>
      <c r="B3385" s="693" t="s">
        <v>7484</v>
      </c>
      <c r="C3385" s="684" t="s">
        <v>73</v>
      </c>
      <c r="D3385" s="693" t="s">
        <v>18255</v>
      </c>
      <c r="E3385" s="746">
        <v>3500</v>
      </c>
      <c r="F3385" s="694" t="s">
        <v>6462</v>
      </c>
      <c r="G3385" s="693" t="s">
        <v>6463</v>
      </c>
      <c r="H3385" s="693" t="s">
        <v>2659</v>
      </c>
      <c r="I3385" s="693" t="s">
        <v>802</v>
      </c>
      <c r="J3385" s="828" t="s">
        <v>5598</v>
      </c>
      <c r="K3385" s="861"/>
      <c r="L3385" s="862"/>
      <c r="M3385" s="863"/>
      <c r="N3385" s="858">
        <v>1</v>
      </c>
      <c r="O3385" s="713">
        <v>5</v>
      </c>
      <c r="P3385" s="695">
        <v>20568.12</v>
      </c>
      <c r="Q3385" s="323"/>
    </row>
    <row r="3386" spans="1:17" s="770" customFormat="1" ht="29.45" customHeight="1">
      <c r="A3386" s="724" t="s">
        <v>18646</v>
      </c>
      <c r="B3386" s="693" t="s">
        <v>7484</v>
      </c>
      <c r="C3386" s="684" t="s">
        <v>73</v>
      </c>
      <c r="D3386" s="693" t="s">
        <v>18255</v>
      </c>
      <c r="E3386" s="746">
        <v>3500</v>
      </c>
      <c r="F3386" s="694" t="s">
        <v>6464</v>
      </c>
      <c r="G3386" s="693" t="s">
        <v>6465</v>
      </c>
      <c r="H3386" s="693" t="s">
        <v>2659</v>
      </c>
      <c r="I3386" s="693" t="s">
        <v>802</v>
      </c>
      <c r="J3386" s="828" t="s">
        <v>5598</v>
      </c>
      <c r="K3386" s="861"/>
      <c r="L3386" s="862"/>
      <c r="M3386" s="863"/>
      <c r="N3386" s="858">
        <v>1</v>
      </c>
      <c r="O3386" s="713">
        <v>5</v>
      </c>
      <c r="P3386" s="695">
        <v>20568.12</v>
      </c>
      <c r="Q3386" s="323"/>
    </row>
    <row r="3387" spans="1:17" s="770" customFormat="1" ht="29.45" customHeight="1">
      <c r="A3387" s="724" t="s">
        <v>18646</v>
      </c>
      <c r="B3387" s="693" t="s">
        <v>7484</v>
      </c>
      <c r="C3387" s="684" t="s">
        <v>73</v>
      </c>
      <c r="D3387" s="693" t="s">
        <v>18210</v>
      </c>
      <c r="E3387" s="746">
        <v>3000</v>
      </c>
      <c r="F3387" s="694" t="s">
        <v>6466</v>
      </c>
      <c r="G3387" s="693" t="s">
        <v>6467</v>
      </c>
      <c r="H3387" s="693" t="s">
        <v>1119</v>
      </c>
      <c r="I3387" s="693" t="s">
        <v>771</v>
      </c>
      <c r="J3387" s="828" t="s">
        <v>5598</v>
      </c>
      <c r="K3387" s="861"/>
      <c r="L3387" s="862"/>
      <c r="M3387" s="863"/>
      <c r="N3387" s="858">
        <v>1</v>
      </c>
      <c r="O3387" s="713">
        <v>2</v>
      </c>
      <c r="P3387" s="695">
        <v>12712.34</v>
      </c>
      <c r="Q3387" s="323"/>
    </row>
    <row r="3388" spans="1:17" s="770" customFormat="1" ht="29.45" customHeight="1">
      <c r="A3388" s="724" t="s">
        <v>18646</v>
      </c>
      <c r="B3388" s="693" t="s">
        <v>7484</v>
      </c>
      <c r="C3388" s="684" t="s">
        <v>73</v>
      </c>
      <c r="D3388" s="693" t="s">
        <v>8756</v>
      </c>
      <c r="E3388" s="746">
        <v>3000</v>
      </c>
      <c r="F3388" s="694" t="s">
        <v>6468</v>
      </c>
      <c r="G3388" s="693" t="s">
        <v>6469</v>
      </c>
      <c r="H3388" s="693" t="s">
        <v>1119</v>
      </c>
      <c r="I3388" s="693" t="s">
        <v>802</v>
      </c>
      <c r="J3388" s="828" t="s">
        <v>5598</v>
      </c>
      <c r="K3388" s="861"/>
      <c r="L3388" s="862"/>
      <c r="M3388" s="863"/>
      <c r="N3388" s="858">
        <v>1</v>
      </c>
      <c r="O3388" s="713">
        <v>5</v>
      </c>
      <c r="P3388" s="695">
        <v>18334.79</v>
      </c>
      <c r="Q3388" s="323"/>
    </row>
    <row r="3389" spans="1:17" s="770" customFormat="1" ht="29.45" customHeight="1">
      <c r="A3389" s="724" t="s">
        <v>18646</v>
      </c>
      <c r="B3389" s="693" t="s">
        <v>17790</v>
      </c>
      <c r="C3389" s="684" t="s">
        <v>73</v>
      </c>
      <c r="D3389" s="693" t="s">
        <v>4392</v>
      </c>
      <c r="E3389" s="746">
        <v>9000</v>
      </c>
      <c r="F3389" s="694" t="s">
        <v>6470</v>
      </c>
      <c r="G3389" s="693" t="s">
        <v>6471</v>
      </c>
      <c r="H3389" s="693" t="s">
        <v>8886</v>
      </c>
      <c r="I3389" s="693" t="s">
        <v>5851</v>
      </c>
      <c r="J3389" s="828" t="s">
        <v>5598</v>
      </c>
      <c r="K3389" s="861"/>
      <c r="L3389" s="862"/>
      <c r="M3389" s="863"/>
      <c r="N3389" s="858">
        <v>2</v>
      </c>
      <c r="O3389" s="713">
        <v>3</v>
      </c>
      <c r="P3389" s="695">
        <v>13561.45</v>
      </c>
      <c r="Q3389" s="323"/>
    </row>
    <row r="3390" spans="1:17" s="770" customFormat="1" ht="29.45" customHeight="1">
      <c r="A3390" s="724" t="s">
        <v>18646</v>
      </c>
      <c r="B3390" s="693" t="s">
        <v>7484</v>
      </c>
      <c r="C3390" s="684" t="s">
        <v>73</v>
      </c>
      <c r="D3390" s="693" t="s">
        <v>18210</v>
      </c>
      <c r="E3390" s="746">
        <v>3000</v>
      </c>
      <c r="F3390" s="694" t="s">
        <v>6472</v>
      </c>
      <c r="G3390" s="693" t="s">
        <v>6473</v>
      </c>
      <c r="H3390" s="693" t="s">
        <v>1119</v>
      </c>
      <c r="I3390" s="693" t="s">
        <v>802</v>
      </c>
      <c r="J3390" s="828" t="s">
        <v>5598</v>
      </c>
      <c r="K3390" s="861"/>
      <c r="L3390" s="862"/>
      <c r="M3390" s="863"/>
      <c r="N3390" s="858">
        <v>1</v>
      </c>
      <c r="O3390" s="713">
        <v>4</v>
      </c>
      <c r="P3390" s="695">
        <v>12696.6</v>
      </c>
      <c r="Q3390" s="773"/>
    </row>
    <row r="3391" spans="1:17" s="770" customFormat="1" ht="15.75">
      <c r="A3391" s="2118" t="s">
        <v>551</v>
      </c>
      <c r="B3391" s="2119"/>
      <c r="C3391" s="2119"/>
      <c r="D3391" s="2119"/>
      <c r="E3391" s="2119"/>
      <c r="F3391" s="2119"/>
      <c r="G3391" s="2119"/>
      <c r="H3391" s="2119"/>
      <c r="I3391" s="2119"/>
      <c r="J3391" s="2119"/>
      <c r="K3391" s="2119"/>
      <c r="L3391" s="2119"/>
      <c r="M3391" s="2119"/>
      <c r="N3391" s="2119"/>
      <c r="O3391" s="2119"/>
      <c r="P3391" s="2120"/>
      <c r="Q3391" s="773"/>
    </row>
    <row r="3392" spans="1:17" s="770" customFormat="1" ht="36">
      <c r="A3392" s="731" t="s">
        <v>18647</v>
      </c>
      <c r="B3392" s="693" t="s">
        <v>7484</v>
      </c>
      <c r="C3392" s="667" t="s">
        <v>73</v>
      </c>
      <c r="D3392" s="693" t="s">
        <v>4114</v>
      </c>
      <c r="E3392" s="740">
        <v>2800</v>
      </c>
      <c r="F3392" s="714">
        <v>44223878</v>
      </c>
      <c r="G3392" s="736" t="s">
        <v>6474</v>
      </c>
      <c r="H3392" s="693" t="s">
        <v>6475</v>
      </c>
      <c r="I3392" s="685" t="s">
        <v>6476</v>
      </c>
      <c r="J3392" s="864" t="s">
        <v>4114</v>
      </c>
      <c r="K3392" s="865">
        <v>1</v>
      </c>
      <c r="L3392" s="761">
        <v>1</v>
      </c>
      <c r="M3392" s="866">
        <v>560</v>
      </c>
      <c r="N3392" s="456">
        <v>0</v>
      </c>
      <c r="O3392" s="761">
        <v>0</v>
      </c>
      <c r="P3392" s="451">
        <v>0</v>
      </c>
      <c r="Q3392" s="323"/>
    </row>
    <row r="3393" spans="1:17" s="770" customFormat="1" ht="36">
      <c r="A3393" s="731" t="s">
        <v>18647</v>
      </c>
      <c r="B3393" s="693" t="s">
        <v>7484</v>
      </c>
      <c r="C3393" s="667" t="s">
        <v>73</v>
      </c>
      <c r="D3393" s="693" t="s">
        <v>6477</v>
      </c>
      <c r="E3393" s="740">
        <v>3600</v>
      </c>
      <c r="F3393" s="714">
        <v>44223878</v>
      </c>
      <c r="G3393" s="736" t="s">
        <v>6474</v>
      </c>
      <c r="H3393" s="685" t="s">
        <v>6475</v>
      </c>
      <c r="I3393" s="685" t="s">
        <v>6476</v>
      </c>
      <c r="J3393" s="864" t="s">
        <v>6477</v>
      </c>
      <c r="K3393" s="865">
        <v>1</v>
      </c>
      <c r="L3393" s="761">
        <v>12</v>
      </c>
      <c r="M3393" s="866">
        <v>43200</v>
      </c>
      <c r="N3393" s="456">
        <v>1</v>
      </c>
      <c r="O3393" s="761">
        <v>6</v>
      </c>
      <c r="P3393" s="451">
        <v>22877.599999999999</v>
      </c>
      <c r="Q3393" s="323"/>
    </row>
    <row r="3394" spans="1:17" s="770" customFormat="1" ht="36">
      <c r="A3394" s="731" t="s">
        <v>18647</v>
      </c>
      <c r="B3394" s="693" t="s">
        <v>7484</v>
      </c>
      <c r="C3394" s="667" t="s">
        <v>73</v>
      </c>
      <c r="D3394" s="693" t="s">
        <v>6478</v>
      </c>
      <c r="E3394" s="740">
        <v>4200</v>
      </c>
      <c r="F3394" s="714">
        <v>48062191</v>
      </c>
      <c r="G3394" s="736" t="s">
        <v>6479</v>
      </c>
      <c r="H3394" s="685" t="s">
        <v>6480</v>
      </c>
      <c r="I3394" s="685" t="s">
        <v>6476</v>
      </c>
      <c r="J3394" s="864" t="s">
        <v>6478</v>
      </c>
      <c r="K3394" s="865">
        <v>1</v>
      </c>
      <c r="L3394" s="761">
        <v>9</v>
      </c>
      <c r="M3394" s="866">
        <v>37800</v>
      </c>
      <c r="N3394" s="456">
        <v>0</v>
      </c>
      <c r="O3394" s="761">
        <v>0</v>
      </c>
      <c r="P3394" s="451">
        <v>0</v>
      </c>
      <c r="Q3394" s="323"/>
    </row>
    <row r="3395" spans="1:17" s="770" customFormat="1" ht="24">
      <c r="A3395" s="731" t="s">
        <v>18647</v>
      </c>
      <c r="B3395" s="693" t="s">
        <v>7484</v>
      </c>
      <c r="C3395" s="667" t="s">
        <v>73</v>
      </c>
      <c r="D3395" s="693" t="s">
        <v>18257</v>
      </c>
      <c r="E3395" s="740">
        <v>6000</v>
      </c>
      <c r="F3395" s="714">
        <v>48062191</v>
      </c>
      <c r="G3395" s="736" t="s">
        <v>6479</v>
      </c>
      <c r="H3395" s="685" t="s">
        <v>6480</v>
      </c>
      <c r="I3395" s="685" t="s">
        <v>6476</v>
      </c>
      <c r="J3395" s="864" t="s">
        <v>6481</v>
      </c>
      <c r="K3395" s="865">
        <v>1</v>
      </c>
      <c r="L3395" s="761">
        <v>4</v>
      </c>
      <c r="M3395" s="866">
        <v>24000</v>
      </c>
      <c r="N3395" s="456">
        <v>1</v>
      </c>
      <c r="O3395" s="761">
        <v>6</v>
      </c>
      <c r="P3395" s="451">
        <v>37277.599999999999</v>
      </c>
      <c r="Q3395" s="323"/>
    </row>
    <row r="3396" spans="1:17" s="770" customFormat="1" ht="24">
      <c r="A3396" s="731" t="s">
        <v>18647</v>
      </c>
      <c r="B3396" s="693" t="s">
        <v>7484</v>
      </c>
      <c r="C3396" s="667" t="s">
        <v>73</v>
      </c>
      <c r="D3396" s="693" t="s">
        <v>6482</v>
      </c>
      <c r="E3396" s="740">
        <v>6000</v>
      </c>
      <c r="F3396" s="714">
        <v>45444222</v>
      </c>
      <c r="G3396" s="736" t="s">
        <v>6483</v>
      </c>
      <c r="H3396" s="685" t="s">
        <v>4124</v>
      </c>
      <c r="I3396" s="685" t="s">
        <v>6476</v>
      </c>
      <c r="J3396" s="864" t="s">
        <v>6482</v>
      </c>
      <c r="K3396" s="865">
        <v>1</v>
      </c>
      <c r="L3396" s="761">
        <v>8</v>
      </c>
      <c r="M3396" s="866">
        <v>48000</v>
      </c>
      <c r="N3396" s="456">
        <v>1</v>
      </c>
      <c r="O3396" s="761">
        <v>6</v>
      </c>
      <c r="P3396" s="451">
        <v>37277.599999999999</v>
      </c>
      <c r="Q3396" s="323"/>
    </row>
    <row r="3397" spans="1:17" s="770" customFormat="1" ht="24">
      <c r="A3397" s="731" t="s">
        <v>18647</v>
      </c>
      <c r="B3397" s="693" t="s">
        <v>7484</v>
      </c>
      <c r="C3397" s="667" t="s">
        <v>73</v>
      </c>
      <c r="D3397" s="693" t="s">
        <v>18258</v>
      </c>
      <c r="E3397" s="740">
        <v>6000</v>
      </c>
      <c r="F3397" s="714">
        <v>45444222</v>
      </c>
      <c r="G3397" s="736" t="s">
        <v>6483</v>
      </c>
      <c r="H3397" s="685" t="s">
        <v>4124</v>
      </c>
      <c r="I3397" s="685" t="s">
        <v>6476</v>
      </c>
      <c r="J3397" s="864" t="s">
        <v>6484</v>
      </c>
      <c r="K3397" s="865">
        <v>1</v>
      </c>
      <c r="L3397" s="761">
        <v>5</v>
      </c>
      <c r="M3397" s="866">
        <v>30000</v>
      </c>
      <c r="N3397" s="456">
        <v>0</v>
      </c>
      <c r="O3397" s="761">
        <v>0</v>
      </c>
      <c r="P3397" s="451">
        <v>0</v>
      </c>
      <c r="Q3397" s="323"/>
    </row>
    <row r="3398" spans="1:17" s="770" customFormat="1" ht="36">
      <c r="A3398" s="731" t="s">
        <v>18647</v>
      </c>
      <c r="B3398" s="693" t="s">
        <v>7484</v>
      </c>
      <c r="C3398" s="667" t="s">
        <v>73</v>
      </c>
      <c r="D3398" s="693" t="s">
        <v>6485</v>
      </c>
      <c r="E3398" s="740">
        <v>4200</v>
      </c>
      <c r="F3398" s="714">
        <v>41921448</v>
      </c>
      <c r="G3398" s="736" t="s">
        <v>6486</v>
      </c>
      <c r="H3398" s="685" t="s">
        <v>4214</v>
      </c>
      <c r="I3398" s="685" t="s">
        <v>6476</v>
      </c>
      <c r="J3398" s="864" t="s">
        <v>6485</v>
      </c>
      <c r="K3398" s="865">
        <v>1</v>
      </c>
      <c r="L3398" s="761">
        <v>6</v>
      </c>
      <c r="M3398" s="866">
        <v>21000</v>
      </c>
      <c r="N3398" s="456">
        <v>0</v>
      </c>
      <c r="O3398" s="761">
        <v>0</v>
      </c>
      <c r="P3398" s="451">
        <v>0</v>
      </c>
      <c r="Q3398" s="323"/>
    </row>
    <row r="3399" spans="1:17" s="770" customFormat="1" ht="36">
      <c r="A3399" s="731" t="s">
        <v>18647</v>
      </c>
      <c r="B3399" s="693" t="s">
        <v>7484</v>
      </c>
      <c r="C3399" s="667" t="s">
        <v>73</v>
      </c>
      <c r="D3399" s="693" t="s">
        <v>18259</v>
      </c>
      <c r="E3399" s="740">
        <v>9300</v>
      </c>
      <c r="F3399" s="714">
        <v>41921448</v>
      </c>
      <c r="G3399" s="736" t="s">
        <v>6486</v>
      </c>
      <c r="H3399" s="685" t="s">
        <v>4214</v>
      </c>
      <c r="I3399" s="685" t="s">
        <v>6476</v>
      </c>
      <c r="J3399" s="864" t="s">
        <v>6487</v>
      </c>
      <c r="K3399" s="865">
        <v>1</v>
      </c>
      <c r="L3399" s="761">
        <v>7</v>
      </c>
      <c r="M3399" s="866">
        <v>65100</v>
      </c>
      <c r="N3399" s="456">
        <v>1</v>
      </c>
      <c r="O3399" s="761">
        <v>6</v>
      </c>
      <c r="P3399" s="451">
        <v>57077.599999999999</v>
      </c>
      <c r="Q3399" s="323"/>
    </row>
    <row r="3400" spans="1:17" s="770" customFormat="1" ht="36">
      <c r="A3400" s="731" t="s">
        <v>18647</v>
      </c>
      <c r="B3400" s="693" t="s">
        <v>7484</v>
      </c>
      <c r="C3400" s="667" t="s">
        <v>73</v>
      </c>
      <c r="D3400" s="693" t="s">
        <v>18260</v>
      </c>
      <c r="E3400" s="740">
        <v>9300</v>
      </c>
      <c r="F3400" s="714">
        <v>41927488</v>
      </c>
      <c r="G3400" s="736" t="s">
        <v>6489</v>
      </c>
      <c r="H3400" s="685" t="s">
        <v>6490</v>
      </c>
      <c r="I3400" s="685" t="s">
        <v>6476</v>
      </c>
      <c r="J3400" s="864" t="s">
        <v>6488</v>
      </c>
      <c r="K3400" s="865">
        <v>1</v>
      </c>
      <c r="L3400" s="761">
        <v>1</v>
      </c>
      <c r="M3400" s="866">
        <v>9300</v>
      </c>
      <c r="N3400" s="456">
        <v>1</v>
      </c>
      <c r="O3400" s="761">
        <v>6</v>
      </c>
      <c r="P3400" s="451">
        <v>57077.599999999999</v>
      </c>
      <c r="Q3400" s="323"/>
    </row>
    <row r="3401" spans="1:17" s="770" customFormat="1" ht="36">
      <c r="A3401" s="731" t="s">
        <v>18647</v>
      </c>
      <c r="B3401" s="693" t="s">
        <v>7484</v>
      </c>
      <c r="C3401" s="667" t="s">
        <v>73</v>
      </c>
      <c r="D3401" s="693" t="s">
        <v>6491</v>
      </c>
      <c r="E3401" s="740">
        <v>6000</v>
      </c>
      <c r="F3401" s="714">
        <v>41927488</v>
      </c>
      <c r="G3401" s="736" t="s">
        <v>6489</v>
      </c>
      <c r="H3401" s="685" t="s">
        <v>6490</v>
      </c>
      <c r="I3401" s="685" t="s">
        <v>6476</v>
      </c>
      <c r="J3401" s="864" t="s">
        <v>6491</v>
      </c>
      <c r="K3401" s="865">
        <v>1</v>
      </c>
      <c r="L3401" s="761">
        <v>12</v>
      </c>
      <c r="M3401" s="866">
        <v>66000</v>
      </c>
      <c r="N3401" s="456">
        <v>0</v>
      </c>
      <c r="O3401" s="761">
        <v>0</v>
      </c>
      <c r="P3401" s="451">
        <v>0</v>
      </c>
      <c r="Q3401" s="323"/>
    </row>
    <row r="3402" spans="1:17" s="770" customFormat="1" ht="36">
      <c r="A3402" s="731" t="s">
        <v>18647</v>
      </c>
      <c r="B3402" s="693" t="s">
        <v>7484</v>
      </c>
      <c r="C3402" s="667" t="s">
        <v>73</v>
      </c>
      <c r="D3402" s="693" t="s">
        <v>6478</v>
      </c>
      <c r="E3402" s="740">
        <v>4200</v>
      </c>
      <c r="F3402" s="714">
        <v>73223479</v>
      </c>
      <c r="G3402" s="736" t="s">
        <v>6492</v>
      </c>
      <c r="H3402" s="685" t="s">
        <v>6493</v>
      </c>
      <c r="I3402" s="685" t="s">
        <v>6476</v>
      </c>
      <c r="J3402" s="864" t="s">
        <v>6478</v>
      </c>
      <c r="K3402" s="865">
        <v>1</v>
      </c>
      <c r="L3402" s="761">
        <v>4</v>
      </c>
      <c r="M3402" s="866">
        <v>12600</v>
      </c>
      <c r="N3402" s="456">
        <v>0</v>
      </c>
      <c r="O3402" s="761">
        <v>0</v>
      </c>
      <c r="P3402" s="451">
        <v>0</v>
      </c>
      <c r="Q3402" s="323"/>
    </row>
    <row r="3403" spans="1:17" s="770" customFormat="1" ht="36">
      <c r="A3403" s="731" t="s">
        <v>18647</v>
      </c>
      <c r="B3403" s="693" t="s">
        <v>7484</v>
      </c>
      <c r="C3403" s="667" t="s">
        <v>73</v>
      </c>
      <c r="D3403" s="693" t="s">
        <v>18257</v>
      </c>
      <c r="E3403" s="740">
        <v>6000</v>
      </c>
      <c r="F3403" s="714">
        <v>73223479</v>
      </c>
      <c r="G3403" s="736" t="s">
        <v>6492</v>
      </c>
      <c r="H3403" s="685" t="s">
        <v>6493</v>
      </c>
      <c r="I3403" s="685" t="s">
        <v>6476</v>
      </c>
      <c r="J3403" s="864" t="s">
        <v>6481</v>
      </c>
      <c r="K3403" s="865">
        <v>1</v>
      </c>
      <c r="L3403" s="761">
        <v>8</v>
      </c>
      <c r="M3403" s="866">
        <v>48000</v>
      </c>
      <c r="N3403" s="456">
        <v>1</v>
      </c>
      <c r="O3403" s="761">
        <v>6</v>
      </c>
      <c r="P3403" s="451">
        <v>37277.599999999999</v>
      </c>
      <c r="Q3403" s="323"/>
    </row>
    <row r="3404" spans="1:17" s="770" customFormat="1" ht="36">
      <c r="A3404" s="731" t="s">
        <v>18647</v>
      </c>
      <c r="B3404" s="693" t="s">
        <v>7484</v>
      </c>
      <c r="C3404" s="667" t="s">
        <v>73</v>
      </c>
      <c r="D3404" s="693" t="s">
        <v>6478</v>
      </c>
      <c r="E3404" s="740">
        <v>4200</v>
      </c>
      <c r="F3404" s="714">
        <v>46658965</v>
      </c>
      <c r="G3404" s="736" t="s">
        <v>6177</v>
      </c>
      <c r="H3404" s="685" t="s">
        <v>4889</v>
      </c>
      <c r="I3404" s="685" t="s">
        <v>6476</v>
      </c>
      <c r="J3404" s="864" t="s">
        <v>6478</v>
      </c>
      <c r="K3404" s="865">
        <v>1</v>
      </c>
      <c r="L3404" s="761">
        <v>2</v>
      </c>
      <c r="M3404" s="866">
        <v>4200</v>
      </c>
      <c r="N3404" s="456">
        <v>0</v>
      </c>
      <c r="O3404" s="761">
        <v>0</v>
      </c>
      <c r="P3404" s="451">
        <v>0</v>
      </c>
      <c r="Q3404" s="323"/>
    </row>
    <row r="3405" spans="1:17" s="770" customFormat="1" ht="24">
      <c r="A3405" s="731" t="s">
        <v>18647</v>
      </c>
      <c r="B3405" s="693" t="s">
        <v>7484</v>
      </c>
      <c r="C3405" s="667" t="s">
        <v>73</v>
      </c>
      <c r="D3405" s="693" t="s">
        <v>6494</v>
      </c>
      <c r="E3405" s="740">
        <v>3600</v>
      </c>
      <c r="F3405" s="714">
        <v>46658965</v>
      </c>
      <c r="G3405" s="736" t="s">
        <v>6177</v>
      </c>
      <c r="H3405" s="685" t="s">
        <v>4889</v>
      </c>
      <c r="I3405" s="685" t="s">
        <v>6476</v>
      </c>
      <c r="J3405" s="864" t="s">
        <v>6494</v>
      </c>
      <c r="K3405" s="865">
        <v>1</v>
      </c>
      <c r="L3405" s="761">
        <v>6</v>
      </c>
      <c r="M3405" s="866">
        <v>18000</v>
      </c>
      <c r="N3405" s="456">
        <v>0</v>
      </c>
      <c r="O3405" s="761">
        <v>0</v>
      </c>
      <c r="P3405" s="451">
        <v>0</v>
      </c>
      <c r="Q3405" s="323"/>
    </row>
    <row r="3406" spans="1:17" s="770" customFormat="1" ht="24">
      <c r="A3406" s="731" t="s">
        <v>18647</v>
      </c>
      <c r="B3406" s="693" t="s">
        <v>7484</v>
      </c>
      <c r="C3406" s="667" t="s">
        <v>73</v>
      </c>
      <c r="D3406" s="693" t="s">
        <v>6495</v>
      </c>
      <c r="E3406" s="740">
        <v>9300</v>
      </c>
      <c r="F3406" s="714">
        <v>46184876</v>
      </c>
      <c r="G3406" s="736" t="s">
        <v>6496</v>
      </c>
      <c r="H3406" s="685" t="s">
        <v>2052</v>
      </c>
      <c r="I3406" s="685" t="s">
        <v>6476</v>
      </c>
      <c r="J3406" s="864" t="s">
        <v>6495</v>
      </c>
      <c r="K3406" s="865">
        <v>0</v>
      </c>
      <c r="L3406" s="761">
        <v>0</v>
      </c>
      <c r="M3406" s="866">
        <v>0</v>
      </c>
      <c r="N3406" s="456">
        <v>1</v>
      </c>
      <c r="O3406" s="761">
        <v>4</v>
      </c>
      <c r="P3406" s="451">
        <v>37896.6</v>
      </c>
      <c r="Q3406" s="323"/>
    </row>
    <row r="3407" spans="1:17" s="770" customFormat="1" ht="24">
      <c r="A3407" s="731" t="s">
        <v>18647</v>
      </c>
      <c r="B3407" s="693" t="s">
        <v>7484</v>
      </c>
      <c r="C3407" s="667" t="s">
        <v>73</v>
      </c>
      <c r="D3407" s="693" t="s">
        <v>18258</v>
      </c>
      <c r="E3407" s="740">
        <v>6000</v>
      </c>
      <c r="F3407" s="714">
        <v>46184876</v>
      </c>
      <c r="G3407" s="736" t="s">
        <v>6496</v>
      </c>
      <c r="H3407" s="685" t="s">
        <v>2052</v>
      </c>
      <c r="I3407" s="685" t="s">
        <v>6476</v>
      </c>
      <c r="J3407" s="864" t="s">
        <v>6484</v>
      </c>
      <c r="K3407" s="865">
        <v>1</v>
      </c>
      <c r="L3407" s="761">
        <v>12</v>
      </c>
      <c r="M3407" s="866">
        <v>72000</v>
      </c>
      <c r="N3407" s="456">
        <v>1</v>
      </c>
      <c r="O3407" s="761">
        <v>3</v>
      </c>
      <c r="P3407" s="451">
        <v>18696.599999999999</v>
      </c>
      <c r="Q3407" s="323"/>
    </row>
    <row r="3408" spans="1:17" s="770" customFormat="1" ht="48">
      <c r="A3408" s="731" t="s">
        <v>18647</v>
      </c>
      <c r="B3408" s="693" t="s">
        <v>7484</v>
      </c>
      <c r="C3408" s="667" t="s">
        <v>73</v>
      </c>
      <c r="D3408" s="693" t="s">
        <v>6497</v>
      </c>
      <c r="E3408" s="740">
        <v>9300</v>
      </c>
      <c r="F3408" s="714">
        <v>9832011</v>
      </c>
      <c r="G3408" s="736" t="s">
        <v>6498</v>
      </c>
      <c r="H3408" s="685" t="s">
        <v>887</v>
      </c>
      <c r="I3408" s="685" t="s">
        <v>6476</v>
      </c>
      <c r="J3408" s="864" t="s">
        <v>6497</v>
      </c>
      <c r="K3408" s="865">
        <v>1</v>
      </c>
      <c r="L3408" s="761">
        <v>9</v>
      </c>
      <c r="M3408" s="866">
        <v>111600</v>
      </c>
      <c r="N3408" s="456">
        <v>0</v>
      </c>
      <c r="O3408" s="761">
        <v>0</v>
      </c>
      <c r="P3408" s="451">
        <v>0</v>
      </c>
      <c r="Q3408" s="323"/>
    </row>
    <row r="3409" spans="1:17" s="770" customFormat="1" ht="24">
      <c r="A3409" s="731" t="s">
        <v>18647</v>
      </c>
      <c r="B3409" s="693" t="s">
        <v>7484</v>
      </c>
      <c r="C3409" s="667" t="s">
        <v>73</v>
      </c>
      <c r="D3409" s="693" t="s">
        <v>18261</v>
      </c>
      <c r="E3409" s="740">
        <v>11000</v>
      </c>
      <c r="F3409" s="714">
        <v>9832011</v>
      </c>
      <c r="G3409" s="736" t="s">
        <v>6498</v>
      </c>
      <c r="H3409" s="685" t="s">
        <v>887</v>
      </c>
      <c r="I3409" s="685" t="s">
        <v>6476</v>
      </c>
      <c r="J3409" s="864" t="s">
        <v>6499</v>
      </c>
      <c r="K3409" s="865">
        <v>1</v>
      </c>
      <c r="L3409" s="761">
        <v>2</v>
      </c>
      <c r="M3409" s="866">
        <v>22000</v>
      </c>
      <c r="N3409" s="456">
        <v>1</v>
      </c>
      <c r="O3409" s="761">
        <v>6</v>
      </c>
      <c r="P3409" s="451">
        <v>67277.600000000006</v>
      </c>
      <c r="Q3409" s="323"/>
    </row>
    <row r="3410" spans="1:17" s="770" customFormat="1" ht="24">
      <c r="A3410" s="731" t="s">
        <v>18647</v>
      </c>
      <c r="B3410" s="693" t="s">
        <v>7484</v>
      </c>
      <c r="C3410" s="667" t="s">
        <v>73</v>
      </c>
      <c r="D3410" s="693" t="s">
        <v>6500</v>
      </c>
      <c r="E3410" s="740">
        <v>11000</v>
      </c>
      <c r="F3410" s="714">
        <v>45533053</v>
      </c>
      <c r="G3410" s="736" t="s">
        <v>6501</v>
      </c>
      <c r="H3410" s="685" t="s">
        <v>4216</v>
      </c>
      <c r="I3410" s="685" t="s">
        <v>6476</v>
      </c>
      <c r="J3410" s="864" t="s">
        <v>6500</v>
      </c>
      <c r="K3410" s="865">
        <v>1</v>
      </c>
      <c r="L3410" s="761">
        <v>1</v>
      </c>
      <c r="M3410" s="866">
        <v>11000</v>
      </c>
      <c r="N3410" s="456">
        <v>1</v>
      </c>
      <c r="O3410" s="761">
        <v>6</v>
      </c>
      <c r="P3410" s="451">
        <v>67277.600000000006</v>
      </c>
      <c r="Q3410" s="323"/>
    </row>
    <row r="3411" spans="1:17" s="770" customFormat="1" ht="24">
      <c r="A3411" s="731" t="s">
        <v>18647</v>
      </c>
      <c r="B3411" s="693" t="s">
        <v>7484</v>
      </c>
      <c r="C3411" s="667" t="s">
        <v>73</v>
      </c>
      <c r="D3411" s="693" t="s">
        <v>6502</v>
      </c>
      <c r="E3411" s="740">
        <v>7200</v>
      </c>
      <c r="F3411" s="714">
        <v>45533053</v>
      </c>
      <c r="G3411" s="736" t="s">
        <v>6501</v>
      </c>
      <c r="H3411" s="685" t="s">
        <v>4216</v>
      </c>
      <c r="I3411" s="685" t="s">
        <v>6476</v>
      </c>
      <c r="J3411" s="864" t="s">
        <v>6502</v>
      </c>
      <c r="K3411" s="865">
        <v>1</v>
      </c>
      <c r="L3411" s="761">
        <v>12</v>
      </c>
      <c r="M3411" s="866">
        <v>86400</v>
      </c>
      <c r="N3411" s="456">
        <v>0</v>
      </c>
      <c r="O3411" s="761">
        <v>0</v>
      </c>
      <c r="P3411" s="451">
        <v>0</v>
      </c>
      <c r="Q3411" s="323"/>
    </row>
    <row r="3412" spans="1:17" s="770" customFormat="1" ht="36">
      <c r="A3412" s="731" t="s">
        <v>18647</v>
      </c>
      <c r="B3412" s="693" t="s">
        <v>7484</v>
      </c>
      <c r="C3412" s="667" t="s">
        <v>73</v>
      </c>
      <c r="D3412" s="736" t="s">
        <v>6503</v>
      </c>
      <c r="E3412" s="740">
        <v>11000</v>
      </c>
      <c r="F3412" s="714">
        <v>9614945</v>
      </c>
      <c r="G3412" s="736" t="s">
        <v>6504</v>
      </c>
      <c r="H3412" s="685" t="s">
        <v>6505</v>
      </c>
      <c r="I3412" s="685" t="s">
        <v>6476</v>
      </c>
      <c r="J3412" s="864" t="s">
        <v>6503</v>
      </c>
      <c r="K3412" s="865">
        <v>1</v>
      </c>
      <c r="L3412" s="761">
        <v>12</v>
      </c>
      <c r="M3412" s="866">
        <v>132000</v>
      </c>
      <c r="N3412" s="456">
        <v>0</v>
      </c>
      <c r="O3412" s="761">
        <v>0</v>
      </c>
      <c r="P3412" s="451">
        <v>0</v>
      </c>
      <c r="Q3412" s="323"/>
    </row>
    <row r="3413" spans="1:17" s="770" customFormat="1" ht="36">
      <c r="A3413" s="731" t="s">
        <v>18647</v>
      </c>
      <c r="B3413" s="693" t="s">
        <v>7484</v>
      </c>
      <c r="C3413" s="667" t="s">
        <v>73</v>
      </c>
      <c r="D3413" s="736" t="s">
        <v>6506</v>
      </c>
      <c r="E3413" s="740">
        <v>11000</v>
      </c>
      <c r="F3413" s="714">
        <v>9614945</v>
      </c>
      <c r="G3413" s="736" t="s">
        <v>6504</v>
      </c>
      <c r="H3413" s="685" t="s">
        <v>6505</v>
      </c>
      <c r="I3413" s="685" t="s">
        <v>6476</v>
      </c>
      <c r="J3413" s="864" t="s">
        <v>6506</v>
      </c>
      <c r="K3413" s="865">
        <v>0</v>
      </c>
      <c r="L3413" s="761">
        <v>0</v>
      </c>
      <c r="M3413" s="866">
        <v>0</v>
      </c>
      <c r="N3413" s="456">
        <v>1</v>
      </c>
      <c r="O3413" s="761">
        <v>3</v>
      </c>
      <c r="P3413" s="451">
        <v>33696.6</v>
      </c>
      <c r="Q3413" s="323"/>
    </row>
    <row r="3414" spans="1:17" s="770" customFormat="1" ht="24">
      <c r="A3414" s="731" t="s">
        <v>18647</v>
      </c>
      <c r="B3414" s="693" t="s">
        <v>7484</v>
      </c>
      <c r="C3414" s="667" t="s">
        <v>73</v>
      </c>
      <c r="D3414" s="736" t="s">
        <v>6507</v>
      </c>
      <c r="E3414" s="740">
        <v>6000</v>
      </c>
      <c r="F3414" s="714">
        <v>42576808</v>
      </c>
      <c r="G3414" s="736" t="s">
        <v>6508</v>
      </c>
      <c r="H3414" s="685" t="s">
        <v>4216</v>
      </c>
      <c r="I3414" s="685" t="s">
        <v>6476</v>
      </c>
      <c r="J3414" s="864" t="s">
        <v>6507</v>
      </c>
      <c r="K3414" s="865">
        <v>1</v>
      </c>
      <c r="L3414" s="761">
        <v>12</v>
      </c>
      <c r="M3414" s="866">
        <v>72000</v>
      </c>
      <c r="N3414" s="456">
        <v>1</v>
      </c>
      <c r="O3414" s="761">
        <v>3</v>
      </c>
      <c r="P3414" s="451">
        <v>18696.599999999999</v>
      </c>
      <c r="Q3414" s="323"/>
    </row>
    <row r="3415" spans="1:17" s="770" customFormat="1" ht="36">
      <c r="A3415" s="731" t="s">
        <v>18647</v>
      </c>
      <c r="B3415" s="693" t="s">
        <v>7484</v>
      </c>
      <c r="C3415" s="667" t="s">
        <v>73</v>
      </c>
      <c r="D3415" s="736" t="s">
        <v>6509</v>
      </c>
      <c r="E3415" s="740">
        <v>7200</v>
      </c>
      <c r="F3415" s="714">
        <v>42576808</v>
      </c>
      <c r="G3415" s="736" t="s">
        <v>6508</v>
      </c>
      <c r="H3415" s="685" t="s">
        <v>4216</v>
      </c>
      <c r="I3415" s="685" t="s">
        <v>6476</v>
      </c>
      <c r="J3415" s="864" t="s">
        <v>6509</v>
      </c>
      <c r="K3415" s="865">
        <v>0</v>
      </c>
      <c r="L3415" s="761">
        <v>0</v>
      </c>
      <c r="M3415" s="866">
        <v>0</v>
      </c>
      <c r="N3415" s="456">
        <v>1</v>
      </c>
      <c r="O3415" s="761">
        <v>4</v>
      </c>
      <c r="P3415" s="451">
        <v>29496.6</v>
      </c>
      <c r="Q3415" s="323"/>
    </row>
    <row r="3416" spans="1:17" s="770" customFormat="1" ht="24">
      <c r="A3416" s="731" t="s">
        <v>18647</v>
      </c>
      <c r="B3416" s="693" t="s">
        <v>7484</v>
      </c>
      <c r="C3416" s="667" t="s">
        <v>73</v>
      </c>
      <c r="D3416" s="736" t="s">
        <v>6510</v>
      </c>
      <c r="E3416" s="740">
        <v>2800</v>
      </c>
      <c r="F3416" s="714">
        <v>7749771</v>
      </c>
      <c r="G3416" s="736" t="s">
        <v>6511</v>
      </c>
      <c r="H3416" s="685" t="s">
        <v>887</v>
      </c>
      <c r="I3416" s="685" t="s">
        <v>6476</v>
      </c>
      <c r="J3416" s="864" t="s">
        <v>6510</v>
      </c>
      <c r="K3416" s="865">
        <v>1</v>
      </c>
      <c r="L3416" s="761">
        <v>10</v>
      </c>
      <c r="M3416" s="866">
        <v>33600</v>
      </c>
      <c r="N3416" s="456">
        <v>0</v>
      </c>
      <c r="O3416" s="761">
        <v>0</v>
      </c>
      <c r="P3416" s="451">
        <v>0</v>
      </c>
      <c r="Q3416" s="323"/>
    </row>
    <row r="3417" spans="1:17" s="770" customFormat="1" ht="24">
      <c r="A3417" s="731" t="s">
        <v>18647</v>
      </c>
      <c r="B3417" s="693" t="s">
        <v>7484</v>
      </c>
      <c r="C3417" s="667" t="s">
        <v>73</v>
      </c>
      <c r="D3417" s="736" t="s">
        <v>6512</v>
      </c>
      <c r="E3417" s="740">
        <v>4200</v>
      </c>
      <c r="F3417" s="714">
        <v>7749771</v>
      </c>
      <c r="G3417" s="736" t="s">
        <v>6511</v>
      </c>
      <c r="H3417" s="685" t="s">
        <v>887</v>
      </c>
      <c r="I3417" s="685" t="s">
        <v>6476</v>
      </c>
      <c r="J3417" s="864" t="s">
        <v>6512</v>
      </c>
      <c r="K3417" s="865">
        <v>1</v>
      </c>
      <c r="L3417" s="761">
        <v>3</v>
      </c>
      <c r="M3417" s="866">
        <v>12600</v>
      </c>
      <c r="N3417" s="456">
        <v>1</v>
      </c>
      <c r="O3417" s="761">
        <v>6</v>
      </c>
      <c r="P3417" s="451">
        <v>26477.599999999999</v>
      </c>
      <c r="Q3417" s="323"/>
    </row>
    <row r="3418" spans="1:17" s="770" customFormat="1" ht="36">
      <c r="A3418" s="731" t="s">
        <v>18647</v>
      </c>
      <c r="B3418" s="693" t="s">
        <v>7484</v>
      </c>
      <c r="C3418" s="667" t="s">
        <v>73</v>
      </c>
      <c r="D3418" s="736" t="s">
        <v>6513</v>
      </c>
      <c r="E3418" s="740">
        <v>9300</v>
      </c>
      <c r="F3418" s="714">
        <v>7500225</v>
      </c>
      <c r="G3418" s="736" t="s">
        <v>6514</v>
      </c>
      <c r="H3418" s="685" t="s">
        <v>825</v>
      </c>
      <c r="I3418" s="685" t="s">
        <v>6476</v>
      </c>
      <c r="J3418" s="864" t="s">
        <v>6513</v>
      </c>
      <c r="K3418" s="865">
        <v>1</v>
      </c>
      <c r="L3418" s="761">
        <v>12</v>
      </c>
      <c r="M3418" s="866">
        <v>111600</v>
      </c>
      <c r="N3418" s="456">
        <v>0</v>
      </c>
      <c r="O3418" s="761">
        <v>0</v>
      </c>
      <c r="P3418" s="451">
        <v>0</v>
      </c>
      <c r="Q3418" s="323"/>
    </row>
    <row r="3419" spans="1:17" s="770" customFormat="1" ht="36">
      <c r="A3419" s="731" t="s">
        <v>18647</v>
      </c>
      <c r="B3419" s="693" t="s">
        <v>7484</v>
      </c>
      <c r="C3419" s="667" t="s">
        <v>73</v>
      </c>
      <c r="D3419" s="736" t="s">
        <v>6515</v>
      </c>
      <c r="E3419" s="740">
        <v>9300</v>
      </c>
      <c r="F3419" s="714">
        <v>7500225</v>
      </c>
      <c r="G3419" s="736" t="s">
        <v>6514</v>
      </c>
      <c r="H3419" s="685" t="s">
        <v>825</v>
      </c>
      <c r="I3419" s="685" t="s">
        <v>6476</v>
      </c>
      <c r="J3419" s="864" t="s">
        <v>6515</v>
      </c>
      <c r="K3419" s="865">
        <v>1</v>
      </c>
      <c r="L3419" s="761">
        <v>1</v>
      </c>
      <c r="M3419" s="866">
        <v>9300</v>
      </c>
      <c r="N3419" s="456">
        <v>1</v>
      </c>
      <c r="O3419" s="761">
        <v>6</v>
      </c>
      <c r="P3419" s="451">
        <v>57077.599999999999</v>
      </c>
      <c r="Q3419" s="323"/>
    </row>
    <row r="3420" spans="1:17" s="770" customFormat="1" ht="24">
      <c r="A3420" s="731" t="s">
        <v>18647</v>
      </c>
      <c r="B3420" s="693" t="s">
        <v>7484</v>
      </c>
      <c r="C3420" s="667" t="s">
        <v>73</v>
      </c>
      <c r="D3420" s="736" t="s">
        <v>6516</v>
      </c>
      <c r="E3420" s="740">
        <v>6000</v>
      </c>
      <c r="F3420" s="714">
        <v>46122124</v>
      </c>
      <c r="G3420" s="736" t="s">
        <v>6517</v>
      </c>
      <c r="H3420" s="685" t="s">
        <v>6518</v>
      </c>
      <c r="I3420" s="685" t="s">
        <v>6476</v>
      </c>
      <c r="J3420" s="864" t="s">
        <v>6516</v>
      </c>
      <c r="K3420" s="865">
        <v>1</v>
      </c>
      <c r="L3420" s="761">
        <v>6</v>
      </c>
      <c r="M3420" s="866">
        <v>36000</v>
      </c>
      <c r="N3420" s="456">
        <v>0</v>
      </c>
      <c r="O3420" s="761">
        <v>0</v>
      </c>
      <c r="P3420" s="451">
        <v>0</v>
      </c>
      <c r="Q3420" s="323"/>
    </row>
    <row r="3421" spans="1:17" s="770" customFormat="1" ht="24">
      <c r="A3421" s="731" t="s">
        <v>18647</v>
      </c>
      <c r="B3421" s="693" t="s">
        <v>7484</v>
      </c>
      <c r="C3421" s="667" t="s">
        <v>73</v>
      </c>
      <c r="D3421" s="693" t="s">
        <v>18262</v>
      </c>
      <c r="E3421" s="740">
        <v>7200</v>
      </c>
      <c r="F3421" s="714">
        <v>46122124</v>
      </c>
      <c r="G3421" s="736" t="s">
        <v>6517</v>
      </c>
      <c r="H3421" s="685" t="s">
        <v>6518</v>
      </c>
      <c r="I3421" s="685" t="s">
        <v>6476</v>
      </c>
      <c r="J3421" s="864" t="s">
        <v>6519</v>
      </c>
      <c r="K3421" s="865">
        <v>1</v>
      </c>
      <c r="L3421" s="761">
        <v>6</v>
      </c>
      <c r="M3421" s="866">
        <v>43200</v>
      </c>
      <c r="N3421" s="456">
        <v>1</v>
      </c>
      <c r="O3421" s="761">
        <v>6</v>
      </c>
      <c r="P3421" s="451">
        <v>44477.599999999999</v>
      </c>
      <c r="Q3421" s="323"/>
    </row>
    <row r="3422" spans="1:17" s="770" customFormat="1" ht="24">
      <c r="A3422" s="731" t="s">
        <v>18647</v>
      </c>
      <c r="B3422" s="693" t="s">
        <v>7484</v>
      </c>
      <c r="C3422" s="667" t="s">
        <v>73</v>
      </c>
      <c r="D3422" s="736" t="s">
        <v>6520</v>
      </c>
      <c r="E3422" s="740">
        <v>7200</v>
      </c>
      <c r="F3422" s="714">
        <v>25741677</v>
      </c>
      <c r="G3422" s="736" t="s">
        <v>6521</v>
      </c>
      <c r="H3422" s="685" t="s">
        <v>1525</v>
      </c>
      <c r="I3422" s="685" t="s">
        <v>6476</v>
      </c>
      <c r="J3422" s="864" t="s">
        <v>6520</v>
      </c>
      <c r="K3422" s="865">
        <v>1</v>
      </c>
      <c r="L3422" s="761">
        <v>11</v>
      </c>
      <c r="M3422" s="866">
        <v>79200</v>
      </c>
      <c r="N3422" s="456">
        <v>0</v>
      </c>
      <c r="O3422" s="761">
        <v>0</v>
      </c>
      <c r="P3422" s="451">
        <v>0</v>
      </c>
      <c r="Q3422" s="323"/>
    </row>
    <row r="3423" spans="1:17" s="770" customFormat="1" ht="36">
      <c r="A3423" s="731" t="s">
        <v>18647</v>
      </c>
      <c r="B3423" s="693" t="s">
        <v>7484</v>
      </c>
      <c r="C3423" s="667" t="s">
        <v>73</v>
      </c>
      <c r="D3423" s="736" t="s">
        <v>6522</v>
      </c>
      <c r="E3423" s="740">
        <v>9300</v>
      </c>
      <c r="F3423" s="714">
        <v>25741677</v>
      </c>
      <c r="G3423" s="736" t="s">
        <v>6521</v>
      </c>
      <c r="H3423" s="685" t="s">
        <v>1525</v>
      </c>
      <c r="I3423" s="685" t="s">
        <v>6476</v>
      </c>
      <c r="J3423" s="864" t="s">
        <v>6522</v>
      </c>
      <c r="K3423" s="865">
        <v>1</v>
      </c>
      <c r="L3423" s="761">
        <v>1</v>
      </c>
      <c r="M3423" s="866">
        <v>9300</v>
      </c>
      <c r="N3423" s="456">
        <v>1</v>
      </c>
      <c r="O3423" s="761">
        <v>6</v>
      </c>
      <c r="P3423" s="451">
        <v>57077.599999999999</v>
      </c>
      <c r="Q3423" s="323"/>
    </row>
    <row r="3424" spans="1:17" s="770" customFormat="1" ht="36">
      <c r="A3424" s="731" t="s">
        <v>18647</v>
      </c>
      <c r="B3424" s="693" t="s">
        <v>7484</v>
      </c>
      <c r="C3424" s="667" t="s">
        <v>73</v>
      </c>
      <c r="D3424" s="736" t="s">
        <v>6523</v>
      </c>
      <c r="E3424" s="740">
        <v>11000</v>
      </c>
      <c r="F3424" s="714">
        <v>40312819</v>
      </c>
      <c r="G3424" s="736" t="s">
        <v>6524</v>
      </c>
      <c r="H3424" s="685" t="s">
        <v>6525</v>
      </c>
      <c r="I3424" s="685" t="s">
        <v>6476</v>
      </c>
      <c r="J3424" s="864" t="s">
        <v>6523</v>
      </c>
      <c r="K3424" s="865">
        <v>1</v>
      </c>
      <c r="L3424" s="761">
        <v>12</v>
      </c>
      <c r="M3424" s="866">
        <v>132000</v>
      </c>
      <c r="N3424" s="456">
        <v>1</v>
      </c>
      <c r="O3424" s="761">
        <v>1</v>
      </c>
      <c r="P3424" s="451">
        <v>22696.6</v>
      </c>
      <c r="Q3424" s="323"/>
    </row>
    <row r="3425" spans="1:17" s="770" customFormat="1" ht="36">
      <c r="A3425" s="731" t="s">
        <v>18647</v>
      </c>
      <c r="B3425" s="693" t="s">
        <v>7484</v>
      </c>
      <c r="C3425" s="667" t="s">
        <v>73</v>
      </c>
      <c r="D3425" s="736" t="s">
        <v>6506</v>
      </c>
      <c r="E3425" s="740">
        <v>11000</v>
      </c>
      <c r="F3425" s="714">
        <v>40312819</v>
      </c>
      <c r="G3425" s="736" t="s">
        <v>6524</v>
      </c>
      <c r="H3425" s="685" t="s">
        <v>6525</v>
      </c>
      <c r="I3425" s="685" t="s">
        <v>6476</v>
      </c>
      <c r="J3425" s="864" t="s">
        <v>6506</v>
      </c>
      <c r="K3425" s="865">
        <v>0</v>
      </c>
      <c r="L3425" s="761">
        <v>0</v>
      </c>
      <c r="M3425" s="866">
        <v>0</v>
      </c>
      <c r="N3425" s="456">
        <v>1</v>
      </c>
      <c r="O3425" s="761">
        <v>5</v>
      </c>
      <c r="P3425" s="451">
        <v>55696.6</v>
      </c>
      <c r="Q3425" s="323"/>
    </row>
    <row r="3426" spans="1:17" s="770" customFormat="1" ht="24">
      <c r="A3426" s="731" t="s">
        <v>18647</v>
      </c>
      <c r="B3426" s="693" t="s">
        <v>7484</v>
      </c>
      <c r="C3426" s="667" t="s">
        <v>73</v>
      </c>
      <c r="D3426" s="736" t="s">
        <v>4197</v>
      </c>
      <c r="E3426" s="740">
        <v>4200</v>
      </c>
      <c r="F3426" s="714">
        <v>44366345</v>
      </c>
      <c r="G3426" s="736" t="s">
        <v>6526</v>
      </c>
      <c r="H3426" s="685" t="s">
        <v>4124</v>
      </c>
      <c r="I3426" s="685" t="s">
        <v>6476</v>
      </c>
      <c r="J3426" s="864" t="s">
        <v>4197</v>
      </c>
      <c r="K3426" s="865">
        <v>1</v>
      </c>
      <c r="L3426" s="761">
        <v>4</v>
      </c>
      <c r="M3426" s="866">
        <v>16800</v>
      </c>
      <c r="N3426" s="456">
        <v>0</v>
      </c>
      <c r="O3426" s="761">
        <v>0</v>
      </c>
      <c r="P3426" s="451">
        <v>0</v>
      </c>
      <c r="Q3426" s="323"/>
    </row>
    <row r="3427" spans="1:17" s="770" customFormat="1" ht="36">
      <c r="A3427" s="731" t="s">
        <v>18647</v>
      </c>
      <c r="B3427" s="693" t="s">
        <v>7484</v>
      </c>
      <c r="C3427" s="667" t="s">
        <v>73</v>
      </c>
      <c r="D3427" s="736" t="s">
        <v>6527</v>
      </c>
      <c r="E3427" s="740">
        <v>7200</v>
      </c>
      <c r="F3427" s="714">
        <v>44366345</v>
      </c>
      <c r="G3427" s="736" t="s">
        <v>6526</v>
      </c>
      <c r="H3427" s="685" t="s">
        <v>4124</v>
      </c>
      <c r="I3427" s="685" t="s">
        <v>6476</v>
      </c>
      <c r="J3427" s="864" t="s">
        <v>6527</v>
      </c>
      <c r="K3427" s="865">
        <v>1</v>
      </c>
      <c r="L3427" s="761">
        <v>8</v>
      </c>
      <c r="M3427" s="866">
        <v>57600</v>
      </c>
      <c r="N3427" s="456">
        <v>1</v>
      </c>
      <c r="O3427" s="761">
        <v>6</v>
      </c>
      <c r="P3427" s="451">
        <v>44477.599999999999</v>
      </c>
      <c r="Q3427" s="323"/>
    </row>
    <row r="3428" spans="1:17" s="770" customFormat="1" ht="24">
      <c r="A3428" s="731" t="s">
        <v>18647</v>
      </c>
      <c r="B3428" s="693" t="s">
        <v>7484</v>
      </c>
      <c r="C3428" s="667" t="s">
        <v>73</v>
      </c>
      <c r="D3428" s="736" t="s">
        <v>6528</v>
      </c>
      <c r="E3428" s="740">
        <v>4200</v>
      </c>
      <c r="F3428" s="714">
        <v>44603485</v>
      </c>
      <c r="G3428" s="736" t="s">
        <v>6529</v>
      </c>
      <c r="H3428" s="685" t="s">
        <v>4175</v>
      </c>
      <c r="I3428" s="685" t="s">
        <v>6476</v>
      </c>
      <c r="J3428" s="864" t="s">
        <v>6528</v>
      </c>
      <c r="K3428" s="865">
        <v>1</v>
      </c>
      <c r="L3428" s="761">
        <v>4</v>
      </c>
      <c r="M3428" s="866">
        <v>16800</v>
      </c>
      <c r="N3428" s="456">
        <v>1</v>
      </c>
      <c r="O3428" s="761">
        <v>6</v>
      </c>
      <c r="P3428" s="451">
        <v>26477.599999999999</v>
      </c>
      <c r="Q3428" s="323"/>
    </row>
    <row r="3429" spans="1:17" s="770" customFormat="1" ht="36">
      <c r="A3429" s="731" t="s">
        <v>18647</v>
      </c>
      <c r="B3429" s="693" t="s">
        <v>7484</v>
      </c>
      <c r="C3429" s="667" t="s">
        <v>73</v>
      </c>
      <c r="D3429" s="736" t="s">
        <v>6530</v>
      </c>
      <c r="E3429" s="740">
        <v>2800</v>
      </c>
      <c r="F3429" s="714">
        <v>44603485</v>
      </c>
      <c r="G3429" s="736" t="s">
        <v>6529</v>
      </c>
      <c r="H3429" s="685" t="s">
        <v>4175</v>
      </c>
      <c r="I3429" s="685" t="s">
        <v>6476</v>
      </c>
      <c r="J3429" s="864" t="s">
        <v>6530</v>
      </c>
      <c r="K3429" s="865">
        <v>1</v>
      </c>
      <c r="L3429" s="761">
        <v>9</v>
      </c>
      <c r="M3429" s="866">
        <v>33600</v>
      </c>
      <c r="N3429" s="456">
        <v>0</v>
      </c>
      <c r="O3429" s="761">
        <v>0</v>
      </c>
      <c r="P3429" s="451">
        <v>0</v>
      </c>
      <c r="Q3429" s="323"/>
    </row>
    <row r="3430" spans="1:17" s="770" customFormat="1" ht="36">
      <c r="A3430" s="731" t="s">
        <v>18647</v>
      </c>
      <c r="B3430" s="693" t="s">
        <v>7484</v>
      </c>
      <c r="C3430" s="667" t="s">
        <v>73</v>
      </c>
      <c r="D3430" s="736" t="s">
        <v>6531</v>
      </c>
      <c r="E3430" s="740">
        <v>7200</v>
      </c>
      <c r="F3430" s="714">
        <v>80397607</v>
      </c>
      <c r="G3430" s="736" t="s">
        <v>6532</v>
      </c>
      <c r="H3430" s="685" t="s">
        <v>812</v>
      </c>
      <c r="I3430" s="685" t="s">
        <v>6476</v>
      </c>
      <c r="J3430" s="864" t="s">
        <v>6531</v>
      </c>
      <c r="K3430" s="865">
        <v>1</v>
      </c>
      <c r="L3430" s="761">
        <v>3</v>
      </c>
      <c r="M3430" s="866">
        <v>21600</v>
      </c>
      <c r="N3430" s="456">
        <v>0</v>
      </c>
      <c r="O3430" s="761">
        <v>0</v>
      </c>
      <c r="P3430" s="451">
        <v>0</v>
      </c>
      <c r="Q3430" s="323"/>
    </row>
    <row r="3431" spans="1:17" s="770" customFormat="1" ht="24">
      <c r="A3431" s="731" t="s">
        <v>18647</v>
      </c>
      <c r="B3431" s="693" t="s">
        <v>7484</v>
      </c>
      <c r="C3431" s="667" t="s">
        <v>73</v>
      </c>
      <c r="D3431" s="693" t="s">
        <v>18263</v>
      </c>
      <c r="E3431" s="740">
        <v>9300</v>
      </c>
      <c r="F3431" s="714">
        <v>80397607</v>
      </c>
      <c r="G3431" s="736" t="s">
        <v>6532</v>
      </c>
      <c r="H3431" s="685" t="s">
        <v>812</v>
      </c>
      <c r="I3431" s="685" t="s">
        <v>6476</v>
      </c>
      <c r="J3431" s="864" t="s">
        <v>6533</v>
      </c>
      <c r="K3431" s="865">
        <v>1</v>
      </c>
      <c r="L3431" s="761">
        <v>9</v>
      </c>
      <c r="M3431" s="866">
        <v>83700</v>
      </c>
      <c r="N3431" s="456">
        <v>1</v>
      </c>
      <c r="O3431" s="761">
        <v>6</v>
      </c>
      <c r="P3431" s="451">
        <v>57077.599999999999</v>
      </c>
      <c r="Q3431" s="323"/>
    </row>
    <row r="3432" spans="1:17" s="770" customFormat="1" ht="24">
      <c r="A3432" s="731" t="s">
        <v>18647</v>
      </c>
      <c r="B3432" s="693" t="s">
        <v>7484</v>
      </c>
      <c r="C3432" s="667" t="s">
        <v>73</v>
      </c>
      <c r="D3432" s="736" t="s">
        <v>1688</v>
      </c>
      <c r="E3432" s="740">
        <v>9300</v>
      </c>
      <c r="F3432" s="714">
        <v>41584657</v>
      </c>
      <c r="G3432" s="736" t="s">
        <v>6534</v>
      </c>
      <c r="H3432" s="685" t="s">
        <v>1688</v>
      </c>
      <c r="I3432" s="685" t="s">
        <v>6476</v>
      </c>
      <c r="J3432" s="864" t="s">
        <v>1688</v>
      </c>
      <c r="K3432" s="865">
        <v>1</v>
      </c>
      <c r="L3432" s="761">
        <v>7</v>
      </c>
      <c r="M3432" s="866">
        <v>65100</v>
      </c>
      <c r="N3432" s="456">
        <v>0</v>
      </c>
      <c r="O3432" s="761">
        <v>0</v>
      </c>
      <c r="P3432" s="451">
        <v>0</v>
      </c>
      <c r="Q3432" s="323"/>
    </row>
    <row r="3433" spans="1:17" s="770" customFormat="1" ht="24">
      <c r="A3433" s="731" t="s">
        <v>18647</v>
      </c>
      <c r="B3433" s="693" t="s">
        <v>7484</v>
      </c>
      <c r="C3433" s="667" t="s">
        <v>73</v>
      </c>
      <c r="D3433" s="736" t="s">
        <v>6535</v>
      </c>
      <c r="E3433" s="740">
        <v>9300</v>
      </c>
      <c r="F3433" s="714">
        <v>41584657</v>
      </c>
      <c r="G3433" s="736" t="s">
        <v>6534</v>
      </c>
      <c r="H3433" s="685" t="s">
        <v>1688</v>
      </c>
      <c r="I3433" s="685" t="s">
        <v>6476</v>
      </c>
      <c r="J3433" s="864" t="s">
        <v>6535</v>
      </c>
      <c r="K3433" s="865">
        <v>1</v>
      </c>
      <c r="L3433" s="761">
        <v>2</v>
      </c>
      <c r="M3433" s="866">
        <v>18600</v>
      </c>
      <c r="N3433" s="456">
        <v>1</v>
      </c>
      <c r="O3433" s="761">
        <v>6</v>
      </c>
      <c r="P3433" s="451">
        <v>57077.599999999999</v>
      </c>
      <c r="Q3433" s="323"/>
    </row>
    <row r="3434" spans="1:17" s="770" customFormat="1" ht="24">
      <c r="A3434" s="731" t="s">
        <v>18647</v>
      </c>
      <c r="B3434" s="693" t="s">
        <v>7484</v>
      </c>
      <c r="C3434" s="667" t="s">
        <v>73</v>
      </c>
      <c r="D3434" s="736" t="s">
        <v>6536</v>
      </c>
      <c r="E3434" s="740">
        <v>7200</v>
      </c>
      <c r="F3434" s="714">
        <v>44546009</v>
      </c>
      <c r="G3434" s="736" t="s">
        <v>6537</v>
      </c>
      <c r="H3434" s="685" t="s">
        <v>1841</v>
      </c>
      <c r="I3434" s="685" t="s">
        <v>6476</v>
      </c>
      <c r="J3434" s="864" t="s">
        <v>6536</v>
      </c>
      <c r="K3434" s="865">
        <v>1</v>
      </c>
      <c r="L3434" s="761">
        <v>12</v>
      </c>
      <c r="M3434" s="866">
        <v>86400</v>
      </c>
      <c r="N3434" s="456">
        <v>1</v>
      </c>
      <c r="O3434" s="761">
        <v>3</v>
      </c>
      <c r="P3434" s="451">
        <v>22296.6</v>
      </c>
      <c r="Q3434" s="323"/>
    </row>
    <row r="3435" spans="1:17" s="770" customFormat="1" ht="36">
      <c r="A3435" s="731" t="s">
        <v>18647</v>
      </c>
      <c r="B3435" s="693" t="s">
        <v>7484</v>
      </c>
      <c r="C3435" s="667" t="s">
        <v>73</v>
      </c>
      <c r="D3435" s="736" t="s">
        <v>6538</v>
      </c>
      <c r="E3435" s="740">
        <v>9300</v>
      </c>
      <c r="F3435" s="714">
        <v>44546009</v>
      </c>
      <c r="G3435" s="736" t="s">
        <v>6537</v>
      </c>
      <c r="H3435" s="685" t="s">
        <v>1841</v>
      </c>
      <c r="I3435" s="685" t="s">
        <v>6476</v>
      </c>
      <c r="J3435" s="864" t="s">
        <v>6538</v>
      </c>
      <c r="K3435" s="865">
        <v>0</v>
      </c>
      <c r="L3435" s="761">
        <v>0</v>
      </c>
      <c r="M3435" s="866">
        <v>0</v>
      </c>
      <c r="N3435" s="456">
        <v>1</v>
      </c>
      <c r="O3435" s="761">
        <v>4</v>
      </c>
      <c r="P3435" s="451">
        <v>37896.6</v>
      </c>
      <c r="Q3435" s="323"/>
    </row>
    <row r="3436" spans="1:17" s="770" customFormat="1" ht="24">
      <c r="A3436" s="731" t="s">
        <v>18647</v>
      </c>
      <c r="B3436" s="693" t="s">
        <v>7484</v>
      </c>
      <c r="C3436" s="667" t="s">
        <v>73</v>
      </c>
      <c r="D3436" s="693" t="s">
        <v>6563</v>
      </c>
      <c r="E3436" s="740">
        <v>7200</v>
      </c>
      <c r="F3436" s="714">
        <v>73110198</v>
      </c>
      <c r="G3436" s="736" t="s">
        <v>6540</v>
      </c>
      <c r="H3436" s="685" t="s">
        <v>6541</v>
      </c>
      <c r="I3436" s="685" t="s">
        <v>6476</v>
      </c>
      <c r="J3436" s="864" t="s">
        <v>6539</v>
      </c>
      <c r="K3436" s="865">
        <v>1</v>
      </c>
      <c r="L3436" s="761">
        <v>8</v>
      </c>
      <c r="M3436" s="866">
        <v>57600</v>
      </c>
      <c r="N3436" s="456">
        <v>1</v>
      </c>
      <c r="O3436" s="761">
        <v>6</v>
      </c>
      <c r="P3436" s="451">
        <v>44477.599999999999</v>
      </c>
      <c r="Q3436" s="323"/>
    </row>
    <row r="3437" spans="1:17" s="770" customFormat="1" ht="24">
      <c r="A3437" s="731" t="s">
        <v>18647</v>
      </c>
      <c r="B3437" s="693" t="s">
        <v>7484</v>
      </c>
      <c r="C3437" s="667" t="s">
        <v>73</v>
      </c>
      <c r="D3437" s="736" t="s">
        <v>6542</v>
      </c>
      <c r="E3437" s="740">
        <v>6000</v>
      </c>
      <c r="F3437" s="714">
        <v>73110198</v>
      </c>
      <c r="G3437" s="736" t="s">
        <v>6540</v>
      </c>
      <c r="H3437" s="685" t="s">
        <v>6541</v>
      </c>
      <c r="I3437" s="685" t="s">
        <v>6476</v>
      </c>
      <c r="J3437" s="864" t="s">
        <v>6542</v>
      </c>
      <c r="K3437" s="865">
        <v>1</v>
      </c>
      <c r="L3437" s="761">
        <v>5</v>
      </c>
      <c r="M3437" s="866">
        <v>30000</v>
      </c>
      <c r="N3437" s="456">
        <v>0</v>
      </c>
      <c r="O3437" s="761">
        <v>0</v>
      </c>
      <c r="P3437" s="451">
        <v>0</v>
      </c>
      <c r="Q3437" s="323"/>
    </row>
    <row r="3438" spans="1:17" s="770" customFormat="1" ht="24">
      <c r="A3438" s="731" t="s">
        <v>18647</v>
      </c>
      <c r="B3438" s="693" t="s">
        <v>7484</v>
      </c>
      <c r="C3438" s="667" t="s">
        <v>73</v>
      </c>
      <c r="D3438" s="736" t="s">
        <v>6543</v>
      </c>
      <c r="E3438" s="740">
        <v>6000</v>
      </c>
      <c r="F3438" s="714">
        <v>43551750</v>
      </c>
      <c r="G3438" s="736" t="s">
        <v>6544</v>
      </c>
      <c r="H3438" s="685" t="s">
        <v>4216</v>
      </c>
      <c r="I3438" s="685" t="s">
        <v>6476</v>
      </c>
      <c r="J3438" s="864" t="s">
        <v>6543</v>
      </c>
      <c r="K3438" s="865">
        <v>1</v>
      </c>
      <c r="L3438" s="761">
        <v>4</v>
      </c>
      <c r="M3438" s="866">
        <v>24000</v>
      </c>
      <c r="N3438" s="456">
        <v>0</v>
      </c>
      <c r="O3438" s="761">
        <v>0</v>
      </c>
      <c r="P3438" s="451">
        <v>0</v>
      </c>
      <c r="Q3438" s="323"/>
    </row>
    <row r="3439" spans="1:17" s="770" customFormat="1" ht="24">
      <c r="A3439" s="731" t="s">
        <v>18647</v>
      </c>
      <c r="B3439" s="693" t="s">
        <v>7484</v>
      </c>
      <c r="C3439" s="667" t="s">
        <v>73</v>
      </c>
      <c r="D3439" s="693" t="s">
        <v>18264</v>
      </c>
      <c r="E3439" s="740">
        <v>9300</v>
      </c>
      <c r="F3439" s="714">
        <v>43551750</v>
      </c>
      <c r="G3439" s="736" t="s">
        <v>6544</v>
      </c>
      <c r="H3439" s="685" t="s">
        <v>4216</v>
      </c>
      <c r="I3439" s="685" t="s">
        <v>6476</v>
      </c>
      <c r="J3439" s="864" t="s">
        <v>6545</v>
      </c>
      <c r="K3439" s="865">
        <v>1</v>
      </c>
      <c r="L3439" s="761">
        <v>8</v>
      </c>
      <c r="M3439" s="866">
        <v>74400</v>
      </c>
      <c r="N3439" s="456">
        <v>1</v>
      </c>
      <c r="O3439" s="761">
        <v>6</v>
      </c>
      <c r="P3439" s="451">
        <v>57077.599999999999</v>
      </c>
      <c r="Q3439" s="323"/>
    </row>
    <row r="3440" spans="1:17" s="770" customFormat="1" ht="36">
      <c r="A3440" s="731" t="s">
        <v>18647</v>
      </c>
      <c r="B3440" s="693" t="s">
        <v>7484</v>
      </c>
      <c r="C3440" s="667" t="s">
        <v>73</v>
      </c>
      <c r="D3440" s="736" t="s">
        <v>6509</v>
      </c>
      <c r="E3440" s="740">
        <v>7200</v>
      </c>
      <c r="F3440" s="714">
        <v>45858414</v>
      </c>
      <c r="G3440" s="736" t="s">
        <v>6546</v>
      </c>
      <c r="H3440" s="685" t="s">
        <v>4124</v>
      </c>
      <c r="I3440" s="685" t="s">
        <v>6476</v>
      </c>
      <c r="J3440" s="864" t="s">
        <v>6509</v>
      </c>
      <c r="K3440" s="865">
        <v>1</v>
      </c>
      <c r="L3440" s="761">
        <v>12</v>
      </c>
      <c r="M3440" s="866">
        <v>86400</v>
      </c>
      <c r="N3440" s="456">
        <v>0</v>
      </c>
      <c r="O3440" s="761">
        <v>0</v>
      </c>
      <c r="P3440" s="451">
        <v>0</v>
      </c>
      <c r="Q3440" s="323"/>
    </row>
    <row r="3441" spans="1:17" s="770" customFormat="1" ht="24">
      <c r="A3441" s="731" t="s">
        <v>18647</v>
      </c>
      <c r="B3441" s="693" t="s">
        <v>7484</v>
      </c>
      <c r="C3441" s="667" t="s">
        <v>73</v>
      </c>
      <c r="D3441" s="693" t="s">
        <v>18265</v>
      </c>
      <c r="E3441" s="740">
        <v>7200</v>
      </c>
      <c r="F3441" s="714">
        <v>45858414</v>
      </c>
      <c r="G3441" s="736" t="s">
        <v>6546</v>
      </c>
      <c r="H3441" s="685" t="s">
        <v>4124</v>
      </c>
      <c r="I3441" s="685" t="s">
        <v>6476</v>
      </c>
      <c r="J3441" s="864" t="s">
        <v>6547</v>
      </c>
      <c r="K3441" s="865">
        <v>1</v>
      </c>
      <c r="L3441" s="761">
        <v>1</v>
      </c>
      <c r="M3441" s="866">
        <v>7200</v>
      </c>
      <c r="N3441" s="456">
        <v>1</v>
      </c>
      <c r="O3441" s="761">
        <v>6</v>
      </c>
      <c r="P3441" s="451">
        <v>44477.599999999999</v>
      </c>
      <c r="Q3441" s="323"/>
    </row>
    <row r="3442" spans="1:17" s="770" customFormat="1" ht="36">
      <c r="A3442" s="731" t="s">
        <v>18647</v>
      </c>
      <c r="B3442" s="693" t="s">
        <v>7484</v>
      </c>
      <c r="C3442" s="667" t="s">
        <v>73</v>
      </c>
      <c r="D3442" s="736" t="s">
        <v>6548</v>
      </c>
      <c r="E3442" s="740">
        <v>12500</v>
      </c>
      <c r="F3442" s="714">
        <v>29721009</v>
      </c>
      <c r="G3442" s="736" t="s">
        <v>6549</v>
      </c>
      <c r="H3442" s="685" t="s">
        <v>887</v>
      </c>
      <c r="I3442" s="685" t="s">
        <v>6476</v>
      </c>
      <c r="J3442" s="864" t="s">
        <v>6548</v>
      </c>
      <c r="K3442" s="865">
        <v>1</v>
      </c>
      <c r="L3442" s="761">
        <v>8</v>
      </c>
      <c r="M3442" s="866">
        <v>100000</v>
      </c>
      <c r="N3442" s="456">
        <v>0</v>
      </c>
      <c r="O3442" s="761">
        <v>0</v>
      </c>
      <c r="P3442" s="451">
        <v>0</v>
      </c>
      <c r="Q3442" s="323"/>
    </row>
    <row r="3443" spans="1:17" s="770" customFormat="1" ht="24">
      <c r="A3443" s="731" t="s">
        <v>18647</v>
      </c>
      <c r="B3443" s="693" t="s">
        <v>7484</v>
      </c>
      <c r="C3443" s="667" t="s">
        <v>73</v>
      </c>
      <c r="D3443" s="693" t="s">
        <v>18261</v>
      </c>
      <c r="E3443" s="740">
        <v>11000</v>
      </c>
      <c r="F3443" s="714">
        <v>29721009</v>
      </c>
      <c r="G3443" s="736" t="s">
        <v>6549</v>
      </c>
      <c r="H3443" s="685" t="s">
        <v>887</v>
      </c>
      <c r="I3443" s="685" t="s">
        <v>6476</v>
      </c>
      <c r="J3443" s="864" t="s">
        <v>6499</v>
      </c>
      <c r="K3443" s="865">
        <v>1</v>
      </c>
      <c r="L3443" s="761">
        <v>1</v>
      </c>
      <c r="M3443" s="866">
        <v>11000</v>
      </c>
      <c r="N3443" s="456">
        <v>1</v>
      </c>
      <c r="O3443" s="761">
        <v>6</v>
      </c>
      <c r="P3443" s="451">
        <v>67277.600000000006</v>
      </c>
      <c r="Q3443" s="323"/>
    </row>
    <row r="3444" spans="1:17" s="770" customFormat="1" ht="36">
      <c r="A3444" s="731" t="s">
        <v>18647</v>
      </c>
      <c r="B3444" s="693" t="s">
        <v>7484</v>
      </c>
      <c r="C3444" s="667" t="s">
        <v>73</v>
      </c>
      <c r="D3444" s="736" t="s">
        <v>6550</v>
      </c>
      <c r="E3444" s="740">
        <v>12500</v>
      </c>
      <c r="F3444" s="714">
        <v>9951063</v>
      </c>
      <c r="G3444" s="736" t="s">
        <v>6551</v>
      </c>
      <c r="H3444" s="685" t="s">
        <v>1841</v>
      </c>
      <c r="I3444" s="685" t="s">
        <v>6476</v>
      </c>
      <c r="J3444" s="864" t="s">
        <v>6550</v>
      </c>
      <c r="K3444" s="865">
        <v>1</v>
      </c>
      <c r="L3444" s="761">
        <v>12</v>
      </c>
      <c r="M3444" s="866">
        <v>150000</v>
      </c>
      <c r="N3444" s="456">
        <v>0</v>
      </c>
      <c r="O3444" s="761">
        <v>0</v>
      </c>
      <c r="P3444" s="451">
        <v>0</v>
      </c>
      <c r="Q3444" s="323"/>
    </row>
    <row r="3445" spans="1:17" s="770" customFormat="1" ht="24">
      <c r="A3445" s="731" t="s">
        <v>18647</v>
      </c>
      <c r="B3445" s="693" t="s">
        <v>7484</v>
      </c>
      <c r="C3445" s="667" t="s">
        <v>73</v>
      </c>
      <c r="D3445" s="736" t="s">
        <v>6552</v>
      </c>
      <c r="E3445" s="740">
        <v>12500</v>
      </c>
      <c r="F3445" s="714">
        <v>9951063</v>
      </c>
      <c r="G3445" s="736" t="s">
        <v>6551</v>
      </c>
      <c r="H3445" s="685" t="s">
        <v>1841</v>
      </c>
      <c r="I3445" s="685" t="s">
        <v>6476</v>
      </c>
      <c r="J3445" s="864" t="s">
        <v>6552</v>
      </c>
      <c r="K3445" s="865">
        <v>1</v>
      </c>
      <c r="L3445" s="761">
        <v>1</v>
      </c>
      <c r="M3445" s="866">
        <v>12500</v>
      </c>
      <c r="N3445" s="456">
        <v>1</v>
      </c>
      <c r="O3445" s="761">
        <v>6</v>
      </c>
      <c r="P3445" s="451">
        <v>76277.600000000006</v>
      </c>
      <c r="Q3445" s="323"/>
    </row>
    <row r="3446" spans="1:17" s="770" customFormat="1" ht="24">
      <c r="A3446" s="731" t="s">
        <v>18647</v>
      </c>
      <c r="B3446" s="693" t="s">
        <v>7484</v>
      </c>
      <c r="C3446" s="667" t="s">
        <v>73</v>
      </c>
      <c r="D3446" s="736" t="s">
        <v>6553</v>
      </c>
      <c r="E3446" s="740">
        <v>3600</v>
      </c>
      <c r="F3446" s="714">
        <v>45379257</v>
      </c>
      <c r="G3446" s="736" t="s">
        <v>6554</v>
      </c>
      <c r="H3446" s="685" t="s">
        <v>1688</v>
      </c>
      <c r="I3446" s="685" t="s">
        <v>6476</v>
      </c>
      <c r="J3446" s="864" t="s">
        <v>6553</v>
      </c>
      <c r="K3446" s="865">
        <v>1</v>
      </c>
      <c r="L3446" s="761">
        <v>1</v>
      </c>
      <c r="M3446" s="866">
        <v>720</v>
      </c>
      <c r="N3446" s="456">
        <v>0</v>
      </c>
      <c r="O3446" s="761">
        <v>0</v>
      </c>
      <c r="P3446" s="451">
        <v>0</v>
      </c>
      <c r="Q3446" s="323"/>
    </row>
    <row r="3447" spans="1:17" s="770" customFormat="1" ht="24">
      <c r="A3447" s="731" t="s">
        <v>18647</v>
      </c>
      <c r="B3447" s="693" t="s">
        <v>7484</v>
      </c>
      <c r="C3447" s="667" t="s">
        <v>73</v>
      </c>
      <c r="D3447" s="736" t="s">
        <v>6555</v>
      </c>
      <c r="E3447" s="740">
        <v>4200</v>
      </c>
      <c r="F3447" s="714">
        <v>45379257</v>
      </c>
      <c r="G3447" s="736" t="s">
        <v>6554</v>
      </c>
      <c r="H3447" s="685" t="s">
        <v>1688</v>
      </c>
      <c r="I3447" s="685" t="s">
        <v>6476</v>
      </c>
      <c r="J3447" s="864" t="s">
        <v>6555</v>
      </c>
      <c r="K3447" s="865">
        <v>1</v>
      </c>
      <c r="L3447" s="761">
        <v>12</v>
      </c>
      <c r="M3447" s="866">
        <v>50400</v>
      </c>
      <c r="N3447" s="456">
        <v>1</v>
      </c>
      <c r="O3447" s="761">
        <v>3</v>
      </c>
      <c r="P3447" s="451">
        <v>13296.6</v>
      </c>
      <c r="Q3447" s="323"/>
    </row>
    <row r="3448" spans="1:17" s="770" customFormat="1" ht="24">
      <c r="A3448" s="731" t="s">
        <v>18647</v>
      </c>
      <c r="B3448" s="693" t="s">
        <v>7484</v>
      </c>
      <c r="C3448" s="667" t="s">
        <v>73</v>
      </c>
      <c r="D3448" s="736" t="s">
        <v>6556</v>
      </c>
      <c r="E3448" s="740">
        <v>9300</v>
      </c>
      <c r="F3448" s="714">
        <v>42545767</v>
      </c>
      <c r="G3448" s="736" t="s">
        <v>6557</v>
      </c>
      <c r="H3448" s="685" t="s">
        <v>6558</v>
      </c>
      <c r="I3448" s="685" t="s">
        <v>6476</v>
      </c>
      <c r="J3448" s="864" t="s">
        <v>6556</v>
      </c>
      <c r="K3448" s="865">
        <v>1</v>
      </c>
      <c r="L3448" s="761">
        <v>12</v>
      </c>
      <c r="M3448" s="866">
        <v>111600</v>
      </c>
      <c r="N3448" s="456">
        <v>0</v>
      </c>
      <c r="O3448" s="761">
        <v>0</v>
      </c>
      <c r="P3448" s="451">
        <v>0</v>
      </c>
      <c r="Q3448" s="323"/>
    </row>
    <row r="3449" spans="1:17" s="770" customFormat="1" ht="36">
      <c r="A3449" s="731" t="s">
        <v>18647</v>
      </c>
      <c r="B3449" s="693" t="s">
        <v>7484</v>
      </c>
      <c r="C3449" s="667" t="s">
        <v>73</v>
      </c>
      <c r="D3449" s="736" t="s">
        <v>6559</v>
      </c>
      <c r="E3449" s="740">
        <v>11000</v>
      </c>
      <c r="F3449" s="714">
        <v>42545767</v>
      </c>
      <c r="G3449" s="736" t="s">
        <v>6557</v>
      </c>
      <c r="H3449" s="685" t="s">
        <v>6558</v>
      </c>
      <c r="I3449" s="685" t="s">
        <v>6476</v>
      </c>
      <c r="J3449" s="864" t="s">
        <v>6559</v>
      </c>
      <c r="K3449" s="865">
        <v>1</v>
      </c>
      <c r="L3449" s="761">
        <v>1</v>
      </c>
      <c r="M3449" s="866">
        <v>11000</v>
      </c>
      <c r="N3449" s="456">
        <v>1</v>
      </c>
      <c r="O3449" s="761">
        <v>6</v>
      </c>
      <c r="P3449" s="451">
        <v>67277.600000000006</v>
      </c>
      <c r="Q3449" s="323"/>
    </row>
    <row r="3450" spans="1:17" s="770" customFormat="1" ht="24">
      <c r="A3450" s="731" t="s">
        <v>18647</v>
      </c>
      <c r="B3450" s="693" t="s">
        <v>7484</v>
      </c>
      <c r="C3450" s="667" t="s">
        <v>73</v>
      </c>
      <c r="D3450" s="736" t="s">
        <v>6560</v>
      </c>
      <c r="E3450" s="740">
        <v>1800</v>
      </c>
      <c r="F3450" s="714">
        <v>42096496</v>
      </c>
      <c r="G3450" s="736" t="s">
        <v>6561</v>
      </c>
      <c r="H3450" s="685" t="s">
        <v>3913</v>
      </c>
      <c r="I3450" s="685" t="s">
        <v>6476</v>
      </c>
      <c r="J3450" s="864" t="s">
        <v>6560</v>
      </c>
      <c r="K3450" s="865">
        <v>1</v>
      </c>
      <c r="L3450" s="761">
        <v>9</v>
      </c>
      <c r="M3450" s="866">
        <v>21600</v>
      </c>
      <c r="N3450" s="456">
        <v>0</v>
      </c>
      <c r="O3450" s="761">
        <v>0</v>
      </c>
      <c r="P3450" s="451">
        <v>0</v>
      </c>
      <c r="Q3450" s="323"/>
    </row>
    <row r="3451" spans="1:17" s="770" customFormat="1" ht="24">
      <c r="A3451" s="731" t="s">
        <v>18647</v>
      </c>
      <c r="B3451" s="693" t="s">
        <v>7484</v>
      </c>
      <c r="C3451" s="667" t="s">
        <v>73</v>
      </c>
      <c r="D3451" s="693" t="s">
        <v>18266</v>
      </c>
      <c r="E3451" s="740">
        <v>2800</v>
      </c>
      <c r="F3451" s="714">
        <v>42096496</v>
      </c>
      <c r="G3451" s="736" t="s">
        <v>6561</v>
      </c>
      <c r="H3451" s="685" t="s">
        <v>3913</v>
      </c>
      <c r="I3451" s="685" t="s">
        <v>6476</v>
      </c>
      <c r="J3451" s="864" t="s">
        <v>6562</v>
      </c>
      <c r="K3451" s="865">
        <v>1</v>
      </c>
      <c r="L3451" s="761">
        <v>3</v>
      </c>
      <c r="M3451" s="866">
        <v>8400</v>
      </c>
      <c r="N3451" s="456">
        <v>1</v>
      </c>
      <c r="O3451" s="761">
        <v>6</v>
      </c>
      <c r="P3451" s="451">
        <v>18077.599999999999</v>
      </c>
      <c r="Q3451" s="323"/>
    </row>
    <row r="3452" spans="1:17" s="770" customFormat="1" ht="24">
      <c r="A3452" s="731" t="s">
        <v>18647</v>
      </c>
      <c r="B3452" s="693" t="s">
        <v>7484</v>
      </c>
      <c r="C3452" s="667" t="s">
        <v>73</v>
      </c>
      <c r="D3452" s="736" t="s">
        <v>6563</v>
      </c>
      <c r="E3452" s="740">
        <v>7200</v>
      </c>
      <c r="F3452" s="714">
        <v>10618682</v>
      </c>
      <c r="G3452" s="736" t="s">
        <v>6564</v>
      </c>
      <c r="H3452" s="685" t="s">
        <v>6541</v>
      </c>
      <c r="I3452" s="685" t="s">
        <v>6476</v>
      </c>
      <c r="J3452" s="864" t="s">
        <v>6563</v>
      </c>
      <c r="K3452" s="865">
        <v>1</v>
      </c>
      <c r="L3452" s="761">
        <v>1</v>
      </c>
      <c r="M3452" s="866">
        <v>1440</v>
      </c>
      <c r="N3452" s="456">
        <v>0</v>
      </c>
      <c r="O3452" s="761">
        <v>0</v>
      </c>
      <c r="P3452" s="451">
        <v>0</v>
      </c>
      <c r="Q3452" s="323"/>
    </row>
    <row r="3453" spans="1:17" s="770" customFormat="1" ht="24">
      <c r="A3453" s="731" t="s">
        <v>18647</v>
      </c>
      <c r="B3453" s="693" t="s">
        <v>7484</v>
      </c>
      <c r="C3453" s="667" t="s">
        <v>73</v>
      </c>
      <c r="D3453" s="693" t="s">
        <v>18267</v>
      </c>
      <c r="E3453" s="740">
        <v>11000</v>
      </c>
      <c r="F3453" s="714">
        <v>512027</v>
      </c>
      <c r="G3453" s="736" t="s">
        <v>6566</v>
      </c>
      <c r="H3453" s="685" t="s">
        <v>6567</v>
      </c>
      <c r="I3453" s="685" t="s">
        <v>6476</v>
      </c>
      <c r="J3453" s="864" t="s">
        <v>6565</v>
      </c>
      <c r="K3453" s="865">
        <v>1</v>
      </c>
      <c r="L3453" s="761">
        <v>6</v>
      </c>
      <c r="M3453" s="866">
        <v>66000</v>
      </c>
      <c r="N3453" s="456">
        <v>1</v>
      </c>
      <c r="O3453" s="761">
        <v>6</v>
      </c>
      <c r="P3453" s="451">
        <v>67277.600000000006</v>
      </c>
      <c r="Q3453" s="323"/>
    </row>
    <row r="3454" spans="1:17" s="770" customFormat="1" ht="24">
      <c r="A3454" s="731" t="s">
        <v>18647</v>
      </c>
      <c r="B3454" s="693" t="s">
        <v>7484</v>
      </c>
      <c r="C3454" s="667" t="s">
        <v>73</v>
      </c>
      <c r="D3454" s="736" t="s">
        <v>6568</v>
      </c>
      <c r="E3454" s="740">
        <v>9300</v>
      </c>
      <c r="F3454" s="714">
        <v>10618682</v>
      </c>
      <c r="G3454" s="736" t="s">
        <v>6564</v>
      </c>
      <c r="H3454" s="685" t="s">
        <v>6541</v>
      </c>
      <c r="I3454" s="685" t="s">
        <v>6476</v>
      </c>
      <c r="J3454" s="864" t="s">
        <v>6568</v>
      </c>
      <c r="K3454" s="865">
        <v>1</v>
      </c>
      <c r="L3454" s="761">
        <v>12</v>
      </c>
      <c r="M3454" s="866">
        <v>111600</v>
      </c>
      <c r="N3454" s="456">
        <v>1</v>
      </c>
      <c r="O3454" s="761">
        <v>6</v>
      </c>
      <c r="P3454" s="451">
        <v>57077.599999999999</v>
      </c>
      <c r="Q3454" s="323"/>
    </row>
    <row r="3455" spans="1:17" s="770" customFormat="1" ht="36">
      <c r="A3455" s="731" t="s">
        <v>18647</v>
      </c>
      <c r="B3455" s="693" t="s">
        <v>7484</v>
      </c>
      <c r="C3455" s="667" t="s">
        <v>73</v>
      </c>
      <c r="D3455" s="736" t="s">
        <v>6569</v>
      </c>
      <c r="E3455" s="740">
        <v>11000</v>
      </c>
      <c r="F3455" s="714">
        <v>512027</v>
      </c>
      <c r="G3455" s="736" t="s">
        <v>6566</v>
      </c>
      <c r="H3455" s="685" t="s">
        <v>6567</v>
      </c>
      <c r="I3455" s="685" t="s">
        <v>6476</v>
      </c>
      <c r="J3455" s="864" t="s">
        <v>6569</v>
      </c>
      <c r="K3455" s="865">
        <v>1</v>
      </c>
      <c r="L3455" s="761">
        <v>7</v>
      </c>
      <c r="M3455" s="866">
        <v>77000</v>
      </c>
      <c r="N3455" s="456">
        <v>0</v>
      </c>
      <c r="O3455" s="761">
        <v>0</v>
      </c>
      <c r="P3455" s="451">
        <v>0</v>
      </c>
      <c r="Q3455" s="323"/>
    </row>
    <row r="3456" spans="1:17" s="770" customFormat="1" ht="60">
      <c r="A3456" s="731" t="s">
        <v>18647</v>
      </c>
      <c r="B3456" s="693" t="s">
        <v>7484</v>
      </c>
      <c r="C3456" s="667" t="s">
        <v>73</v>
      </c>
      <c r="D3456" s="736" t="s">
        <v>4114</v>
      </c>
      <c r="E3456" s="740">
        <v>2800</v>
      </c>
      <c r="F3456" s="714">
        <v>44003868</v>
      </c>
      <c r="G3456" s="736" t="s">
        <v>6570</v>
      </c>
      <c r="H3456" s="685" t="s">
        <v>6571</v>
      </c>
      <c r="I3456" s="685" t="s">
        <v>6476</v>
      </c>
      <c r="J3456" s="864" t="s">
        <v>4114</v>
      </c>
      <c r="K3456" s="865">
        <v>1</v>
      </c>
      <c r="L3456" s="761">
        <v>9</v>
      </c>
      <c r="M3456" s="866">
        <v>33600</v>
      </c>
      <c r="N3456" s="456">
        <v>0</v>
      </c>
      <c r="O3456" s="761">
        <v>0</v>
      </c>
      <c r="P3456" s="451">
        <v>0</v>
      </c>
      <c r="Q3456" s="323"/>
    </row>
    <row r="3457" spans="1:17" s="770" customFormat="1" ht="60">
      <c r="A3457" s="731" t="s">
        <v>18647</v>
      </c>
      <c r="B3457" s="693" t="s">
        <v>7484</v>
      </c>
      <c r="C3457" s="667" t="s">
        <v>73</v>
      </c>
      <c r="D3457" s="736" t="s">
        <v>6572</v>
      </c>
      <c r="E3457" s="740">
        <v>3600</v>
      </c>
      <c r="F3457" s="714">
        <v>44003868</v>
      </c>
      <c r="G3457" s="736" t="s">
        <v>6570</v>
      </c>
      <c r="H3457" s="685" t="s">
        <v>6571</v>
      </c>
      <c r="I3457" s="685" t="s">
        <v>6476</v>
      </c>
      <c r="J3457" s="864" t="s">
        <v>6572</v>
      </c>
      <c r="K3457" s="865">
        <v>1</v>
      </c>
      <c r="L3457" s="761">
        <v>4</v>
      </c>
      <c r="M3457" s="866">
        <v>14400</v>
      </c>
      <c r="N3457" s="456">
        <v>1</v>
      </c>
      <c r="O3457" s="761">
        <v>6</v>
      </c>
      <c r="P3457" s="451">
        <v>22877.599999999999</v>
      </c>
      <c r="Q3457" s="323"/>
    </row>
    <row r="3458" spans="1:17" s="770" customFormat="1" ht="36">
      <c r="A3458" s="731" t="s">
        <v>18647</v>
      </c>
      <c r="B3458" s="693" t="s">
        <v>7484</v>
      </c>
      <c r="C3458" s="667" t="s">
        <v>73</v>
      </c>
      <c r="D3458" s="736" t="s">
        <v>6573</v>
      </c>
      <c r="E3458" s="740">
        <v>6000</v>
      </c>
      <c r="F3458" s="714">
        <v>41072162</v>
      </c>
      <c r="G3458" s="736" t="s">
        <v>6574</v>
      </c>
      <c r="H3458" s="685" t="s">
        <v>2970</v>
      </c>
      <c r="I3458" s="685" t="s">
        <v>6476</v>
      </c>
      <c r="J3458" s="864" t="s">
        <v>6573</v>
      </c>
      <c r="K3458" s="865">
        <v>1</v>
      </c>
      <c r="L3458" s="761">
        <v>12</v>
      </c>
      <c r="M3458" s="866">
        <v>72000</v>
      </c>
      <c r="N3458" s="456">
        <v>0</v>
      </c>
      <c r="O3458" s="761">
        <v>0</v>
      </c>
      <c r="P3458" s="451">
        <v>0</v>
      </c>
      <c r="Q3458" s="323"/>
    </row>
    <row r="3459" spans="1:17" s="770" customFormat="1" ht="36">
      <c r="A3459" s="731" t="s">
        <v>18647</v>
      </c>
      <c r="B3459" s="693" t="s">
        <v>7484</v>
      </c>
      <c r="C3459" s="667" t="s">
        <v>73</v>
      </c>
      <c r="D3459" s="736" t="s">
        <v>6575</v>
      </c>
      <c r="E3459" s="740">
        <v>9300</v>
      </c>
      <c r="F3459" s="714">
        <v>41072162</v>
      </c>
      <c r="G3459" s="736" t="s">
        <v>6574</v>
      </c>
      <c r="H3459" s="685" t="s">
        <v>2970</v>
      </c>
      <c r="I3459" s="685" t="s">
        <v>6476</v>
      </c>
      <c r="J3459" s="864" t="s">
        <v>6575</v>
      </c>
      <c r="K3459" s="865">
        <v>1</v>
      </c>
      <c r="L3459" s="761">
        <v>1</v>
      </c>
      <c r="M3459" s="866">
        <v>9300</v>
      </c>
      <c r="N3459" s="456">
        <v>1</v>
      </c>
      <c r="O3459" s="761">
        <v>6</v>
      </c>
      <c r="P3459" s="451">
        <v>57077.599999999999</v>
      </c>
      <c r="Q3459" s="323"/>
    </row>
    <row r="3460" spans="1:17" s="770" customFormat="1" ht="36">
      <c r="A3460" s="731" t="s">
        <v>18647</v>
      </c>
      <c r="B3460" s="693" t="s">
        <v>7484</v>
      </c>
      <c r="C3460" s="667" t="s">
        <v>73</v>
      </c>
      <c r="D3460" s="736" t="s">
        <v>6576</v>
      </c>
      <c r="E3460" s="740">
        <v>6000</v>
      </c>
      <c r="F3460" s="714">
        <v>45923126</v>
      </c>
      <c r="G3460" s="736" t="s">
        <v>6577</v>
      </c>
      <c r="H3460" s="685" t="s">
        <v>6578</v>
      </c>
      <c r="I3460" s="685" t="s">
        <v>6476</v>
      </c>
      <c r="J3460" s="864" t="s">
        <v>6576</v>
      </c>
      <c r="K3460" s="865">
        <v>1</v>
      </c>
      <c r="L3460" s="761">
        <v>6</v>
      </c>
      <c r="M3460" s="866">
        <v>36000</v>
      </c>
      <c r="N3460" s="456">
        <v>0</v>
      </c>
      <c r="O3460" s="761">
        <v>0</v>
      </c>
      <c r="P3460" s="451">
        <v>0</v>
      </c>
      <c r="Q3460" s="323"/>
    </row>
    <row r="3461" spans="1:17" s="770" customFormat="1" ht="24">
      <c r="A3461" s="731" t="s">
        <v>18647</v>
      </c>
      <c r="B3461" s="693" t="s">
        <v>7484</v>
      </c>
      <c r="C3461" s="667" t="s">
        <v>73</v>
      </c>
      <c r="D3461" s="693" t="s">
        <v>18268</v>
      </c>
      <c r="E3461" s="740">
        <v>9300</v>
      </c>
      <c r="F3461" s="714">
        <v>45923126</v>
      </c>
      <c r="G3461" s="736" t="s">
        <v>6577</v>
      </c>
      <c r="H3461" s="685" t="s">
        <v>6578</v>
      </c>
      <c r="I3461" s="685" t="s">
        <v>6476</v>
      </c>
      <c r="J3461" s="864" t="s">
        <v>6579</v>
      </c>
      <c r="K3461" s="865">
        <v>1</v>
      </c>
      <c r="L3461" s="761">
        <v>6</v>
      </c>
      <c r="M3461" s="866">
        <v>55800</v>
      </c>
      <c r="N3461" s="456">
        <v>1</v>
      </c>
      <c r="O3461" s="761">
        <v>6</v>
      </c>
      <c r="P3461" s="451">
        <v>57077.599999999999</v>
      </c>
      <c r="Q3461" s="323"/>
    </row>
    <row r="3462" spans="1:17" s="770" customFormat="1" ht="36">
      <c r="A3462" s="731" t="s">
        <v>18647</v>
      </c>
      <c r="B3462" s="693" t="s">
        <v>7484</v>
      </c>
      <c r="C3462" s="667" t="s">
        <v>73</v>
      </c>
      <c r="D3462" s="693" t="s">
        <v>6580</v>
      </c>
      <c r="E3462" s="740">
        <v>12500</v>
      </c>
      <c r="F3462" s="714">
        <v>9975519</v>
      </c>
      <c r="G3462" s="736" t="s">
        <v>6581</v>
      </c>
      <c r="H3462" s="685" t="s">
        <v>1696</v>
      </c>
      <c r="I3462" s="685" t="s">
        <v>6476</v>
      </c>
      <c r="J3462" s="864" t="s">
        <v>6580</v>
      </c>
      <c r="K3462" s="865">
        <v>1</v>
      </c>
      <c r="L3462" s="761">
        <v>4</v>
      </c>
      <c r="M3462" s="866">
        <v>50000</v>
      </c>
      <c r="N3462" s="456">
        <v>0</v>
      </c>
      <c r="O3462" s="761">
        <v>0</v>
      </c>
      <c r="P3462" s="451">
        <v>0</v>
      </c>
      <c r="Q3462" s="323"/>
    </row>
    <row r="3463" spans="1:17" s="770" customFormat="1" ht="24">
      <c r="A3463" s="731" t="s">
        <v>18647</v>
      </c>
      <c r="B3463" s="693" t="s">
        <v>7484</v>
      </c>
      <c r="C3463" s="667" t="s">
        <v>73</v>
      </c>
      <c r="D3463" s="693" t="s">
        <v>9143</v>
      </c>
      <c r="E3463" s="740">
        <v>14000</v>
      </c>
      <c r="F3463" s="714">
        <v>9975519</v>
      </c>
      <c r="G3463" s="736" t="s">
        <v>6581</v>
      </c>
      <c r="H3463" s="685" t="s">
        <v>1696</v>
      </c>
      <c r="I3463" s="685" t="s">
        <v>6476</v>
      </c>
      <c r="J3463" s="864" t="s">
        <v>6582</v>
      </c>
      <c r="K3463" s="865">
        <v>1</v>
      </c>
      <c r="L3463" s="761">
        <v>9</v>
      </c>
      <c r="M3463" s="866">
        <v>126000</v>
      </c>
      <c r="N3463" s="456">
        <v>1</v>
      </c>
      <c r="O3463" s="761">
        <v>6</v>
      </c>
      <c r="P3463" s="451">
        <v>85277.6</v>
      </c>
      <c r="Q3463" s="323"/>
    </row>
    <row r="3464" spans="1:17" s="770" customFormat="1" ht="24">
      <c r="A3464" s="731" t="s">
        <v>18647</v>
      </c>
      <c r="B3464" s="693" t="s">
        <v>7484</v>
      </c>
      <c r="C3464" s="667" t="s">
        <v>73</v>
      </c>
      <c r="D3464" s="736" t="s">
        <v>6583</v>
      </c>
      <c r="E3464" s="740">
        <v>11000</v>
      </c>
      <c r="F3464" s="714">
        <v>42217729</v>
      </c>
      <c r="G3464" s="736" t="s">
        <v>6584</v>
      </c>
      <c r="H3464" s="685" t="s">
        <v>6525</v>
      </c>
      <c r="I3464" s="685" t="s">
        <v>6476</v>
      </c>
      <c r="J3464" s="864" t="s">
        <v>6583</v>
      </c>
      <c r="K3464" s="865">
        <v>1</v>
      </c>
      <c r="L3464" s="761">
        <v>7</v>
      </c>
      <c r="M3464" s="866">
        <v>77000</v>
      </c>
      <c r="N3464" s="456">
        <v>0</v>
      </c>
      <c r="O3464" s="761">
        <v>0</v>
      </c>
      <c r="P3464" s="451">
        <v>0</v>
      </c>
      <c r="Q3464" s="323"/>
    </row>
    <row r="3465" spans="1:17" s="770" customFormat="1" ht="36">
      <c r="A3465" s="731" t="s">
        <v>18647</v>
      </c>
      <c r="B3465" s="693" t="s">
        <v>7484</v>
      </c>
      <c r="C3465" s="667" t="s">
        <v>73</v>
      </c>
      <c r="D3465" s="736" t="s">
        <v>6580</v>
      </c>
      <c r="E3465" s="740">
        <v>12500</v>
      </c>
      <c r="F3465" s="714">
        <v>42217729</v>
      </c>
      <c r="G3465" s="736" t="s">
        <v>6584</v>
      </c>
      <c r="H3465" s="685" t="s">
        <v>6525</v>
      </c>
      <c r="I3465" s="685" t="s">
        <v>6476</v>
      </c>
      <c r="J3465" s="864" t="s">
        <v>6580</v>
      </c>
      <c r="K3465" s="865">
        <v>1</v>
      </c>
      <c r="L3465" s="761">
        <v>5</v>
      </c>
      <c r="M3465" s="866">
        <v>62500</v>
      </c>
      <c r="N3465" s="456">
        <v>1</v>
      </c>
      <c r="O3465" s="761">
        <v>6</v>
      </c>
      <c r="P3465" s="451">
        <v>76277.600000000006</v>
      </c>
      <c r="Q3465" s="323"/>
    </row>
    <row r="3466" spans="1:17" s="770" customFormat="1" ht="36">
      <c r="A3466" s="731" t="s">
        <v>18647</v>
      </c>
      <c r="B3466" s="693" t="s">
        <v>7484</v>
      </c>
      <c r="C3466" s="667" t="s">
        <v>73</v>
      </c>
      <c r="D3466" s="736" t="s">
        <v>6585</v>
      </c>
      <c r="E3466" s="740">
        <v>11000</v>
      </c>
      <c r="F3466" s="714">
        <v>42461654</v>
      </c>
      <c r="G3466" s="736" t="s">
        <v>6586</v>
      </c>
      <c r="H3466" s="685" t="s">
        <v>1841</v>
      </c>
      <c r="I3466" s="685" t="s">
        <v>6476</v>
      </c>
      <c r="J3466" s="864" t="s">
        <v>6585</v>
      </c>
      <c r="K3466" s="865">
        <v>1</v>
      </c>
      <c r="L3466" s="761">
        <v>12</v>
      </c>
      <c r="M3466" s="866">
        <v>132000</v>
      </c>
      <c r="N3466" s="456">
        <v>0</v>
      </c>
      <c r="O3466" s="761">
        <v>0</v>
      </c>
      <c r="P3466" s="451">
        <v>0</v>
      </c>
      <c r="Q3466" s="323"/>
    </row>
    <row r="3467" spans="1:17" s="770" customFormat="1" ht="36">
      <c r="A3467" s="731" t="s">
        <v>18647</v>
      </c>
      <c r="B3467" s="693" t="s">
        <v>7484</v>
      </c>
      <c r="C3467" s="667" t="s">
        <v>73</v>
      </c>
      <c r="D3467" s="736" t="s">
        <v>6587</v>
      </c>
      <c r="E3467" s="740">
        <v>12500</v>
      </c>
      <c r="F3467" s="714">
        <v>42461654</v>
      </c>
      <c r="G3467" s="736" t="s">
        <v>6586</v>
      </c>
      <c r="H3467" s="685" t="s">
        <v>1841</v>
      </c>
      <c r="I3467" s="685" t="s">
        <v>6476</v>
      </c>
      <c r="J3467" s="864" t="s">
        <v>6587</v>
      </c>
      <c r="K3467" s="865">
        <v>1</v>
      </c>
      <c r="L3467" s="761">
        <v>1</v>
      </c>
      <c r="M3467" s="866">
        <v>12500</v>
      </c>
      <c r="N3467" s="456">
        <v>1</v>
      </c>
      <c r="O3467" s="761">
        <v>6</v>
      </c>
      <c r="P3467" s="451">
        <v>76277.600000000006</v>
      </c>
      <c r="Q3467" s="323"/>
    </row>
    <row r="3468" spans="1:17" s="770" customFormat="1" ht="36">
      <c r="A3468" s="731" t="s">
        <v>18647</v>
      </c>
      <c r="B3468" s="693" t="s">
        <v>7484</v>
      </c>
      <c r="C3468" s="667" t="s">
        <v>73</v>
      </c>
      <c r="D3468" s="736" t="s">
        <v>6588</v>
      </c>
      <c r="E3468" s="740">
        <v>4200</v>
      </c>
      <c r="F3468" s="714">
        <v>46179460</v>
      </c>
      <c r="G3468" s="736" t="s">
        <v>6589</v>
      </c>
      <c r="H3468" s="685" t="s">
        <v>4817</v>
      </c>
      <c r="I3468" s="685" t="s">
        <v>6476</v>
      </c>
      <c r="J3468" s="864" t="s">
        <v>6588</v>
      </c>
      <c r="K3468" s="865">
        <v>1</v>
      </c>
      <c r="L3468" s="761">
        <v>9</v>
      </c>
      <c r="M3468" s="866">
        <v>50400</v>
      </c>
      <c r="N3468" s="456">
        <v>0</v>
      </c>
      <c r="O3468" s="761">
        <v>0</v>
      </c>
      <c r="P3468" s="451">
        <v>0</v>
      </c>
      <c r="Q3468" s="323"/>
    </row>
    <row r="3469" spans="1:17" s="770" customFormat="1" ht="36">
      <c r="A3469" s="731" t="s">
        <v>18647</v>
      </c>
      <c r="B3469" s="693" t="s">
        <v>7484</v>
      </c>
      <c r="C3469" s="667" t="s">
        <v>73</v>
      </c>
      <c r="D3469" s="736" t="s">
        <v>6590</v>
      </c>
      <c r="E3469" s="740">
        <v>6000</v>
      </c>
      <c r="F3469" s="714">
        <v>46179460</v>
      </c>
      <c r="G3469" s="736" t="s">
        <v>6589</v>
      </c>
      <c r="H3469" s="685" t="s">
        <v>4817</v>
      </c>
      <c r="I3469" s="685" t="s">
        <v>6476</v>
      </c>
      <c r="J3469" s="864" t="s">
        <v>6590</v>
      </c>
      <c r="K3469" s="865">
        <v>1</v>
      </c>
      <c r="L3469" s="761">
        <v>3</v>
      </c>
      <c r="M3469" s="866">
        <v>18000</v>
      </c>
      <c r="N3469" s="456">
        <v>1</v>
      </c>
      <c r="O3469" s="761">
        <v>6</v>
      </c>
      <c r="P3469" s="451">
        <v>37277.599999999999</v>
      </c>
      <c r="Q3469" s="323"/>
    </row>
    <row r="3470" spans="1:17" s="770" customFormat="1" ht="24">
      <c r="A3470" s="731" t="s">
        <v>18647</v>
      </c>
      <c r="B3470" s="693" t="s">
        <v>7484</v>
      </c>
      <c r="C3470" s="667" t="s">
        <v>73</v>
      </c>
      <c r="D3470" s="736" t="s">
        <v>6591</v>
      </c>
      <c r="E3470" s="740">
        <v>6000</v>
      </c>
      <c r="F3470" s="714">
        <v>72796036</v>
      </c>
      <c r="G3470" s="736" t="s">
        <v>6592</v>
      </c>
      <c r="H3470" s="685" t="s">
        <v>2631</v>
      </c>
      <c r="I3470" s="685" t="s">
        <v>6476</v>
      </c>
      <c r="J3470" s="864" t="s">
        <v>6591</v>
      </c>
      <c r="K3470" s="865">
        <v>0</v>
      </c>
      <c r="L3470" s="761">
        <v>0</v>
      </c>
      <c r="M3470" s="866">
        <v>0</v>
      </c>
      <c r="N3470" s="456">
        <v>1</v>
      </c>
      <c r="O3470" s="761">
        <v>4</v>
      </c>
      <c r="P3470" s="451">
        <v>24696.6</v>
      </c>
      <c r="Q3470" s="323"/>
    </row>
    <row r="3471" spans="1:17" s="770" customFormat="1" ht="36">
      <c r="A3471" s="731" t="s">
        <v>18647</v>
      </c>
      <c r="B3471" s="693" t="s">
        <v>7484</v>
      </c>
      <c r="C3471" s="667" t="s">
        <v>73</v>
      </c>
      <c r="D3471" s="736" t="s">
        <v>6593</v>
      </c>
      <c r="E3471" s="740">
        <v>4200</v>
      </c>
      <c r="F3471" s="714">
        <v>72796036</v>
      </c>
      <c r="G3471" s="736" t="s">
        <v>6592</v>
      </c>
      <c r="H3471" s="685" t="s">
        <v>2631</v>
      </c>
      <c r="I3471" s="685" t="s">
        <v>6476</v>
      </c>
      <c r="J3471" s="864" t="s">
        <v>6593</v>
      </c>
      <c r="K3471" s="865">
        <v>1</v>
      </c>
      <c r="L3471" s="761">
        <v>9</v>
      </c>
      <c r="M3471" s="866">
        <v>50400</v>
      </c>
      <c r="N3471" s="456">
        <v>0</v>
      </c>
      <c r="O3471" s="761">
        <v>0</v>
      </c>
      <c r="P3471" s="451">
        <v>0</v>
      </c>
      <c r="Q3471" s="323"/>
    </row>
    <row r="3472" spans="1:17" s="770" customFormat="1" ht="36">
      <c r="A3472" s="731" t="s">
        <v>18647</v>
      </c>
      <c r="B3472" s="693" t="s">
        <v>7484</v>
      </c>
      <c r="C3472" s="667" t="s">
        <v>73</v>
      </c>
      <c r="D3472" s="736" t="s">
        <v>6594</v>
      </c>
      <c r="E3472" s="740">
        <v>4200</v>
      </c>
      <c r="F3472" s="714">
        <v>9661536</v>
      </c>
      <c r="G3472" s="736" t="s">
        <v>6595</v>
      </c>
      <c r="H3472" s="685" t="s">
        <v>1525</v>
      </c>
      <c r="I3472" s="685" t="s">
        <v>6476</v>
      </c>
      <c r="J3472" s="864" t="s">
        <v>6594</v>
      </c>
      <c r="K3472" s="865">
        <v>1</v>
      </c>
      <c r="L3472" s="761">
        <v>12</v>
      </c>
      <c r="M3472" s="866">
        <v>50400</v>
      </c>
      <c r="N3472" s="456">
        <v>0</v>
      </c>
      <c r="O3472" s="761">
        <v>0</v>
      </c>
      <c r="P3472" s="451">
        <v>0</v>
      </c>
      <c r="Q3472" s="323"/>
    </row>
    <row r="3473" spans="1:17" s="770" customFormat="1" ht="24">
      <c r="A3473" s="731" t="s">
        <v>18647</v>
      </c>
      <c r="B3473" s="693" t="s">
        <v>7484</v>
      </c>
      <c r="C3473" s="667" t="s">
        <v>73</v>
      </c>
      <c r="D3473" s="736" t="s">
        <v>6596</v>
      </c>
      <c r="E3473" s="740">
        <v>6000</v>
      </c>
      <c r="F3473" s="714">
        <v>9661536</v>
      </c>
      <c r="G3473" s="736" t="s">
        <v>6595</v>
      </c>
      <c r="H3473" s="685" t="s">
        <v>1525</v>
      </c>
      <c r="I3473" s="685" t="s">
        <v>6476</v>
      </c>
      <c r="J3473" s="864" t="s">
        <v>6596</v>
      </c>
      <c r="K3473" s="865">
        <v>1</v>
      </c>
      <c r="L3473" s="761">
        <v>1</v>
      </c>
      <c r="M3473" s="866">
        <v>6000</v>
      </c>
      <c r="N3473" s="456">
        <v>1</v>
      </c>
      <c r="O3473" s="761">
        <v>6</v>
      </c>
      <c r="P3473" s="451">
        <v>37277.599999999999</v>
      </c>
      <c r="Q3473" s="323"/>
    </row>
    <row r="3474" spans="1:17" s="770" customFormat="1" ht="24">
      <c r="A3474" s="731" t="s">
        <v>18647</v>
      </c>
      <c r="B3474" s="693" t="s">
        <v>7484</v>
      </c>
      <c r="C3474" s="667" t="s">
        <v>73</v>
      </c>
      <c r="D3474" s="693" t="s">
        <v>18257</v>
      </c>
      <c r="E3474" s="740">
        <v>6000</v>
      </c>
      <c r="F3474" s="714">
        <v>71746561</v>
      </c>
      <c r="G3474" s="736" t="s">
        <v>6597</v>
      </c>
      <c r="H3474" s="685" t="s">
        <v>824</v>
      </c>
      <c r="I3474" s="685" t="s">
        <v>6476</v>
      </c>
      <c r="J3474" s="864" t="s">
        <v>6481</v>
      </c>
      <c r="K3474" s="865">
        <v>1</v>
      </c>
      <c r="L3474" s="761">
        <v>1</v>
      </c>
      <c r="M3474" s="866">
        <v>6000</v>
      </c>
      <c r="N3474" s="456">
        <v>1</v>
      </c>
      <c r="O3474" s="761">
        <v>6</v>
      </c>
      <c r="P3474" s="451">
        <v>37277.599999999999</v>
      </c>
      <c r="Q3474" s="323"/>
    </row>
    <row r="3475" spans="1:17" s="770" customFormat="1" ht="24">
      <c r="A3475" s="731" t="s">
        <v>18647</v>
      </c>
      <c r="B3475" s="693" t="s">
        <v>7484</v>
      </c>
      <c r="C3475" s="667" t="s">
        <v>73</v>
      </c>
      <c r="D3475" s="693" t="s">
        <v>18269</v>
      </c>
      <c r="E3475" s="740">
        <v>4800</v>
      </c>
      <c r="F3475" s="714">
        <v>71746561</v>
      </c>
      <c r="G3475" s="736" t="s">
        <v>6597</v>
      </c>
      <c r="H3475" s="685" t="s">
        <v>824</v>
      </c>
      <c r="I3475" s="685" t="s">
        <v>6476</v>
      </c>
      <c r="J3475" s="864" t="s">
        <v>6598</v>
      </c>
      <c r="K3475" s="865">
        <v>1</v>
      </c>
      <c r="L3475" s="761">
        <v>12</v>
      </c>
      <c r="M3475" s="866">
        <v>57600</v>
      </c>
      <c r="N3475" s="456">
        <v>0</v>
      </c>
      <c r="O3475" s="761">
        <v>0</v>
      </c>
      <c r="P3475" s="451">
        <v>0</v>
      </c>
      <c r="Q3475" s="323"/>
    </row>
    <row r="3476" spans="1:17" s="770" customFormat="1" ht="36">
      <c r="A3476" s="731" t="s">
        <v>18647</v>
      </c>
      <c r="B3476" s="693" t="s">
        <v>7484</v>
      </c>
      <c r="C3476" s="667" t="s">
        <v>73</v>
      </c>
      <c r="D3476" s="693" t="s">
        <v>6599</v>
      </c>
      <c r="E3476" s="740">
        <v>11000</v>
      </c>
      <c r="F3476" s="714">
        <v>21143307</v>
      </c>
      <c r="G3476" s="736" t="s">
        <v>6600</v>
      </c>
      <c r="H3476" s="685" t="s">
        <v>6541</v>
      </c>
      <c r="I3476" s="685" t="s">
        <v>6476</v>
      </c>
      <c r="J3476" s="864" t="s">
        <v>6599</v>
      </c>
      <c r="K3476" s="865">
        <v>1</v>
      </c>
      <c r="L3476" s="761">
        <v>12</v>
      </c>
      <c r="M3476" s="866">
        <v>132000</v>
      </c>
      <c r="N3476" s="456">
        <v>1</v>
      </c>
      <c r="O3476" s="761">
        <v>3</v>
      </c>
      <c r="P3476" s="451">
        <v>33696.6</v>
      </c>
      <c r="Q3476" s="323"/>
    </row>
    <row r="3477" spans="1:17" s="770" customFormat="1" ht="24">
      <c r="A3477" s="731" t="s">
        <v>18647</v>
      </c>
      <c r="B3477" s="693" t="s">
        <v>7484</v>
      </c>
      <c r="C3477" s="667" t="s">
        <v>73</v>
      </c>
      <c r="D3477" s="693" t="s">
        <v>18270</v>
      </c>
      <c r="E3477" s="740">
        <v>12500</v>
      </c>
      <c r="F3477" s="714">
        <v>21143307</v>
      </c>
      <c r="G3477" s="736" t="s">
        <v>6600</v>
      </c>
      <c r="H3477" s="685" t="s">
        <v>6541</v>
      </c>
      <c r="I3477" s="685" t="s">
        <v>6476</v>
      </c>
      <c r="J3477" s="864" t="s">
        <v>6601</v>
      </c>
      <c r="K3477" s="865">
        <v>0</v>
      </c>
      <c r="L3477" s="761">
        <v>0</v>
      </c>
      <c r="M3477" s="866">
        <v>0</v>
      </c>
      <c r="N3477" s="456">
        <v>1</v>
      </c>
      <c r="O3477" s="761">
        <v>4</v>
      </c>
      <c r="P3477" s="451">
        <v>50696.6</v>
      </c>
      <c r="Q3477" s="323"/>
    </row>
    <row r="3478" spans="1:17" s="770" customFormat="1" ht="24">
      <c r="A3478" s="731" t="s">
        <v>18647</v>
      </c>
      <c r="B3478" s="693" t="s">
        <v>7484</v>
      </c>
      <c r="C3478" s="667" t="s">
        <v>73</v>
      </c>
      <c r="D3478" s="736" t="s">
        <v>6602</v>
      </c>
      <c r="E3478" s="740">
        <v>7200</v>
      </c>
      <c r="F3478" s="714">
        <v>43688955</v>
      </c>
      <c r="G3478" s="736" t="s">
        <v>6603</v>
      </c>
      <c r="H3478" s="685" t="s">
        <v>1688</v>
      </c>
      <c r="I3478" s="685" t="s">
        <v>6476</v>
      </c>
      <c r="J3478" s="864" t="s">
        <v>6602</v>
      </c>
      <c r="K3478" s="865">
        <v>1</v>
      </c>
      <c r="L3478" s="761">
        <v>12</v>
      </c>
      <c r="M3478" s="866">
        <v>79200</v>
      </c>
      <c r="N3478" s="456">
        <v>1</v>
      </c>
      <c r="O3478" s="761">
        <v>1</v>
      </c>
      <c r="P3478" s="451">
        <v>15096.6</v>
      </c>
      <c r="Q3478" s="323"/>
    </row>
    <row r="3479" spans="1:17" s="770" customFormat="1" ht="24">
      <c r="A3479" s="731" t="s">
        <v>18647</v>
      </c>
      <c r="B3479" s="693" t="s">
        <v>7484</v>
      </c>
      <c r="C3479" s="667" t="s">
        <v>73</v>
      </c>
      <c r="D3479" s="736" t="s">
        <v>6500</v>
      </c>
      <c r="E3479" s="740">
        <v>9300</v>
      </c>
      <c r="F3479" s="714">
        <v>43688955</v>
      </c>
      <c r="G3479" s="736" t="s">
        <v>6603</v>
      </c>
      <c r="H3479" s="685" t="s">
        <v>1688</v>
      </c>
      <c r="I3479" s="685" t="s">
        <v>6476</v>
      </c>
      <c r="J3479" s="864" t="s">
        <v>6500</v>
      </c>
      <c r="K3479" s="865">
        <v>0</v>
      </c>
      <c r="L3479" s="761">
        <v>0</v>
      </c>
      <c r="M3479" s="866">
        <v>0</v>
      </c>
      <c r="N3479" s="456">
        <v>1</v>
      </c>
      <c r="O3479" s="761">
        <v>6</v>
      </c>
      <c r="P3479" s="451">
        <v>57077.599999999999</v>
      </c>
      <c r="Q3479" s="323"/>
    </row>
    <row r="3480" spans="1:17" s="770" customFormat="1" ht="24">
      <c r="A3480" s="731" t="s">
        <v>18647</v>
      </c>
      <c r="B3480" s="693" t="s">
        <v>7484</v>
      </c>
      <c r="C3480" s="667" t="s">
        <v>73</v>
      </c>
      <c r="D3480" s="736" t="s">
        <v>1819</v>
      </c>
      <c r="E3480" s="740">
        <v>6000</v>
      </c>
      <c r="F3480" s="714">
        <v>23267543</v>
      </c>
      <c r="G3480" s="736" t="s">
        <v>6604</v>
      </c>
      <c r="H3480" s="685" t="s">
        <v>3040</v>
      </c>
      <c r="I3480" s="685" t="s">
        <v>6476</v>
      </c>
      <c r="J3480" s="864" t="s">
        <v>1819</v>
      </c>
      <c r="K3480" s="865">
        <v>1</v>
      </c>
      <c r="L3480" s="761">
        <v>4</v>
      </c>
      <c r="M3480" s="866">
        <v>24000</v>
      </c>
      <c r="N3480" s="456">
        <v>0</v>
      </c>
      <c r="O3480" s="761">
        <v>0</v>
      </c>
      <c r="P3480" s="451">
        <v>0</v>
      </c>
      <c r="Q3480" s="323"/>
    </row>
    <row r="3481" spans="1:17" s="770" customFormat="1" ht="24">
      <c r="A3481" s="731" t="s">
        <v>18647</v>
      </c>
      <c r="B3481" s="693" t="s">
        <v>7484</v>
      </c>
      <c r="C3481" s="667" t="s">
        <v>73</v>
      </c>
      <c r="D3481" s="693" t="s">
        <v>18271</v>
      </c>
      <c r="E3481" s="740">
        <v>9300</v>
      </c>
      <c r="F3481" s="714">
        <v>23267543</v>
      </c>
      <c r="G3481" s="736" t="s">
        <v>6604</v>
      </c>
      <c r="H3481" s="685" t="s">
        <v>3040</v>
      </c>
      <c r="I3481" s="685" t="s">
        <v>6476</v>
      </c>
      <c r="J3481" s="864" t="s">
        <v>6605</v>
      </c>
      <c r="K3481" s="865">
        <v>1</v>
      </c>
      <c r="L3481" s="761">
        <v>9</v>
      </c>
      <c r="M3481" s="866">
        <v>83700</v>
      </c>
      <c r="N3481" s="456">
        <v>1</v>
      </c>
      <c r="O3481" s="761">
        <v>6</v>
      </c>
      <c r="P3481" s="451">
        <v>57077.599999999999</v>
      </c>
      <c r="Q3481" s="323"/>
    </row>
    <row r="3482" spans="1:17" s="770" customFormat="1" ht="36">
      <c r="A3482" s="731" t="s">
        <v>18647</v>
      </c>
      <c r="B3482" s="693" t="s">
        <v>7484</v>
      </c>
      <c r="C3482" s="667" t="s">
        <v>73</v>
      </c>
      <c r="D3482" s="693" t="s">
        <v>6606</v>
      </c>
      <c r="E3482" s="740">
        <v>9300</v>
      </c>
      <c r="F3482" s="714">
        <v>40303643</v>
      </c>
      <c r="G3482" s="736" t="s">
        <v>6607</v>
      </c>
      <c r="H3482" s="685" t="s">
        <v>4216</v>
      </c>
      <c r="I3482" s="685" t="s">
        <v>6476</v>
      </c>
      <c r="J3482" s="864" t="s">
        <v>6606</v>
      </c>
      <c r="K3482" s="865">
        <v>1</v>
      </c>
      <c r="L3482" s="761">
        <v>5</v>
      </c>
      <c r="M3482" s="866">
        <v>46500</v>
      </c>
      <c r="N3482" s="456">
        <v>0</v>
      </c>
      <c r="O3482" s="761">
        <v>0</v>
      </c>
      <c r="P3482" s="451">
        <v>0</v>
      </c>
      <c r="Q3482" s="323"/>
    </row>
    <row r="3483" spans="1:17" s="770" customFormat="1" ht="24">
      <c r="A3483" s="731" t="s">
        <v>18647</v>
      </c>
      <c r="B3483" s="693" t="s">
        <v>7484</v>
      </c>
      <c r="C3483" s="667" t="s">
        <v>73</v>
      </c>
      <c r="D3483" s="693" t="s">
        <v>18272</v>
      </c>
      <c r="E3483" s="740">
        <v>11000</v>
      </c>
      <c r="F3483" s="714">
        <v>40303643</v>
      </c>
      <c r="G3483" s="736" t="s">
        <v>6607</v>
      </c>
      <c r="H3483" s="685" t="s">
        <v>4216</v>
      </c>
      <c r="I3483" s="685" t="s">
        <v>6476</v>
      </c>
      <c r="J3483" s="864" t="s">
        <v>6608</v>
      </c>
      <c r="K3483" s="865">
        <v>1</v>
      </c>
      <c r="L3483" s="761">
        <v>8</v>
      </c>
      <c r="M3483" s="866">
        <v>88000</v>
      </c>
      <c r="N3483" s="456">
        <v>1</v>
      </c>
      <c r="O3483" s="761">
        <v>6</v>
      </c>
      <c r="P3483" s="451">
        <v>67277.600000000006</v>
      </c>
      <c r="Q3483" s="323"/>
    </row>
    <row r="3484" spans="1:17" s="770" customFormat="1" ht="36">
      <c r="A3484" s="731" t="s">
        <v>18647</v>
      </c>
      <c r="B3484" s="693" t="s">
        <v>7484</v>
      </c>
      <c r="C3484" s="667" t="s">
        <v>73</v>
      </c>
      <c r="D3484" s="736" t="s">
        <v>6609</v>
      </c>
      <c r="E3484" s="740">
        <v>6000</v>
      </c>
      <c r="F3484" s="714">
        <v>42883311</v>
      </c>
      <c r="G3484" s="736" t="s">
        <v>6610</v>
      </c>
      <c r="H3484" s="685" t="s">
        <v>1208</v>
      </c>
      <c r="I3484" s="685" t="s">
        <v>6476</v>
      </c>
      <c r="J3484" s="864" t="s">
        <v>6609</v>
      </c>
      <c r="K3484" s="865">
        <v>1</v>
      </c>
      <c r="L3484" s="761">
        <v>12</v>
      </c>
      <c r="M3484" s="866">
        <v>72000</v>
      </c>
      <c r="N3484" s="456">
        <v>1</v>
      </c>
      <c r="O3484" s="761">
        <v>2</v>
      </c>
      <c r="P3484" s="451">
        <v>12696.6</v>
      </c>
      <c r="Q3484" s="323"/>
    </row>
    <row r="3485" spans="1:17" s="770" customFormat="1" ht="48">
      <c r="A3485" s="731" t="s">
        <v>18647</v>
      </c>
      <c r="B3485" s="693" t="s">
        <v>7484</v>
      </c>
      <c r="C3485" s="667" t="s">
        <v>73</v>
      </c>
      <c r="D3485" s="736" t="s">
        <v>6611</v>
      </c>
      <c r="E3485" s="740">
        <v>2800</v>
      </c>
      <c r="F3485" s="714">
        <v>25795009</v>
      </c>
      <c r="G3485" s="736" t="s">
        <v>6612</v>
      </c>
      <c r="H3485" s="685" t="s">
        <v>6613</v>
      </c>
      <c r="I3485" s="685" t="s">
        <v>6476</v>
      </c>
      <c r="J3485" s="864" t="s">
        <v>6611</v>
      </c>
      <c r="K3485" s="865">
        <v>1</v>
      </c>
      <c r="L3485" s="761">
        <v>12</v>
      </c>
      <c r="M3485" s="866">
        <v>30800</v>
      </c>
      <c r="N3485" s="456">
        <v>1</v>
      </c>
      <c r="O3485" s="761">
        <v>6</v>
      </c>
      <c r="P3485" s="451">
        <v>18077.599999999999</v>
      </c>
      <c r="Q3485" s="323"/>
    </row>
    <row r="3486" spans="1:17" s="770" customFormat="1" ht="24">
      <c r="A3486" s="731" t="s">
        <v>18647</v>
      </c>
      <c r="B3486" s="693" t="s">
        <v>7484</v>
      </c>
      <c r="C3486" s="667" t="s">
        <v>73</v>
      </c>
      <c r="D3486" s="736" t="s">
        <v>4185</v>
      </c>
      <c r="E3486" s="740">
        <v>2800</v>
      </c>
      <c r="F3486" s="714">
        <v>10481189</v>
      </c>
      <c r="G3486" s="736" t="s">
        <v>6614</v>
      </c>
      <c r="H3486" s="685" t="s">
        <v>6615</v>
      </c>
      <c r="I3486" s="685" t="s">
        <v>6615</v>
      </c>
      <c r="J3486" s="864" t="s">
        <v>4185</v>
      </c>
      <c r="K3486" s="865">
        <v>1</v>
      </c>
      <c r="L3486" s="761">
        <v>12</v>
      </c>
      <c r="M3486" s="866">
        <v>30800</v>
      </c>
      <c r="N3486" s="456">
        <v>1</v>
      </c>
      <c r="O3486" s="761">
        <v>6</v>
      </c>
      <c r="P3486" s="451">
        <v>18077.599999999999</v>
      </c>
      <c r="Q3486" s="323"/>
    </row>
    <row r="3487" spans="1:17" s="770" customFormat="1" ht="72">
      <c r="A3487" s="731" t="s">
        <v>18647</v>
      </c>
      <c r="B3487" s="693" t="s">
        <v>7484</v>
      </c>
      <c r="C3487" s="667" t="s">
        <v>73</v>
      </c>
      <c r="D3487" s="736" t="s">
        <v>6576</v>
      </c>
      <c r="E3487" s="740">
        <v>6000</v>
      </c>
      <c r="F3487" s="714">
        <v>32959235</v>
      </c>
      <c r="G3487" s="736" t="s">
        <v>6616</v>
      </c>
      <c r="H3487" s="685" t="s">
        <v>6617</v>
      </c>
      <c r="I3487" s="685" t="s">
        <v>6476</v>
      </c>
      <c r="J3487" s="864" t="s">
        <v>6576</v>
      </c>
      <c r="K3487" s="865">
        <v>1</v>
      </c>
      <c r="L3487" s="761">
        <v>12</v>
      </c>
      <c r="M3487" s="866">
        <v>66000</v>
      </c>
      <c r="N3487" s="456">
        <v>1</v>
      </c>
      <c r="O3487" s="761">
        <v>6</v>
      </c>
      <c r="P3487" s="451">
        <v>37277.599999999999</v>
      </c>
      <c r="Q3487" s="323"/>
    </row>
    <row r="3488" spans="1:17" s="770" customFormat="1" ht="48">
      <c r="A3488" s="731" t="s">
        <v>18647</v>
      </c>
      <c r="B3488" s="693" t="s">
        <v>7484</v>
      </c>
      <c r="C3488" s="667" t="s">
        <v>73</v>
      </c>
      <c r="D3488" s="736" t="s">
        <v>6618</v>
      </c>
      <c r="E3488" s="740">
        <v>1800</v>
      </c>
      <c r="F3488" s="714">
        <v>10219138</v>
      </c>
      <c r="G3488" s="736" t="s">
        <v>6619</v>
      </c>
      <c r="H3488" s="685" t="s">
        <v>6620</v>
      </c>
      <c r="I3488" s="685" t="s">
        <v>6476</v>
      </c>
      <c r="J3488" s="864" t="s">
        <v>6618</v>
      </c>
      <c r="K3488" s="865">
        <v>1</v>
      </c>
      <c r="L3488" s="761">
        <v>12</v>
      </c>
      <c r="M3488" s="866">
        <v>19800</v>
      </c>
      <c r="N3488" s="456">
        <v>1</v>
      </c>
      <c r="O3488" s="761">
        <v>6</v>
      </c>
      <c r="P3488" s="451">
        <v>12077.6</v>
      </c>
      <c r="Q3488" s="323"/>
    </row>
    <row r="3489" spans="1:17" s="770" customFormat="1" ht="36">
      <c r="A3489" s="731" t="s">
        <v>18647</v>
      </c>
      <c r="B3489" s="693" t="s">
        <v>7484</v>
      </c>
      <c r="C3489" s="667" t="s">
        <v>73</v>
      </c>
      <c r="D3489" s="736" t="s">
        <v>6621</v>
      </c>
      <c r="E3489" s="740">
        <v>7200</v>
      </c>
      <c r="F3489" s="714">
        <v>21869548</v>
      </c>
      <c r="G3489" s="736" t="s">
        <v>6622</v>
      </c>
      <c r="H3489" s="685" t="s">
        <v>5746</v>
      </c>
      <c r="I3489" s="685" t="s">
        <v>6476</v>
      </c>
      <c r="J3489" s="864" t="s">
        <v>6621</v>
      </c>
      <c r="K3489" s="865">
        <v>1</v>
      </c>
      <c r="L3489" s="761">
        <v>12</v>
      </c>
      <c r="M3489" s="866">
        <v>79200</v>
      </c>
      <c r="N3489" s="456">
        <v>1</v>
      </c>
      <c r="O3489" s="761">
        <v>6</v>
      </c>
      <c r="P3489" s="451">
        <v>44477.599999999999</v>
      </c>
      <c r="Q3489" s="323"/>
    </row>
    <row r="3490" spans="1:17" s="770" customFormat="1" ht="36">
      <c r="A3490" s="731" t="s">
        <v>18647</v>
      </c>
      <c r="B3490" s="693" t="s">
        <v>7484</v>
      </c>
      <c r="C3490" s="667" t="s">
        <v>73</v>
      </c>
      <c r="D3490" s="736" t="s">
        <v>6623</v>
      </c>
      <c r="E3490" s="740">
        <v>9300</v>
      </c>
      <c r="F3490" s="714">
        <v>40233321</v>
      </c>
      <c r="G3490" s="736" t="s">
        <v>6624</v>
      </c>
      <c r="H3490" s="685" t="s">
        <v>5746</v>
      </c>
      <c r="I3490" s="685" t="s">
        <v>6476</v>
      </c>
      <c r="J3490" s="864" t="s">
        <v>6623</v>
      </c>
      <c r="K3490" s="865">
        <v>1</v>
      </c>
      <c r="L3490" s="761">
        <v>12</v>
      </c>
      <c r="M3490" s="866">
        <v>102300</v>
      </c>
      <c r="N3490" s="456">
        <v>1</v>
      </c>
      <c r="O3490" s="761">
        <v>6</v>
      </c>
      <c r="P3490" s="451">
        <v>57077.599999999999</v>
      </c>
      <c r="Q3490" s="323"/>
    </row>
    <row r="3491" spans="1:17" s="770" customFormat="1" ht="36">
      <c r="A3491" s="731" t="s">
        <v>18647</v>
      </c>
      <c r="B3491" s="693" t="s">
        <v>7484</v>
      </c>
      <c r="C3491" s="667" t="s">
        <v>73</v>
      </c>
      <c r="D3491" s="736" t="s">
        <v>6625</v>
      </c>
      <c r="E3491" s="740">
        <v>9300</v>
      </c>
      <c r="F3491" s="714">
        <v>41088648</v>
      </c>
      <c r="G3491" s="736" t="s">
        <v>6626</v>
      </c>
      <c r="H3491" s="685" t="s">
        <v>6627</v>
      </c>
      <c r="I3491" s="685" t="s">
        <v>6476</v>
      </c>
      <c r="J3491" s="864" t="s">
        <v>6625</v>
      </c>
      <c r="K3491" s="865">
        <v>1</v>
      </c>
      <c r="L3491" s="761">
        <v>12</v>
      </c>
      <c r="M3491" s="866">
        <v>102300</v>
      </c>
      <c r="N3491" s="456">
        <v>1</v>
      </c>
      <c r="O3491" s="761">
        <v>6</v>
      </c>
      <c r="P3491" s="451">
        <v>57077.599999999999</v>
      </c>
      <c r="Q3491" s="323"/>
    </row>
    <row r="3492" spans="1:17" s="770" customFormat="1" ht="36">
      <c r="A3492" s="731" t="s">
        <v>18647</v>
      </c>
      <c r="B3492" s="693" t="s">
        <v>7484</v>
      </c>
      <c r="C3492" s="667" t="s">
        <v>73</v>
      </c>
      <c r="D3492" s="736" t="s">
        <v>6628</v>
      </c>
      <c r="E3492" s="740">
        <v>11000</v>
      </c>
      <c r="F3492" s="714">
        <v>21532092</v>
      </c>
      <c r="G3492" s="736" t="s">
        <v>6629</v>
      </c>
      <c r="H3492" s="685" t="s">
        <v>6630</v>
      </c>
      <c r="I3492" s="685" t="s">
        <v>6476</v>
      </c>
      <c r="J3492" s="864" t="s">
        <v>6628</v>
      </c>
      <c r="K3492" s="865">
        <v>1</v>
      </c>
      <c r="L3492" s="761">
        <v>12</v>
      </c>
      <c r="M3492" s="866">
        <v>121000</v>
      </c>
      <c r="N3492" s="456">
        <v>1</v>
      </c>
      <c r="O3492" s="761">
        <v>6</v>
      </c>
      <c r="P3492" s="451">
        <v>67277.600000000006</v>
      </c>
      <c r="Q3492" s="323"/>
    </row>
    <row r="3493" spans="1:17" s="770" customFormat="1" ht="24">
      <c r="A3493" s="731" t="s">
        <v>18647</v>
      </c>
      <c r="B3493" s="693" t="s">
        <v>7484</v>
      </c>
      <c r="C3493" s="667" t="s">
        <v>73</v>
      </c>
      <c r="D3493" s="736" t="s">
        <v>6631</v>
      </c>
      <c r="E3493" s="740">
        <v>9300</v>
      </c>
      <c r="F3493" s="714">
        <v>7563164</v>
      </c>
      <c r="G3493" s="736" t="s">
        <v>6632</v>
      </c>
      <c r="H3493" s="685" t="s">
        <v>887</v>
      </c>
      <c r="I3493" s="685" t="s">
        <v>6476</v>
      </c>
      <c r="J3493" s="864" t="s">
        <v>6631</v>
      </c>
      <c r="K3493" s="865">
        <v>1</v>
      </c>
      <c r="L3493" s="761">
        <v>12</v>
      </c>
      <c r="M3493" s="866">
        <v>102300</v>
      </c>
      <c r="N3493" s="456">
        <v>1</v>
      </c>
      <c r="O3493" s="761">
        <v>6</v>
      </c>
      <c r="P3493" s="451">
        <v>57077.599999999999</v>
      </c>
      <c r="Q3493" s="323"/>
    </row>
    <row r="3494" spans="1:17" s="770" customFormat="1" ht="36">
      <c r="A3494" s="731" t="s">
        <v>18647</v>
      </c>
      <c r="B3494" s="693" t="s">
        <v>7484</v>
      </c>
      <c r="C3494" s="667" t="s">
        <v>73</v>
      </c>
      <c r="D3494" s="736" t="s">
        <v>6633</v>
      </c>
      <c r="E3494" s="740">
        <v>11000</v>
      </c>
      <c r="F3494" s="714">
        <v>23800059</v>
      </c>
      <c r="G3494" s="736" t="s">
        <v>6634</v>
      </c>
      <c r="H3494" s="685" t="s">
        <v>1696</v>
      </c>
      <c r="I3494" s="685" t="s">
        <v>6476</v>
      </c>
      <c r="J3494" s="864" t="s">
        <v>6633</v>
      </c>
      <c r="K3494" s="865">
        <v>1</v>
      </c>
      <c r="L3494" s="761">
        <v>12</v>
      </c>
      <c r="M3494" s="866">
        <v>121000</v>
      </c>
      <c r="N3494" s="456">
        <v>1</v>
      </c>
      <c r="O3494" s="761">
        <v>6</v>
      </c>
      <c r="P3494" s="451">
        <v>67277.600000000006</v>
      </c>
      <c r="Q3494" s="323"/>
    </row>
    <row r="3495" spans="1:17" s="770" customFormat="1" ht="24">
      <c r="A3495" s="731" t="s">
        <v>18647</v>
      </c>
      <c r="B3495" s="693" t="s">
        <v>7484</v>
      </c>
      <c r="C3495" s="667" t="s">
        <v>73</v>
      </c>
      <c r="D3495" s="736" t="s">
        <v>6583</v>
      </c>
      <c r="E3495" s="740">
        <v>11000</v>
      </c>
      <c r="F3495" s="714">
        <v>9846452</v>
      </c>
      <c r="G3495" s="736" t="s">
        <v>6635</v>
      </c>
      <c r="H3495" s="685" t="s">
        <v>6636</v>
      </c>
      <c r="I3495" s="685" t="s">
        <v>6476</v>
      </c>
      <c r="J3495" s="864" t="s">
        <v>6583</v>
      </c>
      <c r="K3495" s="865">
        <v>1</v>
      </c>
      <c r="L3495" s="761">
        <v>12</v>
      </c>
      <c r="M3495" s="866">
        <v>121000</v>
      </c>
      <c r="N3495" s="456">
        <v>1</v>
      </c>
      <c r="O3495" s="761">
        <v>6</v>
      </c>
      <c r="P3495" s="451">
        <v>67277.600000000006</v>
      </c>
      <c r="Q3495" s="323"/>
    </row>
    <row r="3496" spans="1:17" s="770" customFormat="1" ht="36">
      <c r="A3496" s="731" t="s">
        <v>18647</v>
      </c>
      <c r="B3496" s="693" t="s">
        <v>7484</v>
      </c>
      <c r="C3496" s="667" t="s">
        <v>73</v>
      </c>
      <c r="D3496" s="736" t="s">
        <v>6637</v>
      </c>
      <c r="E3496" s="740">
        <v>7200</v>
      </c>
      <c r="F3496" s="714">
        <v>25747912</v>
      </c>
      <c r="G3496" s="736" t="s">
        <v>6638</v>
      </c>
      <c r="H3496" s="685" t="s">
        <v>6639</v>
      </c>
      <c r="I3496" s="685" t="s">
        <v>6476</v>
      </c>
      <c r="J3496" s="864" t="s">
        <v>6637</v>
      </c>
      <c r="K3496" s="865">
        <v>1</v>
      </c>
      <c r="L3496" s="761">
        <v>12</v>
      </c>
      <c r="M3496" s="866">
        <v>79200</v>
      </c>
      <c r="N3496" s="456">
        <v>1</v>
      </c>
      <c r="O3496" s="761">
        <v>6</v>
      </c>
      <c r="P3496" s="451">
        <v>44477.599999999999</v>
      </c>
      <c r="Q3496" s="323"/>
    </row>
    <row r="3497" spans="1:17" s="770" customFormat="1" ht="24">
      <c r="A3497" s="731" t="s">
        <v>18647</v>
      </c>
      <c r="B3497" s="693" t="s">
        <v>7484</v>
      </c>
      <c r="C3497" s="667" t="s">
        <v>73</v>
      </c>
      <c r="D3497" s="736" t="s">
        <v>6640</v>
      </c>
      <c r="E3497" s="740">
        <v>2800</v>
      </c>
      <c r="F3497" s="714">
        <v>6086754</v>
      </c>
      <c r="G3497" s="736" t="s">
        <v>6641</v>
      </c>
      <c r="H3497" s="685" t="s">
        <v>6615</v>
      </c>
      <c r="I3497" s="685" t="s">
        <v>6615</v>
      </c>
      <c r="J3497" s="864" t="s">
        <v>6640</v>
      </c>
      <c r="K3497" s="865">
        <v>1</v>
      </c>
      <c r="L3497" s="761">
        <v>12</v>
      </c>
      <c r="M3497" s="866">
        <v>30800</v>
      </c>
      <c r="N3497" s="456">
        <v>1</v>
      </c>
      <c r="O3497" s="761">
        <v>6</v>
      </c>
      <c r="P3497" s="451">
        <v>18077.599999999999</v>
      </c>
      <c r="Q3497" s="323"/>
    </row>
    <row r="3498" spans="1:17" s="770" customFormat="1" ht="24">
      <c r="A3498" s="731" t="s">
        <v>18647</v>
      </c>
      <c r="B3498" s="693" t="s">
        <v>7484</v>
      </c>
      <c r="C3498" s="667" t="s">
        <v>73</v>
      </c>
      <c r="D3498" s="736" t="s">
        <v>6640</v>
      </c>
      <c r="E3498" s="740">
        <v>2800</v>
      </c>
      <c r="F3498" s="714">
        <v>10246862</v>
      </c>
      <c r="G3498" s="736" t="s">
        <v>6642</v>
      </c>
      <c r="H3498" s="685" t="s">
        <v>6615</v>
      </c>
      <c r="I3498" s="685" t="s">
        <v>6615</v>
      </c>
      <c r="J3498" s="864" t="s">
        <v>6640</v>
      </c>
      <c r="K3498" s="865">
        <v>1</v>
      </c>
      <c r="L3498" s="761">
        <v>12</v>
      </c>
      <c r="M3498" s="866">
        <v>30800</v>
      </c>
      <c r="N3498" s="456">
        <v>1</v>
      </c>
      <c r="O3498" s="761">
        <v>6</v>
      </c>
      <c r="P3498" s="451">
        <v>18077.599999999999</v>
      </c>
      <c r="Q3498" s="323"/>
    </row>
    <row r="3499" spans="1:17" s="770" customFormat="1" ht="24">
      <c r="A3499" s="731" t="s">
        <v>18647</v>
      </c>
      <c r="B3499" s="693" t="s">
        <v>7484</v>
      </c>
      <c r="C3499" s="667" t="s">
        <v>73</v>
      </c>
      <c r="D3499" s="736" t="s">
        <v>6640</v>
      </c>
      <c r="E3499" s="740">
        <v>2800</v>
      </c>
      <c r="F3499" s="714">
        <v>40225638</v>
      </c>
      <c r="G3499" s="736" t="s">
        <v>6643</v>
      </c>
      <c r="H3499" s="685" t="s">
        <v>6615</v>
      </c>
      <c r="I3499" s="685" t="s">
        <v>6615</v>
      </c>
      <c r="J3499" s="864" t="s">
        <v>6640</v>
      </c>
      <c r="K3499" s="865">
        <v>1</v>
      </c>
      <c r="L3499" s="761">
        <v>12</v>
      </c>
      <c r="M3499" s="866">
        <v>30800</v>
      </c>
      <c r="N3499" s="456">
        <v>1</v>
      </c>
      <c r="O3499" s="761">
        <v>6</v>
      </c>
      <c r="P3499" s="451">
        <v>18077.599999999999</v>
      </c>
      <c r="Q3499" s="323"/>
    </row>
    <row r="3500" spans="1:17" s="770" customFormat="1" ht="24">
      <c r="A3500" s="731" t="s">
        <v>18647</v>
      </c>
      <c r="B3500" s="693" t="s">
        <v>7484</v>
      </c>
      <c r="C3500" s="667" t="s">
        <v>73</v>
      </c>
      <c r="D3500" s="736" t="s">
        <v>6644</v>
      </c>
      <c r="E3500" s="740">
        <v>3600</v>
      </c>
      <c r="F3500" s="714">
        <v>7596645</v>
      </c>
      <c r="G3500" s="736" t="s">
        <v>6645</v>
      </c>
      <c r="H3500" s="685" t="s">
        <v>3913</v>
      </c>
      <c r="I3500" s="685" t="s">
        <v>6646</v>
      </c>
      <c r="J3500" s="864" t="s">
        <v>6644</v>
      </c>
      <c r="K3500" s="865">
        <v>1</v>
      </c>
      <c r="L3500" s="761">
        <v>12</v>
      </c>
      <c r="M3500" s="866">
        <v>43200</v>
      </c>
      <c r="N3500" s="456">
        <v>1</v>
      </c>
      <c r="O3500" s="761">
        <v>1</v>
      </c>
      <c r="P3500" s="451">
        <v>7896.6</v>
      </c>
      <c r="Q3500" s="323"/>
    </row>
    <row r="3501" spans="1:17" s="770" customFormat="1" ht="24">
      <c r="A3501" s="731" t="s">
        <v>18647</v>
      </c>
      <c r="B3501" s="693" t="s">
        <v>7484</v>
      </c>
      <c r="C3501" s="667" t="s">
        <v>73</v>
      </c>
      <c r="D3501" s="736" t="s">
        <v>4185</v>
      </c>
      <c r="E3501" s="740">
        <v>2800</v>
      </c>
      <c r="F3501" s="714">
        <v>30833611</v>
      </c>
      <c r="G3501" s="736" t="s">
        <v>6647</v>
      </c>
      <c r="H3501" s="685" t="s">
        <v>6615</v>
      </c>
      <c r="I3501" s="685" t="s">
        <v>6615</v>
      </c>
      <c r="J3501" s="864" t="s">
        <v>4185</v>
      </c>
      <c r="K3501" s="865">
        <v>1</v>
      </c>
      <c r="L3501" s="761">
        <v>12</v>
      </c>
      <c r="M3501" s="866">
        <v>33600</v>
      </c>
      <c r="N3501" s="456">
        <v>1</v>
      </c>
      <c r="O3501" s="761">
        <v>6</v>
      </c>
      <c r="P3501" s="451">
        <v>18077.599999999999</v>
      </c>
      <c r="Q3501" s="323"/>
    </row>
    <row r="3502" spans="1:17" s="770" customFormat="1" ht="36">
      <c r="A3502" s="731" t="s">
        <v>18647</v>
      </c>
      <c r="B3502" s="693" t="s">
        <v>7484</v>
      </c>
      <c r="C3502" s="667" t="s">
        <v>73</v>
      </c>
      <c r="D3502" s="736" t="s">
        <v>6648</v>
      </c>
      <c r="E3502" s="740">
        <v>3600</v>
      </c>
      <c r="F3502" s="714">
        <v>43342923</v>
      </c>
      <c r="G3502" s="736" t="s">
        <v>6649</v>
      </c>
      <c r="H3502" s="685" t="s">
        <v>6650</v>
      </c>
      <c r="I3502" s="685" t="s">
        <v>6476</v>
      </c>
      <c r="J3502" s="864" t="s">
        <v>6648</v>
      </c>
      <c r="K3502" s="865">
        <v>1</v>
      </c>
      <c r="L3502" s="761">
        <v>12</v>
      </c>
      <c r="M3502" s="866">
        <v>39600</v>
      </c>
      <c r="N3502" s="456">
        <v>1</v>
      </c>
      <c r="O3502" s="761">
        <v>6</v>
      </c>
      <c r="P3502" s="451">
        <v>22877.599999999999</v>
      </c>
      <c r="Q3502" s="323"/>
    </row>
    <row r="3503" spans="1:17" s="770" customFormat="1" ht="36">
      <c r="A3503" s="731" t="s">
        <v>18647</v>
      </c>
      <c r="B3503" s="693" t="s">
        <v>7484</v>
      </c>
      <c r="C3503" s="667" t="s">
        <v>73</v>
      </c>
      <c r="D3503" s="736" t="s">
        <v>6651</v>
      </c>
      <c r="E3503" s="740">
        <v>11000</v>
      </c>
      <c r="F3503" s="714">
        <v>9998547</v>
      </c>
      <c r="G3503" s="736" t="s">
        <v>6652</v>
      </c>
      <c r="H3503" s="685" t="s">
        <v>5746</v>
      </c>
      <c r="I3503" s="685" t="s">
        <v>6476</v>
      </c>
      <c r="J3503" s="864" t="s">
        <v>6651</v>
      </c>
      <c r="K3503" s="865">
        <v>1</v>
      </c>
      <c r="L3503" s="761">
        <v>12</v>
      </c>
      <c r="M3503" s="866">
        <v>121000</v>
      </c>
      <c r="N3503" s="456">
        <v>1</v>
      </c>
      <c r="O3503" s="761">
        <v>6</v>
      </c>
      <c r="P3503" s="451">
        <v>67277.600000000006</v>
      </c>
      <c r="Q3503" s="323"/>
    </row>
    <row r="3504" spans="1:17" s="770" customFormat="1" ht="36">
      <c r="A3504" s="731" t="s">
        <v>18647</v>
      </c>
      <c r="B3504" s="693" t="s">
        <v>7484</v>
      </c>
      <c r="C3504" s="667" t="s">
        <v>73</v>
      </c>
      <c r="D3504" s="736" t="s">
        <v>6648</v>
      </c>
      <c r="E3504" s="740">
        <v>3600</v>
      </c>
      <c r="F3504" s="714">
        <v>43486265</v>
      </c>
      <c r="G3504" s="736" t="s">
        <v>6653</v>
      </c>
      <c r="H3504" s="685" t="s">
        <v>6654</v>
      </c>
      <c r="I3504" s="685" t="s">
        <v>6476</v>
      </c>
      <c r="J3504" s="864" t="s">
        <v>6648</v>
      </c>
      <c r="K3504" s="865">
        <v>1</v>
      </c>
      <c r="L3504" s="761">
        <v>12</v>
      </c>
      <c r="M3504" s="866">
        <v>39600</v>
      </c>
      <c r="N3504" s="456">
        <v>1</v>
      </c>
      <c r="O3504" s="761">
        <v>6</v>
      </c>
      <c r="P3504" s="451">
        <v>22877.599999999999</v>
      </c>
      <c r="Q3504" s="323"/>
    </row>
    <row r="3505" spans="1:17" s="770" customFormat="1" ht="24">
      <c r="A3505" s="731" t="s">
        <v>18647</v>
      </c>
      <c r="B3505" s="693" t="s">
        <v>7484</v>
      </c>
      <c r="C3505" s="667" t="s">
        <v>73</v>
      </c>
      <c r="D3505" s="736" t="s">
        <v>3111</v>
      </c>
      <c r="E3505" s="740">
        <v>2800</v>
      </c>
      <c r="F3505" s="714">
        <v>8096882</v>
      </c>
      <c r="G3505" s="736" t="s">
        <v>6655</v>
      </c>
      <c r="H3505" s="685" t="s">
        <v>6615</v>
      </c>
      <c r="I3505" s="685" t="s">
        <v>6615</v>
      </c>
      <c r="J3505" s="864" t="s">
        <v>3111</v>
      </c>
      <c r="K3505" s="865">
        <v>1</v>
      </c>
      <c r="L3505" s="761">
        <v>12</v>
      </c>
      <c r="M3505" s="866">
        <v>30800</v>
      </c>
      <c r="N3505" s="456">
        <v>1</v>
      </c>
      <c r="O3505" s="761">
        <v>6</v>
      </c>
      <c r="P3505" s="451">
        <v>18077.599999999999</v>
      </c>
      <c r="Q3505" s="323"/>
    </row>
    <row r="3506" spans="1:17" s="770" customFormat="1" ht="36">
      <c r="A3506" s="731" t="s">
        <v>18647</v>
      </c>
      <c r="B3506" s="693" t="s">
        <v>7484</v>
      </c>
      <c r="C3506" s="667" t="s">
        <v>73</v>
      </c>
      <c r="D3506" s="736" t="s">
        <v>6656</v>
      </c>
      <c r="E3506" s="740">
        <v>2800</v>
      </c>
      <c r="F3506" s="714">
        <v>9622364</v>
      </c>
      <c r="G3506" s="736" t="s">
        <v>6657</v>
      </c>
      <c r="H3506" s="685" t="s">
        <v>6615</v>
      </c>
      <c r="I3506" s="685" t="s">
        <v>6615</v>
      </c>
      <c r="J3506" s="864" t="s">
        <v>6656</v>
      </c>
      <c r="K3506" s="865">
        <v>1</v>
      </c>
      <c r="L3506" s="761">
        <v>12</v>
      </c>
      <c r="M3506" s="866">
        <v>30800</v>
      </c>
      <c r="N3506" s="456">
        <v>1</v>
      </c>
      <c r="O3506" s="761">
        <v>6</v>
      </c>
      <c r="P3506" s="451">
        <v>18077.599999999999</v>
      </c>
      <c r="Q3506" s="323"/>
    </row>
    <row r="3507" spans="1:17" s="770" customFormat="1" ht="24">
      <c r="A3507" s="731" t="s">
        <v>18647</v>
      </c>
      <c r="B3507" s="693" t="s">
        <v>7484</v>
      </c>
      <c r="C3507" s="667" t="s">
        <v>73</v>
      </c>
      <c r="D3507" s="736" t="s">
        <v>6640</v>
      </c>
      <c r="E3507" s="740">
        <v>2800</v>
      </c>
      <c r="F3507" s="714">
        <v>8022505</v>
      </c>
      <c r="G3507" s="736" t="s">
        <v>6658</v>
      </c>
      <c r="H3507" s="685" t="s">
        <v>6615</v>
      </c>
      <c r="I3507" s="685" t="s">
        <v>6615</v>
      </c>
      <c r="J3507" s="864" t="s">
        <v>6640</v>
      </c>
      <c r="K3507" s="865">
        <v>1</v>
      </c>
      <c r="L3507" s="761">
        <v>12</v>
      </c>
      <c r="M3507" s="866">
        <v>30800</v>
      </c>
      <c r="N3507" s="456">
        <v>1</v>
      </c>
      <c r="O3507" s="761">
        <v>6</v>
      </c>
      <c r="P3507" s="451">
        <v>18077.599999999999</v>
      </c>
      <c r="Q3507" s="323"/>
    </row>
    <row r="3508" spans="1:17" s="770" customFormat="1" ht="24">
      <c r="A3508" s="731" t="s">
        <v>18647</v>
      </c>
      <c r="B3508" s="693" t="s">
        <v>7484</v>
      </c>
      <c r="C3508" s="667" t="s">
        <v>73</v>
      </c>
      <c r="D3508" s="736" t="s">
        <v>4185</v>
      </c>
      <c r="E3508" s="740">
        <v>2800</v>
      </c>
      <c r="F3508" s="714">
        <v>25774754</v>
      </c>
      <c r="G3508" s="736" t="s">
        <v>6659</v>
      </c>
      <c r="H3508" s="685" t="s">
        <v>6615</v>
      </c>
      <c r="I3508" s="685" t="s">
        <v>6615</v>
      </c>
      <c r="J3508" s="864" t="s">
        <v>4185</v>
      </c>
      <c r="K3508" s="865">
        <v>1</v>
      </c>
      <c r="L3508" s="761">
        <v>12</v>
      </c>
      <c r="M3508" s="866">
        <v>30800</v>
      </c>
      <c r="N3508" s="456">
        <v>1</v>
      </c>
      <c r="O3508" s="761">
        <v>6</v>
      </c>
      <c r="P3508" s="451">
        <v>18077.599999999999</v>
      </c>
      <c r="Q3508" s="323"/>
    </row>
    <row r="3509" spans="1:17" s="770" customFormat="1" ht="24">
      <c r="A3509" s="731" t="s">
        <v>18647</v>
      </c>
      <c r="B3509" s="693" t="s">
        <v>7484</v>
      </c>
      <c r="C3509" s="667" t="s">
        <v>73</v>
      </c>
      <c r="D3509" s="736" t="s">
        <v>6660</v>
      </c>
      <c r="E3509" s="740">
        <v>2800</v>
      </c>
      <c r="F3509" s="714">
        <v>26709009</v>
      </c>
      <c r="G3509" s="736" t="s">
        <v>6661</v>
      </c>
      <c r="H3509" s="685" t="s">
        <v>6662</v>
      </c>
      <c r="I3509" s="685" t="s">
        <v>6476</v>
      </c>
      <c r="J3509" s="864" t="s">
        <v>6660</v>
      </c>
      <c r="K3509" s="865">
        <v>1</v>
      </c>
      <c r="L3509" s="761">
        <v>9</v>
      </c>
      <c r="M3509" s="866">
        <v>33600</v>
      </c>
      <c r="N3509" s="456">
        <v>0</v>
      </c>
      <c r="O3509" s="761">
        <v>0</v>
      </c>
      <c r="P3509" s="451">
        <v>0</v>
      </c>
      <c r="Q3509" s="323"/>
    </row>
    <row r="3510" spans="1:17" s="770" customFormat="1" ht="24">
      <c r="A3510" s="731" t="s">
        <v>18647</v>
      </c>
      <c r="B3510" s="693" t="s">
        <v>7484</v>
      </c>
      <c r="C3510" s="667" t="s">
        <v>73</v>
      </c>
      <c r="D3510" s="736" t="s">
        <v>6663</v>
      </c>
      <c r="E3510" s="740">
        <v>4200</v>
      </c>
      <c r="F3510" s="714">
        <v>41551459</v>
      </c>
      <c r="G3510" s="736" t="s">
        <v>6664</v>
      </c>
      <c r="H3510" s="685" t="s">
        <v>6615</v>
      </c>
      <c r="I3510" s="685" t="s">
        <v>6615</v>
      </c>
      <c r="J3510" s="864" t="s">
        <v>6663</v>
      </c>
      <c r="K3510" s="865">
        <v>1</v>
      </c>
      <c r="L3510" s="761">
        <v>12</v>
      </c>
      <c r="M3510" s="866">
        <v>46200</v>
      </c>
      <c r="N3510" s="456">
        <v>1</v>
      </c>
      <c r="O3510" s="761">
        <v>6</v>
      </c>
      <c r="P3510" s="451">
        <v>26477.599999999999</v>
      </c>
      <c r="Q3510" s="323"/>
    </row>
    <row r="3511" spans="1:17" s="770" customFormat="1" ht="36">
      <c r="A3511" s="731" t="s">
        <v>18647</v>
      </c>
      <c r="B3511" s="693" t="s">
        <v>7484</v>
      </c>
      <c r="C3511" s="667" t="s">
        <v>73</v>
      </c>
      <c r="D3511" s="736" t="s">
        <v>6665</v>
      </c>
      <c r="E3511" s="740">
        <v>4200</v>
      </c>
      <c r="F3511" s="714">
        <v>7753774</v>
      </c>
      <c r="G3511" s="736" t="s">
        <v>6666</v>
      </c>
      <c r="H3511" s="685" t="s">
        <v>1841</v>
      </c>
      <c r="I3511" s="685" t="s">
        <v>6476</v>
      </c>
      <c r="J3511" s="864" t="s">
        <v>6665</v>
      </c>
      <c r="K3511" s="865">
        <v>1</v>
      </c>
      <c r="L3511" s="761">
        <v>12</v>
      </c>
      <c r="M3511" s="866">
        <v>46200</v>
      </c>
      <c r="N3511" s="456">
        <v>1</v>
      </c>
      <c r="O3511" s="761">
        <v>6</v>
      </c>
      <c r="P3511" s="451">
        <v>26477.599999999999</v>
      </c>
      <c r="Q3511" s="323"/>
    </row>
    <row r="3512" spans="1:17" s="770" customFormat="1" ht="24">
      <c r="A3512" s="731" t="s">
        <v>18647</v>
      </c>
      <c r="B3512" s="693" t="s">
        <v>7484</v>
      </c>
      <c r="C3512" s="667" t="s">
        <v>73</v>
      </c>
      <c r="D3512" s="736" t="s">
        <v>6667</v>
      </c>
      <c r="E3512" s="740">
        <v>8000</v>
      </c>
      <c r="F3512" s="714">
        <v>21568282</v>
      </c>
      <c r="G3512" s="736" t="s">
        <v>6668</v>
      </c>
      <c r="H3512" s="685" t="s">
        <v>6541</v>
      </c>
      <c r="I3512" s="685" t="s">
        <v>6476</v>
      </c>
      <c r="J3512" s="864" t="s">
        <v>6667</v>
      </c>
      <c r="K3512" s="865">
        <v>1</v>
      </c>
      <c r="L3512" s="761">
        <v>12</v>
      </c>
      <c r="M3512" s="866">
        <v>88000</v>
      </c>
      <c r="N3512" s="456">
        <v>1</v>
      </c>
      <c r="O3512" s="761">
        <v>6</v>
      </c>
      <c r="P3512" s="451">
        <v>49277.599999999999</v>
      </c>
      <c r="Q3512" s="323"/>
    </row>
    <row r="3513" spans="1:17" s="770" customFormat="1" ht="24">
      <c r="A3513" s="731" t="s">
        <v>18647</v>
      </c>
      <c r="B3513" s="693" t="s">
        <v>7484</v>
      </c>
      <c r="C3513" s="667" t="s">
        <v>73</v>
      </c>
      <c r="D3513" s="736" t="s">
        <v>6669</v>
      </c>
      <c r="E3513" s="740">
        <v>7200</v>
      </c>
      <c r="F3513" s="714">
        <v>20089938</v>
      </c>
      <c r="G3513" s="736" t="s">
        <v>6670</v>
      </c>
      <c r="H3513" s="685" t="s">
        <v>825</v>
      </c>
      <c r="I3513" s="685" t="s">
        <v>6476</v>
      </c>
      <c r="J3513" s="864" t="s">
        <v>6669</v>
      </c>
      <c r="K3513" s="865">
        <v>1</v>
      </c>
      <c r="L3513" s="761">
        <v>12</v>
      </c>
      <c r="M3513" s="866">
        <v>79200</v>
      </c>
      <c r="N3513" s="456">
        <v>1</v>
      </c>
      <c r="O3513" s="761">
        <v>6</v>
      </c>
      <c r="P3513" s="451">
        <v>44477.599999999999</v>
      </c>
      <c r="Q3513" s="323"/>
    </row>
    <row r="3514" spans="1:17" s="770" customFormat="1" ht="24">
      <c r="A3514" s="731" t="s">
        <v>18647</v>
      </c>
      <c r="B3514" s="693" t="s">
        <v>7484</v>
      </c>
      <c r="C3514" s="667" t="s">
        <v>73</v>
      </c>
      <c r="D3514" s="736" t="s">
        <v>4114</v>
      </c>
      <c r="E3514" s="740">
        <v>2940</v>
      </c>
      <c r="F3514" s="714">
        <v>43724135</v>
      </c>
      <c r="G3514" s="736" t="s">
        <v>6671</v>
      </c>
      <c r="H3514" s="685" t="s">
        <v>5617</v>
      </c>
      <c r="I3514" s="685" t="s">
        <v>6646</v>
      </c>
      <c r="J3514" s="864" t="s">
        <v>4114</v>
      </c>
      <c r="K3514" s="865">
        <v>1</v>
      </c>
      <c r="L3514" s="761">
        <v>12</v>
      </c>
      <c r="M3514" s="866">
        <v>32340</v>
      </c>
      <c r="N3514" s="456">
        <v>1</v>
      </c>
      <c r="O3514" s="761">
        <v>6</v>
      </c>
      <c r="P3514" s="451">
        <v>18917.599999999999</v>
      </c>
      <c r="Q3514" s="323"/>
    </row>
    <row r="3515" spans="1:17" s="770" customFormat="1" ht="24">
      <c r="A3515" s="731" t="s">
        <v>18647</v>
      </c>
      <c r="B3515" s="693" t="s">
        <v>7484</v>
      </c>
      <c r="C3515" s="667" t="s">
        <v>73</v>
      </c>
      <c r="D3515" s="736" t="s">
        <v>6672</v>
      </c>
      <c r="E3515" s="740">
        <v>2800</v>
      </c>
      <c r="F3515" s="714">
        <v>41184134</v>
      </c>
      <c r="G3515" s="736" t="s">
        <v>6673</v>
      </c>
      <c r="H3515" s="685" t="s">
        <v>1525</v>
      </c>
      <c r="I3515" s="685" t="s">
        <v>6476</v>
      </c>
      <c r="J3515" s="864" t="s">
        <v>6672</v>
      </c>
      <c r="K3515" s="865">
        <v>1</v>
      </c>
      <c r="L3515" s="761">
        <v>12</v>
      </c>
      <c r="M3515" s="866">
        <v>30800</v>
      </c>
      <c r="N3515" s="456">
        <v>1</v>
      </c>
      <c r="O3515" s="761">
        <v>6</v>
      </c>
      <c r="P3515" s="451">
        <v>18077.599999999999</v>
      </c>
      <c r="Q3515" s="323"/>
    </row>
    <row r="3516" spans="1:17" s="770" customFormat="1" ht="24">
      <c r="A3516" s="731" t="s">
        <v>18647</v>
      </c>
      <c r="B3516" s="693" t="s">
        <v>7484</v>
      </c>
      <c r="C3516" s="667" t="s">
        <v>73</v>
      </c>
      <c r="D3516" s="736" t="s">
        <v>6674</v>
      </c>
      <c r="E3516" s="740">
        <v>9300</v>
      </c>
      <c r="F3516" s="714">
        <v>29658833</v>
      </c>
      <c r="G3516" s="736" t="s">
        <v>6675</v>
      </c>
      <c r="H3516" s="685" t="s">
        <v>887</v>
      </c>
      <c r="I3516" s="685" t="s">
        <v>6476</v>
      </c>
      <c r="J3516" s="864" t="s">
        <v>6674</v>
      </c>
      <c r="K3516" s="865">
        <v>1</v>
      </c>
      <c r="L3516" s="761">
        <v>12</v>
      </c>
      <c r="M3516" s="866">
        <v>102300</v>
      </c>
      <c r="N3516" s="456">
        <v>1</v>
      </c>
      <c r="O3516" s="761">
        <v>6</v>
      </c>
      <c r="P3516" s="451">
        <v>57077.599999999999</v>
      </c>
      <c r="Q3516" s="323"/>
    </row>
    <row r="3517" spans="1:17" s="770" customFormat="1" ht="24">
      <c r="A3517" s="731" t="s">
        <v>18647</v>
      </c>
      <c r="B3517" s="693" t="s">
        <v>7484</v>
      </c>
      <c r="C3517" s="667" t="s">
        <v>73</v>
      </c>
      <c r="D3517" s="736" t="s">
        <v>6676</v>
      </c>
      <c r="E3517" s="740">
        <v>3600</v>
      </c>
      <c r="F3517" s="714">
        <v>42121239</v>
      </c>
      <c r="G3517" s="736" t="s">
        <v>6677</v>
      </c>
      <c r="H3517" s="685" t="s">
        <v>6678</v>
      </c>
      <c r="I3517" s="685" t="s">
        <v>6646</v>
      </c>
      <c r="J3517" s="864" t="s">
        <v>6676</v>
      </c>
      <c r="K3517" s="865">
        <v>1</v>
      </c>
      <c r="L3517" s="761">
        <v>12</v>
      </c>
      <c r="M3517" s="866">
        <v>39600</v>
      </c>
      <c r="N3517" s="456">
        <v>1</v>
      </c>
      <c r="O3517" s="761">
        <v>6</v>
      </c>
      <c r="P3517" s="451">
        <v>22877.599999999999</v>
      </c>
      <c r="Q3517" s="323"/>
    </row>
    <row r="3518" spans="1:17" s="770" customFormat="1" ht="36">
      <c r="A3518" s="731" t="s">
        <v>18647</v>
      </c>
      <c r="B3518" s="693" t="s">
        <v>7484</v>
      </c>
      <c r="C3518" s="667" t="s">
        <v>73</v>
      </c>
      <c r="D3518" s="736" t="s">
        <v>6679</v>
      </c>
      <c r="E3518" s="740">
        <v>7200</v>
      </c>
      <c r="F3518" s="714">
        <v>23949021</v>
      </c>
      <c r="G3518" s="736" t="s">
        <v>6680</v>
      </c>
      <c r="H3518" s="685" t="s">
        <v>6541</v>
      </c>
      <c r="I3518" s="685" t="s">
        <v>6476</v>
      </c>
      <c r="J3518" s="864" t="s">
        <v>6679</v>
      </c>
      <c r="K3518" s="865">
        <v>1</v>
      </c>
      <c r="L3518" s="761">
        <v>12</v>
      </c>
      <c r="M3518" s="866">
        <v>79200</v>
      </c>
      <c r="N3518" s="456">
        <v>1</v>
      </c>
      <c r="O3518" s="761">
        <v>6</v>
      </c>
      <c r="P3518" s="451">
        <v>44477.599999999999</v>
      </c>
      <c r="Q3518" s="323"/>
    </row>
    <row r="3519" spans="1:17" s="770" customFormat="1" ht="48">
      <c r="A3519" s="731" t="s">
        <v>18647</v>
      </c>
      <c r="B3519" s="693" t="s">
        <v>7484</v>
      </c>
      <c r="C3519" s="667" t="s">
        <v>73</v>
      </c>
      <c r="D3519" s="736" t="s">
        <v>6681</v>
      </c>
      <c r="E3519" s="740">
        <v>12500</v>
      </c>
      <c r="F3519" s="714">
        <v>8123394</v>
      </c>
      <c r="G3519" s="736" t="s">
        <v>6682</v>
      </c>
      <c r="H3519" s="685" t="s">
        <v>6683</v>
      </c>
      <c r="I3519" s="685" t="s">
        <v>6476</v>
      </c>
      <c r="J3519" s="864" t="s">
        <v>6681</v>
      </c>
      <c r="K3519" s="865">
        <v>1</v>
      </c>
      <c r="L3519" s="761">
        <v>12</v>
      </c>
      <c r="M3519" s="866">
        <v>137500</v>
      </c>
      <c r="N3519" s="456">
        <v>1</v>
      </c>
      <c r="O3519" s="761">
        <v>6</v>
      </c>
      <c r="P3519" s="451">
        <v>76277.600000000006</v>
      </c>
      <c r="Q3519" s="323"/>
    </row>
    <row r="3520" spans="1:17" s="770" customFormat="1" ht="36">
      <c r="A3520" s="731" t="s">
        <v>18647</v>
      </c>
      <c r="B3520" s="693" t="s">
        <v>7484</v>
      </c>
      <c r="C3520" s="667" t="s">
        <v>73</v>
      </c>
      <c r="D3520" s="736" t="s">
        <v>6684</v>
      </c>
      <c r="E3520" s="740">
        <v>3600</v>
      </c>
      <c r="F3520" s="714">
        <v>42192182</v>
      </c>
      <c r="G3520" s="736" t="s">
        <v>6685</v>
      </c>
      <c r="H3520" s="685" t="s">
        <v>4124</v>
      </c>
      <c r="I3520" s="685" t="s">
        <v>6476</v>
      </c>
      <c r="J3520" s="864" t="s">
        <v>6684</v>
      </c>
      <c r="K3520" s="865">
        <v>1</v>
      </c>
      <c r="L3520" s="761">
        <v>12</v>
      </c>
      <c r="M3520" s="866">
        <v>39600</v>
      </c>
      <c r="N3520" s="456">
        <v>1</v>
      </c>
      <c r="O3520" s="761">
        <v>6</v>
      </c>
      <c r="P3520" s="451">
        <v>22877.599999999999</v>
      </c>
      <c r="Q3520" s="323"/>
    </row>
    <row r="3521" spans="1:17" s="770" customFormat="1" ht="24">
      <c r="A3521" s="731" t="s">
        <v>18647</v>
      </c>
      <c r="B3521" s="693" t="s">
        <v>7484</v>
      </c>
      <c r="C3521" s="667" t="s">
        <v>73</v>
      </c>
      <c r="D3521" s="736" t="s">
        <v>6686</v>
      </c>
      <c r="E3521" s="740">
        <v>3600</v>
      </c>
      <c r="F3521" s="714">
        <v>7580884</v>
      </c>
      <c r="G3521" s="736" t="s">
        <v>6687</v>
      </c>
      <c r="H3521" s="685" t="s">
        <v>887</v>
      </c>
      <c r="I3521" s="685" t="s">
        <v>6476</v>
      </c>
      <c r="J3521" s="864" t="s">
        <v>6686</v>
      </c>
      <c r="K3521" s="865">
        <v>1</v>
      </c>
      <c r="L3521" s="761">
        <v>12</v>
      </c>
      <c r="M3521" s="866">
        <v>39600</v>
      </c>
      <c r="N3521" s="456">
        <v>1</v>
      </c>
      <c r="O3521" s="761">
        <v>6</v>
      </c>
      <c r="P3521" s="451">
        <v>22877.599999999999</v>
      </c>
      <c r="Q3521" s="323"/>
    </row>
    <row r="3522" spans="1:17" s="770" customFormat="1" ht="24">
      <c r="A3522" s="731" t="s">
        <v>18647</v>
      </c>
      <c r="B3522" s="693" t="s">
        <v>7484</v>
      </c>
      <c r="C3522" s="667" t="s">
        <v>73</v>
      </c>
      <c r="D3522" s="736" t="s">
        <v>6688</v>
      </c>
      <c r="E3522" s="740">
        <v>11000</v>
      </c>
      <c r="F3522" s="714">
        <v>7492930</v>
      </c>
      <c r="G3522" s="736" t="s">
        <v>6689</v>
      </c>
      <c r="H3522" s="685" t="s">
        <v>6690</v>
      </c>
      <c r="I3522" s="685" t="s">
        <v>6476</v>
      </c>
      <c r="J3522" s="864" t="s">
        <v>6688</v>
      </c>
      <c r="K3522" s="865">
        <v>1</v>
      </c>
      <c r="L3522" s="761">
        <v>12</v>
      </c>
      <c r="M3522" s="866">
        <v>121000</v>
      </c>
      <c r="N3522" s="456">
        <v>1</v>
      </c>
      <c r="O3522" s="761">
        <v>6</v>
      </c>
      <c r="P3522" s="451">
        <v>67277.600000000006</v>
      </c>
      <c r="Q3522" s="323"/>
    </row>
    <row r="3523" spans="1:17" s="770" customFormat="1" ht="36">
      <c r="A3523" s="731" t="s">
        <v>18647</v>
      </c>
      <c r="B3523" s="693" t="s">
        <v>7484</v>
      </c>
      <c r="C3523" s="667" t="s">
        <v>73</v>
      </c>
      <c r="D3523" s="736" t="s">
        <v>6633</v>
      </c>
      <c r="E3523" s="740">
        <v>11000</v>
      </c>
      <c r="F3523" s="714">
        <v>3828443</v>
      </c>
      <c r="G3523" s="736" t="s">
        <v>6691</v>
      </c>
      <c r="H3523" s="685" t="s">
        <v>1696</v>
      </c>
      <c r="I3523" s="685" t="s">
        <v>6476</v>
      </c>
      <c r="J3523" s="864" t="s">
        <v>6633</v>
      </c>
      <c r="K3523" s="865">
        <v>1</v>
      </c>
      <c r="L3523" s="761">
        <v>12</v>
      </c>
      <c r="M3523" s="866">
        <v>121000</v>
      </c>
      <c r="N3523" s="456">
        <v>1</v>
      </c>
      <c r="O3523" s="761">
        <v>6</v>
      </c>
      <c r="P3523" s="451">
        <v>67277.600000000006</v>
      </c>
      <c r="Q3523" s="323"/>
    </row>
    <row r="3524" spans="1:17" s="770" customFormat="1" ht="24">
      <c r="A3524" s="731" t="s">
        <v>18647</v>
      </c>
      <c r="B3524" s="693" t="s">
        <v>7484</v>
      </c>
      <c r="C3524" s="667" t="s">
        <v>73</v>
      </c>
      <c r="D3524" s="736" t="s">
        <v>6692</v>
      </c>
      <c r="E3524" s="740">
        <v>7200</v>
      </c>
      <c r="F3524" s="714">
        <v>40374037</v>
      </c>
      <c r="G3524" s="736" t="s">
        <v>6693</v>
      </c>
      <c r="H3524" s="685" t="s">
        <v>1688</v>
      </c>
      <c r="I3524" s="685" t="s">
        <v>6476</v>
      </c>
      <c r="J3524" s="864" t="s">
        <v>6692</v>
      </c>
      <c r="K3524" s="865">
        <v>1</v>
      </c>
      <c r="L3524" s="761">
        <v>12</v>
      </c>
      <c r="M3524" s="866">
        <v>79200</v>
      </c>
      <c r="N3524" s="456">
        <v>1</v>
      </c>
      <c r="O3524" s="761">
        <v>6</v>
      </c>
      <c r="P3524" s="451">
        <v>44477.599999999999</v>
      </c>
      <c r="Q3524" s="323"/>
    </row>
    <row r="3525" spans="1:17" s="770" customFormat="1" ht="24">
      <c r="A3525" s="731" t="s">
        <v>18647</v>
      </c>
      <c r="B3525" s="693" t="s">
        <v>7484</v>
      </c>
      <c r="C3525" s="667" t="s">
        <v>73</v>
      </c>
      <c r="D3525" s="736" t="s">
        <v>6694</v>
      </c>
      <c r="E3525" s="740">
        <v>1800</v>
      </c>
      <c r="F3525" s="714">
        <v>10867188</v>
      </c>
      <c r="G3525" s="736" t="s">
        <v>6695</v>
      </c>
      <c r="H3525" s="685" t="s">
        <v>4175</v>
      </c>
      <c r="I3525" s="685" t="s">
        <v>6476</v>
      </c>
      <c r="J3525" s="864" t="s">
        <v>6694</v>
      </c>
      <c r="K3525" s="865">
        <v>1</v>
      </c>
      <c r="L3525" s="761">
        <v>12</v>
      </c>
      <c r="M3525" s="866">
        <v>19800</v>
      </c>
      <c r="N3525" s="456">
        <v>1</v>
      </c>
      <c r="O3525" s="761">
        <v>6</v>
      </c>
      <c r="P3525" s="451">
        <v>12077.6</v>
      </c>
      <c r="Q3525" s="323"/>
    </row>
    <row r="3526" spans="1:17" s="770" customFormat="1" ht="48">
      <c r="A3526" s="731" t="s">
        <v>18647</v>
      </c>
      <c r="B3526" s="693" t="s">
        <v>7484</v>
      </c>
      <c r="C3526" s="667" t="s">
        <v>73</v>
      </c>
      <c r="D3526" s="736" t="s">
        <v>6696</v>
      </c>
      <c r="E3526" s="740">
        <v>11000</v>
      </c>
      <c r="F3526" s="714">
        <v>25479959</v>
      </c>
      <c r="G3526" s="736" t="s">
        <v>6697</v>
      </c>
      <c r="H3526" s="685" t="s">
        <v>825</v>
      </c>
      <c r="I3526" s="685" t="s">
        <v>6476</v>
      </c>
      <c r="J3526" s="864" t="s">
        <v>6696</v>
      </c>
      <c r="K3526" s="865">
        <v>1</v>
      </c>
      <c r="L3526" s="761">
        <v>12</v>
      </c>
      <c r="M3526" s="866">
        <v>121000</v>
      </c>
      <c r="N3526" s="456">
        <v>1</v>
      </c>
      <c r="O3526" s="761">
        <v>1</v>
      </c>
      <c r="P3526" s="451">
        <v>22696.6</v>
      </c>
      <c r="Q3526" s="323"/>
    </row>
    <row r="3527" spans="1:17" s="770" customFormat="1" ht="36">
      <c r="A3527" s="731" t="s">
        <v>18647</v>
      </c>
      <c r="B3527" s="693" t="s">
        <v>7484</v>
      </c>
      <c r="C3527" s="667" t="s">
        <v>73</v>
      </c>
      <c r="D3527" s="736" t="s">
        <v>6576</v>
      </c>
      <c r="E3527" s="740">
        <v>6000</v>
      </c>
      <c r="F3527" s="714">
        <v>10477483</v>
      </c>
      <c r="G3527" s="736" t="s">
        <v>6698</v>
      </c>
      <c r="H3527" s="685" t="s">
        <v>6699</v>
      </c>
      <c r="I3527" s="685" t="s">
        <v>6476</v>
      </c>
      <c r="J3527" s="864" t="s">
        <v>6576</v>
      </c>
      <c r="K3527" s="865">
        <v>1</v>
      </c>
      <c r="L3527" s="761">
        <v>12</v>
      </c>
      <c r="M3527" s="866">
        <v>66000</v>
      </c>
      <c r="N3527" s="456">
        <v>1</v>
      </c>
      <c r="O3527" s="761">
        <v>6</v>
      </c>
      <c r="P3527" s="451">
        <v>37277.599999999999</v>
      </c>
      <c r="Q3527" s="323"/>
    </row>
    <row r="3528" spans="1:17" s="770" customFormat="1" ht="36">
      <c r="A3528" s="731" t="s">
        <v>18647</v>
      </c>
      <c r="B3528" s="693" t="s">
        <v>7484</v>
      </c>
      <c r="C3528" s="667" t="s">
        <v>73</v>
      </c>
      <c r="D3528" s="736" t="s">
        <v>6599</v>
      </c>
      <c r="E3528" s="740">
        <v>11000</v>
      </c>
      <c r="F3528" s="714">
        <v>19896220</v>
      </c>
      <c r="G3528" s="736" t="s">
        <v>6700</v>
      </c>
      <c r="H3528" s="685" t="s">
        <v>6699</v>
      </c>
      <c r="I3528" s="685" t="s">
        <v>6476</v>
      </c>
      <c r="J3528" s="864" t="s">
        <v>6599</v>
      </c>
      <c r="K3528" s="865">
        <v>1</v>
      </c>
      <c r="L3528" s="761">
        <v>12</v>
      </c>
      <c r="M3528" s="866">
        <v>121000</v>
      </c>
      <c r="N3528" s="456">
        <v>1</v>
      </c>
      <c r="O3528" s="761">
        <v>6</v>
      </c>
      <c r="P3528" s="451">
        <v>67277.600000000006</v>
      </c>
      <c r="Q3528" s="323"/>
    </row>
    <row r="3529" spans="1:17" s="770" customFormat="1" ht="36">
      <c r="A3529" s="731" t="s">
        <v>18647</v>
      </c>
      <c r="B3529" s="693" t="s">
        <v>7484</v>
      </c>
      <c r="C3529" s="667" t="s">
        <v>73</v>
      </c>
      <c r="D3529" s="736" t="s">
        <v>6599</v>
      </c>
      <c r="E3529" s="740">
        <v>11000</v>
      </c>
      <c r="F3529" s="714">
        <v>22244171</v>
      </c>
      <c r="G3529" s="736" t="s">
        <v>6701</v>
      </c>
      <c r="H3529" s="685" t="s">
        <v>6702</v>
      </c>
      <c r="I3529" s="685" t="s">
        <v>6476</v>
      </c>
      <c r="J3529" s="864" t="s">
        <v>6599</v>
      </c>
      <c r="K3529" s="865">
        <v>1</v>
      </c>
      <c r="L3529" s="761">
        <v>12</v>
      </c>
      <c r="M3529" s="866">
        <v>132000</v>
      </c>
      <c r="N3529" s="456">
        <v>0</v>
      </c>
      <c r="O3529" s="761">
        <v>0</v>
      </c>
      <c r="P3529" s="451">
        <v>0</v>
      </c>
      <c r="Q3529" s="323"/>
    </row>
    <row r="3530" spans="1:17" s="770" customFormat="1" ht="36">
      <c r="A3530" s="731" t="s">
        <v>18647</v>
      </c>
      <c r="B3530" s="693" t="s">
        <v>7484</v>
      </c>
      <c r="C3530" s="667" t="s">
        <v>73</v>
      </c>
      <c r="D3530" s="736" t="s">
        <v>6633</v>
      </c>
      <c r="E3530" s="740">
        <v>11000</v>
      </c>
      <c r="F3530" s="714">
        <v>8759943</v>
      </c>
      <c r="G3530" s="736" t="s">
        <v>6703</v>
      </c>
      <c r="H3530" s="685" t="s">
        <v>1841</v>
      </c>
      <c r="I3530" s="685" t="s">
        <v>6476</v>
      </c>
      <c r="J3530" s="864" t="s">
        <v>6633</v>
      </c>
      <c r="K3530" s="865">
        <v>1</v>
      </c>
      <c r="L3530" s="761">
        <v>12</v>
      </c>
      <c r="M3530" s="866">
        <v>121000</v>
      </c>
      <c r="N3530" s="456">
        <v>1</v>
      </c>
      <c r="O3530" s="761">
        <v>6</v>
      </c>
      <c r="P3530" s="451">
        <v>67277.600000000006</v>
      </c>
      <c r="Q3530" s="323"/>
    </row>
    <row r="3531" spans="1:17" s="770" customFormat="1" ht="24">
      <c r="A3531" s="731" t="s">
        <v>18647</v>
      </c>
      <c r="B3531" s="693" t="s">
        <v>7484</v>
      </c>
      <c r="C3531" s="667" t="s">
        <v>73</v>
      </c>
      <c r="D3531" s="736" t="s">
        <v>6692</v>
      </c>
      <c r="E3531" s="740">
        <v>7200</v>
      </c>
      <c r="F3531" s="714">
        <v>41370135</v>
      </c>
      <c r="G3531" s="736" t="s">
        <v>6704</v>
      </c>
      <c r="H3531" s="685" t="s">
        <v>4216</v>
      </c>
      <c r="I3531" s="685" t="s">
        <v>6476</v>
      </c>
      <c r="J3531" s="864" t="s">
        <v>6692</v>
      </c>
      <c r="K3531" s="865">
        <v>1</v>
      </c>
      <c r="L3531" s="761">
        <v>12</v>
      </c>
      <c r="M3531" s="866">
        <v>79200</v>
      </c>
      <c r="N3531" s="456">
        <v>1</v>
      </c>
      <c r="O3531" s="761">
        <v>6</v>
      </c>
      <c r="P3531" s="451">
        <v>44477.599999999999</v>
      </c>
      <c r="Q3531" s="323"/>
    </row>
    <row r="3532" spans="1:17" s="770" customFormat="1" ht="24">
      <c r="A3532" s="731" t="s">
        <v>18647</v>
      </c>
      <c r="B3532" s="693" t="s">
        <v>7484</v>
      </c>
      <c r="C3532" s="667" t="s">
        <v>73</v>
      </c>
      <c r="D3532" s="736" t="s">
        <v>6692</v>
      </c>
      <c r="E3532" s="740">
        <v>7200</v>
      </c>
      <c r="F3532" s="714">
        <v>41445257</v>
      </c>
      <c r="G3532" s="736" t="s">
        <v>6705</v>
      </c>
      <c r="H3532" s="685" t="s">
        <v>1688</v>
      </c>
      <c r="I3532" s="685" t="s">
        <v>6476</v>
      </c>
      <c r="J3532" s="864" t="s">
        <v>6692</v>
      </c>
      <c r="K3532" s="865">
        <v>1</v>
      </c>
      <c r="L3532" s="761">
        <v>12</v>
      </c>
      <c r="M3532" s="866">
        <v>79200</v>
      </c>
      <c r="N3532" s="456">
        <v>1</v>
      </c>
      <c r="O3532" s="761">
        <v>6</v>
      </c>
      <c r="P3532" s="451">
        <v>44477.599999999999</v>
      </c>
      <c r="Q3532" s="323"/>
    </row>
    <row r="3533" spans="1:17" s="770" customFormat="1" ht="36">
      <c r="A3533" s="731" t="s">
        <v>18647</v>
      </c>
      <c r="B3533" s="693" t="s">
        <v>7484</v>
      </c>
      <c r="C3533" s="667" t="s">
        <v>73</v>
      </c>
      <c r="D3533" s="736" t="s">
        <v>6706</v>
      </c>
      <c r="E3533" s="740">
        <v>6000</v>
      </c>
      <c r="F3533" s="714">
        <v>18212273</v>
      </c>
      <c r="G3533" s="736" t="s">
        <v>6707</v>
      </c>
      <c r="H3533" s="685" t="s">
        <v>6708</v>
      </c>
      <c r="I3533" s="685" t="s">
        <v>6476</v>
      </c>
      <c r="J3533" s="864" t="s">
        <v>6706</v>
      </c>
      <c r="K3533" s="865">
        <v>1</v>
      </c>
      <c r="L3533" s="761">
        <v>12</v>
      </c>
      <c r="M3533" s="866">
        <v>66000</v>
      </c>
      <c r="N3533" s="456">
        <v>1</v>
      </c>
      <c r="O3533" s="761">
        <v>6</v>
      </c>
      <c r="P3533" s="451">
        <v>37277.599999999999</v>
      </c>
      <c r="Q3533" s="323"/>
    </row>
    <row r="3534" spans="1:17" s="770" customFormat="1" ht="24">
      <c r="A3534" s="731" t="s">
        <v>18647</v>
      </c>
      <c r="B3534" s="693" t="s">
        <v>7484</v>
      </c>
      <c r="C3534" s="667" t="s">
        <v>73</v>
      </c>
      <c r="D3534" s="736" t="s">
        <v>6709</v>
      </c>
      <c r="E3534" s="740">
        <v>1800</v>
      </c>
      <c r="F3534" s="714">
        <v>9921031</v>
      </c>
      <c r="G3534" s="736" t="s">
        <v>6710</v>
      </c>
      <c r="H3534" s="685" t="s">
        <v>6678</v>
      </c>
      <c r="I3534" s="685" t="s">
        <v>6646</v>
      </c>
      <c r="J3534" s="864" t="s">
        <v>6709</v>
      </c>
      <c r="K3534" s="865">
        <v>1</v>
      </c>
      <c r="L3534" s="761">
        <v>12</v>
      </c>
      <c r="M3534" s="866">
        <v>19800</v>
      </c>
      <c r="N3534" s="456">
        <v>1</v>
      </c>
      <c r="O3534" s="761">
        <v>6</v>
      </c>
      <c r="P3534" s="451">
        <v>12077.6</v>
      </c>
      <c r="Q3534" s="323"/>
    </row>
    <row r="3535" spans="1:17" s="770" customFormat="1" ht="24">
      <c r="A3535" s="731" t="s">
        <v>18647</v>
      </c>
      <c r="B3535" s="693" t="s">
        <v>7484</v>
      </c>
      <c r="C3535" s="667" t="s">
        <v>73</v>
      </c>
      <c r="D3535" s="736" t="s">
        <v>6711</v>
      </c>
      <c r="E3535" s="740">
        <v>9300</v>
      </c>
      <c r="F3535" s="714">
        <v>25828909</v>
      </c>
      <c r="G3535" s="736" t="s">
        <v>6712</v>
      </c>
      <c r="H3535" s="685" t="s">
        <v>1688</v>
      </c>
      <c r="I3535" s="685" t="s">
        <v>6476</v>
      </c>
      <c r="J3535" s="864" t="s">
        <v>6711</v>
      </c>
      <c r="K3535" s="865">
        <v>1</v>
      </c>
      <c r="L3535" s="761">
        <v>12</v>
      </c>
      <c r="M3535" s="866">
        <v>102300</v>
      </c>
      <c r="N3535" s="456">
        <v>1</v>
      </c>
      <c r="O3535" s="761">
        <v>6</v>
      </c>
      <c r="P3535" s="451">
        <v>57077.599999999999</v>
      </c>
      <c r="Q3535" s="323"/>
    </row>
    <row r="3536" spans="1:17" s="770" customFormat="1" ht="36">
      <c r="A3536" s="731" t="s">
        <v>18647</v>
      </c>
      <c r="B3536" s="693" t="s">
        <v>7484</v>
      </c>
      <c r="C3536" s="667" t="s">
        <v>73</v>
      </c>
      <c r="D3536" s="736" t="s">
        <v>6713</v>
      </c>
      <c r="E3536" s="740">
        <v>6000</v>
      </c>
      <c r="F3536" s="714">
        <v>21549102</v>
      </c>
      <c r="G3536" s="736" t="s">
        <v>6714</v>
      </c>
      <c r="H3536" s="685" t="s">
        <v>6630</v>
      </c>
      <c r="I3536" s="685" t="s">
        <v>6476</v>
      </c>
      <c r="J3536" s="864" t="s">
        <v>6713</v>
      </c>
      <c r="K3536" s="865">
        <v>1</v>
      </c>
      <c r="L3536" s="761">
        <v>12</v>
      </c>
      <c r="M3536" s="866">
        <v>66000</v>
      </c>
      <c r="N3536" s="456">
        <v>1</v>
      </c>
      <c r="O3536" s="761">
        <v>6</v>
      </c>
      <c r="P3536" s="451">
        <v>37277.599999999999</v>
      </c>
      <c r="Q3536" s="323"/>
    </row>
    <row r="3537" spans="1:17" s="770" customFormat="1" ht="24">
      <c r="A3537" s="731" t="s">
        <v>18647</v>
      </c>
      <c r="B3537" s="693" t="s">
        <v>7484</v>
      </c>
      <c r="C3537" s="667" t="s">
        <v>73</v>
      </c>
      <c r="D3537" s="736" t="s">
        <v>6507</v>
      </c>
      <c r="E3537" s="740">
        <v>6000</v>
      </c>
      <c r="F3537" s="714">
        <v>42188775</v>
      </c>
      <c r="G3537" s="736" t="s">
        <v>6715</v>
      </c>
      <c r="H3537" s="685" t="s">
        <v>1688</v>
      </c>
      <c r="I3537" s="685" t="s">
        <v>6476</v>
      </c>
      <c r="J3537" s="864" t="s">
        <v>6507</v>
      </c>
      <c r="K3537" s="865">
        <v>1</v>
      </c>
      <c r="L3537" s="761">
        <v>12</v>
      </c>
      <c r="M3537" s="866">
        <v>66000</v>
      </c>
      <c r="N3537" s="456">
        <v>1</v>
      </c>
      <c r="O3537" s="761">
        <v>6</v>
      </c>
      <c r="P3537" s="451">
        <v>37277.599999999999</v>
      </c>
      <c r="Q3537" s="323"/>
    </row>
    <row r="3538" spans="1:17" s="770" customFormat="1" ht="36">
      <c r="A3538" s="731" t="s">
        <v>18647</v>
      </c>
      <c r="B3538" s="693" t="s">
        <v>7484</v>
      </c>
      <c r="C3538" s="667" t="s">
        <v>73</v>
      </c>
      <c r="D3538" s="736" t="s">
        <v>6716</v>
      </c>
      <c r="E3538" s="740">
        <v>7200</v>
      </c>
      <c r="F3538" s="714">
        <v>10007602</v>
      </c>
      <c r="G3538" s="736" t="s">
        <v>6717</v>
      </c>
      <c r="H3538" s="685" t="s">
        <v>4216</v>
      </c>
      <c r="I3538" s="685" t="s">
        <v>6476</v>
      </c>
      <c r="J3538" s="864" t="s">
        <v>6716</v>
      </c>
      <c r="K3538" s="865">
        <v>1</v>
      </c>
      <c r="L3538" s="761">
        <v>12</v>
      </c>
      <c r="M3538" s="866">
        <v>79200</v>
      </c>
      <c r="N3538" s="456">
        <v>1</v>
      </c>
      <c r="O3538" s="761">
        <v>6</v>
      </c>
      <c r="P3538" s="451">
        <v>44477.599999999999</v>
      </c>
      <c r="Q3538" s="323"/>
    </row>
    <row r="3539" spans="1:17" s="770" customFormat="1" ht="48">
      <c r="A3539" s="731" t="s">
        <v>18647</v>
      </c>
      <c r="B3539" s="693" t="s">
        <v>7484</v>
      </c>
      <c r="C3539" s="667" t="s">
        <v>73</v>
      </c>
      <c r="D3539" s="736" t="s">
        <v>6718</v>
      </c>
      <c r="E3539" s="740">
        <v>6000</v>
      </c>
      <c r="F3539" s="714">
        <v>40266562</v>
      </c>
      <c r="G3539" s="736" t="s">
        <v>6719</v>
      </c>
      <c r="H3539" s="685" t="s">
        <v>6541</v>
      </c>
      <c r="I3539" s="685" t="s">
        <v>6476</v>
      </c>
      <c r="J3539" s="864" t="s">
        <v>6718</v>
      </c>
      <c r="K3539" s="865">
        <v>1</v>
      </c>
      <c r="L3539" s="761">
        <v>12</v>
      </c>
      <c r="M3539" s="866">
        <v>66000</v>
      </c>
      <c r="N3539" s="456">
        <v>1</v>
      </c>
      <c r="O3539" s="761">
        <v>6</v>
      </c>
      <c r="P3539" s="451">
        <v>37277.599999999999</v>
      </c>
      <c r="Q3539" s="323"/>
    </row>
    <row r="3540" spans="1:17" s="770" customFormat="1" ht="36">
      <c r="A3540" s="731" t="s">
        <v>18647</v>
      </c>
      <c r="B3540" s="693" t="s">
        <v>7484</v>
      </c>
      <c r="C3540" s="667" t="s">
        <v>73</v>
      </c>
      <c r="D3540" s="736" t="s">
        <v>6720</v>
      </c>
      <c r="E3540" s="740">
        <v>3600</v>
      </c>
      <c r="F3540" s="714">
        <v>47423321</v>
      </c>
      <c r="G3540" s="736" t="s">
        <v>6721</v>
      </c>
      <c r="H3540" s="685" t="s">
        <v>6722</v>
      </c>
      <c r="I3540" s="685" t="s">
        <v>6476</v>
      </c>
      <c r="J3540" s="864" t="s">
        <v>6720</v>
      </c>
      <c r="K3540" s="865">
        <v>1</v>
      </c>
      <c r="L3540" s="761">
        <v>5</v>
      </c>
      <c r="M3540" s="866">
        <v>18000</v>
      </c>
      <c r="N3540" s="456">
        <v>0</v>
      </c>
      <c r="O3540" s="761">
        <v>0</v>
      </c>
      <c r="P3540" s="451">
        <v>0</v>
      </c>
      <c r="Q3540" s="323"/>
    </row>
    <row r="3541" spans="1:17" s="770" customFormat="1" ht="36">
      <c r="A3541" s="731" t="s">
        <v>18647</v>
      </c>
      <c r="B3541" s="693" t="s">
        <v>7484</v>
      </c>
      <c r="C3541" s="667" t="s">
        <v>73</v>
      </c>
      <c r="D3541" s="736" t="s">
        <v>6723</v>
      </c>
      <c r="E3541" s="740">
        <v>12500</v>
      </c>
      <c r="F3541" s="714">
        <v>3901618</v>
      </c>
      <c r="G3541" s="736" t="s">
        <v>6724</v>
      </c>
      <c r="H3541" s="685" t="s">
        <v>6725</v>
      </c>
      <c r="I3541" s="685" t="s">
        <v>6476</v>
      </c>
      <c r="J3541" s="864" t="s">
        <v>6723</v>
      </c>
      <c r="K3541" s="865">
        <v>1</v>
      </c>
      <c r="L3541" s="761">
        <v>12</v>
      </c>
      <c r="M3541" s="866">
        <v>137500</v>
      </c>
      <c r="N3541" s="456">
        <v>1</v>
      </c>
      <c r="O3541" s="761">
        <v>6</v>
      </c>
      <c r="P3541" s="451">
        <v>76277.600000000006</v>
      </c>
      <c r="Q3541" s="323"/>
    </row>
    <row r="3542" spans="1:17" s="770" customFormat="1" ht="24">
      <c r="A3542" s="731" t="s">
        <v>18647</v>
      </c>
      <c r="B3542" s="693" t="s">
        <v>7484</v>
      </c>
      <c r="C3542" s="667" t="s">
        <v>73</v>
      </c>
      <c r="D3542" s="736" t="s">
        <v>6669</v>
      </c>
      <c r="E3542" s="740">
        <v>7200</v>
      </c>
      <c r="F3542" s="714">
        <v>8729862</v>
      </c>
      <c r="G3542" s="736" t="s">
        <v>6726</v>
      </c>
      <c r="H3542" s="685" t="s">
        <v>6727</v>
      </c>
      <c r="I3542" s="685" t="s">
        <v>6476</v>
      </c>
      <c r="J3542" s="864" t="s">
        <v>6669</v>
      </c>
      <c r="K3542" s="865">
        <v>1</v>
      </c>
      <c r="L3542" s="761">
        <v>12</v>
      </c>
      <c r="M3542" s="866">
        <v>79200</v>
      </c>
      <c r="N3542" s="456">
        <v>1</v>
      </c>
      <c r="O3542" s="761">
        <v>6</v>
      </c>
      <c r="P3542" s="451">
        <v>44477.599999999999</v>
      </c>
      <c r="Q3542" s="323"/>
    </row>
    <row r="3543" spans="1:17" s="770" customFormat="1" ht="36">
      <c r="A3543" s="731" t="s">
        <v>18647</v>
      </c>
      <c r="B3543" s="693" t="s">
        <v>7484</v>
      </c>
      <c r="C3543" s="667" t="s">
        <v>73</v>
      </c>
      <c r="D3543" s="736" t="s">
        <v>6599</v>
      </c>
      <c r="E3543" s="740">
        <v>11000</v>
      </c>
      <c r="F3543" s="714">
        <v>20049084</v>
      </c>
      <c r="G3543" s="736" t="s">
        <v>6728</v>
      </c>
      <c r="H3543" s="685" t="s">
        <v>6541</v>
      </c>
      <c r="I3543" s="685" t="s">
        <v>6476</v>
      </c>
      <c r="J3543" s="864" t="s">
        <v>6599</v>
      </c>
      <c r="K3543" s="865">
        <v>1</v>
      </c>
      <c r="L3543" s="761">
        <v>12</v>
      </c>
      <c r="M3543" s="866">
        <v>121000</v>
      </c>
      <c r="N3543" s="456">
        <v>1</v>
      </c>
      <c r="O3543" s="761">
        <v>6</v>
      </c>
      <c r="P3543" s="451">
        <v>67277.600000000006</v>
      </c>
      <c r="Q3543" s="323"/>
    </row>
    <row r="3544" spans="1:17" s="770" customFormat="1" ht="36">
      <c r="A3544" s="731" t="s">
        <v>18647</v>
      </c>
      <c r="B3544" s="693" t="s">
        <v>7484</v>
      </c>
      <c r="C3544" s="667" t="s">
        <v>73</v>
      </c>
      <c r="D3544" s="736" t="s">
        <v>6633</v>
      </c>
      <c r="E3544" s="740">
        <v>11000</v>
      </c>
      <c r="F3544" s="714">
        <v>6025967</v>
      </c>
      <c r="G3544" s="736" t="s">
        <v>6729</v>
      </c>
      <c r="H3544" s="685" t="s">
        <v>6730</v>
      </c>
      <c r="I3544" s="685" t="s">
        <v>6476</v>
      </c>
      <c r="J3544" s="864" t="s">
        <v>6633</v>
      </c>
      <c r="K3544" s="865">
        <v>1</v>
      </c>
      <c r="L3544" s="761">
        <v>12</v>
      </c>
      <c r="M3544" s="866">
        <v>121000</v>
      </c>
      <c r="N3544" s="456">
        <v>1</v>
      </c>
      <c r="O3544" s="761">
        <v>6</v>
      </c>
      <c r="P3544" s="451">
        <v>67277.600000000006</v>
      </c>
      <c r="Q3544" s="323"/>
    </row>
    <row r="3545" spans="1:17" s="770" customFormat="1" ht="36">
      <c r="A3545" s="731" t="s">
        <v>18647</v>
      </c>
      <c r="B3545" s="693" t="s">
        <v>7484</v>
      </c>
      <c r="C3545" s="667" t="s">
        <v>73</v>
      </c>
      <c r="D3545" s="736" t="s">
        <v>6633</v>
      </c>
      <c r="E3545" s="740">
        <v>11000</v>
      </c>
      <c r="F3545" s="714">
        <v>42800464</v>
      </c>
      <c r="G3545" s="736" t="s">
        <v>6731</v>
      </c>
      <c r="H3545" s="685" t="s">
        <v>1696</v>
      </c>
      <c r="I3545" s="685" t="s">
        <v>6476</v>
      </c>
      <c r="J3545" s="864" t="s">
        <v>6633</v>
      </c>
      <c r="K3545" s="865">
        <v>1</v>
      </c>
      <c r="L3545" s="761">
        <v>12</v>
      </c>
      <c r="M3545" s="866">
        <v>121000</v>
      </c>
      <c r="N3545" s="456">
        <v>1</v>
      </c>
      <c r="O3545" s="761">
        <v>6</v>
      </c>
      <c r="P3545" s="451">
        <v>67277.600000000006</v>
      </c>
      <c r="Q3545" s="323"/>
    </row>
    <row r="3546" spans="1:17" s="770" customFormat="1" ht="36">
      <c r="A3546" s="731" t="s">
        <v>18647</v>
      </c>
      <c r="B3546" s="693" t="s">
        <v>7484</v>
      </c>
      <c r="C3546" s="667" t="s">
        <v>73</v>
      </c>
      <c r="D3546" s="736" t="s">
        <v>6732</v>
      </c>
      <c r="E3546" s="740">
        <v>9300</v>
      </c>
      <c r="F3546" s="714">
        <v>42645450</v>
      </c>
      <c r="G3546" s="736" t="s">
        <v>6733</v>
      </c>
      <c r="H3546" s="685" t="s">
        <v>1696</v>
      </c>
      <c r="I3546" s="685" t="s">
        <v>6476</v>
      </c>
      <c r="J3546" s="864" t="s">
        <v>6732</v>
      </c>
      <c r="K3546" s="865">
        <v>1</v>
      </c>
      <c r="L3546" s="761">
        <v>12</v>
      </c>
      <c r="M3546" s="866">
        <v>102300</v>
      </c>
      <c r="N3546" s="456">
        <v>1</v>
      </c>
      <c r="O3546" s="761">
        <v>6</v>
      </c>
      <c r="P3546" s="451">
        <v>57077.599999999999</v>
      </c>
      <c r="Q3546" s="323"/>
    </row>
    <row r="3547" spans="1:17" s="770" customFormat="1" ht="36">
      <c r="A3547" s="731" t="s">
        <v>18647</v>
      </c>
      <c r="B3547" s="693" t="s">
        <v>7484</v>
      </c>
      <c r="C3547" s="667" t="s">
        <v>73</v>
      </c>
      <c r="D3547" s="736" t="s">
        <v>6734</v>
      </c>
      <c r="E3547" s="740">
        <v>9300</v>
      </c>
      <c r="F3547" s="714">
        <v>7545900</v>
      </c>
      <c r="G3547" s="736" t="s">
        <v>6735</v>
      </c>
      <c r="H3547" s="685" t="s">
        <v>6736</v>
      </c>
      <c r="I3547" s="685" t="s">
        <v>6476</v>
      </c>
      <c r="J3547" s="864" t="s">
        <v>6734</v>
      </c>
      <c r="K3547" s="865">
        <v>1</v>
      </c>
      <c r="L3547" s="761">
        <v>12</v>
      </c>
      <c r="M3547" s="866">
        <v>102300</v>
      </c>
      <c r="N3547" s="456">
        <v>1</v>
      </c>
      <c r="O3547" s="761">
        <v>6</v>
      </c>
      <c r="P3547" s="451">
        <v>57077.599999999999</v>
      </c>
      <c r="Q3547" s="323"/>
    </row>
    <row r="3548" spans="1:17" s="770" customFormat="1" ht="24">
      <c r="A3548" s="731" t="s">
        <v>18647</v>
      </c>
      <c r="B3548" s="693" t="s">
        <v>7484</v>
      </c>
      <c r="C3548" s="667" t="s">
        <v>73</v>
      </c>
      <c r="D3548" s="736" t="s">
        <v>6737</v>
      </c>
      <c r="E3548" s="740">
        <v>6000</v>
      </c>
      <c r="F3548" s="714">
        <v>40174355</v>
      </c>
      <c r="G3548" s="736" t="s">
        <v>6738</v>
      </c>
      <c r="H3548" s="685" t="s">
        <v>1119</v>
      </c>
      <c r="I3548" s="685" t="s">
        <v>6476</v>
      </c>
      <c r="J3548" s="864" t="s">
        <v>6737</v>
      </c>
      <c r="K3548" s="865">
        <v>1</v>
      </c>
      <c r="L3548" s="761">
        <v>12</v>
      </c>
      <c r="M3548" s="866">
        <v>72000</v>
      </c>
      <c r="N3548" s="456">
        <v>0</v>
      </c>
      <c r="O3548" s="761">
        <v>0</v>
      </c>
      <c r="P3548" s="451">
        <v>0</v>
      </c>
      <c r="Q3548" s="323"/>
    </row>
    <row r="3549" spans="1:17" s="770" customFormat="1" ht="24">
      <c r="A3549" s="731" t="s">
        <v>18647</v>
      </c>
      <c r="B3549" s="693" t="s">
        <v>7484</v>
      </c>
      <c r="C3549" s="667" t="s">
        <v>73</v>
      </c>
      <c r="D3549" s="736" t="s">
        <v>6739</v>
      </c>
      <c r="E3549" s="740">
        <v>9300</v>
      </c>
      <c r="F3549" s="714">
        <v>44741887</v>
      </c>
      <c r="G3549" s="736" t="s">
        <v>6740</v>
      </c>
      <c r="H3549" s="685" t="s">
        <v>2703</v>
      </c>
      <c r="I3549" s="685" t="s">
        <v>6476</v>
      </c>
      <c r="J3549" s="864" t="s">
        <v>6739</v>
      </c>
      <c r="K3549" s="865">
        <v>1</v>
      </c>
      <c r="L3549" s="761">
        <v>12</v>
      </c>
      <c r="M3549" s="866">
        <v>102300</v>
      </c>
      <c r="N3549" s="456">
        <v>1</v>
      </c>
      <c r="O3549" s="761">
        <v>6</v>
      </c>
      <c r="P3549" s="451">
        <v>57077.599999999999</v>
      </c>
      <c r="Q3549" s="323"/>
    </row>
    <row r="3550" spans="1:17" s="770" customFormat="1" ht="36">
      <c r="A3550" s="731" t="s">
        <v>18647</v>
      </c>
      <c r="B3550" s="693" t="s">
        <v>7484</v>
      </c>
      <c r="C3550" s="667" t="s">
        <v>73</v>
      </c>
      <c r="D3550" s="736" t="s">
        <v>6723</v>
      </c>
      <c r="E3550" s="740">
        <v>12500</v>
      </c>
      <c r="F3550" s="714">
        <v>3828499</v>
      </c>
      <c r="G3550" s="736" t="s">
        <v>6741</v>
      </c>
      <c r="H3550" s="685" t="s">
        <v>6742</v>
      </c>
      <c r="I3550" s="685" t="s">
        <v>6476</v>
      </c>
      <c r="J3550" s="864" t="s">
        <v>6723</v>
      </c>
      <c r="K3550" s="865">
        <v>1</v>
      </c>
      <c r="L3550" s="761">
        <v>12</v>
      </c>
      <c r="M3550" s="866">
        <v>137500</v>
      </c>
      <c r="N3550" s="456">
        <v>1</v>
      </c>
      <c r="O3550" s="761">
        <v>6</v>
      </c>
      <c r="P3550" s="451">
        <v>76277.600000000006</v>
      </c>
      <c r="Q3550" s="323"/>
    </row>
    <row r="3551" spans="1:17" s="770" customFormat="1" ht="36">
      <c r="A3551" s="731" t="s">
        <v>18647</v>
      </c>
      <c r="B3551" s="693" t="s">
        <v>7484</v>
      </c>
      <c r="C3551" s="667" t="s">
        <v>73</v>
      </c>
      <c r="D3551" s="736" t="s">
        <v>6599</v>
      </c>
      <c r="E3551" s="740">
        <v>11000</v>
      </c>
      <c r="F3551" s="714">
        <v>21455359</v>
      </c>
      <c r="G3551" s="736" t="s">
        <v>6743</v>
      </c>
      <c r="H3551" s="685" t="s">
        <v>6630</v>
      </c>
      <c r="I3551" s="685" t="s">
        <v>6476</v>
      </c>
      <c r="J3551" s="864" t="s">
        <v>6599</v>
      </c>
      <c r="K3551" s="865">
        <v>1</v>
      </c>
      <c r="L3551" s="761">
        <v>12</v>
      </c>
      <c r="M3551" s="866">
        <v>121000</v>
      </c>
      <c r="N3551" s="456">
        <v>1</v>
      </c>
      <c r="O3551" s="761">
        <v>6</v>
      </c>
      <c r="P3551" s="451">
        <v>67277.600000000006</v>
      </c>
      <c r="Q3551" s="323"/>
    </row>
    <row r="3552" spans="1:17" s="770" customFormat="1" ht="36">
      <c r="A3552" s="731" t="s">
        <v>18647</v>
      </c>
      <c r="B3552" s="693" t="s">
        <v>7484</v>
      </c>
      <c r="C3552" s="667" t="s">
        <v>73</v>
      </c>
      <c r="D3552" s="736" t="s">
        <v>6599</v>
      </c>
      <c r="E3552" s="740">
        <v>11000</v>
      </c>
      <c r="F3552" s="714">
        <v>42175141</v>
      </c>
      <c r="G3552" s="736" t="s">
        <v>6744</v>
      </c>
      <c r="H3552" s="685" t="s">
        <v>6745</v>
      </c>
      <c r="I3552" s="685" t="s">
        <v>6476</v>
      </c>
      <c r="J3552" s="864" t="s">
        <v>6599</v>
      </c>
      <c r="K3552" s="865">
        <v>1</v>
      </c>
      <c r="L3552" s="761">
        <v>12</v>
      </c>
      <c r="M3552" s="866">
        <v>121000</v>
      </c>
      <c r="N3552" s="456">
        <v>1</v>
      </c>
      <c r="O3552" s="761">
        <v>6</v>
      </c>
      <c r="P3552" s="451">
        <v>67277.600000000006</v>
      </c>
      <c r="Q3552" s="323"/>
    </row>
    <row r="3553" spans="1:17" s="770" customFormat="1" ht="24">
      <c r="A3553" s="731" t="s">
        <v>18647</v>
      </c>
      <c r="B3553" s="693" t="s">
        <v>7484</v>
      </c>
      <c r="C3553" s="667" t="s">
        <v>73</v>
      </c>
      <c r="D3553" s="736" t="s">
        <v>4185</v>
      </c>
      <c r="E3553" s="740">
        <v>2800</v>
      </c>
      <c r="F3553" s="714">
        <v>7886077</v>
      </c>
      <c r="G3553" s="736" t="s">
        <v>6746</v>
      </c>
      <c r="H3553" s="685" t="s">
        <v>6615</v>
      </c>
      <c r="I3553" s="685" t="s">
        <v>6615</v>
      </c>
      <c r="J3553" s="864" t="s">
        <v>4185</v>
      </c>
      <c r="K3553" s="865">
        <v>1</v>
      </c>
      <c r="L3553" s="761">
        <v>12</v>
      </c>
      <c r="M3553" s="866">
        <v>30800</v>
      </c>
      <c r="N3553" s="456">
        <v>1</v>
      </c>
      <c r="O3553" s="761">
        <v>6</v>
      </c>
      <c r="P3553" s="451">
        <v>18077.599999999999</v>
      </c>
      <c r="Q3553" s="323"/>
    </row>
    <row r="3554" spans="1:17" s="770" customFormat="1" ht="24">
      <c r="A3554" s="731" t="s">
        <v>18647</v>
      </c>
      <c r="B3554" s="693" t="s">
        <v>7484</v>
      </c>
      <c r="C3554" s="667" t="s">
        <v>73</v>
      </c>
      <c r="D3554" s="736" t="s">
        <v>6747</v>
      </c>
      <c r="E3554" s="740">
        <v>9300</v>
      </c>
      <c r="F3554" s="714">
        <v>41314154</v>
      </c>
      <c r="G3554" s="736" t="s">
        <v>6748</v>
      </c>
      <c r="H3554" s="685" t="s">
        <v>4216</v>
      </c>
      <c r="I3554" s="685" t="s">
        <v>6476</v>
      </c>
      <c r="J3554" s="864" t="s">
        <v>6747</v>
      </c>
      <c r="K3554" s="865">
        <v>1</v>
      </c>
      <c r="L3554" s="761">
        <v>12</v>
      </c>
      <c r="M3554" s="866">
        <v>102300</v>
      </c>
      <c r="N3554" s="456">
        <v>1</v>
      </c>
      <c r="O3554" s="761">
        <v>6</v>
      </c>
      <c r="P3554" s="451">
        <v>57077.599999999999</v>
      </c>
      <c r="Q3554" s="323"/>
    </row>
    <row r="3555" spans="1:17" s="770" customFormat="1" ht="36">
      <c r="A3555" s="731" t="s">
        <v>18647</v>
      </c>
      <c r="B3555" s="693" t="s">
        <v>7484</v>
      </c>
      <c r="C3555" s="667" t="s">
        <v>73</v>
      </c>
      <c r="D3555" s="736" t="s">
        <v>6599</v>
      </c>
      <c r="E3555" s="740">
        <v>11000</v>
      </c>
      <c r="F3555" s="714">
        <v>20723715</v>
      </c>
      <c r="G3555" s="736" t="s">
        <v>6749</v>
      </c>
      <c r="H3555" s="685" t="s">
        <v>6541</v>
      </c>
      <c r="I3555" s="685" t="s">
        <v>6476</v>
      </c>
      <c r="J3555" s="864" t="s">
        <v>6599</v>
      </c>
      <c r="K3555" s="865">
        <v>1</v>
      </c>
      <c r="L3555" s="761">
        <v>12</v>
      </c>
      <c r="M3555" s="866">
        <v>121000</v>
      </c>
      <c r="N3555" s="456">
        <v>1</v>
      </c>
      <c r="O3555" s="761">
        <v>6</v>
      </c>
      <c r="P3555" s="451">
        <v>67277.600000000006</v>
      </c>
      <c r="Q3555" s="323"/>
    </row>
    <row r="3556" spans="1:17" s="770" customFormat="1" ht="36">
      <c r="A3556" s="731" t="s">
        <v>18647</v>
      </c>
      <c r="B3556" s="693" t="s">
        <v>7484</v>
      </c>
      <c r="C3556" s="667" t="s">
        <v>73</v>
      </c>
      <c r="D3556" s="736" t="s">
        <v>6750</v>
      </c>
      <c r="E3556" s="740">
        <v>9300</v>
      </c>
      <c r="F3556" s="714">
        <v>41167686</v>
      </c>
      <c r="G3556" s="736" t="s">
        <v>6751</v>
      </c>
      <c r="H3556" s="685" t="s">
        <v>1696</v>
      </c>
      <c r="I3556" s="685" t="s">
        <v>6476</v>
      </c>
      <c r="J3556" s="864" t="s">
        <v>6750</v>
      </c>
      <c r="K3556" s="865">
        <v>1</v>
      </c>
      <c r="L3556" s="761">
        <v>12</v>
      </c>
      <c r="M3556" s="866">
        <v>102300</v>
      </c>
      <c r="N3556" s="456">
        <v>1</v>
      </c>
      <c r="O3556" s="761">
        <v>6</v>
      </c>
      <c r="P3556" s="451">
        <v>57077.599999999999</v>
      </c>
      <c r="Q3556" s="323"/>
    </row>
    <row r="3557" spans="1:17" s="770" customFormat="1" ht="36">
      <c r="A3557" s="731" t="s">
        <v>18647</v>
      </c>
      <c r="B3557" s="693" t="s">
        <v>7484</v>
      </c>
      <c r="C3557" s="667" t="s">
        <v>73</v>
      </c>
      <c r="D3557" s="736" t="s">
        <v>6752</v>
      </c>
      <c r="E3557" s="740">
        <v>11000</v>
      </c>
      <c r="F3557" s="714">
        <v>10112947</v>
      </c>
      <c r="G3557" s="736" t="s">
        <v>6753</v>
      </c>
      <c r="H3557" s="685" t="s">
        <v>6754</v>
      </c>
      <c r="I3557" s="685" t="s">
        <v>6476</v>
      </c>
      <c r="J3557" s="864" t="s">
        <v>6752</v>
      </c>
      <c r="K3557" s="865">
        <v>1</v>
      </c>
      <c r="L3557" s="761">
        <v>12</v>
      </c>
      <c r="M3557" s="866">
        <v>121000</v>
      </c>
      <c r="N3557" s="456">
        <v>1</v>
      </c>
      <c r="O3557" s="761">
        <v>6</v>
      </c>
      <c r="P3557" s="451">
        <v>67277.600000000006</v>
      </c>
      <c r="Q3557" s="323"/>
    </row>
    <row r="3558" spans="1:17" s="770" customFormat="1" ht="36">
      <c r="A3558" s="731" t="s">
        <v>18647</v>
      </c>
      <c r="B3558" s="693" t="s">
        <v>7484</v>
      </c>
      <c r="C3558" s="667" t="s">
        <v>73</v>
      </c>
      <c r="D3558" s="736" t="s">
        <v>6755</v>
      </c>
      <c r="E3558" s="740">
        <v>7200</v>
      </c>
      <c r="F3558" s="714">
        <v>20077780</v>
      </c>
      <c r="G3558" s="736" t="s">
        <v>6756</v>
      </c>
      <c r="H3558" s="685" t="s">
        <v>6541</v>
      </c>
      <c r="I3558" s="685" t="s">
        <v>6476</v>
      </c>
      <c r="J3558" s="864" t="s">
        <v>6755</v>
      </c>
      <c r="K3558" s="865">
        <v>1</v>
      </c>
      <c r="L3558" s="761">
        <v>12</v>
      </c>
      <c r="M3558" s="866">
        <v>79200</v>
      </c>
      <c r="N3558" s="456">
        <v>1</v>
      </c>
      <c r="O3558" s="761">
        <v>6</v>
      </c>
      <c r="P3558" s="451">
        <v>44477.599999999999</v>
      </c>
      <c r="Q3558" s="323"/>
    </row>
    <row r="3559" spans="1:17" s="770" customFormat="1" ht="36">
      <c r="A3559" s="731" t="s">
        <v>18647</v>
      </c>
      <c r="B3559" s="693" t="s">
        <v>7484</v>
      </c>
      <c r="C3559" s="667" t="s">
        <v>73</v>
      </c>
      <c r="D3559" s="736" t="s">
        <v>6757</v>
      </c>
      <c r="E3559" s="740">
        <v>9300</v>
      </c>
      <c r="F3559" s="714">
        <v>40116034</v>
      </c>
      <c r="G3559" s="736" t="s">
        <v>6758</v>
      </c>
      <c r="H3559" s="685" t="s">
        <v>6630</v>
      </c>
      <c r="I3559" s="685" t="s">
        <v>6476</v>
      </c>
      <c r="J3559" s="864" t="s">
        <v>6757</v>
      </c>
      <c r="K3559" s="865">
        <v>1</v>
      </c>
      <c r="L3559" s="761">
        <v>12</v>
      </c>
      <c r="M3559" s="866">
        <v>102300</v>
      </c>
      <c r="N3559" s="456">
        <v>1</v>
      </c>
      <c r="O3559" s="761">
        <v>6</v>
      </c>
      <c r="P3559" s="451">
        <v>57077.599999999999</v>
      </c>
      <c r="Q3559" s="323"/>
    </row>
    <row r="3560" spans="1:17" s="770" customFormat="1" ht="24">
      <c r="A3560" s="731" t="s">
        <v>18647</v>
      </c>
      <c r="B3560" s="693" t="s">
        <v>7484</v>
      </c>
      <c r="C3560" s="667" t="s">
        <v>73</v>
      </c>
      <c r="D3560" s="736" t="s">
        <v>6759</v>
      </c>
      <c r="E3560" s="740">
        <v>9300</v>
      </c>
      <c r="F3560" s="714">
        <v>8174339</v>
      </c>
      <c r="G3560" s="736" t="s">
        <v>6760</v>
      </c>
      <c r="H3560" s="685" t="s">
        <v>6761</v>
      </c>
      <c r="I3560" s="685" t="s">
        <v>6476</v>
      </c>
      <c r="J3560" s="864" t="s">
        <v>6759</v>
      </c>
      <c r="K3560" s="865">
        <v>1</v>
      </c>
      <c r="L3560" s="761">
        <v>12</v>
      </c>
      <c r="M3560" s="866">
        <v>111600</v>
      </c>
      <c r="N3560" s="456">
        <v>1</v>
      </c>
      <c r="O3560" s="761">
        <v>6</v>
      </c>
      <c r="P3560" s="451">
        <v>57077.599999999999</v>
      </c>
      <c r="Q3560" s="323"/>
    </row>
    <row r="3561" spans="1:17" s="770" customFormat="1" ht="36">
      <c r="A3561" s="731" t="s">
        <v>18647</v>
      </c>
      <c r="B3561" s="693" t="s">
        <v>7484</v>
      </c>
      <c r="C3561" s="667" t="s">
        <v>73</v>
      </c>
      <c r="D3561" s="736" t="s">
        <v>6594</v>
      </c>
      <c r="E3561" s="740">
        <v>4200</v>
      </c>
      <c r="F3561" s="714">
        <v>45633664</v>
      </c>
      <c r="G3561" s="736" t="s">
        <v>6762</v>
      </c>
      <c r="H3561" s="685" t="s">
        <v>6763</v>
      </c>
      <c r="I3561" s="685" t="s">
        <v>6476</v>
      </c>
      <c r="J3561" s="864" t="s">
        <v>6594</v>
      </c>
      <c r="K3561" s="865">
        <v>1</v>
      </c>
      <c r="L3561" s="761">
        <v>12</v>
      </c>
      <c r="M3561" s="866">
        <v>50400</v>
      </c>
      <c r="N3561" s="456">
        <v>1</v>
      </c>
      <c r="O3561" s="761">
        <v>6</v>
      </c>
      <c r="P3561" s="451">
        <v>26477.599999999999</v>
      </c>
      <c r="Q3561" s="323"/>
    </row>
    <row r="3562" spans="1:17" s="770" customFormat="1" ht="36">
      <c r="A3562" s="731" t="s">
        <v>18647</v>
      </c>
      <c r="B3562" s="693" t="s">
        <v>7484</v>
      </c>
      <c r="C3562" s="667" t="s">
        <v>73</v>
      </c>
      <c r="D3562" s="736" t="s">
        <v>6594</v>
      </c>
      <c r="E3562" s="740">
        <v>4200</v>
      </c>
      <c r="F3562" s="714">
        <v>45516552</v>
      </c>
      <c r="G3562" s="736" t="s">
        <v>6764</v>
      </c>
      <c r="H3562" s="685" t="s">
        <v>887</v>
      </c>
      <c r="I3562" s="685" t="s">
        <v>6476</v>
      </c>
      <c r="J3562" s="864" t="s">
        <v>6594</v>
      </c>
      <c r="K3562" s="865">
        <v>1</v>
      </c>
      <c r="L3562" s="761">
        <v>12</v>
      </c>
      <c r="M3562" s="866">
        <v>50400</v>
      </c>
      <c r="N3562" s="456">
        <v>1</v>
      </c>
      <c r="O3562" s="761">
        <v>6</v>
      </c>
      <c r="P3562" s="451">
        <v>26477.599999999999</v>
      </c>
      <c r="Q3562" s="323"/>
    </row>
    <row r="3563" spans="1:17" s="770" customFormat="1" ht="24">
      <c r="A3563" s="731" t="s">
        <v>18647</v>
      </c>
      <c r="B3563" s="693" t="s">
        <v>7484</v>
      </c>
      <c r="C3563" s="667" t="s">
        <v>73</v>
      </c>
      <c r="D3563" s="736" t="s">
        <v>6765</v>
      </c>
      <c r="E3563" s="740">
        <v>12500</v>
      </c>
      <c r="F3563" s="714">
        <v>6284000</v>
      </c>
      <c r="G3563" s="736" t="s">
        <v>6766</v>
      </c>
      <c r="H3563" s="685" t="s">
        <v>1688</v>
      </c>
      <c r="I3563" s="685" t="s">
        <v>6476</v>
      </c>
      <c r="J3563" s="864" t="s">
        <v>6765</v>
      </c>
      <c r="K3563" s="865">
        <v>1</v>
      </c>
      <c r="L3563" s="761">
        <v>12</v>
      </c>
      <c r="M3563" s="866">
        <v>150000</v>
      </c>
      <c r="N3563" s="456">
        <v>0</v>
      </c>
      <c r="O3563" s="761">
        <v>0</v>
      </c>
      <c r="P3563" s="451">
        <v>0</v>
      </c>
      <c r="Q3563" s="323"/>
    </row>
    <row r="3564" spans="1:17" s="770" customFormat="1" ht="60">
      <c r="A3564" s="731" t="s">
        <v>18647</v>
      </c>
      <c r="B3564" s="693" t="s">
        <v>7484</v>
      </c>
      <c r="C3564" s="667" t="s">
        <v>73</v>
      </c>
      <c r="D3564" s="736" t="s">
        <v>6767</v>
      </c>
      <c r="E3564" s="740">
        <v>12500</v>
      </c>
      <c r="F3564" s="714">
        <v>10322699</v>
      </c>
      <c r="G3564" s="736" t="s">
        <v>6768</v>
      </c>
      <c r="H3564" s="685" t="s">
        <v>6769</v>
      </c>
      <c r="I3564" s="685" t="s">
        <v>921</v>
      </c>
      <c r="J3564" s="864" t="s">
        <v>6767</v>
      </c>
      <c r="K3564" s="865">
        <v>1</v>
      </c>
      <c r="L3564" s="761">
        <v>12</v>
      </c>
      <c r="M3564" s="866">
        <v>150000</v>
      </c>
      <c r="N3564" s="456">
        <v>1</v>
      </c>
      <c r="O3564" s="761">
        <v>6</v>
      </c>
      <c r="P3564" s="451">
        <v>76277.600000000006</v>
      </c>
      <c r="Q3564" s="323"/>
    </row>
    <row r="3565" spans="1:17" s="770" customFormat="1" ht="24">
      <c r="A3565" s="731" t="s">
        <v>18647</v>
      </c>
      <c r="B3565" s="693" t="s">
        <v>7484</v>
      </c>
      <c r="C3565" s="667" t="s">
        <v>73</v>
      </c>
      <c r="D3565" s="736" t="s">
        <v>6507</v>
      </c>
      <c r="E3565" s="740">
        <v>6000</v>
      </c>
      <c r="F3565" s="714">
        <v>41633387</v>
      </c>
      <c r="G3565" s="736" t="s">
        <v>6770</v>
      </c>
      <c r="H3565" s="685" t="s">
        <v>1688</v>
      </c>
      <c r="I3565" s="685" t="s">
        <v>6476</v>
      </c>
      <c r="J3565" s="864" t="s">
        <v>6507</v>
      </c>
      <c r="K3565" s="865">
        <v>1</v>
      </c>
      <c r="L3565" s="761">
        <v>12</v>
      </c>
      <c r="M3565" s="866">
        <v>72000</v>
      </c>
      <c r="N3565" s="456">
        <v>1</v>
      </c>
      <c r="O3565" s="761">
        <v>6</v>
      </c>
      <c r="P3565" s="451">
        <v>37277.599999999999</v>
      </c>
      <c r="Q3565" s="323"/>
    </row>
    <row r="3566" spans="1:17" s="770" customFormat="1" ht="24">
      <c r="A3566" s="731" t="s">
        <v>18647</v>
      </c>
      <c r="B3566" s="693" t="s">
        <v>7484</v>
      </c>
      <c r="C3566" s="667" t="s">
        <v>73</v>
      </c>
      <c r="D3566" s="736" t="s">
        <v>6771</v>
      </c>
      <c r="E3566" s="740">
        <v>6000</v>
      </c>
      <c r="F3566" s="714">
        <v>41071591</v>
      </c>
      <c r="G3566" s="736" t="s">
        <v>6772</v>
      </c>
      <c r="H3566" s="685" t="s">
        <v>825</v>
      </c>
      <c r="I3566" s="685" t="s">
        <v>6476</v>
      </c>
      <c r="J3566" s="864" t="s">
        <v>6771</v>
      </c>
      <c r="K3566" s="865">
        <v>1</v>
      </c>
      <c r="L3566" s="761">
        <v>12</v>
      </c>
      <c r="M3566" s="866">
        <v>72000</v>
      </c>
      <c r="N3566" s="456">
        <v>1</v>
      </c>
      <c r="O3566" s="761">
        <v>6</v>
      </c>
      <c r="P3566" s="451">
        <v>37277.599999999999</v>
      </c>
      <c r="Q3566" s="323"/>
    </row>
    <row r="3567" spans="1:17" s="770" customFormat="1" ht="24">
      <c r="A3567" s="731" t="s">
        <v>18647</v>
      </c>
      <c r="B3567" s="693" t="s">
        <v>7484</v>
      </c>
      <c r="C3567" s="667" t="s">
        <v>73</v>
      </c>
      <c r="D3567" s="736" t="s">
        <v>6773</v>
      </c>
      <c r="E3567" s="740">
        <v>9300</v>
      </c>
      <c r="F3567" s="714">
        <v>25409940</v>
      </c>
      <c r="G3567" s="736" t="s">
        <v>6774</v>
      </c>
      <c r="H3567" s="685" t="s">
        <v>887</v>
      </c>
      <c r="I3567" s="685" t="s">
        <v>6476</v>
      </c>
      <c r="J3567" s="864" t="s">
        <v>6773</v>
      </c>
      <c r="K3567" s="865">
        <v>1</v>
      </c>
      <c r="L3567" s="761">
        <v>12</v>
      </c>
      <c r="M3567" s="866">
        <v>111600</v>
      </c>
      <c r="N3567" s="456">
        <v>1</v>
      </c>
      <c r="O3567" s="761">
        <v>1</v>
      </c>
      <c r="P3567" s="451">
        <v>19296.599999999999</v>
      </c>
      <c r="Q3567" s="323"/>
    </row>
    <row r="3568" spans="1:17" s="770" customFormat="1" ht="24">
      <c r="A3568" s="731" t="s">
        <v>18647</v>
      </c>
      <c r="B3568" s="693" t="s">
        <v>7484</v>
      </c>
      <c r="C3568" s="667" t="s">
        <v>73</v>
      </c>
      <c r="D3568" s="736" t="s">
        <v>6775</v>
      </c>
      <c r="E3568" s="740">
        <v>12500</v>
      </c>
      <c r="F3568" s="714">
        <v>41379332</v>
      </c>
      <c r="G3568" s="736" t="s">
        <v>6776</v>
      </c>
      <c r="H3568" s="685" t="s">
        <v>6690</v>
      </c>
      <c r="I3568" s="685" t="s">
        <v>6476</v>
      </c>
      <c r="J3568" s="864" t="s">
        <v>6775</v>
      </c>
      <c r="K3568" s="865">
        <v>1</v>
      </c>
      <c r="L3568" s="761">
        <v>12</v>
      </c>
      <c r="M3568" s="866">
        <v>150000</v>
      </c>
      <c r="N3568" s="456">
        <v>1</v>
      </c>
      <c r="O3568" s="761">
        <v>6</v>
      </c>
      <c r="P3568" s="451">
        <v>76277.600000000006</v>
      </c>
      <c r="Q3568" s="323"/>
    </row>
    <row r="3569" spans="1:17" s="770" customFormat="1" ht="36">
      <c r="A3569" s="731" t="s">
        <v>18647</v>
      </c>
      <c r="B3569" s="693" t="s">
        <v>7484</v>
      </c>
      <c r="C3569" s="667" t="s">
        <v>73</v>
      </c>
      <c r="D3569" s="736" t="s">
        <v>6777</v>
      </c>
      <c r="E3569" s="740">
        <v>12500</v>
      </c>
      <c r="F3569" s="714">
        <v>29730811</v>
      </c>
      <c r="G3569" s="736" t="s">
        <v>6778</v>
      </c>
      <c r="H3569" s="685" t="s">
        <v>6725</v>
      </c>
      <c r="I3569" s="685" t="s">
        <v>6476</v>
      </c>
      <c r="J3569" s="864" t="s">
        <v>6777</v>
      </c>
      <c r="K3569" s="865">
        <v>1</v>
      </c>
      <c r="L3569" s="761">
        <v>12</v>
      </c>
      <c r="M3569" s="866">
        <v>150000</v>
      </c>
      <c r="N3569" s="456">
        <v>1</v>
      </c>
      <c r="O3569" s="761">
        <v>6</v>
      </c>
      <c r="P3569" s="451">
        <v>76277.600000000006</v>
      </c>
      <c r="Q3569" s="323"/>
    </row>
    <row r="3570" spans="1:17" s="770" customFormat="1" ht="24">
      <c r="A3570" s="731" t="s">
        <v>18647</v>
      </c>
      <c r="B3570" s="693" t="s">
        <v>7484</v>
      </c>
      <c r="C3570" s="667" t="s">
        <v>73</v>
      </c>
      <c r="D3570" s="693" t="s">
        <v>18273</v>
      </c>
      <c r="E3570" s="740">
        <v>7200</v>
      </c>
      <c r="F3570" s="714">
        <v>45045388</v>
      </c>
      <c r="G3570" s="736" t="s">
        <v>6780</v>
      </c>
      <c r="H3570" s="685" t="s">
        <v>4216</v>
      </c>
      <c r="I3570" s="685" t="s">
        <v>6476</v>
      </c>
      <c r="J3570" s="864" t="s">
        <v>6779</v>
      </c>
      <c r="K3570" s="865">
        <v>1</v>
      </c>
      <c r="L3570" s="761">
        <v>12</v>
      </c>
      <c r="M3570" s="866">
        <v>86400</v>
      </c>
      <c r="N3570" s="456">
        <v>1</v>
      </c>
      <c r="O3570" s="761">
        <v>6</v>
      </c>
      <c r="P3570" s="451">
        <v>44477.599999999999</v>
      </c>
      <c r="Q3570" s="323"/>
    </row>
    <row r="3571" spans="1:17" s="770" customFormat="1" ht="36">
      <c r="A3571" s="731" t="s">
        <v>18647</v>
      </c>
      <c r="B3571" s="693" t="s">
        <v>7484</v>
      </c>
      <c r="C3571" s="667" t="s">
        <v>73</v>
      </c>
      <c r="D3571" s="736" t="s">
        <v>6781</v>
      </c>
      <c r="E3571" s="740">
        <v>12500</v>
      </c>
      <c r="F3571" s="714">
        <v>42053245</v>
      </c>
      <c r="G3571" s="736" t="s">
        <v>6782</v>
      </c>
      <c r="H3571" s="685" t="s">
        <v>6783</v>
      </c>
      <c r="I3571" s="685" t="s">
        <v>6476</v>
      </c>
      <c r="J3571" s="864" t="s">
        <v>6781</v>
      </c>
      <c r="K3571" s="865">
        <v>1</v>
      </c>
      <c r="L3571" s="761">
        <v>12</v>
      </c>
      <c r="M3571" s="866">
        <v>150000</v>
      </c>
      <c r="N3571" s="456">
        <v>1</v>
      </c>
      <c r="O3571" s="761">
        <v>6</v>
      </c>
      <c r="P3571" s="451">
        <v>76277.600000000006</v>
      </c>
      <c r="Q3571" s="323"/>
    </row>
    <row r="3572" spans="1:17" s="770" customFormat="1" ht="24">
      <c r="A3572" s="731" t="s">
        <v>18647</v>
      </c>
      <c r="B3572" s="693" t="s">
        <v>7484</v>
      </c>
      <c r="C3572" s="667" t="s">
        <v>73</v>
      </c>
      <c r="D3572" s="736" t="s">
        <v>6692</v>
      </c>
      <c r="E3572" s="740">
        <v>7200</v>
      </c>
      <c r="F3572" s="714">
        <v>70320266</v>
      </c>
      <c r="G3572" s="736" t="s">
        <v>6784</v>
      </c>
      <c r="H3572" s="685" t="s">
        <v>1688</v>
      </c>
      <c r="I3572" s="685" t="s">
        <v>6476</v>
      </c>
      <c r="J3572" s="864" t="s">
        <v>6692</v>
      </c>
      <c r="K3572" s="865">
        <v>1</v>
      </c>
      <c r="L3572" s="761">
        <v>12</v>
      </c>
      <c r="M3572" s="866">
        <v>86400</v>
      </c>
      <c r="N3572" s="456">
        <v>1</v>
      </c>
      <c r="O3572" s="761">
        <v>6</v>
      </c>
      <c r="P3572" s="451">
        <v>44477.599999999999</v>
      </c>
      <c r="Q3572" s="323"/>
    </row>
    <row r="3573" spans="1:17" s="770" customFormat="1" ht="24">
      <c r="A3573" s="731" t="s">
        <v>18647</v>
      </c>
      <c r="B3573" s="693" t="s">
        <v>7484</v>
      </c>
      <c r="C3573" s="667" t="s">
        <v>73</v>
      </c>
      <c r="D3573" s="736" t="s">
        <v>6785</v>
      </c>
      <c r="E3573" s="740">
        <v>9300</v>
      </c>
      <c r="F3573" s="714">
        <v>70006603</v>
      </c>
      <c r="G3573" s="736" t="s">
        <v>6786</v>
      </c>
      <c r="H3573" s="685" t="s">
        <v>825</v>
      </c>
      <c r="I3573" s="685" t="s">
        <v>6476</v>
      </c>
      <c r="J3573" s="864" t="s">
        <v>6785</v>
      </c>
      <c r="K3573" s="865">
        <v>1</v>
      </c>
      <c r="L3573" s="761">
        <v>12</v>
      </c>
      <c r="M3573" s="866">
        <v>111600</v>
      </c>
      <c r="N3573" s="456">
        <v>1</v>
      </c>
      <c r="O3573" s="761">
        <v>6</v>
      </c>
      <c r="P3573" s="451">
        <v>57077.599999999999</v>
      </c>
      <c r="Q3573" s="323"/>
    </row>
    <row r="3574" spans="1:17" s="770" customFormat="1" ht="24">
      <c r="A3574" s="731" t="s">
        <v>18647</v>
      </c>
      <c r="B3574" s="693" t="s">
        <v>7484</v>
      </c>
      <c r="C3574" s="667" t="s">
        <v>73</v>
      </c>
      <c r="D3574" s="736" t="s">
        <v>6759</v>
      </c>
      <c r="E3574" s="740">
        <v>9300</v>
      </c>
      <c r="F3574" s="714">
        <v>10182017</v>
      </c>
      <c r="G3574" s="736" t="s">
        <v>6787</v>
      </c>
      <c r="H3574" s="685" t="s">
        <v>6525</v>
      </c>
      <c r="I3574" s="685" t="s">
        <v>6476</v>
      </c>
      <c r="J3574" s="864" t="s">
        <v>6759</v>
      </c>
      <c r="K3574" s="865">
        <v>1</v>
      </c>
      <c r="L3574" s="761">
        <v>12</v>
      </c>
      <c r="M3574" s="866">
        <v>111600</v>
      </c>
      <c r="N3574" s="456">
        <v>1</v>
      </c>
      <c r="O3574" s="761">
        <v>6</v>
      </c>
      <c r="P3574" s="451">
        <v>57077.599999999999</v>
      </c>
      <c r="Q3574" s="323"/>
    </row>
    <row r="3575" spans="1:17" s="770" customFormat="1" ht="24">
      <c r="A3575" s="731" t="s">
        <v>18647</v>
      </c>
      <c r="B3575" s="693" t="s">
        <v>7484</v>
      </c>
      <c r="C3575" s="667" t="s">
        <v>73</v>
      </c>
      <c r="D3575" s="736" t="s">
        <v>6788</v>
      </c>
      <c r="E3575" s="740">
        <v>7200</v>
      </c>
      <c r="F3575" s="714">
        <v>42363060</v>
      </c>
      <c r="G3575" s="736" t="s">
        <v>6789</v>
      </c>
      <c r="H3575" s="685" t="s">
        <v>4124</v>
      </c>
      <c r="I3575" s="685" t="s">
        <v>6476</v>
      </c>
      <c r="J3575" s="864" t="s">
        <v>6788</v>
      </c>
      <c r="K3575" s="865">
        <v>1</v>
      </c>
      <c r="L3575" s="761">
        <v>12</v>
      </c>
      <c r="M3575" s="866">
        <v>86400</v>
      </c>
      <c r="N3575" s="456">
        <v>1</v>
      </c>
      <c r="O3575" s="761">
        <v>1</v>
      </c>
      <c r="P3575" s="451">
        <v>15096.6</v>
      </c>
      <c r="Q3575" s="323"/>
    </row>
    <row r="3576" spans="1:17" s="770" customFormat="1" ht="36">
      <c r="A3576" s="731" t="s">
        <v>18647</v>
      </c>
      <c r="B3576" s="693" t="s">
        <v>7484</v>
      </c>
      <c r="C3576" s="667" t="s">
        <v>73</v>
      </c>
      <c r="D3576" s="736" t="s">
        <v>6790</v>
      </c>
      <c r="E3576" s="740">
        <v>12500</v>
      </c>
      <c r="F3576" s="714">
        <v>10684497</v>
      </c>
      <c r="G3576" s="736" t="s">
        <v>6791</v>
      </c>
      <c r="H3576" s="685" t="s">
        <v>6699</v>
      </c>
      <c r="I3576" s="685" t="s">
        <v>6476</v>
      </c>
      <c r="J3576" s="864" t="s">
        <v>6790</v>
      </c>
      <c r="K3576" s="865">
        <v>1</v>
      </c>
      <c r="L3576" s="761">
        <v>12</v>
      </c>
      <c r="M3576" s="866">
        <v>150000</v>
      </c>
      <c r="N3576" s="456">
        <v>1</v>
      </c>
      <c r="O3576" s="761">
        <v>6</v>
      </c>
      <c r="P3576" s="451">
        <v>76277.600000000006</v>
      </c>
      <c r="Q3576" s="323"/>
    </row>
    <row r="3577" spans="1:17" s="770" customFormat="1" ht="36">
      <c r="A3577" s="731" t="s">
        <v>18647</v>
      </c>
      <c r="B3577" s="693" t="s">
        <v>7484</v>
      </c>
      <c r="C3577" s="667" t="s">
        <v>73</v>
      </c>
      <c r="D3577" s="736" t="s">
        <v>6594</v>
      </c>
      <c r="E3577" s="740">
        <v>4200</v>
      </c>
      <c r="F3577" s="714">
        <v>42760175</v>
      </c>
      <c r="G3577" s="736" t="s">
        <v>6792</v>
      </c>
      <c r="H3577" s="685" t="s">
        <v>6793</v>
      </c>
      <c r="I3577" s="685" t="s">
        <v>6476</v>
      </c>
      <c r="J3577" s="864" t="s">
        <v>6594</v>
      </c>
      <c r="K3577" s="865">
        <v>1</v>
      </c>
      <c r="L3577" s="761">
        <v>12</v>
      </c>
      <c r="M3577" s="866">
        <v>50400</v>
      </c>
      <c r="N3577" s="456">
        <v>1</v>
      </c>
      <c r="O3577" s="761">
        <v>6</v>
      </c>
      <c r="P3577" s="451">
        <v>26477.599999999999</v>
      </c>
      <c r="Q3577" s="323"/>
    </row>
    <row r="3578" spans="1:17" s="770" customFormat="1" ht="36">
      <c r="A3578" s="731" t="s">
        <v>18647</v>
      </c>
      <c r="B3578" s="693" t="s">
        <v>7484</v>
      </c>
      <c r="C3578" s="667" t="s">
        <v>73</v>
      </c>
      <c r="D3578" s="736" t="s">
        <v>6794</v>
      </c>
      <c r="E3578" s="740">
        <v>11000</v>
      </c>
      <c r="F3578" s="714">
        <v>23837036</v>
      </c>
      <c r="G3578" s="736" t="s">
        <v>6795</v>
      </c>
      <c r="H3578" s="685" t="s">
        <v>6541</v>
      </c>
      <c r="I3578" s="685" t="s">
        <v>6476</v>
      </c>
      <c r="J3578" s="864" t="s">
        <v>6794</v>
      </c>
      <c r="K3578" s="865">
        <v>1</v>
      </c>
      <c r="L3578" s="761">
        <v>12</v>
      </c>
      <c r="M3578" s="866">
        <v>132000</v>
      </c>
      <c r="N3578" s="456">
        <v>1</v>
      </c>
      <c r="O3578" s="761">
        <v>1</v>
      </c>
      <c r="P3578" s="451">
        <v>22696.6</v>
      </c>
      <c r="Q3578" s="323"/>
    </row>
    <row r="3579" spans="1:17" s="770" customFormat="1" ht="36">
      <c r="A3579" s="731" t="s">
        <v>18647</v>
      </c>
      <c r="B3579" s="693" t="s">
        <v>7484</v>
      </c>
      <c r="C3579" s="667" t="s">
        <v>73</v>
      </c>
      <c r="D3579" s="736" t="s">
        <v>6599</v>
      </c>
      <c r="E3579" s="740">
        <v>11000</v>
      </c>
      <c r="F3579" s="714">
        <v>42804865</v>
      </c>
      <c r="G3579" s="736" t="s">
        <v>6796</v>
      </c>
      <c r="H3579" s="685" t="s">
        <v>6630</v>
      </c>
      <c r="I3579" s="685" t="s">
        <v>6476</v>
      </c>
      <c r="J3579" s="864" t="s">
        <v>6599</v>
      </c>
      <c r="K3579" s="865">
        <v>1</v>
      </c>
      <c r="L3579" s="761">
        <v>12</v>
      </c>
      <c r="M3579" s="866">
        <v>132000</v>
      </c>
      <c r="N3579" s="456">
        <v>1</v>
      </c>
      <c r="O3579" s="761">
        <v>6</v>
      </c>
      <c r="P3579" s="451">
        <v>67277.600000000006</v>
      </c>
      <c r="Q3579" s="323"/>
    </row>
    <row r="3580" spans="1:17" s="770" customFormat="1" ht="36">
      <c r="A3580" s="731" t="s">
        <v>18647</v>
      </c>
      <c r="B3580" s="693" t="s">
        <v>7484</v>
      </c>
      <c r="C3580" s="667" t="s">
        <v>73</v>
      </c>
      <c r="D3580" s="736" t="s">
        <v>6599</v>
      </c>
      <c r="E3580" s="740">
        <v>11000</v>
      </c>
      <c r="F3580" s="714">
        <v>10125506</v>
      </c>
      <c r="G3580" s="736" t="s">
        <v>6797</v>
      </c>
      <c r="H3580" s="685" t="s">
        <v>6541</v>
      </c>
      <c r="I3580" s="685" t="s">
        <v>6476</v>
      </c>
      <c r="J3580" s="864" t="s">
        <v>6599</v>
      </c>
      <c r="K3580" s="865">
        <v>1</v>
      </c>
      <c r="L3580" s="761">
        <v>12</v>
      </c>
      <c r="M3580" s="866">
        <v>132000</v>
      </c>
      <c r="N3580" s="456">
        <v>1</v>
      </c>
      <c r="O3580" s="761">
        <v>6</v>
      </c>
      <c r="P3580" s="451">
        <v>67277.600000000006</v>
      </c>
      <c r="Q3580" s="323"/>
    </row>
    <row r="3581" spans="1:17" s="770" customFormat="1" ht="24">
      <c r="A3581" s="731" t="s">
        <v>18647</v>
      </c>
      <c r="B3581" s="693" t="s">
        <v>7484</v>
      </c>
      <c r="C3581" s="667" t="s">
        <v>73</v>
      </c>
      <c r="D3581" s="736" t="s">
        <v>6674</v>
      </c>
      <c r="E3581" s="740">
        <v>9300</v>
      </c>
      <c r="F3581" s="714">
        <v>7765048</v>
      </c>
      <c r="G3581" s="736" t="s">
        <v>6798</v>
      </c>
      <c r="H3581" s="685" t="s">
        <v>4216</v>
      </c>
      <c r="I3581" s="685" t="s">
        <v>6476</v>
      </c>
      <c r="J3581" s="864" t="s">
        <v>6674</v>
      </c>
      <c r="K3581" s="865">
        <v>1</v>
      </c>
      <c r="L3581" s="761">
        <v>12</v>
      </c>
      <c r="M3581" s="866">
        <v>111600</v>
      </c>
      <c r="N3581" s="456">
        <v>1</v>
      </c>
      <c r="O3581" s="761">
        <v>6</v>
      </c>
      <c r="P3581" s="451">
        <v>57077.599999999999</v>
      </c>
      <c r="Q3581" s="323"/>
    </row>
    <row r="3582" spans="1:17" s="770" customFormat="1" ht="36">
      <c r="A3582" s="731" t="s">
        <v>18647</v>
      </c>
      <c r="B3582" s="693" t="s">
        <v>7484</v>
      </c>
      <c r="C3582" s="667" t="s">
        <v>73</v>
      </c>
      <c r="D3582" s="736" t="s">
        <v>6799</v>
      </c>
      <c r="E3582" s="740">
        <v>6000</v>
      </c>
      <c r="F3582" s="714">
        <v>42855416</v>
      </c>
      <c r="G3582" s="736" t="s">
        <v>6800</v>
      </c>
      <c r="H3582" s="685" t="s">
        <v>6801</v>
      </c>
      <c r="I3582" s="685" t="s">
        <v>6476</v>
      </c>
      <c r="J3582" s="864" t="s">
        <v>6799</v>
      </c>
      <c r="K3582" s="865">
        <v>1</v>
      </c>
      <c r="L3582" s="761">
        <v>12</v>
      </c>
      <c r="M3582" s="866">
        <v>72000</v>
      </c>
      <c r="N3582" s="456">
        <v>1</v>
      </c>
      <c r="O3582" s="761">
        <v>6</v>
      </c>
      <c r="P3582" s="451">
        <v>37277.599999999999</v>
      </c>
      <c r="Q3582" s="323"/>
    </row>
    <row r="3583" spans="1:17" s="770" customFormat="1" ht="24">
      <c r="A3583" s="731" t="s">
        <v>18647</v>
      </c>
      <c r="B3583" s="693" t="s">
        <v>7484</v>
      </c>
      <c r="C3583" s="667" t="s">
        <v>73</v>
      </c>
      <c r="D3583" s="736" t="s">
        <v>6802</v>
      </c>
      <c r="E3583" s="740">
        <v>11000</v>
      </c>
      <c r="F3583" s="714">
        <v>9873604</v>
      </c>
      <c r="G3583" s="736" t="s">
        <v>6803</v>
      </c>
      <c r="H3583" s="685" t="s">
        <v>3554</v>
      </c>
      <c r="I3583" s="685" t="s">
        <v>6476</v>
      </c>
      <c r="J3583" s="864" t="s">
        <v>6802</v>
      </c>
      <c r="K3583" s="865">
        <v>1</v>
      </c>
      <c r="L3583" s="761">
        <v>7</v>
      </c>
      <c r="M3583" s="866">
        <v>77000</v>
      </c>
      <c r="N3583" s="456">
        <v>0</v>
      </c>
      <c r="O3583" s="761">
        <v>0</v>
      </c>
      <c r="P3583" s="451">
        <v>0</v>
      </c>
      <c r="Q3583" s="323"/>
    </row>
    <row r="3584" spans="1:17" s="770" customFormat="1" ht="24">
      <c r="A3584" s="731" t="s">
        <v>18647</v>
      </c>
      <c r="B3584" s="693" t="s">
        <v>7484</v>
      </c>
      <c r="C3584" s="667" t="s">
        <v>73</v>
      </c>
      <c r="D3584" s="736" t="s">
        <v>6804</v>
      </c>
      <c r="E3584" s="740">
        <v>9300</v>
      </c>
      <c r="F3584" s="714">
        <v>41835159</v>
      </c>
      <c r="G3584" s="736" t="s">
        <v>6805</v>
      </c>
      <c r="H3584" s="685" t="s">
        <v>825</v>
      </c>
      <c r="I3584" s="685" t="s">
        <v>6476</v>
      </c>
      <c r="J3584" s="864" t="s">
        <v>6804</v>
      </c>
      <c r="K3584" s="865">
        <v>1</v>
      </c>
      <c r="L3584" s="761">
        <v>12</v>
      </c>
      <c r="M3584" s="866">
        <v>111600</v>
      </c>
      <c r="N3584" s="456">
        <v>1</v>
      </c>
      <c r="O3584" s="761">
        <v>6</v>
      </c>
      <c r="P3584" s="451">
        <v>57077.599999999999</v>
      </c>
      <c r="Q3584" s="323"/>
    </row>
    <row r="3585" spans="1:17" s="770" customFormat="1" ht="24">
      <c r="A3585" s="731" t="s">
        <v>18647</v>
      </c>
      <c r="B3585" s="693" t="s">
        <v>7484</v>
      </c>
      <c r="C3585" s="667" t="s">
        <v>73</v>
      </c>
      <c r="D3585" s="736" t="s">
        <v>6692</v>
      </c>
      <c r="E3585" s="740">
        <v>7200</v>
      </c>
      <c r="F3585" s="714">
        <v>40220098</v>
      </c>
      <c r="G3585" s="736" t="s">
        <v>6806</v>
      </c>
      <c r="H3585" s="685" t="s">
        <v>1688</v>
      </c>
      <c r="I3585" s="685" t="s">
        <v>6476</v>
      </c>
      <c r="J3585" s="864" t="s">
        <v>6692</v>
      </c>
      <c r="K3585" s="865">
        <v>1</v>
      </c>
      <c r="L3585" s="761">
        <v>12</v>
      </c>
      <c r="M3585" s="866">
        <v>86400</v>
      </c>
      <c r="N3585" s="456">
        <v>1</v>
      </c>
      <c r="O3585" s="761">
        <v>6</v>
      </c>
      <c r="P3585" s="451">
        <v>44477.599999999999</v>
      </c>
      <c r="Q3585" s="323"/>
    </row>
    <row r="3586" spans="1:17" s="770" customFormat="1" ht="36">
      <c r="A3586" s="731" t="s">
        <v>18647</v>
      </c>
      <c r="B3586" s="693" t="s">
        <v>7484</v>
      </c>
      <c r="C3586" s="667" t="s">
        <v>73</v>
      </c>
      <c r="D3586" s="736" t="s">
        <v>6807</v>
      </c>
      <c r="E3586" s="740">
        <v>6000</v>
      </c>
      <c r="F3586" s="714">
        <v>44041361</v>
      </c>
      <c r="G3586" s="736" t="s">
        <v>6808</v>
      </c>
      <c r="H3586" s="685" t="s">
        <v>2631</v>
      </c>
      <c r="I3586" s="685" t="s">
        <v>6476</v>
      </c>
      <c r="J3586" s="864" t="s">
        <v>6807</v>
      </c>
      <c r="K3586" s="865">
        <v>1</v>
      </c>
      <c r="L3586" s="761">
        <v>4</v>
      </c>
      <c r="M3586" s="866">
        <v>24000</v>
      </c>
      <c r="N3586" s="456">
        <v>0</v>
      </c>
      <c r="O3586" s="761">
        <v>0</v>
      </c>
      <c r="P3586" s="451">
        <v>0</v>
      </c>
      <c r="Q3586" s="323"/>
    </row>
    <row r="3587" spans="1:17" s="770" customFormat="1" ht="36">
      <c r="A3587" s="731" t="s">
        <v>18647</v>
      </c>
      <c r="B3587" s="693" t="s">
        <v>7484</v>
      </c>
      <c r="C3587" s="667" t="s">
        <v>73</v>
      </c>
      <c r="D3587" s="736" t="s">
        <v>6809</v>
      </c>
      <c r="E3587" s="740">
        <v>9300</v>
      </c>
      <c r="F3587" s="714">
        <v>42153155</v>
      </c>
      <c r="G3587" s="736" t="s">
        <v>6810</v>
      </c>
      <c r="H3587" s="685" t="s">
        <v>6761</v>
      </c>
      <c r="I3587" s="685" t="s">
        <v>6476</v>
      </c>
      <c r="J3587" s="864" t="s">
        <v>6809</v>
      </c>
      <c r="K3587" s="865">
        <v>1</v>
      </c>
      <c r="L3587" s="761">
        <v>1</v>
      </c>
      <c r="M3587" s="866">
        <v>9300</v>
      </c>
      <c r="N3587" s="456">
        <v>0</v>
      </c>
      <c r="O3587" s="761">
        <v>0</v>
      </c>
      <c r="P3587" s="451">
        <v>0</v>
      </c>
      <c r="Q3587" s="323"/>
    </row>
    <row r="3588" spans="1:17" s="770" customFormat="1" ht="36">
      <c r="A3588" s="731" t="s">
        <v>18647</v>
      </c>
      <c r="B3588" s="693" t="s">
        <v>7484</v>
      </c>
      <c r="C3588" s="667" t="s">
        <v>73</v>
      </c>
      <c r="D3588" s="736" t="s">
        <v>6568</v>
      </c>
      <c r="E3588" s="740">
        <v>9300</v>
      </c>
      <c r="F3588" s="714">
        <v>25820846</v>
      </c>
      <c r="G3588" s="736" t="s">
        <v>6811</v>
      </c>
      <c r="H3588" s="685" t="s">
        <v>6812</v>
      </c>
      <c r="I3588" s="685" t="s">
        <v>6476</v>
      </c>
      <c r="J3588" s="864" t="s">
        <v>6568</v>
      </c>
      <c r="K3588" s="865">
        <v>1</v>
      </c>
      <c r="L3588" s="761">
        <v>12</v>
      </c>
      <c r="M3588" s="866">
        <v>111600</v>
      </c>
      <c r="N3588" s="456">
        <v>1</v>
      </c>
      <c r="O3588" s="761">
        <v>6</v>
      </c>
      <c r="P3588" s="451">
        <v>57077.599999999999</v>
      </c>
      <c r="Q3588" s="323"/>
    </row>
    <row r="3589" spans="1:17" s="770" customFormat="1" ht="24">
      <c r="A3589" s="731" t="s">
        <v>18647</v>
      </c>
      <c r="B3589" s="693" t="s">
        <v>7484</v>
      </c>
      <c r="C3589" s="667" t="s">
        <v>73</v>
      </c>
      <c r="D3589" s="736" t="s">
        <v>6813</v>
      </c>
      <c r="E3589" s="740">
        <v>9300</v>
      </c>
      <c r="F3589" s="714">
        <v>32962472</v>
      </c>
      <c r="G3589" s="736" t="s">
        <v>6814</v>
      </c>
      <c r="H3589" s="685" t="s">
        <v>6815</v>
      </c>
      <c r="I3589" s="685" t="s">
        <v>6476</v>
      </c>
      <c r="J3589" s="864" t="s">
        <v>6813</v>
      </c>
      <c r="K3589" s="865">
        <v>1</v>
      </c>
      <c r="L3589" s="761">
        <v>12</v>
      </c>
      <c r="M3589" s="866">
        <v>111600</v>
      </c>
      <c r="N3589" s="456">
        <v>1</v>
      </c>
      <c r="O3589" s="761">
        <v>6</v>
      </c>
      <c r="P3589" s="451">
        <v>57077.599999999999</v>
      </c>
      <c r="Q3589" s="323"/>
    </row>
    <row r="3590" spans="1:17" s="770" customFormat="1" ht="36">
      <c r="A3590" s="731" t="s">
        <v>18647</v>
      </c>
      <c r="B3590" s="693" t="s">
        <v>7484</v>
      </c>
      <c r="C3590" s="667" t="s">
        <v>73</v>
      </c>
      <c r="D3590" s="736" t="s">
        <v>6599</v>
      </c>
      <c r="E3590" s="740">
        <v>11000</v>
      </c>
      <c r="F3590" s="714">
        <v>20040401</v>
      </c>
      <c r="G3590" s="736" t="s">
        <v>6816</v>
      </c>
      <c r="H3590" s="685" t="s">
        <v>6541</v>
      </c>
      <c r="I3590" s="685" t="s">
        <v>6476</v>
      </c>
      <c r="J3590" s="864" t="s">
        <v>6599</v>
      </c>
      <c r="K3590" s="865">
        <v>1</v>
      </c>
      <c r="L3590" s="761">
        <v>12</v>
      </c>
      <c r="M3590" s="866">
        <v>132000</v>
      </c>
      <c r="N3590" s="456">
        <v>1</v>
      </c>
      <c r="O3590" s="761">
        <v>6</v>
      </c>
      <c r="P3590" s="451">
        <v>67277.600000000006</v>
      </c>
      <c r="Q3590" s="323"/>
    </row>
    <row r="3591" spans="1:17" s="770" customFormat="1" ht="24">
      <c r="A3591" s="731" t="s">
        <v>18647</v>
      </c>
      <c r="B3591" s="693" t="s">
        <v>7484</v>
      </c>
      <c r="C3591" s="667" t="s">
        <v>73</v>
      </c>
      <c r="D3591" s="736" t="s">
        <v>6507</v>
      </c>
      <c r="E3591" s="740">
        <v>6000</v>
      </c>
      <c r="F3591" s="714">
        <v>9943862</v>
      </c>
      <c r="G3591" s="736" t="s">
        <v>6817</v>
      </c>
      <c r="H3591" s="685" t="s">
        <v>4216</v>
      </c>
      <c r="I3591" s="685" t="s">
        <v>6476</v>
      </c>
      <c r="J3591" s="864" t="s">
        <v>6507</v>
      </c>
      <c r="K3591" s="865">
        <v>1</v>
      </c>
      <c r="L3591" s="761">
        <v>12</v>
      </c>
      <c r="M3591" s="866">
        <v>72000</v>
      </c>
      <c r="N3591" s="456">
        <v>1</v>
      </c>
      <c r="O3591" s="761">
        <v>6</v>
      </c>
      <c r="P3591" s="451">
        <v>37277.599999999999</v>
      </c>
      <c r="Q3591" s="323"/>
    </row>
    <row r="3592" spans="1:17" s="770" customFormat="1" ht="24">
      <c r="A3592" s="731" t="s">
        <v>18647</v>
      </c>
      <c r="B3592" s="693" t="s">
        <v>7484</v>
      </c>
      <c r="C3592" s="667" t="s">
        <v>73</v>
      </c>
      <c r="D3592" s="736" t="s">
        <v>6818</v>
      </c>
      <c r="E3592" s="740">
        <v>12500</v>
      </c>
      <c r="F3592" s="714">
        <v>10379939</v>
      </c>
      <c r="G3592" s="736" t="s">
        <v>6819</v>
      </c>
      <c r="H3592" s="685" t="s">
        <v>3289</v>
      </c>
      <c r="I3592" s="685" t="s">
        <v>6476</v>
      </c>
      <c r="J3592" s="864" t="s">
        <v>6818</v>
      </c>
      <c r="K3592" s="865">
        <v>1</v>
      </c>
      <c r="L3592" s="761">
        <v>9</v>
      </c>
      <c r="M3592" s="866">
        <v>150000</v>
      </c>
      <c r="N3592" s="456">
        <v>0</v>
      </c>
      <c r="O3592" s="761">
        <v>0</v>
      </c>
      <c r="P3592" s="451">
        <v>0</v>
      </c>
      <c r="Q3592" s="323"/>
    </row>
    <row r="3593" spans="1:17" s="770" customFormat="1" ht="24">
      <c r="A3593" s="731" t="s">
        <v>18647</v>
      </c>
      <c r="B3593" s="693" t="s">
        <v>7484</v>
      </c>
      <c r="C3593" s="667" t="s">
        <v>73</v>
      </c>
      <c r="D3593" s="736" t="s">
        <v>6535</v>
      </c>
      <c r="E3593" s="740">
        <v>9300</v>
      </c>
      <c r="F3593" s="714">
        <v>45213259</v>
      </c>
      <c r="G3593" s="736" t="s">
        <v>6820</v>
      </c>
      <c r="H3593" s="685" t="s">
        <v>1688</v>
      </c>
      <c r="I3593" s="685" t="s">
        <v>6476</v>
      </c>
      <c r="J3593" s="864" t="s">
        <v>6535</v>
      </c>
      <c r="K3593" s="865">
        <v>1</v>
      </c>
      <c r="L3593" s="761">
        <v>12</v>
      </c>
      <c r="M3593" s="866">
        <v>111600</v>
      </c>
      <c r="N3593" s="456">
        <v>1</v>
      </c>
      <c r="O3593" s="761">
        <v>6</v>
      </c>
      <c r="P3593" s="451">
        <v>57077.599999999999</v>
      </c>
      <c r="Q3593" s="323"/>
    </row>
    <row r="3594" spans="1:17" s="770" customFormat="1" ht="24">
      <c r="A3594" s="731" t="s">
        <v>18647</v>
      </c>
      <c r="B3594" s="693" t="s">
        <v>7484</v>
      </c>
      <c r="C3594" s="667" t="s">
        <v>73</v>
      </c>
      <c r="D3594" s="736" t="s">
        <v>6821</v>
      </c>
      <c r="E3594" s="740">
        <v>9300</v>
      </c>
      <c r="F3594" s="714">
        <v>4086072</v>
      </c>
      <c r="G3594" s="736" t="s">
        <v>6822</v>
      </c>
      <c r="H3594" s="685" t="s">
        <v>887</v>
      </c>
      <c r="I3594" s="685" t="s">
        <v>6476</v>
      </c>
      <c r="J3594" s="864" t="s">
        <v>6821</v>
      </c>
      <c r="K3594" s="865">
        <v>1</v>
      </c>
      <c r="L3594" s="761">
        <v>12</v>
      </c>
      <c r="M3594" s="866">
        <v>111600</v>
      </c>
      <c r="N3594" s="456">
        <v>1</v>
      </c>
      <c r="O3594" s="761">
        <v>6</v>
      </c>
      <c r="P3594" s="451">
        <v>57077.599999999999</v>
      </c>
      <c r="Q3594" s="323"/>
    </row>
    <row r="3595" spans="1:17" s="770" customFormat="1" ht="24">
      <c r="A3595" s="731" t="s">
        <v>18647</v>
      </c>
      <c r="B3595" s="693" t="s">
        <v>7484</v>
      </c>
      <c r="C3595" s="667" t="s">
        <v>73</v>
      </c>
      <c r="D3595" s="736" t="s">
        <v>1819</v>
      </c>
      <c r="E3595" s="740">
        <v>6000</v>
      </c>
      <c r="F3595" s="714">
        <v>43122510</v>
      </c>
      <c r="G3595" s="736" t="s">
        <v>6823</v>
      </c>
      <c r="H3595" s="685" t="s">
        <v>3040</v>
      </c>
      <c r="I3595" s="685" t="s">
        <v>6476</v>
      </c>
      <c r="J3595" s="864" t="s">
        <v>1819</v>
      </c>
      <c r="K3595" s="865">
        <v>1</v>
      </c>
      <c r="L3595" s="761">
        <v>12</v>
      </c>
      <c r="M3595" s="866">
        <v>72000</v>
      </c>
      <c r="N3595" s="456">
        <v>1</v>
      </c>
      <c r="O3595" s="761">
        <v>6</v>
      </c>
      <c r="P3595" s="451">
        <v>37277.599999999999</v>
      </c>
      <c r="Q3595" s="323"/>
    </row>
    <row r="3596" spans="1:17" s="770" customFormat="1" ht="24">
      <c r="A3596" s="731" t="s">
        <v>18647</v>
      </c>
      <c r="B3596" s="693" t="s">
        <v>7484</v>
      </c>
      <c r="C3596" s="667" t="s">
        <v>73</v>
      </c>
      <c r="D3596" s="736" t="s">
        <v>6706</v>
      </c>
      <c r="E3596" s="740">
        <v>6000</v>
      </c>
      <c r="F3596" s="714">
        <v>45302869</v>
      </c>
      <c r="G3596" s="736" t="s">
        <v>6824</v>
      </c>
      <c r="H3596" s="685" t="s">
        <v>2975</v>
      </c>
      <c r="I3596" s="685" t="s">
        <v>6476</v>
      </c>
      <c r="J3596" s="864" t="s">
        <v>6706</v>
      </c>
      <c r="K3596" s="865">
        <v>1</v>
      </c>
      <c r="L3596" s="761">
        <v>12</v>
      </c>
      <c r="M3596" s="866">
        <v>72000</v>
      </c>
      <c r="N3596" s="456">
        <v>1</v>
      </c>
      <c r="O3596" s="761">
        <v>6</v>
      </c>
      <c r="P3596" s="451">
        <v>37277.599999999999</v>
      </c>
      <c r="Q3596" s="323"/>
    </row>
    <row r="3597" spans="1:17" s="770" customFormat="1" ht="36">
      <c r="A3597" s="731" t="s">
        <v>18647</v>
      </c>
      <c r="B3597" s="693" t="s">
        <v>7484</v>
      </c>
      <c r="C3597" s="667" t="s">
        <v>73</v>
      </c>
      <c r="D3597" s="736" t="s">
        <v>6633</v>
      </c>
      <c r="E3597" s="740">
        <v>11000</v>
      </c>
      <c r="F3597" s="714">
        <v>18108023</v>
      </c>
      <c r="G3597" s="736" t="s">
        <v>6825</v>
      </c>
      <c r="H3597" s="685" t="s">
        <v>6826</v>
      </c>
      <c r="I3597" s="685" t="s">
        <v>6476</v>
      </c>
      <c r="J3597" s="864" t="s">
        <v>6633</v>
      </c>
      <c r="K3597" s="865">
        <v>1</v>
      </c>
      <c r="L3597" s="761">
        <v>12</v>
      </c>
      <c r="M3597" s="866">
        <v>132000</v>
      </c>
      <c r="N3597" s="456">
        <v>1</v>
      </c>
      <c r="O3597" s="761">
        <v>6</v>
      </c>
      <c r="P3597" s="451">
        <v>67277.600000000006</v>
      </c>
      <c r="Q3597" s="323"/>
    </row>
    <row r="3598" spans="1:17" s="770" customFormat="1" ht="36">
      <c r="A3598" s="731" t="s">
        <v>18647</v>
      </c>
      <c r="B3598" s="693" t="s">
        <v>7484</v>
      </c>
      <c r="C3598" s="667" t="s">
        <v>73</v>
      </c>
      <c r="D3598" s="736" t="s">
        <v>6599</v>
      </c>
      <c r="E3598" s="740">
        <v>11000</v>
      </c>
      <c r="F3598" s="714">
        <v>41693648</v>
      </c>
      <c r="G3598" s="736" t="s">
        <v>6827</v>
      </c>
      <c r="H3598" s="685" t="s">
        <v>6541</v>
      </c>
      <c r="I3598" s="685" t="s">
        <v>6476</v>
      </c>
      <c r="J3598" s="864" t="s">
        <v>6599</v>
      </c>
      <c r="K3598" s="865">
        <v>1</v>
      </c>
      <c r="L3598" s="761">
        <v>12</v>
      </c>
      <c r="M3598" s="866">
        <v>132000</v>
      </c>
      <c r="N3598" s="456">
        <v>1</v>
      </c>
      <c r="O3598" s="761">
        <v>6</v>
      </c>
      <c r="P3598" s="451">
        <v>67277.600000000006</v>
      </c>
      <c r="Q3598" s="323"/>
    </row>
    <row r="3599" spans="1:17" s="770" customFormat="1" ht="36">
      <c r="A3599" s="731" t="s">
        <v>18647</v>
      </c>
      <c r="B3599" s="693" t="s">
        <v>7484</v>
      </c>
      <c r="C3599" s="667" t="s">
        <v>73</v>
      </c>
      <c r="D3599" s="736" t="s">
        <v>6732</v>
      </c>
      <c r="E3599" s="740">
        <v>9300</v>
      </c>
      <c r="F3599" s="714">
        <v>41311061</v>
      </c>
      <c r="G3599" s="736" t="s">
        <v>6828</v>
      </c>
      <c r="H3599" s="685" t="s">
        <v>1696</v>
      </c>
      <c r="I3599" s="685" t="s">
        <v>6476</v>
      </c>
      <c r="J3599" s="864" t="s">
        <v>6732</v>
      </c>
      <c r="K3599" s="865">
        <v>1</v>
      </c>
      <c r="L3599" s="761">
        <v>12</v>
      </c>
      <c r="M3599" s="866">
        <v>111600</v>
      </c>
      <c r="N3599" s="456">
        <v>1</v>
      </c>
      <c r="O3599" s="761">
        <v>6</v>
      </c>
      <c r="P3599" s="451">
        <v>57077.599999999999</v>
      </c>
      <c r="Q3599" s="323"/>
    </row>
    <row r="3600" spans="1:17" s="770" customFormat="1" ht="36">
      <c r="A3600" s="731" t="s">
        <v>18647</v>
      </c>
      <c r="B3600" s="693" t="s">
        <v>7484</v>
      </c>
      <c r="C3600" s="667" t="s">
        <v>73</v>
      </c>
      <c r="D3600" s="736" t="s">
        <v>6716</v>
      </c>
      <c r="E3600" s="740">
        <v>7200</v>
      </c>
      <c r="F3600" s="714">
        <v>40319761</v>
      </c>
      <c r="G3600" s="736" t="s">
        <v>6829</v>
      </c>
      <c r="H3600" s="685" t="s">
        <v>1688</v>
      </c>
      <c r="I3600" s="685" t="s">
        <v>6476</v>
      </c>
      <c r="J3600" s="864" t="s">
        <v>6716</v>
      </c>
      <c r="K3600" s="865">
        <v>1</v>
      </c>
      <c r="L3600" s="761">
        <v>12</v>
      </c>
      <c r="M3600" s="866">
        <v>86400</v>
      </c>
      <c r="N3600" s="456">
        <v>1</v>
      </c>
      <c r="O3600" s="761">
        <v>6</v>
      </c>
      <c r="P3600" s="451">
        <v>44477.599999999999</v>
      </c>
      <c r="Q3600" s="323"/>
    </row>
    <row r="3601" spans="1:17" s="770" customFormat="1" ht="36">
      <c r="A3601" s="731" t="s">
        <v>18647</v>
      </c>
      <c r="B3601" s="693" t="s">
        <v>7484</v>
      </c>
      <c r="C3601" s="667" t="s">
        <v>73</v>
      </c>
      <c r="D3601" s="736" t="s">
        <v>6633</v>
      </c>
      <c r="E3601" s="740">
        <v>11000</v>
      </c>
      <c r="F3601" s="714">
        <v>40007619</v>
      </c>
      <c r="G3601" s="736" t="s">
        <v>6830</v>
      </c>
      <c r="H3601" s="685" t="s">
        <v>6525</v>
      </c>
      <c r="I3601" s="685" t="s">
        <v>6476</v>
      </c>
      <c r="J3601" s="864" t="s">
        <v>6633</v>
      </c>
      <c r="K3601" s="865">
        <v>1</v>
      </c>
      <c r="L3601" s="761">
        <v>12</v>
      </c>
      <c r="M3601" s="866">
        <v>132000</v>
      </c>
      <c r="N3601" s="456">
        <v>1</v>
      </c>
      <c r="O3601" s="761">
        <v>6</v>
      </c>
      <c r="P3601" s="451">
        <v>67277.600000000006</v>
      </c>
      <c r="Q3601" s="323"/>
    </row>
    <row r="3602" spans="1:17" s="770" customFormat="1" ht="36">
      <c r="A3602" s="731" t="s">
        <v>18647</v>
      </c>
      <c r="B3602" s="693" t="s">
        <v>7484</v>
      </c>
      <c r="C3602" s="667" t="s">
        <v>73</v>
      </c>
      <c r="D3602" s="736" t="s">
        <v>6633</v>
      </c>
      <c r="E3602" s="740">
        <v>11000</v>
      </c>
      <c r="F3602" s="714">
        <v>29425170</v>
      </c>
      <c r="G3602" s="736" t="s">
        <v>6831</v>
      </c>
      <c r="H3602" s="685" t="s">
        <v>6832</v>
      </c>
      <c r="I3602" s="685" t="s">
        <v>6476</v>
      </c>
      <c r="J3602" s="864" t="s">
        <v>6633</v>
      </c>
      <c r="K3602" s="865">
        <v>1</v>
      </c>
      <c r="L3602" s="761">
        <v>12</v>
      </c>
      <c r="M3602" s="866">
        <v>132000</v>
      </c>
      <c r="N3602" s="456">
        <v>1</v>
      </c>
      <c r="O3602" s="761">
        <v>6</v>
      </c>
      <c r="P3602" s="451">
        <v>67277.600000000006</v>
      </c>
      <c r="Q3602" s="323"/>
    </row>
    <row r="3603" spans="1:17" s="770" customFormat="1" ht="36">
      <c r="A3603" s="731" t="s">
        <v>18647</v>
      </c>
      <c r="B3603" s="693" t="s">
        <v>7484</v>
      </c>
      <c r="C3603" s="667" t="s">
        <v>73</v>
      </c>
      <c r="D3603" s="736" t="s">
        <v>6633</v>
      </c>
      <c r="E3603" s="740">
        <v>11000</v>
      </c>
      <c r="F3603" s="714">
        <v>9393455</v>
      </c>
      <c r="G3603" s="736" t="s">
        <v>6833</v>
      </c>
      <c r="H3603" s="685" t="s">
        <v>1841</v>
      </c>
      <c r="I3603" s="685" t="s">
        <v>6476</v>
      </c>
      <c r="J3603" s="864" t="s">
        <v>6633</v>
      </c>
      <c r="K3603" s="865">
        <v>1</v>
      </c>
      <c r="L3603" s="761">
        <v>12</v>
      </c>
      <c r="M3603" s="866">
        <v>132000</v>
      </c>
      <c r="N3603" s="456">
        <v>1</v>
      </c>
      <c r="O3603" s="761">
        <v>6</v>
      </c>
      <c r="P3603" s="451">
        <v>67277.600000000006</v>
      </c>
      <c r="Q3603" s="323"/>
    </row>
    <row r="3604" spans="1:17" s="770" customFormat="1" ht="36">
      <c r="A3604" s="731" t="s">
        <v>18647</v>
      </c>
      <c r="B3604" s="693" t="s">
        <v>7484</v>
      </c>
      <c r="C3604" s="667" t="s">
        <v>73</v>
      </c>
      <c r="D3604" s="736" t="s">
        <v>6633</v>
      </c>
      <c r="E3604" s="740">
        <v>11000</v>
      </c>
      <c r="F3604" s="714">
        <v>6233519</v>
      </c>
      <c r="G3604" s="736" t="s">
        <v>6834</v>
      </c>
      <c r="H3604" s="685" t="s">
        <v>1696</v>
      </c>
      <c r="I3604" s="685" t="s">
        <v>6476</v>
      </c>
      <c r="J3604" s="864" t="s">
        <v>6633</v>
      </c>
      <c r="K3604" s="865">
        <v>1</v>
      </c>
      <c r="L3604" s="761">
        <v>12</v>
      </c>
      <c r="M3604" s="866">
        <v>132000</v>
      </c>
      <c r="N3604" s="456">
        <v>1</v>
      </c>
      <c r="O3604" s="761">
        <v>6</v>
      </c>
      <c r="P3604" s="451">
        <v>67277.600000000006</v>
      </c>
      <c r="Q3604" s="323"/>
    </row>
    <row r="3605" spans="1:17" s="770" customFormat="1" ht="36">
      <c r="A3605" s="731" t="s">
        <v>18647</v>
      </c>
      <c r="B3605" s="693" t="s">
        <v>7484</v>
      </c>
      <c r="C3605" s="667" t="s">
        <v>73</v>
      </c>
      <c r="D3605" s="736" t="s">
        <v>6835</v>
      </c>
      <c r="E3605" s="740">
        <v>6000</v>
      </c>
      <c r="F3605" s="714">
        <v>70427877</v>
      </c>
      <c r="G3605" s="736" t="s">
        <v>6836</v>
      </c>
      <c r="H3605" s="685" t="s">
        <v>4889</v>
      </c>
      <c r="I3605" s="685" t="s">
        <v>6476</v>
      </c>
      <c r="J3605" s="864" t="s">
        <v>6835</v>
      </c>
      <c r="K3605" s="865">
        <v>1</v>
      </c>
      <c r="L3605" s="761">
        <v>12</v>
      </c>
      <c r="M3605" s="866">
        <v>72000</v>
      </c>
      <c r="N3605" s="456">
        <v>1</v>
      </c>
      <c r="O3605" s="761">
        <v>6</v>
      </c>
      <c r="P3605" s="451">
        <v>37277.599999999999</v>
      </c>
      <c r="Q3605" s="323"/>
    </row>
    <row r="3606" spans="1:17" s="770" customFormat="1" ht="24">
      <c r="A3606" s="731" t="s">
        <v>18647</v>
      </c>
      <c r="B3606" s="693" t="s">
        <v>7484</v>
      </c>
      <c r="C3606" s="667" t="s">
        <v>73</v>
      </c>
      <c r="D3606" s="736" t="s">
        <v>6491</v>
      </c>
      <c r="E3606" s="740">
        <v>6000</v>
      </c>
      <c r="F3606" s="714">
        <v>8437766</v>
      </c>
      <c r="G3606" s="736" t="s">
        <v>6837</v>
      </c>
      <c r="H3606" s="685" t="s">
        <v>6541</v>
      </c>
      <c r="I3606" s="685" t="s">
        <v>6476</v>
      </c>
      <c r="J3606" s="864" t="s">
        <v>6491</v>
      </c>
      <c r="K3606" s="865">
        <v>1</v>
      </c>
      <c r="L3606" s="761">
        <v>12</v>
      </c>
      <c r="M3606" s="866">
        <v>72000</v>
      </c>
      <c r="N3606" s="456">
        <v>1</v>
      </c>
      <c r="O3606" s="761">
        <v>6</v>
      </c>
      <c r="P3606" s="451">
        <v>37277.599999999999</v>
      </c>
      <c r="Q3606" s="323"/>
    </row>
    <row r="3607" spans="1:17" s="770" customFormat="1" ht="36">
      <c r="A3607" s="731" t="s">
        <v>18647</v>
      </c>
      <c r="B3607" s="693" t="s">
        <v>7484</v>
      </c>
      <c r="C3607" s="667" t="s">
        <v>73</v>
      </c>
      <c r="D3607" s="736" t="s">
        <v>6838</v>
      </c>
      <c r="E3607" s="740">
        <v>11000</v>
      </c>
      <c r="F3607" s="714">
        <v>7749449</v>
      </c>
      <c r="G3607" s="736" t="s">
        <v>6839</v>
      </c>
      <c r="H3607" s="685" t="s">
        <v>887</v>
      </c>
      <c r="I3607" s="685" t="s">
        <v>6476</v>
      </c>
      <c r="J3607" s="864" t="s">
        <v>6838</v>
      </c>
      <c r="K3607" s="865">
        <v>1</v>
      </c>
      <c r="L3607" s="761">
        <v>6</v>
      </c>
      <c r="M3607" s="866">
        <v>66000</v>
      </c>
      <c r="N3607" s="456">
        <v>0</v>
      </c>
      <c r="O3607" s="761">
        <v>0</v>
      </c>
      <c r="P3607" s="451">
        <v>0</v>
      </c>
      <c r="Q3607" s="323"/>
    </row>
    <row r="3608" spans="1:17" s="770" customFormat="1" ht="36">
      <c r="A3608" s="731" t="s">
        <v>18647</v>
      </c>
      <c r="B3608" s="693" t="s">
        <v>7484</v>
      </c>
      <c r="C3608" s="667" t="s">
        <v>73</v>
      </c>
      <c r="D3608" s="736" t="s">
        <v>6838</v>
      </c>
      <c r="E3608" s="740">
        <v>11000</v>
      </c>
      <c r="F3608" s="714">
        <v>7524563</v>
      </c>
      <c r="G3608" s="736" t="s">
        <v>6840</v>
      </c>
      <c r="H3608" s="685" t="s">
        <v>887</v>
      </c>
      <c r="I3608" s="685" t="s">
        <v>6476</v>
      </c>
      <c r="J3608" s="864" t="s">
        <v>6838</v>
      </c>
      <c r="K3608" s="865">
        <v>1</v>
      </c>
      <c r="L3608" s="761">
        <v>12</v>
      </c>
      <c r="M3608" s="866">
        <v>132000</v>
      </c>
      <c r="N3608" s="456">
        <v>1</v>
      </c>
      <c r="O3608" s="761">
        <v>6</v>
      </c>
      <c r="P3608" s="451">
        <v>67277.600000000006</v>
      </c>
      <c r="Q3608" s="323"/>
    </row>
    <row r="3609" spans="1:17" s="770" customFormat="1" ht="36">
      <c r="A3609" s="731" t="s">
        <v>18647</v>
      </c>
      <c r="B3609" s="693" t="s">
        <v>7484</v>
      </c>
      <c r="C3609" s="667" t="s">
        <v>73</v>
      </c>
      <c r="D3609" s="736" t="s">
        <v>6841</v>
      </c>
      <c r="E3609" s="740">
        <v>12500</v>
      </c>
      <c r="F3609" s="714">
        <v>23833582</v>
      </c>
      <c r="G3609" s="736" t="s">
        <v>6842</v>
      </c>
      <c r="H3609" s="685" t="s">
        <v>6541</v>
      </c>
      <c r="I3609" s="685" t="s">
        <v>6476</v>
      </c>
      <c r="J3609" s="864" t="s">
        <v>6841</v>
      </c>
      <c r="K3609" s="865">
        <v>1</v>
      </c>
      <c r="L3609" s="761">
        <v>12</v>
      </c>
      <c r="M3609" s="866">
        <v>150000</v>
      </c>
      <c r="N3609" s="456">
        <v>1</v>
      </c>
      <c r="O3609" s="761">
        <v>1</v>
      </c>
      <c r="P3609" s="451">
        <v>25696.6</v>
      </c>
      <c r="Q3609" s="323"/>
    </row>
    <row r="3610" spans="1:17" s="770" customFormat="1" ht="24">
      <c r="A3610" s="731" t="s">
        <v>18647</v>
      </c>
      <c r="B3610" s="693" t="s">
        <v>7484</v>
      </c>
      <c r="C3610" s="667" t="s">
        <v>73</v>
      </c>
      <c r="D3610" s="736" t="s">
        <v>6535</v>
      </c>
      <c r="E3610" s="740">
        <v>9300</v>
      </c>
      <c r="F3610" s="714">
        <v>42502904</v>
      </c>
      <c r="G3610" s="736" t="s">
        <v>6843</v>
      </c>
      <c r="H3610" s="685" t="s">
        <v>4216</v>
      </c>
      <c r="I3610" s="685" t="s">
        <v>6476</v>
      </c>
      <c r="J3610" s="864" t="s">
        <v>6535</v>
      </c>
      <c r="K3610" s="865">
        <v>1</v>
      </c>
      <c r="L3610" s="761">
        <v>7</v>
      </c>
      <c r="M3610" s="866">
        <v>65100</v>
      </c>
      <c r="N3610" s="456">
        <v>0</v>
      </c>
      <c r="O3610" s="761">
        <v>0</v>
      </c>
      <c r="P3610" s="451">
        <v>0</v>
      </c>
      <c r="Q3610" s="323"/>
    </row>
    <row r="3611" spans="1:17" s="770" customFormat="1" ht="24">
      <c r="A3611" s="731" t="s">
        <v>18647</v>
      </c>
      <c r="B3611" s="693" t="s">
        <v>7484</v>
      </c>
      <c r="C3611" s="667" t="s">
        <v>73</v>
      </c>
      <c r="D3611" s="736" t="s">
        <v>6844</v>
      </c>
      <c r="E3611" s="740">
        <v>12000</v>
      </c>
      <c r="F3611" s="714">
        <v>23881295</v>
      </c>
      <c r="G3611" s="736" t="s">
        <v>6845</v>
      </c>
      <c r="H3611" s="685" t="s">
        <v>6541</v>
      </c>
      <c r="I3611" s="685" t="s">
        <v>6476</v>
      </c>
      <c r="J3611" s="864" t="s">
        <v>6844</v>
      </c>
      <c r="K3611" s="865">
        <v>1</v>
      </c>
      <c r="L3611" s="761">
        <v>12</v>
      </c>
      <c r="M3611" s="866">
        <v>144000</v>
      </c>
      <c r="N3611" s="456">
        <v>1</v>
      </c>
      <c r="O3611" s="761">
        <v>6</v>
      </c>
      <c r="P3611" s="451">
        <v>73277.600000000006</v>
      </c>
      <c r="Q3611" s="323"/>
    </row>
    <row r="3612" spans="1:17" s="770" customFormat="1" ht="24">
      <c r="A3612" s="731" t="s">
        <v>18647</v>
      </c>
      <c r="B3612" s="693" t="s">
        <v>7484</v>
      </c>
      <c r="C3612" s="667" t="s">
        <v>73</v>
      </c>
      <c r="D3612" s="736" t="s">
        <v>6844</v>
      </c>
      <c r="E3612" s="740">
        <v>12000</v>
      </c>
      <c r="F3612" s="714">
        <v>42177770</v>
      </c>
      <c r="G3612" s="736" t="s">
        <v>6846</v>
      </c>
      <c r="H3612" s="685" t="s">
        <v>6541</v>
      </c>
      <c r="I3612" s="685" t="s">
        <v>6476</v>
      </c>
      <c r="J3612" s="864" t="s">
        <v>6844</v>
      </c>
      <c r="K3612" s="865">
        <v>1</v>
      </c>
      <c r="L3612" s="761">
        <v>12</v>
      </c>
      <c r="M3612" s="866">
        <v>144000</v>
      </c>
      <c r="N3612" s="456">
        <v>1</v>
      </c>
      <c r="O3612" s="761">
        <v>6</v>
      </c>
      <c r="P3612" s="451">
        <v>73277.600000000006</v>
      </c>
      <c r="Q3612" s="323"/>
    </row>
    <row r="3613" spans="1:17" s="770" customFormat="1" ht="24">
      <c r="A3613" s="731" t="s">
        <v>18647</v>
      </c>
      <c r="B3613" s="693" t="s">
        <v>7484</v>
      </c>
      <c r="C3613" s="667" t="s">
        <v>73</v>
      </c>
      <c r="D3613" s="736" t="s">
        <v>6847</v>
      </c>
      <c r="E3613" s="740">
        <v>9300</v>
      </c>
      <c r="F3613" s="714">
        <v>42700688</v>
      </c>
      <c r="G3613" s="736" t="s">
        <v>6848</v>
      </c>
      <c r="H3613" s="685" t="s">
        <v>1688</v>
      </c>
      <c r="I3613" s="685" t="s">
        <v>6476</v>
      </c>
      <c r="J3613" s="864" t="s">
        <v>6847</v>
      </c>
      <c r="K3613" s="865">
        <v>1</v>
      </c>
      <c r="L3613" s="761">
        <v>12</v>
      </c>
      <c r="M3613" s="866">
        <v>111600</v>
      </c>
      <c r="N3613" s="456">
        <v>1</v>
      </c>
      <c r="O3613" s="761">
        <v>6</v>
      </c>
      <c r="P3613" s="451">
        <v>57077.599999999999</v>
      </c>
      <c r="Q3613" s="323"/>
    </row>
    <row r="3614" spans="1:17" s="770" customFormat="1" ht="36">
      <c r="A3614" s="731" t="s">
        <v>18647</v>
      </c>
      <c r="B3614" s="693" t="s">
        <v>7484</v>
      </c>
      <c r="C3614" s="667" t="s">
        <v>73</v>
      </c>
      <c r="D3614" s="736" t="s">
        <v>6849</v>
      </c>
      <c r="E3614" s="740">
        <v>6000</v>
      </c>
      <c r="F3614" s="714">
        <v>42877093</v>
      </c>
      <c r="G3614" s="736" t="s">
        <v>6850</v>
      </c>
      <c r="H3614" s="685" t="s">
        <v>6627</v>
      </c>
      <c r="I3614" s="685" t="s">
        <v>6476</v>
      </c>
      <c r="J3614" s="864" t="s">
        <v>6849</v>
      </c>
      <c r="K3614" s="865">
        <v>1</v>
      </c>
      <c r="L3614" s="761">
        <v>12</v>
      </c>
      <c r="M3614" s="866">
        <v>72000</v>
      </c>
      <c r="N3614" s="456">
        <v>1</v>
      </c>
      <c r="O3614" s="761">
        <v>1</v>
      </c>
      <c r="P3614" s="451">
        <v>12696.6</v>
      </c>
      <c r="Q3614" s="323"/>
    </row>
    <row r="3615" spans="1:17" s="770" customFormat="1" ht="36">
      <c r="A3615" s="731" t="s">
        <v>18647</v>
      </c>
      <c r="B3615" s="693" t="s">
        <v>7484</v>
      </c>
      <c r="C3615" s="667" t="s">
        <v>73</v>
      </c>
      <c r="D3615" s="736" t="s">
        <v>6851</v>
      </c>
      <c r="E3615" s="740">
        <v>9300</v>
      </c>
      <c r="F3615" s="714">
        <v>41460398</v>
      </c>
      <c r="G3615" s="736" t="s">
        <v>6852</v>
      </c>
      <c r="H3615" s="685" t="s">
        <v>17919</v>
      </c>
      <c r="I3615" s="685" t="s">
        <v>6476</v>
      </c>
      <c r="J3615" s="864" t="s">
        <v>6851</v>
      </c>
      <c r="K3615" s="865">
        <v>1</v>
      </c>
      <c r="L3615" s="761">
        <v>12</v>
      </c>
      <c r="M3615" s="866">
        <v>111600</v>
      </c>
      <c r="N3615" s="456">
        <v>1</v>
      </c>
      <c r="O3615" s="761">
        <v>1</v>
      </c>
      <c r="P3615" s="451">
        <v>19296.599999999999</v>
      </c>
      <c r="Q3615" s="323"/>
    </row>
    <row r="3616" spans="1:17" s="770" customFormat="1" ht="36">
      <c r="A3616" s="731" t="s">
        <v>18647</v>
      </c>
      <c r="B3616" s="693" t="s">
        <v>7484</v>
      </c>
      <c r="C3616" s="667" t="s">
        <v>73</v>
      </c>
      <c r="D3616" s="736" t="s">
        <v>6732</v>
      </c>
      <c r="E3616" s="740">
        <v>9300</v>
      </c>
      <c r="F3616" s="714">
        <v>41837797</v>
      </c>
      <c r="G3616" s="736" t="s">
        <v>6853</v>
      </c>
      <c r="H3616" s="685" t="s">
        <v>1696</v>
      </c>
      <c r="I3616" s="685" t="s">
        <v>6476</v>
      </c>
      <c r="J3616" s="864" t="s">
        <v>6732</v>
      </c>
      <c r="K3616" s="865">
        <v>1</v>
      </c>
      <c r="L3616" s="761">
        <v>12</v>
      </c>
      <c r="M3616" s="866">
        <v>111600</v>
      </c>
      <c r="N3616" s="456">
        <v>1</v>
      </c>
      <c r="O3616" s="761">
        <v>6</v>
      </c>
      <c r="P3616" s="451">
        <v>57077.599999999999</v>
      </c>
      <c r="Q3616" s="323"/>
    </row>
    <row r="3617" spans="1:17" s="770" customFormat="1" ht="24">
      <c r="A3617" s="731" t="s">
        <v>18647</v>
      </c>
      <c r="B3617" s="693" t="s">
        <v>7484</v>
      </c>
      <c r="C3617" s="667" t="s">
        <v>73</v>
      </c>
      <c r="D3617" s="736" t="s">
        <v>6854</v>
      </c>
      <c r="E3617" s="740">
        <v>11000</v>
      </c>
      <c r="F3617" s="714">
        <v>40974378</v>
      </c>
      <c r="G3617" s="736" t="s">
        <v>6855</v>
      </c>
      <c r="H3617" s="685" t="s">
        <v>6856</v>
      </c>
      <c r="I3617" s="685" t="s">
        <v>6476</v>
      </c>
      <c r="J3617" s="864" t="s">
        <v>6854</v>
      </c>
      <c r="K3617" s="865">
        <v>1</v>
      </c>
      <c r="L3617" s="761">
        <v>12</v>
      </c>
      <c r="M3617" s="866">
        <v>132000</v>
      </c>
      <c r="N3617" s="456">
        <v>1</v>
      </c>
      <c r="O3617" s="761">
        <v>1</v>
      </c>
      <c r="P3617" s="451">
        <v>22696.6</v>
      </c>
      <c r="Q3617" s="323"/>
    </row>
    <row r="3618" spans="1:17" s="770" customFormat="1" ht="24">
      <c r="A3618" s="731" t="s">
        <v>18647</v>
      </c>
      <c r="B3618" s="693" t="s">
        <v>7484</v>
      </c>
      <c r="C3618" s="667" t="s">
        <v>73</v>
      </c>
      <c r="D3618" s="736" t="s">
        <v>4114</v>
      </c>
      <c r="E3618" s="740">
        <v>2800</v>
      </c>
      <c r="F3618" s="714">
        <v>29617449</v>
      </c>
      <c r="G3618" s="736" t="s">
        <v>6857</v>
      </c>
      <c r="H3618" s="685" t="s">
        <v>4261</v>
      </c>
      <c r="I3618" s="685" t="s">
        <v>6476</v>
      </c>
      <c r="J3618" s="864" t="s">
        <v>4114</v>
      </c>
      <c r="K3618" s="865">
        <v>1</v>
      </c>
      <c r="L3618" s="761">
        <v>12</v>
      </c>
      <c r="M3618" s="866">
        <v>33600</v>
      </c>
      <c r="N3618" s="456">
        <v>1</v>
      </c>
      <c r="O3618" s="761">
        <v>6</v>
      </c>
      <c r="P3618" s="451">
        <v>18077.599999999999</v>
      </c>
      <c r="Q3618" s="323"/>
    </row>
    <row r="3619" spans="1:17" s="770" customFormat="1" ht="48">
      <c r="A3619" s="731" t="s">
        <v>18647</v>
      </c>
      <c r="B3619" s="693" t="s">
        <v>7484</v>
      </c>
      <c r="C3619" s="667" t="s">
        <v>73</v>
      </c>
      <c r="D3619" s="736" t="s">
        <v>6858</v>
      </c>
      <c r="E3619" s="740">
        <v>6000</v>
      </c>
      <c r="F3619" s="714">
        <v>42497206</v>
      </c>
      <c r="G3619" s="736" t="s">
        <v>6859</v>
      </c>
      <c r="H3619" s="685" t="s">
        <v>6541</v>
      </c>
      <c r="I3619" s="685" t="s">
        <v>6476</v>
      </c>
      <c r="J3619" s="864" t="s">
        <v>6858</v>
      </c>
      <c r="K3619" s="865">
        <v>1</v>
      </c>
      <c r="L3619" s="761">
        <v>12</v>
      </c>
      <c r="M3619" s="866">
        <v>72000</v>
      </c>
      <c r="N3619" s="456">
        <v>1</v>
      </c>
      <c r="O3619" s="761">
        <v>6</v>
      </c>
      <c r="P3619" s="451">
        <v>37277.599999999999</v>
      </c>
      <c r="Q3619" s="323"/>
    </row>
    <row r="3620" spans="1:17" s="770" customFormat="1" ht="24">
      <c r="A3620" s="731" t="s">
        <v>18647</v>
      </c>
      <c r="B3620" s="693" t="s">
        <v>7484</v>
      </c>
      <c r="C3620" s="667" t="s">
        <v>73</v>
      </c>
      <c r="D3620" s="736" t="s">
        <v>6860</v>
      </c>
      <c r="E3620" s="740">
        <v>14000</v>
      </c>
      <c r="F3620" s="714">
        <v>10286551</v>
      </c>
      <c r="G3620" s="736" t="s">
        <v>6861</v>
      </c>
      <c r="H3620" s="685" t="s">
        <v>3554</v>
      </c>
      <c r="I3620" s="685" t="s">
        <v>6476</v>
      </c>
      <c r="J3620" s="864" t="s">
        <v>6860</v>
      </c>
      <c r="K3620" s="865">
        <v>1</v>
      </c>
      <c r="L3620" s="761">
        <v>2</v>
      </c>
      <c r="M3620" s="866">
        <v>28000</v>
      </c>
      <c r="N3620" s="456">
        <v>0</v>
      </c>
      <c r="O3620" s="761">
        <v>0</v>
      </c>
      <c r="P3620" s="451">
        <v>0</v>
      </c>
      <c r="Q3620" s="323"/>
    </row>
    <row r="3621" spans="1:17" s="770" customFormat="1" ht="24">
      <c r="A3621" s="731" t="s">
        <v>18647</v>
      </c>
      <c r="B3621" s="693" t="s">
        <v>7484</v>
      </c>
      <c r="C3621" s="667" t="s">
        <v>73</v>
      </c>
      <c r="D3621" s="736" t="s">
        <v>6862</v>
      </c>
      <c r="E3621" s="740">
        <v>9300</v>
      </c>
      <c r="F3621" s="714">
        <v>43314001</v>
      </c>
      <c r="G3621" s="736" t="s">
        <v>6863</v>
      </c>
      <c r="H3621" s="685" t="s">
        <v>1696</v>
      </c>
      <c r="I3621" s="685" t="s">
        <v>6476</v>
      </c>
      <c r="J3621" s="864" t="s">
        <v>6862</v>
      </c>
      <c r="K3621" s="865">
        <v>1</v>
      </c>
      <c r="L3621" s="761">
        <v>1</v>
      </c>
      <c r="M3621" s="866">
        <v>1240</v>
      </c>
      <c r="N3621" s="456">
        <v>0</v>
      </c>
      <c r="O3621" s="761">
        <v>0</v>
      </c>
      <c r="P3621" s="451">
        <v>0</v>
      </c>
      <c r="Q3621" s="323"/>
    </row>
    <row r="3622" spans="1:17" s="770" customFormat="1" ht="48">
      <c r="A3622" s="731" t="s">
        <v>18647</v>
      </c>
      <c r="B3622" s="693" t="s">
        <v>7484</v>
      </c>
      <c r="C3622" s="667" t="s">
        <v>73</v>
      </c>
      <c r="D3622" s="736" t="s">
        <v>6864</v>
      </c>
      <c r="E3622" s="740">
        <v>9300</v>
      </c>
      <c r="F3622" s="714">
        <v>45155561</v>
      </c>
      <c r="G3622" s="736" t="s">
        <v>6865</v>
      </c>
      <c r="H3622" s="685" t="s">
        <v>6815</v>
      </c>
      <c r="I3622" s="685" t="s">
        <v>6476</v>
      </c>
      <c r="J3622" s="864" t="s">
        <v>6864</v>
      </c>
      <c r="K3622" s="865">
        <v>1</v>
      </c>
      <c r="L3622" s="761">
        <v>8</v>
      </c>
      <c r="M3622" s="866">
        <v>74400</v>
      </c>
      <c r="N3622" s="456">
        <v>0</v>
      </c>
      <c r="O3622" s="761">
        <v>0</v>
      </c>
      <c r="P3622" s="451">
        <v>0</v>
      </c>
      <c r="Q3622" s="323"/>
    </row>
    <row r="3623" spans="1:17" s="770" customFormat="1" ht="48">
      <c r="A3623" s="731" t="s">
        <v>18647</v>
      </c>
      <c r="B3623" s="693" t="s">
        <v>7484</v>
      </c>
      <c r="C3623" s="667" t="s">
        <v>73</v>
      </c>
      <c r="D3623" s="736" t="s">
        <v>6804</v>
      </c>
      <c r="E3623" s="740">
        <v>9300</v>
      </c>
      <c r="F3623" s="714">
        <v>41329599</v>
      </c>
      <c r="G3623" s="736" t="s">
        <v>6866</v>
      </c>
      <c r="H3623" s="685" t="s">
        <v>6867</v>
      </c>
      <c r="I3623" s="685" t="s">
        <v>6476</v>
      </c>
      <c r="J3623" s="864" t="s">
        <v>6804</v>
      </c>
      <c r="K3623" s="865">
        <v>1</v>
      </c>
      <c r="L3623" s="761">
        <v>12</v>
      </c>
      <c r="M3623" s="866">
        <v>111600</v>
      </c>
      <c r="N3623" s="456">
        <v>1</v>
      </c>
      <c r="O3623" s="761">
        <v>6</v>
      </c>
      <c r="P3623" s="451">
        <v>57077.599999999999</v>
      </c>
      <c r="Q3623" s="323"/>
    </row>
    <row r="3624" spans="1:17" s="770" customFormat="1" ht="36">
      <c r="A3624" s="731" t="s">
        <v>18647</v>
      </c>
      <c r="B3624" s="693" t="s">
        <v>7484</v>
      </c>
      <c r="C3624" s="667" t="s">
        <v>73</v>
      </c>
      <c r="D3624" s="736" t="s">
        <v>6478</v>
      </c>
      <c r="E3624" s="740">
        <v>4200</v>
      </c>
      <c r="F3624" s="714">
        <v>73315621</v>
      </c>
      <c r="G3624" s="736" t="s">
        <v>6868</v>
      </c>
      <c r="H3624" s="685" t="s">
        <v>6869</v>
      </c>
      <c r="I3624" s="685" t="s">
        <v>6476</v>
      </c>
      <c r="J3624" s="864" t="s">
        <v>6478</v>
      </c>
      <c r="K3624" s="865">
        <v>1</v>
      </c>
      <c r="L3624" s="761">
        <v>2</v>
      </c>
      <c r="M3624" s="866">
        <v>8400</v>
      </c>
      <c r="N3624" s="456">
        <v>0</v>
      </c>
      <c r="O3624" s="761">
        <v>0</v>
      </c>
      <c r="P3624" s="451">
        <v>0</v>
      </c>
      <c r="Q3624" s="323"/>
    </row>
    <row r="3625" spans="1:17" s="770" customFormat="1" ht="36">
      <c r="A3625" s="731" t="s">
        <v>18647</v>
      </c>
      <c r="B3625" s="693" t="s">
        <v>7484</v>
      </c>
      <c r="C3625" s="667" t="s">
        <v>73</v>
      </c>
      <c r="D3625" s="736" t="s">
        <v>6870</v>
      </c>
      <c r="E3625" s="740">
        <v>11000</v>
      </c>
      <c r="F3625" s="714">
        <v>23979405</v>
      </c>
      <c r="G3625" s="736" t="s">
        <v>6871</v>
      </c>
      <c r="H3625" s="685" t="s">
        <v>6541</v>
      </c>
      <c r="I3625" s="685" t="s">
        <v>6476</v>
      </c>
      <c r="J3625" s="864" t="s">
        <v>6870</v>
      </c>
      <c r="K3625" s="865">
        <v>1</v>
      </c>
      <c r="L3625" s="761">
        <v>12</v>
      </c>
      <c r="M3625" s="866">
        <v>132000</v>
      </c>
      <c r="N3625" s="456">
        <v>1</v>
      </c>
      <c r="O3625" s="761">
        <v>6</v>
      </c>
      <c r="P3625" s="451">
        <v>67277.600000000006</v>
      </c>
      <c r="Q3625" s="323"/>
    </row>
    <row r="3626" spans="1:17" s="770" customFormat="1" ht="24">
      <c r="A3626" s="731" t="s">
        <v>18647</v>
      </c>
      <c r="B3626" s="693" t="s">
        <v>7484</v>
      </c>
      <c r="C3626" s="667" t="s">
        <v>73</v>
      </c>
      <c r="D3626" s="736" t="s">
        <v>6516</v>
      </c>
      <c r="E3626" s="740">
        <v>6000</v>
      </c>
      <c r="F3626" s="714">
        <v>42392009</v>
      </c>
      <c r="G3626" s="736" t="s">
        <v>6872</v>
      </c>
      <c r="H3626" s="685" t="s">
        <v>6518</v>
      </c>
      <c r="I3626" s="685" t="s">
        <v>6476</v>
      </c>
      <c r="J3626" s="864" t="s">
        <v>6516</v>
      </c>
      <c r="K3626" s="865">
        <v>1</v>
      </c>
      <c r="L3626" s="761">
        <v>12</v>
      </c>
      <c r="M3626" s="866">
        <v>72000</v>
      </c>
      <c r="N3626" s="456">
        <v>1</v>
      </c>
      <c r="O3626" s="761">
        <v>6</v>
      </c>
      <c r="P3626" s="451">
        <v>37277.599999999999</v>
      </c>
      <c r="Q3626" s="323"/>
    </row>
    <row r="3627" spans="1:17" s="770" customFormat="1" ht="24">
      <c r="A3627" s="731" t="s">
        <v>18647</v>
      </c>
      <c r="B3627" s="693" t="s">
        <v>7484</v>
      </c>
      <c r="C3627" s="667" t="s">
        <v>73</v>
      </c>
      <c r="D3627" s="736" t="s">
        <v>6873</v>
      </c>
      <c r="E3627" s="740">
        <v>9300</v>
      </c>
      <c r="F3627" s="714">
        <v>248150</v>
      </c>
      <c r="G3627" s="736" t="s">
        <v>6874</v>
      </c>
      <c r="H3627" s="685" t="s">
        <v>4679</v>
      </c>
      <c r="I3627" s="685" t="s">
        <v>6476</v>
      </c>
      <c r="J3627" s="864" t="s">
        <v>6873</v>
      </c>
      <c r="K3627" s="865">
        <v>1</v>
      </c>
      <c r="L3627" s="761">
        <v>12</v>
      </c>
      <c r="M3627" s="866">
        <v>111600</v>
      </c>
      <c r="N3627" s="456">
        <v>1</v>
      </c>
      <c r="O3627" s="761">
        <v>6</v>
      </c>
      <c r="P3627" s="451">
        <v>57077.599999999999</v>
      </c>
      <c r="Q3627" s="323"/>
    </row>
    <row r="3628" spans="1:17" s="770" customFormat="1" ht="24">
      <c r="A3628" s="731" t="s">
        <v>18647</v>
      </c>
      <c r="B3628" s="693" t="s">
        <v>7484</v>
      </c>
      <c r="C3628" s="667" t="s">
        <v>73</v>
      </c>
      <c r="D3628" s="736" t="s">
        <v>6875</v>
      </c>
      <c r="E3628" s="740">
        <v>9300</v>
      </c>
      <c r="F3628" s="714">
        <v>477290</v>
      </c>
      <c r="G3628" s="736" t="s">
        <v>6876</v>
      </c>
      <c r="H3628" s="685" t="s">
        <v>6518</v>
      </c>
      <c r="I3628" s="685" t="s">
        <v>6476</v>
      </c>
      <c r="J3628" s="864" t="s">
        <v>6875</v>
      </c>
      <c r="K3628" s="865">
        <v>1</v>
      </c>
      <c r="L3628" s="761">
        <v>12</v>
      </c>
      <c r="M3628" s="866">
        <v>111600</v>
      </c>
      <c r="N3628" s="456">
        <v>1</v>
      </c>
      <c r="O3628" s="761">
        <v>6</v>
      </c>
      <c r="P3628" s="451">
        <v>57077.599999999999</v>
      </c>
      <c r="Q3628" s="323"/>
    </row>
    <row r="3629" spans="1:17" s="770" customFormat="1" ht="36">
      <c r="A3629" s="731" t="s">
        <v>18647</v>
      </c>
      <c r="B3629" s="693" t="s">
        <v>7484</v>
      </c>
      <c r="C3629" s="667" t="s">
        <v>73</v>
      </c>
      <c r="D3629" s="736" t="s">
        <v>6877</v>
      </c>
      <c r="E3629" s="740">
        <v>6000</v>
      </c>
      <c r="F3629" s="714">
        <v>40193788</v>
      </c>
      <c r="G3629" s="736" t="s">
        <v>6878</v>
      </c>
      <c r="H3629" s="685" t="s">
        <v>887</v>
      </c>
      <c r="I3629" s="685" t="s">
        <v>6476</v>
      </c>
      <c r="J3629" s="864" t="s">
        <v>6877</v>
      </c>
      <c r="K3629" s="865">
        <v>1</v>
      </c>
      <c r="L3629" s="761">
        <v>12</v>
      </c>
      <c r="M3629" s="866">
        <v>72000</v>
      </c>
      <c r="N3629" s="456">
        <v>1</v>
      </c>
      <c r="O3629" s="761">
        <v>6</v>
      </c>
      <c r="P3629" s="451">
        <v>37277.599999999999</v>
      </c>
      <c r="Q3629" s="323"/>
    </row>
    <row r="3630" spans="1:17" s="770" customFormat="1" ht="36">
      <c r="A3630" s="731" t="s">
        <v>18647</v>
      </c>
      <c r="B3630" s="693" t="s">
        <v>7484</v>
      </c>
      <c r="C3630" s="667" t="s">
        <v>73</v>
      </c>
      <c r="D3630" s="736" t="s">
        <v>6879</v>
      </c>
      <c r="E3630" s="740">
        <v>12500</v>
      </c>
      <c r="F3630" s="714">
        <v>6860287</v>
      </c>
      <c r="G3630" s="736" t="s">
        <v>6880</v>
      </c>
      <c r="H3630" s="685" t="s">
        <v>6783</v>
      </c>
      <c r="I3630" s="685" t="s">
        <v>6476</v>
      </c>
      <c r="J3630" s="864" t="s">
        <v>6879</v>
      </c>
      <c r="K3630" s="865">
        <v>1</v>
      </c>
      <c r="L3630" s="761">
        <v>12</v>
      </c>
      <c r="M3630" s="866">
        <v>150000</v>
      </c>
      <c r="N3630" s="456">
        <v>1</v>
      </c>
      <c r="O3630" s="761">
        <v>1</v>
      </c>
      <c r="P3630" s="451">
        <v>13196.6</v>
      </c>
      <c r="Q3630" s="323"/>
    </row>
    <row r="3631" spans="1:17" s="770" customFormat="1" ht="36">
      <c r="A3631" s="731" t="s">
        <v>18647</v>
      </c>
      <c r="B3631" s="693" t="s">
        <v>7484</v>
      </c>
      <c r="C3631" s="667" t="s">
        <v>73</v>
      </c>
      <c r="D3631" s="736" t="s">
        <v>6844</v>
      </c>
      <c r="E3631" s="740">
        <v>12000</v>
      </c>
      <c r="F3631" s="714">
        <v>41647256</v>
      </c>
      <c r="G3631" s="736" t="s">
        <v>6881</v>
      </c>
      <c r="H3631" s="685" t="s">
        <v>6630</v>
      </c>
      <c r="I3631" s="685" t="s">
        <v>6476</v>
      </c>
      <c r="J3631" s="864" t="s">
        <v>6844</v>
      </c>
      <c r="K3631" s="865">
        <v>1</v>
      </c>
      <c r="L3631" s="761">
        <v>12</v>
      </c>
      <c r="M3631" s="866">
        <v>144000</v>
      </c>
      <c r="N3631" s="456">
        <v>1</v>
      </c>
      <c r="O3631" s="761">
        <v>6</v>
      </c>
      <c r="P3631" s="451">
        <v>73277.600000000006</v>
      </c>
      <c r="Q3631" s="323"/>
    </row>
    <row r="3632" spans="1:17" s="770" customFormat="1" ht="36">
      <c r="A3632" s="731" t="s">
        <v>18647</v>
      </c>
      <c r="B3632" s="693" t="s">
        <v>7484</v>
      </c>
      <c r="C3632" s="667" t="s">
        <v>73</v>
      </c>
      <c r="D3632" s="736" t="s">
        <v>6563</v>
      </c>
      <c r="E3632" s="740">
        <v>7200</v>
      </c>
      <c r="F3632" s="714">
        <v>9703595</v>
      </c>
      <c r="G3632" s="736" t="s">
        <v>6882</v>
      </c>
      <c r="H3632" s="685" t="s">
        <v>6630</v>
      </c>
      <c r="I3632" s="685" t="s">
        <v>6476</v>
      </c>
      <c r="J3632" s="864" t="s">
        <v>6563</v>
      </c>
      <c r="K3632" s="865">
        <v>1</v>
      </c>
      <c r="L3632" s="761">
        <v>12</v>
      </c>
      <c r="M3632" s="866">
        <v>86400</v>
      </c>
      <c r="N3632" s="456">
        <v>1</v>
      </c>
      <c r="O3632" s="761">
        <v>6</v>
      </c>
      <c r="P3632" s="451">
        <v>44477.599999999999</v>
      </c>
      <c r="Q3632" s="323"/>
    </row>
    <row r="3633" spans="1:17" s="770" customFormat="1" ht="24">
      <c r="A3633" s="731" t="s">
        <v>18647</v>
      </c>
      <c r="B3633" s="693" t="s">
        <v>7484</v>
      </c>
      <c r="C3633" s="667" t="s">
        <v>73</v>
      </c>
      <c r="D3633" s="736" t="s">
        <v>6563</v>
      </c>
      <c r="E3633" s="740">
        <v>7200</v>
      </c>
      <c r="F3633" s="714">
        <v>45755035</v>
      </c>
      <c r="G3633" s="736" t="s">
        <v>6883</v>
      </c>
      <c r="H3633" s="685" t="s">
        <v>6699</v>
      </c>
      <c r="I3633" s="685" t="s">
        <v>6476</v>
      </c>
      <c r="J3633" s="864" t="s">
        <v>6563</v>
      </c>
      <c r="K3633" s="865">
        <v>1</v>
      </c>
      <c r="L3633" s="761">
        <v>12</v>
      </c>
      <c r="M3633" s="866">
        <v>86400</v>
      </c>
      <c r="N3633" s="456">
        <v>1</v>
      </c>
      <c r="O3633" s="761">
        <v>6</v>
      </c>
      <c r="P3633" s="451">
        <v>44477.599999999999</v>
      </c>
      <c r="Q3633" s="323"/>
    </row>
    <row r="3634" spans="1:17" s="770" customFormat="1" ht="36">
      <c r="A3634" s="731" t="s">
        <v>18647</v>
      </c>
      <c r="B3634" s="693" t="s">
        <v>7484</v>
      </c>
      <c r="C3634" s="667" t="s">
        <v>73</v>
      </c>
      <c r="D3634" s="736" t="s">
        <v>6563</v>
      </c>
      <c r="E3634" s="740">
        <v>7200</v>
      </c>
      <c r="F3634" s="714">
        <v>32962984</v>
      </c>
      <c r="G3634" s="736" t="s">
        <v>6884</v>
      </c>
      <c r="H3634" s="685" t="s">
        <v>6885</v>
      </c>
      <c r="I3634" s="685" t="s">
        <v>6476</v>
      </c>
      <c r="J3634" s="864" t="s">
        <v>6563</v>
      </c>
      <c r="K3634" s="865">
        <v>1</v>
      </c>
      <c r="L3634" s="761">
        <v>12</v>
      </c>
      <c r="M3634" s="866">
        <v>86400</v>
      </c>
      <c r="N3634" s="456">
        <v>1</v>
      </c>
      <c r="O3634" s="761">
        <v>6</v>
      </c>
      <c r="P3634" s="451">
        <v>44477.599999999999</v>
      </c>
      <c r="Q3634" s="323"/>
    </row>
    <row r="3635" spans="1:17" s="770" customFormat="1" ht="36">
      <c r="A3635" s="731" t="s">
        <v>18647</v>
      </c>
      <c r="B3635" s="693" t="s">
        <v>7484</v>
      </c>
      <c r="C3635" s="667" t="s">
        <v>73</v>
      </c>
      <c r="D3635" s="736" t="s">
        <v>6886</v>
      </c>
      <c r="E3635" s="740">
        <v>12500</v>
      </c>
      <c r="F3635" s="714">
        <v>2429203</v>
      </c>
      <c r="G3635" s="736" t="s">
        <v>6887</v>
      </c>
      <c r="H3635" s="685" t="s">
        <v>6630</v>
      </c>
      <c r="I3635" s="685" t="s">
        <v>6476</v>
      </c>
      <c r="J3635" s="864" t="s">
        <v>6886</v>
      </c>
      <c r="K3635" s="865">
        <v>1</v>
      </c>
      <c r="L3635" s="761">
        <v>6</v>
      </c>
      <c r="M3635" s="866">
        <v>75000</v>
      </c>
      <c r="N3635" s="456">
        <v>0</v>
      </c>
      <c r="O3635" s="761">
        <v>0</v>
      </c>
      <c r="P3635" s="451">
        <v>0</v>
      </c>
      <c r="Q3635" s="323"/>
    </row>
    <row r="3636" spans="1:17" s="770" customFormat="1" ht="36">
      <c r="A3636" s="731" t="s">
        <v>18647</v>
      </c>
      <c r="B3636" s="693" t="s">
        <v>7484</v>
      </c>
      <c r="C3636" s="667" t="s">
        <v>73</v>
      </c>
      <c r="D3636" s="736" t="s">
        <v>6888</v>
      </c>
      <c r="E3636" s="740">
        <v>11000</v>
      </c>
      <c r="F3636" s="714">
        <v>9593521</v>
      </c>
      <c r="G3636" s="736" t="s">
        <v>6889</v>
      </c>
      <c r="H3636" s="685" t="s">
        <v>6890</v>
      </c>
      <c r="I3636" s="685" t="s">
        <v>6476</v>
      </c>
      <c r="J3636" s="864" t="s">
        <v>6888</v>
      </c>
      <c r="K3636" s="865">
        <v>1</v>
      </c>
      <c r="L3636" s="761">
        <v>12</v>
      </c>
      <c r="M3636" s="866">
        <v>132000</v>
      </c>
      <c r="N3636" s="456">
        <v>1</v>
      </c>
      <c r="O3636" s="761">
        <v>1</v>
      </c>
      <c r="P3636" s="451">
        <v>11696.6</v>
      </c>
      <c r="Q3636" s="323"/>
    </row>
    <row r="3637" spans="1:17" s="770" customFormat="1" ht="24">
      <c r="A3637" s="731" t="s">
        <v>18647</v>
      </c>
      <c r="B3637" s="693" t="s">
        <v>7484</v>
      </c>
      <c r="C3637" s="667" t="s">
        <v>73</v>
      </c>
      <c r="D3637" s="736" t="s">
        <v>1370</v>
      </c>
      <c r="E3637" s="740">
        <v>12500</v>
      </c>
      <c r="F3637" s="714">
        <v>3506981</v>
      </c>
      <c r="G3637" s="736" t="s">
        <v>6891</v>
      </c>
      <c r="H3637" s="685" t="s">
        <v>825</v>
      </c>
      <c r="I3637" s="685" t="s">
        <v>6476</v>
      </c>
      <c r="J3637" s="864" t="s">
        <v>1370</v>
      </c>
      <c r="K3637" s="865">
        <v>1</v>
      </c>
      <c r="L3637" s="761">
        <v>6</v>
      </c>
      <c r="M3637" s="866">
        <v>75000</v>
      </c>
      <c r="N3637" s="456">
        <v>0</v>
      </c>
      <c r="O3637" s="761">
        <v>0</v>
      </c>
      <c r="P3637" s="451">
        <v>0</v>
      </c>
      <c r="Q3637" s="323"/>
    </row>
    <row r="3638" spans="1:17" s="770" customFormat="1" ht="24">
      <c r="A3638" s="731" t="s">
        <v>18647</v>
      </c>
      <c r="B3638" s="693" t="s">
        <v>7484</v>
      </c>
      <c r="C3638" s="667" t="s">
        <v>73</v>
      </c>
      <c r="D3638" s="736" t="s">
        <v>6892</v>
      </c>
      <c r="E3638" s="740">
        <v>6000</v>
      </c>
      <c r="F3638" s="714">
        <v>43238353</v>
      </c>
      <c r="G3638" s="736" t="s">
        <v>6893</v>
      </c>
      <c r="H3638" s="685" t="s">
        <v>1525</v>
      </c>
      <c r="I3638" s="685" t="s">
        <v>6476</v>
      </c>
      <c r="J3638" s="864" t="s">
        <v>6892</v>
      </c>
      <c r="K3638" s="865">
        <v>1</v>
      </c>
      <c r="L3638" s="761">
        <v>12</v>
      </c>
      <c r="M3638" s="866">
        <v>72000</v>
      </c>
      <c r="N3638" s="456">
        <v>1</v>
      </c>
      <c r="O3638" s="761">
        <v>6</v>
      </c>
      <c r="P3638" s="451">
        <v>37277.599999999999</v>
      </c>
      <c r="Q3638" s="323"/>
    </row>
    <row r="3639" spans="1:17" s="770" customFormat="1" ht="36">
      <c r="A3639" s="731" t="s">
        <v>18647</v>
      </c>
      <c r="B3639" s="693" t="s">
        <v>7484</v>
      </c>
      <c r="C3639" s="667" t="s">
        <v>73</v>
      </c>
      <c r="D3639" s="736" t="s">
        <v>6594</v>
      </c>
      <c r="E3639" s="740">
        <v>4200</v>
      </c>
      <c r="F3639" s="714">
        <v>45388615</v>
      </c>
      <c r="G3639" s="736" t="s">
        <v>6894</v>
      </c>
      <c r="H3639" s="685" t="s">
        <v>4817</v>
      </c>
      <c r="I3639" s="685" t="s">
        <v>6476</v>
      </c>
      <c r="J3639" s="864" t="s">
        <v>6594</v>
      </c>
      <c r="K3639" s="865">
        <v>1</v>
      </c>
      <c r="L3639" s="761">
        <v>12</v>
      </c>
      <c r="M3639" s="866">
        <v>50400</v>
      </c>
      <c r="N3639" s="456">
        <v>1</v>
      </c>
      <c r="O3639" s="761">
        <v>6</v>
      </c>
      <c r="P3639" s="451">
        <v>26477.599999999999</v>
      </c>
      <c r="Q3639" s="323"/>
    </row>
    <row r="3640" spans="1:17" s="770" customFormat="1" ht="36">
      <c r="A3640" s="731" t="s">
        <v>18647</v>
      </c>
      <c r="B3640" s="693" t="s">
        <v>7484</v>
      </c>
      <c r="C3640" s="667" t="s">
        <v>73</v>
      </c>
      <c r="D3640" s="736" t="s">
        <v>6599</v>
      </c>
      <c r="E3640" s="740">
        <v>11000</v>
      </c>
      <c r="F3640" s="714">
        <v>7734016</v>
      </c>
      <c r="G3640" s="736" t="s">
        <v>6895</v>
      </c>
      <c r="H3640" s="685" t="s">
        <v>6541</v>
      </c>
      <c r="I3640" s="685" t="s">
        <v>6476</v>
      </c>
      <c r="J3640" s="864" t="s">
        <v>6599</v>
      </c>
      <c r="K3640" s="865">
        <v>1</v>
      </c>
      <c r="L3640" s="761">
        <v>12</v>
      </c>
      <c r="M3640" s="866">
        <v>132000</v>
      </c>
      <c r="N3640" s="456">
        <v>1</v>
      </c>
      <c r="O3640" s="761">
        <v>6</v>
      </c>
      <c r="P3640" s="451">
        <v>67277.600000000006</v>
      </c>
      <c r="Q3640" s="323"/>
    </row>
    <row r="3641" spans="1:17" s="770" customFormat="1" ht="48">
      <c r="A3641" s="731" t="s">
        <v>18647</v>
      </c>
      <c r="B3641" s="693" t="s">
        <v>7484</v>
      </c>
      <c r="C3641" s="667" t="s">
        <v>73</v>
      </c>
      <c r="D3641" s="736" t="s">
        <v>6896</v>
      </c>
      <c r="E3641" s="740">
        <v>9300</v>
      </c>
      <c r="F3641" s="714">
        <v>7357579</v>
      </c>
      <c r="G3641" s="736" t="s">
        <v>6897</v>
      </c>
      <c r="H3641" s="685" t="s">
        <v>6898</v>
      </c>
      <c r="I3641" s="685" t="s">
        <v>6476</v>
      </c>
      <c r="J3641" s="864" t="s">
        <v>6896</v>
      </c>
      <c r="K3641" s="865">
        <v>1</v>
      </c>
      <c r="L3641" s="761">
        <v>12</v>
      </c>
      <c r="M3641" s="866">
        <v>111600</v>
      </c>
      <c r="N3641" s="456">
        <v>1</v>
      </c>
      <c r="O3641" s="761">
        <v>6</v>
      </c>
      <c r="P3641" s="451">
        <v>57077.599999999999</v>
      </c>
      <c r="Q3641" s="323"/>
    </row>
    <row r="3642" spans="1:17" s="770" customFormat="1" ht="24">
      <c r="A3642" s="731" t="s">
        <v>18647</v>
      </c>
      <c r="B3642" s="693" t="s">
        <v>7484</v>
      </c>
      <c r="C3642" s="667" t="s">
        <v>73</v>
      </c>
      <c r="D3642" s="736" t="s">
        <v>6899</v>
      </c>
      <c r="E3642" s="740">
        <v>12500</v>
      </c>
      <c r="F3642" s="714">
        <v>41940089</v>
      </c>
      <c r="G3642" s="736" t="s">
        <v>6900</v>
      </c>
      <c r="H3642" s="685" t="s">
        <v>6541</v>
      </c>
      <c r="I3642" s="685" t="s">
        <v>6476</v>
      </c>
      <c r="J3642" s="864" t="s">
        <v>6899</v>
      </c>
      <c r="K3642" s="865">
        <v>1</v>
      </c>
      <c r="L3642" s="761">
        <v>10</v>
      </c>
      <c r="M3642" s="866">
        <v>150000</v>
      </c>
      <c r="N3642" s="456">
        <v>0</v>
      </c>
      <c r="O3642" s="761">
        <v>0</v>
      </c>
      <c r="P3642" s="451">
        <v>0</v>
      </c>
      <c r="Q3642" s="323"/>
    </row>
    <row r="3643" spans="1:17" s="770" customFormat="1" ht="24">
      <c r="A3643" s="731" t="s">
        <v>18647</v>
      </c>
      <c r="B3643" s="693" t="s">
        <v>7484</v>
      </c>
      <c r="C3643" s="667" t="s">
        <v>73</v>
      </c>
      <c r="D3643" s="736" t="s">
        <v>6821</v>
      </c>
      <c r="E3643" s="740">
        <v>7200</v>
      </c>
      <c r="F3643" s="714">
        <v>9783630</v>
      </c>
      <c r="G3643" s="736" t="s">
        <v>6901</v>
      </c>
      <c r="H3643" s="685" t="s">
        <v>887</v>
      </c>
      <c r="I3643" s="685" t="s">
        <v>6476</v>
      </c>
      <c r="J3643" s="864" t="s">
        <v>6821</v>
      </c>
      <c r="K3643" s="865">
        <v>1</v>
      </c>
      <c r="L3643" s="761">
        <v>12</v>
      </c>
      <c r="M3643" s="866">
        <v>86400</v>
      </c>
      <c r="N3643" s="456">
        <v>1</v>
      </c>
      <c r="O3643" s="761">
        <v>6</v>
      </c>
      <c r="P3643" s="451">
        <v>44477.599999999999</v>
      </c>
      <c r="Q3643" s="323"/>
    </row>
    <row r="3644" spans="1:17" s="770" customFormat="1" ht="24">
      <c r="A3644" s="731" t="s">
        <v>18647</v>
      </c>
      <c r="B3644" s="693" t="s">
        <v>7484</v>
      </c>
      <c r="C3644" s="667" t="s">
        <v>73</v>
      </c>
      <c r="D3644" s="736" t="s">
        <v>6902</v>
      </c>
      <c r="E3644" s="740">
        <v>6000</v>
      </c>
      <c r="F3644" s="714">
        <v>40081281</v>
      </c>
      <c r="G3644" s="736" t="s">
        <v>6903</v>
      </c>
      <c r="H3644" s="685" t="s">
        <v>5529</v>
      </c>
      <c r="I3644" s="685" t="s">
        <v>6476</v>
      </c>
      <c r="J3644" s="864" t="s">
        <v>6902</v>
      </c>
      <c r="K3644" s="865">
        <v>1</v>
      </c>
      <c r="L3644" s="761">
        <v>12</v>
      </c>
      <c r="M3644" s="866">
        <v>72000</v>
      </c>
      <c r="N3644" s="456">
        <v>1</v>
      </c>
      <c r="O3644" s="761">
        <v>6</v>
      </c>
      <c r="P3644" s="451">
        <v>37277.599999999999</v>
      </c>
      <c r="Q3644" s="323"/>
    </row>
    <row r="3645" spans="1:17" s="770" customFormat="1" ht="36">
      <c r="A3645" s="731" t="s">
        <v>18647</v>
      </c>
      <c r="B3645" s="693" t="s">
        <v>7484</v>
      </c>
      <c r="C3645" s="667" t="s">
        <v>73</v>
      </c>
      <c r="D3645" s="736" t="s">
        <v>6522</v>
      </c>
      <c r="E3645" s="740">
        <v>9300</v>
      </c>
      <c r="F3645" s="714">
        <v>40915666</v>
      </c>
      <c r="G3645" s="736" t="s">
        <v>6904</v>
      </c>
      <c r="H3645" s="685" t="s">
        <v>887</v>
      </c>
      <c r="I3645" s="685" t="s">
        <v>6476</v>
      </c>
      <c r="J3645" s="864" t="s">
        <v>6522</v>
      </c>
      <c r="K3645" s="865">
        <v>1</v>
      </c>
      <c r="L3645" s="761">
        <v>7</v>
      </c>
      <c r="M3645" s="866">
        <v>65100</v>
      </c>
      <c r="N3645" s="456">
        <v>0</v>
      </c>
      <c r="O3645" s="761">
        <v>0</v>
      </c>
      <c r="P3645" s="451">
        <v>0</v>
      </c>
      <c r="Q3645" s="323"/>
    </row>
    <row r="3646" spans="1:17" s="770" customFormat="1" ht="36">
      <c r="A3646" s="731" t="s">
        <v>18647</v>
      </c>
      <c r="B3646" s="693" t="s">
        <v>7484</v>
      </c>
      <c r="C3646" s="667" t="s">
        <v>73</v>
      </c>
      <c r="D3646" s="736" t="s">
        <v>6905</v>
      </c>
      <c r="E3646" s="740">
        <v>11000</v>
      </c>
      <c r="F3646" s="714">
        <v>42714192</v>
      </c>
      <c r="G3646" s="736" t="s">
        <v>6906</v>
      </c>
      <c r="H3646" s="685" t="s">
        <v>825</v>
      </c>
      <c r="I3646" s="685" t="s">
        <v>6476</v>
      </c>
      <c r="J3646" s="864" t="s">
        <v>6905</v>
      </c>
      <c r="K3646" s="865">
        <v>1</v>
      </c>
      <c r="L3646" s="761">
        <v>5</v>
      </c>
      <c r="M3646" s="866">
        <v>55000</v>
      </c>
      <c r="N3646" s="456">
        <v>0</v>
      </c>
      <c r="O3646" s="761">
        <v>0</v>
      </c>
      <c r="P3646" s="451">
        <v>0</v>
      </c>
      <c r="Q3646" s="323"/>
    </row>
    <row r="3647" spans="1:17" s="770" customFormat="1" ht="24">
      <c r="A3647" s="731" t="s">
        <v>18647</v>
      </c>
      <c r="B3647" s="693" t="s">
        <v>7484</v>
      </c>
      <c r="C3647" s="667" t="s">
        <v>73</v>
      </c>
      <c r="D3647" s="736" t="s">
        <v>6907</v>
      </c>
      <c r="E3647" s="740">
        <v>7200</v>
      </c>
      <c r="F3647" s="714">
        <v>7454596</v>
      </c>
      <c r="G3647" s="736" t="s">
        <v>6908</v>
      </c>
      <c r="H3647" s="685" t="s">
        <v>1688</v>
      </c>
      <c r="I3647" s="685" t="s">
        <v>6476</v>
      </c>
      <c r="J3647" s="864" t="s">
        <v>6907</v>
      </c>
      <c r="K3647" s="865">
        <v>1</v>
      </c>
      <c r="L3647" s="761">
        <v>12</v>
      </c>
      <c r="M3647" s="866">
        <v>86400</v>
      </c>
      <c r="N3647" s="456">
        <v>1</v>
      </c>
      <c r="O3647" s="761">
        <v>6</v>
      </c>
      <c r="P3647" s="451">
        <v>44477.599999999999</v>
      </c>
      <c r="Q3647" s="323"/>
    </row>
    <row r="3648" spans="1:17" s="770" customFormat="1" ht="36">
      <c r="A3648" s="731" t="s">
        <v>18647</v>
      </c>
      <c r="B3648" s="693" t="s">
        <v>7484</v>
      </c>
      <c r="C3648" s="667" t="s">
        <v>73</v>
      </c>
      <c r="D3648" s="736" t="s">
        <v>6909</v>
      </c>
      <c r="E3648" s="740">
        <v>12500</v>
      </c>
      <c r="F3648" s="714">
        <v>10739199</v>
      </c>
      <c r="G3648" s="736" t="s">
        <v>6910</v>
      </c>
      <c r="H3648" s="685" t="s">
        <v>812</v>
      </c>
      <c r="I3648" s="685" t="s">
        <v>6476</v>
      </c>
      <c r="J3648" s="864" t="s">
        <v>6909</v>
      </c>
      <c r="K3648" s="865">
        <v>1</v>
      </c>
      <c r="L3648" s="761">
        <v>12</v>
      </c>
      <c r="M3648" s="866">
        <v>150000</v>
      </c>
      <c r="N3648" s="456">
        <v>1</v>
      </c>
      <c r="O3648" s="761">
        <v>6</v>
      </c>
      <c r="P3648" s="451">
        <v>76277.600000000006</v>
      </c>
      <c r="Q3648" s="323"/>
    </row>
    <row r="3649" spans="1:17" s="770" customFormat="1" ht="36">
      <c r="A3649" s="731" t="s">
        <v>18647</v>
      </c>
      <c r="B3649" s="693" t="s">
        <v>7484</v>
      </c>
      <c r="C3649" s="667" t="s">
        <v>73</v>
      </c>
      <c r="D3649" s="736" t="s">
        <v>6911</v>
      </c>
      <c r="E3649" s="740">
        <v>11000</v>
      </c>
      <c r="F3649" s="714">
        <v>40847720</v>
      </c>
      <c r="G3649" s="736" t="s">
        <v>6912</v>
      </c>
      <c r="H3649" s="685" t="s">
        <v>6630</v>
      </c>
      <c r="I3649" s="685" t="s">
        <v>6476</v>
      </c>
      <c r="J3649" s="864" t="s">
        <v>6911</v>
      </c>
      <c r="K3649" s="865">
        <v>1</v>
      </c>
      <c r="L3649" s="761">
        <v>7</v>
      </c>
      <c r="M3649" s="866">
        <v>77000</v>
      </c>
      <c r="N3649" s="456">
        <v>0</v>
      </c>
      <c r="O3649" s="761">
        <v>0</v>
      </c>
      <c r="P3649" s="451">
        <v>0</v>
      </c>
      <c r="Q3649" s="323"/>
    </row>
    <row r="3650" spans="1:17" s="770" customFormat="1" ht="48">
      <c r="A3650" s="731" t="s">
        <v>18647</v>
      </c>
      <c r="B3650" s="693" t="s">
        <v>7484</v>
      </c>
      <c r="C3650" s="667" t="s">
        <v>73</v>
      </c>
      <c r="D3650" s="736" t="s">
        <v>6913</v>
      </c>
      <c r="E3650" s="740">
        <v>11000</v>
      </c>
      <c r="F3650" s="714">
        <v>10396088</v>
      </c>
      <c r="G3650" s="736" t="s">
        <v>6914</v>
      </c>
      <c r="H3650" s="685" t="s">
        <v>6801</v>
      </c>
      <c r="I3650" s="685" t="s">
        <v>6476</v>
      </c>
      <c r="J3650" s="864" t="s">
        <v>6913</v>
      </c>
      <c r="K3650" s="865">
        <v>1</v>
      </c>
      <c r="L3650" s="761">
        <v>12</v>
      </c>
      <c r="M3650" s="866">
        <v>132000</v>
      </c>
      <c r="N3650" s="456">
        <v>1</v>
      </c>
      <c r="O3650" s="761">
        <v>6</v>
      </c>
      <c r="P3650" s="451">
        <v>67277.600000000006</v>
      </c>
      <c r="Q3650" s="323"/>
    </row>
    <row r="3651" spans="1:17" s="770" customFormat="1" ht="36">
      <c r="A3651" s="731" t="s">
        <v>18647</v>
      </c>
      <c r="B3651" s="693" t="s">
        <v>7484</v>
      </c>
      <c r="C3651" s="667" t="s">
        <v>73</v>
      </c>
      <c r="D3651" s="736" t="s">
        <v>6915</v>
      </c>
      <c r="E3651" s="740">
        <v>12500</v>
      </c>
      <c r="F3651" s="714">
        <v>41489851</v>
      </c>
      <c r="G3651" s="736" t="s">
        <v>6916</v>
      </c>
      <c r="H3651" s="685" t="s">
        <v>1688</v>
      </c>
      <c r="I3651" s="685" t="s">
        <v>6476</v>
      </c>
      <c r="J3651" s="864" t="s">
        <v>6915</v>
      </c>
      <c r="K3651" s="865">
        <v>1</v>
      </c>
      <c r="L3651" s="761">
        <v>12</v>
      </c>
      <c r="M3651" s="866">
        <v>150000</v>
      </c>
      <c r="N3651" s="456">
        <v>1</v>
      </c>
      <c r="O3651" s="761">
        <v>6</v>
      </c>
      <c r="P3651" s="451">
        <v>76277.600000000006</v>
      </c>
      <c r="Q3651" s="323"/>
    </row>
    <row r="3652" spans="1:17" s="770" customFormat="1" ht="24">
      <c r="A3652" s="731" t="s">
        <v>18647</v>
      </c>
      <c r="B3652" s="693" t="s">
        <v>7484</v>
      </c>
      <c r="C3652" s="667" t="s">
        <v>73</v>
      </c>
      <c r="D3652" s="736" t="s">
        <v>6911</v>
      </c>
      <c r="E3652" s="740">
        <v>11000</v>
      </c>
      <c r="F3652" s="714">
        <v>10632122</v>
      </c>
      <c r="G3652" s="736" t="s">
        <v>6917</v>
      </c>
      <c r="H3652" s="685" t="s">
        <v>5096</v>
      </c>
      <c r="I3652" s="685" t="s">
        <v>6476</v>
      </c>
      <c r="J3652" s="864" t="s">
        <v>6911</v>
      </c>
      <c r="K3652" s="865">
        <v>1</v>
      </c>
      <c r="L3652" s="761">
        <v>12</v>
      </c>
      <c r="M3652" s="866">
        <v>132000</v>
      </c>
      <c r="N3652" s="456">
        <v>1</v>
      </c>
      <c r="O3652" s="761">
        <v>6</v>
      </c>
      <c r="P3652" s="451">
        <v>67277.600000000006</v>
      </c>
      <c r="Q3652" s="323"/>
    </row>
    <row r="3653" spans="1:17" s="770" customFormat="1" ht="24">
      <c r="A3653" s="731" t="s">
        <v>18647</v>
      </c>
      <c r="B3653" s="693" t="s">
        <v>7484</v>
      </c>
      <c r="C3653" s="667" t="s">
        <v>73</v>
      </c>
      <c r="D3653" s="736" t="s">
        <v>6918</v>
      </c>
      <c r="E3653" s="740">
        <v>7200</v>
      </c>
      <c r="F3653" s="714">
        <v>9894870</v>
      </c>
      <c r="G3653" s="736" t="s">
        <v>6919</v>
      </c>
      <c r="H3653" s="685" t="s">
        <v>887</v>
      </c>
      <c r="I3653" s="685" t="s">
        <v>6476</v>
      </c>
      <c r="J3653" s="864" t="s">
        <v>6918</v>
      </c>
      <c r="K3653" s="865">
        <v>1</v>
      </c>
      <c r="L3653" s="761">
        <v>12</v>
      </c>
      <c r="M3653" s="866">
        <v>86400</v>
      </c>
      <c r="N3653" s="456">
        <v>1</v>
      </c>
      <c r="O3653" s="761">
        <v>6</v>
      </c>
      <c r="P3653" s="451">
        <v>44477.599999999999</v>
      </c>
      <c r="Q3653" s="323"/>
    </row>
    <row r="3654" spans="1:17" s="770" customFormat="1" ht="36">
      <c r="A3654" s="731" t="s">
        <v>18647</v>
      </c>
      <c r="B3654" s="693" t="s">
        <v>7484</v>
      </c>
      <c r="C3654" s="667" t="s">
        <v>73</v>
      </c>
      <c r="D3654" s="736" t="s">
        <v>6920</v>
      </c>
      <c r="E3654" s="740">
        <v>9300</v>
      </c>
      <c r="F3654" s="714">
        <v>10264106</v>
      </c>
      <c r="G3654" s="736" t="s">
        <v>6921</v>
      </c>
      <c r="H3654" s="685" t="s">
        <v>6922</v>
      </c>
      <c r="I3654" s="685" t="s">
        <v>6476</v>
      </c>
      <c r="J3654" s="864" t="s">
        <v>6920</v>
      </c>
      <c r="K3654" s="865">
        <v>1</v>
      </c>
      <c r="L3654" s="761">
        <v>12</v>
      </c>
      <c r="M3654" s="866">
        <v>111600</v>
      </c>
      <c r="N3654" s="456">
        <v>1</v>
      </c>
      <c r="O3654" s="761">
        <v>6</v>
      </c>
      <c r="P3654" s="451">
        <v>57077.599999999999</v>
      </c>
      <c r="Q3654" s="323"/>
    </row>
    <row r="3655" spans="1:17" s="770" customFormat="1" ht="24">
      <c r="A3655" s="731" t="s">
        <v>18647</v>
      </c>
      <c r="B3655" s="693" t="s">
        <v>7484</v>
      </c>
      <c r="C3655" s="667" t="s">
        <v>73</v>
      </c>
      <c r="D3655" s="736" t="s">
        <v>6923</v>
      </c>
      <c r="E3655" s="740">
        <v>9300</v>
      </c>
      <c r="F3655" s="714">
        <v>40285602</v>
      </c>
      <c r="G3655" s="736" t="s">
        <v>6924</v>
      </c>
      <c r="H3655" s="685" t="s">
        <v>887</v>
      </c>
      <c r="I3655" s="685" t="s">
        <v>6476</v>
      </c>
      <c r="J3655" s="864" t="s">
        <v>6923</v>
      </c>
      <c r="K3655" s="865">
        <v>1</v>
      </c>
      <c r="L3655" s="761">
        <v>12</v>
      </c>
      <c r="M3655" s="866">
        <v>111600</v>
      </c>
      <c r="N3655" s="456">
        <v>1</v>
      </c>
      <c r="O3655" s="761">
        <v>6</v>
      </c>
      <c r="P3655" s="451">
        <v>57077.599999999999</v>
      </c>
      <c r="Q3655" s="323"/>
    </row>
    <row r="3656" spans="1:17" s="770" customFormat="1" ht="24">
      <c r="A3656" s="731" t="s">
        <v>18647</v>
      </c>
      <c r="B3656" s="693" t="s">
        <v>7484</v>
      </c>
      <c r="C3656" s="667" t="s">
        <v>73</v>
      </c>
      <c r="D3656" s="736" t="s">
        <v>6528</v>
      </c>
      <c r="E3656" s="740">
        <v>4200</v>
      </c>
      <c r="F3656" s="714">
        <v>44514193</v>
      </c>
      <c r="G3656" s="736" t="s">
        <v>6925</v>
      </c>
      <c r="H3656" s="685" t="s">
        <v>4175</v>
      </c>
      <c r="I3656" s="685" t="s">
        <v>6476</v>
      </c>
      <c r="J3656" s="864" t="s">
        <v>6528</v>
      </c>
      <c r="K3656" s="865">
        <v>1</v>
      </c>
      <c r="L3656" s="761">
        <v>6</v>
      </c>
      <c r="M3656" s="866">
        <v>25200</v>
      </c>
      <c r="N3656" s="456">
        <v>0</v>
      </c>
      <c r="O3656" s="761">
        <v>0</v>
      </c>
      <c r="P3656" s="451">
        <v>0</v>
      </c>
      <c r="Q3656" s="323"/>
    </row>
    <row r="3657" spans="1:17" s="770" customFormat="1" ht="36">
      <c r="A3657" s="731" t="s">
        <v>18647</v>
      </c>
      <c r="B3657" s="693" t="s">
        <v>7484</v>
      </c>
      <c r="C3657" s="667" t="s">
        <v>73</v>
      </c>
      <c r="D3657" s="736" t="s">
        <v>6926</v>
      </c>
      <c r="E3657" s="740">
        <v>11000</v>
      </c>
      <c r="F3657" s="714">
        <v>7623539</v>
      </c>
      <c r="G3657" s="736" t="s">
        <v>6927</v>
      </c>
      <c r="H3657" s="685" t="s">
        <v>887</v>
      </c>
      <c r="I3657" s="685" t="s">
        <v>6476</v>
      </c>
      <c r="J3657" s="864" t="s">
        <v>6926</v>
      </c>
      <c r="K3657" s="865">
        <v>1</v>
      </c>
      <c r="L3657" s="761">
        <v>12</v>
      </c>
      <c r="M3657" s="866">
        <v>132000</v>
      </c>
      <c r="N3657" s="456">
        <v>1</v>
      </c>
      <c r="O3657" s="761">
        <v>6</v>
      </c>
      <c r="P3657" s="451">
        <v>67277.600000000006</v>
      </c>
      <c r="Q3657" s="323"/>
    </row>
    <row r="3658" spans="1:17" s="770" customFormat="1" ht="48">
      <c r="A3658" s="731" t="s">
        <v>18647</v>
      </c>
      <c r="B3658" s="693" t="s">
        <v>7484</v>
      </c>
      <c r="C3658" s="667" t="s">
        <v>73</v>
      </c>
      <c r="D3658" s="736" t="s">
        <v>6928</v>
      </c>
      <c r="E3658" s="740">
        <v>11000</v>
      </c>
      <c r="F3658" s="714">
        <v>7602125</v>
      </c>
      <c r="G3658" s="736" t="s">
        <v>6929</v>
      </c>
      <c r="H3658" s="685" t="s">
        <v>6730</v>
      </c>
      <c r="I3658" s="685" t="s">
        <v>6476</v>
      </c>
      <c r="J3658" s="864" t="s">
        <v>6928</v>
      </c>
      <c r="K3658" s="865">
        <v>1</v>
      </c>
      <c r="L3658" s="761">
        <v>12</v>
      </c>
      <c r="M3658" s="866">
        <v>132000</v>
      </c>
      <c r="N3658" s="456">
        <v>1</v>
      </c>
      <c r="O3658" s="761">
        <v>6</v>
      </c>
      <c r="P3658" s="451">
        <v>67277.600000000006</v>
      </c>
      <c r="Q3658" s="323"/>
    </row>
    <row r="3659" spans="1:17" s="770" customFormat="1" ht="36">
      <c r="A3659" s="731" t="s">
        <v>18647</v>
      </c>
      <c r="B3659" s="693" t="s">
        <v>7484</v>
      </c>
      <c r="C3659" s="667" t="s">
        <v>73</v>
      </c>
      <c r="D3659" s="736" t="s">
        <v>6930</v>
      </c>
      <c r="E3659" s="740">
        <v>6000</v>
      </c>
      <c r="F3659" s="714">
        <v>40849843</v>
      </c>
      <c r="G3659" s="736" t="s">
        <v>6931</v>
      </c>
      <c r="H3659" s="685" t="s">
        <v>6922</v>
      </c>
      <c r="I3659" s="685" t="s">
        <v>6476</v>
      </c>
      <c r="J3659" s="864" t="s">
        <v>6930</v>
      </c>
      <c r="K3659" s="865">
        <v>1</v>
      </c>
      <c r="L3659" s="761">
        <v>12</v>
      </c>
      <c r="M3659" s="866">
        <v>72000</v>
      </c>
      <c r="N3659" s="456">
        <v>1</v>
      </c>
      <c r="O3659" s="761">
        <v>1</v>
      </c>
      <c r="P3659" s="451">
        <v>6696.6</v>
      </c>
      <c r="Q3659" s="323"/>
    </row>
    <row r="3660" spans="1:17" s="770" customFormat="1" ht="36">
      <c r="A3660" s="731" t="s">
        <v>18647</v>
      </c>
      <c r="B3660" s="693" t="s">
        <v>7484</v>
      </c>
      <c r="C3660" s="667" t="s">
        <v>73</v>
      </c>
      <c r="D3660" s="736" t="s">
        <v>6594</v>
      </c>
      <c r="E3660" s="740">
        <v>4200</v>
      </c>
      <c r="F3660" s="714">
        <v>42974517</v>
      </c>
      <c r="G3660" s="736" t="s">
        <v>6932</v>
      </c>
      <c r="H3660" s="685" t="s">
        <v>1525</v>
      </c>
      <c r="I3660" s="685" t="s">
        <v>6476</v>
      </c>
      <c r="J3660" s="864" t="s">
        <v>6594</v>
      </c>
      <c r="K3660" s="865">
        <v>1</v>
      </c>
      <c r="L3660" s="761">
        <v>12</v>
      </c>
      <c r="M3660" s="866">
        <v>50400</v>
      </c>
      <c r="N3660" s="456">
        <v>1</v>
      </c>
      <c r="O3660" s="761">
        <v>6</v>
      </c>
      <c r="P3660" s="451">
        <v>26477.599999999999</v>
      </c>
      <c r="Q3660" s="323"/>
    </row>
    <row r="3661" spans="1:17" s="770" customFormat="1" ht="36">
      <c r="A3661" s="731" t="s">
        <v>18647</v>
      </c>
      <c r="B3661" s="693" t="s">
        <v>7484</v>
      </c>
      <c r="C3661" s="667" t="s">
        <v>73</v>
      </c>
      <c r="D3661" s="736" t="s">
        <v>6594</v>
      </c>
      <c r="E3661" s="740">
        <v>4200</v>
      </c>
      <c r="F3661" s="714">
        <v>44000763</v>
      </c>
      <c r="G3661" s="736" t="s">
        <v>6933</v>
      </c>
      <c r="H3661" s="685" t="s">
        <v>2631</v>
      </c>
      <c r="I3661" s="685" t="s">
        <v>6476</v>
      </c>
      <c r="J3661" s="864" t="s">
        <v>6594</v>
      </c>
      <c r="K3661" s="865">
        <v>1</v>
      </c>
      <c r="L3661" s="761">
        <v>12</v>
      </c>
      <c r="M3661" s="866">
        <v>50400</v>
      </c>
      <c r="N3661" s="456">
        <v>1</v>
      </c>
      <c r="O3661" s="761">
        <v>6</v>
      </c>
      <c r="P3661" s="451">
        <v>26477.599999999999</v>
      </c>
      <c r="Q3661" s="323"/>
    </row>
    <row r="3662" spans="1:17" s="770" customFormat="1" ht="36">
      <c r="A3662" s="731" t="s">
        <v>18647</v>
      </c>
      <c r="B3662" s="693" t="s">
        <v>7484</v>
      </c>
      <c r="C3662" s="667" t="s">
        <v>73</v>
      </c>
      <c r="D3662" s="736" t="s">
        <v>6934</v>
      </c>
      <c r="E3662" s="740">
        <v>9300</v>
      </c>
      <c r="F3662" s="714">
        <v>41819816</v>
      </c>
      <c r="G3662" s="736" t="s">
        <v>6935</v>
      </c>
      <c r="H3662" s="685" t="s">
        <v>4216</v>
      </c>
      <c r="I3662" s="685" t="s">
        <v>6476</v>
      </c>
      <c r="J3662" s="864" t="s">
        <v>6934</v>
      </c>
      <c r="K3662" s="865">
        <v>1</v>
      </c>
      <c r="L3662" s="761">
        <v>12</v>
      </c>
      <c r="M3662" s="866">
        <v>111600</v>
      </c>
      <c r="N3662" s="456">
        <v>1</v>
      </c>
      <c r="O3662" s="761">
        <v>6</v>
      </c>
      <c r="P3662" s="451">
        <v>57077.599999999999</v>
      </c>
      <c r="Q3662" s="323"/>
    </row>
    <row r="3663" spans="1:17" s="770" customFormat="1" ht="36">
      <c r="A3663" s="731" t="s">
        <v>18647</v>
      </c>
      <c r="B3663" s="693" t="s">
        <v>7484</v>
      </c>
      <c r="C3663" s="667" t="s">
        <v>73</v>
      </c>
      <c r="D3663" s="736" t="s">
        <v>6936</v>
      </c>
      <c r="E3663" s="740">
        <v>12500</v>
      </c>
      <c r="F3663" s="714">
        <v>9980553</v>
      </c>
      <c r="G3663" s="736" t="s">
        <v>6937</v>
      </c>
      <c r="H3663" s="685" t="s">
        <v>6938</v>
      </c>
      <c r="I3663" s="685" t="s">
        <v>921</v>
      </c>
      <c r="J3663" s="864" t="s">
        <v>6936</v>
      </c>
      <c r="K3663" s="865">
        <v>1</v>
      </c>
      <c r="L3663" s="761">
        <v>12</v>
      </c>
      <c r="M3663" s="866">
        <v>150000</v>
      </c>
      <c r="N3663" s="456">
        <v>1</v>
      </c>
      <c r="O3663" s="761">
        <v>6</v>
      </c>
      <c r="P3663" s="451">
        <v>76277.600000000006</v>
      </c>
      <c r="Q3663" s="323"/>
    </row>
    <row r="3664" spans="1:17" s="770" customFormat="1" ht="36">
      <c r="A3664" s="731" t="s">
        <v>18647</v>
      </c>
      <c r="B3664" s="693" t="s">
        <v>7484</v>
      </c>
      <c r="C3664" s="667" t="s">
        <v>73</v>
      </c>
      <c r="D3664" s="736" t="s">
        <v>6939</v>
      </c>
      <c r="E3664" s="740">
        <v>12500</v>
      </c>
      <c r="F3664" s="714">
        <v>9432435</v>
      </c>
      <c r="G3664" s="736" t="s">
        <v>6940</v>
      </c>
      <c r="H3664" s="685" t="s">
        <v>1688</v>
      </c>
      <c r="I3664" s="685" t="s">
        <v>6476</v>
      </c>
      <c r="J3664" s="864" t="s">
        <v>6939</v>
      </c>
      <c r="K3664" s="865">
        <v>1</v>
      </c>
      <c r="L3664" s="761">
        <v>12</v>
      </c>
      <c r="M3664" s="866">
        <v>150000</v>
      </c>
      <c r="N3664" s="456">
        <v>1</v>
      </c>
      <c r="O3664" s="761">
        <v>6</v>
      </c>
      <c r="P3664" s="451">
        <v>76277.600000000006</v>
      </c>
      <c r="Q3664" s="323"/>
    </row>
    <row r="3665" spans="1:17" s="770" customFormat="1" ht="36">
      <c r="A3665" s="731" t="s">
        <v>18647</v>
      </c>
      <c r="B3665" s="693" t="s">
        <v>7484</v>
      </c>
      <c r="C3665" s="667" t="s">
        <v>73</v>
      </c>
      <c r="D3665" s="736" t="s">
        <v>6599</v>
      </c>
      <c r="E3665" s="740">
        <v>11000</v>
      </c>
      <c r="F3665" s="714">
        <v>16704972</v>
      </c>
      <c r="G3665" s="736" t="s">
        <v>6941</v>
      </c>
      <c r="H3665" s="685" t="s">
        <v>6630</v>
      </c>
      <c r="I3665" s="685" t="s">
        <v>6476</v>
      </c>
      <c r="J3665" s="864" t="s">
        <v>6599</v>
      </c>
      <c r="K3665" s="865">
        <v>1</v>
      </c>
      <c r="L3665" s="761">
        <v>12</v>
      </c>
      <c r="M3665" s="866">
        <v>132000</v>
      </c>
      <c r="N3665" s="456">
        <v>1</v>
      </c>
      <c r="O3665" s="761">
        <v>6</v>
      </c>
      <c r="P3665" s="451">
        <v>67277.600000000006</v>
      </c>
      <c r="Q3665" s="323"/>
    </row>
    <row r="3666" spans="1:17" s="770" customFormat="1" ht="36">
      <c r="A3666" s="731" t="s">
        <v>18647</v>
      </c>
      <c r="B3666" s="693" t="s">
        <v>7484</v>
      </c>
      <c r="C3666" s="667" t="s">
        <v>73</v>
      </c>
      <c r="D3666" s="736" t="s">
        <v>6599</v>
      </c>
      <c r="E3666" s="740">
        <v>11000</v>
      </c>
      <c r="F3666" s="714">
        <v>42390802</v>
      </c>
      <c r="G3666" s="736" t="s">
        <v>6942</v>
      </c>
      <c r="H3666" s="685" t="s">
        <v>6541</v>
      </c>
      <c r="I3666" s="685" t="s">
        <v>6476</v>
      </c>
      <c r="J3666" s="864" t="s">
        <v>6599</v>
      </c>
      <c r="K3666" s="865">
        <v>1</v>
      </c>
      <c r="L3666" s="761">
        <v>12</v>
      </c>
      <c r="M3666" s="866">
        <v>132000</v>
      </c>
      <c r="N3666" s="456">
        <v>1</v>
      </c>
      <c r="O3666" s="761">
        <v>6</v>
      </c>
      <c r="P3666" s="451">
        <v>67277.600000000006</v>
      </c>
      <c r="Q3666" s="323"/>
    </row>
    <row r="3667" spans="1:17" s="770" customFormat="1" ht="84">
      <c r="A3667" s="731" t="s">
        <v>18647</v>
      </c>
      <c r="B3667" s="693" t="s">
        <v>7484</v>
      </c>
      <c r="C3667" s="667" t="s">
        <v>73</v>
      </c>
      <c r="D3667" s="736" t="s">
        <v>6599</v>
      </c>
      <c r="E3667" s="740">
        <v>11000</v>
      </c>
      <c r="F3667" s="714">
        <v>15452502</v>
      </c>
      <c r="G3667" s="736" t="s">
        <v>6943</v>
      </c>
      <c r="H3667" s="685" t="s">
        <v>6944</v>
      </c>
      <c r="I3667" s="685" t="s">
        <v>921</v>
      </c>
      <c r="J3667" s="864" t="s">
        <v>6599</v>
      </c>
      <c r="K3667" s="865">
        <v>1</v>
      </c>
      <c r="L3667" s="761">
        <v>12</v>
      </c>
      <c r="M3667" s="866">
        <v>132000</v>
      </c>
      <c r="N3667" s="456">
        <v>1</v>
      </c>
      <c r="O3667" s="761">
        <v>6</v>
      </c>
      <c r="P3667" s="451">
        <v>67277.600000000006</v>
      </c>
      <c r="Q3667" s="323"/>
    </row>
    <row r="3668" spans="1:17" s="770" customFormat="1" ht="36">
      <c r="A3668" s="731" t="s">
        <v>18647</v>
      </c>
      <c r="B3668" s="693" t="s">
        <v>7484</v>
      </c>
      <c r="C3668" s="667" t="s">
        <v>73</v>
      </c>
      <c r="D3668" s="736" t="s">
        <v>6945</v>
      </c>
      <c r="E3668" s="740">
        <v>9300</v>
      </c>
      <c r="F3668" s="714">
        <v>40384820</v>
      </c>
      <c r="G3668" s="736" t="s">
        <v>6946</v>
      </c>
      <c r="H3668" s="685" t="s">
        <v>825</v>
      </c>
      <c r="I3668" s="685" t="s">
        <v>6476</v>
      </c>
      <c r="J3668" s="864" t="s">
        <v>6945</v>
      </c>
      <c r="K3668" s="865">
        <v>1</v>
      </c>
      <c r="L3668" s="761">
        <v>12</v>
      </c>
      <c r="M3668" s="866">
        <v>111600</v>
      </c>
      <c r="N3668" s="456">
        <v>1</v>
      </c>
      <c r="O3668" s="761">
        <v>1</v>
      </c>
      <c r="P3668" s="451">
        <v>9996.6</v>
      </c>
      <c r="Q3668" s="323"/>
    </row>
    <row r="3669" spans="1:17" s="770" customFormat="1" ht="24">
      <c r="A3669" s="731" t="s">
        <v>18647</v>
      </c>
      <c r="B3669" s="693" t="s">
        <v>7484</v>
      </c>
      <c r="C3669" s="667" t="s">
        <v>73</v>
      </c>
      <c r="D3669" s="736" t="s">
        <v>6500</v>
      </c>
      <c r="E3669" s="740">
        <v>9300</v>
      </c>
      <c r="F3669" s="714">
        <v>41456356</v>
      </c>
      <c r="G3669" s="736" t="s">
        <v>6947</v>
      </c>
      <c r="H3669" s="685" t="s">
        <v>1688</v>
      </c>
      <c r="I3669" s="685" t="s">
        <v>6476</v>
      </c>
      <c r="J3669" s="864" t="s">
        <v>6500</v>
      </c>
      <c r="K3669" s="865">
        <v>1</v>
      </c>
      <c r="L3669" s="761">
        <v>9</v>
      </c>
      <c r="M3669" s="866">
        <v>111600</v>
      </c>
      <c r="N3669" s="456">
        <v>0</v>
      </c>
      <c r="O3669" s="761">
        <v>0</v>
      </c>
      <c r="P3669" s="451">
        <v>0</v>
      </c>
      <c r="Q3669" s="323"/>
    </row>
    <row r="3670" spans="1:17" s="770" customFormat="1" ht="24">
      <c r="A3670" s="731" t="s">
        <v>18647</v>
      </c>
      <c r="B3670" s="693" t="s">
        <v>7484</v>
      </c>
      <c r="C3670" s="667" t="s">
        <v>73</v>
      </c>
      <c r="D3670" s="736" t="s">
        <v>6948</v>
      </c>
      <c r="E3670" s="740">
        <v>7200</v>
      </c>
      <c r="F3670" s="714">
        <v>40016634</v>
      </c>
      <c r="G3670" s="736" t="s">
        <v>6949</v>
      </c>
      <c r="H3670" s="685" t="s">
        <v>1688</v>
      </c>
      <c r="I3670" s="685" t="s">
        <v>6476</v>
      </c>
      <c r="J3670" s="864" t="s">
        <v>6948</v>
      </c>
      <c r="K3670" s="865">
        <v>1</v>
      </c>
      <c r="L3670" s="761">
        <v>6</v>
      </c>
      <c r="M3670" s="866">
        <v>43200</v>
      </c>
      <c r="N3670" s="456">
        <v>0</v>
      </c>
      <c r="O3670" s="761">
        <v>0</v>
      </c>
      <c r="P3670" s="451">
        <v>0</v>
      </c>
      <c r="Q3670" s="323"/>
    </row>
    <row r="3671" spans="1:17" s="770" customFormat="1" ht="36">
      <c r="A3671" s="731" t="s">
        <v>18647</v>
      </c>
      <c r="B3671" s="693" t="s">
        <v>7484</v>
      </c>
      <c r="C3671" s="667" t="s">
        <v>73</v>
      </c>
      <c r="D3671" s="736" t="s">
        <v>6950</v>
      </c>
      <c r="E3671" s="740">
        <v>12500</v>
      </c>
      <c r="F3671" s="714">
        <v>7482393</v>
      </c>
      <c r="G3671" s="736" t="s">
        <v>6951</v>
      </c>
      <c r="H3671" s="685" t="s">
        <v>6505</v>
      </c>
      <c r="I3671" s="685" t="s">
        <v>6476</v>
      </c>
      <c r="J3671" s="864" t="s">
        <v>6950</v>
      </c>
      <c r="K3671" s="865">
        <v>1</v>
      </c>
      <c r="L3671" s="761">
        <v>12</v>
      </c>
      <c r="M3671" s="866">
        <v>150000</v>
      </c>
      <c r="N3671" s="456">
        <v>1</v>
      </c>
      <c r="O3671" s="761">
        <v>6</v>
      </c>
      <c r="P3671" s="451">
        <v>76277.600000000006</v>
      </c>
      <c r="Q3671" s="323"/>
    </row>
    <row r="3672" spans="1:17" s="770" customFormat="1" ht="36">
      <c r="A3672" s="731" t="s">
        <v>18647</v>
      </c>
      <c r="B3672" s="693" t="s">
        <v>7484</v>
      </c>
      <c r="C3672" s="667" t="s">
        <v>73</v>
      </c>
      <c r="D3672" s="736" t="s">
        <v>6633</v>
      </c>
      <c r="E3672" s="740">
        <v>11000</v>
      </c>
      <c r="F3672" s="714">
        <v>8155649</v>
      </c>
      <c r="G3672" s="736" t="s">
        <v>6952</v>
      </c>
      <c r="H3672" s="685" t="s">
        <v>6783</v>
      </c>
      <c r="I3672" s="685" t="s">
        <v>6476</v>
      </c>
      <c r="J3672" s="864" t="s">
        <v>6633</v>
      </c>
      <c r="K3672" s="865">
        <v>1</v>
      </c>
      <c r="L3672" s="761">
        <v>12</v>
      </c>
      <c r="M3672" s="866">
        <v>132000</v>
      </c>
      <c r="N3672" s="456">
        <v>1</v>
      </c>
      <c r="O3672" s="761">
        <v>6</v>
      </c>
      <c r="P3672" s="451">
        <v>67277.600000000006</v>
      </c>
      <c r="Q3672" s="323"/>
    </row>
    <row r="3673" spans="1:17" s="770" customFormat="1" ht="36">
      <c r="A3673" s="731" t="s">
        <v>18647</v>
      </c>
      <c r="B3673" s="693" t="s">
        <v>7484</v>
      </c>
      <c r="C3673" s="667" t="s">
        <v>73</v>
      </c>
      <c r="D3673" s="736" t="s">
        <v>6953</v>
      </c>
      <c r="E3673" s="740">
        <v>4200</v>
      </c>
      <c r="F3673" s="714">
        <v>43611260</v>
      </c>
      <c r="G3673" s="736" t="s">
        <v>6954</v>
      </c>
      <c r="H3673" s="685" t="s">
        <v>825</v>
      </c>
      <c r="I3673" s="685" t="s">
        <v>6476</v>
      </c>
      <c r="J3673" s="864" t="s">
        <v>6953</v>
      </c>
      <c r="K3673" s="865">
        <v>1</v>
      </c>
      <c r="L3673" s="761">
        <v>12</v>
      </c>
      <c r="M3673" s="866">
        <v>50400</v>
      </c>
      <c r="N3673" s="456">
        <v>1</v>
      </c>
      <c r="O3673" s="761">
        <v>6</v>
      </c>
      <c r="P3673" s="451">
        <v>26477.599999999999</v>
      </c>
      <c r="Q3673" s="323"/>
    </row>
    <row r="3674" spans="1:17" s="770" customFormat="1" ht="24">
      <c r="A3674" s="731" t="s">
        <v>18647</v>
      </c>
      <c r="B3674" s="693" t="s">
        <v>7484</v>
      </c>
      <c r="C3674" s="667" t="s">
        <v>73</v>
      </c>
      <c r="D3674" s="736" t="s">
        <v>6955</v>
      </c>
      <c r="E3674" s="740">
        <v>12500</v>
      </c>
      <c r="F3674" s="714">
        <v>8758094</v>
      </c>
      <c r="G3674" s="736" t="s">
        <v>6956</v>
      </c>
      <c r="H3674" s="685" t="s">
        <v>1688</v>
      </c>
      <c r="I3674" s="685" t="s">
        <v>6476</v>
      </c>
      <c r="J3674" s="864" t="s">
        <v>6955</v>
      </c>
      <c r="K3674" s="865">
        <v>1</v>
      </c>
      <c r="L3674" s="761">
        <v>12</v>
      </c>
      <c r="M3674" s="866">
        <v>150000</v>
      </c>
      <c r="N3674" s="456">
        <v>1</v>
      </c>
      <c r="O3674" s="761">
        <v>6</v>
      </c>
      <c r="P3674" s="451">
        <v>76277.600000000006</v>
      </c>
      <c r="Q3674" s="323"/>
    </row>
    <row r="3675" spans="1:17" s="770" customFormat="1" ht="36">
      <c r="A3675" s="731" t="s">
        <v>18647</v>
      </c>
      <c r="B3675" s="693" t="s">
        <v>7484</v>
      </c>
      <c r="C3675" s="667" t="s">
        <v>73</v>
      </c>
      <c r="D3675" s="736" t="s">
        <v>6599</v>
      </c>
      <c r="E3675" s="740">
        <v>11000</v>
      </c>
      <c r="F3675" s="714">
        <v>23801181</v>
      </c>
      <c r="G3675" s="736" t="s">
        <v>6957</v>
      </c>
      <c r="H3675" s="685" t="s">
        <v>6541</v>
      </c>
      <c r="I3675" s="685" t="s">
        <v>6476</v>
      </c>
      <c r="J3675" s="864" t="s">
        <v>6599</v>
      </c>
      <c r="K3675" s="865">
        <v>1</v>
      </c>
      <c r="L3675" s="761">
        <v>12</v>
      </c>
      <c r="M3675" s="866">
        <v>132000</v>
      </c>
      <c r="N3675" s="456">
        <v>1</v>
      </c>
      <c r="O3675" s="761">
        <v>6</v>
      </c>
      <c r="P3675" s="451">
        <v>67277.600000000006</v>
      </c>
      <c r="Q3675" s="323"/>
    </row>
    <row r="3676" spans="1:17" s="770" customFormat="1" ht="36">
      <c r="A3676" s="731" t="s">
        <v>18647</v>
      </c>
      <c r="B3676" s="693" t="s">
        <v>7484</v>
      </c>
      <c r="C3676" s="667" t="s">
        <v>73</v>
      </c>
      <c r="D3676" s="736" t="s">
        <v>6599</v>
      </c>
      <c r="E3676" s="740">
        <v>11000</v>
      </c>
      <c r="F3676" s="714">
        <v>21428352</v>
      </c>
      <c r="G3676" s="736" t="s">
        <v>6958</v>
      </c>
      <c r="H3676" s="685" t="s">
        <v>6630</v>
      </c>
      <c r="I3676" s="685" t="s">
        <v>6476</v>
      </c>
      <c r="J3676" s="864" t="s">
        <v>6599</v>
      </c>
      <c r="K3676" s="865">
        <v>1</v>
      </c>
      <c r="L3676" s="761">
        <v>12</v>
      </c>
      <c r="M3676" s="866">
        <v>132000</v>
      </c>
      <c r="N3676" s="456">
        <v>1</v>
      </c>
      <c r="O3676" s="761">
        <v>6</v>
      </c>
      <c r="P3676" s="451">
        <v>67277.600000000006</v>
      </c>
      <c r="Q3676" s="323"/>
    </row>
    <row r="3677" spans="1:17" s="770" customFormat="1" ht="36">
      <c r="A3677" s="731" t="s">
        <v>18647</v>
      </c>
      <c r="B3677" s="693" t="s">
        <v>7484</v>
      </c>
      <c r="C3677" s="667" t="s">
        <v>73</v>
      </c>
      <c r="D3677" s="736" t="s">
        <v>6599</v>
      </c>
      <c r="E3677" s="740">
        <v>11000</v>
      </c>
      <c r="F3677" s="714">
        <v>20720741</v>
      </c>
      <c r="G3677" s="736" t="s">
        <v>6959</v>
      </c>
      <c r="H3677" s="685" t="s">
        <v>6541</v>
      </c>
      <c r="I3677" s="685" t="s">
        <v>6476</v>
      </c>
      <c r="J3677" s="864" t="s">
        <v>6599</v>
      </c>
      <c r="K3677" s="865">
        <v>1</v>
      </c>
      <c r="L3677" s="761">
        <v>12</v>
      </c>
      <c r="M3677" s="866">
        <v>132000</v>
      </c>
      <c r="N3677" s="456">
        <v>1</v>
      </c>
      <c r="O3677" s="761">
        <v>6</v>
      </c>
      <c r="P3677" s="451">
        <v>67277.600000000006</v>
      </c>
      <c r="Q3677" s="323"/>
    </row>
    <row r="3678" spans="1:17" s="770" customFormat="1" ht="24">
      <c r="A3678" s="731" t="s">
        <v>18647</v>
      </c>
      <c r="B3678" s="693" t="s">
        <v>7484</v>
      </c>
      <c r="C3678" s="667" t="s">
        <v>73</v>
      </c>
      <c r="D3678" s="736" t="s">
        <v>6960</v>
      </c>
      <c r="E3678" s="740">
        <v>7200</v>
      </c>
      <c r="F3678" s="714">
        <v>41146531</v>
      </c>
      <c r="G3678" s="736" t="s">
        <v>6961</v>
      </c>
      <c r="H3678" s="685" t="s">
        <v>6699</v>
      </c>
      <c r="I3678" s="685" t="s">
        <v>6476</v>
      </c>
      <c r="J3678" s="864" t="s">
        <v>6960</v>
      </c>
      <c r="K3678" s="865">
        <v>1</v>
      </c>
      <c r="L3678" s="761">
        <v>12</v>
      </c>
      <c r="M3678" s="866">
        <v>86400</v>
      </c>
      <c r="N3678" s="456">
        <v>1</v>
      </c>
      <c r="O3678" s="761">
        <v>6</v>
      </c>
      <c r="P3678" s="451">
        <v>44477.599999999999</v>
      </c>
      <c r="Q3678" s="323"/>
    </row>
    <row r="3679" spans="1:17" s="770" customFormat="1" ht="24">
      <c r="A3679" s="731" t="s">
        <v>18647</v>
      </c>
      <c r="B3679" s="693" t="s">
        <v>7484</v>
      </c>
      <c r="C3679" s="667" t="s">
        <v>73</v>
      </c>
      <c r="D3679" s="736" t="s">
        <v>6962</v>
      </c>
      <c r="E3679" s="740">
        <v>9300</v>
      </c>
      <c r="F3679" s="714">
        <v>42467145</v>
      </c>
      <c r="G3679" s="736" t="s">
        <v>6963</v>
      </c>
      <c r="H3679" s="685" t="s">
        <v>2703</v>
      </c>
      <c r="I3679" s="685" t="s">
        <v>6476</v>
      </c>
      <c r="J3679" s="864" t="s">
        <v>6962</v>
      </c>
      <c r="K3679" s="865">
        <v>1</v>
      </c>
      <c r="L3679" s="761">
        <v>12</v>
      </c>
      <c r="M3679" s="866">
        <v>111600</v>
      </c>
      <c r="N3679" s="456">
        <v>1</v>
      </c>
      <c r="O3679" s="761">
        <v>6</v>
      </c>
      <c r="P3679" s="451">
        <v>57077.599999999999</v>
      </c>
      <c r="Q3679" s="323"/>
    </row>
    <row r="3680" spans="1:17" s="770" customFormat="1" ht="24">
      <c r="A3680" s="731" t="s">
        <v>18647</v>
      </c>
      <c r="B3680" s="693" t="s">
        <v>7484</v>
      </c>
      <c r="C3680" s="667" t="s">
        <v>73</v>
      </c>
      <c r="D3680" s="736" t="s">
        <v>6964</v>
      </c>
      <c r="E3680" s="740">
        <v>9300</v>
      </c>
      <c r="F3680" s="714">
        <v>45027108</v>
      </c>
      <c r="G3680" s="736" t="s">
        <v>6965</v>
      </c>
      <c r="H3680" s="685" t="s">
        <v>825</v>
      </c>
      <c r="I3680" s="685" t="s">
        <v>6476</v>
      </c>
      <c r="J3680" s="864" t="s">
        <v>6964</v>
      </c>
      <c r="K3680" s="865">
        <v>1</v>
      </c>
      <c r="L3680" s="761">
        <v>12</v>
      </c>
      <c r="M3680" s="866">
        <v>111600</v>
      </c>
      <c r="N3680" s="456">
        <v>1</v>
      </c>
      <c r="O3680" s="761">
        <v>6</v>
      </c>
      <c r="P3680" s="451">
        <v>57077.599999999999</v>
      </c>
      <c r="Q3680" s="323"/>
    </row>
    <row r="3681" spans="1:17" s="770" customFormat="1" ht="24">
      <c r="A3681" s="731" t="s">
        <v>18647</v>
      </c>
      <c r="B3681" s="693" t="s">
        <v>7484</v>
      </c>
      <c r="C3681" s="667" t="s">
        <v>73</v>
      </c>
      <c r="D3681" s="736" t="s">
        <v>6966</v>
      </c>
      <c r="E3681" s="740">
        <v>6000</v>
      </c>
      <c r="F3681" s="714">
        <v>44261516</v>
      </c>
      <c r="G3681" s="736" t="s">
        <v>6967</v>
      </c>
      <c r="H3681" s="685" t="s">
        <v>4679</v>
      </c>
      <c r="I3681" s="685" t="s">
        <v>6476</v>
      </c>
      <c r="J3681" s="864" t="s">
        <v>6966</v>
      </c>
      <c r="K3681" s="865">
        <v>1</v>
      </c>
      <c r="L3681" s="761">
        <v>12</v>
      </c>
      <c r="M3681" s="866">
        <v>72000</v>
      </c>
      <c r="N3681" s="456">
        <v>1</v>
      </c>
      <c r="O3681" s="761">
        <v>6</v>
      </c>
      <c r="P3681" s="451">
        <v>37277.599999999999</v>
      </c>
      <c r="Q3681" s="323"/>
    </row>
    <row r="3682" spans="1:17" s="770" customFormat="1" ht="36">
      <c r="A3682" s="731" t="s">
        <v>18647</v>
      </c>
      <c r="B3682" s="693" t="s">
        <v>7484</v>
      </c>
      <c r="C3682" s="667" t="s">
        <v>73</v>
      </c>
      <c r="D3682" s="736" t="s">
        <v>6568</v>
      </c>
      <c r="E3682" s="740">
        <v>9300</v>
      </c>
      <c r="F3682" s="714">
        <v>41458861</v>
      </c>
      <c r="G3682" s="736" t="s">
        <v>6968</v>
      </c>
      <c r="H3682" s="685" t="s">
        <v>6969</v>
      </c>
      <c r="I3682" s="685" t="s">
        <v>6476</v>
      </c>
      <c r="J3682" s="864" t="s">
        <v>6568</v>
      </c>
      <c r="K3682" s="865">
        <v>1</v>
      </c>
      <c r="L3682" s="761">
        <v>12</v>
      </c>
      <c r="M3682" s="866">
        <v>111600</v>
      </c>
      <c r="N3682" s="456">
        <v>1</v>
      </c>
      <c r="O3682" s="761">
        <v>6</v>
      </c>
      <c r="P3682" s="451">
        <v>57077.599999999999</v>
      </c>
      <c r="Q3682" s="323"/>
    </row>
    <row r="3683" spans="1:17" s="770" customFormat="1" ht="36">
      <c r="A3683" s="731" t="s">
        <v>18647</v>
      </c>
      <c r="B3683" s="693" t="s">
        <v>7484</v>
      </c>
      <c r="C3683" s="667" t="s">
        <v>73</v>
      </c>
      <c r="D3683" s="736" t="s">
        <v>6970</v>
      </c>
      <c r="E3683" s="740">
        <v>11000</v>
      </c>
      <c r="F3683" s="714">
        <v>7870933</v>
      </c>
      <c r="G3683" s="736" t="s">
        <v>6971</v>
      </c>
      <c r="H3683" s="685" t="s">
        <v>1841</v>
      </c>
      <c r="I3683" s="685" t="s">
        <v>6476</v>
      </c>
      <c r="J3683" s="864" t="s">
        <v>6970</v>
      </c>
      <c r="K3683" s="865">
        <v>1</v>
      </c>
      <c r="L3683" s="761">
        <v>12</v>
      </c>
      <c r="M3683" s="866">
        <v>132000</v>
      </c>
      <c r="N3683" s="456">
        <v>1</v>
      </c>
      <c r="O3683" s="761">
        <v>6</v>
      </c>
      <c r="P3683" s="451">
        <v>67277.600000000006</v>
      </c>
      <c r="Q3683" s="323"/>
    </row>
    <row r="3684" spans="1:17" s="770" customFormat="1" ht="24">
      <c r="A3684" s="731" t="s">
        <v>18647</v>
      </c>
      <c r="B3684" s="693" t="s">
        <v>7484</v>
      </c>
      <c r="C3684" s="667" t="s">
        <v>73</v>
      </c>
      <c r="D3684" s="736" t="s">
        <v>6955</v>
      </c>
      <c r="E3684" s="740">
        <v>11000</v>
      </c>
      <c r="F3684" s="714">
        <v>40927357</v>
      </c>
      <c r="G3684" s="736" t="s">
        <v>6972</v>
      </c>
      <c r="H3684" s="685" t="s">
        <v>1688</v>
      </c>
      <c r="I3684" s="685" t="s">
        <v>6476</v>
      </c>
      <c r="J3684" s="864" t="s">
        <v>6955</v>
      </c>
      <c r="K3684" s="865">
        <v>1</v>
      </c>
      <c r="L3684" s="761">
        <v>12</v>
      </c>
      <c r="M3684" s="866">
        <v>132000</v>
      </c>
      <c r="N3684" s="456">
        <v>1</v>
      </c>
      <c r="O3684" s="761">
        <v>6</v>
      </c>
      <c r="P3684" s="451">
        <v>67277.600000000006</v>
      </c>
      <c r="Q3684" s="323"/>
    </row>
    <row r="3685" spans="1:17" s="770" customFormat="1" ht="24">
      <c r="A3685" s="731" t="s">
        <v>18647</v>
      </c>
      <c r="B3685" s="693" t="s">
        <v>7484</v>
      </c>
      <c r="C3685" s="667" t="s">
        <v>73</v>
      </c>
      <c r="D3685" s="736" t="s">
        <v>4185</v>
      </c>
      <c r="E3685" s="740">
        <v>2800</v>
      </c>
      <c r="F3685" s="714">
        <v>19211861</v>
      </c>
      <c r="G3685" s="736" t="s">
        <v>6973</v>
      </c>
      <c r="H3685" s="685" t="s">
        <v>6615</v>
      </c>
      <c r="I3685" s="685" t="s">
        <v>6615</v>
      </c>
      <c r="J3685" s="864" t="s">
        <v>4185</v>
      </c>
      <c r="K3685" s="865">
        <v>1</v>
      </c>
      <c r="L3685" s="761">
        <v>12</v>
      </c>
      <c r="M3685" s="866">
        <v>33600</v>
      </c>
      <c r="N3685" s="456">
        <v>0</v>
      </c>
      <c r="O3685" s="761">
        <v>0</v>
      </c>
      <c r="P3685" s="451">
        <v>0</v>
      </c>
      <c r="Q3685" s="323"/>
    </row>
    <row r="3686" spans="1:17" s="770" customFormat="1" ht="24">
      <c r="A3686" s="731" t="s">
        <v>18647</v>
      </c>
      <c r="B3686" s="693" t="s">
        <v>7484</v>
      </c>
      <c r="C3686" s="667" t="s">
        <v>73</v>
      </c>
      <c r="D3686" s="736" t="s">
        <v>6775</v>
      </c>
      <c r="E3686" s="740">
        <v>12500</v>
      </c>
      <c r="F3686" s="714">
        <v>5644916</v>
      </c>
      <c r="G3686" s="736" t="s">
        <v>6974</v>
      </c>
      <c r="H3686" s="685" t="s">
        <v>1688</v>
      </c>
      <c r="I3686" s="685" t="s">
        <v>6476</v>
      </c>
      <c r="J3686" s="864" t="s">
        <v>6775</v>
      </c>
      <c r="K3686" s="865">
        <v>1</v>
      </c>
      <c r="L3686" s="761">
        <v>12</v>
      </c>
      <c r="M3686" s="866">
        <v>150000</v>
      </c>
      <c r="N3686" s="456">
        <v>1</v>
      </c>
      <c r="O3686" s="761">
        <v>6</v>
      </c>
      <c r="P3686" s="451">
        <v>76277.600000000006</v>
      </c>
      <c r="Q3686" s="323"/>
    </row>
    <row r="3687" spans="1:17" s="770" customFormat="1" ht="36">
      <c r="A3687" s="731" t="s">
        <v>18647</v>
      </c>
      <c r="B3687" s="693" t="s">
        <v>7484</v>
      </c>
      <c r="C3687" s="667" t="s">
        <v>73</v>
      </c>
      <c r="D3687" s="736" t="s">
        <v>6975</v>
      </c>
      <c r="E3687" s="740">
        <v>4200</v>
      </c>
      <c r="F3687" s="714">
        <v>25585047</v>
      </c>
      <c r="G3687" s="736" t="s">
        <v>6976</v>
      </c>
      <c r="H3687" s="685" t="s">
        <v>6977</v>
      </c>
      <c r="I3687" s="685" t="s">
        <v>6476</v>
      </c>
      <c r="J3687" s="864" t="s">
        <v>6975</v>
      </c>
      <c r="K3687" s="865">
        <v>1</v>
      </c>
      <c r="L3687" s="761">
        <v>12</v>
      </c>
      <c r="M3687" s="866">
        <v>50400</v>
      </c>
      <c r="N3687" s="456">
        <v>1</v>
      </c>
      <c r="O3687" s="761">
        <v>6</v>
      </c>
      <c r="P3687" s="451">
        <v>26477.599999999999</v>
      </c>
      <c r="Q3687" s="323"/>
    </row>
    <row r="3688" spans="1:17" s="770" customFormat="1" ht="48">
      <c r="A3688" s="731" t="s">
        <v>18647</v>
      </c>
      <c r="B3688" s="693" t="s">
        <v>7484</v>
      </c>
      <c r="C3688" s="667" t="s">
        <v>73</v>
      </c>
      <c r="D3688" s="736" t="s">
        <v>6978</v>
      </c>
      <c r="E3688" s="740">
        <v>12500</v>
      </c>
      <c r="F3688" s="714">
        <v>6945305</v>
      </c>
      <c r="G3688" s="736" t="s">
        <v>6979</v>
      </c>
      <c r="H3688" s="685" t="s">
        <v>6980</v>
      </c>
      <c r="I3688" s="685" t="s">
        <v>921</v>
      </c>
      <c r="J3688" s="864" t="s">
        <v>6978</v>
      </c>
      <c r="K3688" s="865">
        <v>1</v>
      </c>
      <c r="L3688" s="761">
        <v>12</v>
      </c>
      <c r="M3688" s="866">
        <v>150000</v>
      </c>
      <c r="N3688" s="456">
        <v>1</v>
      </c>
      <c r="O3688" s="761">
        <v>6</v>
      </c>
      <c r="P3688" s="451">
        <v>76277.600000000006</v>
      </c>
      <c r="Q3688" s="323"/>
    </row>
    <row r="3689" spans="1:17" s="770" customFormat="1" ht="24">
      <c r="A3689" s="731" t="s">
        <v>18647</v>
      </c>
      <c r="B3689" s="693" t="s">
        <v>7484</v>
      </c>
      <c r="C3689" s="667" t="s">
        <v>73</v>
      </c>
      <c r="D3689" s="736" t="s">
        <v>6821</v>
      </c>
      <c r="E3689" s="740">
        <v>7200</v>
      </c>
      <c r="F3689" s="714">
        <v>19261573</v>
      </c>
      <c r="G3689" s="736" t="s">
        <v>6981</v>
      </c>
      <c r="H3689" s="685" t="s">
        <v>887</v>
      </c>
      <c r="I3689" s="685" t="s">
        <v>6476</v>
      </c>
      <c r="J3689" s="864" t="s">
        <v>6821</v>
      </c>
      <c r="K3689" s="865">
        <v>1</v>
      </c>
      <c r="L3689" s="761">
        <v>12</v>
      </c>
      <c r="M3689" s="866">
        <v>86400</v>
      </c>
      <c r="N3689" s="456">
        <v>1</v>
      </c>
      <c r="O3689" s="761">
        <v>6</v>
      </c>
      <c r="P3689" s="451">
        <v>44477.599999999999</v>
      </c>
      <c r="Q3689" s="323"/>
    </row>
    <row r="3690" spans="1:17" s="770" customFormat="1" ht="24">
      <c r="A3690" s="731" t="s">
        <v>18647</v>
      </c>
      <c r="B3690" s="693" t="s">
        <v>7484</v>
      </c>
      <c r="C3690" s="667" t="s">
        <v>73</v>
      </c>
      <c r="D3690" s="736" t="s">
        <v>6982</v>
      </c>
      <c r="E3690" s="740">
        <v>7200</v>
      </c>
      <c r="F3690" s="714">
        <v>10199380</v>
      </c>
      <c r="G3690" s="736" t="s">
        <v>6983</v>
      </c>
      <c r="H3690" s="685" t="s">
        <v>887</v>
      </c>
      <c r="I3690" s="685" t="s">
        <v>6476</v>
      </c>
      <c r="J3690" s="864" t="s">
        <v>6982</v>
      </c>
      <c r="K3690" s="865">
        <v>1</v>
      </c>
      <c r="L3690" s="761">
        <v>12</v>
      </c>
      <c r="M3690" s="866">
        <v>86400</v>
      </c>
      <c r="N3690" s="456">
        <v>1</v>
      </c>
      <c r="O3690" s="761">
        <v>6</v>
      </c>
      <c r="P3690" s="451">
        <v>44477.599999999999</v>
      </c>
      <c r="Q3690" s="323"/>
    </row>
    <row r="3691" spans="1:17" s="770" customFormat="1" ht="24">
      <c r="A3691" s="731" t="s">
        <v>18647</v>
      </c>
      <c r="B3691" s="693" t="s">
        <v>7484</v>
      </c>
      <c r="C3691" s="667" t="s">
        <v>73</v>
      </c>
      <c r="D3691" s="736" t="s">
        <v>6984</v>
      </c>
      <c r="E3691" s="740">
        <v>7200</v>
      </c>
      <c r="F3691" s="714">
        <v>29600257</v>
      </c>
      <c r="G3691" s="736" t="s">
        <v>6985</v>
      </c>
      <c r="H3691" s="685" t="s">
        <v>812</v>
      </c>
      <c r="I3691" s="685" t="s">
        <v>6476</v>
      </c>
      <c r="J3691" s="864" t="s">
        <v>6984</v>
      </c>
      <c r="K3691" s="865">
        <v>1</v>
      </c>
      <c r="L3691" s="761">
        <v>12</v>
      </c>
      <c r="M3691" s="866">
        <v>86400</v>
      </c>
      <c r="N3691" s="456">
        <v>1</v>
      </c>
      <c r="O3691" s="761">
        <v>6</v>
      </c>
      <c r="P3691" s="451">
        <v>44477.599999999999</v>
      </c>
      <c r="Q3691" s="323"/>
    </row>
    <row r="3692" spans="1:17" s="770" customFormat="1" ht="36">
      <c r="A3692" s="731" t="s">
        <v>18647</v>
      </c>
      <c r="B3692" s="693" t="s">
        <v>7484</v>
      </c>
      <c r="C3692" s="667" t="s">
        <v>73</v>
      </c>
      <c r="D3692" s="736" t="s">
        <v>6986</v>
      </c>
      <c r="E3692" s="740">
        <v>9300</v>
      </c>
      <c r="F3692" s="714">
        <v>41097259</v>
      </c>
      <c r="G3692" s="736" t="s">
        <v>6987</v>
      </c>
      <c r="H3692" s="685" t="s">
        <v>6988</v>
      </c>
      <c r="I3692" s="685" t="s">
        <v>6476</v>
      </c>
      <c r="J3692" s="864" t="s">
        <v>6986</v>
      </c>
      <c r="K3692" s="865">
        <v>1</v>
      </c>
      <c r="L3692" s="761">
        <v>12</v>
      </c>
      <c r="M3692" s="866">
        <v>111600</v>
      </c>
      <c r="N3692" s="456">
        <v>1</v>
      </c>
      <c r="O3692" s="761">
        <v>6</v>
      </c>
      <c r="P3692" s="451">
        <v>57077.599999999999</v>
      </c>
      <c r="Q3692" s="323"/>
    </row>
    <row r="3693" spans="1:17" s="770" customFormat="1" ht="24">
      <c r="A3693" s="731" t="s">
        <v>18647</v>
      </c>
      <c r="B3693" s="693" t="s">
        <v>7484</v>
      </c>
      <c r="C3693" s="667" t="s">
        <v>73</v>
      </c>
      <c r="D3693" s="736" t="s">
        <v>6989</v>
      </c>
      <c r="E3693" s="740">
        <v>6000</v>
      </c>
      <c r="F3693" s="714">
        <v>42861358</v>
      </c>
      <c r="G3693" s="736" t="s">
        <v>6990</v>
      </c>
      <c r="H3693" s="685" t="s">
        <v>1696</v>
      </c>
      <c r="I3693" s="685" t="s">
        <v>6476</v>
      </c>
      <c r="J3693" s="864" t="s">
        <v>6989</v>
      </c>
      <c r="K3693" s="865">
        <v>1</v>
      </c>
      <c r="L3693" s="761">
        <v>12</v>
      </c>
      <c r="M3693" s="866">
        <v>72000</v>
      </c>
      <c r="N3693" s="456">
        <v>1</v>
      </c>
      <c r="O3693" s="761">
        <v>6</v>
      </c>
      <c r="P3693" s="451">
        <v>37277.599999999999</v>
      </c>
      <c r="Q3693" s="323"/>
    </row>
    <row r="3694" spans="1:17" s="770" customFormat="1" ht="36">
      <c r="A3694" s="731" t="s">
        <v>18647</v>
      </c>
      <c r="B3694" s="693" t="s">
        <v>7484</v>
      </c>
      <c r="C3694" s="667" t="s">
        <v>73</v>
      </c>
      <c r="D3694" s="736" t="s">
        <v>6594</v>
      </c>
      <c r="E3694" s="740">
        <v>4200</v>
      </c>
      <c r="F3694" s="714">
        <v>42699820</v>
      </c>
      <c r="G3694" s="736" t="s">
        <v>6991</v>
      </c>
      <c r="H3694" s="685" t="s">
        <v>887</v>
      </c>
      <c r="I3694" s="685" t="s">
        <v>6476</v>
      </c>
      <c r="J3694" s="864" t="s">
        <v>6594</v>
      </c>
      <c r="K3694" s="865">
        <v>1</v>
      </c>
      <c r="L3694" s="761">
        <v>12</v>
      </c>
      <c r="M3694" s="866">
        <v>50400</v>
      </c>
      <c r="N3694" s="456">
        <v>1</v>
      </c>
      <c r="O3694" s="761">
        <v>6</v>
      </c>
      <c r="P3694" s="451">
        <v>26477.599999999999</v>
      </c>
      <c r="Q3694" s="323"/>
    </row>
    <row r="3695" spans="1:17" s="770" customFormat="1" ht="36">
      <c r="A3695" s="731" t="s">
        <v>18647</v>
      </c>
      <c r="B3695" s="693" t="s">
        <v>7484</v>
      </c>
      <c r="C3695" s="667" t="s">
        <v>73</v>
      </c>
      <c r="D3695" s="736" t="s">
        <v>6992</v>
      </c>
      <c r="E3695" s="740">
        <v>12500</v>
      </c>
      <c r="F3695" s="714">
        <v>6026877</v>
      </c>
      <c r="G3695" s="736" t="s">
        <v>6993</v>
      </c>
      <c r="H3695" s="685" t="s">
        <v>6754</v>
      </c>
      <c r="I3695" s="685" t="s">
        <v>6476</v>
      </c>
      <c r="J3695" s="864" t="s">
        <v>6992</v>
      </c>
      <c r="K3695" s="865">
        <v>1</v>
      </c>
      <c r="L3695" s="761">
        <v>12</v>
      </c>
      <c r="M3695" s="866">
        <v>150000</v>
      </c>
      <c r="N3695" s="456">
        <v>1</v>
      </c>
      <c r="O3695" s="761">
        <v>6</v>
      </c>
      <c r="P3695" s="451">
        <v>76277.600000000006</v>
      </c>
      <c r="Q3695" s="323"/>
    </row>
    <row r="3696" spans="1:17" s="770" customFormat="1" ht="36">
      <c r="A3696" s="731" t="s">
        <v>18647</v>
      </c>
      <c r="B3696" s="693" t="s">
        <v>7484</v>
      </c>
      <c r="C3696" s="667" t="s">
        <v>73</v>
      </c>
      <c r="D3696" s="736" t="s">
        <v>6594</v>
      </c>
      <c r="E3696" s="740">
        <v>4200</v>
      </c>
      <c r="F3696" s="714">
        <v>43150318</v>
      </c>
      <c r="G3696" s="736" t="s">
        <v>6994</v>
      </c>
      <c r="H3696" s="685" t="s">
        <v>1525</v>
      </c>
      <c r="I3696" s="685" t="s">
        <v>6476</v>
      </c>
      <c r="J3696" s="864" t="s">
        <v>6594</v>
      </c>
      <c r="K3696" s="865">
        <v>1</v>
      </c>
      <c r="L3696" s="761">
        <v>12</v>
      </c>
      <c r="M3696" s="866">
        <v>50400</v>
      </c>
      <c r="N3696" s="456">
        <v>1</v>
      </c>
      <c r="O3696" s="761">
        <v>6</v>
      </c>
      <c r="P3696" s="451">
        <v>26477.599999999999</v>
      </c>
      <c r="Q3696" s="323"/>
    </row>
    <row r="3697" spans="1:17" s="770" customFormat="1" ht="48">
      <c r="A3697" s="731" t="s">
        <v>18647</v>
      </c>
      <c r="B3697" s="693" t="s">
        <v>7484</v>
      </c>
      <c r="C3697" s="667" t="s">
        <v>73</v>
      </c>
      <c r="D3697" s="736" t="s">
        <v>6995</v>
      </c>
      <c r="E3697" s="740">
        <v>12500</v>
      </c>
      <c r="F3697" s="714">
        <v>6916354</v>
      </c>
      <c r="G3697" s="736" t="s">
        <v>6996</v>
      </c>
      <c r="H3697" s="685" t="s">
        <v>6518</v>
      </c>
      <c r="I3697" s="685" t="s">
        <v>6476</v>
      </c>
      <c r="J3697" s="864" t="s">
        <v>6995</v>
      </c>
      <c r="K3697" s="865">
        <v>1</v>
      </c>
      <c r="L3697" s="761">
        <v>12</v>
      </c>
      <c r="M3697" s="866">
        <v>150000</v>
      </c>
      <c r="N3697" s="456">
        <v>1</v>
      </c>
      <c r="O3697" s="761">
        <v>6</v>
      </c>
      <c r="P3697" s="451">
        <v>76277.600000000006</v>
      </c>
      <c r="Q3697" s="323"/>
    </row>
    <row r="3698" spans="1:17" s="770" customFormat="1" ht="24">
      <c r="A3698" s="731" t="s">
        <v>18647</v>
      </c>
      <c r="B3698" s="693" t="s">
        <v>7484</v>
      </c>
      <c r="C3698" s="667" t="s">
        <v>73</v>
      </c>
      <c r="D3698" s="736" t="s">
        <v>6507</v>
      </c>
      <c r="E3698" s="740">
        <v>6000</v>
      </c>
      <c r="F3698" s="714">
        <v>40300136</v>
      </c>
      <c r="G3698" s="736" t="s">
        <v>6997</v>
      </c>
      <c r="H3698" s="685" t="s">
        <v>1688</v>
      </c>
      <c r="I3698" s="685" t="s">
        <v>6476</v>
      </c>
      <c r="J3698" s="864" t="s">
        <v>6507</v>
      </c>
      <c r="K3698" s="865">
        <v>1</v>
      </c>
      <c r="L3698" s="761">
        <v>9</v>
      </c>
      <c r="M3698" s="866">
        <v>72000</v>
      </c>
      <c r="N3698" s="456">
        <v>0</v>
      </c>
      <c r="O3698" s="761">
        <v>0</v>
      </c>
      <c r="P3698" s="451">
        <v>0</v>
      </c>
      <c r="Q3698" s="323"/>
    </row>
    <row r="3699" spans="1:17" s="770" customFormat="1" ht="36">
      <c r="A3699" s="731" t="s">
        <v>18647</v>
      </c>
      <c r="B3699" s="693" t="s">
        <v>7484</v>
      </c>
      <c r="C3699" s="667" t="s">
        <v>73</v>
      </c>
      <c r="D3699" s="736" t="s">
        <v>6633</v>
      </c>
      <c r="E3699" s="740">
        <v>11000</v>
      </c>
      <c r="F3699" s="714">
        <v>25001793</v>
      </c>
      <c r="G3699" s="736" t="s">
        <v>6998</v>
      </c>
      <c r="H3699" s="685" t="s">
        <v>1696</v>
      </c>
      <c r="I3699" s="685" t="s">
        <v>6476</v>
      </c>
      <c r="J3699" s="864" t="s">
        <v>6633</v>
      </c>
      <c r="K3699" s="865">
        <v>1</v>
      </c>
      <c r="L3699" s="761">
        <v>12</v>
      </c>
      <c r="M3699" s="866">
        <v>132000</v>
      </c>
      <c r="N3699" s="456">
        <v>1</v>
      </c>
      <c r="O3699" s="761">
        <v>6</v>
      </c>
      <c r="P3699" s="451">
        <v>67277.600000000006</v>
      </c>
      <c r="Q3699" s="323"/>
    </row>
    <row r="3700" spans="1:17" s="770" customFormat="1" ht="36">
      <c r="A3700" s="731" t="s">
        <v>18647</v>
      </c>
      <c r="B3700" s="693" t="s">
        <v>7484</v>
      </c>
      <c r="C3700" s="667" t="s">
        <v>73</v>
      </c>
      <c r="D3700" s="736" t="s">
        <v>6633</v>
      </c>
      <c r="E3700" s="740">
        <v>11000</v>
      </c>
      <c r="F3700" s="714">
        <v>8037503</v>
      </c>
      <c r="G3700" s="736" t="s">
        <v>6999</v>
      </c>
      <c r="H3700" s="685" t="s">
        <v>7000</v>
      </c>
      <c r="I3700" s="685" t="s">
        <v>6476</v>
      </c>
      <c r="J3700" s="864" t="s">
        <v>6633</v>
      </c>
      <c r="K3700" s="865">
        <v>1</v>
      </c>
      <c r="L3700" s="761">
        <v>12</v>
      </c>
      <c r="M3700" s="866">
        <v>132000</v>
      </c>
      <c r="N3700" s="456">
        <v>1</v>
      </c>
      <c r="O3700" s="761">
        <v>6</v>
      </c>
      <c r="P3700" s="451">
        <v>67277.600000000006</v>
      </c>
      <c r="Q3700" s="323"/>
    </row>
    <row r="3701" spans="1:17" s="770" customFormat="1" ht="24">
      <c r="A3701" s="731" t="s">
        <v>18647</v>
      </c>
      <c r="B3701" s="693" t="s">
        <v>7484</v>
      </c>
      <c r="C3701" s="667" t="s">
        <v>73</v>
      </c>
      <c r="D3701" s="736" t="s">
        <v>6984</v>
      </c>
      <c r="E3701" s="740">
        <v>7200</v>
      </c>
      <c r="F3701" s="714">
        <v>41591831</v>
      </c>
      <c r="G3701" s="736" t="s">
        <v>7001</v>
      </c>
      <c r="H3701" s="685" t="s">
        <v>2703</v>
      </c>
      <c r="I3701" s="685" t="s">
        <v>6476</v>
      </c>
      <c r="J3701" s="864" t="s">
        <v>6984</v>
      </c>
      <c r="K3701" s="865">
        <v>1</v>
      </c>
      <c r="L3701" s="761">
        <v>12</v>
      </c>
      <c r="M3701" s="866">
        <v>86400</v>
      </c>
      <c r="N3701" s="456">
        <v>1</v>
      </c>
      <c r="O3701" s="761">
        <v>6</v>
      </c>
      <c r="P3701" s="451">
        <v>44477.599999999999</v>
      </c>
      <c r="Q3701" s="323"/>
    </row>
    <row r="3702" spans="1:17" s="770" customFormat="1" ht="36">
      <c r="A3702" s="731" t="s">
        <v>18647</v>
      </c>
      <c r="B3702" s="693" t="s">
        <v>7484</v>
      </c>
      <c r="C3702" s="667" t="s">
        <v>73</v>
      </c>
      <c r="D3702" s="736" t="s">
        <v>6594</v>
      </c>
      <c r="E3702" s="740">
        <v>4200</v>
      </c>
      <c r="F3702" s="714">
        <v>42797272</v>
      </c>
      <c r="G3702" s="736" t="s">
        <v>7002</v>
      </c>
      <c r="H3702" s="685" t="s">
        <v>2631</v>
      </c>
      <c r="I3702" s="685" t="s">
        <v>6476</v>
      </c>
      <c r="J3702" s="864" t="s">
        <v>6594</v>
      </c>
      <c r="K3702" s="865">
        <v>1</v>
      </c>
      <c r="L3702" s="761">
        <v>12</v>
      </c>
      <c r="M3702" s="866">
        <v>50400</v>
      </c>
      <c r="N3702" s="456">
        <v>1</v>
      </c>
      <c r="O3702" s="761">
        <v>6</v>
      </c>
      <c r="P3702" s="451">
        <v>26477.599999999999</v>
      </c>
      <c r="Q3702" s="323"/>
    </row>
    <row r="3703" spans="1:17" s="770" customFormat="1" ht="36">
      <c r="A3703" s="731" t="s">
        <v>18647</v>
      </c>
      <c r="B3703" s="693" t="s">
        <v>7484</v>
      </c>
      <c r="C3703" s="667" t="s">
        <v>73</v>
      </c>
      <c r="D3703" s="736" t="s">
        <v>6594</v>
      </c>
      <c r="E3703" s="740">
        <v>4200</v>
      </c>
      <c r="F3703" s="714">
        <v>31481424</v>
      </c>
      <c r="G3703" s="736" t="s">
        <v>7003</v>
      </c>
      <c r="H3703" s="685" t="s">
        <v>4679</v>
      </c>
      <c r="I3703" s="685" t="s">
        <v>6476</v>
      </c>
      <c r="J3703" s="864" t="s">
        <v>6594</v>
      </c>
      <c r="K3703" s="865">
        <v>1</v>
      </c>
      <c r="L3703" s="761">
        <v>12</v>
      </c>
      <c r="M3703" s="866">
        <v>50400</v>
      </c>
      <c r="N3703" s="456">
        <v>1</v>
      </c>
      <c r="O3703" s="761">
        <v>6</v>
      </c>
      <c r="P3703" s="451">
        <v>26477.599999999999</v>
      </c>
      <c r="Q3703" s="323"/>
    </row>
    <row r="3704" spans="1:17" s="770" customFormat="1" ht="36">
      <c r="A3704" s="731" t="s">
        <v>18647</v>
      </c>
      <c r="B3704" s="693" t="s">
        <v>7484</v>
      </c>
      <c r="C3704" s="667" t="s">
        <v>73</v>
      </c>
      <c r="D3704" s="736" t="s">
        <v>6594</v>
      </c>
      <c r="E3704" s="740">
        <v>4200</v>
      </c>
      <c r="F3704" s="714">
        <v>43411329</v>
      </c>
      <c r="G3704" s="736" t="s">
        <v>7004</v>
      </c>
      <c r="H3704" s="685" t="s">
        <v>4216</v>
      </c>
      <c r="I3704" s="685" t="s">
        <v>6476</v>
      </c>
      <c r="J3704" s="864" t="s">
        <v>6594</v>
      </c>
      <c r="K3704" s="865">
        <v>1</v>
      </c>
      <c r="L3704" s="761">
        <v>12</v>
      </c>
      <c r="M3704" s="866">
        <v>50400</v>
      </c>
      <c r="N3704" s="456">
        <v>1</v>
      </c>
      <c r="O3704" s="761">
        <v>6</v>
      </c>
      <c r="P3704" s="451">
        <v>26477.599999999999</v>
      </c>
      <c r="Q3704" s="323"/>
    </row>
    <row r="3705" spans="1:17" s="770" customFormat="1" ht="36">
      <c r="A3705" s="731" t="s">
        <v>18647</v>
      </c>
      <c r="B3705" s="693" t="s">
        <v>7484</v>
      </c>
      <c r="C3705" s="667" t="s">
        <v>73</v>
      </c>
      <c r="D3705" s="736" t="s">
        <v>7005</v>
      </c>
      <c r="E3705" s="740">
        <v>12500</v>
      </c>
      <c r="F3705" s="714">
        <v>7918459</v>
      </c>
      <c r="G3705" s="736" t="s">
        <v>7006</v>
      </c>
      <c r="H3705" s="685" t="s">
        <v>4414</v>
      </c>
      <c r="I3705" s="685" t="s">
        <v>6476</v>
      </c>
      <c r="J3705" s="864" t="s">
        <v>7005</v>
      </c>
      <c r="K3705" s="865">
        <v>1</v>
      </c>
      <c r="L3705" s="761">
        <v>12</v>
      </c>
      <c r="M3705" s="866">
        <v>150000</v>
      </c>
      <c r="N3705" s="456">
        <v>1</v>
      </c>
      <c r="O3705" s="761">
        <v>6</v>
      </c>
      <c r="P3705" s="451">
        <v>76277.600000000006</v>
      </c>
      <c r="Q3705" s="323"/>
    </row>
    <row r="3706" spans="1:17" s="770" customFormat="1" ht="36">
      <c r="A3706" s="731" t="s">
        <v>18647</v>
      </c>
      <c r="B3706" s="693" t="s">
        <v>7484</v>
      </c>
      <c r="C3706" s="667" t="s">
        <v>73</v>
      </c>
      <c r="D3706" s="736" t="s">
        <v>6594</v>
      </c>
      <c r="E3706" s="740">
        <v>4200</v>
      </c>
      <c r="F3706" s="714">
        <v>40795082</v>
      </c>
      <c r="G3706" s="736" t="s">
        <v>7007</v>
      </c>
      <c r="H3706" s="685" t="s">
        <v>887</v>
      </c>
      <c r="I3706" s="685" t="s">
        <v>6476</v>
      </c>
      <c r="J3706" s="864" t="s">
        <v>6594</v>
      </c>
      <c r="K3706" s="865">
        <v>1</v>
      </c>
      <c r="L3706" s="761">
        <v>12</v>
      </c>
      <c r="M3706" s="866">
        <v>50400</v>
      </c>
      <c r="N3706" s="456">
        <v>1</v>
      </c>
      <c r="O3706" s="761">
        <v>6</v>
      </c>
      <c r="P3706" s="451">
        <v>26477.599999999999</v>
      </c>
      <c r="Q3706" s="323"/>
    </row>
    <row r="3707" spans="1:17" s="770" customFormat="1" ht="24">
      <c r="A3707" s="731" t="s">
        <v>18647</v>
      </c>
      <c r="B3707" s="693" t="s">
        <v>7484</v>
      </c>
      <c r="C3707" s="667" t="s">
        <v>73</v>
      </c>
      <c r="D3707" s="736" t="s">
        <v>7008</v>
      </c>
      <c r="E3707" s="740">
        <v>6000</v>
      </c>
      <c r="F3707" s="714">
        <v>9538004</v>
      </c>
      <c r="G3707" s="736" t="s">
        <v>7009</v>
      </c>
      <c r="H3707" s="685" t="s">
        <v>4258</v>
      </c>
      <c r="I3707" s="685" t="s">
        <v>6476</v>
      </c>
      <c r="J3707" s="864" t="s">
        <v>7008</v>
      </c>
      <c r="K3707" s="865">
        <v>1</v>
      </c>
      <c r="L3707" s="761">
        <v>12</v>
      </c>
      <c r="M3707" s="866">
        <v>72000</v>
      </c>
      <c r="N3707" s="456">
        <v>1</v>
      </c>
      <c r="O3707" s="761">
        <v>6</v>
      </c>
      <c r="P3707" s="451">
        <v>37277.599999999999</v>
      </c>
      <c r="Q3707" s="323"/>
    </row>
    <row r="3708" spans="1:17" s="770" customFormat="1" ht="24">
      <c r="A3708" s="731" t="s">
        <v>18647</v>
      </c>
      <c r="B3708" s="693" t="s">
        <v>7484</v>
      </c>
      <c r="C3708" s="667" t="s">
        <v>73</v>
      </c>
      <c r="D3708" s="736" t="s">
        <v>6747</v>
      </c>
      <c r="E3708" s="740">
        <v>9300</v>
      </c>
      <c r="F3708" s="714">
        <v>40297265</v>
      </c>
      <c r="G3708" s="736" t="s">
        <v>7010</v>
      </c>
      <c r="H3708" s="685" t="s">
        <v>1688</v>
      </c>
      <c r="I3708" s="685" t="s">
        <v>6476</v>
      </c>
      <c r="J3708" s="864" t="s">
        <v>6747</v>
      </c>
      <c r="K3708" s="865">
        <v>1</v>
      </c>
      <c r="L3708" s="761">
        <v>12</v>
      </c>
      <c r="M3708" s="866">
        <v>111600</v>
      </c>
      <c r="N3708" s="456">
        <v>1</v>
      </c>
      <c r="O3708" s="761">
        <v>6</v>
      </c>
      <c r="P3708" s="451">
        <v>57077.599999999999</v>
      </c>
      <c r="Q3708" s="323"/>
    </row>
    <row r="3709" spans="1:17" s="770" customFormat="1" ht="36">
      <c r="A3709" s="731" t="s">
        <v>18647</v>
      </c>
      <c r="B3709" s="693" t="s">
        <v>7484</v>
      </c>
      <c r="C3709" s="667" t="s">
        <v>73</v>
      </c>
      <c r="D3709" s="736" t="s">
        <v>6594</v>
      </c>
      <c r="E3709" s="740">
        <v>4200</v>
      </c>
      <c r="F3709" s="714">
        <v>44200833</v>
      </c>
      <c r="G3709" s="736" t="s">
        <v>7011</v>
      </c>
      <c r="H3709" s="685" t="s">
        <v>4175</v>
      </c>
      <c r="I3709" s="685" t="s">
        <v>6476</v>
      </c>
      <c r="J3709" s="864" t="s">
        <v>6594</v>
      </c>
      <c r="K3709" s="865">
        <v>1</v>
      </c>
      <c r="L3709" s="761">
        <v>12</v>
      </c>
      <c r="M3709" s="866">
        <v>50400</v>
      </c>
      <c r="N3709" s="456">
        <v>1</v>
      </c>
      <c r="O3709" s="761">
        <v>6</v>
      </c>
      <c r="P3709" s="451">
        <v>26477.599999999999</v>
      </c>
      <c r="Q3709" s="323"/>
    </row>
    <row r="3710" spans="1:17" s="770" customFormat="1" ht="36">
      <c r="A3710" s="731" t="s">
        <v>18647</v>
      </c>
      <c r="B3710" s="693" t="s">
        <v>7484</v>
      </c>
      <c r="C3710" s="667" t="s">
        <v>73</v>
      </c>
      <c r="D3710" s="736" t="s">
        <v>6633</v>
      </c>
      <c r="E3710" s="740">
        <v>11000</v>
      </c>
      <c r="F3710" s="714">
        <v>40162600</v>
      </c>
      <c r="G3710" s="736" t="s">
        <v>7012</v>
      </c>
      <c r="H3710" s="685" t="s">
        <v>1696</v>
      </c>
      <c r="I3710" s="685" t="s">
        <v>6476</v>
      </c>
      <c r="J3710" s="864" t="s">
        <v>6633</v>
      </c>
      <c r="K3710" s="865">
        <v>1</v>
      </c>
      <c r="L3710" s="761">
        <v>12</v>
      </c>
      <c r="M3710" s="866">
        <v>132000</v>
      </c>
      <c r="N3710" s="456">
        <v>1</v>
      </c>
      <c r="O3710" s="761">
        <v>6</v>
      </c>
      <c r="P3710" s="451">
        <v>67277.600000000006</v>
      </c>
      <c r="Q3710" s="323"/>
    </row>
    <row r="3711" spans="1:17" s="770" customFormat="1" ht="36">
      <c r="A3711" s="731" t="s">
        <v>18647</v>
      </c>
      <c r="B3711" s="693" t="s">
        <v>7484</v>
      </c>
      <c r="C3711" s="667" t="s">
        <v>73</v>
      </c>
      <c r="D3711" s="736" t="s">
        <v>6633</v>
      </c>
      <c r="E3711" s="740">
        <v>11000</v>
      </c>
      <c r="F3711" s="714">
        <v>25819205</v>
      </c>
      <c r="G3711" s="736" t="s">
        <v>7013</v>
      </c>
      <c r="H3711" s="685" t="s">
        <v>7014</v>
      </c>
      <c r="I3711" s="685" t="s">
        <v>6476</v>
      </c>
      <c r="J3711" s="864" t="s">
        <v>6633</v>
      </c>
      <c r="K3711" s="865">
        <v>1</v>
      </c>
      <c r="L3711" s="761">
        <v>12</v>
      </c>
      <c r="M3711" s="866">
        <v>132000</v>
      </c>
      <c r="N3711" s="456">
        <v>1</v>
      </c>
      <c r="O3711" s="761">
        <v>6</v>
      </c>
      <c r="P3711" s="451">
        <v>67277.600000000006</v>
      </c>
      <c r="Q3711" s="323"/>
    </row>
    <row r="3712" spans="1:17" s="770" customFormat="1" ht="24">
      <c r="A3712" s="731" t="s">
        <v>18647</v>
      </c>
      <c r="B3712" s="693" t="s">
        <v>7484</v>
      </c>
      <c r="C3712" s="667" t="s">
        <v>73</v>
      </c>
      <c r="D3712" s="736" t="s">
        <v>7015</v>
      </c>
      <c r="E3712" s="740">
        <v>7200</v>
      </c>
      <c r="F3712" s="714">
        <v>40882052</v>
      </c>
      <c r="G3712" s="736" t="s">
        <v>7016</v>
      </c>
      <c r="H3712" s="685" t="s">
        <v>3554</v>
      </c>
      <c r="I3712" s="685" t="s">
        <v>6476</v>
      </c>
      <c r="J3712" s="864" t="s">
        <v>7015</v>
      </c>
      <c r="K3712" s="865">
        <v>1</v>
      </c>
      <c r="L3712" s="761">
        <v>12</v>
      </c>
      <c r="M3712" s="866">
        <v>86400</v>
      </c>
      <c r="N3712" s="456">
        <v>1</v>
      </c>
      <c r="O3712" s="761">
        <v>6</v>
      </c>
      <c r="P3712" s="451">
        <v>44477.599999999999</v>
      </c>
      <c r="Q3712" s="323"/>
    </row>
    <row r="3713" spans="1:17" s="770" customFormat="1" ht="48">
      <c r="A3713" s="731" t="s">
        <v>18647</v>
      </c>
      <c r="B3713" s="693" t="s">
        <v>7484</v>
      </c>
      <c r="C3713" s="667" t="s">
        <v>73</v>
      </c>
      <c r="D3713" s="736" t="s">
        <v>7017</v>
      </c>
      <c r="E3713" s="740">
        <v>12500</v>
      </c>
      <c r="F3713" s="714">
        <v>9902166</v>
      </c>
      <c r="G3713" s="736" t="s">
        <v>7018</v>
      </c>
      <c r="H3713" s="685" t="s">
        <v>6699</v>
      </c>
      <c r="I3713" s="685" t="s">
        <v>6476</v>
      </c>
      <c r="J3713" s="864" t="s">
        <v>7017</v>
      </c>
      <c r="K3713" s="865">
        <v>1</v>
      </c>
      <c r="L3713" s="761">
        <v>12</v>
      </c>
      <c r="M3713" s="866">
        <v>150000</v>
      </c>
      <c r="N3713" s="456">
        <v>1</v>
      </c>
      <c r="O3713" s="761">
        <v>6</v>
      </c>
      <c r="P3713" s="451">
        <v>76277.600000000006</v>
      </c>
      <c r="Q3713" s="323"/>
    </row>
    <row r="3714" spans="1:17" s="770" customFormat="1" ht="24">
      <c r="A3714" s="731" t="s">
        <v>18647</v>
      </c>
      <c r="B3714" s="693" t="s">
        <v>7484</v>
      </c>
      <c r="C3714" s="667" t="s">
        <v>73</v>
      </c>
      <c r="D3714" s="736" t="s">
        <v>6875</v>
      </c>
      <c r="E3714" s="740">
        <v>9300</v>
      </c>
      <c r="F3714" s="714">
        <v>29373815</v>
      </c>
      <c r="G3714" s="736" t="s">
        <v>7019</v>
      </c>
      <c r="H3714" s="685" t="s">
        <v>7020</v>
      </c>
      <c r="I3714" s="685" t="s">
        <v>6476</v>
      </c>
      <c r="J3714" s="864" t="s">
        <v>6875</v>
      </c>
      <c r="K3714" s="865">
        <v>1</v>
      </c>
      <c r="L3714" s="761">
        <v>12</v>
      </c>
      <c r="M3714" s="866">
        <v>111600</v>
      </c>
      <c r="N3714" s="456">
        <v>1</v>
      </c>
      <c r="O3714" s="761">
        <v>6</v>
      </c>
      <c r="P3714" s="451">
        <v>57077.599999999999</v>
      </c>
      <c r="Q3714" s="323"/>
    </row>
    <row r="3715" spans="1:17" s="770" customFormat="1" ht="24">
      <c r="A3715" s="731" t="s">
        <v>18647</v>
      </c>
      <c r="B3715" s="693" t="s">
        <v>7484</v>
      </c>
      <c r="C3715" s="667" t="s">
        <v>73</v>
      </c>
      <c r="D3715" s="736" t="s">
        <v>6775</v>
      </c>
      <c r="E3715" s="740">
        <v>12500</v>
      </c>
      <c r="F3715" s="714">
        <v>18074824</v>
      </c>
      <c r="G3715" s="736" t="s">
        <v>7021</v>
      </c>
      <c r="H3715" s="685" t="s">
        <v>4414</v>
      </c>
      <c r="I3715" s="685" t="s">
        <v>6476</v>
      </c>
      <c r="J3715" s="864" t="s">
        <v>6775</v>
      </c>
      <c r="K3715" s="865">
        <v>1</v>
      </c>
      <c r="L3715" s="761">
        <v>12</v>
      </c>
      <c r="M3715" s="866">
        <v>150000</v>
      </c>
      <c r="N3715" s="456">
        <v>1</v>
      </c>
      <c r="O3715" s="761">
        <v>6</v>
      </c>
      <c r="P3715" s="451">
        <v>76277.600000000006</v>
      </c>
      <c r="Q3715" s="323"/>
    </row>
    <row r="3716" spans="1:17" s="770" customFormat="1" ht="36">
      <c r="A3716" s="731" t="s">
        <v>18647</v>
      </c>
      <c r="B3716" s="693" t="s">
        <v>7484</v>
      </c>
      <c r="C3716" s="667" t="s">
        <v>73</v>
      </c>
      <c r="D3716" s="736" t="s">
        <v>6723</v>
      </c>
      <c r="E3716" s="740">
        <v>12500</v>
      </c>
      <c r="F3716" s="714">
        <v>6285813</v>
      </c>
      <c r="G3716" s="736" t="s">
        <v>7022</v>
      </c>
      <c r="H3716" s="685" t="s">
        <v>6505</v>
      </c>
      <c r="I3716" s="685" t="s">
        <v>6476</v>
      </c>
      <c r="J3716" s="864" t="s">
        <v>6723</v>
      </c>
      <c r="K3716" s="865">
        <v>1</v>
      </c>
      <c r="L3716" s="761">
        <v>12</v>
      </c>
      <c r="M3716" s="866">
        <v>150000</v>
      </c>
      <c r="N3716" s="456">
        <v>1</v>
      </c>
      <c r="O3716" s="761">
        <v>6</v>
      </c>
      <c r="P3716" s="451">
        <v>76277.600000000006</v>
      </c>
      <c r="Q3716" s="323"/>
    </row>
    <row r="3717" spans="1:17" s="770" customFormat="1" ht="36">
      <c r="A3717" s="731" t="s">
        <v>18647</v>
      </c>
      <c r="B3717" s="693" t="s">
        <v>7484</v>
      </c>
      <c r="C3717" s="667" t="s">
        <v>73</v>
      </c>
      <c r="D3717" s="736" t="s">
        <v>7023</v>
      </c>
      <c r="E3717" s="740">
        <v>6000</v>
      </c>
      <c r="F3717" s="714">
        <v>46243271</v>
      </c>
      <c r="G3717" s="736" t="s">
        <v>7024</v>
      </c>
      <c r="H3717" s="685" t="s">
        <v>4216</v>
      </c>
      <c r="I3717" s="685" t="s">
        <v>6476</v>
      </c>
      <c r="J3717" s="864" t="s">
        <v>7023</v>
      </c>
      <c r="K3717" s="865">
        <v>1</v>
      </c>
      <c r="L3717" s="761">
        <v>11</v>
      </c>
      <c r="M3717" s="866">
        <v>66000</v>
      </c>
      <c r="N3717" s="456">
        <v>0</v>
      </c>
      <c r="O3717" s="761">
        <v>0</v>
      </c>
      <c r="P3717" s="451">
        <v>0</v>
      </c>
      <c r="Q3717" s="323"/>
    </row>
    <row r="3718" spans="1:17" s="770" customFormat="1" ht="48">
      <c r="A3718" s="731" t="s">
        <v>18647</v>
      </c>
      <c r="B3718" s="693" t="s">
        <v>7484</v>
      </c>
      <c r="C3718" s="667" t="s">
        <v>73</v>
      </c>
      <c r="D3718" s="736" t="s">
        <v>7025</v>
      </c>
      <c r="E3718" s="740">
        <v>12500</v>
      </c>
      <c r="F3718" s="714">
        <v>8191938</v>
      </c>
      <c r="G3718" s="736" t="s">
        <v>7026</v>
      </c>
      <c r="H3718" s="685" t="s">
        <v>7027</v>
      </c>
      <c r="I3718" s="685" t="s">
        <v>6476</v>
      </c>
      <c r="J3718" s="864" t="s">
        <v>7025</v>
      </c>
      <c r="K3718" s="865">
        <v>1</v>
      </c>
      <c r="L3718" s="761">
        <v>12</v>
      </c>
      <c r="M3718" s="866">
        <v>150000</v>
      </c>
      <c r="N3718" s="456">
        <v>1</v>
      </c>
      <c r="O3718" s="761">
        <v>6</v>
      </c>
      <c r="P3718" s="451">
        <v>76277.600000000006</v>
      </c>
      <c r="Q3718" s="323"/>
    </row>
    <row r="3719" spans="1:17" s="770" customFormat="1" ht="36">
      <c r="A3719" s="731" t="s">
        <v>18647</v>
      </c>
      <c r="B3719" s="693" t="s">
        <v>7484</v>
      </c>
      <c r="C3719" s="667" t="s">
        <v>73</v>
      </c>
      <c r="D3719" s="736" t="s">
        <v>6716</v>
      </c>
      <c r="E3719" s="740">
        <v>7200</v>
      </c>
      <c r="F3719" s="714">
        <v>43150179</v>
      </c>
      <c r="G3719" s="736" t="s">
        <v>7028</v>
      </c>
      <c r="H3719" s="685" t="s">
        <v>4124</v>
      </c>
      <c r="I3719" s="685" t="s">
        <v>6476</v>
      </c>
      <c r="J3719" s="864" t="s">
        <v>6716</v>
      </c>
      <c r="K3719" s="865">
        <v>1</v>
      </c>
      <c r="L3719" s="761">
        <v>12</v>
      </c>
      <c r="M3719" s="866">
        <v>86400</v>
      </c>
      <c r="N3719" s="456">
        <v>1</v>
      </c>
      <c r="O3719" s="761">
        <v>6</v>
      </c>
      <c r="P3719" s="451">
        <v>44477.599999999999</v>
      </c>
      <c r="Q3719" s="323"/>
    </row>
    <row r="3720" spans="1:17" s="770" customFormat="1" ht="24">
      <c r="A3720" s="731" t="s">
        <v>18647</v>
      </c>
      <c r="B3720" s="693" t="s">
        <v>7484</v>
      </c>
      <c r="C3720" s="667" t="s">
        <v>73</v>
      </c>
      <c r="D3720" s="736" t="s">
        <v>7029</v>
      </c>
      <c r="E3720" s="740">
        <v>13000</v>
      </c>
      <c r="F3720" s="714">
        <v>40991644</v>
      </c>
      <c r="G3720" s="736" t="s">
        <v>7030</v>
      </c>
      <c r="H3720" s="685" t="s">
        <v>1688</v>
      </c>
      <c r="I3720" s="685" t="s">
        <v>6476</v>
      </c>
      <c r="J3720" s="864" t="s">
        <v>7029</v>
      </c>
      <c r="K3720" s="865">
        <v>1</v>
      </c>
      <c r="L3720" s="761">
        <v>12</v>
      </c>
      <c r="M3720" s="866">
        <v>156000</v>
      </c>
      <c r="N3720" s="456">
        <v>0</v>
      </c>
      <c r="O3720" s="761">
        <v>0</v>
      </c>
      <c r="P3720" s="451">
        <v>0</v>
      </c>
      <c r="Q3720" s="323"/>
    </row>
    <row r="3721" spans="1:17" s="770" customFormat="1" ht="48">
      <c r="A3721" s="731" t="s">
        <v>18647</v>
      </c>
      <c r="B3721" s="693" t="s">
        <v>7484</v>
      </c>
      <c r="C3721" s="667" t="s">
        <v>73</v>
      </c>
      <c r="D3721" s="736" t="s">
        <v>7031</v>
      </c>
      <c r="E3721" s="740">
        <v>6000</v>
      </c>
      <c r="F3721" s="714">
        <v>10306965</v>
      </c>
      <c r="G3721" s="736" t="s">
        <v>7032</v>
      </c>
      <c r="H3721" s="685" t="s">
        <v>2631</v>
      </c>
      <c r="I3721" s="685" t="s">
        <v>6476</v>
      </c>
      <c r="J3721" s="864" t="s">
        <v>7031</v>
      </c>
      <c r="K3721" s="865">
        <v>1</v>
      </c>
      <c r="L3721" s="761">
        <v>12</v>
      </c>
      <c r="M3721" s="866">
        <v>72000</v>
      </c>
      <c r="N3721" s="456">
        <v>1</v>
      </c>
      <c r="O3721" s="761">
        <v>6</v>
      </c>
      <c r="P3721" s="451">
        <v>37277.599999999999</v>
      </c>
      <c r="Q3721" s="323"/>
    </row>
    <row r="3722" spans="1:17" s="770" customFormat="1" ht="36">
      <c r="A3722" s="731" t="s">
        <v>18647</v>
      </c>
      <c r="B3722" s="693" t="s">
        <v>7484</v>
      </c>
      <c r="C3722" s="667" t="s">
        <v>73</v>
      </c>
      <c r="D3722" s="736" t="s">
        <v>6633</v>
      </c>
      <c r="E3722" s="740">
        <v>11000</v>
      </c>
      <c r="F3722" s="714">
        <v>41093670</v>
      </c>
      <c r="G3722" s="736" t="s">
        <v>7033</v>
      </c>
      <c r="H3722" s="685" t="s">
        <v>6630</v>
      </c>
      <c r="I3722" s="685" t="s">
        <v>6476</v>
      </c>
      <c r="J3722" s="864" t="s">
        <v>6633</v>
      </c>
      <c r="K3722" s="865">
        <v>1</v>
      </c>
      <c r="L3722" s="761">
        <v>12</v>
      </c>
      <c r="M3722" s="866">
        <v>132000</v>
      </c>
      <c r="N3722" s="456">
        <v>1</v>
      </c>
      <c r="O3722" s="761">
        <v>6</v>
      </c>
      <c r="P3722" s="451">
        <v>67277.600000000006</v>
      </c>
      <c r="Q3722" s="323"/>
    </row>
    <row r="3723" spans="1:17" s="770" customFormat="1" ht="36">
      <c r="A3723" s="731" t="s">
        <v>18647</v>
      </c>
      <c r="B3723" s="693" t="s">
        <v>7484</v>
      </c>
      <c r="C3723" s="667" t="s">
        <v>73</v>
      </c>
      <c r="D3723" s="736" t="s">
        <v>6594</v>
      </c>
      <c r="E3723" s="740">
        <v>4200</v>
      </c>
      <c r="F3723" s="714">
        <v>42240402</v>
      </c>
      <c r="G3723" s="736" t="s">
        <v>7034</v>
      </c>
      <c r="H3723" s="685" t="s">
        <v>1525</v>
      </c>
      <c r="I3723" s="685" t="s">
        <v>6476</v>
      </c>
      <c r="J3723" s="864" t="s">
        <v>6594</v>
      </c>
      <c r="K3723" s="865">
        <v>1</v>
      </c>
      <c r="L3723" s="761">
        <v>12</v>
      </c>
      <c r="M3723" s="866">
        <v>50400</v>
      </c>
      <c r="N3723" s="456">
        <v>1</v>
      </c>
      <c r="O3723" s="761">
        <v>6</v>
      </c>
      <c r="P3723" s="451">
        <v>26477.599999999999</v>
      </c>
      <c r="Q3723" s="323"/>
    </row>
    <row r="3724" spans="1:17" s="770" customFormat="1" ht="36">
      <c r="A3724" s="731" t="s">
        <v>18647</v>
      </c>
      <c r="B3724" s="693" t="s">
        <v>7484</v>
      </c>
      <c r="C3724" s="667" t="s">
        <v>73</v>
      </c>
      <c r="D3724" s="736" t="s">
        <v>6594</v>
      </c>
      <c r="E3724" s="740">
        <v>4200</v>
      </c>
      <c r="F3724" s="714">
        <v>45688047</v>
      </c>
      <c r="G3724" s="736" t="s">
        <v>7035</v>
      </c>
      <c r="H3724" s="685" t="s">
        <v>1525</v>
      </c>
      <c r="I3724" s="685" t="s">
        <v>6476</v>
      </c>
      <c r="J3724" s="864" t="s">
        <v>6594</v>
      </c>
      <c r="K3724" s="865">
        <v>1</v>
      </c>
      <c r="L3724" s="761">
        <v>12</v>
      </c>
      <c r="M3724" s="866">
        <v>50400</v>
      </c>
      <c r="N3724" s="456">
        <v>1</v>
      </c>
      <c r="O3724" s="761">
        <v>6</v>
      </c>
      <c r="P3724" s="451">
        <v>26477.599999999999</v>
      </c>
      <c r="Q3724" s="323"/>
    </row>
    <row r="3725" spans="1:17" s="770" customFormat="1" ht="48">
      <c r="A3725" s="731" t="s">
        <v>18647</v>
      </c>
      <c r="B3725" s="693" t="s">
        <v>7484</v>
      </c>
      <c r="C3725" s="667" t="s">
        <v>73</v>
      </c>
      <c r="D3725" s="736" t="s">
        <v>7036</v>
      </c>
      <c r="E3725" s="740">
        <v>12500</v>
      </c>
      <c r="F3725" s="714">
        <v>7931861</v>
      </c>
      <c r="G3725" s="736" t="s">
        <v>7037</v>
      </c>
      <c r="H3725" s="685" t="s">
        <v>6783</v>
      </c>
      <c r="I3725" s="685" t="s">
        <v>6476</v>
      </c>
      <c r="J3725" s="864" t="s">
        <v>7036</v>
      </c>
      <c r="K3725" s="865">
        <v>1</v>
      </c>
      <c r="L3725" s="761">
        <v>12</v>
      </c>
      <c r="M3725" s="866">
        <v>150000</v>
      </c>
      <c r="N3725" s="456">
        <v>1</v>
      </c>
      <c r="O3725" s="761">
        <v>6</v>
      </c>
      <c r="P3725" s="451">
        <v>76277.600000000006</v>
      </c>
      <c r="Q3725" s="323"/>
    </row>
    <row r="3726" spans="1:17" s="770" customFormat="1" ht="24">
      <c r="A3726" s="731" t="s">
        <v>18647</v>
      </c>
      <c r="B3726" s="693" t="s">
        <v>7484</v>
      </c>
      <c r="C3726" s="667" t="s">
        <v>73</v>
      </c>
      <c r="D3726" s="736" t="s">
        <v>7038</v>
      </c>
      <c r="E3726" s="740">
        <v>9300</v>
      </c>
      <c r="F3726" s="714">
        <v>10508998</v>
      </c>
      <c r="G3726" s="736" t="s">
        <v>7039</v>
      </c>
      <c r="H3726" s="685" t="s">
        <v>6541</v>
      </c>
      <c r="I3726" s="685" t="s">
        <v>6476</v>
      </c>
      <c r="J3726" s="864" t="s">
        <v>7038</v>
      </c>
      <c r="K3726" s="865">
        <v>1</v>
      </c>
      <c r="L3726" s="761">
        <v>12</v>
      </c>
      <c r="M3726" s="866">
        <v>111600</v>
      </c>
      <c r="N3726" s="456">
        <v>1</v>
      </c>
      <c r="O3726" s="761">
        <v>6</v>
      </c>
      <c r="P3726" s="451">
        <v>57077.599999999999</v>
      </c>
      <c r="Q3726" s="323"/>
    </row>
    <row r="3727" spans="1:17" s="770" customFormat="1" ht="36">
      <c r="A3727" s="731" t="s">
        <v>18647</v>
      </c>
      <c r="B3727" s="693" t="s">
        <v>7484</v>
      </c>
      <c r="C3727" s="667" t="s">
        <v>73</v>
      </c>
      <c r="D3727" s="736" t="s">
        <v>6633</v>
      </c>
      <c r="E3727" s="740">
        <v>11000</v>
      </c>
      <c r="F3727" s="714">
        <v>6280528</v>
      </c>
      <c r="G3727" s="736" t="s">
        <v>7040</v>
      </c>
      <c r="H3727" s="685" t="s">
        <v>6761</v>
      </c>
      <c r="I3727" s="685" t="s">
        <v>6476</v>
      </c>
      <c r="J3727" s="864" t="s">
        <v>6633</v>
      </c>
      <c r="K3727" s="865">
        <v>1</v>
      </c>
      <c r="L3727" s="761">
        <v>12</v>
      </c>
      <c r="M3727" s="866">
        <v>132000</v>
      </c>
      <c r="N3727" s="456">
        <v>1</v>
      </c>
      <c r="O3727" s="761">
        <v>6</v>
      </c>
      <c r="P3727" s="451">
        <v>67277.600000000006</v>
      </c>
      <c r="Q3727" s="323"/>
    </row>
    <row r="3728" spans="1:17" s="770" customFormat="1" ht="24">
      <c r="A3728" s="731" t="s">
        <v>18647</v>
      </c>
      <c r="B3728" s="693" t="s">
        <v>7484</v>
      </c>
      <c r="C3728" s="667" t="s">
        <v>73</v>
      </c>
      <c r="D3728" s="736" t="s">
        <v>7041</v>
      </c>
      <c r="E3728" s="740">
        <v>11000</v>
      </c>
      <c r="F3728" s="714">
        <v>10459225</v>
      </c>
      <c r="G3728" s="736" t="s">
        <v>7042</v>
      </c>
      <c r="H3728" s="685" t="s">
        <v>825</v>
      </c>
      <c r="I3728" s="685" t="s">
        <v>6476</v>
      </c>
      <c r="J3728" s="864" t="s">
        <v>7041</v>
      </c>
      <c r="K3728" s="865">
        <v>1</v>
      </c>
      <c r="L3728" s="761">
        <v>12</v>
      </c>
      <c r="M3728" s="866">
        <v>132000</v>
      </c>
      <c r="N3728" s="456">
        <v>1</v>
      </c>
      <c r="O3728" s="761">
        <v>1</v>
      </c>
      <c r="P3728" s="451">
        <v>22696.6</v>
      </c>
      <c r="Q3728" s="323"/>
    </row>
    <row r="3729" spans="1:17" s="770" customFormat="1" ht="36">
      <c r="A3729" s="731" t="s">
        <v>18647</v>
      </c>
      <c r="B3729" s="693" t="s">
        <v>7484</v>
      </c>
      <c r="C3729" s="667" t="s">
        <v>73</v>
      </c>
      <c r="D3729" s="736" t="s">
        <v>7043</v>
      </c>
      <c r="E3729" s="740">
        <v>12500</v>
      </c>
      <c r="F3729" s="714">
        <v>9300744</v>
      </c>
      <c r="G3729" s="736" t="s">
        <v>7044</v>
      </c>
      <c r="H3729" s="685" t="s">
        <v>7045</v>
      </c>
      <c r="I3729" s="685" t="s">
        <v>921</v>
      </c>
      <c r="J3729" s="864" t="s">
        <v>7043</v>
      </c>
      <c r="K3729" s="865">
        <v>1</v>
      </c>
      <c r="L3729" s="761">
        <v>12</v>
      </c>
      <c r="M3729" s="866">
        <v>150000</v>
      </c>
      <c r="N3729" s="456">
        <v>1</v>
      </c>
      <c r="O3729" s="761">
        <v>6</v>
      </c>
      <c r="P3729" s="451">
        <v>76277.600000000006</v>
      </c>
      <c r="Q3729" s="323"/>
    </row>
    <row r="3730" spans="1:17" s="770" customFormat="1" ht="36">
      <c r="A3730" s="731" t="s">
        <v>18647</v>
      </c>
      <c r="B3730" s="693" t="s">
        <v>7484</v>
      </c>
      <c r="C3730" s="667" t="s">
        <v>73</v>
      </c>
      <c r="D3730" s="736" t="s">
        <v>6633</v>
      </c>
      <c r="E3730" s="740">
        <v>11000</v>
      </c>
      <c r="F3730" s="714">
        <v>42031903</v>
      </c>
      <c r="G3730" s="736" t="s">
        <v>7046</v>
      </c>
      <c r="H3730" s="685" t="s">
        <v>1696</v>
      </c>
      <c r="I3730" s="685" t="s">
        <v>6476</v>
      </c>
      <c r="J3730" s="864" t="s">
        <v>6633</v>
      </c>
      <c r="K3730" s="865">
        <v>1</v>
      </c>
      <c r="L3730" s="761">
        <v>12</v>
      </c>
      <c r="M3730" s="866">
        <v>132000</v>
      </c>
      <c r="N3730" s="456">
        <v>1</v>
      </c>
      <c r="O3730" s="761">
        <v>6</v>
      </c>
      <c r="P3730" s="451">
        <v>67277.600000000006</v>
      </c>
      <c r="Q3730" s="323"/>
    </row>
    <row r="3731" spans="1:17" s="770" customFormat="1" ht="36">
      <c r="A3731" s="731" t="s">
        <v>18647</v>
      </c>
      <c r="B3731" s="693" t="s">
        <v>7484</v>
      </c>
      <c r="C3731" s="667" t="s">
        <v>73</v>
      </c>
      <c r="D3731" s="736" t="s">
        <v>7047</v>
      </c>
      <c r="E3731" s="740">
        <v>7200</v>
      </c>
      <c r="F3731" s="714">
        <v>42521096</v>
      </c>
      <c r="G3731" s="736" t="s">
        <v>7048</v>
      </c>
      <c r="H3731" s="685" t="s">
        <v>5746</v>
      </c>
      <c r="I3731" s="685" t="s">
        <v>6476</v>
      </c>
      <c r="J3731" s="864" t="s">
        <v>7047</v>
      </c>
      <c r="K3731" s="865">
        <v>1</v>
      </c>
      <c r="L3731" s="761">
        <v>12</v>
      </c>
      <c r="M3731" s="866">
        <v>86400</v>
      </c>
      <c r="N3731" s="456">
        <v>1</v>
      </c>
      <c r="O3731" s="761">
        <v>1</v>
      </c>
      <c r="P3731" s="451">
        <v>15096.6</v>
      </c>
      <c r="Q3731" s="323"/>
    </row>
    <row r="3732" spans="1:17" s="770" customFormat="1" ht="36">
      <c r="A3732" s="731" t="s">
        <v>18647</v>
      </c>
      <c r="B3732" s="693" t="s">
        <v>7484</v>
      </c>
      <c r="C3732" s="667" t="s">
        <v>73</v>
      </c>
      <c r="D3732" s="736" t="s">
        <v>7049</v>
      </c>
      <c r="E3732" s="740">
        <v>11000</v>
      </c>
      <c r="F3732" s="714">
        <v>9601979</v>
      </c>
      <c r="G3732" s="736" t="s">
        <v>7050</v>
      </c>
      <c r="H3732" s="685" t="s">
        <v>7051</v>
      </c>
      <c r="I3732" s="685" t="s">
        <v>6476</v>
      </c>
      <c r="J3732" s="864" t="s">
        <v>7049</v>
      </c>
      <c r="K3732" s="865">
        <v>1</v>
      </c>
      <c r="L3732" s="761">
        <v>9</v>
      </c>
      <c r="M3732" s="866">
        <v>132000</v>
      </c>
      <c r="N3732" s="456">
        <v>0</v>
      </c>
      <c r="O3732" s="761">
        <v>0</v>
      </c>
      <c r="P3732" s="451">
        <v>0</v>
      </c>
      <c r="Q3732" s="323"/>
    </row>
    <row r="3733" spans="1:17" s="770" customFormat="1" ht="36">
      <c r="A3733" s="731" t="s">
        <v>18647</v>
      </c>
      <c r="B3733" s="693" t="s">
        <v>7484</v>
      </c>
      <c r="C3733" s="667" t="s">
        <v>73</v>
      </c>
      <c r="D3733" s="736" t="s">
        <v>6594</v>
      </c>
      <c r="E3733" s="740">
        <v>4200</v>
      </c>
      <c r="F3733" s="714">
        <v>42582942</v>
      </c>
      <c r="G3733" s="736" t="s">
        <v>7052</v>
      </c>
      <c r="H3733" s="685" t="s">
        <v>4831</v>
      </c>
      <c r="I3733" s="685" t="s">
        <v>6476</v>
      </c>
      <c r="J3733" s="864" t="s">
        <v>6594</v>
      </c>
      <c r="K3733" s="865">
        <v>1</v>
      </c>
      <c r="L3733" s="761">
        <v>12</v>
      </c>
      <c r="M3733" s="866">
        <v>50400</v>
      </c>
      <c r="N3733" s="456">
        <v>1</v>
      </c>
      <c r="O3733" s="761">
        <v>6</v>
      </c>
      <c r="P3733" s="451">
        <v>26477.599999999999</v>
      </c>
      <c r="Q3733" s="323"/>
    </row>
    <row r="3734" spans="1:17" s="770" customFormat="1" ht="36">
      <c r="A3734" s="731" t="s">
        <v>18647</v>
      </c>
      <c r="B3734" s="693" t="s">
        <v>7484</v>
      </c>
      <c r="C3734" s="667" t="s">
        <v>73</v>
      </c>
      <c r="D3734" s="736" t="s">
        <v>6633</v>
      </c>
      <c r="E3734" s="740">
        <v>11000</v>
      </c>
      <c r="F3734" s="714">
        <v>23982980</v>
      </c>
      <c r="G3734" s="736" t="s">
        <v>7053</v>
      </c>
      <c r="H3734" s="685" t="s">
        <v>1696</v>
      </c>
      <c r="I3734" s="685" t="s">
        <v>6476</v>
      </c>
      <c r="J3734" s="864" t="s">
        <v>6633</v>
      </c>
      <c r="K3734" s="865">
        <v>1</v>
      </c>
      <c r="L3734" s="761">
        <v>12</v>
      </c>
      <c r="M3734" s="866">
        <v>132000</v>
      </c>
      <c r="N3734" s="456">
        <v>1</v>
      </c>
      <c r="O3734" s="761">
        <v>6</v>
      </c>
      <c r="P3734" s="451">
        <v>67277.600000000006</v>
      </c>
      <c r="Q3734" s="323"/>
    </row>
    <row r="3735" spans="1:17" s="770" customFormat="1" ht="48">
      <c r="A3735" s="731" t="s">
        <v>18647</v>
      </c>
      <c r="B3735" s="693" t="s">
        <v>7484</v>
      </c>
      <c r="C3735" s="667" t="s">
        <v>73</v>
      </c>
      <c r="D3735" s="736" t="s">
        <v>7054</v>
      </c>
      <c r="E3735" s="740">
        <v>2800</v>
      </c>
      <c r="F3735" s="714">
        <v>42853064</v>
      </c>
      <c r="G3735" s="736" t="s">
        <v>7055</v>
      </c>
      <c r="H3735" s="685" t="s">
        <v>7056</v>
      </c>
      <c r="I3735" s="685" t="s">
        <v>6476</v>
      </c>
      <c r="J3735" s="864" t="s">
        <v>7054</v>
      </c>
      <c r="K3735" s="865">
        <v>1</v>
      </c>
      <c r="L3735" s="761">
        <v>12</v>
      </c>
      <c r="M3735" s="866">
        <v>33600</v>
      </c>
      <c r="N3735" s="456">
        <v>1</v>
      </c>
      <c r="O3735" s="761">
        <v>6</v>
      </c>
      <c r="P3735" s="451">
        <v>18077.599999999999</v>
      </c>
      <c r="Q3735" s="323"/>
    </row>
    <row r="3736" spans="1:17" s="770" customFormat="1" ht="36">
      <c r="A3736" s="731" t="s">
        <v>18647</v>
      </c>
      <c r="B3736" s="693" t="s">
        <v>7484</v>
      </c>
      <c r="C3736" s="667" t="s">
        <v>73</v>
      </c>
      <c r="D3736" s="736" t="s">
        <v>6594</v>
      </c>
      <c r="E3736" s="740">
        <v>4200</v>
      </c>
      <c r="F3736" s="714">
        <v>40745290</v>
      </c>
      <c r="G3736" s="736" t="s">
        <v>7057</v>
      </c>
      <c r="H3736" s="685" t="s">
        <v>887</v>
      </c>
      <c r="I3736" s="685" t="s">
        <v>6476</v>
      </c>
      <c r="J3736" s="864" t="s">
        <v>6594</v>
      </c>
      <c r="K3736" s="865">
        <v>1</v>
      </c>
      <c r="L3736" s="761">
        <v>12</v>
      </c>
      <c r="M3736" s="866">
        <v>50400</v>
      </c>
      <c r="N3736" s="456">
        <v>1</v>
      </c>
      <c r="O3736" s="761">
        <v>6</v>
      </c>
      <c r="P3736" s="451">
        <v>26477.599999999999</v>
      </c>
      <c r="Q3736" s="323"/>
    </row>
    <row r="3737" spans="1:17" s="770" customFormat="1" ht="36">
      <c r="A3737" s="731" t="s">
        <v>18647</v>
      </c>
      <c r="B3737" s="693" t="s">
        <v>7484</v>
      </c>
      <c r="C3737" s="667" t="s">
        <v>73</v>
      </c>
      <c r="D3737" s="736" t="s">
        <v>6594</v>
      </c>
      <c r="E3737" s="740">
        <v>4200</v>
      </c>
      <c r="F3737" s="714">
        <v>45935035</v>
      </c>
      <c r="G3737" s="736" t="s">
        <v>7058</v>
      </c>
      <c r="H3737" s="685" t="s">
        <v>7059</v>
      </c>
      <c r="I3737" s="685" t="s">
        <v>6476</v>
      </c>
      <c r="J3737" s="864" t="s">
        <v>6594</v>
      </c>
      <c r="K3737" s="865">
        <v>1</v>
      </c>
      <c r="L3737" s="761">
        <v>12</v>
      </c>
      <c r="M3737" s="866">
        <v>50400</v>
      </c>
      <c r="N3737" s="456">
        <v>1</v>
      </c>
      <c r="O3737" s="761">
        <v>6</v>
      </c>
      <c r="P3737" s="451">
        <v>26477.599999999999</v>
      </c>
      <c r="Q3737" s="323"/>
    </row>
    <row r="3738" spans="1:17" s="770" customFormat="1" ht="36">
      <c r="A3738" s="731" t="s">
        <v>18647</v>
      </c>
      <c r="B3738" s="693" t="s">
        <v>7484</v>
      </c>
      <c r="C3738" s="667" t="s">
        <v>73</v>
      </c>
      <c r="D3738" s="736" t="s">
        <v>6594</v>
      </c>
      <c r="E3738" s="740">
        <v>4200</v>
      </c>
      <c r="F3738" s="714">
        <v>43690081</v>
      </c>
      <c r="G3738" s="736" t="s">
        <v>7060</v>
      </c>
      <c r="H3738" s="685" t="s">
        <v>1525</v>
      </c>
      <c r="I3738" s="685" t="s">
        <v>6476</v>
      </c>
      <c r="J3738" s="864" t="s">
        <v>6594</v>
      </c>
      <c r="K3738" s="865">
        <v>1</v>
      </c>
      <c r="L3738" s="761">
        <v>12</v>
      </c>
      <c r="M3738" s="866">
        <v>50400</v>
      </c>
      <c r="N3738" s="456">
        <v>0</v>
      </c>
      <c r="O3738" s="761">
        <v>0</v>
      </c>
      <c r="P3738" s="451">
        <v>0</v>
      </c>
      <c r="Q3738" s="323"/>
    </row>
    <row r="3739" spans="1:17" s="770" customFormat="1" ht="36">
      <c r="A3739" s="731" t="s">
        <v>18647</v>
      </c>
      <c r="B3739" s="693" t="s">
        <v>7484</v>
      </c>
      <c r="C3739" s="667" t="s">
        <v>73</v>
      </c>
      <c r="D3739" s="736" t="s">
        <v>6599</v>
      </c>
      <c r="E3739" s="740">
        <v>11000</v>
      </c>
      <c r="F3739" s="714">
        <v>28316497</v>
      </c>
      <c r="G3739" s="736" t="s">
        <v>7061</v>
      </c>
      <c r="H3739" s="685" t="s">
        <v>6541</v>
      </c>
      <c r="I3739" s="685" t="s">
        <v>6476</v>
      </c>
      <c r="J3739" s="864" t="s">
        <v>6599</v>
      </c>
      <c r="K3739" s="865">
        <v>1</v>
      </c>
      <c r="L3739" s="761">
        <v>3</v>
      </c>
      <c r="M3739" s="866">
        <v>33000</v>
      </c>
      <c r="N3739" s="456">
        <v>0</v>
      </c>
      <c r="O3739" s="761">
        <v>0</v>
      </c>
      <c r="P3739" s="451">
        <v>0</v>
      </c>
      <c r="Q3739" s="323"/>
    </row>
    <row r="3740" spans="1:17" s="770" customFormat="1" ht="24">
      <c r="A3740" s="731" t="s">
        <v>18647</v>
      </c>
      <c r="B3740" s="693" t="s">
        <v>7484</v>
      </c>
      <c r="C3740" s="667" t="s">
        <v>73</v>
      </c>
      <c r="D3740" s="736" t="s">
        <v>6775</v>
      </c>
      <c r="E3740" s="740">
        <v>12500</v>
      </c>
      <c r="F3740" s="714">
        <v>9678036</v>
      </c>
      <c r="G3740" s="736" t="s">
        <v>7062</v>
      </c>
      <c r="H3740" s="685" t="s">
        <v>1688</v>
      </c>
      <c r="I3740" s="685" t="s">
        <v>6476</v>
      </c>
      <c r="J3740" s="864" t="s">
        <v>6775</v>
      </c>
      <c r="K3740" s="865">
        <v>1</v>
      </c>
      <c r="L3740" s="761">
        <v>12</v>
      </c>
      <c r="M3740" s="866">
        <v>150000</v>
      </c>
      <c r="N3740" s="456">
        <v>1</v>
      </c>
      <c r="O3740" s="761">
        <v>6</v>
      </c>
      <c r="P3740" s="451">
        <v>76277.600000000006</v>
      </c>
      <c r="Q3740" s="323"/>
    </row>
    <row r="3741" spans="1:17" s="770" customFormat="1" ht="36">
      <c r="A3741" s="731" t="s">
        <v>18647</v>
      </c>
      <c r="B3741" s="693" t="s">
        <v>7484</v>
      </c>
      <c r="C3741" s="667" t="s">
        <v>73</v>
      </c>
      <c r="D3741" s="736" t="s">
        <v>7063</v>
      </c>
      <c r="E3741" s="740">
        <v>14000</v>
      </c>
      <c r="F3741" s="714">
        <v>10182752</v>
      </c>
      <c r="G3741" s="736" t="s">
        <v>7064</v>
      </c>
      <c r="H3741" s="685" t="s">
        <v>1688</v>
      </c>
      <c r="I3741" s="685" t="s">
        <v>6476</v>
      </c>
      <c r="J3741" s="864" t="s">
        <v>7063</v>
      </c>
      <c r="K3741" s="865">
        <v>1</v>
      </c>
      <c r="L3741" s="761">
        <v>12</v>
      </c>
      <c r="M3741" s="866">
        <v>168000</v>
      </c>
      <c r="N3741" s="456">
        <v>1</v>
      </c>
      <c r="O3741" s="761">
        <v>6</v>
      </c>
      <c r="P3741" s="451">
        <v>85277.6</v>
      </c>
      <c r="Q3741" s="323"/>
    </row>
    <row r="3742" spans="1:17" s="770" customFormat="1" ht="24">
      <c r="A3742" s="731" t="s">
        <v>18647</v>
      </c>
      <c r="B3742" s="693" t="s">
        <v>7484</v>
      </c>
      <c r="C3742" s="667" t="s">
        <v>73</v>
      </c>
      <c r="D3742" s="736" t="s">
        <v>7065</v>
      </c>
      <c r="E3742" s="740">
        <v>7200</v>
      </c>
      <c r="F3742" s="714">
        <v>70315337</v>
      </c>
      <c r="G3742" s="736" t="s">
        <v>7066</v>
      </c>
      <c r="H3742" s="685" t="s">
        <v>6578</v>
      </c>
      <c r="I3742" s="685" t="s">
        <v>6476</v>
      </c>
      <c r="J3742" s="864" t="s">
        <v>7065</v>
      </c>
      <c r="K3742" s="865">
        <v>1</v>
      </c>
      <c r="L3742" s="761">
        <v>12</v>
      </c>
      <c r="M3742" s="866">
        <v>86400</v>
      </c>
      <c r="N3742" s="456">
        <v>1</v>
      </c>
      <c r="O3742" s="761">
        <v>6</v>
      </c>
      <c r="P3742" s="451">
        <v>44477.599999999999</v>
      </c>
      <c r="Q3742" s="323"/>
    </row>
    <row r="3743" spans="1:17" s="770" customFormat="1" ht="24">
      <c r="A3743" s="731" t="s">
        <v>18647</v>
      </c>
      <c r="B3743" s="693" t="s">
        <v>7484</v>
      </c>
      <c r="C3743" s="667" t="s">
        <v>73</v>
      </c>
      <c r="D3743" s="736" t="s">
        <v>7067</v>
      </c>
      <c r="E3743" s="740">
        <v>1800</v>
      </c>
      <c r="F3743" s="714">
        <v>71732346</v>
      </c>
      <c r="G3743" s="736" t="s">
        <v>7068</v>
      </c>
      <c r="H3743" s="685" t="s">
        <v>6578</v>
      </c>
      <c r="I3743" s="685" t="s">
        <v>6476</v>
      </c>
      <c r="J3743" s="864" t="s">
        <v>7067</v>
      </c>
      <c r="K3743" s="865">
        <v>1</v>
      </c>
      <c r="L3743" s="761">
        <v>12</v>
      </c>
      <c r="M3743" s="866">
        <v>21600</v>
      </c>
      <c r="N3743" s="456">
        <v>1</v>
      </c>
      <c r="O3743" s="761">
        <v>6</v>
      </c>
      <c r="P3743" s="451">
        <v>12077.6</v>
      </c>
      <c r="Q3743" s="323"/>
    </row>
    <row r="3744" spans="1:17" s="770" customFormat="1" ht="24">
      <c r="A3744" s="731" t="s">
        <v>18647</v>
      </c>
      <c r="B3744" s="693" t="s">
        <v>7484</v>
      </c>
      <c r="C3744" s="667" t="s">
        <v>73</v>
      </c>
      <c r="D3744" s="736" t="s">
        <v>7069</v>
      </c>
      <c r="E3744" s="740">
        <v>14500</v>
      </c>
      <c r="F3744" s="714">
        <v>40040157</v>
      </c>
      <c r="G3744" s="736" t="s">
        <v>7070</v>
      </c>
      <c r="H3744" s="685" t="s">
        <v>4261</v>
      </c>
      <c r="I3744" s="685" t="s">
        <v>6476</v>
      </c>
      <c r="J3744" s="864" t="s">
        <v>7069</v>
      </c>
      <c r="K3744" s="865">
        <v>1</v>
      </c>
      <c r="L3744" s="761">
        <v>12</v>
      </c>
      <c r="M3744" s="866">
        <v>174000</v>
      </c>
      <c r="N3744" s="456">
        <v>1</v>
      </c>
      <c r="O3744" s="761">
        <v>3</v>
      </c>
      <c r="P3744" s="451">
        <v>44196.6</v>
      </c>
      <c r="Q3744" s="323"/>
    </row>
    <row r="3745" spans="1:17" s="770" customFormat="1" ht="36">
      <c r="A3745" s="731" t="s">
        <v>18647</v>
      </c>
      <c r="B3745" s="693" t="s">
        <v>7484</v>
      </c>
      <c r="C3745" s="667" t="s">
        <v>73</v>
      </c>
      <c r="D3745" s="736" t="s">
        <v>7071</v>
      </c>
      <c r="E3745" s="740">
        <v>4200</v>
      </c>
      <c r="F3745" s="714">
        <v>40514286</v>
      </c>
      <c r="G3745" s="736" t="s">
        <v>7072</v>
      </c>
      <c r="H3745" s="685" t="s">
        <v>888</v>
      </c>
      <c r="I3745" s="685" t="s">
        <v>6476</v>
      </c>
      <c r="J3745" s="864" t="s">
        <v>7071</v>
      </c>
      <c r="K3745" s="865">
        <v>0</v>
      </c>
      <c r="L3745" s="761">
        <v>0</v>
      </c>
      <c r="M3745" s="866">
        <v>0</v>
      </c>
      <c r="N3745" s="456">
        <v>1</v>
      </c>
      <c r="O3745" s="761">
        <v>4</v>
      </c>
      <c r="P3745" s="451">
        <v>17496.599999999999</v>
      </c>
      <c r="Q3745" s="323"/>
    </row>
    <row r="3746" spans="1:17" s="770" customFormat="1" ht="72">
      <c r="A3746" s="731" t="s">
        <v>18647</v>
      </c>
      <c r="B3746" s="693" t="s">
        <v>7484</v>
      </c>
      <c r="C3746" s="667" t="s">
        <v>73</v>
      </c>
      <c r="D3746" s="736" t="s">
        <v>7073</v>
      </c>
      <c r="E3746" s="740">
        <v>9300</v>
      </c>
      <c r="F3746" s="714">
        <v>10808849</v>
      </c>
      <c r="G3746" s="736" t="s">
        <v>7074</v>
      </c>
      <c r="H3746" s="685" t="s">
        <v>7075</v>
      </c>
      <c r="I3746" s="685" t="s">
        <v>6476</v>
      </c>
      <c r="J3746" s="864" t="s">
        <v>7073</v>
      </c>
      <c r="K3746" s="865">
        <v>1</v>
      </c>
      <c r="L3746" s="761">
        <v>12</v>
      </c>
      <c r="M3746" s="866">
        <v>111600</v>
      </c>
      <c r="N3746" s="456">
        <v>1</v>
      </c>
      <c r="O3746" s="761">
        <v>6</v>
      </c>
      <c r="P3746" s="451">
        <v>57077.599999999999</v>
      </c>
      <c r="Q3746" s="323"/>
    </row>
    <row r="3747" spans="1:17" s="770" customFormat="1" ht="24">
      <c r="A3747" s="731" t="s">
        <v>18647</v>
      </c>
      <c r="B3747" s="693" t="s">
        <v>7484</v>
      </c>
      <c r="C3747" s="667" t="s">
        <v>73</v>
      </c>
      <c r="D3747" s="693" t="s">
        <v>18258</v>
      </c>
      <c r="E3747" s="740">
        <v>6000</v>
      </c>
      <c r="F3747" s="714">
        <v>45836242</v>
      </c>
      <c r="G3747" s="736" t="s">
        <v>7076</v>
      </c>
      <c r="H3747" s="685" t="s">
        <v>1688</v>
      </c>
      <c r="I3747" s="685" t="s">
        <v>6476</v>
      </c>
      <c r="J3747" s="829" t="s">
        <v>18258</v>
      </c>
      <c r="K3747" s="865">
        <v>1</v>
      </c>
      <c r="L3747" s="761">
        <v>7</v>
      </c>
      <c r="M3747" s="866">
        <v>42000</v>
      </c>
      <c r="N3747" s="456">
        <v>0</v>
      </c>
      <c r="O3747" s="761">
        <v>0</v>
      </c>
      <c r="P3747" s="451">
        <v>0</v>
      </c>
      <c r="Q3747" s="323"/>
    </row>
    <row r="3748" spans="1:17" s="770" customFormat="1" ht="36">
      <c r="A3748" s="731" t="s">
        <v>18647</v>
      </c>
      <c r="B3748" s="693" t="s">
        <v>7484</v>
      </c>
      <c r="C3748" s="667" t="s">
        <v>73</v>
      </c>
      <c r="D3748" s="693" t="s">
        <v>7077</v>
      </c>
      <c r="E3748" s="740">
        <v>7200</v>
      </c>
      <c r="F3748" s="714">
        <v>41934210</v>
      </c>
      <c r="G3748" s="736" t="s">
        <v>7078</v>
      </c>
      <c r="H3748" s="685" t="s">
        <v>1688</v>
      </c>
      <c r="I3748" s="685" t="s">
        <v>6476</v>
      </c>
      <c r="J3748" s="864" t="s">
        <v>7077</v>
      </c>
      <c r="K3748" s="865">
        <v>1</v>
      </c>
      <c r="L3748" s="761">
        <v>3</v>
      </c>
      <c r="M3748" s="866">
        <v>21600</v>
      </c>
      <c r="N3748" s="456">
        <v>0</v>
      </c>
      <c r="O3748" s="761">
        <v>0</v>
      </c>
      <c r="P3748" s="451">
        <v>0</v>
      </c>
      <c r="Q3748" s="323"/>
    </row>
    <row r="3749" spans="1:17" s="770" customFormat="1" ht="36">
      <c r="A3749" s="731" t="s">
        <v>18647</v>
      </c>
      <c r="B3749" s="693" t="s">
        <v>7484</v>
      </c>
      <c r="C3749" s="667" t="s">
        <v>73</v>
      </c>
      <c r="D3749" s="693" t="s">
        <v>7079</v>
      </c>
      <c r="E3749" s="740">
        <v>2800</v>
      </c>
      <c r="F3749" s="714">
        <v>40741211</v>
      </c>
      <c r="G3749" s="736" t="s">
        <v>7080</v>
      </c>
      <c r="H3749" s="685" t="s">
        <v>4261</v>
      </c>
      <c r="I3749" s="685" t="s">
        <v>6476</v>
      </c>
      <c r="J3749" s="864" t="s">
        <v>7079</v>
      </c>
      <c r="K3749" s="865">
        <v>1</v>
      </c>
      <c r="L3749" s="761">
        <v>1</v>
      </c>
      <c r="M3749" s="866">
        <v>747</v>
      </c>
      <c r="N3749" s="456">
        <v>0</v>
      </c>
      <c r="O3749" s="761">
        <v>0</v>
      </c>
      <c r="P3749" s="451">
        <v>0</v>
      </c>
      <c r="Q3749" s="323"/>
    </row>
    <row r="3750" spans="1:17" s="770" customFormat="1" ht="36">
      <c r="A3750" s="731" t="s">
        <v>18647</v>
      </c>
      <c r="B3750" s="693" t="s">
        <v>7484</v>
      </c>
      <c r="C3750" s="667" t="s">
        <v>73</v>
      </c>
      <c r="D3750" s="693" t="s">
        <v>18274</v>
      </c>
      <c r="E3750" s="740">
        <v>9300</v>
      </c>
      <c r="F3750" s="714">
        <v>44862526</v>
      </c>
      <c r="G3750" s="736" t="s">
        <v>7081</v>
      </c>
      <c r="H3750" s="685" t="s">
        <v>4216</v>
      </c>
      <c r="I3750" s="685" t="s">
        <v>6476</v>
      </c>
      <c r="J3750" s="829" t="s">
        <v>18274</v>
      </c>
      <c r="K3750" s="865">
        <v>1</v>
      </c>
      <c r="L3750" s="761">
        <v>8</v>
      </c>
      <c r="M3750" s="866">
        <v>74400</v>
      </c>
      <c r="N3750" s="456">
        <v>1</v>
      </c>
      <c r="O3750" s="761">
        <v>6</v>
      </c>
      <c r="P3750" s="451">
        <v>57077.599999999999</v>
      </c>
      <c r="Q3750" s="323"/>
    </row>
    <row r="3751" spans="1:17" s="770" customFormat="1" ht="24">
      <c r="A3751" s="731" t="s">
        <v>18647</v>
      </c>
      <c r="B3751" s="693" t="s">
        <v>7484</v>
      </c>
      <c r="C3751" s="667" t="s">
        <v>73</v>
      </c>
      <c r="D3751" s="736" t="s">
        <v>6660</v>
      </c>
      <c r="E3751" s="740">
        <v>2800</v>
      </c>
      <c r="F3751" s="714">
        <v>8128609</v>
      </c>
      <c r="G3751" s="736" t="s">
        <v>7082</v>
      </c>
      <c r="H3751" s="685" t="s">
        <v>389</v>
      </c>
      <c r="I3751" s="685" t="s">
        <v>389</v>
      </c>
      <c r="J3751" s="829" t="s">
        <v>6660</v>
      </c>
      <c r="K3751" s="865">
        <v>0</v>
      </c>
      <c r="L3751" s="761">
        <v>0</v>
      </c>
      <c r="M3751" s="866">
        <v>0</v>
      </c>
      <c r="N3751" s="456">
        <v>1</v>
      </c>
      <c r="O3751" s="761">
        <v>4</v>
      </c>
      <c r="P3751" s="451">
        <v>11896.6</v>
      </c>
      <c r="Q3751" s="323"/>
    </row>
    <row r="3752" spans="1:17" s="770" customFormat="1" ht="36">
      <c r="A3752" s="731" t="s">
        <v>18647</v>
      </c>
      <c r="B3752" s="693" t="s">
        <v>7484</v>
      </c>
      <c r="C3752" s="667" t="s">
        <v>73</v>
      </c>
      <c r="D3752" s="736" t="s">
        <v>7083</v>
      </c>
      <c r="E3752" s="740">
        <v>6000</v>
      </c>
      <c r="F3752" s="714">
        <v>10559331</v>
      </c>
      <c r="G3752" s="736" t="s">
        <v>7084</v>
      </c>
      <c r="H3752" s="685" t="s">
        <v>908</v>
      </c>
      <c r="I3752" s="685" t="s">
        <v>6476</v>
      </c>
      <c r="J3752" s="829" t="s">
        <v>7083</v>
      </c>
      <c r="K3752" s="865">
        <v>0</v>
      </c>
      <c r="L3752" s="761">
        <v>0</v>
      </c>
      <c r="M3752" s="866">
        <v>0</v>
      </c>
      <c r="N3752" s="456">
        <v>1</v>
      </c>
      <c r="O3752" s="761">
        <v>4</v>
      </c>
      <c r="P3752" s="451">
        <v>24696.6</v>
      </c>
      <c r="Q3752" s="323"/>
    </row>
    <row r="3753" spans="1:17" s="770" customFormat="1" ht="36">
      <c r="A3753" s="731" t="s">
        <v>18647</v>
      </c>
      <c r="B3753" s="693" t="s">
        <v>7484</v>
      </c>
      <c r="C3753" s="667" t="s">
        <v>73</v>
      </c>
      <c r="D3753" s="693" t="s">
        <v>18266</v>
      </c>
      <c r="E3753" s="740">
        <v>2800</v>
      </c>
      <c r="F3753" s="714">
        <v>42287815</v>
      </c>
      <c r="G3753" s="736" t="s">
        <v>7085</v>
      </c>
      <c r="H3753" s="685" t="s">
        <v>4817</v>
      </c>
      <c r="I3753" s="685" t="s">
        <v>6476</v>
      </c>
      <c r="J3753" s="829" t="s">
        <v>18266</v>
      </c>
      <c r="K3753" s="865">
        <v>1</v>
      </c>
      <c r="L3753" s="761">
        <v>12</v>
      </c>
      <c r="M3753" s="866">
        <v>33600</v>
      </c>
      <c r="N3753" s="456">
        <v>1</v>
      </c>
      <c r="O3753" s="761">
        <v>6</v>
      </c>
      <c r="P3753" s="451">
        <v>18077.599999999999</v>
      </c>
      <c r="Q3753" s="323"/>
    </row>
    <row r="3754" spans="1:17" s="770" customFormat="1" ht="24">
      <c r="A3754" s="731" t="s">
        <v>18647</v>
      </c>
      <c r="B3754" s="693" t="s">
        <v>7484</v>
      </c>
      <c r="C3754" s="667" t="s">
        <v>73</v>
      </c>
      <c r="D3754" s="693" t="s">
        <v>18258</v>
      </c>
      <c r="E3754" s="740">
        <v>6000</v>
      </c>
      <c r="F3754" s="714">
        <v>8704034</v>
      </c>
      <c r="G3754" s="736" t="s">
        <v>7086</v>
      </c>
      <c r="H3754" s="685" t="s">
        <v>1415</v>
      </c>
      <c r="I3754" s="685" t="s">
        <v>6476</v>
      </c>
      <c r="J3754" s="829" t="s">
        <v>18258</v>
      </c>
      <c r="K3754" s="865">
        <v>1</v>
      </c>
      <c r="L3754" s="761">
        <v>12</v>
      </c>
      <c r="M3754" s="866">
        <v>72000</v>
      </c>
      <c r="N3754" s="456">
        <v>1</v>
      </c>
      <c r="O3754" s="761">
        <v>6</v>
      </c>
      <c r="P3754" s="451">
        <v>37277.599999999999</v>
      </c>
      <c r="Q3754" s="323"/>
    </row>
    <row r="3755" spans="1:17" s="770" customFormat="1" ht="36">
      <c r="A3755" s="731" t="s">
        <v>18647</v>
      </c>
      <c r="B3755" s="693" t="s">
        <v>7484</v>
      </c>
      <c r="C3755" s="667" t="s">
        <v>73</v>
      </c>
      <c r="D3755" s="693" t="s">
        <v>6491</v>
      </c>
      <c r="E3755" s="740">
        <v>6000</v>
      </c>
      <c r="F3755" s="714">
        <v>47293169</v>
      </c>
      <c r="G3755" s="736" t="s">
        <v>7087</v>
      </c>
      <c r="H3755" s="685" t="s">
        <v>7088</v>
      </c>
      <c r="I3755" s="685" t="s">
        <v>6476</v>
      </c>
      <c r="J3755" s="829" t="s">
        <v>6491</v>
      </c>
      <c r="K3755" s="865">
        <v>1</v>
      </c>
      <c r="L3755" s="761">
        <v>12</v>
      </c>
      <c r="M3755" s="866">
        <v>72000</v>
      </c>
      <c r="N3755" s="456">
        <v>1</v>
      </c>
      <c r="O3755" s="761">
        <v>6</v>
      </c>
      <c r="P3755" s="451">
        <v>37277.599999999999</v>
      </c>
      <c r="Q3755" s="323"/>
    </row>
    <row r="3756" spans="1:17" s="770" customFormat="1" ht="24">
      <c r="A3756" s="731" t="s">
        <v>18647</v>
      </c>
      <c r="B3756" s="693" t="s">
        <v>7484</v>
      </c>
      <c r="C3756" s="667" t="s">
        <v>73</v>
      </c>
      <c r="D3756" s="736" t="s">
        <v>6555</v>
      </c>
      <c r="E3756" s="740">
        <v>4200</v>
      </c>
      <c r="F3756" s="714">
        <v>10623782</v>
      </c>
      <c r="G3756" s="736" t="s">
        <v>7089</v>
      </c>
      <c r="H3756" s="685" t="s">
        <v>782</v>
      </c>
      <c r="I3756" s="685" t="s">
        <v>6476</v>
      </c>
      <c r="J3756" s="864" t="s">
        <v>6555</v>
      </c>
      <c r="K3756" s="865">
        <v>1</v>
      </c>
      <c r="L3756" s="761">
        <v>9</v>
      </c>
      <c r="M3756" s="866">
        <v>50400</v>
      </c>
      <c r="N3756" s="456">
        <v>0</v>
      </c>
      <c r="O3756" s="761">
        <v>0</v>
      </c>
      <c r="P3756" s="451">
        <v>0</v>
      </c>
      <c r="Q3756" s="323"/>
    </row>
    <row r="3757" spans="1:17" s="770" customFormat="1" ht="36">
      <c r="A3757" s="731" t="s">
        <v>18647</v>
      </c>
      <c r="B3757" s="693" t="s">
        <v>7484</v>
      </c>
      <c r="C3757" s="667" t="s">
        <v>73</v>
      </c>
      <c r="D3757" s="736" t="s">
        <v>7077</v>
      </c>
      <c r="E3757" s="740">
        <v>7200</v>
      </c>
      <c r="F3757" s="714">
        <v>44348160</v>
      </c>
      <c r="G3757" s="736" t="s">
        <v>7090</v>
      </c>
      <c r="H3757" s="685" t="s">
        <v>1688</v>
      </c>
      <c r="I3757" s="685" t="s">
        <v>6476</v>
      </c>
      <c r="J3757" s="864" t="s">
        <v>7077</v>
      </c>
      <c r="K3757" s="865">
        <v>1</v>
      </c>
      <c r="L3757" s="761">
        <v>12</v>
      </c>
      <c r="M3757" s="866">
        <v>86400</v>
      </c>
      <c r="N3757" s="456">
        <v>1</v>
      </c>
      <c r="O3757" s="761">
        <v>6</v>
      </c>
      <c r="P3757" s="451">
        <v>44477.599999999999</v>
      </c>
      <c r="Q3757" s="323"/>
    </row>
    <row r="3758" spans="1:17" s="770" customFormat="1" ht="24">
      <c r="A3758" s="731" t="s">
        <v>18647</v>
      </c>
      <c r="B3758" s="693" t="s">
        <v>7484</v>
      </c>
      <c r="C3758" s="667" t="s">
        <v>73</v>
      </c>
      <c r="D3758" s="736" t="s">
        <v>7091</v>
      </c>
      <c r="E3758" s="740">
        <v>11000</v>
      </c>
      <c r="F3758" s="714">
        <v>22498115</v>
      </c>
      <c r="G3758" s="736" t="s">
        <v>7092</v>
      </c>
      <c r="H3758" s="685" t="s">
        <v>4261</v>
      </c>
      <c r="I3758" s="685" t="s">
        <v>6476</v>
      </c>
      <c r="J3758" s="864" t="s">
        <v>7091</v>
      </c>
      <c r="K3758" s="865">
        <v>1</v>
      </c>
      <c r="L3758" s="761">
        <v>12</v>
      </c>
      <c r="M3758" s="866">
        <v>132000</v>
      </c>
      <c r="N3758" s="456">
        <v>1</v>
      </c>
      <c r="O3758" s="761">
        <v>1</v>
      </c>
      <c r="P3758" s="451">
        <v>22696.6</v>
      </c>
      <c r="Q3758" s="323"/>
    </row>
    <row r="3759" spans="1:17" s="770" customFormat="1" ht="24">
      <c r="A3759" s="731" t="s">
        <v>18647</v>
      </c>
      <c r="B3759" s="693" t="s">
        <v>7484</v>
      </c>
      <c r="C3759" s="667" t="s">
        <v>73</v>
      </c>
      <c r="D3759" s="736" t="s">
        <v>6494</v>
      </c>
      <c r="E3759" s="740">
        <v>3600</v>
      </c>
      <c r="F3759" s="714">
        <v>73176499</v>
      </c>
      <c r="G3759" s="736" t="s">
        <v>7093</v>
      </c>
      <c r="H3759" s="685" t="s">
        <v>4261</v>
      </c>
      <c r="I3759" s="685" t="s">
        <v>6476</v>
      </c>
      <c r="J3759" s="864" t="s">
        <v>6494</v>
      </c>
      <c r="K3759" s="865">
        <v>1</v>
      </c>
      <c r="L3759" s="761">
        <v>8</v>
      </c>
      <c r="M3759" s="866">
        <v>28800</v>
      </c>
      <c r="N3759" s="456">
        <v>1</v>
      </c>
      <c r="O3759" s="761">
        <v>6</v>
      </c>
      <c r="P3759" s="451">
        <v>22877.599999999999</v>
      </c>
      <c r="Q3759" s="323"/>
    </row>
    <row r="3760" spans="1:17" s="770" customFormat="1" ht="36">
      <c r="A3760" s="731" t="s">
        <v>18647</v>
      </c>
      <c r="B3760" s="693" t="s">
        <v>7484</v>
      </c>
      <c r="C3760" s="667" t="s">
        <v>73</v>
      </c>
      <c r="D3760" s="693" t="s">
        <v>18261</v>
      </c>
      <c r="E3760" s="740">
        <v>11000</v>
      </c>
      <c r="F3760" s="714">
        <v>8136694</v>
      </c>
      <c r="G3760" s="736" t="s">
        <v>7094</v>
      </c>
      <c r="H3760" s="685" t="s">
        <v>888</v>
      </c>
      <c r="I3760" s="685" t="s">
        <v>6476</v>
      </c>
      <c r="J3760" s="829" t="s">
        <v>18261</v>
      </c>
      <c r="K3760" s="865">
        <v>1</v>
      </c>
      <c r="L3760" s="761">
        <v>1</v>
      </c>
      <c r="M3760" s="866">
        <v>11000</v>
      </c>
      <c r="N3760" s="456">
        <v>1</v>
      </c>
      <c r="O3760" s="761">
        <v>6</v>
      </c>
      <c r="P3760" s="451">
        <v>67277.600000000006</v>
      </c>
      <c r="Q3760" s="323"/>
    </row>
    <row r="3761" spans="1:17" s="770" customFormat="1" ht="36">
      <c r="A3761" s="731" t="s">
        <v>18647</v>
      </c>
      <c r="B3761" s="693" t="s">
        <v>7484</v>
      </c>
      <c r="C3761" s="667" t="s">
        <v>73</v>
      </c>
      <c r="D3761" s="693" t="s">
        <v>7095</v>
      </c>
      <c r="E3761" s="740">
        <v>12500</v>
      </c>
      <c r="F3761" s="714">
        <v>40434574</v>
      </c>
      <c r="G3761" s="736" t="s">
        <v>7096</v>
      </c>
      <c r="H3761" s="685" t="s">
        <v>7097</v>
      </c>
      <c r="I3761" s="685" t="s">
        <v>6476</v>
      </c>
      <c r="J3761" s="829" t="s">
        <v>7095</v>
      </c>
      <c r="K3761" s="865">
        <v>1</v>
      </c>
      <c r="L3761" s="761">
        <v>1</v>
      </c>
      <c r="M3761" s="866">
        <v>12500</v>
      </c>
      <c r="N3761" s="456">
        <v>1</v>
      </c>
      <c r="O3761" s="761">
        <v>6</v>
      </c>
      <c r="P3761" s="451">
        <v>76277.600000000006</v>
      </c>
      <c r="Q3761" s="323"/>
    </row>
    <row r="3762" spans="1:17" s="770" customFormat="1" ht="36">
      <c r="A3762" s="731" t="s">
        <v>18647</v>
      </c>
      <c r="B3762" s="693" t="s">
        <v>7484</v>
      </c>
      <c r="C3762" s="667" t="s">
        <v>73</v>
      </c>
      <c r="D3762" s="693" t="s">
        <v>18275</v>
      </c>
      <c r="E3762" s="740">
        <v>11000</v>
      </c>
      <c r="F3762" s="714">
        <v>43897944</v>
      </c>
      <c r="G3762" s="736" t="s">
        <v>7098</v>
      </c>
      <c r="H3762" s="685" t="s">
        <v>7099</v>
      </c>
      <c r="I3762" s="685" t="s">
        <v>6476</v>
      </c>
      <c r="J3762" s="829" t="s">
        <v>18275</v>
      </c>
      <c r="K3762" s="865">
        <v>1</v>
      </c>
      <c r="L3762" s="761">
        <v>12</v>
      </c>
      <c r="M3762" s="866">
        <v>132000</v>
      </c>
      <c r="N3762" s="456">
        <v>1</v>
      </c>
      <c r="O3762" s="761">
        <v>6</v>
      </c>
      <c r="P3762" s="451">
        <v>67277.600000000006</v>
      </c>
      <c r="Q3762" s="323"/>
    </row>
    <row r="3763" spans="1:17" s="770" customFormat="1" ht="24">
      <c r="A3763" s="731" t="s">
        <v>18647</v>
      </c>
      <c r="B3763" s="693" t="s">
        <v>7484</v>
      </c>
      <c r="C3763" s="667" t="s">
        <v>73</v>
      </c>
      <c r="D3763" s="693" t="s">
        <v>6948</v>
      </c>
      <c r="E3763" s="740">
        <v>7200</v>
      </c>
      <c r="F3763" s="714">
        <v>45424774</v>
      </c>
      <c r="G3763" s="736" t="s">
        <v>7100</v>
      </c>
      <c r="H3763" s="685" t="s">
        <v>1688</v>
      </c>
      <c r="I3763" s="685" t="s">
        <v>6476</v>
      </c>
      <c r="J3763" s="829" t="s">
        <v>6948</v>
      </c>
      <c r="K3763" s="865">
        <v>1</v>
      </c>
      <c r="L3763" s="761">
        <v>12</v>
      </c>
      <c r="M3763" s="866">
        <v>86400</v>
      </c>
      <c r="N3763" s="456">
        <v>1</v>
      </c>
      <c r="O3763" s="761">
        <v>6</v>
      </c>
      <c r="P3763" s="451">
        <v>44477.599999999999</v>
      </c>
      <c r="Q3763" s="323"/>
    </row>
    <row r="3764" spans="1:17" s="770" customFormat="1" ht="36">
      <c r="A3764" s="731" t="s">
        <v>18647</v>
      </c>
      <c r="B3764" s="693" t="s">
        <v>7484</v>
      </c>
      <c r="C3764" s="667" t="s">
        <v>73</v>
      </c>
      <c r="D3764" s="693" t="s">
        <v>18266</v>
      </c>
      <c r="E3764" s="740">
        <v>2800</v>
      </c>
      <c r="F3764" s="714">
        <v>40868194</v>
      </c>
      <c r="G3764" s="736" t="s">
        <v>7101</v>
      </c>
      <c r="H3764" s="685" t="s">
        <v>5617</v>
      </c>
      <c r="I3764" s="685" t="s">
        <v>389</v>
      </c>
      <c r="J3764" s="829" t="s">
        <v>18266</v>
      </c>
      <c r="K3764" s="865">
        <v>1</v>
      </c>
      <c r="L3764" s="761">
        <v>3</v>
      </c>
      <c r="M3764" s="866">
        <v>8400</v>
      </c>
      <c r="N3764" s="456">
        <v>1</v>
      </c>
      <c r="O3764" s="761">
        <v>6</v>
      </c>
      <c r="P3764" s="451">
        <v>18077.599999999999</v>
      </c>
      <c r="Q3764" s="323"/>
    </row>
    <row r="3765" spans="1:17" s="770" customFormat="1" ht="36">
      <c r="A3765" s="731" t="s">
        <v>18647</v>
      </c>
      <c r="B3765" s="693" t="s">
        <v>7484</v>
      </c>
      <c r="C3765" s="667" t="s">
        <v>73</v>
      </c>
      <c r="D3765" s="693" t="s">
        <v>7023</v>
      </c>
      <c r="E3765" s="740">
        <v>6000</v>
      </c>
      <c r="F3765" s="714">
        <v>40389000</v>
      </c>
      <c r="G3765" s="736" t="s">
        <v>7102</v>
      </c>
      <c r="H3765" s="685" t="s">
        <v>1688</v>
      </c>
      <c r="I3765" s="685" t="s">
        <v>6476</v>
      </c>
      <c r="J3765" s="829" t="s">
        <v>7023</v>
      </c>
      <c r="K3765" s="865">
        <v>0</v>
      </c>
      <c r="L3765" s="761">
        <v>0</v>
      </c>
      <c r="M3765" s="866">
        <v>0</v>
      </c>
      <c r="N3765" s="456">
        <v>1</v>
      </c>
      <c r="O3765" s="761">
        <v>4</v>
      </c>
      <c r="P3765" s="451">
        <v>24696.6</v>
      </c>
      <c r="Q3765" s="323"/>
    </row>
    <row r="3766" spans="1:17" s="770" customFormat="1" ht="36">
      <c r="A3766" s="731" t="s">
        <v>18647</v>
      </c>
      <c r="B3766" s="693" t="s">
        <v>7484</v>
      </c>
      <c r="C3766" s="667" t="s">
        <v>73</v>
      </c>
      <c r="D3766" s="693" t="s">
        <v>7079</v>
      </c>
      <c r="E3766" s="740">
        <v>2800</v>
      </c>
      <c r="F3766" s="714">
        <v>46027892</v>
      </c>
      <c r="G3766" s="736" t="s">
        <v>7103</v>
      </c>
      <c r="H3766" s="685" t="s">
        <v>1525</v>
      </c>
      <c r="I3766" s="685" t="s">
        <v>6476</v>
      </c>
      <c r="J3766" s="829" t="s">
        <v>7079</v>
      </c>
      <c r="K3766" s="865">
        <v>1</v>
      </c>
      <c r="L3766" s="761">
        <v>12</v>
      </c>
      <c r="M3766" s="866">
        <v>33600</v>
      </c>
      <c r="N3766" s="456">
        <v>1</v>
      </c>
      <c r="O3766" s="761">
        <v>6</v>
      </c>
      <c r="P3766" s="451">
        <v>18077.599999999999</v>
      </c>
      <c r="Q3766" s="323"/>
    </row>
    <row r="3767" spans="1:17" s="770" customFormat="1" ht="24">
      <c r="A3767" s="731" t="s">
        <v>18647</v>
      </c>
      <c r="B3767" s="693" t="s">
        <v>7484</v>
      </c>
      <c r="C3767" s="667" t="s">
        <v>73</v>
      </c>
      <c r="D3767" s="693" t="s">
        <v>18276</v>
      </c>
      <c r="E3767" s="740">
        <v>6000</v>
      </c>
      <c r="F3767" s="714">
        <v>45443324</v>
      </c>
      <c r="G3767" s="736" t="s">
        <v>7104</v>
      </c>
      <c r="H3767" s="685" t="s">
        <v>7105</v>
      </c>
      <c r="I3767" s="685" t="s">
        <v>6476</v>
      </c>
      <c r="J3767" s="829" t="s">
        <v>18276</v>
      </c>
      <c r="K3767" s="865">
        <v>1</v>
      </c>
      <c r="L3767" s="761">
        <v>12</v>
      </c>
      <c r="M3767" s="866">
        <v>72000</v>
      </c>
      <c r="N3767" s="456">
        <v>1</v>
      </c>
      <c r="O3767" s="761">
        <v>6</v>
      </c>
      <c r="P3767" s="451">
        <v>37277.599999999999</v>
      </c>
      <c r="Q3767" s="323"/>
    </row>
    <row r="3768" spans="1:17" s="770" customFormat="1" ht="24">
      <c r="A3768" s="731" t="s">
        <v>18647</v>
      </c>
      <c r="B3768" s="693" t="s">
        <v>7484</v>
      </c>
      <c r="C3768" s="667" t="s">
        <v>73</v>
      </c>
      <c r="D3768" s="693" t="s">
        <v>18258</v>
      </c>
      <c r="E3768" s="740">
        <v>6000</v>
      </c>
      <c r="F3768" s="714">
        <v>44085134</v>
      </c>
      <c r="G3768" s="736" t="s">
        <v>7106</v>
      </c>
      <c r="H3768" s="685" t="s">
        <v>1688</v>
      </c>
      <c r="I3768" s="685" t="s">
        <v>6476</v>
      </c>
      <c r="J3768" s="829" t="s">
        <v>18258</v>
      </c>
      <c r="K3768" s="865">
        <v>1</v>
      </c>
      <c r="L3768" s="761">
        <v>6</v>
      </c>
      <c r="M3768" s="866">
        <v>36000</v>
      </c>
      <c r="N3768" s="456">
        <v>0</v>
      </c>
      <c r="O3768" s="761">
        <v>0</v>
      </c>
      <c r="P3768" s="451">
        <v>0</v>
      </c>
      <c r="Q3768" s="323"/>
    </row>
    <row r="3769" spans="1:17" s="770" customFormat="1" ht="24">
      <c r="A3769" s="731" t="s">
        <v>18647</v>
      </c>
      <c r="B3769" s="693" t="s">
        <v>7484</v>
      </c>
      <c r="C3769" s="667" t="s">
        <v>73</v>
      </c>
      <c r="D3769" s="693" t="s">
        <v>6563</v>
      </c>
      <c r="E3769" s="740">
        <v>7200</v>
      </c>
      <c r="F3769" s="714">
        <v>32989042</v>
      </c>
      <c r="G3769" s="736" t="s">
        <v>7107</v>
      </c>
      <c r="H3769" s="685" t="s">
        <v>6815</v>
      </c>
      <c r="I3769" s="685" t="s">
        <v>6476</v>
      </c>
      <c r="J3769" s="829" t="s">
        <v>6563</v>
      </c>
      <c r="K3769" s="865">
        <v>1</v>
      </c>
      <c r="L3769" s="761">
        <v>12</v>
      </c>
      <c r="M3769" s="866">
        <v>86400</v>
      </c>
      <c r="N3769" s="456">
        <v>1</v>
      </c>
      <c r="O3769" s="761">
        <v>6</v>
      </c>
      <c r="P3769" s="451">
        <v>44477.599999999999</v>
      </c>
      <c r="Q3769" s="323"/>
    </row>
    <row r="3770" spans="1:17" s="770" customFormat="1" ht="36">
      <c r="A3770" s="731" t="s">
        <v>18647</v>
      </c>
      <c r="B3770" s="693" t="s">
        <v>7484</v>
      </c>
      <c r="C3770" s="667" t="s">
        <v>73</v>
      </c>
      <c r="D3770" s="693" t="s">
        <v>6621</v>
      </c>
      <c r="E3770" s="740">
        <v>7200</v>
      </c>
      <c r="F3770" s="714">
        <v>41962965</v>
      </c>
      <c r="G3770" s="736" t="s">
        <v>7108</v>
      </c>
      <c r="H3770" s="685" t="s">
        <v>812</v>
      </c>
      <c r="I3770" s="685" t="s">
        <v>6476</v>
      </c>
      <c r="J3770" s="829" t="s">
        <v>6621</v>
      </c>
      <c r="K3770" s="865">
        <v>1</v>
      </c>
      <c r="L3770" s="761">
        <v>12</v>
      </c>
      <c r="M3770" s="866">
        <v>86400</v>
      </c>
      <c r="N3770" s="456">
        <v>1</v>
      </c>
      <c r="O3770" s="761">
        <v>6</v>
      </c>
      <c r="P3770" s="451">
        <v>44477.599999999999</v>
      </c>
      <c r="Q3770" s="323"/>
    </row>
    <row r="3771" spans="1:17" s="770" customFormat="1" ht="24">
      <c r="A3771" s="731" t="s">
        <v>18647</v>
      </c>
      <c r="B3771" s="693" t="s">
        <v>7484</v>
      </c>
      <c r="C3771" s="667" t="s">
        <v>73</v>
      </c>
      <c r="D3771" s="693" t="s">
        <v>7109</v>
      </c>
      <c r="E3771" s="740">
        <v>6000</v>
      </c>
      <c r="F3771" s="714">
        <v>8872183</v>
      </c>
      <c r="G3771" s="736" t="s">
        <v>7110</v>
      </c>
      <c r="H3771" s="685" t="s">
        <v>3160</v>
      </c>
      <c r="I3771" s="685" t="s">
        <v>6476</v>
      </c>
      <c r="J3771" s="864" t="s">
        <v>7109</v>
      </c>
      <c r="K3771" s="865">
        <v>1</v>
      </c>
      <c r="L3771" s="761">
        <v>12</v>
      </c>
      <c r="M3771" s="866">
        <v>66000</v>
      </c>
      <c r="N3771" s="456">
        <v>1</v>
      </c>
      <c r="O3771" s="761">
        <v>6</v>
      </c>
      <c r="P3771" s="451">
        <v>37277.599999999999</v>
      </c>
      <c r="Q3771" s="323"/>
    </row>
    <row r="3772" spans="1:17" s="770" customFormat="1" ht="36">
      <c r="A3772" s="731" t="s">
        <v>18647</v>
      </c>
      <c r="B3772" s="693" t="s">
        <v>7484</v>
      </c>
      <c r="C3772" s="667" t="s">
        <v>73</v>
      </c>
      <c r="D3772" s="693" t="s">
        <v>18277</v>
      </c>
      <c r="E3772" s="740">
        <v>12500</v>
      </c>
      <c r="F3772" s="714">
        <v>44232538</v>
      </c>
      <c r="G3772" s="736" t="s">
        <v>7111</v>
      </c>
      <c r="H3772" s="685" t="s">
        <v>4261</v>
      </c>
      <c r="I3772" s="685" t="s">
        <v>6476</v>
      </c>
      <c r="J3772" s="829" t="s">
        <v>18277</v>
      </c>
      <c r="K3772" s="865">
        <v>1</v>
      </c>
      <c r="L3772" s="761">
        <v>9</v>
      </c>
      <c r="M3772" s="866">
        <v>150000</v>
      </c>
      <c r="N3772" s="456">
        <v>0</v>
      </c>
      <c r="O3772" s="761">
        <v>0</v>
      </c>
      <c r="P3772" s="451">
        <v>0</v>
      </c>
      <c r="Q3772" s="323"/>
    </row>
    <row r="3773" spans="1:17" s="770" customFormat="1" ht="24">
      <c r="A3773" s="731" t="s">
        <v>18647</v>
      </c>
      <c r="B3773" s="693" t="s">
        <v>7484</v>
      </c>
      <c r="C3773" s="667" t="s">
        <v>73</v>
      </c>
      <c r="D3773" s="693" t="s">
        <v>18258</v>
      </c>
      <c r="E3773" s="740">
        <v>6000</v>
      </c>
      <c r="F3773" s="714">
        <v>46580985</v>
      </c>
      <c r="G3773" s="736" t="s">
        <v>7112</v>
      </c>
      <c r="H3773" s="685" t="s">
        <v>4124</v>
      </c>
      <c r="I3773" s="685" t="s">
        <v>6476</v>
      </c>
      <c r="J3773" s="829" t="s">
        <v>18258</v>
      </c>
      <c r="K3773" s="865">
        <v>1</v>
      </c>
      <c r="L3773" s="761">
        <v>12</v>
      </c>
      <c r="M3773" s="866">
        <v>66000</v>
      </c>
      <c r="N3773" s="456">
        <v>1</v>
      </c>
      <c r="O3773" s="761">
        <v>6</v>
      </c>
      <c r="P3773" s="451">
        <v>37277.599999999999</v>
      </c>
      <c r="Q3773" s="323"/>
    </row>
    <row r="3774" spans="1:17" s="770" customFormat="1" ht="24">
      <c r="A3774" s="731" t="s">
        <v>18647</v>
      </c>
      <c r="B3774" s="693" t="s">
        <v>7484</v>
      </c>
      <c r="C3774" s="667" t="s">
        <v>73</v>
      </c>
      <c r="D3774" s="693" t="s">
        <v>7113</v>
      </c>
      <c r="E3774" s="740">
        <v>6000</v>
      </c>
      <c r="F3774" s="714">
        <v>42455337</v>
      </c>
      <c r="G3774" s="736" t="s">
        <v>7114</v>
      </c>
      <c r="H3774" s="685" t="s">
        <v>389</v>
      </c>
      <c r="I3774" s="685" t="s">
        <v>389</v>
      </c>
      <c r="J3774" s="829" t="s">
        <v>7113</v>
      </c>
      <c r="K3774" s="865">
        <v>1</v>
      </c>
      <c r="L3774" s="761">
        <v>6</v>
      </c>
      <c r="M3774" s="866">
        <v>36000</v>
      </c>
      <c r="N3774" s="456">
        <v>0</v>
      </c>
      <c r="O3774" s="761">
        <v>0</v>
      </c>
      <c r="P3774" s="451">
        <v>0</v>
      </c>
      <c r="Q3774" s="323"/>
    </row>
    <row r="3775" spans="1:17" s="770" customFormat="1" ht="24">
      <c r="A3775" s="731" t="s">
        <v>18647</v>
      </c>
      <c r="B3775" s="693" t="s">
        <v>7484</v>
      </c>
      <c r="C3775" s="667" t="s">
        <v>73</v>
      </c>
      <c r="D3775" s="693" t="s">
        <v>18278</v>
      </c>
      <c r="E3775" s="740">
        <v>12500</v>
      </c>
      <c r="F3775" s="714">
        <v>9389260</v>
      </c>
      <c r="G3775" s="736" t="s">
        <v>7115</v>
      </c>
      <c r="H3775" s="685" t="s">
        <v>1688</v>
      </c>
      <c r="I3775" s="685" t="s">
        <v>6476</v>
      </c>
      <c r="J3775" s="829" t="s">
        <v>18278</v>
      </c>
      <c r="K3775" s="865">
        <v>1</v>
      </c>
      <c r="L3775" s="761">
        <v>2</v>
      </c>
      <c r="M3775" s="866">
        <v>25000</v>
      </c>
      <c r="N3775" s="456">
        <v>1</v>
      </c>
      <c r="O3775" s="761">
        <v>6</v>
      </c>
      <c r="P3775" s="451">
        <v>76277.600000000006</v>
      </c>
      <c r="Q3775" s="323"/>
    </row>
    <row r="3776" spans="1:17" s="770" customFormat="1" ht="24">
      <c r="A3776" s="731" t="s">
        <v>18647</v>
      </c>
      <c r="B3776" s="693" t="s">
        <v>7484</v>
      </c>
      <c r="C3776" s="667" t="s">
        <v>73</v>
      </c>
      <c r="D3776" s="736" t="s">
        <v>7116</v>
      </c>
      <c r="E3776" s="740">
        <v>2800</v>
      </c>
      <c r="F3776" s="714">
        <v>40855853</v>
      </c>
      <c r="G3776" s="736" t="s">
        <v>7117</v>
      </c>
      <c r="H3776" s="685" t="s">
        <v>6615</v>
      </c>
      <c r="I3776" s="685" t="s">
        <v>6615</v>
      </c>
      <c r="J3776" s="829" t="s">
        <v>7116</v>
      </c>
      <c r="K3776" s="865">
        <v>1</v>
      </c>
      <c r="L3776" s="761">
        <v>12</v>
      </c>
      <c r="M3776" s="866">
        <v>30800</v>
      </c>
      <c r="N3776" s="456">
        <v>1</v>
      </c>
      <c r="O3776" s="761">
        <v>6</v>
      </c>
      <c r="P3776" s="451">
        <v>18077.599999999999</v>
      </c>
      <c r="Q3776" s="323"/>
    </row>
    <row r="3777" spans="1:17" s="770" customFormat="1" ht="48">
      <c r="A3777" s="731" t="s">
        <v>18647</v>
      </c>
      <c r="B3777" s="693" t="s">
        <v>7484</v>
      </c>
      <c r="C3777" s="667" t="s">
        <v>73</v>
      </c>
      <c r="D3777" s="736" t="s">
        <v>7079</v>
      </c>
      <c r="E3777" s="740">
        <v>2800</v>
      </c>
      <c r="F3777" s="714">
        <v>45530890</v>
      </c>
      <c r="G3777" s="736" t="s">
        <v>7118</v>
      </c>
      <c r="H3777" s="685" t="s">
        <v>7119</v>
      </c>
      <c r="I3777" s="685" t="s">
        <v>6476</v>
      </c>
      <c r="J3777" s="864" t="s">
        <v>7079</v>
      </c>
      <c r="K3777" s="865">
        <v>1</v>
      </c>
      <c r="L3777" s="761">
        <v>12</v>
      </c>
      <c r="M3777" s="866">
        <v>30800</v>
      </c>
      <c r="N3777" s="456">
        <v>1</v>
      </c>
      <c r="O3777" s="761">
        <v>6</v>
      </c>
      <c r="P3777" s="451">
        <v>18077.599999999999</v>
      </c>
      <c r="Q3777" s="323"/>
    </row>
    <row r="3778" spans="1:17" s="770" customFormat="1" ht="36">
      <c r="A3778" s="731" t="s">
        <v>18647</v>
      </c>
      <c r="B3778" s="693" t="s">
        <v>7484</v>
      </c>
      <c r="C3778" s="667" t="s">
        <v>73</v>
      </c>
      <c r="D3778" s="736" t="s">
        <v>7079</v>
      </c>
      <c r="E3778" s="740">
        <v>2800</v>
      </c>
      <c r="F3778" s="714">
        <v>73515657</v>
      </c>
      <c r="G3778" s="736" t="s">
        <v>7120</v>
      </c>
      <c r="H3778" s="685" t="s">
        <v>5617</v>
      </c>
      <c r="I3778" s="685" t="s">
        <v>6476</v>
      </c>
      <c r="J3778" s="864" t="s">
        <v>7079</v>
      </c>
      <c r="K3778" s="865">
        <v>1</v>
      </c>
      <c r="L3778" s="761">
        <v>1</v>
      </c>
      <c r="M3778" s="866">
        <v>2800</v>
      </c>
      <c r="N3778" s="456">
        <v>1</v>
      </c>
      <c r="O3778" s="761">
        <v>6</v>
      </c>
      <c r="P3778" s="451">
        <v>18077.599999999999</v>
      </c>
      <c r="Q3778" s="323"/>
    </row>
    <row r="3779" spans="1:17" s="770" customFormat="1" ht="24">
      <c r="A3779" s="731" t="s">
        <v>18647</v>
      </c>
      <c r="B3779" s="693" t="s">
        <v>7484</v>
      </c>
      <c r="C3779" s="667" t="s">
        <v>73</v>
      </c>
      <c r="D3779" s="736" t="s">
        <v>7121</v>
      </c>
      <c r="E3779" s="740">
        <v>9300</v>
      </c>
      <c r="F3779" s="714">
        <v>9382774</v>
      </c>
      <c r="G3779" s="736" t="s">
        <v>7122</v>
      </c>
      <c r="H3779" s="685" t="s">
        <v>7123</v>
      </c>
      <c r="I3779" s="685" t="s">
        <v>6476</v>
      </c>
      <c r="J3779" s="864" t="s">
        <v>7121</v>
      </c>
      <c r="K3779" s="865">
        <v>1</v>
      </c>
      <c r="L3779" s="761">
        <v>12</v>
      </c>
      <c r="M3779" s="866">
        <v>111600</v>
      </c>
      <c r="N3779" s="456">
        <v>1</v>
      </c>
      <c r="O3779" s="761">
        <v>6</v>
      </c>
      <c r="P3779" s="451">
        <v>57077.599999999999</v>
      </c>
      <c r="Q3779" s="323"/>
    </row>
    <row r="3780" spans="1:17" s="770" customFormat="1" ht="36">
      <c r="A3780" s="731" t="s">
        <v>18647</v>
      </c>
      <c r="B3780" s="693" t="s">
        <v>7484</v>
      </c>
      <c r="C3780" s="667" t="s">
        <v>73</v>
      </c>
      <c r="D3780" s="736" t="s">
        <v>7124</v>
      </c>
      <c r="E3780" s="740">
        <v>3600</v>
      </c>
      <c r="F3780" s="714">
        <v>43657985</v>
      </c>
      <c r="G3780" s="736" t="s">
        <v>7125</v>
      </c>
      <c r="H3780" s="685" t="s">
        <v>4361</v>
      </c>
      <c r="I3780" s="685" t="s">
        <v>6476</v>
      </c>
      <c r="J3780" s="864" t="s">
        <v>7124</v>
      </c>
      <c r="K3780" s="865">
        <v>1</v>
      </c>
      <c r="L3780" s="761">
        <v>12</v>
      </c>
      <c r="M3780" s="866">
        <v>43200</v>
      </c>
      <c r="N3780" s="456">
        <v>1</v>
      </c>
      <c r="O3780" s="761">
        <v>6</v>
      </c>
      <c r="P3780" s="451">
        <v>22877.599999999999</v>
      </c>
      <c r="Q3780" s="323"/>
    </row>
    <row r="3781" spans="1:17" s="770" customFormat="1" ht="36">
      <c r="A3781" s="731" t="s">
        <v>18647</v>
      </c>
      <c r="B3781" s="693" t="s">
        <v>7484</v>
      </c>
      <c r="C3781" s="667" t="s">
        <v>73</v>
      </c>
      <c r="D3781" s="693" t="s">
        <v>18279</v>
      </c>
      <c r="E3781" s="740">
        <v>12500</v>
      </c>
      <c r="F3781" s="714">
        <v>40305872</v>
      </c>
      <c r="G3781" s="736" t="s">
        <v>7126</v>
      </c>
      <c r="H3781" s="685" t="s">
        <v>4261</v>
      </c>
      <c r="I3781" s="685" t="s">
        <v>6476</v>
      </c>
      <c r="J3781" s="829" t="s">
        <v>18279</v>
      </c>
      <c r="K3781" s="865">
        <v>1</v>
      </c>
      <c r="L3781" s="761">
        <v>8</v>
      </c>
      <c r="M3781" s="866">
        <v>100000</v>
      </c>
      <c r="N3781" s="456">
        <v>1</v>
      </c>
      <c r="O3781" s="761">
        <v>6</v>
      </c>
      <c r="P3781" s="451">
        <v>76277.600000000006</v>
      </c>
      <c r="Q3781" s="323"/>
    </row>
    <row r="3782" spans="1:17" s="770" customFormat="1" ht="24">
      <c r="A3782" s="731" t="s">
        <v>18647</v>
      </c>
      <c r="B3782" s="693" t="s">
        <v>7484</v>
      </c>
      <c r="C3782" s="667" t="s">
        <v>73</v>
      </c>
      <c r="D3782" s="693" t="s">
        <v>4114</v>
      </c>
      <c r="E3782" s="740">
        <v>3600</v>
      </c>
      <c r="F3782" s="714">
        <v>19332967</v>
      </c>
      <c r="G3782" s="736" t="s">
        <v>7127</v>
      </c>
      <c r="H3782" s="685" t="s">
        <v>4261</v>
      </c>
      <c r="I3782" s="685" t="s">
        <v>6476</v>
      </c>
      <c r="J3782" s="829" t="s">
        <v>4114</v>
      </c>
      <c r="K3782" s="865">
        <v>1</v>
      </c>
      <c r="L3782" s="761">
        <v>8</v>
      </c>
      <c r="M3782" s="866">
        <v>28800</v>
      </c>
      <c r="N3782" s="456">
        <v>1</v>
      </c>
      <c r="O3782" s="761">
        <v>6</v>
      </c>
      <c r="P3782" s="451">
        <v>22877.599999999999</v>
      </c>
      <c r="Q3782" s="323"/>
    </row>
    <row r="3783" spans="1:17" s="770" customFormat="1" ht="24">
      <c r="A3783" s="731" t="s">
        <v>18647</v>
      </c>
      <c r="B3783" s="693" t="s">
        <v>7484</v>
      </c>
      <c r="C3783" s="667" t="s">
        <v>73</v>
      </c>
      <c r="D3783" s="693" t="s">
        <v>18257</v>
      </c>
      <c r="E3783" s="740">
        <v>6000</v>
      </c>
      <c r="F3783" s="714">
        <v>46923898</v>
      </c>
      <c r="G3783" s="736" t="s">
        <v>7128</v>
      </c>
      <c r="H3783" s="685" t="s">
        <v>1067</v>
      </c>
      <c r="I3783" s="685" t="s">
        <v>6476</v>
      </c>
      <c r="J3783" s="829" t="s">
        <v>18257</v>
      </c>
      <c r="K3783" s="865">
        <v>1</v>
      </c>
      <c r="L3783" s="761">
        <v>8</v>
      </c>
      <c r="M3783" s="866">
        <v>48000</v>
      </c>
      <c r="N3783" s="456">
        <v>1</v>
      </c>
      <c r="O3783" s="761">
        <v>6</v>
      </c>
      <c r="P3783" s="451">
        <v>37277.599999999999</v>
      </c>
      <c r="Q3783" s="323"/>
    </row>
    <row r="3784" spans="1:17" s="770" customFormat="1" ht="36">
      <c r="A3784" s="731" t="s">
        <v>18647</v>
      </c>
      <c r="B3784" s="693" t="s">
        <v>7484</v>
      </c>
      <c r="C3784" s="667" t="s">
        <v>73</v>
      </c>
      <c r="D3784" s="693" t="s">
        <v>7129</v>
      </c>
      <c r="E3784" s="740">
        <v>11000</v>
      </c>
      <c r="F3784" s="714">
        <v>8509579</v>
      </c>
      <c r="G3784" s="736" t="s">
        <v>7130</v>
      </c>
      <c r="H3784" s="685" t="s">
        <v>6730</v>
      </c>
      <c r="I3784" s="685" t="s">
        <v>6476</v>
      </c>
      <c r="J3784" s="864" t="s">
        <v>7129</v>
      </c>
      <c r="K3784" s="865">
        <v>1</v>
      </c>
      <c r="L3784" s="761">
        <v>4</v>
      </c>
      <c r="M3784" s="866">
        <v>44000</v>
      </c>
      <c r="N3784" s="456">
        <v>1</v>
      </c>
      <c r="O3784" s="761">
        <v>6</v>
      </c>
      <c r="P3784" s="451">
        <v>67277.600000000006</v>
      </c>
      <c r="Q3784" s="323"/>
    </row>
    <row r="3785" spans="1:17" s="770" customFormat="1" ht="24">
      <c r="A3785" s="731" t="s">
        <v>18647</v>
      </c>
      <c r="B3785" s="693" t="s">
        <v>7484</v>
      </c>
      <c r="C3785" s="667" t="s">
        <v>73</v>
      </c>
      <c r="D3785" s="693" t="s">
        <v>7131</v>
      </c>
      <c r="E3785" s="740">
        <v>1800</v>
      </c>
      <c r="F3785" s="714">
        <v>43287051</v>
      </c>
      <c r="G3785" s="736" t="s">
        <v>7132</v>
      </c>
      <c r="H3785" s="685" t="s">
        <v>389</v>
      </c>
      <c r="I3785" s="685" t="s">
        <v>389</v>
      </c>
      <c r="J3785" s="864" t="s">
        <v>7131</v>
      </c>
      <c r="K3785" s="865">
        <v>1</v>
      </c>
      <c r="L3785" s="761">
        <v>3</v>
      </c>
      <c r="M3785" s="866">
        <v>5400</v>
      </c>
      <c r="N3785" s="456">
        <v>1</v>
      </c>
      <c r="O3785" s="761">
        <v>1</v>
      </c>
      <c r="P3785" s="451">
        <v>2496.6</v>
      </c>
      <c r="Q3785" s="323"/>
    </row>
    <row r="3786" spans="1:17" s="770" customFormat="1" ht="36">
      <c r="A3786" s="731" t="s">
        <v>18647</v>
      </c>
      <c r="B3786" s="693" t="s">
        <v>7484</v>
      </c>
      <c r="C3786" s="667" t="s">
        <v>73</v>
      </c>
      <c r="D3786" s="693" t="s">
        <v>7133</v>
      </c>
      <c r="E3786" s="740">
        <v>6000</v>
      </c>
      <c r="F3786" s="714">
        <v>42083524</v>
      </c>
      <c r="G3786" s="736" t="s">
        <v>7134</v>
      </c>
      <c r="H3786" s="685" t="s">
        <v>908</v>
      </c>
      <c r="I3786" s="685" t="s">
        <v>6476</v>
      </c>
      <c r="J3786" s="864" t="s">
        <v>7133</v>
      </c>
      <c r="K3786" s="865">
        <v>0</v>
      </c>
      <c r="L3786" s="761">
        <v>0</v>
      </c>
      <c r="M3786" s="866">
        <v>0</v>
      </c>
      <c r="N3786" s="456">
        <v>1</v>
      </c>
      <c r="O3786" s="761">
        <v>4</v>
      </c>
      <c r="P3786" s="451">
        <v>24696.6</v>
      </c>
      <c r="Q3786" s="323"/>
    </row>
    <row r="3787" spans="1:17" s="770" customFormat="1" ht="24">
      <c r="A3787" s="731" t="s">
        <v>18647</v>
      </c>
      <c r="B3787" s="693" t="s">
        <v>7484</v>
      </c>
      <c r="C3787" s="667" t="s">
        <v>73</v>
      </c>
      <c r="D3787" s="693" t="s">
        <v>7135</v>
      </c>
      <c r="E3787" s="740">
        <v>1800</v>
      </c>
      <c r="F3787" s="714">
        <v>46596535</v>
      </c>
      <c r="G3787" s="736" t="s">
        <v>7136</v>
      </c>
      <c r="H3787" s="685" t="s">
        <v>4261</v>
      </c>
      <c r="I3787" s="685" t="s">
        <v>6476</v>
      </c>
      <c r="J3787" s="864" t="s">
        <v>7135</v>
      </c>
      <c r="K3787" s="865">
        <v>1</v>
      </c>
      <c r="L3787" s="761">
        <v>12</v>
      </c>
      <c r="M3787" s="866">
        <v>21600</v>
      </c>
      <c r="N3787" s="456">
        <v>1</v>
      </c>
      <c r="O3787" s="761">
        <v>6</v>
      </c>
      <c r="P3787" s="451">
        <v>12077.6</v>
      </c>
      <c r="Q3787" s="323"/>
    </row>
    <row r="3788" spans="1:17" s="770" customFormat="1" ht="24">
      <c r="A3788" s="731" t="s">
        <v>18647</v>
      </c>
      <c r="B3788" s="693" t="s">
        <v>7484</v>
      </c>
      <c r="C3788" s="667" t="s">
        <v>73</v>
      </c>
      <c r="D3788" s="693" t="s">
        <v>18268</v>
      </c>
      <c r="E3788" s="740">
        <v>9300</v>
      </c>
      <c r="F3788" s="714">
        <v>44764190</v>
      </c>
      <c r="G3788" s="736" t="s">
        <v>7137</v>
      </c>
      <c r="H3788" s="685" t="s">
        <v>7138</v>
      </c>
      <c r="I3788" s="685" t="s">
        <v>6476</v>
      </c>
      <c r="J3788" s="829" t="s">
        <v>18268</v>
      </c>
      <c r="K3788" s="865">
        <v>1</v>
      </c>
      <c r="L3788" s="761">
        <v>6</v>
      </c>
      <c r="M3788" s="866">
        <v>55800</v>
      </c>
      <c r="N3788" s="456">
        <v>1</v>
      </c>
      <c r="O3788" s="761">
        <v>6</v>
      </c>
      <c r="P3788" s="451">
        <v>57077.599999999999</v>
      </c>
      <c r="Q3788" s="323"/>
    </row>
    <row r="3789" spans="1:17" s="770" customFormat="1" ht="24">
      <c r="A3789" s="731" t="s">
        <v>18647</v>
      </c>
      <c r="B3789" s="693" t="s">
        <v>7484</v>
      </c>
      <c r="C3789" s="667" t="s">
        <v>73</v>
      </c>
      <c r="D3789" s="693" t="s">
        <v>7139</v>
      </c>
      <c r="E3789" s="740">
        <v>4200</v>
      </c>
      <c r="F3789" s="714">
        <v>72163575</v>
      </c>
      <c r="G3789" s="736" t="s">
        <v>7140</v>
      </c>
      <c r="H3789" s="685" t="s">
        <v>1688</v>
      </c>
      <c r="I3789" s="685" t="s">
        <v>6476</v>
      </c>
      <c r="J3789" s="864" t="s">
        <v>7139</v>
      </c>
      <c r="K3789" s="865">
        <v>1</v>
      </c>
      <c r="L3789" s="761">
        <v>3</v>
      </c>
      <c r="M3789" s="866">
        <v>12600</v>
      </c>
      <c r="N3789" s="456">
        <v>1</v>
      </c>
      <c r="O3789" s="761">
        <v>6</v>
      </c>
      <c r="P3789" s="451">
        <v>26477.599999999999</v>
      </c>
      <c r="Q3789" s="323"/>
    </row>
    <row r="3790" spans="1:17" s="770" customFormat="1" ht="24">
      <c r="A3790" s="731" t="s">
        <v>18647</v>
      </c>
      <c r="B3790" s="693" t="s">
        <v>7484</v>
      </c>
      <c r="C3790" s="667" t="s">
        <v>73</v>
      </c>
      <c r="D3790" s="693" t="s">
        <v>3498</v>
      </c>
      <c r="E3790" s="740">
        <v>6000</v>
      </c>
      <c r="F3790" s="714">
        <v>70089470</v>
      </c>
      <c r="G3790" s="736" t="s">
        <v>7141</v>
      </c>
      <c r="H3790" s="685" t="s">
        <v>4367</v>
      </c>
      <c r="I3790" s="685" t="s">
        <v>6476</v>
      </c>
      <c r="J3790" s="864" t="s">
        <v>3498</v>
      </c>
      <c r="K3790" s="865">
        <v>1</v>
      </c>
      <c r="L3790" s="761">
        <v>1</v>
      </c>
      <c r="M3790" s="866">
        <v>6000</v>
      </c>
      <c r="N3790" s="456">
        <v>1</v>
      </c>
      <c r="O3790" s="761">
        <v>6</v>
      </c>
      <c r="P3790" s="451">
        <v>37277.599999999999</v>
      </c>
      <c r="Q3790" s="323"/>
    </row>
    <row r="3791" spans="1:17" s="770" customFormat="1" ht="24">
      <c r="A3791" s="731" t="s">
        <v>18647</v>
      </c>
      <c r="B3791" s="693" t="s">
        <v>7484</v>
      </c>
      <c r="C3791" s="667" t="s">
        <v>73</v>
      </c>
      <c r="D3791" s="693" t="s">
        <v>18267</v>
      </c>
      <c r="E3791" s="740">
        <v>11000</v>
      </c>
      <c r="F3791" s="714">
        <v>425205</v>
      </c>
      <c r="G3791" s="736" t="s">
        <v>7142</v>
      </c>
      <c r="H3791" s="685" t="s">
        <v>6541</v>
      </c>
      <c r="I3791" s="685" t="s">
        <v>6476</v>
      </c>
      <c r="J3791" s="829" t="s">
        <v>18267</v>
      </c>
      <c r="K3791" s="865">
        <v>1</v>
      </c>
      <c r="L3791" s="761">
        <v>12</v>
      </c>
      <c r="M3791" s="866">
        <v>121000</v>
      </c>
      <c r="N3791" s="456">
        <v>1</v>
      </c>
      <c r="O3791" s="761">
        <v>6</v>
      </c>
      <c r="P3791" s="451">
        <v>67277.600000000006</v>
      </c>
      <c r="Q3791" s="323"/>
    </row>
    <row r="3792" spans="1:17" s="770" customFormat="1" ht="24">
      <c r="A3792" s="731" t="s">
        <v>18647</v>
      </c>
      <c r="B3792" s="693" t="s">
        <v>7484</v>
      </c>
      <c r="C3792" s="667" t="s">
        <v>73</v>
      </c>
      <c r="D3792" s="693" t="s">
        <v>18267</v>
      </c>
      <c r="E3792" s="740">
        <v>11000</v>
      </c>
      <c r="F3792" s="714">
        <v>20052570</v>
      </c>
      <c r="G3792" s="736" t="s">
        <v>7143</v>
      </c>
      <c r="H3792" s="685" t="s">
        <v>6541</v>
      </c>
      <c r="I3792" s="685" t="s">
        <v>6476</v>
      </c>
      <c r="J3792" s="829" t="s">
        <v>18267</v>
      </c>
      <c r="K3792" s="865">
        <v>1</v>
      </c>
      <c r="L3792" s="761">
        <v>12</v>
      </c>
      <c r="M3792" s="866">
        <v>121000</v>
      </c>
      <c r="N3792" s="456">
        <v>1</v>
      </c>
      <c r="O3792" s="761">
        <v>6</v>
      </c>
      <c r="P3792" s="451">
        <v>67277.600000000006</v>
      </c>
      <c r="Q3792" s="323"/>
    </row>
    <row r="3793" spans="1:17" s="770" customFormat="1" ht="24">
      <c r="A3793" s="731" t="s">
        <v>18647</v>
      </c>
      <c r="B3793" s="693" t="s">
        <v>7484</v>
      </c>
      <c r="C3793" s="667" t="s">
        <v>73</v>
      </c>
      <c r="D3793" s="693" t="s">
        <v>18267</v>
      </c>
      <c r="E3793" s="740">
        <v>11000</v>
      </c>
      <c r="F3793" s="714">
        <v>19990793</v>
      </c>
      <c r="G3793" s="736" t="s">
        <v>7144</v>
      </c>
      <c r="H3793" s="685" t="s">
        <v>6541</v>
      </c>
      <c r="I3793" s="685" t="s">
        <v>6476</v>
      </c>
      <c r="J3793" s="829" t="s">
        <v>18267</v>
      </c>
      <c r="K3793" s="865">
        <v>1</v>
      </c>
      <c r="L3793" s="761">
        <v>3</v>
      </c>
      <c r="M3793" s="866">
        <v>33000</v>
      </c>
      <c r="N3793" s="456">
        <v>0</v>
      </c>
      <c r="O3793" s="761">
        <v>0</v>
      </c>
      <c r="P3793" s="451">
        <v>0</v>
      </c>
      <c r="Q3793" s="323"/>
    </row>
    <row r="3794" spans="1:17" s="770" customFormat="1" ht="24">
      <c r="A3794" s="731" t="s">
        <v>18647</v>
      </c>
      <c r="B3794" s="693" t="s">
        <v>7484</v>
      </c>
      <c r="C3794" s="667" t="s">
        <v>73</v>
      </c>
      <c r="D3794" s="736" t="s">
        <v>6948</v>
      </c>
      <c r="E3794" s="740">
        <v>7200</v>
      </c>
      <c r="F3794" s="714">
        <v>44370479</v>
      </c>
      <c r="G3794" s="736" t="s">
        <v>7145</v>
      </c>
      <c r="H3794" s="685" t="s">
        <v>1688</v>
      </c>
      <c r="I3794" s="685" t="s">
        <v>6476</v>
      </c>
      <c r="J3794" s="864" t="s">
        <v>6948</v>
      </c>
      <c r="K3794" s="865">
        <v>1</v>
      </c>
      <c r="L3794" s="761">
        <v>3</v>
      </c>
      <c r="M3794" s="866">
        <v>21600</v>
      </c>
      <c r="N3794" s="456">
        <v>1</v>
      </c>
      <c r="O3794" s="761">
        <v>6</v>
      </c>
      <c r="P3794" s="451">
        <v>44477.599999999999</v>
      </c>
      <c r="Q3794" s="323"/>
    </row>
    <row r="3795" spans="1:17" s="770" customFormat="1" ht="24">
      <c r="A3795" s="731" t="s">
        <v>18647</v>
      </c>
      <c r="B3795" s="693" t="s">
        <v>7484</v>
      </c>
      <c r="C3795" s="667" t="s">
        <v>73</v>
      </c>
      <c r="D3795" s="736" t="s">
        <v>7146</v>
      </c>
      <c r="E3795" s="740">
        <v>6000</v>
      </c>
      <c r="F3795" s="714">
        <v>47508069</v>
      </c>
      <c r="G3795" s="736" t="s">
        <v>7147</v>
      </c>
      <c r="H3795" s="685" t="s">
        <v>888</v>
      </c>
      <c r="I3795" s="685" t="s">
        <v>6476</v>
      </c>
      <c r="J3795" s="864" t="s">
        <v>7146</v>
      </c>
      <c r="K3795" s="865">
        <v>1</v>
      </c>
      <c r="L3795" s="761">
        <v>3</v>
      </c>
      <c r="M3795" s="866">
        <v>18000</v>
      </c>
      <c r="N3795" s="456">
        <v>1</v>
      </c>
      <c r="O3795" s="761">
        <v>6</v>
      </c>
      <c r="P3795" s="451">
        <v>37277.599999999999</v>
      </c>
      <c r="Q3795" s="323"/>
    </row>
    <row r="3796" spans="1:17" s="770" customFormat="1" ht="36">
      <c r="A3796" s="731" t="s">
        <v>18647</v>
      </c>
      <c r="B3796" s="693" t="s">
        <v>7484</v>
      </c>
      <c r="C3796" s="667" t="s">
        <v>73</v>
      </c>
      <c r="D3796" s="736" t="s">
        <v>7071</v>
      </c>
      <c r="E3796" s="740">
        <v>4200</v>
      </c>
      <c r="F3796" s="714">
        <v>72448508</v>
      </c>
      <c r="G3796" s="736" t="s">
        <v>7148</v>
      </c>
      <c r="H3796" s="685" t="s">
        <v>4261</v>
      </c>
      <c r="I3796" s="685" t="s">
        <v>6476</v>
      </c>
      <c r="J3796" s="864" t="s">
        <v>7071</v>
      </c>
      <c r="K3796" s="865">
        <v>1</v>
      </c>
      <c r="L3796" s="761">
        <v>12</v>
      </c>
      <c r="M3796" s="866">
        <v>46200</v>
      </c>
      <c r="N3796" s="456">
        <v>1</v>
      </c>
      <c r="O3796" s="761">
        <v>6</v>
      </c>
      <c r="P3796" s="451">
        <v>26477.599999999999</v>
      </c>
      <c r="Q3796" s="323"/>
    </row>
    <row r="3797" spans="1:17" s="770" customFormat="1" ht="36">
      <c r="A3797" s="731" t="s">
        <v>18647</v>
      </c>
      <c r="B3797" s="693" t="s">
        <v>7484</v>
      </c>
      <c r="C3797" s="667" t="s">
        <v>73</v>
      </c>
      <c r="D3797" s="736" t="s">
        <v>7149</v>
      </c>
      <c r="E3797" s="740">
        <v>6000</v>
      </c>
      <c r="F3797" s="714">
        <v>43484869</v>
      </c>
      <c r="G3797" s="736" t="s">
        <v>7150</v>
      </c>
      <c r="H3797" s="685" t="s">
        <v>7151</v>
      </c>
      <c r="I3797" s="685" t="s">
        <v>6476</v>
      </c>
      <c r="J3797" s="864" t="s">
        <v>7149</v>
      </c>
      <c r="K3797" s="865">
        <v>1</v>
      </c>
      <c r="L3797" s="761">
        <v>1</v>
      </c>
      <c r="M3797" s="866">
        <v>6000</v>
      </c>
      <c r="N3797" s="456">
        <v>1</v>
      </c>
      <c r="O3797" s="761">
        <v>6</v>
      </c>
      <c r="P3797" s="451">
        <v>37277.599999999999</v>
      </c>
      <c r="Q3797" s="323"/>
    </row>
    <row r="3798" spans="1:17" s="770" customFormat="1" ht="24">
      <c r="A3798" s="731" t="s">
        <v>18647</v>
      </c>
      <c r="B3798" s="693" t="s">
        <v>7484</v>
      </c>
      <c r="C3798" s="667" t="s">
        <v>73</v>
      </c>
      <c r="D3798" s="736" t="s">
        <v>6860</v>
      </c>
      <c r="E3798" s="740">
        <v>14000</v>
      </c>
      <c r="F3798" s="714">
        <v>9949820</v>
      </c>
      <c r="G3798" s="736" t="s">
        <v>7152</v>
      </c>
      <c r="H3798" s="685" t="s">
        <v>5617</v>
      </c>
      <c r="I3798" s="685" t="s">
        <v>6476</v>
      </c>
      <c r="J3798" s="864" t="s">
        <v>6860</v>
      </c>
      <c r="K3798" s="865">
        <v>1</v>
      </c>
      <c r="L3798" s="761">
        <v>1</v>
      </c>
      <c r="M3798" s="866">
        <v>14000</v>
      </c>
      <c r="N3798" s="456">
        <v>1</v>
      </c>
      <c r="O3798" s="761">
        <v>6</v>
      </c>
      <c r="P3798" s="451">
        <v>85277.6</v>
      </c>
      <c r="Q3798" s="323"/>
    </row>
    <row r="3799" spans="1:17" s="770" customFormat="1" ht="36">
      <c r="A3799" s="731" t="s">
        <v>18647</v>
      </c>
      <c r="B3799" s="693" t="s">
        <v>7484</v>
      </c>
      <c r="C3799" s="667" t="s">
        <v>73</v>
      </c>
      <c r="D3799" s="736" t="s">
        <v>4114</v>
      </c>
      <c r="E3799" s="740">
        <v>3600</v>
      </c>
      <c r="F3799" s="714">
        <v>44133910</v>
      </c>
      <c r="G3799" s="736" t="s">
        <v>7153</v>
      </c>
      <c r="H3799" s="685" t="s">
        <v>5353</v>
      </c>
      <c r="I3799" s="685" t="s">
        <v>6646</v>
      </c>
      <c r="J3799" s="864" t="s">
        <v>4114</v>
      </c>
      <c r="K3799" s="865">
        <v>1</v>
      </c>
      <c r="L3799" s="761">
        <v>12</v>
      </c>
      <c r="M3799" s="866">
        <v>39600</v>
      </c>
      <c r="N3799" s="456">
        <v>1</v>
      </c>
      <c r="O3799" s="761">
        <v>6</v>
      </c>
      <c r="P3799" s="451">
        <v>22877.599999999999</v>
      </c>
      <c r="Q3799" s="323"/>
    </row>
    <row r="3800" spans="1:17" s="770" customFormat="1" ht="36">
      <c r="A3800" s="731" t="s">
        <v>18647</v>
      </c>
      <c r="B3800" s="693" t="s">
        <v>7484</v>
      </c>
      <c r="C3800" s="667" t="s">
        <v>73</v>
      </c>
      <c r="D3800" s="693" t="s">
        <v>18266</v>
      </c>
      <c r="E3800" s="740">
        <v>2800</v>
      </c>
      <c r="F3800" s="714">
        <v>70489516</v>
      </c>
      <c r="G3800" s="736" t="s">
        <v>7154</v>
      </c>
      <c r="H3800" s="685" t="s">
        <v>4831</v>
      </c>
      <c r="I3800" s="685" t="s">
        <v>6476</v>
      </c>
      <c r="J3800" s="829" t="s">
        <v>18266</v>
      </c>
      <c r="K3800" s="865">
        <v>1</v>
      </c>
      <c r="L3800" s="761">
        <v>12</v>
      </c>
      <c r="M3800" s="866">
        <v>30800</v>
      </c>
      <c r="N3800" s="456">
        <v>1</v>
      </c>
      <c r="O3800" s="761">
        <v>6</v>
      </c>
      <c r="P3800" s="451">
        <v>18077.599999999999</v>
      </c>
      <c r="Q3800" s="323"/>
    </row>
    <row r="3801" spans="1:17" s="770" customFormat="1" ht="24">
      <c r="A3801" s="731" t="s">
        <v>18647</v>
      </c>
      <c r="B3801" s="693" t="s">
        <v>7484</v>
      </c>
      <c r="C3801" s="667" t="s">
        <v>73</v>
      </c>
      <c r="D3801" s="693" t="s">
        <v>7131</v>
      </c>
      <c r="E3801" s="740">
        <v>1800</v>
      </c>
      <c r="F3801" s="714">
        <v>76735493</v>
      </c>
      <c r="G3801" s="736" t="s">
        <v>7155</v>
      </c>
      <c r="H3801" s="685" t="s">
        <v>5617</v>
      </c>
      <c r="I3801" s="685" t="s">
        <v>389</v>
      </c>
      <c r="J3801" s="829" t="s">
        <v>7131</v>
      </c>
      <c r="K3801" s="865">
        <v>1</v>
      </c>
      <c r="L3801" s="761">
        <v>3</v>
      </c>
      <c r="M3801" s="866">
        <v>5400</v>
      </c>
      <c r="N3801" s="456">
        <v>1</v>
      </c>
      <c r="O3801" s="761">
        <v>6</v>
      </c>
      <c r="P3801" s="451">
        <v>12077.6</v>
      </c>
      <c r="Q3801" s="323"/>
    </row>
    <row r="3802" spans="1:17" s="770" customFormat="1" ht="24">
      <c r="A3802" s="731" t="s">
        <v>18647</v>
      </c>
      <c r="B3802" s="693" t="s">
        <v>7484</v>
      </c>
      <c r="C3802" s="667" t="s">
        <v>73</v>
      </c>
      <c r="D3802" s="693" t="s">
        <v>18280</v>
      </c>
      <c r="E3802" s="740">
        <v>4200</v>
      </c>
      <c r="F3802" s="714">
        <v>75318713</v>
      </c>
      <c r="G3802" s="736" t="s">
        <v>7156</v>
      </c>
      <c r="H3802" s="685" t="s">
        <v>812</v>
      </c>
      <c r="I3802" s="685" t="s">
        <v>6476</v>
      </c>
      <c r="J3802" s="829" t="s">
        <v>18280</v>
      </c>
      <c r="K3802" s="865">
        <v>1</v>
      </c>
      <c r="L3802" s="761">
        <v>1</v>
      </c>
      <c r="M3802" s="866">
        <v>4200</v>
      </c>
      <c r="N3802" s="456">
        <v>1</v>
      </c>
      <c r="O3802" s="761">
        <v>6</v>
      </c>
      <c r="P3802" s="451">
        <v>26477.599999999999</v>
      </c>
      <c r="Q3802" s="323"/>
    </row>
    <row r="3803" spans="1:17" s="770" customFormat="1" ht="24">
      <c r="A3803" s="731" t="s">
        <v>18647</v>
      </c>
      <c r="B3803" s="693" t="s">
        <v>7484</v>
      </c>
      <c r="C3803" s="667" t="s">
        <v>73</v>
      </c>
      <c r="D3803" s="736" t="s">
        <v>7157</v>
      </c>
      <c r="E3803" s="740">
        <v>11000</v>
      </c>
      <c r="F3803" s="714">
        <v>44639247</v>
      </c>
      <c r="G3803" s="736" t="s">
        <v>7158</v>
      </c>
      <c r="H3803" s="685" t="s">
        <v>888</v>
      </c>
      <c r="I3803" s="685" t="s">
        <v>6476</v>
      </c>
      <c r="J3803" s="864" t="s">
        <v>7157</v>
      </c>
      <c r="K3803" s="865">
        <v>0</v>
      </c>
      <c r="L3803" s="761">
        <v>0</v>
      </c>
      <c r="M3803" s="866">
        <v>0</v>
      </c>
      <c r="N3803" s="456">
        <v>1</v>
      </c>
      <c r="O3803" s="761">
        <v>4</v>
      </c>
      <c r="P3803" s="451">
        <v>44696.6</v>
      </c>
      <c r="Q3803" s="323"/>
    </row>
    <row r="3804" spans="1:17" s="770" customFormat="1" ht="24">
      <c r="A3804" s="731" t="s">
        <v>18647</v>
      </c>
      <c r="B3804" s="693" t="s">
        <v>7484</v>
      </c>
      <c r="C3804" s="667" t="s">
        <v>73</v>
      </c>
      <c r="D3804" s="736" t="s">
        <v>6602</v>
      </c>
      <c r="E3804" s="740">
        <v>7200</v>
      </c>
      <c r="F3804" s="714">
        <v>47303185</v>
      </c>
      <c r="G3804" s="736" t="s">
        <v>7159</v>
      </c>
      <c r="H3804" s="685" t="s">
        <v>1688</v>
      </c>
      <c r="I3804" s="685" t="s">
        <v>6476</v>
      </c>
      <c r="J3804" s="864" t="s">
        <v>6602</v>
      </c>
      <c r="K3804" s="865">
        <v>0</v>
      </c>
      <c r="L3804" s="761">
        <v>0</v>
      </c>
      <c r="M3804" s="866">
        <v>0</v>
      </c>
      <c r="N3804" s="456">
        <v>1</v>
      </c>
      <c r="O3804" s="761">
        <v>4</v>
      </c>
      <c r="P3804" s="451">
        <v>29496.6</v>
      </c>
      <c r="Q3804" s="323"/>
    </row>
    <row r="3805" spans="1:17" s="770" customFormat="1" ht="36">
      <c r="A3805" s="731" t="s">
        <v>18647</v>
      </c>
      <c r="B3805" s="693" t="s">
        <v>7484</v>
      </c>
      <c r="C3805" s="667" t="s">
        <v>73</v>
      </c>
      <c r="D3805" s="736" t="s">
        <v>4114</v>
      </c>
      <c r="E3805" s="740">
        <v>3600</v>
      </c>
      <c r="F3805" s="714">
        <v>46393244</v>
      </c>
      <c r="G3805" s="736" t="s">
        <v>7160</v>
      </c>
      <c r="H3805" s="685" t="s">
        <v>7161</v>
      </c>
      <c r="I3805" s="685" t="s">
        <v>6476</v>
      </c>
      <c r="J3805" s="864" t="s">
        <v>4114</v>
      </c>
      <c r="K3805" s="865">
        <v>1</v>
      </c>
      <c r="L3805" s="761">
        <v>12</v>
      </c>
      <c r="M3805" s="866">
        <v>39600</v>
      </c>
      <c r="N3805" s="456">
        <v>1</v>
      </c>
      <c r="O3805" s="761">
        <v>6</v>
      </c>
      <c r="P3805" s="451">
        <v>22877.599999999999</v>
      </c>
      <c r="Q3805" s="323"/>
    </row>
    <row r="3806" spans="1:17" s="770" customFormat="1" ht="24">
      <c r="A3806" s="731" t="s">
        <v>18647</v>
      </c>
      <c r="B3806" s="693" t="s">
        <v>7484</v>
      </c>
      <c r="C3806" s="667" t="s">
        <v>73</v>
      </c>
      <c r="D3806" s="736" t="s">
        <v>6553</v>
      </c>
      <c r="E3806" s="740">
        <v>3600</v>
      </c>
      <c r="F3806" s="714">
        <v>43852170</v>
      </c>
      <c r="G3806" s="736" t="s">
        <v>7162</v>
      </c>
      <c r="H3806" s="685" t="s">
        <v>1688</v>
      </c>
      <c r="I3806" s="685" t="s">
        <v>6476</v>
      </c>
      <c r="J3806" s="864" t="s">
        <v>6553</v>
      </c>
      <c r="K3806" s="865">
        <v>1</v>
      </c>
      <c r="L3806" s="761">
        <v>9</v>
      </c>
      <c r="M3806" s="866">
        <v>32400</v>
      </c>
      <c r="N3806" s="456">
        <v>1</v>
      </c>
      <c r="O3806" s="761">
        <v>6</v>
      </c>
      <c r="P3806" s="451">
        <v>22877.599999999999</v>
      </c>
      <c r="Q3806" s="323"/>
    </row>
    <row r="3807" spans="1:17" s="770" customFormat="1" ht="24">
      <c r="A3807" s="731" t="s">
        <v>18647</v>
      </c>
      <c r="B3807" s="693" t="s">
        <v>7484</v>
      </c>
      <c r="C3807" s="667" t="s">
        <v>73</v>
      </c>
      <c r="D3807" s="736" t="s">
        <v>7163</v>
      </c>
      <c r="E3807" s="740">
        <v>7200</v>
      </c>
      <c r="F3807" s="714">
        <v>44059234</v>
      </c>
      <c r="G3807" s="736" t="s">
        <v>7164</v>
      </c>
      <c r="H3807" s="685" t="s">
        <v>1696</v>
      </c>
      <c r="I3807" s="685" t="s">
        <v>6476</v>
      </c>
      <c r="J3807" s="864" t="s">
        <v>7163</v>
      </c>
      <c r="K3807" s="865">
        <v>1</v>
      </c>
      <c r="L3807" s="761">
        <v>12</v>
      </c>
      <c r="M3807" s="866">
        <v>79200</v>
      </c>
      <c r="N3807" s="456">
        <v>1</v>
      </c>
      <c r="O3807" s="761">
        <v>6</v>
      </c>
      <c r="P3807" s="451">
        <v>44477.599999999999</v>
      </c>
      <c r="Q3807" s="323"/>
    </row>
    <row r="3808" spans="1:17" s="770" customFormat="1" ht="36">
      <c r="A3808" s="731" t="s">
        <v>18647</v>
      </c>
      <c r="B3808" s="693" t="s">
        <v>7484</v>
      </c>
      <c r="C3808" s="667" t="s">
        <v>73</v>
      </c>
      <c r="D3808" s="693" t="s">
        <v>18281</v>
      </c>
      <c r="E3808" s="740">
        <v>11000</v>
      </c>
      <c r="F3808" s="714">
        <v>44822209</v>
      </c>
      <c r="G3808" s="736" t="s">
        <v>7165</v>
      </c>
      <c r="H3808" s="685" t="s">
        <v>6578</v>
      </c>
      <c r="I3808" s="685" t="s">
        <v>6476</v>
      </c>
      <c r="J3808" s="829" t="s">
        <v>18281</v>
      </c>
      <c r="K3808" s="865">
        <v>1</v>
      </c>
      <c r="L3808" s="761">
        <v>12</v>
      </c>
      <c r="M3808" s="866">
        <v>121000</v>
      </c>
      <c r="N3808" s="456">
        <v>1</v>
      </c>
      <c r="O3808" s="761">
        <v>6</v>
      </c>
      <c r="P3808" s="451">
        <v>67277.600000000006</v>
      </c>
      <c r="Q3808" s="323"/>
    </row>
    <row r="3809" spans="1:17" s="770" customFormat="1" ht="24">
      <c r="A3809" s="731" t="s">
        <v>18647</v>
      </c>
      <c r="B3809" s="693" t="s">
        <v>7484</v>
      </c>
      <c r="C3809" s="667" t="s">
        <v>73</v>
      </c>
      <c r="D3809" s="693" t="s">
        <v>7166</v>
      </c>
      <c r="E3809" s="740">
        <v>4200</v>
      </c>
      <c r="F3809" s="714">
        <v>42560955</v>
      </c>
      <c r="G3809" s="736" t="s">
        <v>7167</v>
      </c>
      <c r="H3809" s="685" t="s">
        <v>1525</v>
      </c>
      <c r="I3809" s="685" t="s">
        <v>6476</v>
      </c>
      <c r="J3809" s="829" t="s">
        <v>7166</v>
      </c>
      <c r="K3809" s="865">
        <v>1</v>
      </c>
      <c r="L3809" s="761">
        <v>12</v>
      </c>
      <c r="M3809" s="866">
        <v>46200</v>
      </c>
      <c r="N3809" s="456">
        <v>1</v>
      </c>
      <c r="O3809" s="761">
        <v>6</v>
      </c>
      <c r="P3809" s="451">
        <v>26477.599999999999</v>
      </c>
      <c r="Q3809" s="323"/>
    </row>
    <row r="3810" spans="1:17" s="770" customFormat="1" ht="36">
      <c r="A3810" s="731" t="s">
        <v>18647</v>
      </c>
      <c r="B3810" s="693" t="s">
        <v>7484</v>
      </c>
      <c r="C3810" s="667" t="s">
        <v>73</v>
      </c>
      <c r="D3810" s="693" t="s">
        <v>7168</v>
      </c>
      <c r="E3810" s="740">
        <v>11000</v>
      </c>
      <c r="F3810" s="714">
        <v>42718079</v>
      </c>
      <c r="G3810" s="736" t="s">
        <v>7169</v>
      </c>
      <c r="H3810" s="685" t="s">
        <v>7170</v>
      </c>
      <c r="I3810" s="685" t="s">
        <v>6476</v>
      </c>
      <c r="J3810" s="829" t="s">
        <v>7168</v>
      </c>
      <c r="K3810" s="865">
        <v>1</v>
      </c>
      <c r="L3810" s="761">
        <v>12</v>
      </c>
      <c r="M3810" s="866">
        <v>121000</v>
      </c>
      <c r="N3810" s="456">
        <v>1</v>
      </c>
      <c r="O3810" s="761">
        <v>6</v>
      </c>
      <c r="P3810" s="451">
        <v>67277.600000000006</v>
      </c>
      <c r="Q3810" s="323"/>
    </row>
    <row r="3811" spans="1:17" s="770" customFormat="1" ht="24">
      <c r="A3811" s="731" t="s">
        <v>18647</v>
      </c>
      <c r="B3811" s="693" t="s">
        <v>7484</v>
      </c>
      <c r="C3811" s="667" t="s">
        <v>73</v>
      </c>
      <c r="D3811" s="693" t="s">
        <v>18282</v>
      </c>
      <c r="E3811" s="740">
        <v>9300</v>
      </c>
      <c r="F3811" s="714">
        <v>42169220</v>
      </c>
      <c r="G3811" s="736" t="s">
        <v>7171</v>
      </c>
      <c r="H3811" s="685" t="s">
        <v>4216</v>
      </c>
      <c r="I3811" s="685" t="s">
        <v>6476</v>
      </c>
      <c r="J3811" s="829" t="s">
        <v>18282</v>
      </c>
      <c r="K3811" s="865">
        <v>1</v>
      </c>
      <c r="L3811" s="761">
        <v>12</v>
      </c>
      <c r="M3811" s="866">
        <v>102300</v>
      </c>
      <c r="N3811" s="456">
        <v>1</v>
      </c>
      <c r="O3811" s="761">
        <v>6</v>
      </c>
      <c r="P3811" s="451">
        <v>57077.599999999999</v>
      </c>
      <c r="Q3811" s="323"/>
    </row>
    <row r="3812" spans="1:17" s="770" customFormat="1" ht="24">
      <c r="A3812" s="731" t="s">
        <v>18647</v>
      </c>
      <c r="B3812" s="693" t="s">
        <v>7484</v>
      </c>
      <c r="C3812" s="667" t="s">
        <v>73</v>
      </c>
      <c r="D3812" s="693" t="s">
        <v>18258</v>
      </c>
      <c r="E3812" s="740">
        <v>6000</v>
      </c>
      <c r="F3812" s="714">
        <v>42746294</v>
      </c>
      <c r="G3812" s="736" t="s">
        <v>7172</v>
      </c>
      <c r="H3812" s="685" t="s">
        <v>4216</v>
      </c>
      <c r="I3812" s="685" t="s">
        <v>6476</v>
      </c>
      <c r="J3812" s="829" t="s">
        <v>18258</v>
      </c>
      <c r="K3812" s="865">
        <v>1</v>
      </c>
      <c r="L3812" s="761">
        <v>12</v>
      </c>
      <c r="M3812" s="866">
        <v>66000</v>
      </c>
      <c r="N3812" s="456">
        <v>1</v>
      </c>
      <c r="O3812" s="761">
        <v>6</v>
      </c>
      <c r="P3812" s="451">
        <v>37277.599999999999</v>
      </c>
      <c r="Q3812" s="323"/>
    </row>
    <row r="3813" spans="1:17" s="770" customFormat="1" ht="24">
      <c r="A3813" s="731" t="s">
        <v>18647</v>
      </c>
      <c r="B3813" s="693" t="s">
        <v>7484</v>
      </c>
      <c r="C3813" s="667" t="s">
        <v>73</v>
      </c>
      <c r="D3813" s="693" t="s">
        <v>4114</v>
      </c>
      <c r="E3813" s="740">
        <v>3600</v>
      </c>
      <c r="F3813" s="714">
        <v>25769627</v>
      </c>
      <c r="G3813" s="736" t="s">
        <v>7173</v>
      </c>
      <c r="H3813" s="685" t="s">
        <v>4261</v>
      </c>
      <c r="I3813" s="685" t="s">
        <v>6476</v>
      </c>
      <c r="J3813" s="829" t="s">
        <v>4114</v>
      </c>
      <c r="K3813" s="865">
        <v>1</v>
      </c>
      <c r="L3813" s="761">
        <v>12</v>
      </c>
      <c r="M3813" s="866">
        <v>39600</v>
      </c>
      <c r="N3813" s="456">
        <v>1</v>
      </c>
      <c r="O3813" s="761">
        <v>6</v>
      </c>
      <c r="P3813" s="451">
        <v>22877.599999999999</v>
      </c>
      <c r="Q3813" s="323"/>
    </row>
    <row r="3814" spans="1:17" s="770" customFormat="1" ht="48">
      <c r="A3814" s="731" t="s">
        <v>18647</v>
      </c>
      <c r="B3814" s="693" t="s">
        <v>7484</v>
      </c>
      <c r="C3814" s="667" t="s">
        <v>73</v>
      </c>
      <c r="D3814" s="693" t="s">
        <v>6491</v>
      </c>
      <c r="E3814" s="740">
        <v>6000</v>
      </c>
      <c r="F3814" s="714">
        <v>43067069</v>
      </c>
      <c r="G3814" s="736" t="s">
        <v>7174</v>
      </c>
      <c r="H3814" s="685" t="s">
        <v>7175</v>
      </c>
      <c r="I3814" s="685" t="s">
        <v>6476</v>
      </c>
      <c r="J3814" s="829" t="s">
        <v>6491</v>
      </c>
      <c r="K3814" s="865">
        <v>1</v>
      </c>
      <c r="L3814" s="761">
        <v>12</v>
      </c>
      <c r="M3814" s="866">
        <v>66000</v>
      </c>
      <c r="N3814" s="456">
        <v>1</v>
      </c>
      <c r="O3814" s="761">
        <v>6</v>
      </c>
      <c r="P3814" s="451">
        <v>37277.599999999999</v>
      </c>
      <c r="Q3814" s="323"/>
    </row>
    <row r="3815" spans="1:17" s="770" customFormat="1" ht="24">
      <c r="A3815" s="731" t="s">
        <v>18647</v>
      </c>
      <c r="B3815" s="693" t="s">
        <v>7484</v>
      </c>
      <c r="C3815" s="667" t="s">
        <v>73</v>
      </c>
      <c r="D3815" s="693" t="s">
        <v>18258</v>
      </c>
      <c r="E3815" s="740">
        <v>6000</v>
      </c>
      <c r="F3815" s="714">
        <v>46156216</v>
      </c>
      <c r="G3815" s="736" t="s">
        <v>7176</v>
      </c>
      <c r="H3815" s="685" t="s">
        <v>4216</v>
      </c>
      <c r="I3815" s="685" t="s">
        <v>6476</v>
      </c>
      <c r="J3815" s="829" t="s">
        <v>18258</v>
      </c>
      <c r="K3815" s="865">
        <v>1</v>
      </c>
      <c r="L3815" s="761">
        <v>9</v>
      </c>
      <c r="M3815" s="866">
        <v>72000</v>
      </c>
      <c r="N3815" s="456">
        <v>0</v>
      </c>
      <c r="O3815" s="761">
        <v>0</v>
      </c>
      <c r="P3815" s="451">
        <v>0</v>
      </c>
      <c r="Q3815" s="323"/>
    </row>
    <row r="3816" spans="1:17" s="770" customFormat="1" ht="24">
      <c r="A3816" s="731" t="s">
        <v>18647</v>
      </c>
      <c r="B3816" s="693" t="s">
        <v>7484</v>
      </c>
      <c r="C3816" s="667" t="s">
        <v>73</v>
      </c>
      <c r="D3816" s="693" t="s">
        <v>18258</v>
      </c>
      <c r="E3816" s="740">
        <v>6000</v>
      </c>
      <c r="F3816" s="714">
        <v>45380858</v>
      </c>
      <c r="G3816" s="736" t="s">
        <v>7177</v>
      </c>
      <c r="H3816" s="685" t="s">
        <v>4216</v>
      </c>
      <c r="I3816" s="685" t="s">
        <v>6476</v>
      </c>
      <c r="J3816" s="829" t="s">
        <v>18258</v>
      </c>
      <c r="K3816" s="865">
        <v>1</v>
      </c>
      <c r="L3816" s="761">
        <v>12</v>
      </c>
      <c r="M3816" s="866">
        <v>66000</v>
      </c>
      <c r="N3816" s="456">
        <v>1</v>
      </c>
      <c r="O3816" s="761">
        <v>6</v>
      </c>
      <c r="P3816" s="451">
        <v>37277.599999999999</v>
      </c>
      <c r="Q3816" s="323"/>
    </row>
    <row r="3817" spans="1:17" s="770" customFormat="1" ht="24">
      <c r="A3817" s="731" t="s">
        <v>18647</v>
      </c>
      <c r="B3817" s="693" t="s">
        <v>7484</v>
      </c>
      <c r="C3817" s="667" t="s">
        <v>73</v>
      </c>
      <c r="D3817" s="693" t="s">
        <v>7230</v>
      </c>
      <c r="E3817" s="740">
        <v>6000</v>
      </c>
      <c r="F3817" s="714">
        <v>46680615</v>
      </c>
      <c r="G3817" s="736" t="s">
        <v>7178</v>
      </c>
      <c r="H3817" s="685" t="s">
        <v>4124</v>
      </c>
      <c r="I3817" s="685" t="s">
        <v>6476</v>
      </c>
      <c r="J3817" s="829" t="s">
        <v>7230</v>
      </c>
      <c r="K3817" s="865">
        <v>1</v>
      </c>
      <c r="L3817" s="761">
        <v>12</v>
      </c>
      <c r="M3817" s="866">
        <v>66000</v>
      </c>
      <c r="N3817" s="456">
        <v>1</v>
      </c>
      <c r="O3817" s="761">
        <v>1</v>
      </c>
      <c r="P3817" s="451">
        <v>6696.6</v>
      </c>
      <c r="Q3817" s="323"/>
    </row>
    <row r="3818" spans="1:17" s="770" customFormat="1" ht="24">
      <c r="A3818" s="731" t="s">
        <v>18647</v>
      </c>
      <c r="B3818" s="693" t="s">
        <v>7484</v>
      </c>
      <c r="C3818" s="667" t="s">
        <v>73</v>
      </c>
      <c r="D3818" s="693" t="s">
        <v>7179</v>
      </c>
      <c r="E3818" s="740">
        <v>9300</v>
      </c>
      <c r="F3818" s="714">
        <v>19921325</v>
      </c>
      <c r="G3818" s="736" t="s">
        <v>7180</v>
      </c>
      <c r="H3818" s="685" t="s">
        <v>6578</v>
      </c>
      <c r="I3818" s="685" t="s">
        <v>6476</v>
      </c>
      <c r="J3818" s="829" t="s">
        <v>7179</v>
      </c>
      <c r="K3818" s="865">
        <v>1</v>
      </c>
      <c r="L3818" s="761">
        <v>12</v>
      </c>
      <c r="M3818" s="866">
        <v>102300</v>
      </c>
      <c r="N3818" s="456">
        <v>1</v>
      </c>
      <c r="O3818" s="761">
        <v>6</v>
      </c>
      <c r="P3818" s="451">
        <v>57077.599999999999</v>
      </c>
      <c r="Q3818" s="323"/>
    </row>
    <row r="3819" spans="1:17" s="770" customFormat="1" ht="36">
      <c r="A3819" s="731" t="s">
        <v>18647</v>
      </c>
      <c r="B3819" s="693" t="s">
        <v>7484</v>
      </c>
      <c r="C3819" s="667" t="s">
        <v>73</v>
      </c>
      <c r="D3819" s="693" t="s">
        <v>7181</v>
      </c>
      <c r="E3819" s="740">
        <v>7200</v>
      </c>
      <c r="F3819" s="714">
        <v>42315122</v>
      </c>
      <c r="G3819" s="736" t="s">
        <v>7182</v>
      </c>
      <c r="H3819" s="685" t="s">
        <v>1688</v>
      </c>
      <c r="I3819" s="685" t="s">
        <v>6476</v>
      </c>
      <c r="J3819" s="864" t="s">
        <v>7181</v>
      </c>
      <c r="K3819" s="865">
        <v>1</v>
      </c>
      <c r="L3819" s="761">
        <v>10</v>
      </c>
      <c r="M3819" s="866">
        <v>86400</v>
      </c>
      <c r="N3819" s="456">
        <v>0</v>
      </c>
      <c r="O3819" s="761">
        <v>0</v>
      </c>
      <c r="P3819" s="451">
        <v>0</v>
      </c>
      <c r="Q3819" s="323"/>
    </row>
    <row r="3820" spans="1:17" s="770" customFormat="1" ht="24">
      <c r="A3820" s="731" t="s">
        <v>18647</v>
      </c>
      <c r="B3820" s="693" t="s">
        <v>7484</v>
      </c>
      <c r="C3820" s="667" t="s">
        <v>73</v>
      </c>
      <c r="D3820" s="693" t="s">
        <v>7183</v>
      </c>
      <c r="E3820" s="740">
        <v>1800</v>
      </c>
      <c r="F3820" s="714">
        <v>9992491</v>
      </c>
      <c r="G3820" s="736" t="s">
        <v>7184</v>
      </c>
      <c r="H3820" s="685" t="s">
        <v>4258</v>
      </c>
      <c r="I3820" s="685" t="s">
        <v>6476</v>
      </c>
      <c r="J3820" s="864" t="s">
        <v>7183</v>
      </c>
      <c r="K3820" s="865">
        <v>1</v>
      </c>
      <c r="L3820" s="761">
        <v>3</v>
      </c>
      <c r="M3820" s="866">
        <v>5400</v>
      </c>
      <c r="N3820" s="456">
        <v>0</v>
      </c>
      <c r="O3820" s="761">
        <v>0</v>
      </c>
      <c r="P3820" s="451">
        <v>0</v>
      </c>
      <c r="Q3820" s="323"/>
    </row>
    <row r="3821" spans="1:17" s="770" customFormat="1" ht="36">
      <c r="A3821" s="731" t="s">
        <v>18647</v>
      </c>
      <c r="B3821" s="693" t="s">
        <v>7484</v>
      </c>
      <c r="C3821" s="667" t="s">
        <v>73</v>
      </c>
      <c r="D3821" s="693" t="s">
        <v>18283</v>
      </c>
      <c r="E3821" s="740">
        <v>7200</v>
      </c>
      <c r="F3821" s="714">
        <v>40456314</v>
      </c>
      <c r="G3821" s="736" t="s">
        <v>7185</v>
      </c>
      <c r="H3821" s="685" t="s">
        <v>5323</v>
      </c>
      <c r="I3821" s="685" t="s">
        <v>6476</v>
      </c>
      <c r="J3821" s="829" t="s">
        <v>18283</v>
      </c>
      <c r="K3821" s="865">
        <v>1</v>
      </c>
      <c r="L3821" s="761">
        <v>9</v>
      </c>
      <c r="M3821" s="866">
        <v>64800</v>
      </c>
      <c r="N3821" s="456">
        <v>1</v>
      </c>
      <c r="O3821" s="761">
        <v>6</v>
      </c>
      <c r="P3821" s="451">
        <v>44477.599999999999</v>
      </c>
      <c r="Q3821" s="323"/>
    </row>
    <row r="3822" spans="1:17" s="770" customFormat="1" ht="36">
      <c r="A3822" s="731" t="s">
        <v>18647</v>
      </c>
      <c r="B3822" s="693" t="s">
        <v>7484</v>
      </c>
      <c r="C3822" s="667" t="s">
        <v>73</v>
      </c>
      <c r="D3822" s="693" t="s">
        <v>18272</v>
      </c>
      <c r="E3822" s="740">
        <v>11000</v>
      </c>
      <c r="F3822" s="714">
        <v>10714626</v>
      </c>
      <c r="G3822" s="736" t="s">
        <v>7186</v>
      </c>
      <c r="H3822" s="685" t="s">
        <v>1688</v>
      </c>
      <c r="I3822" s="685" t="s">
        <v>6476</v>
      </c>
      <c r="J3822" s="829" t="s">
        <v>18272</v>
      </c>
      <c r="K3822" s="865">
        <v>1</v>
      </c>
      <c r="L3822" s="761">
        <v>8</v>
      </c>
      <c r="M3822" s="866">
        <v>88000</v>
      </c>
      <c r="N3822" s="456">
        <v>1</v>
      </c>
      <c r="O3822" s="761">
        <v>6</v>
      </c>
      <c r="P3822" s="451">
        <v>67277.600000000006</v>
      </c>
      <c r="Q3822" s="323"/>
    </row>
    <row r="3823" spans="1:17" s="770" customFormat="1" ht="60">
      <c r="A3823" s="731" t="s">
        <v>18647</v>
      </c>
      <c r="B3823" s="693" t="s">
        <v>7484</v>
      </c>
      <c r="C3823" s="667" t="s">
        <v>73</v>
      </c>
      <c r="D3823" s="693" t="s">
        <v>7187</v>
      </c>
      <c r="E3823" s="740">
        <v>6000</v>
      </c>
      <c r="F3823" s="714">
        <v>42342989</v>
      </c>
      <c r="G3823" s="736" t="s">
        <v>7188</v>
      </c>
      <c r="H3823" s="685" t="s">
        <v>7189</v>
      </c>
      <c r="I3823" s="685" t="s">
        <v>6476</v>
      </c>
      <c r="J3823" s="864" t="s">
        <v>7187</v>
      </c>
      <c r="K3823" s="865">
        <v>1</v>
      </c>
      <c r="L3823" s="761">
        <v>12</v>
      </c>
      <c r="M3823" s="866">
        <v>66000</v>
      </c>
      <c r="N3823" s="456">
        <v>1</v>
      </c>
      <c r="O3823" s="761">
        <v>6</v>
      </c>
      <c r="P3823" s="451">
        <v>37277.599999999999</v>
      </c>
      <c r="Q3823" s="323"/>
    </row>
    <row r="3824" spans="1:17" s="770" customFormat="1" ht="36">
      <c r="A3824" s="731" t="s">
        <v>18647</v>
      </c>
      <c r="B3824" s="693" t="s">
        <v>7484</v>
      </c>
      <c r="C3824" s="667" t="s">
        <v>73</v>
      </c>
      <c r="D3824" s="693" t="s">
        <v>7190</v>
      </c>
      <c r="E3824" s="740">
        <v>6000</v>
      </c>
      <c r="F3824" s="714">
        <v>45867883</v>
      </c>
      <c r="G3824" s="736" t="s">
        <v>7191</v>
      </c>
      <c r="H3824" s="685" t="s">
        <v>6885</v>
      </c>
      <c r="I3824" s="685" t="s">
        <v>6476</v>
      </c>
      <c r="J3824" s="864" t="s">
        <v>7190</v>
      </c>
      <c r="K3824" s="865">
        <v>1</v>
      </c>
      <c r="L3824" s="761">
        <v>12</v>
      </c>
      <c r="M3824" s="866">
        <v>66000</v>
      </c>
      <c r="N3824" s="456">
        <v>1</v>
      </c>
      <c r="O3824" s="761">
        <v>6</v>
      </c>
      <c r="P3824" s="451">
        <v>37277.599999999999</v>
      </c>
      <c r="Q3824" s="323"/>
    </row>
    <row r="3825" spans="1:17" s="770" customFormat="1" ht="36">
      <c r="A3825" s="731" t="s">
        <v>18647</v>
      </c>
      <c r="B3825" s="693" t="s">
        <v>7484</v>
      </c>
      <c r="C3825" s="667" t="s">
        <v>73</v>
      </c>
      <c r="D3825" s="693" t="s">
        <v>6491</v>
      </c>
      <c r="E3825" s="740">
        <v>6000</v>
      </c>
      <c r="F3825" s="714">
        <v>41406583</v>
      </c>
      <c r="G3825" s="736" t="s">
        <v>7192</v>
      </c>
      <c r="H3825" s="685" t="s">
        <v>6630</v>
      </c>
      <c r="I3825" s="685" t="s">
        <v>6476</v>
      </c>
      <c r="J3825" s="829" t="s">
        <v>6491</v>
      </c>
      <c r="K3825" s="865">
        <v>1</v>
      </c>
      <c r="L3825" s="761">
        <v>12</v>
      </c>
      <c r="M3825" s="866">
        <v>66000</v>
      </c>
      <c r="N3825" s="456">
        <v>1</v>
      </c>
      <c r="O3825" s="761">
        <v>6</v>
      </c>
      <c r="P3825" s="451">
        <v>37277.599999999999</v>
      </c>
      <c r="Q3825" s="323"/>
    </row>
    <row r="3826" spans="1:17" s="770" customFormat="1" ht="24">
      <c r="A3826" s="731" t="s">
        <v>18647</v>
      </c>
      <c r="B3826" s="693" t="s">
        <v>7484</v>
      </c>
      <c r="C3826" s="667" t="s">
        <v>73</v>
      </c>
      <c r="D3826" s="736" t="s">
        <v>6491</v>
      </c>
      <c r="E3826" s="740">
        <v>6000</v>
      </c>
      <c r="F3826" s="714">
        <v>47521365</v>
      </c>
      <c r="G3826" s="736" t="s">
        <v>7193</v>
      </c>
      <c r="H3826" s="685" t="s">
        <v>6742</v>
      </c>
      <c r="I3826" s="685" t="s">
        <v>6476</v>
      </c>
      <c r="J3826" s="829" t="s">
        <v>6491</v>
      </c>
      <c r="K3826" s="865">
        <v>1</v>
      </c>
      <c r="L3826" s="761">
        <v>12</v>
      </c>
      <c r="M3826" s="866">
        <v>66000</v>
      </c>
      <c r="N3826" s="456">
        <v>1</v>
      </c>
      <c r="O3826" s="761">
        <v>6</v>
      </c>
      <c r="P3826" s="451">
        <v>37277.599999999999</v>
      </c>
      <c r="Q3826" s="323"/>
    </row>
    <row r="3827" spans="1:17" s="770" customFormat="1" ht="36">
      <c r="A3827" s="731" t="s">
        <v>18647</v>
      </c>
      <c r="B3827" s="693" t="s">
        <v>7484</v>
      </c>
      <c r="C3827" s="667" t="s">
        <v>73</v>
      </c>
      <c r="D3827" s="736" t="s">
        <v>7194</v>
      </c>
      <c r="E3827" s="740">
        <v>9300</v>
      </c>
      <c r="F3827" s="714">
        <v>40963512</v>
      </c>
      <c r="G3827" s="736" t="s">
        <v>7195</v>
      </c>
      <c r="H3827" s="685" t="s">
        <v>1688</v>
      </c>
      <c r="I3827" s="685" t="s">
        <v>6476</v>
      </c>
      <c r="J3827" s="864" t="s">
        <v>7194</v>
      </c>
      <c r="K3827" s="865">
        <v>1</v>
      </c>
      <c r="L3827" s="761">
        <v>12</v>
      </c>
      <c r="M3827" s="866">
        <v>111600</v>
      </c>
      <c r="N3827" s="456">
        <v>1</v>
      </c>
      <c r="O3827" s="761">
        <v>6</v>
      </c>
      <c r="P3827" s="451">
        <v>57077.599999999999</v>
      </c>
      <c r="Q3827" s="323"/>
    </row>
    <row r="3828" spans="1:17" s="770" customFormat="1" ht="24">
      <c r="A3828" s="731" t="s">
        <v>18647</v>
      </c>
      <c r="B3828" s="693" t="s">
        <v>7484</v>
      </c>
      <c r="C3828" s="667" t="s">
        <v>73</v>
      </c>
      <c r="D3828" s="736" t="s">
        <v>7196</v>
      </c>
      <c r="E3828" s="740">
        <v>1800</v>
      </c>
      <c r="F3828" s="714">
        <v>45409660</v>
      </c>
      <c r="G3828" s="736" t="s">
        <v>7197</v>
      </c>
      <c r="H3828" s="685" t="s">
        <v>7198</v>
      </c>
      <c r="I3828" s="685" t="s">
        <v>6476</v>
      </c>
      <c r="J3828" s="864" t="s">
        <v>7196</v>
      </c>
      <c r="K3828" s="865">
        <v>1</v>
      </c>
      <c r="L3828" s="761">
        <v>12</v>
      </c>
      <c r="M3828" s="866">
        <v>21600</v>
      </c>
      <c r="N3828" s="456">
        <v>1</v>
      </c>
      <c r="O3828" s="761">
        <v>6</v>
      </c>
      <c r="P3828" s="451">
        <v>12077.6</v>
      </c>
      <c r="Q3828" s="323"/>
    </row>
    <row r="3829" spans="1:17" s="770" customFormat="1" ht="24">
      <c r="A3829" s="731" t="s">
        <v>18647</v>
      </c>
      <c r="B3829" s="693" t="s">
        <v>7484</v>
      </c>
      <c r="C3829" s="667" t="s">
        <v>73</v>
      </c>
      <c r="D3829" s="736" t="s">
        <v>6542</v>
      </c>
      <c r="E3829" s="740">
        <v>6000</v>
      </c>
      <c r="F3829" s="714">
        <v>32962660</v>
      </c>
      <c r="G3829" s="736" t="s">
        <v>7199</v>
      </c>
      <c r="H3829" s="685" t="s">
        <v>7200</v>
      </c>
      <c r="I3829" s="685" t="s">
        <v>6476</v>
      </c>
      <c r="J3829" s="864" t="s">
        <v>6542</v>
      </c>
      <c r="K3829" s="865">
        <v>1</v>
      </c>
      <c r="L3829" s="761">
        <v>12</v>
      </c>
      <c r="M3829" s="866">
        <v>72000</v>
      </c>
      <c r="N3829" s="456">
        <v>1</v>
      </c>
      <c r="O3829" s="761">
        <v>6</v>
      </c>
      <c r="P3829" s="451">
        <v>37277.599999999999</v>
      </c>
      <c r="Q3829" s="323"/>
    </row>
    <row r="3830" spans="1:17" s="770" customFormat="1" ht="36">
      <c r="A3830" s="731" t="s">
        <v>18647</v>
      </c>
      <c r="B3830" s="693" t="s">
        <v>7484</v>
      </c>
      <c r="C3830" s="667" t="s">
        <v>73</v>
      </c>
      <c r="D3830" s="736" t="s">
        <v>7201</v>
      </c>
      <c r="E3830" s="740">
        <v>9300</v>
      </c>
      <c r="F3830" s="714">
        <v>41401114</v>
      </c>
      <c r="G3830" s="736" t="s">
        <v>7202</v>
      </c>
      <c r="H3830" s="685" t="s">
        <v>6812</v>
      </c>
      <c r="I3830" s="685" t="s">
        <v>6476</v>
      </c>
      <c r="J3830" s="864" t="s">
        <v>7201</v>
      </c>
      <c r="K3830" s="865">
        <v>1</v>
      </c>
      <c r="L3830" s="761">
        <v>12</v>
      </c>
      <c r="M3830" s="866">
        <v>111600</v>
      </c>
      <c r="N3830" s="456">
        <v>1</v>
      </c>
      <c r="O3830" s="761">
        <v>6</v>
      </c>
      <c r="P3830" s="451">
        <v>57077.599999999999</v>
      </c>
      <c r="Q3830" s="323"/>
    </row>
    <row r="3831" spans="1:17" s="770" customFormat="1" ht="24">
      <c r="A3831" s="731" t="s">
        <v>18647</v>
      </c>
      <c r="B3831" s="693" t="s">
        <v>7484</v>
      </c>
      <c r="C3831" s="667" t="s">
        <v>73</v>
      </c>
      <c r="D3831" s="736" t="s">
        <v>7203</v>
      </c>
      <c r="E3831" s="740">
        <v>9300</v>
      </c>
      <c r="F3831" s="714">
        <v>7625709</v>
      </c>
      <c r="G3831" s="736" t="s">
        <v>7204</v>
      </c>
      <c r="H3831" s="685" t="s">
        <v>6578</v>
      </c>
      <c r="I3831" s="685" t="s">
        <v>6476</v>
      </c>
      <c r="J3831" s="864" t="s">
        <v>7203</v>
      </c>
      <c r="K3831" s="865">
        <v>1</v>
      </c>
      <c r="L3831" s="761">
        <v>12</v>
      </c>
      <c r="M3831" s="866">
        <v>111600</v>
      </c>
      <c r="N3831" s="456">
        <v>1</v>
      </c>
      <c r="O3831" s="761">
        <v>6</v>
      </c>
      <c r="P3831" s="451">
        <v>57077.599999999999</v>
      </c>
      <c r="Q3831" s="323"/>
    </row>
    <row r="3832" spans="1:17" s="770" customFormat="1" ht="36">
      <c r="A3832" s="731" t="s">
        <v>18647</v>
      </c>
      <c r="B3832" s="693" t="s">
        <v>7484</v>
      </c>
      <c r="C3832" s="667" t="s">
        <v>73</v>
      </c>
      <c r="D3832" s="736" t="s">
        <v>6794</v>
      </c>
      <c r="E3832" s="740">
        <v>11000</v>
      </c>
      <c r="F3832" s="714">
        <v>40673825</v>
      </c>
      <c r="G3832" s="736" t="s">
        <v>7205</v>
      </c>
      <c r="H3832" s="685" t="s">
        <v>4414</v>
      </c>
      <c r="I3832" s="685" t="s">
        <v>6476</v>
      </c>
      <c r="J3832" s="864" t="s">
        <v>6794</v>
      </c>
      <c r="K3832" s="865">
        <v>1</v>
      </c>
      <c r="L3832" s="761">
        <v>12</v>
      </c>
      <c r="M3832" s="866">
        <v>132000</v>
      </c>
      <c r="N3832" s="456">
        <v>1</v>
      </c>
      <c r="O3832" s="761">
        <v>1</v>
      </c>
      <c r="P3832" s="451">
        <v>11696.6</v>
      </c>
      <c r="Q3832" s="323"/>
    </row>
    <row r="3833" spans="1:17" s="770" customFormat="1" ht="24">
      <c r="A3833" s="731" t="s">
        <v>18647</v>
      </c>
      <c r="B3833" s="693" t="s">
        <v>7484</v>
      </c>
      <c r="C3833" s="667" t="s">
        <v>73</v>
      </c>
      <c r="D3833" s="736" t="s">
        <v>7206</v>
      </c>
      <c r="E3833" s="740">
        <v>9300</v>
      </c>
      <c r="F3833" s="714">
        <v>40875728</v>
      </c>
      <c r="G3833" s="736" t="s">
        <v>7207</v>
      </c>
      <c r="H3833" s="685" t="s">
        <v>1688</v>
      </c>
      <c r="I3833" s="685" t="s">
        <v>6476</v>
      </c>
      <c r="J3833" s="864" t="s">
        <v>7206</v>
      </c>
      <c r="K3833" s="865">
        <v>1</v>
      </c>
      <c r="L3833" s="761">
        <v>12</v>
      </c>
      <c r="M3833" s="866">
        <v>111600</v>
      </c>
      <c r="N3833" s="456">
        <v>1</v>
      </c>
      <c r="O3833" s="761">
        <v>6</v>
      </c>
      <c r="P3833" s="451">
        <v>57077.599999999999</v>
      </c>
      <c r="Q3833" s="323"/>
    </row>
    <row r="3834" spans="1:17" s="770" customFormat="1" ht="24">
      <c r="A3834" s="731" t="s">
        <v>18647</v>
      </c>
      <c r="B3834" s="693" t="s">
        <v>7484</v>
      </c>
      <c r="C3834" s="667" t="s">
        <v>73</v>
      </c>
      <c r="D3834" s="736" t="s">
        <v>6775</v>
      </c>
      <c r="E3834" s="740">
        <v>12500</v>
      </c>
      <c r="F3834" s="714">
        <v>10245271</v>
      </c>
      <c r="G3834" s="736" t="s">
        <v>7208</v>
      </c>
      <c r="H3834" s="685" t="s">
        <v>6856</v>
      </c>
      <c r="I3834" s="685" t="s">
        <v>6476</v>
      </c>
      <c r="J3834" s="864" t="s">
        <v>6775</v>
      </c>
      <c r="K3834" s="865">
        <v>1</v>
      </c>
      <c r="L3834" s="761">
        <v>4</v>
      </c>
      <c r="M3834" s="866">
        <v>50000</v>
      </c>
      <c r="N3834" s="456">
        <v>1</v>
      </c>
      <c r="O3834" s="761">
        <v>6</v>
      </c>
      <c r="P3834" s="451">
        <v>76277.600000000006</v>
      </c>
      <c r="Q3834" s="323"/>
    </row>
    <row r="3835" spans="1:17" s="770" customFormat="1" ht="24">
      <c r="A3835" s="731" t="s">
        <v>18647</v>
      </c>
      <c r="B3835" s="693" t="s">
        <v>7484</v>
      </c>
      <c r="C3835" s="667" t="s">
        <v>73</v>
      </c>
      <c r="D3835" s="736" t="s">
        <v>7209</v>
      </c>
      <c r="E3835" s="740">
        <v>2800</v>
      </c>
      <c r="F3835" s="714">
        <v>40415053</v>
      </c>
      <c r="G3835" s="736" t="s">
        <v>7210</v>
      </c>
      <c r="H3835" s="685" t="s">
        <v>956</v>
      </c>
      <c r="I3835" s="685" t="s">
        <v>6476</v>
      </c>
      <c r="J3835" s="864" t="s">
        <v>7209</v>
      </c>
      <c r="K3835" s="865">
        <v>1</v>
      </c>
      <c r="L3835" s="761">
        <v>1</v>
      </c>
      <c r="M3835" s="866">
        <v>2800</v>
      </c>
      <c r="N3835" s="456">
        <v>1</v>
      </c>
      <c r="O3835" s="761">
        <v>6</v>
      </c>
      <c r="P3835" s="451">
        <v>18077.599999999999</v>
      </c>
      <c r="Q3835" s="323"/>
    </row>
    <row r="3836" spans="1:17" s="770" customFormat="1" ht="36">
      <c r="A3836" s="731" t="s">
        <v>18647</v>
      </c>
      <c r="B3836" s="693" t="s">
        <v>7484</v>
      </c>
      <c r="C3836" s="667" t="s">
        <v>73</v>
      </c>
      <c r="D3836" s="736" t="s">
        <v>7211</v>
      </c>
      <c r="E3836" s="740">
        <v>12500</v>
      </c>
      <c r="F3836" s="714">
        <v>16453384</v>
      </c>
      <c r="G3836" s="736" t="s">
        <v>7212</v>
      </c>
      <c r="H3836" s="685" t="s">
        <v>4423</v>
      </c>
      <c r="I3836" s="685" t="s">
        <v>6476</v>
      </c>
      <c r="J3836" s="864" t="s">
        <v>7211</v>
      </c>
      <c r="K3836" s="865">
        <v>1</v>
      </c>
      <c r="L3836" s="761">
        <v>1</v>
      </c>
      <c r="M3836" s="866">
        <v>12500</v>
      </c>
      <c r="N3836" s="456">
        <v>1</v>
      </c>
      <c r="O3836" s="761">
        <v>6</v>
      </c>
      <c r="P3836" s="451">
        <v>76277.600000000006</v>
      </c>
      <c r="Q3836" s="323"/>
    </row>
    <row r="3837" spans="1:17" s="770" customFormat="1" ht="24">
      <c r="A3837" s="731" t="s">
        <v>18647</v>
      </c>
      <c r="B3837" s="693" t="s">
        <v>7484</v>
      </c>
      <c r="C3837" s="667" t="s">
        <v>73</v>
      </c>
      <c r="D3837" s="736" t="s">
        <v>7213</v>
      </c>
      <c r="E3837" s="740">
        <v>2800</v>
      </c>
      <c r="F3837" s="714">
        <v>40845177</v>
      </c>
      <c r="G3837" s="736" t="s">
        <v>7214</v>
      </c>
      <c r="H3837" s="685" t="s">
        <v>389</v>
      </c>
      <c r="I3837" s="685" t="s">
        <v>389</v>
      </c>
      <c r="J3837" s="864" t="s">
        <v>7213</v>
      </c>
      <c r="K3837" s="865">
        <v>1</v>
      </c>
      <c r="L3837" s="761">
        <v>6</v>
      </c>
      <c r="M3837" s="866">
        <v>16800</v>
      </c>
      <c r="N3837" s="456">
        <v>1</v>
      </c>
      <c r="O3837" s="761">
        <v>6</v>
      </c>
      <c r="P3837" s="451">
        <v>18077.599999999999</v>
      </c>
      <c r="Q3837" s="323"/>
    </row>
    <row r="3838" spans="1:17" s="770" customFormat="1" ht="24">
      <c r="A3838" s="731" t="s">
        <v>18647</v>
      </c>
      <c r="B3838" s="693" t="s">
        <v>7484</v>
      </c>
      <c r="C3838" s="667" t="s">
        <v>73</v>
      </c>
      <c r="D3838" s="736" t="s">
        <v>6588</v>
      </c>
      <c r="E3838" s="740">
        <v>4200</v>
      </c>
      <c r="F3838" s="714">
        <v>73758938</v>
      </c>
      <c r="G3838" s="736" t="s">
        <v>7215</v>
      </c>
      <c r="H3838" s="685" t="s">
        <v>5617</v>
      </c>
      <c r="I3838" s="685" t="s">
        <v>6476</v>
      </c>
      <c r="J3838" s="864" t="s">
        <v>6588</v>
      </c>
      <c r="K3838" s="865">
        <v>1</v>
      </c>
      <c r="L3838" s="761">
        <v>2</v>
      </c>
      <c r="M3838" s="866">
        <v>8400</v>
      </c>
      <c r="N3838" s="456">
        <v>1</v>
      </c>
      <c r="O3838" s="761">
        <v>6</v>
      </c>
      <c r="P3838" s="451">
        <v>26477.599999999999</v>
      </c>
      <c r="Q3838" s="323"/>
    </row>
    <row r="3839" spans="1:17" s="770" customFormat="1" ht="24">
      <c r="A3839" s="731" t="s">
        <v>18647</v>
      </c>
      <c r="B3839" s="693" t="s">
        <v>7484</v>
      </c>
      <c r="C3839" s="667" t="s">
        <v>73</v>
      </c>
      <c r="D3839" s="736" t="s">
        <v>7216</v>
      </c>
      <c r="E3839" s="740">
        <v>6000</v>
      </c>
      <c r="F3839" s="714">
        <v>43548557</v>
      </c>
      <c r="G3839" s="736" t="s">
        <v>7217</v>
      </c>
      <c r="H3839" s="685" t="s">
        <v>7218</v>
      </c>
      <c r="I3839" s="685" t="s">
        <v>6476</v>
      </c>
      <c r="J3839" s="864" t="s">
        <v>7216</v>
      </c>
      <c r="K3839" s="865">
        <v>1</v>
      </c>
      <c r="L3839" s="761">
        <v>2</v>
      </c>
      <c r="M3839" s="866">
        <v>12000</v>
      </c>
      <c r="N3839" s="456">
        <v>1</v>
      </c>
      <c r="O3839" s="761">
        <v>6</v>
      </c>
      <c r="P3839" s="451">
        <v>37277.599999999999</v>
      </c>
      <c r="Q3839" s="323"/>
    </row>
    <row r="3840" spans="1:17" s="770" customFormat="1" ht="24">
      <c r="A3840" s="731" t="s">
        <v>18647</v>
      </c>
      <c r="B3840" s="693" t="s">
        <v>7484</v>
      </c>
      <c r="C3840" s="667" t="s">
        <v>73</v>
      </c>
      <c r="D3840" s="693" t="s">
        <v>18284</v>
      </c>
      <c r="E3840" s="740">
        <v>9300</v>
      </c>
      <c r="F3840" s="714">
        <v>46205968</v>
      </c>
      <c r="G3840" s="736" t="s">
        <v>7219</v>
      </c>
      <c r="H3840" s="685" t="s">
        <v>825</v>
      </c>
      <c r="I3840" s="685" t="s">
        <v>6476</v>
      </c>
      <c r="J3840" s="829" t="s">
        <v>18284</v>
      </c>
      <c r="K3840" s="865">
        <v>1</v>
      </c>
      <c r="L3840" s="761">
        <v>2</v>
      </c>
      <c r="M3840" s="866">
        <v>18600</v>
      </c>
      <c r="N3840" s="456">
        <v>1</v>
      </c>
      <c r="O3840" s="761">
        <v>6</v>
      </c>
      <c r="P3840" s="451">
        <v>57077.599999999999</v>
      </c>
      <c r="Q3840" s="323"/>
    </row>
    <row r="3841" spans="1:17" s="770" customFormat="1" ht="36">
      <c r="A3841" s="731" t="s">
        <v>18647</v>
      </c>
      <c r="B3841" s="693" t="s">
        <v>7484</v>
      </c>
      <c r="C3841" s="667" t="s">
        <v>73</v>
      </c>
      <c r="D3841" s="736" t="s">
        <v>7220</v>
      </c>
      <c r="E3841" s="740">
        <v>2800</v>
      </c>
      <c r="F3841" s="714">
        <v>42912549</v>
      </c>
      <c r="G3841" s="736" t="s">
        <v>7221</v>
      </c>
      <c r="H3841" s="685" t="s">
        <v>1920</v>
      </c>
      <c r="I3841" s="685" t="s">
        <v>6476</v>
      </c>
      <c r="J3841" s="864" t="s">
        <v>7220</v>
      </c>
      <c r="K3841" s="865">
        <v>1</v>
      </c>
      <c r="L3841" s="761">
        <v>1</v>
      </c>
      <c r="M3841" s="866">
        <v>2800</v>
      </c>
      <c r="N3841" s="456">
        <v>1</v>
      </c>
      <c r="O3841" s="761">
        <v>6</v>
      </c>
      <c r="P3841" s="451">
        <v>18077.599999999999</v>
      </c>
      <c r="Q3841" s="323"/>
    </row>
    <row r="3842" spans="1:17" s="770" customFormat="1" ht="24">
      <c r="A3842" s="731" t="s">
        <v>18647</v>
      </c>
      <c r="B3842" s="693" t="s">
        <v>7484</v>
      </c>
      <c r="C3842" s="667" t="s">
        <v>73</v>
      </c>
      <c r="D3842" s="736" t="s">
        <v>7222</v>
      </c>
      <c r="E3842" s="740">
        <v>11000</v>
      </c>
      <c r="F3842" s="714">
        <v>10725552</v>
      </c>
      <c r="G3842" s="736" t="s">
        <v>7223</v>
      </c>
      <c r="H3842" s="685" t="s">
        <v>1688</v>
      </c>
      <c r="I3842" s="685" t="s">
        <v>6476</v>
      </c>
      <c r="J3842" s="864" t="s">
        <v>7222</v>
      </c>
      <c r="K3842" s="865">
        <v>1</v>
      </c>
      <c r="L3842" s="761">
        <v>8</v>
      </c>
      <c r="M3842" s="866">
        <v>88000</v>
      </c>
      <c r="N3842" s="456">
        <v>0</v>
      </c>
      <c r="O3842" s="761">
        <v>0</v>
      </c>
      <c r="P3842" s="451">
        <v>0</v>
      </c>
      <c r="Q3842" s="323"/>
    </row>
    <row r="3843" spans="1:17" s="770" customFormat="1" ht="48">
      <c r="A3843" s="731" t="s">
        <v>18647</v>
      </c>
      <c r="B3843" s="693" t="s">
        <v>7484</v>
      </c>
      <c r="C3843" s="667" t="s">
        <v>73</v>
      </c>
      <c r="D3843" s="736" t="s">
        <v>7224</v>
      </c>
      <c r="E3843" s="740">
        <v>12500</v>
      </c>
      <c r="F3843" s="714">
        <v>43960270</v>
      </c>
      <c r="G3843" s="736" t="s">
        <v>7225</v>
      </c>
      <c r="H3843" s="685" t="s">
        <v>825</v>
      </c>
      <c r="I3843" s="685" t="s">
        <v>6476</v>
      </c>
      <c r="J3843" s="864" t="s">
        <v>7224</v>
      </c>
      <c r="K3843" s="865">
        <v>1</v>
      </c>
      <c r="L3843" s="761">
        <v>4</v>
      </c>
      <c r="M3843" s="866">
        <v>50000</v>
      </c>
      <c r="N3843" s="456">
        <v>1</v>
      </c>
      <c r="O3843" s="761">
        <v>6</v>
      </c>
      <c r="P3843" s="451">
        <v>76277.600000000006</v>
      </c>
      <c r="Q3843" s="323"/>
    </row>
    <row r="3844" spans="1:17" s="770" customFormat="1" ht="48">
      <c r="A3844" s="731" t="s">
        <v>18647</v>
      </c>
      <c r="B3844" s="693" t="s">
        <v>7484</v>
      </c>
      <c r="C3844" s="667" t="s">
        <v>73</v>
      </c>
      <c r="D3844" s="736" t="s">
        <v>7226</v>
      </c>
      <c r="E3844" s="740">
        <v>2800</v>
      </c>
      <c r="F3844" s="714">
        <v>43040529</v>
      </c>
      <c r="G3844" s="736" t="s">
        <v>7227</v>
      </c>
      <c r="H3844" s="685" t="s">
        <v>7228</v>
      </c>
      <c r="I3844" s="685" t="s">
        <v>389</v>
      </c>
      <c r="J3844" s="864" t="s">
        <v>7226</v>
      </c>
      <c r="K3844" s="865">
        <v>1</v>
      </c>
      <c r="L3844" s="761">
        <v>3</v>
      </c>
      <c r="M3844" s="866">
        <v>8400</v>
      </c>
      <c r="N3844" s="456">
        <v>1</v>
      </c>
      <c r="O3844" s="761">
        <v>6</v>
      </c>
      <c r="P3844" s="451">
        <v>18077.599999999999</v>
      </c>
      <c r="Q3844" s="323"/>
    </row>
    <row r="3845" spans="1:17" s="770" customFormat="1" ht="24">
      <c r="A3845" s="731" t="s">
        <v>18647</v>
      </c>
      <c r="B3845" s="693" t="s">
        <v>7484</v>
      </c>
      <c r="C3845" s="667" t="s">
        <v>73</v>
      </c>
      <c r="D3845" s="736" t="s">
        <v>1514</v>
      </c>
      <c r="E3845" s="740">
        <v>4200</v>
      </c>
      <c r="F3845" s="714">
        <v>45728625</v>
      </c>
      <c r="G3845" s="736" t="s">
        <v>7229</v>
      </c>
      <c r="H3845" s="685" t="s">
        <v>7059</v>
      </c>
      <c r="I3845" s="685" t="s">
        <v>6476</v>
      </c>
      <c r="J3845" s="864" t="s">
        <v>1514</v>
      </c>
      <c r="K3845" s="865">
        <v>1</v>
      </c>
      <c r="L3845" s="761">
        <v>3</v>
      </c>
      <c r="M3845" s="866">
        <v>12600</v>
      </c>
      <c r="N3845" s="456">
        <v>1</v>
      </c>
      <c r="O3845" s="761">
        <v>6</v>
      </c>
      <c r="P3845" s="451">
        <v>26477.599999999999</v>
      </c>
      <c r="Q3845" s="323"/>
    </row>
    <row r="3846" spans="1:17" s="770" customFormat="1" ht="24">
      <c r="A3846" s="731" t="s">
        <v>18647</v>
      </c>
      <c r="B3846" s="693" t="s">
        <v>7484</v>
      </c>
      <c r="C3846" s="667" t="s">
        <v>73</v>
      </c>
      <c r="D3846" s="736" t="s">
        <v>7230</v>
      </c>
      <c r="E3846" s="740">
        <v>6000</v>
      </c>
      <c r="F3846" s="714">
        <v>41039598</v>
      </c>
      <c r="G3846" s="736" t="s">
        <v>7231</v>
      </c>
      <c r="H3846" s="685" t="s">
        <v>1688</v>
      </c>
      <c r="I3846" s="685" t="s">
        <v>6476</v>
      </c>
      <c r="J3846" s="864" t="s">
        <v>7230</v>
      </c>
      <c r="K3846" s="865">
        <v>1</v>
      </c>
      <c r="L3846" s="761">
        <v>1</v>
      </c>
      <c r="M3846" s="866">
        <v>6000</v>
      </c>
      <c r="N3846" s="456">
        <v>1</v>
      </c>
      <c r="O3846" s="761">
        <v>6</v>
      </c>
      <c r="P3846" s="451">
        <v>37277.599999999999</v>
      </c>
      <c r="Q3846" s="323"/>
    </row>
    <row r="3847" spans="1:17" s="770" customFormat="1" ht="36">
      <c r="A3847" s="731" t="s">
        <v>18647</v>
      </c>
      <c r="B3847" s="693" t="s">
        <v>7484</v>
      </c>
      <c r="C3847" s="667" t="s">
        <v>73</v>
      </c>
      <c r="D3847" s="736" t="s">
        <v>6599</v>
      </c>
      <c r="E3847" s="740">
        <v>11000</v>
      </c>
      <c r="F3847" s="714">
        <v>40689703</v>
      </c>
      <c r="G3847" s="736" t="s">
        <v>7232</v>
      </c>
      <c r="H3847" s="685" t="s">
        <v>7151</v>
      </c>
      <c r="I3847" s="685" t="s">
        <v>6476</v>
      </c>
      <c r="J3847" s="864" t="s">
        <v>6599</v>
      </c>
      <c r="K3847" s="865">
        <v>0</v>
      </c>
      <c r="L3847" s="761">
        <v>0</v>
      </c>
      <c r="M3847" s="866">
        <v>0</v>
      </c>
      <c r="N3847" s="456">
        <v>1</v>
      </c>
      <c r="O3847" s="761">
        <v>6</v>
      </c>
      <c r="P3847" s="451">
        <v>67277.600000000006</v>
      </c>
      <c r="Q3847" s="323"/>
    </row>
    <row r="3848" spans="1:17" s="770" customFormat="1" ht="36">
      <c r="A3848" s="731" t="s">
        <v>18647</v>
      </c>
      <c r="B3848" s="693" t="s">
        <v>7484</v>
      </c>
      <c r="C3848" s="667" t="s">
        <v>73</v>
      </c>
      <c r="D3848" s="693" t="s">
        <v>18266</v>
      </c>
      <c r="E3848" s="740">
        <v>2800</v>
      </c>
      <c r="F3848" s="714">
        <v>45479536</v>
      </c>
      <c r="G3848" s="736" t="s">
        <v>7233</v>
      </c>
      <c r="H3848" s="685" t="s">
        <v>389</v>
      </c>
      <c r="I3848" s="685" t="s">
        <v>389</v>
      </c>
      <c r="J3848" s="829" t="s">
        <v>18266</v>
      </c>
      <c r="K3848" s="865">
        <v>0</v>
      </c>
      <c r="L3848" s="761">
        <v>0</v>
      </c>
      <c r="M3848" s="866">
        <v>0</v>
      </c>
      <c r="N3848" s="456">
        <v>1</v>
      </c>
      <c r="O3848" s="761">
        <v>1</v>
      </c>
      <c r="P3848" s="451">
        <v>3496.6</v>
      </c>
      <c r="Q3848" s="323"/>
    </row>
    <row r="3849" spans="1:17" s="770" customFormat="1" ht="36">
      <c r="A3849" s="731" t="s">
        <v>18647</v>
      </c>
      <c r="B3849" s="693" t="s">
        <v>7484</v>
      </c>
      <c r="C3849" s="667" t="s">
        <v>73</v>
      </c>
      <c r="D3849" s="736" t="s">
        <v>7079</v>
      </c>
      <c r="E3849" s="740">
        <v>2800</v>
      </c>
      <c r="F3849" s="714">
        <v>48138581</v>
      </c>
      <c r="G3849" s="736" t="s">
        <v>7234</v>
      </c>
      <c r="H3849" s="685" t="s">
        <v>389</v>
      </c>
      <c r="I3849" s="685" t="s">
        <v>389</v>
      </c>
      <c r="J3849" s="864" t="s">
        <v>7079</v>
      </c>
      <c r="K3849" s="865">
        <v>0</v>
      </c>
      <c r="L3849" s="761">
        <v>0</v>
      </c>
      <c r="M3849" s="866">
        <v>0</v>
      </c>
      <c r="N3849" s="456">
        <v>1</v>
      </c>
      <c r="O3849" s="761">
        <v>4</v>
      </c>
      <c r="P3849" s="451">
        <v>11896.6</v>
      </c>
      <c r="Q3849" s="323"/>
    </row>
    <row r="3850" spans="1:17" s="770" customFormat="1" ht="36">
      <c r="A3850" s="731" t="s">
        <v>18647</v>
      </c>
      <c r="B3850" s="693" t="s">
        <v>7484</v>
      </c>
      <c r="C3850" s="667" t="s">
        <v>73</v>
      </c>
      <c r="D3850" s="736" t="s">
        <v>6569</v>
      </c>
      <c r="E3850" s="740">
        <v>11000</v>
      </c>
      <c r="F3850" s="714">
        <v>21555003</v>
      </c>
      <c r="G3850" s="736" t="s">
        <v>7235</v>
      </c>
      <c r="H3850" s="685" t="s">
        <v>7236</v>
      </c>
      <c r="I3850" s="685" t="s">
        <v>6476</v>
      </c>
      <c r="J3850" s="864" t="s">
        <v>6569</v>
      </c>
      <c r="K3850" s="865">
        <v>1</v>
      </c>
      <c r="L3850" s="761">
        <v>12</v>
      </c>
      <c r="M3850" s="866">
        <v>132000</v>
      </c>
      <c r="N3850" s="456">
        <v>1</v>
      </c>
      <c r="O3850" s="761">
        <v>6</v>
      </c>
      <c r="P3850" s="451">
        <v>67277.600000000006</v>
      </c>
      <c r="Q3850" s="323"/>
    </row>
    <row r="3851" spans="1:17" s="770" customFormat="1" ht="48">
      <c r="A3851" s="731" t="s">
        <v>18647</v>
      </c>
      <c r="B3851" s="693" t="s">
        <v>7484</v>
      </c>
      <c r="C3851" s="667" t="s">
        <v>73</v>
      </c>
      <c r="D3851" s="736" t="s">
        <v>7237</v>
      </c>
      <c r="E3851" s="740">
        <v>7200</v>
      </c>
      <c r="F3851" s="714">
        <v>45827371</v>
      </c>
      <c r="G3851" s="736" t="s">
        <v>7238</v>
      </c>
      <c r="H3851" s="685" t="s">
        <v>812</v>
      </c>
      <c r="I3851" s="685" t="s">
        <v>6476</v>
      </c>
      <c r="J3851" s="864" t="s">
        <v>7237</v>
      </c>
      <c r="K3851" s="865">
        <v>1</v>
      </c>
      <c r="L3851" s="761">
        <v>12</v>
      </c>
      <c r="M3851" s="866">
        <v>86400</v>
      </c>
      <c r="N3851" s="456">
        <v>1</v>
      </c>
      <c r="O3851" s="761">
        <v>6</v>
      </c>
      <c r="P3851" s="451">
        <v>44477.599999999999</v>
      </c>
      <c r="Q3851" s="323"/>
    </row>
    <row r="3852" spans="1:17" s="770" customFormat="1" ht="36">
      <c r="A3852" s="731" t="s">
        <v>18647</v>
      </c>
      <c r="B3852" s="693" t="s">
        <v>7484</v>
      </c>
      <c r="C3852" s="667" t="s">
        <v>73</v>
      </c>
      <c r="D3852" s="736" t="s">
        <v>7239</v>
      </c>
      <c r="E3852" s="740">
        <v>12500</v>
      </c>
      <c r="F3852" s="714">
        <v>23926371</v>
      </c>
      <c r="G3852" s="736" t="s">
        <v>7240</v>
      </c>
      <c r="H3852" s="685" t="s">
        <v>7241</v>
      </c>
      <c r="I3852" s="685" t="s">
        <v>6476</v>
      </c>
      <c r="J3852" s="864" t="s">
        <v>7239</v>
      </c>
      <c r="K3852" s="865">
        <v>1</v>
      </c>
      <c r="L3852" s="761">
        <v>12</v>
      </c>
      <c r="M3852" s="866">
        <v>150000</v>
      </c>
      <c r="N3852" s="456">
        <v>1</v>
      </c>
      <c r="O3852" s="761">
        <v>6</v>
      </c>
      <c r="P3852" s="451">
        <v>76277.600000000006</v>
      </c>
      <c r="Q3852" s="323"/>
    </row>
    <row r="3853" spans="1:17" s="770" customFormat="1" ht="36">
      <c r="A3853" s="731" t="s">
        <v>18647</v>
      </c>
      <c r="B3853" s="693" t="s">
        <v>7484</v>
      </c>
      <c r="C3853" s="667" t="s">
        <v>73</v>
      </c>
      <c r="D3853" s="736" t="s">
        <v>7242</v>
      </c>
      <c r="E3853" s="740">
        <v>6000</v>
      </c>
      <c r="F3853" s="714">
        <v>10593815</v>
      </c>
      <c r="G3853" s="736" t="s">
        <v>7243</v>
      </c>
      <c r="H3853" s="685" t="s">
        <v>4216</v>
      </c>
      <c r="I3853" s="685" t="s">
        <v>6476</v>
      </c>
      <c r="J3853" s="864" t="s">
        <v>7242</v>
      </c>
      <c r="K3853" s="865">
        <v>1</v>
      </c>
      <c r="L3853" s="761">
        <v>12</v>
      </c>
      <c r="M3853" s="866">
        <v>72000</v>
      </c>
      <c r="N3853" s="456">
        <v>1</v>
      </c>
      <c r="O3853" s="761">
        <v>6</v>
      </c>
      <c r="P3853" s="451">
        <v>37277.599999999999</v>
      </c>
      <c r="Q3853" s="323"/>
    </row>
    <row r="3854" spans="1:17" s="770" customFormat="1" ht="24">
      <c r="A3854" s="731" t="s">
        <v>18647</v>
      </c>
      <c r="B3854" s="693" t="s">
        <v>7484</v>
      </c>
      <c r="C3854" s="667" t="s">
        <v>73</v>
      </c>
      <c r="D3854" s="693" t="s">
        <v>6948</v>
      </c>
      <c r="E3854" s="740">
        <v>7200</v>
      </c>
      <c r="F3854" s="714">
        <v>42649782</v>
      </c>
      <c r="G3854" s="736" t="s">
        <v>7244</v>
      </c>
      <c r="H3854" s="685" t="s">
        <v>4124</v>
      </c>
      <c r="I3854" s="685" t="s">
        <v>6476</v>
      </c>
      <c r="J3854" s="829" t="s">
        <v>6948</v>
      </c>
      <c r="K3854" s="865">
        <v>1</v>
      </c>
      <c r="L3854" s="761">
        <v>12</v>
      </c>
      <c r="M3854" s="866">
        <v>86400</v>
      </c>
      <c r="N3854" s="456">
        <v>0</v>
      </c>
      <c r="O3854" s="761">
        <v>0</v>
      </c>
      <c r="P3854" s="451">
        <v>0</v>
      </c>
      <c r="Q3854" s="323"/>
    </row>
    <row r="3855" spans="1:17" s="770" customFormat="1" ht="24">
      <c r="A3855" s="731" t="s">
        <v>18647</v>
      </c>
      <c r="B3855" s="693" t="s">
        <v>7484</v>
      </c>
      <c r="C3855" s="667" t="s">
        <v>73</v>
      </c>
      <c r="D3855" s="693" t="s">
        <v>6862</v>
      </c>
      <c r="E3855" s="740">
        <v>9300</v>
      </c>
      <c r="F3855" s="714">
        <v>15739771</v>
      </c>
      <c r="G3855" s="736" t="s">
        <v>7245</v>
      </c>
      <c r="H3855" s="685" t="s">
        <v>6578</v>
      </c>
      <c r="I3855" s="685" t="s">
        <v>6476</v>
      </c>
      <c r="J3855" s="864" t="s">
        <v>6862</v>
      </c>
      <c r="K3855" s="865">
        <v>1</v>
      </c>
      <c r="L3855" s="761">
        <v>3</v>
      </c>
      <c r="M3855" s="866">
        <v>27900</v>
      </c>
      <c r="N3855" s="456">
        <v>0</v>
      </c>
      <c r="O3855" s="761">
        <v>0</v>
      </c>
      <c r="P3855" s="451">
        <v>0</v>
      </c>
      <c r="Q3855" s="323"/>
    </row>
    <row r="3856" spans="1:17" s="770" customFormat="1" ht="36">
      <c r="A3856" s="731" t="s">
        <v>18647</v>
      </c>
      <c r="B3856" s="693" t="s">
        <v>7484</v>
      </c>
      <c r="C3856" s="667" t="s">
        <v>73</v>
      </c>
      <c r="D3856" s="693" t="s">
        <v>7246</v>
      </c>
      <c r="E3856" s="740">
        <v>11000</v>
      </c>
      <c r="F3856" s="714">
        <v>41577338</v>
      </c>
      <c r="G3856" s="736" t="s">
        <v>7247</v>
      </c>
      <c r="H3856" s="685" t="s">
        <v>6742</v>
      </c>
      <c r="I3856" s="685" t="s">
        <v>6476</v>
      </c>
      <c r="J3856" s="864" t="s">
        <v>7246</v>
      </c>
      <c r="K3856" s="865">
        <v>1</v>
      </c>
      <c r="L3856" s="761">
        <v>12</v>
      </c>
      <c r="M3856" s="866">
        <v>132000</v>
      </c>
      <c r="N3856" s="456">
        <v>1</v>
      </c>
      <c r="O3856" s="761">
        <v>6</v>
      </c>
      <c r="P3856" s="451">
        <v>67277.600000000006</v>
      </c>
      <c r="Q3856" s="323"/>
    </row>
    <row r="3857" spans="1:17" s="770" customFormat="1" ht="48">
      <c r="A3857" s="731" t="s">
        <v>18647</v>
      </c>
      <c r="B3857" s="693" t="s">
        <v>7484</v>
      </c>
      <c r="C3857" s="667" t="s">
        <v>73</v>
      </c>
      <c r="D3857" s="693" t="s">
        <v>18285</v>
      </c>
      <c r="E3857" s="740">
        <v>9300</v>
      </c>
      <c r="F3857" s="714">
        <v>44273068</v>
      </c>
      <c r="G3857" s="736" t="s">
        <v>7248</v>
      </c>
      <c r="H3857" s="685" t="s">
        <v>2090</v>
      </c>
      <c r="I3857" s="685" t="s">
        <v>6476</v>
      </c>
      <c r="J3857" s="829" t="s">
        <v>18285</v>
      </c>
      <c r="K3857" s="865">
        <v>1</v>
      </c>
      <c r="L3857" s="761">
        <v>12</v>
      </c>
      <c r="M3857" s="866">
        <v>111600</v>
      </c>
      <c r="N3857" s="456">
        <v>1</v>
      </c>
      <c r="O3857" s="761">
        <v>6</v>
      </c>
      <c r="P3857" s="451">
        <v>57077.599999999999</v>
      </c>
      <c r="Q3857" s="323"/>
    </row>
    <row r="3858" spans="1:17" s="770" customFormat="1" ht="24">
      <c r="A3858" s="731" t="s">
        <v>18647</v>
      </c>
      <c r="B3858" s="693" t="s">
        <v>7484</v>
      </c>
      <c r="C3858" s="667" t="s">
        <v>73</v>
      </c>
      <c r="D3858" s="693" t="s">
        <v>7249</v>
      </c>
      <c r="E3858" s="740">
        <v>2800</v>
      </c>
      <c r="F3858" s="714">
        <v>42201906</v>
      </c>
      <c r="G3858" s="736" t="s">
        <v>7250</v>
      </c>
      <c r="H3858" s="685" t="s">
        <v>6615</v>
      </c>
      <c r="I3858" s="685" t="s">
        <v>6615</v>
      </c>
      <c r="J3858" s="864" t="s">
        <v>7249</v>
      </c>
      <c r="K3858" s="865">
        <v>1</v>
      </c>
      <c r="L3858" s="761">
        <v>12</v>
      </c>
      <c r="M3858" s="866">
        <v>33600</v>
      </c>
      <c r="N3858" s="456">
        <v>1</v>
      </c>
      <c r="O3858" s="761">
        <v>6</v>
      </c>
      <c r="P3858" s="451">
        <v>18077.599999999999</v>
      </c>
      <c r="Q3858" s="323"/>
    </row>
    <row r="3859" spans="1:17" s="770" customFormat="1" ht="36">
      <c r="A3859" s="731" t="s">
        <v>18647</v>
      </c>
      <c r="B3859" s="693" t="s">
        <v>7484</v>
      </c>
      <c r="C3859" s="667" t="s">
        <v>73</v>
      </c>
      <c r="D3859" s="693" t="s">
        <v>7079</v>
      </c>
      <c r="E3859" s="740">
        <v>2800</v>
      </c>
      <c r="F3859" s="714">
        <v>46944787</v>
      </c>
      <c r="G3859" s="736" t="s">
        <v>7251</v>
      </c>
      <c r="H3859" s="685" t="s">
        <v>1525</v>
      </c>
      <c r="I3859" s="685" t="s">
        <v>6476</v>
      </c>
      <c r="J3859" s="864" t="s">
        <v>7079</v>
      </c>
      <c r="K3859" s="865">
        <v>1</v>
      </c>
      <c r="L3859" s="761">
        <v>12</v>
      </c>
      <c r="M3859" s="866">
        <v>33600</v>
      </c>
      <c r="N3859" s="456">
        <v>1</v>
      </c>
      <c r="O3859" s="761">
        <v>6</v>
      </c>
      <c r="P3859" s="451">
        <v>18077.599999999999</v>
      </c>
      <c r="Q3859" s="323"/>
    </row>
    <row r="3860" spans="1:17" s="770" customFormat="1" ht="36">
      <c r="A3860" s="731" t="s">
        <v>18647</v>
      </c>
      <c r="B3860" s="693" t="s">
        <v>7484</v>
      </c>
      <c r="C3860" s="667" t="s">
        <v>73</v>
      </c>
      <c r="D3860" s="693" t="s">
        <v>7079</v>
      </c>
      <c r="E3860" s="740">
        <v>2800</v>
      </c>
      <c r="F3860" s="714">
        <v>44600484</v>
      </c>
      <c r="G3860" s="736" t="s">
        <v>7252</v>
      </c>
      <c r="H3860" s="685" t="s">
        <v>1525</v>
      </c>
      <c r="I3860" s="685" t="s">
        <v>6476</v>
      </c>
      <c r="J3860" s="864" t="s">
        <v>7079</v>
      </c>
      <c r="K3860" s="865">
        <v>1</v>
      </c>
      <c r="L3860" s="761">
        <v>3</v>
      </c>
      <c r="M3860" s="866">
        <v>8400</v>
      </c>
      <c r="N3860" s="456">
        <v>0</v>
      </c>
      <c r="O3860" s="761">
        <v>0</v>
      </c>
      <c r="P3860" s="451">
        <v>0</v>
      </c>
      <c r="Q3860" s="323"/>
    </row>
    <row r="3861" spans="1:17" s="770" customFormat="1" ht="36">
      <c r="A3861" s="731" t="s">
        <v>18647</v>
      </c>
      <c r="B3861" s="693" t="s">
        <v>7484</v>
      </c>
      <c r="C3861" s="667" t="s">
        <v>73</v>
      </c>
      <c r="D3861" s="693" t="s">
        <v>7363</v>
      </c>
      <c r="E3861" s="740">
        <v>11000</v>
      </c>
      <c r="F3861" s="714">
        <v>42543126</v>
      </c>
      <c r="G3861" s="736" t="s">
        <v>7253</v>
      </c>
      <c r="H3861" s="685" t="s">
        <v>1696</v>
      </c>
      <c r="I3861" s="685" t="s">
        <v>6476</v>
      </c>
      <c r="J3861" s="829" t="s">
        <v>7363</v>
      </c>
      <c r="K3861" s="865">
        <v>1</v>
      </c>
      <c r="L3861" s="761">
        <v>12</v>
      </c>
      <c r="M3861" s="866">
        <v>132000</v>
      </c>
      <c r="N3861" s="456">
        <v>1</v>
      </c>
      <c r="O3861" s="761">
        <v>6</v>
      </c>
      <c r="P3861" s="451">
        <v>67277.600000000006</v>
      </c>
      <c r="Q3861" s="323"/>
    </row>
    <row r="3862" spans="1:17" s="770" customFormat="1" ht="36">
      <c r="A3862" s="731" t="s">
        <v>18647</v>
      </c>
      <c r="B3862" s="693" t="s">
        <v>7484</v>
      </c>
      <c r="C3862" s="667" t="s">
        <v>73</v>
      </c>
      <c r="D3862" s="693" t="s">
        <v>7254</v>
      </c>
      <c r="E3862" s="740">
        <v>11000</v>
      </c>
      <c r="F3862" s="714">
        <v>18889926</v>
      </c>
      <c r="G3862" s="736" t="s">
        <v>7255</v>
      </c>
      <c r="H3862" s="685" t="s">
        <v>1696</v>
      </c>
      <c r="I3862" s="685" t="s">
        <v>6476</v>
      </c>
      <c r="J3862" s="829" t="s">
        <v>7254</v>
      </c>
      <c r="K3862" s="865">
        <v>1</v>
      </c>
      <c r="L3862" s="761">
        <v>12</v>
      </c>
      <c r="M3862" s="866">
        <v>132000</v>
      </c>
      <c r="N3862" s="456">
        <v>1</v>
      </c>
      <c r="O3862" s="761">
        <v>6</v>
      </c>
      <c r="P3862" s="451">
        <v>67277.600000000006</v>
      </c>
      <c r="Q3862" s="323"/>
    </row>
    <row r="3863" spans="1:17" s="770" customFormat="1" ht="24">
      <c r="A3863" s="731" t="s">
        <v>18647</v>
      </c>
      <c r="B3863" s="693" t="s">
        <v>7484</v>
      </c>
      <c r="C3863" s="667" t="s">
        <v>73</v>
      </c>
      <c r="D3863" s="693" t="s">
        <v>18286</v>
      </c>
      <c r="E3863" s="740">
        <v>7200</v>
      </c>
      <c r="F3863" s="714">
        <v>10603628</v>
      </c>
      <c r="G3863" s="736" t="s">
        <v>7256</v>
      </c>
      <c r="H3863" s="685" t="s">
        <v>887</v>
      </c>
      <c r="I3863" s="685" t="s">
        <v>6476</v>
      </c>
      <c r="J3863" s="829" t="s">
        <v>18286</v>
      </c>
      <c r="K3863" s="865">
        <v>1</v>
      </c>
      <c r="L3863" s="761">
        <v>12</v>
      </c>
      <c r="M3863" s="866">
        <v>86400</v>
      </c>
      <c r="N3863" s="456">
        <v>1</v>
      </c>
      <c r="O3863" s="761">
        <v>6</v>
      </c>
      <c r="P3863" s="451">
        <v>44477.599999999999</v>
      </c>
      <c r="Q3863" s="323"/>
    </row>
    <row r="3864" spans="1:17" s="770" customFormat="1" ht="24">
      <c r="A3864" s="731" t="s">
        <v>18647</v>
      </c>
      <c r="B3864" s="693" t="s">
        <v>7484</v>
      </c>
      <c r="C3864" s="667" t="s">
        <v>73</v>
      </c>
      <c r="D3864" s="693" t="s">
        <v>7121</v>
      </c>
      <c r="E3864" s="740">
        <v>9300</v>
      </c>
      <c r="F3864" s="714">
        <v>8571530</v>
      </c>
      <c r="G3864" s="736" t="s">
        <v>7257</v>
      </c>
      <c r="H3864" s="685" t="s">
        <v>7123</v>
      </c>
      <c r="I3864" s="685" t="s">
        <v>6476</v>
      </c>
      <c r="J3864" s="829" t="s">
        <v>7121</v>
      </c>
      <c r="K3864" s="865">
        <v>1</v>
      </c>
      <c r="L3864" s="761">
        <v>8</v>
      </c>
      <c r="M3864" s="866">
        <v>74400</v>
      </c>
      <c r="N3864" s="456">
        <v>1</v>
      </c>
      <c r="O3864" s="761">
        <v>6</v>
      </c>
      <c r="P3864" s="451">
        <v>57077.599999999999</v>
      </c>
      <c r="Q3864" s="323"/>
    </row>
    <row r="3865" spans="1:17" s="770" customFormat="1" ht="36">
      <c r="A3865" s="731" t="s">
        <v>18647</v>
      </c>
      <c r="B3865" s="693" t="s">
        <v>7484</v>
      </c>
      <c r="C3865" s="667" t="s">
        <v>73</v>
      </c>
      <c r="D3865" s="693" t="s">
        <v>18266</v>
      </c>
      <c r="E3865" s="740">
        <v>2800</v>
      </c>
      <c r="F3865" s="714">
        <v>46473726</v>
      </c>
      <c r="G3865" s="736" t="s">
        <v>7258</v>
      </c>
      <c r="H3865" s="685" t="s">
        <v>5617</v>
      </c>
      <c r="I3865" s="685" t="s">
        <v>6476</v>
      </c>
      <c r="J3865" s="829" t="s">
        <v>18266</v>
      </c>
      <c r="K3865" s="865">
        <v>1</v>
      </c>
      <c r="L3865" s="761">
        <v>3</v>
      </c>
      <c r="M3865" s="866">
        <v>8400</v>
      </c>
      <c r="N3865" s="456">
        <v>1</v>
      </c>
      <c r="O3865" s="761">
        <v>6</v>
      </c>
      <c r="P3865" s="451">
        <v>18077.599999999999</v>
      </c>
      <c r="Q3865" s="323"/>
    </row>
    <row r="3866" spans="1:17" s="770" customFormat="1" ht="36">
      <c r="A3866" s="731" t="s">
        <v>18647</v>
      </c>
      <c r="B3866" s="693" t="s">
        <v>7484</v>
      </c>
      <c r="C3866" s="667" t="s">
        <v>73</v>
      </c>
      <c r="D3866" s="693" t="s">
        <v>7079</v>
      </c>
      <c r="E3866" s="740">
        <v>2800</v>
      </c>
      <c r="F3866" s="714">
        <v>40402364</v>
      </c>
      <c r="G3866" s="736" t="s">
        <v>7259</v>
      </c>
      <c r="H3866" s="685" t="s">
        <v>3564</v>
      </c>
      <c r="I3866" s="685" t="s">
        <v>6476</v>
      </c>
      <c r="J3866" s="864" t="s">
        <v>7079</v>
      </c>
      <c r="K3866" s="865">
        <v>1</v>
      </c>
      <c r="L3866" s="761">
        <v>12</v>
      </c>
      <c r="M3866" s="866">
        <v>33600</v>
      </c>
      <c r="N3866" s="456">
        <v>1</v>
      </c>
      <c r="O3866" s="761">
        <v>6</v>
      </c>
      <c r="P3866" s="451">
        <v>18077.599999999999</v>
      </c>
      <c r="Q3866" s="323"/>
    </row>
    <row r="3867" spans="1:17" s="770" customFormat="1" ht="36">
      <c r="A3867" s="731" t="s">
        <v>18647</v>
      </c>
      <c r="B3867" s="693" t="s">
        <v>7484</v>
      </c>
      <c r="C3867" s="667" t="s">
        <v>73</v>
      </c>
      <c r="D3867" s="693" t="s">
        <v>7079</v>
      </c>
      <c r="E3867" s="740">
        <v>2800</v>
      </c>
      <c r="F3867" s="714">
        <v>43398918</v>
      </c>
      <c r="G3867" s="736" t="s">
        <v>7260</v>
      </c>
      <c r="H3867" s="685" t="s">
        <v>3564</v>
      </c>
      <c r="I3867" s="685" t="s">
        <v>6476</v>
      </c>
      <c r="J3867" s="864" t="s">
        <v>7079</v>
      </c>
      <c r="K3867" s="865">
        <v>1</v>
      </c>
      <c r="L3867" s="761">
        <v>12</v>
      </c>
      <c r="M3867" s="866">
        <v>33600</v>
      </c>
      <c r="N3867" s="456">
        <v>1</v>
      </c>
      <c r="O3867" s="761">
        <v>6</v>
      </c>
      <c r="P3867" s="451">
        <v>18077.599999999999</v>
      </c>
      <c r="Q3867" s="323"/>
    </row>
    <row r="3868" spans="1:17" s="770" customFormat="1" ht="36">
      <c r="A3868" s="731" t="s">
        <v>18647</v>
      </c>
      <c r="B3868" s="693" t="s">
        <v>7484</v>
      </c>
      <c r="C3868" s="667" t="s">
        <v>73</v>
      </c>
      <c r="D3868" s="693" t="s">
        <v>18267</v>
      </c>
      <c r="E3868" s="740">
        <v>11000</v>
      </c>
      <c r="F3868" s="714">
        <v>16627347</v>
      </c>
      <c r="G3868" s="736" t="s">
        <v>7261</v>
      </c>
      <c r="H3868" s="685" t="s">
        <v>6969</v>
      </c>
      <c r="I3868" s="685" t="s">
        <v>6476</v>
      </c>
      <c r="J3868" s="829" t="s">
        <v>18267</v>
      </c>
      <c r="K3868" s="865">
        <v>1</v>
      </c>
      <c r="L3868" s="761">
        <v>12</v>
      </c>
      <c r="M3868" s="866">
        <v>121000</v>
      </c>
      <c r="N3868" s="456">
        <v>1</v>
      </c>
      <c r="O3868" s="761">
        <v>6</v>
      </c>
      <c r="P3868" s="451">
        <v>67277.600000000006</v>
      </c>
      <c r="Q3868" s="323"/>
    </row>
    <row r="3869" spans="1:17" s="770" customFormat="1" ht="24">
      <c r="A3869" s="731" t="s">
        <v>18647</v>
      </c>
      <c r="B3869" s="693" t="s">
        <v>7484</v>
      </c>
      <c r="C3869" s="667" t="s">
        <v>73</v>
      </c>
      <c r="D3869" s="693" t="s">
        <v>6491</v>
      </c>
      <c r="E3869" s="740">
        <v>6000</v>
      </c>
      <c r="F3869" s="714">
        <v>40580822</v>
      </c>
      <c r="G3869" s="736" t="s">
        <v>7262</v>
      </c>
      <c r="H3869" s="685" t="s">
        <v>6541</v>
      </c>
      <c r="I3869" s="685" t="s">
        <v>6476</v>
      </c>
      <c r="J3869" s="829" t="s">
        <v>6491</v>
      </c>
      <c r="K3869" s="865">
        <v>1</v>
      </c>
      <c r="L3869" s="761">
        <v>12</v>
      </c>
      <c r="M3869" s="866">
        <v>66000</v>
      </c>
      <c r="N3869" s="456">
        <v>1</v>
      </c>
      <c r="O3869" s="761">
        <v>6</v>
      </c>
      <c r="P3869" s="451">
        <v>37277.599999999999</v>
      </c>
      <c r="Q3869" s="323"/>
    </row>
    <row r="3870" spans="1:17" s="770" customFormat="1" ht="36">
      <c r="A3870" s="731" t="s">
        <v>18647</v>
      </c>
      <c r="B3870" s="693" t="s">
        <v>7484</v>
      </c>
      <c r="C3870" s="667" t="s">
        <v>73</v>
      </c>
      <c r="D3870" s="693" t="s">
        <v>7226</v>
      </c>
      <c r="E3870" s="740">
        <v>2800</v>
      </c>
      <c r="F3870" s="714">
        <v>46990554</v>
      </c>
      <c r="G3870" s="736" t="s">
        <v>7263</v>
      </c>
      <c r="H3870" s="685" t="s">
        <v>5617</v>
      </c>
      <c r="I3870" s="685" t="s">
        <v>389</v>
      </c>
      <c r="J3870" s="864" t="s">
        <v>7226</v>
      </c>
      <c r="K3870" s="865">
        <v>1</v>
      </c>
      <c r="L3870" s="761">
        <v>3</v>
      </c>
      <c r="M3870" s="866">
        <v>8400</v>
      </c>
      <c r="N3870" s="456">
        <v>1</v>
      </c>
      <c r="O3870" s="761">
        <v>6</v>
      </c>
      <c r="P3870" s="451">
        <v>18077.599999999999</v>
      </c>
      <c r="Q3870" s="323"/>
    </row>
    <row r="3871" spans="1:17" s="770" customFormat="1" ht="24">
      <c r="A3871" s="731" t="s">
        <v>18647</v>
      </c>
      <c r="B3871" s="693" t="s">
        <v>7484</v>
      </c>
      <c r="C3871" s="667" t="s">
        <v>73</v>
      </c>
      <c r="D3871" s="693" t="s">
        <v>4114</v>
      </c>
      <c r="E3871" s="740">
        <v>3600</v>
      </c>
      <c r="F3871" s="714">
        <v>43287520</v>
      </c>
      <c r="G3871" s="736" t="s">
        <v>7264</v>
      </c>
      <c r="H3871" s="685" t="s">
        <v>389</v>
      </c>
      <c r="I3871" s="685" t="s">
        <v>389</v>
      </c>
      <c r="J3871" s="864" t="s">
        <v>4114</v>
      </c>
      <c r="K3871" s="865">
        <v>1</v>
      </c>
      <c r="L3871" s="761">
        <v>1</v>
      </c>
      <c r="M3871" s="866">
        <v>3600</v>
      </c>
      <c r="N3871" s="456">
        <v>1</v>
      </c>
      <c r="O3871" s="761">
        <v>6</v>
      </c>
      <c r="P3871" s="451">
        <v>22877.599999999999</v>
      </c>
      <c r="Q3871" s="323"/>
    </row>
    <row r="3872" spans="1:17" s="770" customFormat="1" ht="24">
      <c r="A3872" s="731" t="s">
        <v>18647</v>
      </c>
      <c r="B3872" s="693" t="s">
        <v>7484</v>
      </c>
      <c r="C3872" s="667" t="s">
        <v>73</v>
      </c>
      <c r="D3872" s="693" t="s">
        <v>7116</v>
      </c>
      <c r="E3872" s="740">
        <v>2800</v>
      </c>
      <c r="F3872" s="714">
        <v>25836356</v>
      </c>
      <c r="G3872" s="736" t="s">
        <v>7265</v>
      </c>
      <c r="H3872" s="685" t="s">
        <v>389</v>
      </c>
      <c r="I3872" s="685" t="s">
        <v>389</v>
      </c>
      <c r="J3872" s="864" t="s">
        <v>7116</v>
      </c>
      <c r="K3872" s="865">
        <v>0</v>
      </c>
      <c r="L3872" s="761">
        <v>0</v>
      </c>
      <c r="M3872" s="866">
        <v>0</v>
      </c>
      <c r="N3872" s="456">
        <v>1</v>
      </c>
      <c r="O3872" s="761">
        <v>4</v>
      </c>
      <c r="P3872" s="451">
        <v>11896.6</v>
      </c>
      <c r="Q3872" s="323"/>
    </row>
    <row r="3873" spans="1:17" s="770" customFormat="1" ht="36">
      <c r="A3873" s="731" t="s">
        <v>18647</v>
      </c>
      <c r="B3873" s="693" t="s">
        <v>7484</v>
      </c>
      <c r="C3873" s="667" t="s">
        <v>73</v>
      </c>
      <c r="D3873" s="693" t="s">
        <v>6799</v>
      </c>
      <c r="E3873" s="740">
        <v>6000</v>
      </c>
      <c r="F3873" s="714">
        <v>43687197</v>
      </c>
      <c r="G3873" s="736" t="s">
        <v>7266</v>
      </c>
      <c r="H3873" s="685" t="s">
        <v>7267</v>
      </c>
      <c r="I3873" s="685" t="s">
        <v>6476</v>
      </c>
      <c r="J3873" s="864" t="s">
        <v>6799</v>
      </c>
      <c r="K3873" s="865">
        <v>1</v>
      </c>
      <c r="L3873" s="761">
        <v>12</v>
      </c>
      <c r="M3873" s="866">
        <v>66000</v>
      </c>
      <c r="N3873" s="456">
        <v>1</v>
      </c>
      <c r="O3873" s="761">
        <v>6</v>
      </c>
      <c r="P3873" s="451">
        <v>37277.599999999999</v>
      </c>
      <c r="Q3873" s="323"/>
    </row>
    <row r="3874" spans="1:17" s="770" customFormat="1" ht="36">
      <c r="A3874" s="731" t="s">
        <v>18647</v>
      </c>
      <c r="B3874" s="693" t="s">
        <v>7484</v>
      </c>
      <c r="C3874" s="667" t="s">
        <v>73</v>
      </c>
      <c r="D3874" s="693" t="s">
        <v>18266</v>
      </c>
      <c r="E3874" s="740">
        <v>2800</v>
      </c>
      <c r="F3874" s="714">
        <v>45978725</v>
      </c>
      <c r="G3874" s="736" t="s">
        <v>7268</v>
      </c>
      <c r="H3874" s="685" t="s">
        <v>7269</v>
      </c>
      <c r="I3874" s="685" t="s">
        <v>6476</v>
      </c>
      <c r="J3874" s="829" t="s">
        <v>18266</v>
      </c>
      <c r="K3874" s="865">
        <v>1</v>
      </c>
      <c r="L3874" s="761">
        <v>12</v>
      </c>
      <c r="M3874" s="866">
        <v>30800</v>
      </c>
      <c r="N3874" s="456">
        <v>1</v>
      </c>
      <c r="O3874" s="761">
        <v>6</v>
      </c>
      <c r="P3874" s="451">
        <v>18077.599999999999</v>
      </c>
      <c r="Q3874" s="323"/>
    </row>
    <row r="3875" spans="1:17" s="770" customFormat="1" ht="36">
      <c r="A3875" s="731" t="s">
        <v>18647</v>
      </c>
      <c r="B3875" s="693" t="s">
        <v>7484</v>
      </c>
      <c r="C3875" s="667" t="s">
        <v>73</v>
      </c>
      <c r="D3875" s="693" t="s">
        <v>7270</v>
      </c>
      <c r="E3875" s="740">
        <v>9300</v>
      </c>
      <c r="F3875" s="714">
        <v>45495280</v>
      </c>
      <c r="G3875" s="736" t="s">
        <v>7271</v>
      </c>
      <c r="H3875" s="685" t="s">
        <v>7123</v>
      </c>
      <c r="I3875" s="685" t="s">
        <v>6476</v>
      </c>
      <c r="J3875" s="864" t="s">
        <v>7270</v>
      </c>
      <c r="K3875" s="865">
        <v>1</v>
      </c>
      <c r="L3875" s="761">
        <v>9</v>
      </c>
      <c r="M3875" s="866">
        <v>83700</v>
      </c>
      <c r="N3875" s="456">
        <v>1</v>
      </c>
      <c r="O3875" s="761">
        <v>2</v>
      </c>
      <c r="P3875" s="451">
        <v>19296.599999999999</v>
      </c>
      <c r="Q3875" s="323"/>
    </row>
    <row r="3876" spans="1:17" s="770" customFormat="1" ht="24">
      <c r="A3876" s="731" t="s">
        <v>18647</v>
      </c>
      <c r="B3876" s="693" t="s">
        <v>7484</v>
      </c>
      <c r="C3876" s="667" t="s">
        <v>73</v>
      </c>
      <c r="D3876" s="693" t="s">
        <v>7209</v>
      </c>
      <c r="E3876" s="740">
        <v>2800</v>
      </c>
      <c r="F3876" s="714">
        <v>45286924</v>
      </c>
      <c r="G3876" s="736" t="s">
        <v>7272</v>
      </c>
      <c r="H3876" s="685" t="s">
        <v>864</v>
      </c>
      <c r="I3876" s="685" t="s">
        <v>389</v>
      </c>
      <c r="J3876" s="864" t="s">
        <v>7209</v>
      </c>
      <c r="K3876" s="865">
        <v>1</v>
      </c>
      <c r="L3876" s="761">
        <v>1</v>
      </c>
      <c r="M3876" s="866">
        <v>2800</v>
      </c>
      <c r="N3876" s="456">
        <v>1</v>
      </c>
      <c r="O3876" s="761">
        <v>6</v>
      </c>
      <c r="P3876" s="451">
        <v>18077.599999999999</v>
      </c>
      <c r="Q3876" s="323"/>
    </row>
    <row r="3877" spans="1:17" s="770" customFormat="1" ht="36">
      <c r="A3877" s="731" t="s">
        <v>18647</v>
      </c>
      <c r="B3877" s="693" t="s">
        <v>7484</v>
      </c>
      <c r="C3877" s="667" t="s">
        <v>73</v>
      </c>
      <c r="D3877" s="693" t="s">
        <v>7273</v>
      </c>
      <c r="E3877" s="740">
        <v>9300</v>
      </c>
      <c r="F3877" s="714">
        <v>40960369</v>
      </c>
      <c r="G3877" s="736" t="s">
        <v>7274</v>
      </c>
      <c r="H3877" s="685" t="s">
        <v>7275</v>
      </c>
      <c r="I3877" s="685" t="s">
        <v>6476</v>
      </c>
      <c r="J3877" s="864" t="s">
        <v>7273</v>
      </c>
      <c r="K3877" s="865">
        <v>1</v>
      </c>
      <c r="L3877" s="761">
        <v>1</v>
      </c>
      <c r="M3877" s="866">
        <v>9300</v>
      </c>
      <c r="N3877" s="456">
        <v>1</v>
      </c>
      <c r="O3877" s="761">
        <v>6</v>
      </c>
      <c r="P3877" s="451">
        <v>57077.599999999999</v>
      </c>
      <c r="Q3877" s="323"/>
    </row>
    <row r="3878" spans="1:17" s="770" customFormat="1" ht="24">
      <c r="A3878" s="731" t="s">
        <v>18647</v>
      </c>
      <c r="B3878" s="693" t="s">
        <v>7484</v>
      </c>
      <c r="C3878" s="667" t="s">
        <v>73</v>
      </c>
      <c r="D3878" s="693" t="s">
        <v>7276</v>
      </c>
      <c r="E3878" s="740">
        <v>11000</v>
      </c>
      <c r="F3878" s="714">
        <v>40003300</v>
      </c>
      <c r="G3878" s="736" t="s">
        <v>7277</v>
      </c>
      <c r="H3878" s="685" t="s">
        <v>1688</v>
      </c>
      <c r="I3878" s="685" t="s">
        <v>6476</v>
      </c>
      <c r="J3878" s="864" t="s">
        <v>7276</v>
      </c>
      <c r="K3878" s="865">
        <v>0</v>
      </c>
      <c r="L3878" s="761">
        <v>0</v>
      </c>
      <c r="M3878" s="866">
        <v>0</v>
      </c>
      <c r="N3878" s="456">
        <v>1</v>
      </c>
      <c r="O3878" s="761">
        <v>4</v>
      </c>
      <c r="P3878" s="451">
        <v>44696.6</v>
      </c>
      <c r="Q3878" s="323"/>
    </row>
    <row r="3879" spans="1:17" s="770" customFormat="1" ht="24">
      <c r="A3879" s="731" t="s">
        <v>18647</v>
      </c>
      <c r="B3879" s="693" t="s">
        <v>7484</v>
      </c>
      <c r="C3879" s="667" t="s">
        <v>73</v>
      </c>
      <c r="D3879" s="693" t="s">
        <v>6948</v>
      </c>
      <c r="E3879" s="740">
        <v>7200</v>
      </c>
      <c r="F3879" s="714">
        <v>44913038</v>
      </c>
      <c r="G3879" s="736" t="s">
        <v>7278</v>
      </c>
      <c r="H3879" s="685" t="s">
        <v>1688</v>
      </c>
      <c r="I3879" s="685" t="s">
        <v>6476</v>
      </c>
      <c r="J3879" s="829" t="s">
        <v>6948</v>
      </c>
      <c r="K3879" s="865">
        <v>0</v>
      </c>
      <c r="L3879" s="761">
        <v>0</v>
      </c>
      <c r="M3879" s="866">
        <v>0</v>
      </c>
      <c r="N3879" s="456">
        <v>1</v>
      </c>
      <c r="O3879" s="761">
        <v>4</v>
      </c>
      <c r="P3879" s="451">
        <v>29496.6</v>
      </c>
      <c r="Q3879" s="323"/>
    </row>
    <row r="3880" spans="1:17" s="770" customFormat="1" ht="24">
      <c r="A3880" s="731" t="s">
        <v>18647</v>
      </c>
      <c r="B3880" s="693" t="s">
        <v>7484</v>
      </c>
      <c r="C3880" s="667" t="s">
        <v>73</v>
      </c>
      <c r="D3880" s="693" t="s">
        <v>3595</v>
      </c>
      <c r="E3880" s="740">
        <v>4200</v>
      </c>
      <c r="F3880" s="714">
        <v>70754938</v>
      </c>
      <c r="G3880" s="736" t="s">
        <v>7279</v>
      </c>
      <c r="H3880" s="685" t="s">
        <v>888</v>
      </c>
      <c r="I3880" s="685" t="s">
        <v>6476</v>
      </c>
      <c r="J3880" s="864" t="s">
        <v>3595</v>
      </c>
      <c r="K3880" s="865">
        <v>1</v>
      </c>
      <c r="L3880" s="761">
        <v>1</v>
      </c>
      <c r="M3880" s="866">
        <v>4200</v>
      </c>
      <c r="N3880" s="456">
        <v>1</v>
      </c>
      <c r="O3880" s="761">
        <v>6</v>
      </c>
      <c r="P3880" s="451">
        <v>26477.599999999999</v>
      </c>
      <c r="Q3880" s="323"/>
    </row>
    <row r="3881" spans="1:17" s="770" customFormat="1" ht="36">
      <c r="A3881" s="731" t="s">
        <v>18647</v>
      </c>
      <c r="B3881" s="693" t="s">
        <v>7484</v>
      </c>
      <c r="C3881" s="667" t="s">
        <v>73</v>
      </c>
      <c r="D3881" s="693" t="s">
        <v>7280</v>
      </c>
      <c r="E3881" s="740">
        <v>4200</v>
      </c>
      <c r="F3881" s="714">
        <v>47473072</v>
      </c>
      <c r="G3881" s="736" t="s">
        <v>7281</v>
      </c>
      <c r="H3881" s="685" t="s">
        <v>7282</v>
      </c>
      <c r="I3881" s="685" t="s">
        <v>6476</v>
      </c>
      <c r="J3881" s="864" t="s">
        <v>7280</v>
      </c>
      <c r="K3881" s="865">
        <v>0</v>
      </c>
      <c r="L3881" s="761">
        <v>0</v>
      </c>
      <c r="M3881" s="866">
        <v>0</v>
      </c>
      <c r="N3881" s="456">
        <v>1</v>
      </c>
      <c r="O3881" s="761">
        <v>6</v>
      </c>
      <c r="P3881" s="451">
        <v>26477.599999999999</v>
      </c>
      <c r="Q3881" s="323"/>
    </row>
    <row r="3882" spans="1:17" s="770" customFormat="1" ht="36">
      <c r="A3882" s="731" t="s">
        <v>18647</v>
      </c>
      <c r="B3882" s="693" t="s">
        <v>7484</v>
      </c>
      <c r="C3882" s="667" t="s">
        <v>73</v>
      </c>
      <c r="D3882" s="693" t="s">
        <v>7283</v>
      </c>
      <c r="E3882" s="740">
        <v>2800</v>
      </c>
      <c r="F3882" s="714">
        <v>45634564</v>
      </c>
      <c r="G3882" s="736" t="s">
        <v>7284</v>
      </c>
      <c r="H3882" s="685" t="s">
        <v>389</v>
      </c>
      <c r="I3882" s="685" t="s">
        <v>389</v>
      </c>
      <c r="J3882" s="864" t="s">
        <v>7283</v>
      </c>
      <c r="K3882" s="865">
        <v>0</v>
      </c>
      <c r="L3882" s="761">
        <v>0</v>
      </c>
      <c r="M3882" s="866">
        <v>0</v>
      </c>
      <c r="N3882" s="456">
        <v>1</v>
      </c>
      <c r="O3882" s="761">
        <v>4</v>
      </c>
      <c r="P3882" s="451">
        <v>11896.6</v>
      </c>
      <c r="Q3882" s="323"/>
    </row>
    <row r="3883" spans="1:17" s="770" customFormat="1" ht="24">
      <c r="A3883" s="731" t="s">
        <v>18647</v>
      </c>
      <c r="B3883" s="693" t="s">
        <v>7484</v>
      </c>
      <c r="C3883" s="667" t="s">
        <v>73</v>
      </c>
      <c r="D3883" s="693" t="s">
        <v>18287</v>
      </c>
      <c r="E3883" s="740">
        <v>7200</v>
      </c>
      <c r="F3883" s="714">
        <v>46989163</v>
      </c>
      <c r="G3883" s="736" t="s">
        <v>7285</v>
      </c>
      <c r="H3883" s="685" t="s">
        <v>7123</v>
      </c>
      <c r="I3883" s="685" t="s">
        <v>6476</v>
      </c>
      <c r="J3883" s="829" t="s">
        <v>18287</v>
      </c>
      <c r="K3883" s="865">
        <v>1</v>
      </c>
      <c r="L3883" s="761">
        <v>8</v>
      </c>
      <c r="M3883" s="866">
        <v>57600</v>
      </c>
      <c r="N3883" s="456">
        <v>1</v>
      </c>
      <c r="O3883" s="761">
        <v>6</v>
      </c>
      <c r="P3883" s="451">
        <v>44477.599999999999</v>
      </c>
      <c r="Q3883" s="323"/>
    </row>
    <row r="3884" spans="1:17" s="770" customFormat="1" ht="24">
      <c r="A3884" s="731" t="s">
        <v>18647</v>
      </c>
      <c r="B3884" s="693" t="s">
        <v>7484</v>
      </c>
      <c r="C3884" s="667" t="s">
        <v>73</v>
      </c>
      <c r="D3884" s="693" t="s">
        <v>4197</v>
      </c>
      <c r="E3884" s="740">
        <v>6000</v>
      </c>
      <c r="F3884" s="714">
        <v>72186651</v>
      </c>
      <c r="G3884" s="736" t="s">
        <v>7286</v>
      </c>
      <c r="H3884" s="685" t="s">
        <v>1688</v>
      </c>
      <c r="I3884" s="685" t="s">
        <v>6476</v>
      </c>
      <c r="J3884" s="829" t="s">
        <v>4197</v>
      </c>
      <c r="K3884" s="865">
        <v>1</v>
      </c>
      <c r="L3884" s="761">
        <v>2</v>
      </c>
      <c r="M3884" s="866">
        <v>12000</v>
      </c>
      <c r="N3884" s="456">
        <v>1</v>
      </c>
      <c r="O3884" s="761">
        <v>6</v>
      </c>
      <c r="P3884" s="451">
        <v>37277.599999999999</v>
      </c>
      <c r="Q3884" s="323"/>
    </row>
    <row r="3885" spans="1:17" s="770" customFormat="1" ht="24">
      <c r="A3885" s="731" t="s">
        <v>18647</v>
      </c>
      <c r="B3885" s="693" t="s">
        <v>7484</v>
      </c>
      <c r="C3885" s="667" t="s">
        <v>73</v>
      </c>
      <c r="D3885" s="693" t="s">
        <v>6491</v>
      </c>
      <c r="E3885" s="740">
        <v>6000</v>
      </c>
      <c r="F3885" s="714">
        <v>2873989</v>
      </c>
      <c r="G3885" s="736" t="s">
        <v>7287</v>
      </c>
      <c r="H3885" s="685" t="s">
        <v>1342</v>
      </c>
      <c r="I3885" s="685" t="s">
        <v>6476</v>
      </c>
      <c r="J3885" s="829" t="s">
        <v>6491</v>
      </c>
      <c r="K3885" s="865">
        <v>0</v>
      </c>
      <c r="L3885" s="761">
        <v>0</v>
      </c>
      <c r="M3885" s="866">
        <v>0</v>
      </c>
      <c r="N3885" s="456">
        <v>1</v>
      </c>
      <c r="O3885" s="761">
        <v>4</v>
      </c>
      <c r="P3885" s="451">
        <v>24696.6</v>
      </c>
      <c r="Q3885" s="323"/>
    </row>
    <row r="3886" spans="1:17" s="770" customFormat="1" ht="36">
      <c r="A3886" s="731" t="s">
        <v>18647</v>
      </c>
      <c r="B3886" s="693" t="s">
        <v>7484</v>
      </c>
      <c r="C3886" s="667" t="s">
        <v>73</v>
      </c>
      <c r="D3886" s="693" t="s">
        <v>7079</v>
      </c>
      <c r="E3886" s="740">
        <v>2800</v>
      </c>
      <c r="F3886" s="714">
        <v>46550029</v>
      </c>
      <c r="G3886" s="736" t="s">
        <v>7288</v>
      </c>
      <c r="H3886" s="685" t="s">
        <v>4261</v>
      </c>
      <c r="I3886" s="685" t="s">
        <v>6476</v>
      </c>
      <c r="J3886" s="864" t="s">
        <v>7079</v>
      </c>
      <c r="K3886" s="865">
        <v>1</v>
      </c>
      <c r="L3886" s="761">
        <v>9</v>
      </c>
      <c r="M3886" s="866">
        <v>25200</v>
      </c>
      <c r="N3886" s="456">
        <v>1</v>
      </c>
      <c r="O3886" s="761">
        <v>6</v>
      </c>
      <c r="P3886" s="451">
        <v>18077.599999999999</v>
      </c>
      <c r="Q3886" s="323"/>
    </row>
    <row r="3887" spans="1:17" s="770" customFormat="1" ht="36">
      <c r="A3887" s="731" t="s">
        <v>18647</v>
      </c>
      <c r="B3887" s="693" t="s">
        <v>7484</v>
      </c>
      <c r="C3887" s="667" t="s">
        <v>73</v>
      </c>
      <c r="D3887" s="693" t="s">
        <v>6576</v>
      </c>
      <c r="E3887" s="740">
        <v>6000</v>
      </c>
      <c r="F3887" s="714">
        <v>10714964</v>
      </c>
      <c r="G3887" s="736" t="s">
        <v>7289</v>
      </c>
      <c r="H3887" s="685" t="s">
        <v>7290</v>
      </c>
      <c r="I3887" s="685" t="s">
        <v>6476</v>
      </c>
      <c r="J3887" s="864" t="s">
        <v>6576</v>
      </c>
      <c r="K3887" s="865">
        <v>1</v>
      </c>
      <c r="L3887" s="761">
        <v>2</v>
      </c>
      <c r="M3887" s="866">
        <v>12000</v>
      </c>
      <c r="N3887" s="456">
        <v>1</v>
      </c>
      <c r="O3887" s="761">
        <v>6</v>
      </c>
      <c r="P3887" s="451">
        <v>37277.599999999999</v>
      </c>
      <c r="Q3887" s="323"/>
    </row>
    <row r="3888" spans="1:17" s="770" customFormat="1" ht="24">
      <c r="A3888" s="731" t="s">
        <v>18647</v>
      </c>
      <c r="B3888" s="693" t="s">
        <v>7484</v>
      </c>
      <c r="C3888" s="667" t="s">
        <v>73</v>
      </c>
      <c r="D3888" s="693" t="s">
        <v>7291</v>
      </c>
      <c r="E3888" s="740">
        <v>2800</v>
      </c>
      <c r="F3888" s="714">
        <v>44794516</v>
      </c>
      <c r="G3888" s="736" t="s">
        <v>7292</v>
      </c>
      <c r="H3888" s="685" t="s">
        <v>912</v>
      </c>
      <c r="I3888" s="685" t="s">
        <v>389</v>
      </c>
      <c r="J3888" s="864" t="s">
        <v>7291</v>
      </c>
      <c r="K3888" s="865">
        <v>0</v>
      </c>
      <c r="L3888" s="761">
        <v>0</v>
      </c>
      <c r="M3888" s="866">
        <v>0</v>
      </c>
      <c r="N3888" s="456">
        <v>1</v>
      </c>
      <c r="O3888" s="761">
        <v>5</v>
      </c>
      <c r="P3888" s="451">
        <v>14696.6</v>
      </c>
      <c r="Q3888" s="323"/>
    </row>
    <row r="3889" spans="1:17" s="770" customFormat="1" ht="36">
      <c r="A3889" s="731" t="s">
        <v>18647</v>
      </c>
      <c r="B3889" s="693" t="s">
        <v>7484</v>
      </c>
      <c r="C3889" s="667" t="s">
        <v>73</v>
      </c>
      <c r="D3889" s="693" t="s">
        <v>18266</v>
      </c>
      <c r="E3889" s="740">
        <v>2800</v>
      </c>
      <c r="F3889" s="714">
        <v>71715034</v>
      </c>
      <c r="G3889" s="736" t="s">
        <v>7293</v>
      </c>
      <c r="H3889" s="685" t="s">
        <v>1119</v>
      </c>
      <c r="I3889" s="685" t="s">
        <v>6476</v>
      </c>
      <c r="J3889" s="829" t="s">
        <v>18266</v>
      </c>
      <c r="K3889" s="865">
        <v>1</v>
      </c>
      <c r="L3889" s="761">
        <v>12</v>
      </c>
      <c r="M3889" s="866">
        <v>30800</v>
      </c>
      <c r="N3889" s="456">
        <v>1</v>
      </c>
      <c r="O3889" s="761">
        <v>6</v>
      </c>
      <c r="P3889" s="451">
        <v>18077.599999999999</v>
      </c>
      <c r="Q3889" s="323"/>
    </row>
    <row r="3890" spans="1:17" s="770" customFormat="1" ht="48">
      <c r="A3890" s="731" t="s">
        <v>18647</v>
      </c>
      <c r="B3890" s="693" t="s">
        <v>7484</v>
      </c>
      <c r="C3890" s="667" t="s">
        <v>73</v>
      </c>
      <c r="D3890" s="693" t="s">
        <v>18288</v>
      </c>
      <c r="E3890" s="740">
        <v>6000</v>
      </c>
      <c r="F3890" s="714">
        <v>40707547</v>
      </c>
      <c r="G3890" s="736" t="s">
        <v>7294</v>
      </c>
      <c r="H3890" s="685" t="s">
        <v>7295</v>
      </c>
      <c r="I3890" s="685" t="s">
        <v>6476</v>
      </c>
      <c r="J3890" s="829" t="s">
        <v>18288</v>
      </c>
      <c r="K3890" s="865">
        <v>1</v>
      </c>
      <c r="L3890" s="761">
        <v>12</v>
      </c>
      <c r="M3890" s="866">
        <v>66000</v>
      </c>
      <c r="N3890" s="456">
        <v>1</v>
      </c>
      <c r="O3890" s="761">
        <v>6</v>
      </c>
      <c r="P3890" s="451">
        <v>37277.599999999999</v>
      </c>
      <c r="Q3890" s="323"/>
    </row>
    <row r="3891" spans="1:17" s="770" customFormat="1" ht="24">
      <c r="A3891" s="731" t="s">
        <v>18647</v>
      </c>
      <c r="B3891" s="693" t="s">
        <v>7484</v>
      </c>
      <c r="C3891" s="667" t="s">
        <v>73</v>
      </c>
      <c r="D3891" s="693" t="s">
        <v>7296</v>
      </c>
      <c r="E3891" s="740">
        <v>6000</v>
      </c>
      <c r="F3891" s="714">
        <v>41310540</v>
      </c>
      <c r="G3891" s="736" t="s">
        <v>7297</v>
      </c>
      <c r="H3891" s="685" t="s">
        <v>1061</v>
      </c>
      <c r="I3891" s="685" t="s">
        <v>6476</v>
      </c>
      <c r="J3891" s="829" t="s">
        <v>7296</v>
      </c>
      <c r="K3891" s="865">
        <v>1</v>
      </c>
      <c r="L3891" s="761">
        <v>12</v>
      </c>
      <c r="M3891" s="866">
        <v>66000</v>
      </c>
      <c r="N3891" s="456">
        <v>1</v>
      </c>
      <c r="O3891" s="761">
        <v>6</v>
      </c>
      <c r="P3891" s="451">
        <v>37277.599999999999</v>
      </c>
      <c r="Q3891" s="323"/>
    </row>
    <row r="3892" spans="1:17" s="770" customFormat="1" ht="24">
      <c r="A3892" s="731" t="s">
        <v>18647</v>
      </c>
      <c r="B3892" s="693" t="s">
        <v>7484</v>
      </c>
      <c r="C3892" s="667" t="s">
        <v>73</v>
      </c>
      <c r="D3892" s="693" t="s">
        <v>18289</v>
      </c>
      <c r="E3892" s="740">
        <v>12500</v>
      </c>
      <c r="F3892" s="714">
        <v>10435382</v>
      </c>
      <c r="G3892" s="736" t="s">
        <v>7298</v>
      </c>
      <c r="H3892" s="685" t="s">
        <v>6578</v>
      </c>
      <c r="I3892" s="685" t="s">
        <v>6476</v>
      </c>
      <c r="J3892" s="829" t="s">
        <v>18289</v>
      </c>
      <c r="K3892" s="865">
        <v>1</v>
      </c>
      <c r="L3892" s="761">
        <v>12</v>
      </c>
      <c r="M3892" s="866">
        <v>137500</v>
      </c>
      <c r="N3892" s="456">
        <v>1</v>
      </c>
      <c r="O3892" s="761">
        <v>6</v>
      </c>
      <c r="P3892" s="451">
        <v>76277.600000000006</v>
      </c>
      <c r="Q3892" s="323"/>
    </row>
    <row r="3893" spans="1:17" s="770" customFormat="1" ht="36">
      <c r="A3893" s="731" t="s">
        <v>18647</v>
      </c>
      <c r="B3893" s="693" t="s">
        <v>7484</v>
      </c>
      <c r="C3893" s="667" t="s">
        <v>73</v>
      </c>
      <c r="D3893" s="693" t="s">
        <v>6902</v>
      </c>
      <c r="E3893" s="740">
        <v>6000</v>
      </c>
      <c r="F3893" s="714">
        <v>44582494</v>
      </c>
      <c r="G3893" s="736" t="s">
        <v>7299</v>
      </c>
      <c r="H3893" s="685" t="s">
        <v>3501</v>
      </c>
      <c r="I3893" s="685" t="s">
        <v>6476</v>
      </c>
      <c r="J3893" s="829" t="s">
        <v>6902</v>
      </c>
      <c r="K3893" s="865">
        <v>1</v>
      </c>
      <c r="L3893" s="761">
        <v>12</v>
      </c>
      <c r="M3893" s="866">
        <v>66000</v>
      </c>
      <c r="N3893" s="456">
        <v>1</v>
      </c>
      <c r="O3893" s="761">
        <v>6</v>
      </c>
      <c r="P3893" s="451">
        <v>37277.599999999999</v>
      </c>
      <c r="Q3893" s="323"/>
    </row>
    <row r="3894" spans="1:17" s="770" customFormat="1" ht="24">
      <c r="A3894" s="731" t="s">
        <v>18647</v>
      </c>
      <c r="B3894" s="693" t="s">
        <v>7484</v>
      </c>
      <c r="C3894" s="667" t="s">
        <v>73</v>
      </c>
      <c r="D3894" s="693" t="s">
        <v>7015</v>
      </c>
      <c r="E3894" s="740">
        <v>7200</v>
      </c>
      <c r="F3894" s="714">
        <v>45784899</v>
      </c>
      <c r="G3894" s="736" t="s">
        <v>7300</v>
      </c>
      <c r="H3894" s="685" t="s">
        <v>7301</v>
      </c>
      <c r="I3894" s="685" t="s">
        <v>6476</v>
      </c>
      <c r="J3894" s="829" t="s">
        <v>7015</v>
      </c>
      <c r="K3894" s="865">
        <v>1</v>
      </c>
      <c r="L3894" s="761">
        <v>12</v>
      </c>
      <c r="M3894" s="866">
        <v>79200</v>
      </c>
      <c r="N3894" s="456">
        <v>1</v>
      </c>
      <c r="O3894" s="761">
        <v>6</v>
      </c>
      <c r="P3894" s="451">
        <v>44477.599999999999</v>
      </c>
      <c r="Q3894" s="323"/>
    </row>
    <row r="3895" spans="1:17" s="770" customFormat="1" ht="24">
      <c r="A3895" s="731" t="s">
        <v>18647</v>
      </c>
      <c r="B3895" s="693" t="s">
        <v>7484</v>
      </c>
      <c r="C3895" s="667" t="s">
        <v>73</v>
      </c>
      <c r="D3895" s="693" t="s">
        <v>6902</v>
      </c>
      <c r="E3895" s="740">
        <v>6000</v>
      </c>
      <c r="F3895" s="714">
        <v>42746096</v>
      </c>
      <c r="G3895" s="736" t="s">
        <v>7302</v>
      </c>
      <c r="H3895" s="685" t="s">
        <v>1525</v>
      </c>
      <c r="I3895" s="685" t="s">
        <v>6476</v>
      </c>
      <c r="J3895" s="829" t="s">
        <v>6902</v>
      </c>
      <c r="K3895" s="865">
        <v>1</v>
      </c>
      <c r="L3895" s="761">
        <v>12</v>
      </c>
      <c r="M3895" s="866">
        <v>66000</v>
      </c>
      <c r="N3895" s="456">
        <v>1</v>
      </c>
      <c r="O3895" s="761">
        <v>6</v>
      </c>
      <c r="P3895" s="451">
        <v>37277.599999999999</v>
      </c>
      <c r="Q3895" s="323"/>
    </row>
    <row r="3896" spans="1:17" s="770" customFormat="1" ht="24">
      <c r="A3896" s="731" t="s">
        <v>18647</v>
      </c>
      <c r="B3896" s="693" t="s">
        <v>7484</v>
      </c>
      <c r="C3896" s="667" t="s">
        <v>73</v>
      </c>
      <c r="D3896" s="693" t="s">
        <v>7303</v>
      </c>
      <c r="E3896" s="740">
        <v>6000</v>
      </c>
      <c r="F3896" s="714">
        <v>45925376</v>
      </c>
      <c r="G3896" s="736" t="s">
        <v>7304</v>
      </c>
      <c r="H3896" s="685" t="s">
        <v>887</v>
      </c>
      <c r="I3896" s="685" t="s">
        <v>6476</v>
      </c>
      <c r="J3896" s="864" t="s">
        <v>7303</v>
      </c>
      <c r="K3896" s="865">
        <v>1</v>
      </c>
      <c r="L3896" s="761">
        <v>3</v>
      </c>
      <c r="M3896" s="866">
        <v>18000</v>
      </c>
      <c r="N3896" s="456">
        <v>1</v>
      </c>
      <c r="O3896" s="761">
        <v>6</v>
      </c>
      <c r="P3896" s="451">
        <v>37277.599999999999</v>
      </c>
      <c r="Q3896" s="323"/>
    </row>
    <row r="3897" spans="1:17" s="770" customFormat="1" ht="24">
      <c r="A3897" s="731" t="s">
        <v>18647</v>
      </c>
      <c r="B3897" s="693" t="s">
        <v>7484</v>
      </c>
      <c r="C3897" s="667" t="s">
        <v>73</v>
      </c>
      <c r="D3897" s="693" t="s">
        <v>4256</v>
      </c>
      <c r="E3897" s="740">
        <v>4200</v>
      </c>
      <c r="F3897" s="714">
        <v>72529292</v>
      </c>
      <c r="G3897" s="736" t="s">
        <v>7305</v>
      </c>
      <c r="H3897" s="685" t="s">
        <v>7059</v>
      </c>
      <c r="I3897" s="685" t="s">
        <v>6476</v>
      </c>
      <c r="J3897" s="864" t="s">
        <v>4256</v>
      </c>
      <c r="K3897" s="865">
        <v>1</v>
      </c>
      <c r="L3897" s="761">
        <v>3</v>
      </c>
      <c r="M3897" s="866">
        <v>12600</v>
      </c>
      <c r="N3897" s="456">
        <v>1</v>
      </c>
      <c r="O3897" s="761">
        <v>6</v>
      </c>
      <c r="P3897" s="451">
        <v>26477.599999999999</v>
      </c>
      <c r="Q3897" s="323"/>
    </row>
    <row r="3898" spans="1:17" s="770" customFormat="1" ht="24">
      <c r="A3898" s="731" t="s">
        <v>18647</v>
      </c>
      <c r="B3898" s="693" t="s">
        <v>7484</v>
      </c>
      <c r="C3898" s="667" t="s">
        <v>73</v>
      </c>
      <c r="D3898" s="693" t="s">
        <v>18290</v>
      </c>
      <c r="E3898" s="740">
        <v>7200</v>
      </c>
      <c r="F3898" s="714">
        <v>41587540</v>
      </c>
      <c r="G3898" s="736" t="s">
        <v>7306</v>
      </c>
      <c r="H3898" s="685" t="s">
        <v>4216</v>
      </c>
      <c r="I3898" s="685" t="s">
        <v>6476</v>
      </c>
      <c r="J3898" s="829" t="s">
        <v>18290</v>
      </c>
      <c r="K3898" s="865">
        <v>1</v>
      </c>
      <c r="L3898" s="761">
        <v>12</v>
      </c>
      <c r="M3898" s="866">
        <v>79200</v>
      </c>
      <c r="N3898" s="456">
        <v>1</v>
      </c>
      <c r="O3898" s="761">
        <v>6</v>
      </c>
      <c r="P3898" s="451">
        <v>44477.599999999999</v>
      </c>
      <c r="Q3898" s="323"/>
    </row>
    <row r="3899" spans="1:17" s="770" customFormat="1" ht="36">
      <c r="A3899" s="731" t="s">
        <v>18647</v>
      </c>
      <c r="B3899" s="693" t="s">
        <v>7484</v>
      </c>
      <c r="C3899" s="667" t="s">
        <v>73</v>
      </c>
      <c r="D3899" s="693" t="s">
        <v>6491</v>
      </c>
      <c r="E3899" s="740">
        <v>6000</v>
      </c>
      <c r="F3899" s="714">
        <v>42954975</v>
      </c>
      <c r="G3899" s="736" t="s">
        <v>7307</v>
      </c>
      <c r="H3899" s="685" t="s">
        <v>6630</v>
      </c>
      <c r="I3899" s="685" t="s">
        <v>6476</v>
      </c>
      <c r="J3899" s="829" t="s">
        <v>6491</v>
      </c>
      <c r="K3899" s="865">
        <v>1</v>
      </c>
      <c r="L3899" s="761">
        <v>12</v>
      </c>
      <c r="M3899" s="866">
        <v>66000</v>
      </c>
      <c r="N3899" s="456">
        <v>1</v>
      </c>
      <c r="O3899" s="761">
        <v>6</v>
      </c>
      <c r="P3899" s="451">
        <v>37277.599999999999</v>
      </c>
      <c r="Q3899" s="323"/>
    </row>
    <row r="3900" spans="1:17" s="770" customFormat="1" ht="36">
      <c r="A3900" s="731" t="s">
        <v>18647</v>
      </c>
      <c r="B3900" s="693" t="s">
        <v>7484</v>
      </c>
      <c r="C3900" s="667" t="s">
        <v>73</v>
      </c>
      <c r="D3900" s="693" t="s">
        <v>7308</v>
      </c>
      <c r="E3900" s="740">
        <v>6000</v>
      </c>
      <c r="F3900" s="714">
        <v>44729244</v>
      </c>
      <c r="G3900" s="736" t="s">
        <v>7309</v>
      </c>
      <c r="H3900" s="685" t="s">
        <v>6578</v>
      </c>
      <c r="I3900" s="685" t="s">
        <v>6476</v>
      </c>
      <c r="J3900" s="864" t="s">
        <v>7308</v>
      </c>
      <c r="K3900" s="865">
        <v>1</v>
      </c>
      <c r="L3900" s="761">
        <v>12</v>
      </c>
      <c r="M3900" s="866">
        <v>66000</v>
      </c>
      <c r="N3900" s="456">
        <v>1</v>
      </c>
      <c r="O3900" s="761">
        <v>6</v>
      </c>
      <c r="P3900" s="451">
        <v>37277.599999999999</v>
      </c>
      <c r="Q3900" s="323"/>
    </row>
    <row r="3901" spans="1:17" s="770" customFormat="1" ht="24">
      <c r="A3901" s="731" t="s">
        <v>18647</v>
      </c>
      <c r="B3901" s="693" t="s">
        <v>7484</v>
      </c>
      <c r="C3901" s="667" t="s">
        <v>73</v>
      </c>
      <c r="D3901" s="736" t="s">
        <v>7310</v>
      </c>
      <c r="E3901" s="740">
        <v>9300</v>
      </c>
      <c r="F3901" s="714">
        <v>41108435</v>
      </c>
      <c r="G3901" s="736" t="s">
        <v>7311</v>
      </c>
      <c r="H3901" s="685" t="s">
        <v>6578</v>
      </c>
      <c r="I3901" s="685" t="s">
        <v>6476</v>
      </c>
      <c r="J3901" s="864" t="s">
        <v>7310</v>
      </c>
      <c r="K3901" s="865">
        <v>1</v>
      </c>
      <c r="L3901" s="761">
        <v>12</v>
      </c>
      <c r="M3901" s="866">
        <v>102300</v>
      </c>
      <c r="N3901" s="456">
        <v>1</v>
      </c>
      <c r="O3901" s="761">
        <v>6</v>
      </c>
      <c r="P3901" s="451">
        <v>57077.599999999999</v>
      </c>
      <c r="Q3901" s="323"/>
    </row>
    <row r="3902" spans="1:17" s="770" customFormat="1" ht="36">
      <c r="A3902" s="731" t="s">
        <v>18647</v>
      </c>
      <c r="B3902" s="693" t="s">
        <v>7484</v>
      </c>
      <c r="C3902" s="667" t="s">
        <v>73</v>
      </c>
      <c r="D3902" s="736" t="s">
        <v>7312</v>
      </c>
      <c r="E3902" s="740">
        <v>4200</v>
      </c>
      <c r="F3902" s="714">
        <v>42317568</v>
      </c>
      <c r="G3902" s="736" t="s">
        <v>7313</v>
      </c>
      <c r="H3902" s="685" t="s">
        <v>4361</v>
      </c>
      <c r="I3902" s="685" t="s">
        <v>6476</v>
      </c>
      <c r="J3902" s="864" t="s">
        <v>7312</v>
      </c>
      <c r="K3902" s="865">
        <v>1</v>
      </c>
      <c r="L3902" s="761">
        <v>9</v>
      </c>
      <c r="M3902" s="866">
        <v>37800</v>
      </c>
      <c r="N3902" s="456">
        <v>1</v>
      </c>
      <c r="O3902" s="761">
        <v>6</v>
      </c>
      <c r="P3902" s="451">
        <v>26477.599999999999</v>
      </c>
      <c r="Q3902" s="323"/>
    </row>
    <row r="3903" spans="1:17" s="770" customFormat="1" ht="36">
      <c r="A3903" s="731" t="s">
        <v>18647</v>
      </c>
      <c r="B3903" s="693" t="s">
        <v>7484</v>
      </c>
      <c r="C3903" s="667" t="s">
        <v>73</v>
      </c>
      <c r="D3903" s="693" t="s">
        <v>18206</v>
      </c>
      <c r="E3903" s="740">
        <v>4200</v>
      </c>
      <c r="F3903" s="714">
        <v>46209318</v>
      </c>
      <c r="G3903" s="736" t="s">
        <v>7314</v>
      </c>
      <c r="H3903" s="685" t="s">
        <v>7315</v>
      </c>
      <c r="I3903" s="685" t="s">
        <v>6476</v>
      </c>
      <c r="J3903" s="829" t="s">
        <v>18206</v>
      </c>
      <c r="K3903" s="865">
        <v>1</v>
      </c>
      <c r="L3903" s="761">
        <v>9</v>
      </c>
      <c r="M3903" s="866">
        <v>37800</v>
      </c>
      <c r="N3903" s="456">
        <v>1</v>
      </c>
      <c r="O3903" s="761">
        <v>6</v>
      </c>
      <c r="P3903" s="451">
        <v>26477.599999999999</v>
      </c>
      <c r="Q3903" s="323"/>
    </row>
    <row r="3904" spans="1:17" s="770" customFormat="1" ht="36">
      <c r="A3904" s="731" t="s">
        <v>18647</v>
      </c>
      <c r="B3904" s="693" t="s">
        <v>7484</v>
      </c>
      <c r="C3904" s="667" t="s">
        <v>73</v>
      </c>
      <c r="D3904" s="693" t="s">
        <v>7316</v>
      </c>
      <c r="E3904" s="740">
        <v>6000</v>
      </c>
      <c r="F3904" s="714">
        <v>45947423</v>
      </c>
      <c r="G3904" s="736" t="s">
        <v>7317</v>
      </c>
      <c r="H3904" s="685" t="s">
        <v>6639</v>
      </c>
      <c r="I3904" s="685" t="s">
        <v>6476</v>
      </c>
      <c r="J3904" s="864" t="s">
        <v>7316</v>
      </c>
      <c r="K3904" s="865">
        <v>1</v>
      </c>
      <c r="L3904" s="761">
        <v>6</v>
      </c>
      <c r="M3904" s="866">
        <v>36000</v>
      </c>
      <c r="N3904" s="456">
        <v>1</v>
      </c>
      <c r="O3904" s="761">
        <v>6</v>
      </c>
      <c r="P3904" s="451">
        <v>37277.599999999999</v>
      </c>
      <c r="Q3904" s="323"/>
    </row>
    <row r="3905" spans="1:17" s="770" customFormat="1" ht="24">
      <c r="A3905" s="731" t="s">
        <v>18647</v>
      </c>
      <c r="B3905" s="693" t="s">
        <v>7484</v>
      </c>
      <c r="C3905" s="667" t="s">
        <v>73</v>
      </c>
      <c r="D3905" s="693" t="s">
        <v>4256</v>
      </c>
      <c r="E3905" s="740">
        <v>4200</v>
      </c>
      <c r="F3905" s="714">
        <v>43765652</v>
      </c>
      <c r="G3905" s="736" t="s">
        <v>7318</v>
      </c>
      <c r="H3905" s="685" t="s">
        <v>825</v>
      </c>
      <c r="I3905" s="685" t="s">
        <v>6476</v>
      </c>
      <c r="J3905" s="864" t="s">
        <v>4256</v>
      </c>
      <c r="K3905" s="865">
        <v>1</v>
      </c>
      <c r="L3905" s="761">
        <v>3</v>
      </c>
      <c r="M3905" s="866">
        <v>12600</v>
      </c>
      <c r="N3905" s="456">
        <v>1</v>
      </c>
      <c r="O3905" s="761">
        <v>6</v>
      </c>
      <c r="P3905" s="451">
        <v>26477.599999999999</v>
      </c>
      <c r="Q3905" s="323"/>
    </row>
    <row r="3906" spans="1:17" s="770" customFormat="1" ht="36">
      <c r="A3906" s="731" t="s">
        <v>18647</v>
      </c>
      <c r="B3906" s="693" t="s">
        <v>7484</v>
      </c>
      <c r="C3906" s="667" t="s">
        <v>73</v>
      </c>
      <c r="D3906" s="693" t="s">
        <v>18291</v>
      </c>
      <c r="E3906" s="740">
        <v>6000</v>
      </c>
      <c r="F3906" s="714">
        <v>41818005</v>
      </c>
      <c r="G3906" s="736" t="s">
        <v>7319</v>
      </c>
      <c r="H3906" s="685" t="s">
        <v>5638</v>
      </c>
      <c r="I3906" s="685" t="s">
        <v>6476</v>
      </c>
      <c r="J3906" s="829" t="s">
        <v>18291</v>
      </c>
      <c r="K3906" s="865">
        <v>1</v>
      </c>
      <c r="L3906" s="761">
        <v>1</v>
      </c>
      <c r="M3906" s="866">
        <v>6000</v>
      </c>
      <c r="N3906" s="456">
        <v>1</v>
      </c>
      <c r="O3906" s="761">
        <v>6</v>
      </c>
      <c r="P3906" s="451">
        <v>37277.599999999999</v>
      </c>
      <c r="Q3906" s="323"/>
    </row>
    <row r="3907" spans="1:17" s="770" customFormat="1" ht="36">
      <c r="A3907" s="731" t="s">
        <v>18647</v>
      </c>
      <c r="B3907" s="693" t="s">
        <v>7484</v>
      </c>
      <c r="C3907" s="667" t="s">
        <v>73</v>
      </c>
      <c r="D3907" s="736" t="s">
        <v>7320</v>
      </c>
      <c r="E3907" s="740">
        <v>6000</v>
      </c>
      <c r="F3907" s="714">
        <v>70469568</v>
      </c>
      <c r="G3907" s="736" t="s">
        <v>7321</v>
      </c>
      <c r="H3907" s="685" t="s">
        <v>1688</v>
      </c>
      <c r="I3907" s="685" t="s">
        <v>6476</v>
      </c>
      <c r="J3907" s="864" t="s">
        <v>7320</v>
      </c>
      <c r="K3907" s="865">
        <v>1</v>
      </c>
      <c r="L3907" s="761">
        <v>1</v>
      </c>
      <c r="M3907" s="866">
        <v>6000</v>
      </c>
      <c r="N3907" s="456">
        <v>1</v>
      </c>
      <c r="O3907" s="761">
        <v>6</v>
      </c>
      <c r="P3907" s="451">
        <v>37277.599999999999</v>
      </c>
      <c r="Q3907" s="323"/>
    </row>
    <row r="3908" spans="1:17" s="770" customFormat="1" ht="24">
      <c r="A3908" s="731" t="s">
        <v>18647</v>
      </c>
      <c r="B3908" s="693" t="s">
        <v>7484</v>
      </c>
      <c r="C3908" s="667" t="s">
        <v>73</v>
      </c>
      <c r="D3908" s="736" t="s">
        <v>1688</v>
      </c>
      <c r="E3908" s="740">
        <v>9300</v>
      </c>
      <c r="F3908" s="714">
        <v>42267404</v>
      </c>
      <c r="G3908" s="736" t="s">
        <v>7322</v>
      </c>
      <c r="H3908" s="685" t="s">
        <v>1688</v>
      </c>
      <c r="I3908" s="685" t="s">
        <v>6476</v>
      </c>
      <c r="J3908" s="864" t="s">
        <v>1688</v>
      </c>
      <c r="K3908" s="865">
        <v>0</v>
      </c>
      <c r="L3908" s="761">
        <v>0</v>
      </c>
      <c r="M3908" s="866">
        <v>0</v>
      </c>
      <c r="N3908" s="456">
        <v>1</v>
      </c>
      <c r="O3908" s="761">
        <v>4</v>
      </c>
      <c r="P3908" s="451">
        <v>37896.6</v>
      </c>
      <c r="Q3908" s="323"/>
    </row>
    <row r="3909" spans="1:17" s="770" customFormat="1" ht="24">
      <c r="A3909" s="731" t="s">
        <v>18647</v>
      </c>
      <c r="B3909" s="693" t="s">
        <v>7484</v>
      </c>
      <c r="C3909" s="667" t="s">
        <v>73</v>
      </c>
      <c r="D3909" s="736" t="s">
        <v>6818</v>
      </c>
      <c r="E3909" s="740">
        <v>12500</v>
      </c>
      <c r="F3909" s="714">
        <v>23960724</v>
      </c>
      <c r="G3909" s="736" t="s">
        <v>7323</v>
      </c>
      <c r="H3909" s="685" t="s">
        <v>7324</v>
      </c>
      <c r="I3909" s="685" t="s">
        <v>6476</v>
      </c>
      <c r="J3909" s="864" t="s">
        <v>6818</v>
      </c>
      <c r="K3909" s="865">
        <v>0</v>
      </c>
      <c r="L3909" s="761">
        <v>0</v>
      </c>
      <c r="M3909" s="866">
        <v>0</v>
      </c>
      <c r="N3909" s="456">
        <v>1</v>
      </c>
      <c r="O3909" s="761">
        <v>4</v>
      </c>
      <c r="P3909" s="451">
        <v>50696.6</v>
      </c>
      <c r="Q3909" s="323"/>
    </row>
    <row r="3910" spans="1:17" s="770" customFormat="1" ht="36">
      <c r="A3910" s="731" t="s">
        <v>18647</v>
      </c>
      <c r="B3910" s="693" t="s">
        <v>7484</v>
      </c>
      <c r="C3910" s="667" t="s">
        <v>73</v>
      </c>
      <c r="D3910" s="736" t="s">
        <v>7083</v>
      </c>
      <c r="E3910" s="740">
        <v>6000</v>
      </c>
      <c r="F3910" s="714">
        <v>43254969</v>
      </c>
      <c r="G3910" s="736" t="s">
        <v>7325</v>
      </c>
      <c r="H3910" s="685" t="s">
        <v>2975</v>
      </c>
      <c r="I3910" s="685" t="s">
        <v>6476</v>
      </c>
      <c r="J3910" s="864" t="s">
        <v>7083</v>
      </c>
      <c r="K3910" s="865">
        <v>1</v>
      </c>
      <c r="L3910" s="761">
        <v>10</v>
      </c>
      <c r="M3910" s="866">
        <v>72000</v>
      </c>
      <c r="N3910" s="456">
        <v>0</v>
      </c>
      <c r="O3910" s="761">
        <v>0</v>
      </c>
      <c r="P3910" s="451">
        <v>0</v>
      </c>
      <c r="Q3910" s="323"/>
    </row>
    <row r="3911" spans="1:17" s="770" customFormat="1" ht="24">
      <c r="A3911" s="731" t="s">
        <v>18647</v>
      </c>
      <c r="B3911" s="693" t="s">
        <v>7484</v>
      </c>
      <c r="C3911" s="667" t="s">
        <v>73</v>
      </c>
      <c r="D3911" s="736" t="s">
        <v>6660</v>
      </c>
      <c r="E3911" s="740">
        <v>2800</v>
      </c>
      <c r="F3911" s="714">
        <v>42058721</v>
      </c>
      <c r="G3911" s="736" t="s">
        <v>7326</v>
      </c>
      <c r="H3911" s="685" t="s">
        <v>6615</v>
      </c>
      <c r="I3911" s="685" t="s">
        <v>6615</v>
      </c>
      <c r="J3911" s="864" t="s">
        <v>6660</v>
      </c>
      <c r="K3911" s="865">
        <v>1</v>
      </c>
      <c r="L3911" s="761">
        <v>3</v>
      </c>
      <c r="M3911" s="866">
        <v>8400</v>
      </c>
      <c r="N3911" s="456">
        <v>0</v>
      </c>
      <c r="O3911" s="761">
        <v>0</v>
      </c>
      <c r="P3911" s="451">
        <v>0</v>
      </c>
      <c r="Q3911" s="323"/>
    </row>
    <row r="3912" spans="1:17" s="770" customFormat="1" ht="36">
      <c r="A3912" s="731" t="s">
        <v>18647</v>
      </c>
      <c r="B3912" s="693" t="s">
        <v>7484</v>
      </c>
      <c r="C3912" s="667" t="s">
        <v>73</v>
      </c>
      <c r="D3912" s="736" t="s">
        <v>7327</v>
      </c>
      <c r="E3912" s="740">
        <v>9300</v>
      </c>
      <c r="F3912" s="714">
        <v>41004430</v>
      </c>
      <c r="G3912" s="736" t="s">
        <v>7328</v>
      </c>
      <c r="H3912" s="685" t="s">
        <v>6541</v>
      </c>
      <c r="I3912" s="685" t="s">
        <v>6476</v>
      </c>
      <c r="J3912" s="864" t="s">
        <v>7327</v>
      </c>
      <c r="K3912" s="865">
        <v>1</v>
      </c>
      <c r="L3912" s="761">
        <v>12</v>
      </c>
      <c r="M3912" s="866">
        <v>102300</v>
      </c>
      <c r="N3912" s="456">
        <v>1</v>
      </c>
      <c r="O3912" s="761">
        <v>6</v>
      </c>
      <c r="P3912" s="451">
        <v>57077.599999999999</v>
      </c>
      <c r="Q3912" s="323"/>
    </row>
    <row r="3913" spans="1:17" s="770" customFormat="1" ht="36">
      <c r="A3913" s="731" t="s">
        <v>18647</v>
      </c>
      <c r="B3913" s="693" t="s">
        <v>7484</v>
      </c>
      <c r="C3913" s="667" t="s">
        <v>73</v>
      </c>
      <c r="D3913" s="736" t="s">
        <v>7079</v>
      </c>
      <c r="E3913" s="740">
        <v>2800</v>
      </c>
      <c r="F3913" s="714">
        <v>42982602</v>
      </c>
      <c r="G3913" s="736" t="s">
        <v>7329</v>
      </c>
      <c r="H3913" s="685" t="s">
        <v>6885</v>
      </c>
      <c r="I3913" s="685" t="s">
        <v>6476</v>
      </c>
      <c r="J3913" s="864" t="s">
        <v>7079</v>
      </c>
      <c r="K3913" s="865">
        <v>1</v>
      </c>
      <c r="L3913" s="761">
        <v>12</v>
      </c>
      <c r="M3913" s="866">
        <v>30800</v>
      </c>
      <c r="N3913" s="456">
        <v>1</v>
      </c>
      <c r="O3913" s="761">
        <v>6</v>
      </c>
      <c r="P3913" s="451">
        <v>18077.599999999999</v>
      </c>
      <c r="Q3913" s="323"/>
    </row>
    <row r="3914" spans="1:17" s="770" customFormat="1" ht="24">
      <c r="A3914" s="731" t="s">
        <v>18647</v>
      </c>
      <c r="B3914" s="693" t="s">
        <v>7484</v>
      </c>
      <c r="C3914" s="667" t="s">
        <v>73</v>
      </c>
      <c r="D3914" s="693" t="s">
        <v>6491</v>
      </c>
      <c r="E3914" s="740">
        <v>6000</v>
      </c>
      <c r="F3914" s="714">
        <v>41392272</v>
      </c>
      <c r="G3914" s="736" t="s">
        <v>7330</v>
      </c>
      <c r="H3914" s="685" t="s">
        <v>6699</v>
      </c>
      <c r="I3914" s="685" t="s">
        <v>6476</v>
      </c>
      <c r="J3914" s="829" t="s">
        <v>6491</v>
      </c>
      <c r="K3914" s="865">
        <v>1</v>
      </c>
      <c r="L3914" s="761">
        <v>12</v>
      </c>
      <c r="M3914" s="866">
        <v>72000</v>
      </c>
      <c r="N3914" s="456">
        <v>1</v>
      </c>
      <c r="O3914" s="761">
        <v>6</v>
      </c>
      <c r="P3914" s="451">
        <v>37277.599999999999</v>
      </c>
      <c r="Q3914" s="323"/>
    </row>
    <row r="3915" spans="1:17" s="770" customFormat="1" ht="24">
      <c r="A3915" s="731" t="s">
        <v>18647</v>
      </c>
      <c r="B3915" s="693" t="s">
        <v>7484</v>
      </c>
      <c r="C3915" s="667" t="s">
        <v>73</v>
      </c>
      <c r="D3915" s="693" t="s">
        <v>7331</v>
      </c>
      <c r="E3915" s="740">
        <v>11000</v>
      </c>
      <c r="F3915" s="714">
        <v>40828819</v>
      </c>
      <c r="G3915" s="736" t="s">
        <v>7332</v>
      </c>
      <c r="H3915" s="685" t="s">
        <v>6541</v>
      </c>
      <c r="I3915" s="685" t="s">
        <v>6476</v>
      </c>
      <c r="J3915" s="864" t="s">
        <v>7331</v>
      </c>
      <c r="K3915" s="865">
        <v>1</v>
      </c>
      <c r="L3915" s="761">
        <v>12</v>
      </c>
      <c r="M3915" s="866">
        <v>132000</v>
      </c>
      <c r="N3915" s="456">
        <v>1</v>
      </c>
      <c r="O3915" s="761">
        <v>6</v>
      </c>
      <c r="P3915" s="451">
        <v>67277.600000000006</v>
      </c>
      <c r="Q3915" s="323"/>
    </row>
    <row r="3916" spans="1:17" s="770" customFormat="1" ht="24">
      <c r="A3916" s="731" t="s">
        <v>18647</v>
      </c>
      <c r="B3916" s="693" t="s">
        <v>7484</v>
      </c>
      <c r="C3916" s="667" t="s">
        <v>73</v>
      </c>
      <c r="D3916" s="693" t="s">
        <v>7333</v>
      </c>
      <c r="E3916" s="740">
        <v>12500</v>
      </c>
      <c r="F3916" s="714">
        <v>20020722</v>
      </c>
      <c r="G3916" s="736" t="s">
        <v>7334</v>
      </c>
      <c r="H3916" s="685" t="s">
        <v>6541</v>
      </c>
      <c r="I3916" s="685" t="s">
        <v>6476</v>
      </c>
      <c r="J3916" s="864" t="s">
        <v>7333</v>
      </c>
      <c r="K3916" s="865">
        <v>1</v>
      </c>
      <c r="L3916" s="761">
        <v>12</v>
      </c>
      <c r="M3916" s="866">
        <v>150000</v>
      </c>
      <c r="N3916" s="456">
        <v>1</v>
      </c>
      <c r="O3916" s="761">
        <v>1</v>
      </c>
      <c r="P3916" s="451">
        <v>13196.6</v>
      </c>
      <c r="Q3916" s="323"/>
    </row>
    <row r="3917" spans="1:17" s="770" customFormat="1" ht="36">
      <c r="A3917" s="731" t="s">
        <v>18647</v>
      </c>
      <c r="B3917" s="693" t="s">
        <v>7484</v>
      </c>
      <c r="C3917" s="667" t="s">
        <v>73</v>
      </c>
      <c r="D3917" s="693" t="s">
        <v>18266</v>
      </c>
      <c r="E3917" s="740">
        <v>2800</v>
      </c>
      <c r="F3917" s="714">
        <v>41199229</v>
      </c>
      <c r="G3917" s="736" t="s">
        <v>7335</v>
      </c>
      <c r="H3917" s="685" t="s">
        <v>3501</v>
      </c>
      <c r="I3917" s="685" t="s">
        <v>6476</v>
      </c>
      <c r="J3917" s="829" t="s">
        <v>18266</v>
      </c>
      <c r="K3917" s="865">
        <v>1</v>
      </c>
      <c r="L3917" s="761">
        <v>12</v>
      </c>
      <c r="M3917" s="866">
        <v>30800</v>
      </c>
      <c r="N3917" s="456">
        <v>1</v>
      </c>
      <c r="O3917" s="761">
        <v>6</v>
      </c>
      <c r="P3917" s="451">
        <v>18077.599999999999</v>
      </c>
      <c r="Q3917" s="323"/>
    </row>
    <row r="3918" spans="1:17" s="770" customFormat="1" ht="36">
      <c r="A3918" s="731" t="s">
        <v>18647</v>
      </c>
      <c r="B3918" s="693" t="s">
        <v>7484</v>
      </c>
      <c r="C3918" s="667" t="s">
        <v>73</v>
      </c>
      <c r="D3918" s="693" t="s">
        <v>18266</v>
      </c>
      <c r="E3918" s="740">
        <v>2800</v>
      </c>
      <c r="F3918" s="714">
        <v>42640112</v>
      </c>
      <c r="G3918" s="736" t="s">
        <v>7336</v>
      </c>
      <c r="H3918" s="685" t="s">
        <v>1342</v>
      </c>
      <c r="I3918" s="685" t="s">
        <v>6476</v>
      </c>
      <c r="J3918" s="829" t="s">
        <v>18266</v>
      </c>
      <c r="K3918" s="865">
        <v>1</v>
      </c>
      <c r="L3918" s="761">
        <v>12</v>
      </c>
      <c r="M3918" s="866">
        <v>30800</v>
      </c>
      <c r="N3918" s="456">
        <v>1</v>
      </c>
      <c r="O3918" s="761">
        <v>6</v>
      </c>
      <c r="P3918" s="451">
        <v>18077.599999999999</v>
      </c>
      <c r="Q3918" s="323"/>
    </row>
    <row r="3919" spans="1:17" s="770" customFormat="1" ht="24">
      <c r="A3919" s="731" t="s">
        <v>18647</v>
      </c>
      <c r="B3919" s="693" t="s">
        <v>7484</v>
      </c>
      <c r="C3919" s="667" t="s">
        <v>73</v>
      </c>
      <c r="D3919" s="693" t="s">
        <v>18292</v>
      </c>
      <c r="E3919" s="740">
        <v>6000</v>
      </c>
      <c r="F3919" s="714">
        <v>41975554</v>
      </c>
      <c r="G3919" s="736" t="s">
        <v>7337</v>
      </c>
      <c r="H3919" s="685" t="s">
        <v>4175</v>
      </c>
      <c r="I3919" s="685" t="s">
        <v>6476</v>
      </c>
      <c r="J3919" s="829" t="s">
        <v>18292</v>
      </c>
      <c r="K3919" s="865">
        <v>1</v>
      </c>
      <c r="L3919" s="761">
        <v>12</v>
      </c>
      <c r="M3919" s="866">
        <v>66000</v>
      </c>
      <c r="N3919" s="456">
        <v>1</v>
      </c>
      <c r="O3919" s="761">
        <v>6</v>
      </c>
      <c r="P3919" s="451">
        <v>37277.599999999999</v>
      </c>
      <c r="Q3919" s="323"/>
    </row>
    <row r="3920" spans="1:17" s="770" customFormat="1" ht="24">
      <c r="A3920" s="731" t="s">
        <v>18647</v>
      </c>
      <c r="B3920" s="693" t="s">
        <v>7484</v>
      </c>
      <c r="C3920" s="667" t="s">
        <v>73</v>
      </c>
      <c r="D3920" s="693" t="s">
        <v>7338</v>
      </c>
      <c r="E3920" s="740">
        <v>7200</v>
      </c>
      <c r="F3920" s="714">
        <v>42123671</v>
      </c>
      <c r="G3920" s="736" t="s">
        <v>7339</v>
      </c>
      <c r="H3920" s="685" t="s">
        <v>6578</v>
      </c>
      <c r="I3920" s="685" t="s">
        <v>6476</v>
      </c>
      <c r="J3920" s="864" t="s">
        <v>7338</v>
      </c>
      <c r="K3920" s="865">
        <v>1</v>
      </c>
      <c r="L3920" s="761">
        <v>12</v>
      </c>
      <c r="M3920" s="866">
        <v>79200</v>
      </c>
      <c r="N3920" s="456">
        <v>1</v>
      </c>
      <c r="O3920" s="761">
        <v>6</v>
      </c>
      <c r="P3920" s="451">
        <v>44477.599999999999</v>
      </c>
      <c r="Q3920" s="323"/>
    </row>
    <row r="3921" spans="1:17" s="770" customFormat="1" ht="36">
      <c r="A3921" s="731" t="s">
        <v>18647</v>
      </c>
      <c r="B3921" s="693" t="s">
        <v>7484</v>
      </c>
      <c r="C3921" s="667" t="s">
        <v>73</v>
      </c>
      <c r="D3921" s="693" t="s">
        <v>7071</v>
      </c>
      <c r="E3921" s="740">
        <v>4200</v>
      </c>
      <c r="F3921" s="714">
        <v>43157507</v>
      </c>
      <c r="G3921" s="736" t="s">
        <v>7340</v>
      </c>
      <c r="H3921" s="685" t="s">
        <v>4261</v>
      </c>
      <c r="I3921" s="685" t="s">
        <v>6476</v>
      </c>
      <c r="J3921" s="864" t="s">
        <v>7071</v>
      </c>
      <c r="K3921" s="865">
        <v>1</v>
      </c>
      <c r="L3921" s="761">
        <v>12</v>
      </c>
      <c r="M3921" s="866">
        <v>46200</v>
      </c>
      <c r="N3921" s="456">
        <v>1</v>
      </c>
      <c r="O3921" s="761">
        <v>6</v>
      </c>
      <c r="P3921" s="451">
        <v>26477.599999999999</v>
      </c>
      <c r="Q3921" s="323"/>
    </row>
    <row r="3922" spans="1:17" s="770" customFormat="1" ht="36">
      <c r="A3922" s="731" t="s">
        <v>18647</v>
      </c>
      <c r="B3922" s="693" t="s">
        <v>7484</v>
      </c>
      <c r="C3922" s="667" t="s">
        <v>73</v>
      </c>
      <c r="D3922" s="693" t="s">
        <v>18274</v>
      </c>
      <c r="E3922" s="740">
        <v>9300</v>
      </c>
      <c r="F3922" s="714">
        <v>42776507</v>
      </c>
      <c r="G3922" s="736" t="s">
        <v>7341</v>
      </c>
      <c r="H3922" s="685" t="s">
        <v>1688</v>
      </c>
      <c r="I3922" s="685" t="s">
        <v>6476</v>
      </c>
      <c r="J3922" s="829" t="s">
        <v>18274</v>
      </c>
      <c r="K3922" s="865">
        <v>1</v>
      </c>
      <c r="L3922" s="761">
        <v>6</v>
      </c>
      <c r="M3922" s="866">
        <v>55800</v>
      </c>
      <c r="N3922" s="456">
        <v>1</v>
      </c>
      <c r="O3922" s="761">
        <v>1</v>
      </c>
      <c r="P3922" s="451">
        <v>9996.6</v>
      </c>
      <c r="Q3922" s="323"/>
    </row>
    <row r="3923" spans="1:17" s="770" customFormat="1" ht="24">
      <c r="A3923" s="731" t="s">
        <v>18647</v>
      </c>
      <c r="B3923" s="693" t="s">
        <v>7484</v>
      </c>
      <c r="C3923" s="667" t="s">
        <v>73</v>
      </c>
      <c r="D3923" s="736" t="s">
        <v>4256</v>
      </c>
      <c r="E3923" s="740">
        <v>4200</v>
      </c>
      <c r="F3923" s="714">
        <v>43824597</v>
      </c>
      <c r="G3923" s="736" t="s">
        <v>7342</v>
      </c>
      <c r="H3923" s="685" t="s">
        <v>888</v>
      </c>
      <c r="I3923" s="685" t="s">
        <v>6476</v>
      </c>
      <c r="J3923" s="864" t="s">
        <v>4256</v>
      </c>
      <c r="K3923" s="865">
        <v>1</v>
      </c>
      <c r="L3923" s="761">
        <v>3</v>
      </c>
      <c r="M3923" s="866">
        <v>12600</v>
      </c>
      <c r="N3923" s="456">
        <v>1</v>
      </c>
      <c r="O3923" s="761">
        <v>6</v>
      </c>
      <c r="P3923" s="451">
        <v>26477.599999999999</v>
      </c>
      <c r="Q3923" s="323"/>
    </row>
    <row r="3924" spans="1:17" s="770" customFormat="1" ht="24">
      <c r="A3924" s="731" t="s">
        <v>18647</v>
      </c>
      <c r="B3924" s="693" t="s">
        <v>7484</v>
      </c>
      <c r="C3924" s="667" t="s">
        <v>73</v>
      </c>
      <c r="D3924" s="736" t="s">
        <v>4256</v>
      </c>
      <c r="E3924" s="740">
        <v>4200</v>
      </c>
      <c r="F3924" s="714">
        <v>42792972</v>
      </c>
      <c r="G3924" s="736" t="s">
        <v>7343</v>
      </c>
      <c r="H3924" s="685" t="s">
        <v>888</v>
      </c>
      <c r="I3924" s="685" t="s">
        <v>6476</v>
      </c>
      <c r="J3924" s="864" t="s">
        <v>4256</v>
      </c>
      <c r="K3924" s="865">
        <v>1</v>
      </c>
      <c r="L3924" s="761">
        <v>3</v>
      </c>
      <c r="M3924" s="866">
        <v>12600</v>
      </c>
      <c r="N3924" s="456">
        <v>1</v>
      </c>
      <c r="O3924" s="761">
        <v>6</v>
      </c>
      <c r="P3924" s="451">
        <v>26477.599999999999</v>
      </c>
      <c r="Q3924" s="323"/>
    </row>
    <row r="3925" spans="1:17" s="770" customFormat="1" ht="24">
      <c r="A3925" s="731" t="s">
        <v>18647</v>
      </c>
      <c r="B3925" s="693" t="s">
        <v>7484</v>
      </c>
      <c r="C3925" s="667" t="s">
        <v>73</v>
      </c>
      <c r="D3925" s="736" t="s">
        <v>6543</v>
      </c>
      <c r="E3925" s="740">
        <v>6000</v>
      </c>
      <c r="F3925" s="714">
        <v>45758786</v>
      </c>
      <c r="G3925" s="736" t="s">
        <v>7344</v>
      </c>
      <c r="H3925" s="685" t="s">
        <v>1688</v>
      </c>
      <c r="I3925" s="685" t="s">
        <v>6476</v>
      </c>
      <c r="J3925" s="864" t="s">
        <v>6543</v>
      </c>
      <c r="K3925" s="865">
        <v>1</v>
      </c>
      <c r="L3925" s="761">
        <v>3</v>
      </c>
      <c r="M3925" s="866">
        <v>18000</v>
      </c>
      <c r="N3925" s="456">
        <v>1</v>
      </c>
      <c r="O3925" s="761">
        <v>6</v>
      </c>
      <c r="P3925" s="451">
        <v>37277.599999999999</v>
      </c>
      <c r="Q3925" s="323"/>
    </row>
    <row r="3926" spans="1:17" s="770" customFormat="1" ht="24">
      <c r="A3926" s="731" t="s">
        <v>18647</v>
      </c>
      <c r="B3926" s="693" t="s">
        <v>7484</v>
      </c>
      <c r="C3926" s="667" t="s">
        <v>73</v>
      </c>
      <c r="D3926" s="736" t="s">
        <v>1514</v>
      </c>
      <c r="E3926" s="740">
        <v>4200</v>
      </c>
      <c r="F3926" s="714">
        <v>47638292</v>
      </c>
      <c r="G3926" s="736" t="s">
        <v>7345</v>
      </c>
      <c r="H3926" s="685" t="s">
        <v>888</v>
      </c>
      <c r="I3926" s="685" t="s">
        <v>6476</v>
      </c>
      <c r="J3926" s="864" t="s">
        <v>1514</v>
      </c>
      <c r="K3926" s="865">
        <v>1</v>
      </c>
      <c r="L3926" s="761">
        <v>3</v>
      </c>
      <c r="M3926" s="866">
        <v>12600</v>
      </c>
      <c r="N3926" s="456">
        <v>1</v>
      </c>
      <c r="O3926" s="761">
        <v>6</v>
      </c>
      <c r="P3926" s="451">
        <v>26477.599999999999</v>
      </c>
      <c r="Q3926" s="323"/>
    </row>
    <row r="3927" spans="1:17" s="770" customFormat="1" ht="24">
      <c r="A3927" s="731" t="s">
        <v>18647</v>
      </c>
      <c r="B3927" s="693" t="s">
        <v>7484</v>
      </c>
      <c r="C3927" s="667" t="s">
        <v>73</v>
      </c>
      <c r="D3927" s="736" t="s">
        <v>6982</v>
      </c>
      <c r="E3927" s="740">
        <v>7200</v>
      </c>
      <c r="F3927" s="714">
        <v>40673051</v>
      </c>
      <c r="G3927" s="736" t="s">
        <v>7346</v>
      </c>
      <c r="H3927" s="685" t="s">
        <v>6699</v>
      </c>
      <c r="I3927" s="685" t="s">
        <v>6476</v>
      </c>
      <c r="J3927" s="864" t="s">
        <v>6982</v>
      </c>
      <c r="K3927" s="865">
        <v>1</v>
      </c>
      <c r="L3927" s="761">
        <v>9</v>
      </c>
      <c r="M3927" s="866">
        <v>86400</v>
      </c>
      <c r="N3927" s="456">
        <v>0</v>
      </c>
      <c r="O3927" s="761">
        <v>0</v>
      </c>
      <c r="P3927" s="451">
        <v>0</v>
      </c>
      <c r="Q3927" s="323"/>
    </row>
    <row r="3928" spans="1:17" s="770" customFormat="1" ht="24">
      <c r="A3928" s="731" t="s">
        <v>18647</v>
      </c>
      <c r="B3928" s="693" t="s">
        <v>7484</v>
      </c>
      <c r="C3928" s="667" t="s">
        <v>73</v>
      </c>
      <c r="D3928" s="736" t="s">
        <v>6648</v>
      </c>
      <c r="E3928" s="740">
        <v>3600</v>
      </c>
      <c r="F3928" s="714">
        <v>40972716</v>
      </c>
      <c r="G3928" s="736" t="s">
        <v>7347</v>
      </c>
      <c r="H3928" s="685" t="s">
        <v>6615</v>
      </c>
      <c r="I3928" s="685" t="s">
        <v>6615</v>
      </c>
      <c r="J3928" s="864" t="s">
        <v>6648</v>
      </c>
      <c r="K3928" s="865">
        <v>1</v>
      </c>
      <c r="L3928" s="761">
        <v>4</v>
      </c>
      <c r="M3928" s="866">
        <v>14400</v>
      </c>
      <c r="N3928" s="456">
        <v>0</v>
      </c>
      <c r="O3928" s="761">
        <v>0</v>
      </c>
      <c r="P3928" s="451">
        <v>0</v>
      </c>
      <c r="Q3928" s="323"/>
    </row>
    <row r="3929" spans="1:17" s="770" customFormat="1" ht="24">
      <c r="A3929" s="731" t="s">
        <v>18647</v>
      </c>
      <c r="B3929" s="693" t="s">
        <v>7484</v>
      </c>
      <c r="C3929" s="667" t="s">
        <v>73</v>
      </c>
      <c r="D3929" s="736" t="s">
        <v>7348</v>
      </c>
      <c r="E3929" s="740">
        <v>1800</v>
      </c>
      <c r="F3929" s="714">
        <v>42948203</v>
      </c>
      <c r="G3929" s="736" t="s">
        <v>7349</v>
      </c>
      <c r="H3929" s="685" t="s">
        <v>6615</v>
      </c>
      <c r="I3929" s="685" t="s">
        <v>6615</v>
      </c>
      <c r="J3929" s="864" t="s">
        <v>7348</v>
      </c>
      <c r="K3929" s="865">
        <v>1</v>
      </c>
      <c r="L3929" s="761">
        <v>12</v>
      </c>
      <c r="M3929" s="866">
        <v>19800</v>
      </c>
      <c r="N3929" s="456">
        <v>1</v>
      </c>
      <c r="O3929" s="761">
        <v>6</v>
      </c>
      <c r="P3929" s="451">
        <v>12077.6</v>
      </c>
      <c r="Q3929" s="323"/>
    </row>
    <row r="3930" spans="1:17" s="770" customFormat="1" ht="24">
      <c r="A3930" s="731" t="s">
        <v>18647</v>
      </c>
      <c r="B3930" s="693" t="s">
        <v>7484</v>
      </c>
      <c r="C3930" s="667" t="s">
        <v>73</v>
      </c>
      <c r="D3930" s="736" t="s">
        <v>7350</v>
      </c>
      <c r="E3930" s="740">
        <v>4200</v>
      </c>
      <c r="F3930" s="714">
        <v>10792016</v>
      </c>
      <c r="G3930" s="736" t="s">
        <v>7351</v>
      </c>
      <c r="H3930" s="685" t="s">
        <v>1525</v>
      </c>
      <c r="I3930" s="685" t="s">
        <v>6476</v>
      </c>
      <c r="J3930" s="864" t="s">
        <v>7350</v>
      </c>
      <c r="K3930" s="865">
        <v>1</v>
      </c>
      <c r="L3930" s="761">
        <v>12</v>
      </c>
      <c r="M3930" s="866">
        <v>46200</v>
      </c>
      <c r="N3930" s="456">
        <v>1</v>
      </c>
      <c r="O3930" s="761">
        <v>6</v>
      </c>
      <c r="P3930" s="451">
        <v>26477.599999999999</v>
      </c>
      <c r="Q3930" s="323"/>
    </row>
    <row r="3931" spans="1:17" s="770" customFormat="1" ht="36">
      <c r="A3931" s="731" t="s">
        <v>18647</v>
      </c>
      <c r="B3931" s="693" t="s">
        <v>7484</v>
      </c>
      <c r="C3931" s="667" t="s">
        <v>73</v>
      </c>
      <c r="D3931" s="736" t="s">
        <v>7352</v>
      </c>
      <c r="E3931" s="740">
        <v>4200</v>
      </c>
      <c r="F3931" s="714">
        <v>46261983</v>
      </c>
      <c r="G3931" s="736" t="s">
        <v>7353</v>
      </c>
      <c r="H3931" s="685" t="s">
        <v>1525</v>
      </c>
      <c r="I3931" s="685" t="s">
        <v>6476</v>
      </c>
      <c r="J3931" s="864" t="s">
        <v>7352</v>
      </c>
      <c r="K3931" s="865">
        <v>1</v>
      </c>
      <c r="L3931" s="761">
        <v>12</v>
      </c>
      <c r="M3931" s="866">
        <v>46200</v>
      </c>
      <c r="N3931" s="456">
        <v>1</v>
      </c>
      <c r="O3931" s="761">
        <v>6</v>
      </c>
      <c r="P3931" s="451">
        <v>26477.599999999999</v>
      </c>
      <c r="Q3931" s="323"/>
    </row>
    <row r="3932" spans="1:17" s="770" customFormat="1" ht="24">
      <c r="A3932" s="731" t="s">
        <v>18647</v>
      </c>
      <c r="B3932" s="693" t="s">
        <v>7484</v>
      </c>
      <c r="C3932" s="667" t="s">
        <v>73</v>
      </c>
      <c r="D3932" s="736" t="s">
        <v>7354</v>
      </c>
      <c r="E3932" s="740">
        <v>3600</v>
      </c>
      <c r="F3932" s="714">
        <v>70066157</v>
      </c>
      <c r="G3932" s="736" t="s">
        <v>7355</v>
      </c>
      <c r="H3932" s="685" t="s">
        <v>4124</v>
      </c>
      <c r="I3932" s="685" t="s">
        <v>6476</v>
      </c>
      <c r="J3932" s="864" t="s">
        <v>7354</v>
      </c>
      <c r="K3932" s="865">
        <v>1</v>
      </c>
      <c r="L3932" s="761">
        <v>12</v>
      </c>
      <c r="M3932" s="866">
        <v>39600</v>
      </c>
      <c r="N3932" s="456">
        <v>1</v>
      </c>
      <c r="O3932" s="761">
        <v>6</v>
      </c>
      <c r="P3932" s="451">
        <v>22877.599999999999</v>
      </c>
      <c r="Q3932" s="323"/>
    </row>
    <row r="3933" spans="1:17" s="770" customFormat="1" ht="24">
      <c r="A3933" s="731" t="s">
        <v>18647</v>
      </c>
      <c r="B3933" s="693" t="s">
        <v>7484</v>
      </c>
      <c r="C3933" s="667" t="s">
        <v>73</v>
      </c>
      <c r="D3933" s="693" t="s">
        <v>18293</v>
      </c>
      <c r="E3933" s="740">
        <v>11000</v>
      </c>
      <c r="F3933" s="714">
        <v>10299573</v>
      </c>
      <c r="G3933" s="736" t="s">
        <v>7356</v>
      </c>
      <c r="H3933" s="685" t="s">
        <v>1688</v>
      </c>
      <c r="I3933" s="685" t="s">
        <v>6476</v>
      </c>
      <c r="J3933" s="829" t="s">
        <v>18293</v>
      </c>
      <c r="K3933" s="865">
        <v>1</v>
      </c>
      <c r="L3933" s="761">
        <v>12</v>
      </c>
      <c r="M3933" s="866">
        <v>121000</v>
      </c>
      <c r="N3933" s="456">
        <v>1</v>
      </c>
      <c r="O3933" s="761">
        <v>6</v>
      </c>
      <c r="P3933" s="451">
        <v>67277.600000000006</v>
      </c>
      <c r="Q3933" s="323"/>
    </row>
    <row r="3934" spans="1:17" s="770" customFormat="1" ht="36">
      <c r="A3934" s="731" t="s">
        <v>18647</v>
      </c>
      <c r="B3934" s="693" t="s">
        <v>7484</v>
      </c>
      <c r="C3934" s="667" t="s">
        <v>73</v>
      </c>
      <c r="D3934" s="693" t="s">
        <v>18294</v>
      </c>
      <c r="E3934" s="740">
        <v>14000</v>
      </c>
      <c r="F3934" s="714">
        <v>10270369</v>
      </c>
      <c r="G3934" s="736" t="s">
        <v>7357</v>
      </c>
      <c r="H3934" s="685" t="s">
        <v>4261</v>
      </c>
      <c r="I3934" s="685" t="s">
        <v>6476</v>
      </c>
      <c r="J3934" s="829" t="s">
        <v>18294</v>
      </c>
      <c r="K3934" s="865">
        <v>1</v>
      </c>
      <c r="L3934" s="761">
        <v>8</v>
      </c>
      <c r="M3934" s="866">
        <v>112000</v>
      </c>
      <c r="N3934" s="456">
        <v>1</v>
      </c>
      <c r="O3934" s="761">
        <v>6</v>
      </c>
      <c r="P3934" s="451">
        <v>85277.6</v>
      </c>
      <c r="Q3934" s="323"/>
    </row>
    <row r="3935" spans="1:17" s="770" customFormat="1" ht="36">
      <c r="A3935" s="731" t="s">
        <v>18647</v>
      </c>
      <c r="B3935" s="693" t="s">
        <v>7484</v>
      </c>
      <c r="C3935" s="667" t="s">
        <v>73</v>
      </c>
      <c r="D3935" s="693" t="s">
        <v>7071</v>
      </c>
      <c r="E3935" s="740">
        <v>4200</v>
      </c>
      <c r="F3935" s="714">
        <v>46051093</v>
      </c>
      <c r="G3935" s="736" t="s">
        <v>7358</v>
      </c>
      <c r="H3935" s="685" t="s">
        <v>887</v>
      </c>
      <c r="I3935" s="685" t="s">
        <v>6476</v>
      </c>
      <c r="J3935" s="864" t="s">
        <v>7071</v>
      </c>
      <c r="K3935" s="865">
        <v>1</v>
      </c>
      <c r="L3935" s="761">
        <v>12</v>
      </c>
      <c r="M3935" s="866">
        <v>46200</v>
      </c>
      <c r="N3935" s="456">
        <v>1</v>
      </c>
      <c r="O3935" s="761">
        <v>6</v>
      </c>
      <c r="P3935" s="451">
        <v>26477.599999999999</v>
      </c>
      <c r="Q3935" s="323"/>
    </row>
    <row r="3936" spans="1:17" s="770" customFormat="1" ht="36">
      <c r="A3936" s="731" t="s">
        <v>18647</v>
      </c>
      <c r="B3936" s="693" t="s">
        <v>7484</v>
      </c>
      <c r="C3936" s="667" t="s">
        <v>73</v>
      </c>
      <c r="D3936" s="693" t="s">
        <v>18266</v>
      </c>
      <c r="E3936" s="740">
        <v>2800</v>
      </c>
      <c r="F3936" s="714">
        <v>44305754</v>
      </c>
      <c r="G3936" s="736" t="s">
        <v>7359</v>
      </c>
      <c r="H3936" s="685" t="s">
        <v>4124</v>
      </c>
      <c r="I3936" s="685" t="s">
        <v>6476</v>
      </c>
      <c r="J3936" s="829" t="s">
        <v>18266</v>
      </c>
      <c r="K3936" s="865">
        <v>1</v>
      </c>
      <c r="L3936" s="761">
        <v>12</v>
      </c>
      <c r="M3936" s="866">
        <v>33600</v>
      </c>
      <c r="N3936" s="456">
        <v>0</v>
      </c>
      <c r="O3936" s="761">
        <v>0</v>
      </c>
      <c r="P3936" s="451">
        <v>0</v>
      </c>
      <c r="Q3936" s="323"/>
    </row>
    <row r="3937" spans="1:17" s="770" customFormat="1" ht="24">
      <c r="A3937" s="731" t="s">
        <v>18647</v>
      </c>
      <c r="B3937" s="693" t="s">
        <v>7484</v>
      </c>
      <c r="C3937" s="667" t="s">
        <v>73</v>
      </c>
      <c r="D3937" s="693" t="s">
        <v>6563</v>
      </c>
      <c r="E3937" s="740">
        <v>7200</v>
      </c>
      <c r="F3937" s="714">
        <v>7445370</v>
      </c>
      <c r="G3937" s="736" t="s">
        <v>7360</v>
      </c>
      <c r="H3937" s="685" t="s">
        <v>7361</v>
      </c>
      <c r="I3937" s="685" t="s">
        <v>6476</v>
      </c>
      <c r="J3937" s="829" t="s">
        <v>6563</v>
      </c>
      <c r="K3937" s="865">
        <v>1</v>
      </c>
      <c r="L3937" s="761">
        <v>12</v>
      </c>
      <c r="M3937" s="866">
        <v>79200</v>
      </c>
      <c r="N3937" s="456">
        <v>1</v>
      </c>
      <c r="O3937" s="761">
        <v>6</v>
      </c>
      <c r="P3937" s="451">
        <v>44477.599999999999</v>
      </c>
      <c r="Q3937" s="323"/>
    </row>
    <row r="3938" spans="1:17" s="770" customFormat="1" ht="24">
      <c r="A3938" s="731" t="s">
        <v>18647</v>
      </c>
      <c r="B3938" s="693" t="s">
        <v>7484</v>
      </c>
      <c r="C3938" s="667" t="s">
        <v>73</v>
      </c>
      <c r="D3938" s="693" t="s">
        <v>18265</v>
      </c>
      <c r="E3938" s="740">
        <v>7200</v>
      </c>
      <c r="F3938" s="714">
        <v>71241953</v>
      </c>
      <c r="G3938" s="736" t="s">
        <v>7362</v>
      </c>
      <c r="H3938" s="685" t="s">
        <v>1119</v>
      </c>
      <c r="I3938" s="685" t="s">
        <v>6476</v>
      </c>
      <c r="J3938" s="829" t="s">
        <v>18265</v>
      </c>
      <c r="K3938" s="865">
        <v>1</v>
      </c>
      <c r="L3938" s="761">
        <v>9</v>
      </c>
      <c r="M3938" s="866">
        <v>86400</v>
      </c>
      <c r="N3938" s="456">
        <v>0</v>
      </c>
      <c r="O3938" s="761">
        <v>0</v>
      </c>
      <c r="P3938" s="451">
        <v>0</v>
      </c>
      <c r="Q3938" s="323"/>
    </row>
    <row r="3939" spans="1:17" s="770" customFormat="1" ht="36">
      <c r="A3939" s="731" t="s">
        <v>18647</v>
      </c>
      <c r="B3939" s="693" t="s">
        <v>7484</v>
      </c>
      <c r="C3939" s="667" t="s">
        <v>73</v>
      </c>
      <c r="D3939" s="736" t="s">
        <v>7363</v>
      </c>
      <c r="E3939" s="740">
        <v>11000</v>
      </c>
      <c r="F3939" s="714">
        <v>23961486</v>
      </c>
      <c r="G3939" s="736" t="s">
        <v>7364</v>
      </c>
      <c r="H3939" s="685" t="s">
        <v>1696</v>
      </c>
      <c r="I3939" s="685" t="s">
        <v>6476</v>
      </c>
      <c r="J3939" s="864" t="s">
        <v>7363</v>
      </c>
      <c r="K3939" s="865">
        <v>1</v>
      </c>
      <c r="L3939" s="761">
        <v>12</v>
      </c>
      <c r="M3939" s="866">
        <v>121000</v>
      </c>
      <c r="N3939" s="456">
        <v>1</v>
      </c>
      <c r="O3939" s="761">
        <v>6</v>
      </c>
      <c r="P3939" s="451">
        <v>67277.600000000006</v>
      </c>
      <c r="Q3939" s="323"/>
    </row>
    <row r="3940" spans="1:17" s="770" customFormat="1" ht="36">
      <c r="A3940" s="731" t="s">
        <v>18647</v>
      </c>
      <c r="B3940" s="693" t="s">
        <v>7484</v>
      </c>
      <c r="C3940" s="667" t="s">
        <v>73</v>
      </c>
      <c r="D3940" s="736" t="s">
        <v>7365</v>
      </c>
      <c r="E3940" s="740">
        <v>9300</v>
      </c>
      <c r="F3940" s="714">
        <v>70757075</v>
      </c>
      <c r="G3940" s="736" t="s">
        <v>7366</v>
      </c>
      <c r="H3940" s="685" t="s">
        <v>7123</v>
      </c>
      <c r="I3940" s="685" t="s">
        <v>6476</v>
      </c>
      <c r="J3940" s="864" t="s">
        <v>7365</v>
      </c>
      <c r="K3940" s="865">
        <v>1</v>
      </c>
      <c r="L3940" s="761">
        <v>12</v>
      </c>
      <c r="M3940" s="866">
        <v>111600</v>
      </c>
      <c r="N3940" s="456">
        <v>1</v>
      </c>
      <c r="O3940" s="761">
        <v>6</v>
      </c>
      <c r="P3940" s="451">
        <v>57077.599999999999</v>
      </c>
      <c r="Q3940" s="323"/>
    </row>
    <row r="3941" spans="1:17" s="770" customFormat="1" ht="24">
      <c r="A3941" s="731" t="s">
        <v>18647</v>
      </c>
      <c r="B3941" s="693" t="s">
        <v>7484</v>
      </c>
      <c r="C3941" s="667" t="s">
        <v>73</v>
      </c>
      <c r="D3941" s="736" t="s">
        <v>6495</v>
      </c>
      <c r="E3941" s="740">
        <v>9300</v>
      </c>
      <c r="F3941" s="714">
        <v>45035968</v>
      </c>
      <c r="G3941" s="736" t="s">
        <v>7367</v>
      </c>
      <c r="H3941" s="685" t="s">
        <v>7123</v>
      </c>
      <c r="I3941" s="685" t="s">
        <v>6476</v>
      </c>
      <c r="J3941" s="864" t="s">
        <v>6495</v>
      </c>
      <c r="K3941" s="865">
        <v>1</v>
      </c>
      <c r="L3941" s="761">
        <v>4</v>
      </c>
      <c r="M3941" s="866">
        <v>37200</v>
      </c>
      <c r="N3941" s="456">
        <v>0</v>
      </c>
      <c r="O3941" s="761">
        <v>0</v>
      </c>
      <c r="P3941" s="451">
        <v>0</v>
      </c>
      <c r="Q3941" s="323"/>
    </row>
    <row r="3942" spans="1:17" s="770" customFormat="1" ht="36">
      <c r="A3942" s="731" t="s">
        <v>18647</v>
      </c>
      <c r="B3942" s="693" t="s">
        <v>7484</v>
      </c>
      <c r="C3942" s="667" t="s">
        <v>73</v>
      </c>
      <c r="D3942" s="736" t="s">
        <v>7368</v>
      </c>
      <c r="E3942" s="740">
        <v>4200</v>
      </c>
      <c r="F3942" s="714">
        <v>77667049</v>
      </c>
      <c r="G3942" s="736" t="s">
        <v>7369</v>
      </c>
      <c r="H3942" s="685" t="s">
        <v>7198</v>
      </c>
      <c r="I3942" s="685" t="s">
        <v>6476</v>
      </c>
      <c r="J3942" s="864" t="s">
        <v>7368</v>
      </c>
      <c r="K3942" s="865">
        <v>1</v>
      </c>
      <c r="L3942" s="761">
        <v>9</v>
      </c>
      <c r="M3942" s="866">
        <v>37800</v>
      </c>
      <c r="N3942" s="456">
        <v>1</v>
      </c>
      <c r="O3942" s="761">
        <v>6</v>
      </c>
      <c r="P3942" s="451">
        <v>26477.599999999999</v>
      </c>
      <c r="Q3942" s="323"/>
    </row>
    <row r="3943" spans="1:17" s="770" customFormat="1" ht="36">
      <c r="A3943" s="731" t="s">
        <v>18647</v>
      </c>
      <c r="B3943" s="693" t="s">
        <v>7484</v>
      </c>
      <c r="C3943" s="667" t="s">
        <v>73</v>
      </c>
      <c r="D3943" s="736" t="s">
        <v>7370</v>
      </c>
      <c r="E3943" s="740">
        <v>6000</v>
      </c>
      <c r="F3943" s="714">
        <v>70433009</v>
      </c>
      <c r="G3943" s="736" t="s">
        <v>7371</v>
      </c>
      <c r="H3943" s="685" t="s">
        <v>7123</v>
      </c>
      <c r="I3943" s="685" t="s">
        <v>6476</v>
      </c>
      <c r="J3943" s="864" t="s">
        <v>7370</v>
      </c>
      <c r="K3943" s="865">
        <v>1</v>
      </c>
      <c r="L3943" s="761">
        <v>9</v>
      </c>
      <c r="M3943" s="866">
        <v>54000</v>
      </c>
      <c r="N3943" s="456">
        <v>1</v>
      </c>
      <c r="O3943" s="761">
        <v>6</v>
      </c>
      <c r="P3943" s="451">
        <v>37277.599999999999</v>
      </c>
      <c r="Q3943" s="323"/>
    </row>
    <row r="3944" spans="1:17" s="770" customFormat="1" ht="24">
      <c r="A3944" s="731" t="s">
        <v>18647</v>
      </c>
      <c r="B3944" s="693" t="s">
        <v>7484</v>
      </c>
      <c r="C3944" s="667" t="s">
        <v>73</v>
      </c>
      <c r="D3944" s="736" t="s">
        <v>4256</v>
      </c>
      <c r="E3944" s="740">
        <v>4200</v>
      </c>
      <c r="F3944" s="714">
        <v>45651291</v>
      </c>
      <c r="G3944" s="736" t="s">
        <v>7372</v>
      </c>
      <c r="H3944" s="685" t="s">
        <v>1401</v>
      </c>
      <c r="I3944" s="685" t="s">
        <v>6476</v>
      </c>
      <c r="J3944" s="864" t="s">
        <v>4256</v>
      </c>
      <c r="K3944" s="865">
        <v>1</v>
      </c>
      <c r="L3944" s="761">
        <v>3</v>
      </c>
      <c r="M3944" s="866">
        <v>12600</v>
      </c>
      <c r="N3944" s="456">
        <v>1</v>
      </c>
      <c r="O3944" s="761">
        <v>6</v>
      </c>
      <c r="P3944" s="451">
        <v>26477.599999999999</v>
      </c>
      <c r="Q3944" s="323"/>
    </row>
    <row r="3945" spans="1:17" s="770" customFormat="1" ht="24">
      <c r="A3945" s="731" t="s">
        <v>18647</v>
      </c>
      <c r="B3945" s="693" t="s">
        <v>7484</v>
      </c>
      <c r="C3945" s="667" t="s">
        <v>73</v>
      </c>
      <c r="D3945" s="736" t="s">
        <v>7149</v>
      </c>
      <c r="E3945" s="740">
        <v>6000</v>
      </c>
      <c r="F3945" s="714">
        <v>41424698</v>
      </c>
      <c r="G3945" s="736" t="s">
        <v>7373</v>
      </c>
      <c r="H3945" s="685" t="s">
        <v>7198</v>
      </c>
      <c r="I3945" s="685" t="s">
        <v>6476</v>
      </c>
      <c r="J3945" s="864" t="s">
        <v>7149</v>
      </c>
      <c r="K3945" s="865">
        <v>1</v>
      </c>
      <c r="L3945" s="761">
        <v>1</v>
      </c>
      <c r="M3945" s="866">
        <v>6000</v>
      </c>
      <c r="N3945" s="456">
        <v>1</v>
      </c>
      <c r="O3945" s="761">
        <v>6</v>
      </c>
      <c r="P3945" s="451">
        <v>37277.599999999999</v>
      </c>
      <c r="Q3945" s="323"/>
    </row>
    <row r="3946" spans="1:17" s="770" customFormat="1" ht="36">
      <c r="A3946" s="731" t="s">
        <v>18647</v>
      </c>
      <c r="B3946" s="693" t="s">
        <v>7484</v>
      </c>
      <c r="C3946" s="667" t="s">
        <v>73</v>
      </c>
      <c r="D3946" s="693" t="s">
        <v>6902</v>
      </c>
      <c r="E3946" s="740">
        <v>6000</v>
      </c>
      <c r="F3946" s="714">
        <v>10730054</v>
      </c>
      <c r="G3946" s="736" t="s">
        <v>7374</v>
      </c>
      <c r="H3946" s="685" t="s">
        <v>7375</v>
      </c>
      <c r="I3946" s="685" t="s">
        <v>6476</v>
      </c>
      <c r="J3946" s="829" t="s">
        <v>6902</v>
      </c>
      <c r="K3946" s="865">
        <v>1</v>
      </c>
      <c r="L3946" s="761">
        <v>12</v>
      </c>
      <c r="M3946" s="866">
        <v>66000</v>
      </c>
      <c r="N3946" s="456">
        <v>1</v>
      </c>
      <c r="O3946" s="761">
        <v>6</v>
      </c>
      <c r="P3946" s="451">
        <v>37277.599999999999</v>
      </c>
      <c r="Q3946" s="323"/>
    </row>
    <row r="3947" spans="1:17" s="770" customFormat="1" ht="24">
      <c r="A3947" s="731" t="s">
        <v>18647</v>
      </c>
      <c r="B3947" s="693" t="s">
        <v>7484</v>
      </c>
      <c r="C3947" s="667" t="s">
        <v>73</v>
      </c>
      <c r="D3947" s="736" t="s">
        <v>7376</v>
      </c>
      <c r="E3947" s="740">
        <v>7200</v>
      </c>
      <c r="F3947" s="714">
        <v>47498614</v>
      </c>
      <c r="G3947" s="736" t="s">
        <v>7377</v>
      </c>
      <c r="H3947" s="685" t="s">
        <v>4124</v>
      </c>
      <c r="I3947" s="685" t="s">
        <v>6476</v>
      </c>
      <c r="J3947" s="864" t="s">
        <v>7376</v>
      </c>
      <c r="K3947" s="865">
        <v>1</v>
      </c>
      <c r="L3947" s="761">
        <v>12</v>
      </c>
      <c r="M3947" s="866">
        <v>79200</v>
      </c>
      <c r="N3947" s="456">
        <v>1</v>
      </c>
      <c r="O3947" s="761">
        <v>6</v>
      </c>
      <c r="P3947" s="451">
        <v>44477.599999999999</v>
      </c>
      <c r="Q3947" s="323"/>
    </row>
    <row r="3948" spans="1:17" s="770" customFormat="1" ht="24">
      <c r="A3948" s="731" t="s">
        <v>18647</v>
      </c>
      <c r="B3948" s="693" t="s">
        <v>7484</v>
      </c>
      <c r="C3948" s="667" t="s">
        <v>73</v>
      </c>
      <c r="D3948" s="736" t="s">
        <v>7378</v>
      </c>
      <c r="E3948" s="740">
        <v>6000</v>
      </c>
      <c r="F3948" s="714">
        <v>45500733</v>
      </c>
      <c r="G3948" s="736" t="s">
        <v>7379</v>
      </c>
      <c r="H3948" s="685" t="s">
        <v>7380</v>
      </c>
      <c r="I3948" s="685" t="s">
        <v>6476</v>
      </c>
      <c r="J3948" s="864" t="s">
        <v>7378</v>
      </c>
      <c r="K3948" s="865">
        <v>1</v>
      </c>
      <c r="L3948" s="761">
        <v>12</v>
      </c>
      <c r="M3948" s="866">
        <v>66000</v>
      </c>
      <c r="N3948" s="456">
        <v>1</v>
      </c>
      <c r="O3948" s="761">
        <v>6</v>
      </c>
      <c r="P3948" s="451">
        <v>37277.599999999999</v>
      </c>
      <c r="Q3948" s="323"/>
    </row>
    <row r="3949" spans="1:17" s="770" customFormat="1" ht="60">
      <c r="A3949" s="731" t="s">
        <v>18647</v>
      </c>
      <c r="B3949" s="693" t="s">
        <v>7484</v>
      </c>
      <c r="C3949" s="667" t="s">
        <v>73</v>
      </c>
      <c r="D3949" s="736" t="s">
        <v>7381</v>
      </c>
      <c r="E3949" s="740">
        <v>9300</v>
      </c>
      <c r="F3949" s="714">
        <v>43443962</v>
      </c>
      <c r="G3949" s="736" t="s">
        <v>7382</v>
      </c>
      <c r="H3949" s="685" t="s">
        <v>7383</v>
      </c>
      <c r="I3949" s="685" t="s">
        <v>6476</v>
      </c>
      <c r="J3949" s="864" t="s">
        <v>7381</v>
      </c>
      <c r="K3949" s="865">
        <v>1</v>
      </c>
      <c r="L3949" s="761">
        <v>11</v>
      </c>
      <c r="M3949" s="866">
        <v>102300</v>
      </c>
      <c r="N3949" s="456">
        <v>1</v>
      </c>
      <c r="O3949" s="761">
        <v>6</v>
      </c>
      <c r="P3949" s="451">
        <v>57077.599999999999</v>
      </c>
      <c r="Q3949" s="323"/>
    </row>
    <row r="3950" spans="1:17" s="770" customFormat="1" ht="36">
      <c r="A3950" s="731" t="s">
        <v>18647</v>
      </c>
      <c r="B3950" s="693" t="s">
        <v>7484</v>
      </c>
      <c r="C3950" s="667" t="s">
        <v>73</v>
      </c>
      <c r="D3950" s="736" t="s">
        <v>6807</v>
      </c>
      <c r="E3950" s="740">
        <v>6000</v>
      </c>
      <c r="F3950" s="714">
        <v>46856064</v>
      </c>
      <c r="G3950" s="736" t="s">
        <v>7384</v>
      </c>
      <c r="H3950" s="685" t="s">
        <v>4193</v>
      </c>
      <c r="I3950" s="685" t="s">
        <v>6476</v>
      </c>
      <c r="J3950" s="864" t="s">
        <v>6807</v>
      </c>
      <c r="K3950" s="865">
        <v>1</v>
      </c>
      <c r="L3950" s="761">
        <v>7</v>
      </c>
      <c r="M3950" s="866">
        <v>42000</v>
      </c>
      <c r="N3950" s="456">
        <v>1</v>
      </c>
      <c r="O3950" s="761">
        <v>6</v>
      </c>
      <c r="P3950" s="451">
        <v>37277.599999999999</v>
      </c>
      <c r="Q3950" s="323"/>
    </row>
    <row r="3951" spans="1:17" s="770" customFormat="1" ht="36">
      <c r="A3951" s="731" t="s">
        <v>18647</v>
      </c>
      <c r="B3951" s="693" t="s">
        <v>7484</v>
      </c>
      <c r="C3951" s="667" t="s">
        <v>73</v>
      </c>
      <c r="D3951" s="736" t="s">
        <v>6569</v>
      </c>
      <c r="E3951" s="740">
        <v>11000</v>
      </c>
      <c r="F3951" s="714">
        <v>40553719</v>
      </c>
      <c r="G3951" s="736" t="s">
        <v>7385</v>
      </c>
      <c r="H3951" s="685" t="s">
        <v>7361</v>
      </c>
      <c r="I3951" s="685" t="s">
        <v>6476</v>
      </c>
      <c r="J3951" s="864" t="s">
        <v>6569</v>
      </c>
      <c r="K3951" s="865">
        <v>1</v>
      </c>
      <c r="L3951" s="761">
        <v>6</v>
      </c>
      <c r="M3951" s="866">
        <v>66000</v>
      </c>
      <c r="N3951" s="456">
        <v>1</v>
      </c>
      <c r="O3951" s="761">
        <v>6</v>
      </c>
      <c r="P3951" s="451">
        <v>67277.600000000006</v>
      </c>
      <c r="Q3951" s="323"/>
    </row>
    <row r="3952" spans="1:17" s="770" customFormat="1" ht="36">
      <c r="A3952" s="731" t="s">
        <v>18647</v>
      </c>
      <c r="B3952" s="693" t="s">
        <v>7484</v>
      </c>
      <c r="C3952" s="667" t="s">
        <v>73</v>
      </c>
      <c r="D3952" s="736" t="s">
        <v>6606</v>
      </c>
      <c r="E3952" s="740">
        <v>9300</v>
      </c>
      <c r="F3952" s="714">
        <v>46788527</v>
      </c>
      <c r="G3952" s="736" t="s">
        <v>7386</v>
      </c>
      <c r="H3952" s="685" t="s">
        <v>1688</v>
      </c>
      <c r="I3952" s="685" t="s">
        <v>6476</v>
      </c>
      <c r="J3952" s="864" t="s">
        <v>6606</v>
      </c>
      <c r="K3952" s="865">
        <v>1</v>
      </c>
      <c r="L3952" s="761">
        <v>3</v>
      </c>
      <c r="M3952" s="866">
        <v>27900</v>
      </c>
      <c r="N3952" s="456">
        <v>1</v>
      </c>
      <c r="O3952" s="761">
        <v>6</v>
      </c>
      <c r="P3952" s="451">
        <v>57077.599999999999</v>
      </c>
      <c r="Q3952" s="323"/>
    </row>
    <row r="3953" spans="1:17" s="770" customFormat="1" ht="36">
      <c r="A3953" s="731" t="s">
        <v>18647</v>
      </c>
      <c r="B3953" s="693" t="s">
        <v>7484</v>
      </c>
      <c r="C3953" s="667" t="s">
        <v>73</v>
      </c>
      <c r="D3953" s="736" t="s">
        <v>7079</v>
      </c>
      <c r="E3953" s="740">
        <v>2800</v>
      </c>
      <c r="F3953" s="714">
        <v>42329375</v>
      </c>
      <c r="G3953" s="736" t="s">
        <v>7387</v>
      </c>
      <c r="H3953" s="685" t="s">
        <v>7388</v>
      </c>
      <c r="I3953" s="685" t="s">
        <v>6476</v>
      </c>
      <c r="J3953" s="864" t="s">
        <v>7079</v>
      </c>
      <c r="K3953" s="865">
        <v>1</v>
      </c>
      <c r="L3953" s="761">
        <v>12</v>
      </c>
      <c r="M3953" s="866">
        <v>30800</v>
      </c>
      <c r="N3953" s="456">
        <v>1</v>
      </c>
      <c r="O3953" s="761">
        <v>6</v>
      </c>
      <c r="P3953" s="451">
        <v>18077.599999999999</v>
      </c>
      <c r="Q3953" s="323"/>
    </row>
    <row r="3954" spans="1:17" s="770" customFormat="1" ht="36">
      <c r="A3954" s="731" t="s">
        <v>18647</v>
      </c>
      <c r="B3954" s="693" t="s">
        <v>7484</v>
      </c>
      <c r="C3954" s="667" t="s">
        <v>73</v>
      </c>
      <c r="D3954" s="736" t="s">
        <v>7363</v>
      </c>
      <c r="E3954" s="740">
        <v>11000</v>
      </c>
      <c r="F3954" s="714">
        <v>43532859</v>
      </c>
      <c r="G3954" s="736" t="s">
        <v>7389</v>
      </c>
      <c r="H3954" s="685" t="s">
        <v>7123</v>
      </c>
      <c r="I3954" s="685" t="s">
        <v>6476</v>
      </c>
      <c r="J3954" s="864" t="s">
        <v>7363</v>
      </c>
      <c r="K3954" s="865">
        <v>1</v>
      </c>
      <c r="L3954" s="761">
        <v>12</v>
      </c>
      <c r="M3954" s="866">
        <v>132000</v>
      </c>
      <c r="N3954" s="456">
        <v>1</v>
      </c>
      <c r="O3954" s="761">
        <v>6</v>
      </c>
      <c r="P3954" s="451">
        <v>67277.600000000006</v>
      </c>
      <c r="Q3954" s="323"/>
    </row>
    <row r="3955" spans="1:17" s="770" customFormat="1" ht="24">
      <c r="A3955" s="731" t="s">
        <v>18647</v>
      </c>
      <c r="B3955" s="693" t="s">
        <v>7484</v>
      </c>
      <c r="C3955" s="667" t="s">
        <v>73</v>
      </c>
      <c r="D3955" s="736" t="s">
        <v>1514</v>
      </c>
      <c r="E3955" s="740">
        <v>4200</v>
      </c>
      <c r="F3955" s="714">
        <v>45193328</v>
      </c>
      <c r="G3955" s="736" t="s">
        <v>7390</v>
      </c>
      <c r="H3955" s="685" t="s">
        <v>888</v>
      </c>
      <c r="I3955" s="685" t="s">
        <v>6476</v>
      </c>
      <c r="J3955" s="864" t="s">
        <v>1514</v>
      </c>
      <c r="K3955" s="865">
        <v>1</v>
      </c>
      <c r="L3955" s="761">
        <v>3</v>
      </c>
      <c r="M3955" s="866">
        <v>12600</v>
      </c>
      <c r="N3955" s="456">
        <v>1</v>
      </c>
      <c r="O3955" s="761">
        <v>6</v>
      </c>
      <c r="P3955" s="451">
        <v>26477.599999999999</v>
      </c>
      <c r="Q3955" s="323"/>
    </row>
    <row r="3956" spans="1:17" s="770" customFormat="1" ht="36">
      <c r="A3956" s="731" t="s">
        <v>18647</v>
      </c>
      <c r="B3956" s="693" t="s">
        <v>7484</v>
      </c>
      <c r="C3956" s="667" t="s">
        <v>73</v>
      </c>
      <c r="D3956" s="736" t="s">
        <v>6569</v>
      </c>
      <c r="E3956" s="740">
        <v>11000</v>
      </c>
      <c r="F3956" s="714">
        <v>40019621</v>
      </c>
      <c r="G3956" s="736" t="s">
        <v>7391</v>
      </c>
      <c r="H3956" s="685" t="s">
        <v>7151</v>
      </c>
      <c r="I3956" s="685" t="s">
        <v>6476</v>
      </c>
      <c r="J3956" s="864" t="s">
        <v>6569</v>
      </c>
      <c r="K3956" s="865">
        <v>1</v>
      </c>
      <c r="L3956" s="761">
        <v>2</v>
      </c>
      <c r="M3956" s="866">
        <v>22000</v>
      </c>
      <c r="N3956" s="456">
        <v>1</v>
      </c>
      <c r="O3956" s="761">
        <v>6</v>
      </c>
      <c r="P3956" s="451">
        <v>67277.600000000006</v>
      </c>
      <c r="Q3956" s="323"/>
    </row>
    <row r="3957" spans="1:17" s="770" customFormat="1" ht="36">
      <c r="A3957" s="731" t="s">
        <v>18647</v>
      </c>
      <c r="B3957" s="693" t="s">
        <v>7484</v>
      </c>
      <c r="C3957" s="667" t="s">
        <v>73</v>
      </c>
      <c r="D3957" s="736" t="s">
        <v>6838</v>
      </c>
      <c r="E3957" s="740">
        <v>11000</v>
      </c>
      <c r="F3957" s="714">
        <v>41487521</v>
      </c>
      <c r="G3957" s="736" t="s">
        <v>7392</v>
      </c>
      <c r="H3957" s="685" t="s">
        <v>888</v>
      </c>
      <c r="I3957" s="685" t="s">
        <v>6476</v>
      </c>
      <c r="J3957" s="864" t="s">
        <v>6838</v>
      </c>
      <c r="K3957" s="865">
        <v>1</v>
      </c>
      <c r="L3957" s="761">
        <v>1</v>
      </c>
      <c r="M3957" s="866">
        <v>11000</v>
      </c>
      <c r="N3957" s="456">
        <v>1</v>
      </c>
      <c r="O3957" s="761">
        <v>6</v>
      </c>
      <c r="P3957" s="451">
        <v>67277.600000000006</v>
      </c>
      <c r="Q3957" s="323"/>
    </row>
    <row r="3958" spans="1:17" s="770" customFormat="1" ht="24">
      <c r="A3958" s="731" t="s">
        <v>18647</v>
      </c>
      <c r="B3958" s="693" t="s">
        <v>7484</v>
      </c>
      <c r="C3958" s="667" t="s">
        <v>73</v>
      </c>
      <c r="D3958" s="736" t="s">
        <v>7222</v>
      </c>
      <c r="E3958" s="740">
        <v>11000</v>
      </c>
      <c r="F3958" s="714">
        <v>42514296</v>
      </c>
      <c r="G3958" s="736" t="s">
        <v>7393</v>
      </c>
      <c r="H3958" s="685" t="s">
        <v>1688</v>
      </c>
      <c r="I3958" s="685" t="s">
        <v>6476</v>
      </c>
      <c r="J3958" s="864" t="s">
        <v>7222</v>
      </c>
      <c r="K3958" s="865">
        <v>1</v>
      </c>
      <c r="L3958" s="761">
        <v>1</v>
      </c>
      <c r="M3958" s="866">
        <v>11000</v>
      </c>
      <c r="N3958" s="456">
        <v>1</v>
      </c>
      <c r="O3958" s="761">
        <v>6</v>
      </c>
      <c r="P3958" s="451">
        <v>67277.600000000006</v>
      </c>
      <c r="Q3958" s="323"/>
    </row>
    <row r="3959" spans="1:17" s="770" customFormat="1" ht="36">
      <c r="A3959" s="731" t="s">
        <v>18647</v>
      </c>
      <c r="B3959" s="693" t="s">
        <v>7484</v>
      </c>
      <c r="C3959" s="667" t="s">
        <v>73</v>
      </c>
      <c r="D3959" s="693" t="s">
        <v>18266</v>
      </c>
      <c r="E3959" s="740">
        <v>2800</v>
      </c>
      <c r="F3959" s="714">
        <v>46060872</v>
      </c>
      <c r="G3959" s="736" t="s">
        <v>7394</v>
      </c>
      <c r="H3959" s="685" t="s">
        <v>4367</v>
      </c>
      <c r="I3959" s="685" t="s">
        <v>6476</v>
      </c>
      <c r="J3959" s="829" t="s">
        <v>18266</v>
      </c>
      <c r="K3959" s="865">
        <v>0</v>
      </c>
      <c r="L3959" s="761">
        <v>0</v>
      </c>
      <c r="M3959" s="866">
        <v>0</v>
      </c>
      <c r="N3959" s="456">
        <v>1</v>
      </c>
      <c r="O3959" s="761">
        <v>6</v>
      </c>
      <c r="P3959" s="451">
        <v>18077.599999999999</v>
      </c>
      <c r="Q3959" s="323"/>
    </row>
    <row r="3960" spans="1:17" s="770" customFormat="1" ht="24">
      <c r="A3960" s="731" t="s">
        <v>18647</v>
      </c>
      <c r="B3960" s="693" t="s">
        <v>7484</v>
      </c>
      <c r="C3960" s="667" t="s">
        <v>73</v>
      </c>
      <c r="D3960" s="693" t="s">
        <v>6948</v>
      </c>
      <c r="E3960" s="740">
        <v>7200</v>
      </c>
      <c r="F3960" s="714">
        <v>45295491</v>
      </c>
      <c r="G3960" s="736" t="s">
        <v>7395</v>
      </c>
      <c r="H3960" s="685" t="s">
        <v>1688</v>
      </c>
      <c r="I3960" s="685" t="s">
        <v>6476</v>
      </c>
      <c r="J3960" s="864" t="s">
        <v>6948</v>
      </c>
      <c r="K3960" s="865">
        <v>1</v>
      </c>
      <c r="L3960" s="761">
        <v>12</v>
      </c>
      <c r="M3960" s="866">
        <v>79200</v>
      </c>
      <c r="N3960" s="456">
        <v>1</v>
      </c>
      <c r="O3960" s="761">
        <v>6</v>
      </c>
      <c r="P3960" s="451">
        <v>44477.599999999999</v>
      </c>
      <c r="Q3960" s="323"/>
    </row>
    <row r="3961" spans="1:17" s="770" customFormat="1" ht="36">
      <c r="A3961" s="731" t="s">
        <v>18647</v>
      </c>
      <c r="B3961" s="693" t="s">
        <v>7484</v>
      </c>
      <c r="C3961" s="667" t="s">
        <v>73</v>
      </c>
      <c r="D3961" s="693" t="s">
        <v>7363</v>
      </c>
      <c r="E3961" s="740">
        <v>11000</v>
      </c>
      <c r="F3961" s="714">
        <v>43206097</v>
      </c>
      <c r="G3961" s="736" t="s">
        <v>7396</v>
      </c>
      <c r="H3961" s="685" t="s">
        <v>1696</v>
      </c>
      <c r="I3961" s="685" t="s">
        <v>6476</v>
      </c>
      <c r="J3961" s="829" t="s">
        <v>7363</v>
      </c>
      <c r="K3961" s="865">
        <v>1</v>
      </c>
      <c r="L3961" s="761">
        <v>12</v>
      </c>
      <c r="M3961" s="866">
        <v>132000</v>
      </c>
      <c r="N3961" s="456">
        <v>1</v>
      </c>
      <c r="O3961" s="761">
        <v>6</v>
      </c>
      <c r="P3961" s="451">
        <v>67277.600000000006</v>
      </c>
      <c r="Q3961" s="323"/>
    </row>
    <row r="3962" spans="1:17" s="770" customFormat="1" ht="24">
      <c r="A3962" s="731" t="s">
        <v>18647</v>
      </c>
      <c r="B3962" s="693" t="s">
        <v>7484</v>
      </c>
      <c r="C3962" s="667" t="s">
        <v>73</v>
      </c>
      <c r="D3962" s="693" t="s">
        <v>6516</v>
      </c>
      <c r="E3962" s="740">
        <v>6000</v>
      </c>
      <c r="F3962" s="714">
        <v>72874110</v>
      </c>
      <c r="G3962" s="736" t="s">
        <v>7397</v>
      </c>
      <c r="H3962" s="685" t="s">
        <v>7398</v>
      </c>
      <c r="I3962" s="685" t="s">
        <v>6476</v>
      </c>
      <c r="J3962" s="864" t="s">
        <v>6516</v>
      </c>
      <c r="K3962" s="865">
        <v>1</v>
      </c>
      <c r="L3962" s="761">
        <v>1</v>
      </c>
      <c r="M3962" s="866">
        <v>6000</v>
      </c>
      <c r="N3962" s="456">
        <v>1</v>
      </c>
      <c r="O3962" s="761">
        <v>6</v>
      </c>
      <c r="P3962" s="451">
        <v>37277.599999999999</v>
      </c>
      <c r="Q3962" s="323"/>
    </row>
    <row r="3963" spans="1:17" s="770" customFormat="1" ht="24">
      <c r="A3963" s="731" t="s">
        <v>18647</v>
      </c>
      <c r="B3963" s="693" t="s">
        <v>7484</v>
      </c>
      <c r="C3963" s="667" t="s">
        <v>73</v>
      </c>
      <c r="D3963" s="693" t="s">
        <v>7399</v>
      </c>
      <c r="E3963" s="740">
        <v>9300</v>
      </c>
      <c r="F3963" s="714">
        <v>42199473</v>
      </c>
      <c r="G3963" s="736" t="s">
        <v>7400</v>
      </c>
      <c r="H3963" s="685" t="s">
        <v>1688</v>
      </c>
      <c r="I3963" s="685" t="s">
        <v>6476</v>
      </c>
      <c r="J3963" s="864" t="s">
        <v>7399</v>
      </c>
      <c r="K3963" s="865">
        <v>1</v>
      </c>
      <c r="L3963" s="761">
        <v>12</v>
      </c>
      <c r="M3963" s="866">
        <v>111600</v>
      </c>
      <c r="N3963" s="456">
        <v>1</v>
      </c>
      <c r="O3963" s="761">
        <v>1</v>
      </c>
      <c r="P3963" s="451">
        <v>9996.6</v>
      </c>
      <c r="Q3963" s="323"/>
    </row>
    <row r="3964" spans="1:17" s="770" customFormat="1" ht="24">
      <c r="A3964" s="731" t="s">
        <v>18647</v>
      </c>
      <c r="B3964" s="693" t="s">
        <v>7484</v>
      </c>
      <c r="C3964" s="667" t="s">
        <v>73</v>
      </c>
      <c r="D3964" s="693" t="s">
        <v>18295</v>
      </c>
      <c r="E3964" s="740">
        <v>2800</v>
      </c>
      <c r="F3964" s="714">
        <v>46420664</v>
      </c>
      <c r="G3964" s="736" t="s">
        <v>7401</v>
      </c>
      <c r="H3964" s="685" t="s">
        <v>5617</v>
      </c>
      <c r="I3964" s="685" t="s">
        <v>389</v>
      </c>
      <c r="J3964" s="829" t="s">
        <v>18295</v>
      </c>
      <c r="K3964" s="865">
        <v>0</v>
      </c>
      <c r="L3964" s="761">
        <v>0</v>
      </c>
      <c r="M3964" s="866">
        <v>0</v>
      </c>
      <c r="N3964" s="456">
        <v>1</v>
      </c>
      <c r="O3964" s="761">
        <v>5</v>
      </c>
      <c r="P3964" s="451">
        <v>14696.6</v>
      </c>
      <c r="Q3964" s="323"/>
    </row>
    <row r="3965" spans="1:17" s="770" customFormat="1" ht="36">
      <c r="A3965" s="731" t="s">
        <v>18647</v>
      </c>
      <c r="B3965" s="693" t="s">
        <v>7484</v>
      </c>
      <c r="C3965" s="667" t="s">
        <v>73</v>
      </c>
      <c r="D3965" s="736" t="s">
        <v>6569</v>
      </c>
      <c r="E3965" s="740">
        <v>11000</v>
      </c>
      <c r="F3965" s="714">
        <v>480893</v>
      </c>
      <c r="G3965" s="736" t="s">
        <v>7402</v>
      </c>
      <c r="H3965" s="685" t="s">
        <v>7151</v>
      </c>
      <c r="I3965" s="685" t="s">
        <v>6476</v>
      </c>
      <c r="J3965" s="864" t="s">
        <v>6569</v>
      </c>
      <c r="K3965" s="865">
        <v>1</v>
      </c>
      <c r="L3965" s="761">
        <v>12</v>
      </c>
      <c r="M3965" s="866">
        <v>132000</v>
      </c>
      <c r="N3965" s="456">
        <v>1</v>
      </c>
      <c r="O3965" s="761">
        <v>6</v>
      </c>
      <c r="P3965" s="451">
        <v>67277.600000000006</v>
      </c>
      <c r="Q3965" s="323"/>
    </row>
    <row r="3966" spans="1:17" s="770" customFormat="1" ht="24">
      <c r="A3966" s="731" t="s">
        <v>18647</v>
      </c>
      <c r="B3966" s="693" t="s">
        <v>7484</v>
      </c>
      <c r="C3966" s="667" t="s">
        <v>73</v>
      </c>
      <c r="D3966" s="736" t="s">
        <v>6507</v>
      </c>
      <c r="E3966" s="740">
        <v>6000</v>
      </c>
      <c r="F3966" s="714">
        <v>73178116</v>
      </c>
      <c r="G3966" s="736" t="s">
        <v>7403</v>
      </c>
      <c r="H3966" s="685" t="s">
        <v>7123</v>
      </c>
      <c r="I3966" s="685" t="s">
        <v>6476</v>
      </c>
      <c r="J3966" s="864" t="s">
        <v>6507</v>
      </c>
      <c r="K3966" s="865">
        <v>1</v>
      </c>
      <c r="L3966" s="761">
        <v>8</v>
      </c>
      <c r="M3966" s="866">
        <v>48000</v>
      </c>
      <c r="N3966" s="456">
        <v>1</v>
      </c>
      <c r="O3966" s="761">
        <v>6</v>
      </c>
      <c r="P3966" s="451">
        <v>37277.599999999999</v>
      </c>
      <c r="Q3966" s="323"/>
    </row>
    <row r="3967" spans="1:17" s="770" customFormat="1" ht="36">
      <c r="A3967" s="731" t="s">
        <v>18647</v>
      </c>
      <c r="B3967" s="693" t="s">
        <v>7484</v>
      </c>
      <c r="C3967" s="667" t="s">
        <v>73</v>
      </c>
      <c r="D3967" s="736" t="s">
        <v>6478</v>
      </c>
      <c r="E3967" s="740">
        <v>4200</v>
      </c>
      <c r="F3967" s="714">
        <v>72728393</v>
      </c>
      <c r="G3967" s="736" t="s">
        <v>7404</v>
      </c>
      <c r="H3967" s="685" t="s">
        <v>825</v>
      </c>
      <c r="I3967" s="685" t="s">
        <v>6476</v>
      </c>
      <c r="J3967" s="864" t="s">
        <v>6478</v>
      </c>
      <c r="K3967" s="865">
        <v>1</v>
      </c>
      <c r="L3967" s="761">
        <v>6</v>
      </c>
      <c r="M3967" s="866">
        <v>25200</v>
      </c>
      <c r="N3967" s="456">
        <v>1</v>
      </c>
      <c r="O3967" s="761">
        <v>6</v>
      </c>
      <c r="P3967" s="451">
        <v>26477.599999999999</v>
      </c>
      <c r="Q3967" s="323"/>
    </row>
    <row r="3968" spans="1:17" s="770" customFormat="1" ht="24">
      <c r="A3968" s="731" t="s">
        <v>18647</v>
      </c>
      <c r="B3968" s="693" t="s">
        <v>7484</v>
      </c>
      <c r="C3968" s="667" t="s">
        <v>73</v>
      </c>
      <c r="D3968" s="736" t="s">
        <v>6862</v>
      </c>
      <c r="E3968" s="740">
        <v>9300</v>
      </c>
      <c r="F3968" s="714">
        <v>45379589</v>
      </c>
      <c r="G3968" s="736" t="s">
        <v>7405</v>
      </c>
      <c r="H3968" s="685" t="s">
        <v>825</v>
      </c>
      <c r="I3968" s="685" t="s">
        <v>6476</v>
      </c>
      <c r="J3968" s="864" t="s">
        <v>6862</v>
      </c>
      <c r="K3968" s="865">
        <v>1</v>
      </c>
      <c r="L3968" s="761">
        <v>3</v>
      </c>
      <c r="M3968" s="866">
        <v>27900</v>
      </c>
      <c r="N3968" s="456">
        <v>1</v>
      </c>
      <c r="O3968" s="761">
        <v>6</v>
      </c>
      <c r="P3968" s="451">
        <v>57077.599999999999</v>
      </c>
      <c r="Q3968" s="323"/>
    </row>
    <row r="3969" spans="1:17" s="770" customFormat="1" ht="24">
      <c r="A3969" s="731" t="s">
        <v>18647</v>
      </c>
      <c r="B3969" s="693" t="s">
        <v>7484</v>
      </c>
      <c r="C3969" s="667" t="s">
        <v>73</v>
      </c>
      <c r="D3969" s="736" t="s">
        <v>7181</v>
      </c>
      <c r="E3969" s="740">
        <v>7200</v>
      </c>
      <c r="F3969" s="714">
        <v>46611662</v>
      </c>
      <c r="G3969" s="736" t="s">
        <v>7406</v>
      </c>
      <c r="H3969" s="685" t="s">
        <v>1688</v>
      </c>
      <c r="I3969" s="685" t="s">
        <v>6476</v>
      </c>
      <c r="J3969" s="864" t="s">
        <v>7181</v>
      </c>
      <c r="K3969" s="865">
        <v>1</v>
      </c>
      <c r="L3969" s="761">
        <v>1</v>
      </c>
      <c r="M3969" s="866">
        <v>7200</v>
      </c>
      <c r="N3969" s="456">
        <v>1</v>
      </c>
      <c r="O3969" s="761">
        <v>6</v>
      </c>
      <c r="P3969" s="451">
        <v>44477.599999999999</v>
      </c>
      <c r="Q3969" s="323"/>
    </row>
    <row r="3970" spans="1:17" s="770" customFormat="1" ht="36">
      <c r="A3970" s="731" t="s">
        <v>18647</v>
      </c>
      <c r="B3970" s="693" t="s">
        <v>7484</v>
      </c>
      <c r="C3970" s="667" t="s">
        <v>73</v>
      </c>
      <c r="D3970" s="736" t="s">
        <v>7187</v>
      </c>
      <c r="E3970" s="740">
        <v>6000</v>
      </c>
      <c r="F3970" s="714">
        <v>46591847</v>
      </c>
      <c r="G3970" s="736" t="s">
        <v>7407</v>
      </c>
      <c r="H3970" s="685" t="s">
        <v>7408</v>
      </c>
      <c r="I3970" s="685" t="s">
        <v>6476</v>
      </c>
      <c r="J3970" s="864" t="s">
        <v>7187</v>
      </c>
      <c r="K3970" s="865">
        <v>0</v>
      </c>
      <c r="L3970" s="761">
        <v>0</v>
      </c>
      <c r="M3970" s="866">
        <v>0</v>
      </c>
      <c r="N3970" s="456">
        <v>1</v>
      </c>
      <c r="O3970" s="761">
        <v>4</v>
      </c>
      <c r="P3970" s="451">
        <v>24696.6</v>
      </c>
      <c r="Q3970" s="323"/>
    </row>
    <row r="3971" spans="1:17" s="770" customFormat="1" ht="36">
      <c r="A3971" s="731" t="s">
        <v>18647</v>
      </c>
      <c r="B3971" s="693" t="s">
        <v>7484</v>
      </c>
      <c r="C3971" s="667" t="s">
        <v>73</v>
      </c>
      <c r="D3971" s="736" t="s">
        <v>7079</v>
      </c>
      <c r="E3971" s="740">
        <v>2800</v>
      </c>
      <c r="F3971" s="714">
        <v>46443132</v>
      </c>
      <c r="G3971" s="736" t="s">
        <v>7409</v>
      </c>
      <c r="H3971" s="685" t="s">
        <v>4434</v>
      </c>
      <c r="I3971" s="685" t="s">
        <v>6476</v>
      </c>
      <c r="J3971" s="864" t="s">
        <v>7079</v>
      </c>
      <c r="K3971" s="865">
        <v>1</v>
      </c>
      <c r="L3971" s="761">
        <v>11</v>
      </c>
      <c r="M3971" s="866">
        <v>30800</v>
      </c>
      <c r="N3971" s="456">
        <v>0</v>
      </c>
      <c r="O3971" s="761">
        <v>0</v>
      </c>
      <c r="P3971" s="451">
        <v>0</v>
      </c>
      <c r="Q3971" s="323"/>
    </row>
    <row r="3972" spans="1:17" s="770" customFormat="1" ht="36">
      <c r="A3972" s="731" t="s">
        <v>18647</v>
      </c>
      <c r="B3972" s="693" t="s">
        <v>7484</v>
      </c>
      <c r="C3972" s="667" t="s">
        <v>73</v>
      </c>
      <c r="D3972" s="736" t="s">
        <v>7133</v>
      </c>
      <c r="E3972" s="740">
        <v>6000</v>
      </c>
      <c r="F3972" s="714">
        <v>42442799</v>
      </c>
      <c r="G3972" s="736" t="s">
        <v>7410</v>
      </c>
      <c r="H3972" s="685" t="s">
        <v>4193</v>
      </c>
      <c r="I3972" s="685" t="s">
        <v>6476</v>
      </c>
      <c r="J3972" s="864" t="s">
        <v>7133</v>
      </c>
      <c r="K3972" s="865">
        <v>1</v>
      </c>
      <c r="L3972" s="761">
        <v>1</v>
      </c>
      <c r="M3972" s="866">
        <v>6000</v>
      </c>
      <c r="N3972" s="456">
        <v>1</v>
      </c>
      <c r="O3972" s="761">
        <v>2</v>
      </c>
      <c r="P3972" s="451">
        <v>12696.6</v>
      </c>
      <c r="Q3972" s="323"/>
    </row>
    <row r="3973" spans="1:17" s="770" customFormat="1" ht="24">
      <c r="A3973" s="731" t="s">
        <v>18647</v>
      </c>
      <c r="B3973" s="693" t="s">
        <v>7484</v>
      </c>
      <c r="C3973" s="667" t="s">
        <v>73</v>
      </c>
      <c r="D3973" s="736" t="s">
        <v>7411</v>
      </c>
      <c r="E3973" s="740">
        <v>9300</v>
      </c>
      <c r="F3973" s="714">
        <v>10867419</v>
      </c>
      <c r="G3973" s="736" t="s">
        <v>7412</v>
      </c>
      <c r="H3973" s="685" t="s">
        <v>6541</v>
      </c>
      <c r="I3973" s="685" t="s">
        <v>6476</v>
      </c>
      <c r="J3973" s="864" t="s">
        <v>7411</v>
      </c>
      <c r="K3973" s="865">
        <v>1</v>
      </c>
      <c r="L3973" s="761">
        <v>12</v>
      </c>
      <c r="M3973" s="866">
        <v>111600</v>
      </c>
      <c r="N3973" s="456">
        <v>1</v>
      </c>
      <c r="O3973" s="761">
        <v>6</v>
      </c>
      <c r="P3973" s="451">
        <v>57077.599999999999</v>
      </c>
      <c r="Q3973" s="323"/>
    </row>
    <row r="3974" spans="1:17" s="770" customFormat="1" ht="36">
      <c r="A3974" s="731" t="s">
        <v>18647</v>
      </c>
      <c r="B3974" s="693" t="s">
        <v>7484</v>
      </c>
      <c r="C3974" s="667" t="s">
        <v>73</v>
      </c>
      <c r="D3974" s="736" t="s">
        <v>7413</v>
      </c>
      <c r="E3974" s="740">
        <v>4200</v>
      </c>
      <c r="F3974" s="714">
        <v>73341262</v>
      </c>
      <c r="G3974" s="736" t="s">
        <v>7414</v>
      </c>
      <c r="H3974" s="685" t="s">
        <v>4175</v>
      </c>
      <c r="I3974" s="685" t="s">
        <v>6476</v>
      </c>
      <c r="J3974" s="864" t="s">
        <v>7413</v>
      </c>
      <c r="K3974" s="865">
        <v>1</v>
      </c>
      <c r="L3974" s="761">
        <v>12</v>
      </c>
      <c r="M3974" s="866">
        <v>46200</v>
      </c>
      <c r="N3974" s="456">
        <v>1</v>
      </c>
      <c r="O3974" s="761">
        <v>6</v>
      </c>
      <c r="P3974" s="451">
        <v>26477.599999999999</v>
      </c>
      <c r="Q3974" s="323"/>
    </row>
    <row r="3975" spans="1:17" s="770" customFormat="1" ht="48">
      <c r="A3975" s="731" t="s">
        <v>18647</v>
      </c>
      <c r="B3975" s="693" t="s">
        <v>7484</v>
      </c>
      <c r="C3975" s="667" t="s">
        <v>73</v>
      </c>
      <c r="D3975" s="693" t="s">
        <v>18296</v>
      </c>
      <c r="E3975" s="740">
        <v>12500</v>
      </c>
      <c r="F3975" s="714">
        <v>8073412</v>
      </c>
      <c r="G3975" s="736" t="s">
        <v>7415</v>
      </c>
      <c r="H3975" s="685" t="s">
        <v>7416</v>
      </c>
      <c r="I3975" s="685" t="s">
        <v>6476</v>
      </c>
      <c r="J3975" s="829" t="s">
        <v>18296</v>
      </c>
      <c r="K3975" s="865">
        <v>1</v>
      </c>
      <c r="L3975" s="761">
        <v>12</v>
      </c>
      <c r="M3975" s="866">
        <v>150000</v>
      </c>
      <c r="N3975" s="456">
        <v>1</v>
      </c>
      <c r="O3975" s="761">
        <v>6</v>
      </c>
      <c r="P3975" s="451">
        <v>76277.600000000006</v>
      </c>
      <c r="Q3975" s="323"/>
    </row>
    <row r="3976" spans="1:17" s="770" customFormat="1" ht="36">
      <c r="A3976" s="731" t="s">
        <v>18647</v>
      </c>
      <c r="B3976" s="693" t="s">
        <v>7484</v>
      </c>
      <c r="C3976" s="667" t="s">
        <v>73</v>
      </c>
      <c r="D3976" s="693" t="s">
        <v>6542</v>
      </c>
      <c r="E3976" s="740">
        <v>6000</v>
      </c>
      <c r="F3976" s="714">
        <v>46730215</v>
      </c>
      <c r="G3976" s="736" t="s">
        <v>7417</v>
      </c>
      <c r="H3976" s="685" t="s">
        <v>7151</v>
      </c>
      <c r="I3976" s="685" t="s">
        <v>6476</v>
      </c>
      <c r="J3976" s="864" t="s">
        <v>6542</v>
      </c>
      <c r="K3976" s="865">
        <v>1</v>
      </c>
      <c r="L3976" s="761">
        <v>6</v>
      </c>
      <c r="M3976" s="866">
        <v>36000</v>
      </c>
      <c r="N3976" s="456">
        <v>1</v>
      </c>
      <c r="O3976" s="761">
        <v>6</v>
      </c>
      <c r="P3976" s="451">
        <v>37277.599999999999</v>
      </c>
      <c r="Q3976" s="323"/>
    </row>
    <row r="3977" spans="1:17" s="770" customFormat="1" ht="24">
      <c r="A3977" s="731" t="s">
        <v>18647</v>
      </c>
      <c r="B3977" s="693" t="s">
        <v>7484</v>
      </c>
      <c r="C3977" s="667" t="s">
        <v>73</v>
      </c>
      <c r="D3977" s="693" t="s">
        <v>7418</v>
      </c>
      <c r="E3977" s="740">
        <v>12500</v>
      </c>
      <c r="F3977" s="714">
        <v>42035227</v>
      </c>
      <c r="G3977" s="736" t="s">
        <v>7419</v>
      </c>
      <c r="H3977" s="685" t="s">
        <v>1688</v>
      </c>
      <c r="I3977" s="685" t="s">
        <v>6476</v>
      </c>
      <c r="J3977" s="864" t="s">
        <v>7418</v>
      </c>
      <c r="K3977" s="865">
        <v>1</v>
      </c>
      <c r="L3977" s="761">
        <v>12</v>
      </c>
      <c r="M3977" s="866">
        <v>137500</v>
      </c>
      <c r="N3977" s="456">
        <v>1</v>
      </c>
      <c r="O3977" s="761">
        <v>1</v>
      </c>
      <c r="P3977" s="451">
        <v>13196.6</v>
      </c>
      <c r="Q3977" s="323"/>
    </row>
    <row r="3978" spans="1:17" s="770" customFormat="1" ht="24">
      <c r="A3978" s="731" t="s">
        <v>18647</v>
      </c>
      <c r="B3978" s="693" t="s">
        <v>7484</v>
      </c>
      <c r="C3978" s="667" t="s">
        <v>73</v>
      </c>
      <c r="D3978" s="693" t="s">
        <v>6491</v>
      </c>
      <c r="E3978" s="740">
        <v>6000</v>
      </c>
      <c r="F3978" s="714">
        <v>32962278</v>
      </c>
      <c r="G3978" s="736" t="s">
        <v>7420</v>
      </c>
      <c r="H3978" s="685" t="s">
        <v>6815</v>
      </c>
      <c r="I3978" s="685" t="s">
        <v>6476</v>
      </c>
      <c r="J3978" s="829" t="s">
        <v>6491</v>
      </c>
      <c r="K3978" s="865">
        <v>1</v>
      </c>
      <c r="L3978" s="761">
        <v>12</v>
      </c>
      <c r="M3978" s="866">
        <v>66000</v>
      </c>
      <c r="N3978" s="456">
        <v>1</v>
      </c>
      <c r="O3978" s="761">
        <v>6</v>
      </c>
      <c r="P3978" s="451">
        <v>37277.599999999999</v>
      </c>
      <c r="Q3978" s="323"/>
    </row>
    <row r="3979" spans="1:17" s="770" customFormat="1" ht="24">
      <c r="A3979" s="731" t="s">
        <v>18647</v>
      </c>
      <c r="B3979" s="693" t="s">
        <v>7484</v>
      </c>
      <c r="C3979" s="667" t="s">
        <v>73</v>
      </c>
      <c r="D3979" s="693" t="s">
        <v>18258</v>
      </c>
      <c r="E3979" s="740">
        <v>6000</v>
      </c>
      <c r="F3979" s="714">
        <v>42824630</v>
      </c>
      <c r="G3979" s="736" t="s">
        <v>7421</v>
      </c>
      <c r="H3979" s="685" t="s">
        <v>1688</v>
      </c>
      <c r="I3979" s="685" t="s">
        <v>6476</v>
      </c>
      <c r="J3979" s="829" t="s">
        <v>18258</v>
      </c>
      <c r="K3979" s="865">
        <v>1</v>
      </c>
      <c r="L3979" s="761">
        <v>10</v>
      </c>
      <c r="M3979" s="866">
        <v>72000</v>
      </c>
      <c r="N3979" s="456">
        <v>0</v>
      </c>
      <c r="O3979" s="761">
        <v>0</v>
      </c>
      <c r="P3979" s="451">
        <v>0</v>
      </c>
      <c r="Q3979" s="323"/>
    </row>
    <row r="3980" spans="1:17" s="770" customFormat="1" ht="36">
      <c r="A3980" s="731" t="s">
        <v>18647</v>
      </c>
      <c r="B3980" s="693" t="s">
        <v>7484</v>
      </c>
      <c r="C3980" s="667" t="s">
        <v>73</v>
      </c>
      <c r="D3980" s="693" t="s">
        <v>6576</v>
      </c>
      <c r="E3980" s="740">
        <v>6000</v>
      </c>
      <c r="F3980" s="714">
        <v>47584265</v>
      </c>
      <c r="G3980" s="736" t="s">
        <v>7422</v>
      </c>
      <c r="H3980" s="685" t="s">
        <v>6578</v>
      </c>
      <c r="I3980" s="685" t="s">
        <v>6476</v>
      </c>
      <c r="J3980" s="829" t="s">
        <v>6576</v>
      </c>
      <c r="K3980" s="865">
        <v>1</v>
      </c>
      <c r="L3980" s="761">
        <v>12</v>
      </c>
      <c r="M3980" s="866">
        <v>66000</v>
      </c>
      <c r="N3980" s="456">
        <v>1</v>
      </c>
      <c r="O3980" s="761">
        <v>6</v>
      </c>
      <c r="P3980" s="451">
        <v>37277.599999999999</v>
      </c>
      <c r="Q3980" s="323"/>
    </row>
    <row r="3981" spans="1:17" s="770" customFormat="1" ht="36">
      <c r="A3981" s="731" t="s">
        <v>18647</v>
      </c>
      <c r="B3981" s="693" t="s">
        <v>7484</v>
      </c>
      <c r="C3981" s="667" t="s">
        <v>73</v>
      </c>
      <c r="D3981" s="693" t="s">
        <v>18297</v>
      </c>
      <c r="E3981" s="740">
        <v>6000</v>
      </c>
      <c r="F3981" s="714">
        <v>9250788</v>
      </c>
      <c r="G3981" s="736" t="s">
        <v>7423</v>
      </c>
      <c r="H3981" s="685" t="s">
        <v>7424</v>
      </c>
      <c r="I3981" s="685" t="s">
        <v>6476</v>
      </c>
      <c r="J3981" s="829" t="s">
        <v>18297</v>
      </c>
      <c r="K3981" s="865">
        <v>1</v>
      </c>
      <c r="L3981" s="761">
        <v>12</v>
      </c>
      <c r="M3981" s="866">
        <v>66000</v>
      </c>
      <c r="N3981" s="456">
        <v>1</v>
      </c>
      <c r="O3981" s="761">
        <v>6</v>
      </c>
      <c r="P3981" s="451">
        <v>37277.599999999999</v>
      </c>
      <c r="Q3981" s="323"/>
    </row>
    <row r="3982" spans="1:17" s="770" customFormat="1" ht="36">
      <c r="A3982" s="731" t="s">
        <v>18647</v>
      </c>
      <c r="B3982" s="693" t="s">
        <v>7484</v>
      </c>
      <c r="C3982" s="667" t="s">
        <v>73</v>
      </c>
      <c r="D3982" s="693" t="s">
        <v>7425</v>
      </c>
      <c r="E3982" s="740">
        <v>6000</v>
      </c>
      <c r="F3982" s="714">
        <v>40773477</v>
      </c>
      <c r="G3982" s="736" t="s">
        <v>7426</v>
      </c>
      <c r="H3982" s="685" t="s">
        <v>7408</v>
      </c>
      <c r="I3982" s="685" t="s">
        <v>6476</v>
      </c>
      <c r="J3982" s="829" t="s">
        <v>7425</v>
      </c>
      <c r="K3982" s="865">
        <v>1</v>
      </c>
      <c r="L3982" s="761">
        <v>12</v>
      </c>
      <c r="M3982" s="866">
        <v>66000</v>
      </c>
      <c r="N3982" s="456">
        <v>1</v>
      </c>
      <c r="O3982" s="761">
        <v>6</v>
      </c>
      <c r="P3982" s="451">
        <v>37277.599999999999</v>
      </c>
      <c r="Q3982" s="323"/>
    </row>
    <row r="3983" spans="1:17" s="770" customFormat="1" ht="36">
      <c r="A3983" s="731" t="s">
        <v>18647</v>
      </c>
      <c r="B3983" s="693" t="s">
        <v>7484</v>
      </c>
      <c r="C3983" s="667" t="s">
        <v>73</v>
      </c>
      <c r="D3983" s="693" t="s">
        <v>18298</v>
      </c>
      <c r="E3983" s="740">
        <v>4200</v>
      </c>
      <c r="F3983" s="714">
        <v>46123618</v>
      </c>
      <c r="G3983" s="736" t="s">
        <v>7427</v>
      </c>
      <c r="H3983" s="685" t="s">
        <v>7428</v>
      </c>
      <c r="I3983" s="685" t="s">
        <v>6476</v>
      </c>
      <c r="J3983" s="829" t="s">
        <v>18298</v>
      </c>
      <c r="K3983" s="865">
        <v>1</v>
      </c>
      <c r="L3983" s="761">
        <v>12</v>
      </c>
      <c r="M3983" s="866">
        <v>46200</v>
      </c>
      <c r="N3983" s="456">
        <v>1</v>
      </c>
      <c r="O3983" s="761">
        <v>6</v>
      </c>
      <c r="P3983" s="451">
        <v>26477.599999999999</v>
      </c>
      <c r="Q3983" s="323"/>
    </row>
    <row r="3984" spans="1:17" s="770" customFormat="1" ht="36">
      <c r="A3984" s="731" t="s">
        <v>18647</v>
      </c>
      <c r="B3984" s="693" t="s">
        <v>7484</v>
      </c>
      <c r="C3984" s="667" t="s">
        <v>73</v>
      </c>
      <c r="D3984" s="693" t="s">
        <v>7429</v>
      </c>
      <c r="E3984" s="740">
        <v>9300</v>
      </c>
      <c r="F3984" s="714">
        <v>10505033</v>
      </c>
      <c r="G3984" s="736" t="s">
        <v>7430</v>
      </c>
      <c r="H3984" s="685" t="s">
        <v>7123</v>
      </c>
      <c r="I3984" s="685" t="s">
        <v>6476</v>
      </c>
      <c r="J3984" s="864" t="s">
        <v>7429</v>
      </c>
      <c r="K3984" s="865">
        <v>1</v>
      </c>
      <c r="L3984" s="761">
        <v>10</v>
      </c>
      <c r="M3984" s="866">
        <v>111600</v>
      </c>
      <c r="N3984" s="456">
        <v>0</v>
      </c>
      <c r="O3984" s="761">
        <v>0</v>
      </c>
      <c r="P3984" s="451">
        <v>0</v>
      </c>
      <c r="Q3984" s="323"/>
    </row>
    <row r="3985" spans="1:17" s="770" customFormat="1" ht="36">
      <c r="A3985" s="731" t="s">
        <v>18647</v>
      </c>
      <c r="B3985" s="693" t="s">
        <v>7484</v>
      </c>
      <c r="C3985" s="667" t="s">
        <v>73</v>
      </c>
      <c r="D3985" s="693" t="s">
        <v>6775</v>
      </c>
      <c r="E3985" s="740">
        <v>12500</v>
      </c>
      <c r="F3985" s="714">
        <v>6834627</v>
      </c>
      <c r="G3985" s="736" t="s">
        <v>7431</v>
      </c>
      <c r="H3985" s="685" t="s">
        <v>6505</v>
      </c>
      <c r="I3985" s="685" t="s">
        <v>6476</v>
      </c>
      <c r="J3985" s="864" t="s">
        <v>6775</v>
      </c>
      <c r="K3985" s="865">
        <v>1</v>
      </c>
      <c r="L3985" s="761">
        <v>3</v>
      </c>
      <c r="M3985" s="866">
        <v>37500</v>
      </c>
      <c r="N3985" s="456">
        <v>0</v>
      </c>
      <c r="O3985" s="761">
        <v>0</v>
      </c>
      <c r="P3985" s="451">
        <v>0</v>
      </c>
      <c r="Q3985" s="323"/>
    </row>
    <row r="3986" spans="1:17" s="770" customFormat="1" ht="36">
      <c r="A3986" s="731" t="s">
        <v>18647</v>
      </c>
      <c r="B3986" s="693" t="s">
        <v>7484</v>
      </c>
      <c r="C3986" s="667" t="s">
        <v>73</v>
      </c>
      <c r="D3986" s="693" t="s">
        <v>6809</v>
      </c>
      <c r="E3986" s="740">
        <v>9300</v>
      </c>
      <c r="F3986" s="714">
        <v>18167317</v>
      </c>
      <c r="G3986" s="736" t="s">
        <v>7432</v>
      </c>
      <c r="H3986" s="685" t="s">
        <v>7123</v>
      </c>
      <c r="I3986" s="685" t="s">
        <v>6476</v>
      </c>
      <c r="J3986" s="864" t="s">
        <v>6809</v>
      </c>
      <c r="K3986" s="865">
        <v>1</v>
      </c>
      <c r="L3986" s="761">
        <v>9</v>
      </c>
      <c r="M3986" s="866">
        <v>83700</v>
      </c>
      <c r="N3986" s="456">
        <v>1</v>
      </c>
      <c r="O3986" s="761">
        <v>6</v>
      </c>
      <c r="P3986" s="451">
        <v>57077.599999999999</v>
      </c>
      <c r="Q3986" s="323"/>
    </row>
    <row r="3987" spans="1:17" s="770" customFormat="1" ht="24">
      <c r="A3987" s="731" t="s">
        <v>18647</v>
      </c>
      <c r="B3987" s="693" t="s">
        <v>7484</v>
      </c>
      <c r="C3987" s="667" t="s">
        <v>73</v>
      </c>
      <c r="D3987" s="693" t="s">
        <v>7433</v>
      </c>
      <c r="E3987" s="740">
        <v>9300</v>
      </c>
      <c r="F3987" s="714">
        <v>7857536</v>
      </c>
      <c r="G3987" s="736" t="s">
        <v>7434</v>
      </c>
      <c r="H3987" s="685" t="s">
        <v>888</v>
      </c>
      <c r="I3987" s="685" t="s">
        <v>6476</v>
      </c>
      <c r="J3987" s="864" t="s">
        <v>7433</v>
      </c>
      <c r="K3987" s="865">
        <v>1</v>
      </c>
      <c r="L3987" s="761">
        <v>3</v>
      </c>
      <c r="M3987" s="866">
        <v>27900</v>
      </c>
      <c r="N3987" s="456">
        <v>1</v>
      </c>
      <c r="O3987" s="761">
        <v>6</v>
      </c>
      <c r="P3987" s="451">
        <v>57077.599999999999</v>
      </c>
      <c r="Q3987" s="323"/>
    </row>
    <row r="3988" spans="1:17" s="770" customFormat="1" ht="36">
      <c r="A3988" s="731" t="s">
        <v>18647</v>
      </c>
      <c r="B3988" s="693" t="s">
        <v>7484</v>
      </c>
      <c r="C3988" s="667" t="s">
        <v>73</v>
      </c>
      <c r="D3988" s="693" t="s">
        <v>6902</v>
      </c>
      <c r="E3988" s="740">
        <v>6000</v>
      </c>
      <c r="F3988" s="714">
        <v>44718982</v>
      </c>
      <c r="G3988" s="736" t="s">
        <v>7435</v>
      </c>
      <c r="H3988" s="685" t="s">
        <v>7088</v>
      </c>
      <c r="I3988" s="685" t="s">
        <v>6476</v>
      </c>
      <c r="J3988" s="829" t="s">
        <v>6902</v>
      </c>
      <c r="K3988" s="865">
        <v>1</v>
      </c>
      <c r="L3988" s="761">
        <v>12</v>
      </c>
      <c r="M3988" s="866">
        <v>66000</v>
      </c>
      <c r="N3988" s="456">
        <v>1</v>
      </c>
      <c r="O3988" s="761">
        <v>6</v>
      </c>
      <c r="P3988" s="451">
        <v>37277.599999999999</v>
      </c>
      <c r="Q3988" s="323"/>
    </row>
    <row r="3989" spans="1:17" s="770" customFormat="1" ht="36">
      <c r="A3989" s="731" t="s">
        <v>18647</v>
      </c>
      <c r="B3989" s="693" t="s">
        <v>7484</v>
      </c>
      <c r="C3989" s="667" t="s">
        <v>73</v>
      </c>
      <c r="D3989" s="693" t="s">
        <v>18266</v>
      </c>
      <c r="E3989" s="740">
        <v>2800</v>
      </c>
      <c r="F3989" s="714">
        <v>45892770</v>
      </c>
      <c r="G3989" s="736" t="s">
        <v>7436</v>
      </c>
      <c r="H3989" s="685" t="s">
        <v>6475</v>
      </c>
      <c r="I3989" s="685" t="s">
        <v>6476</v>
      </c>
      <c r="J3989" s="829" t="s">
        <v>18266</v>
      </c>
      <c r="K3989" s="865">
        <v>1</v>
      </c>
      <c r="L3989" s="761">
        <v>12</v>
      </c>
      <c r="M3989" s="866">
        <v>30800</v>
      </c>
      <c r="N3989" s="456">
        <v>1</v>
      </c>
      <c r="O3989" s="761">
        <v>6</v>
      </c>
      <c r="P3989" s="451">
        <v>18077.599999999999</v>
      </c>
      <c r="Q3989" s="323"/>
    </row>
    <row r="3990" spans="1:17" s="770" customFormat="1" ht="24">
      <c r="A3990" s="731" t="s">
        <v>18647</v>
      </c>
      <c r="B3990" s="693" t="s">
        <v>7484</v>
      </c>
      <c r="C3990" s="667" t="s">
        <v>73</v>
      </c>
      <c r="D3990" s="693" t="s">
        <v>18258</v>
      </c>
      <c r="E3990" s="740">
        <v>6000</v>
      </c>
      <c r="F3990" s="714">
        <v>10770855</v>
      </c>
      <c r="G3990" s="736" t="s">
        <v>7437</v>
      </c>
      <c r="H3990" s="685" t="s">
        <v>1688</v>
      </c>
      <c r="I3990" s="685" t="s">
        <v>6476</v>
      </c>
      <c r="J3990" s="829" t="s">
        <v>18258</v>
      </c>
      <c r="K3990" s="865">
        <v>1</v>
      </c>
      <c r="L3990" s="761">
        <v>12</v>
      </c>
      <c r="M3990" s="866">
        <v>66000</v>
      </c>
      <c r="N3990" s="456">
        <v>1</v>
      </c>
      <c r="O3990" s="761">
        <v>6</v>
      </c>
      <c r="P3990" s="451">
        <v>37277.599999999999</v>
      </c>
      <c r="Q3990" s="323"/>
    </row>
    <row r="3991" spans="1:17" s="770" customFormat="1" ht="36">
      <c r="A3991" s="731" t="s">
        <v>18647</v>
      </c>
      <c r="B3991" s="693" t="s">
        <v>7484</v>
      </c>
      <c r="C3991" s="667" t="s">
        <v>73</v>
      </c>
      <c r="D3991" s="736" t="s">
        <v>7438</v>
      </c>
      <c r="E3991" s="740">
        <v>4200</v>
      </c>
      <c r="F3991" s="714">
        <v>46315655</v>
      </c>
      <c r="G3991" s="736" t="s">
        <v>7439</v>
      </c>
      <c r="H3991" s="685" t="s">
        <v>4817</v>
      </c>
      <c r="I3991" s="685" t="s">
        <v>6476</v>
      </c>
      <c r="J3991" s="864" t="s">
        <v>7438</v>
      </c>
      <c r="K3991" s="865">
        <v>1</v>
      </c>
      <c r="L3991" s="761">
        <v>4</v>
      </c>
      <c r="M3991" s="866">
        <v>16800</v>
      </c>
      <c r="N3991" s="456">
        <v>0</v>
      </c>
      <c r="O3991" s="761">
        <v>0</v>
      </c>
      <c r="P3991" s="451">
        <v>0</v>
      </c>
      <c r="Q3991" s="323"/>
    </row>
    <row r="3992" spans="1:17" s="770" customFormat="1" ht="48">
      <c r="A3992" s="731" t="s">
        <v>18647</v>
      </c>
      <c r="B3992" s="693" t="s">
        <v>7484</v>
      </c>
      <c r="C3992" s="667" t="s">
        <v>73</v>
      </c>
      <c r="D3992" s="736" t="s">
        <v>6497</v>
      </c>
      <c r="E3992" s="740">
        <v>9300</v>
      </c>
      <c r="F3992" s="714">
        <v>6785619</v>
      </c>
      <c r="G3992" s="736" t="s">
        <v>7440</v>
      </c>
      <c r="H3992" s="685" t="s">
        <v>888</v>
      </c>
      <c r="I3992" s="685" t="s">
        <v>6476</v>
      </c>
      <c r="J3992" s="864" t="s">
        <v>6497</v>
      </c>
      <c r="K3992" s="865">
        <v>1</v>
      </c>
      <c r="L3992" s="761">
        <v>2</v>
      </c>
      <c r="M3992" s="866">
        <v>18600</v>
      </c>
      <c r="N3992" s="456">
        <v>1</v>
      </c>
      <c r="O3992" s="761">
        <v>6</v>
      </c>
      <c r="P3992" s="451">
        <v>57077.599999999999</v>
      </c>
      <c r="Q3992" s="323"/>
    </row>
    <row r="3993" spans="1:17" s="770" customFormat="1" ht="36">
      <c r="A3993" s="731" t="s">
        <v>18647</v>
      </c>
      <c r="B3993" s="693" t="s">
        <v>7484</v>
      </c>
      <c r="C3993" s="667" t="s">
        <v>73</v>
      </c>
      <c r="D3993" s="736" t="s">
        <v>7441</v>
      </c>
      <c r="E3993" s="740">
        <v>12500</v>
      </c>
      <c r="F3993" s="714">
        <v>16120424</v>
      </c>
      <c r="G3993" s="736" t="s">
        <v>7442</v>
      </c>
      <c r="H3993" s="685" t="s">
        <v>1688</v>
      </c>
      <c r="I3993" s="685" t="s">
        <v>6476</v>
      </c>
      <c r="J3993" s="864" t="s">
        <v>7441</v>
      </c>
      <c r="K3993" s="865">
        <v>0</v>
      </c>
      <c r="L3993" s="761">
        <v>0</v>
      </c>
      <c r="M3993" s="866">
        <v>0</v>
      </c>
      <c r="N3993" s="456">
        <v>1</v>
      </c>
      <c r="O3993" s="761">
        <v>4</v>
      </c>
      <c r="P3993" s="451">
        <v>50696.6</v>
      </c>
      <c r="Q3993" s="323"/>
    </row>
    <row r="3994" spans="1:17" s="770" customFormat="1" ht="24">
      <c r="A3994" s="731" t="s">
        <v>18647</v>
      </c>
      <c r="B3994" s="693" t="s">
        <v>7484</v>
      </c>
      <c r="C3994" s="667" t="s">
        <v>73</v>
      </c>
      <c r="D3994" s="736" t="s">
        <v>6542</v>
      </c>
      <c r="E3994" s="740">
        <v>6000</v>
      </c>
      <c r="F3994" s="714">
        <v>45995482</v>
      </c>
      <c r="G3994" s="736" t="s">
        <v>7443</v>
      </c>
      <c r="H3994" s="685" t="s">
        <v>6541</v>
      </c>
      <c r="I3994" s="685" t="s">
        <v>6476</v>
      </c>
      <c r="J3994" s="864" t="s">
        <v>6542</v>
      </c>
      <c r="K3994" s="865">
        <v>1</v>
      </c>
      <c r="L3994" s="761">
        <v>12</v>
      </c>
      <c r="M3994" s="866">
        <v>66000</v>
      </c>
      <c r="N3994" s="456">
        <v>1</v>
      </c>
      <c r="O3994" s="761">
        <v>6</v>
      </c>
      <c r="P3994" s="451">
        <v>37277.599999999999</v>
      </c>
      <c r="Q3994" s="323"/>
    </row>
    <row r="3995" spans="1:17" s="770" customFormat="1" ht="24">
      <c r="A3995" s="731" t="s">
        <v>18647</v>
      </c>
      <c r="B3995" s="693" t="s">
        <v>7484</v>
      </c>
      <c r="C3995" s="667" t="s">
        <v>73</v>
      </c>
      <c r="D3995" s="736" t="s">
        <v>7444</v>
      </c>
      <c r="E3995" s="740">
        <v>12500</v>
      </c>
      <c r="F3995" s="714">
        <v>42748984</v>
      </c>
      <c r="G3995" s="736" t="s">
        <v>7445</v>
      </c>
      <c r="H3995" s="685" t="s">
        <v>4216</v>
      </c>
      <c r="I3995" s="685" t="s">
        <v>6476</v>
      </c>
      <c r="J3995" s="864" t="s">
        <v>7444</v>
      </c>
      <c r="K3995" s="865">
        <v>1</v>
      </c>
      <c r="L3995" s="761">
        <v>12</v>
      </c>
      <c r="M3995" s="866">
        <v>137500</v>
      </c>
      <c r="N3995" s="456">
        <v>1</v>
      </c>
      <c r="O3995" s="761">
        <v>6</v>
      </c>
      <c r="P3995" s="451">
        <v>76277.600000000006</v>
      </c>
      <c r="Q3995" s="323"/>
    </row>
    <row r="3996" spans="1:17" s="770" customFormat="1" ht="24">
      <c r="A3996" s="731" t="s">
        <v>18647</v>
      </c>
      <c r="B3996" s="693" t="s">
        <v>7484</v>
      </c>
      <c r="C3996" s="667" t="s">
        <v>73</v>
      </c>
      <c r="D3996" s="736" t="s">
        <v>7446</v>
      </c>
      <c r="E3996" s="740">
        <v>12500</v>
      </c>
      <c r="F3996" s="714">
        <v>41047054</v>
      </c>
      <c r="G3996" s="736" t="s">
        <v>7447</v>
      </c>
      <c r="H3996" s="685" t="s">
        <v>1688</v>
      </c>
      <c r="I3996" s="685" t="s">
        <v>6476</v>
      </c>
      <c r="J3996" s="864" t="s">
        <v>7446</v>
      </c>
      <c r="K3996" s="865">
        <v>1</v>
      </c>
      <c r="L3996" s="761">
        <v>12</v>
      </c>
      <c r="M3996" s="866">
        <v>137500</v>
      </c>
      <c r="N3996" s="456">
        <v>1</v>
      </c>
      <c r="O3996" s="761">
        <v>6</v>
      </c>
      <c r="P3996" s="451">
        <v>76277.600000000006</v>
      </c>
      <c r="Q3996" s="323"/>
    </row>
    <row r="3997" spans="1:17" s="770" customFormat="1" ht="36">
      <c r="A3997" s="731" t="s">
        <v>18647</v>
      </c>
      <c r="B3997" s="693" t="s">
        <v>7484</v>
      </c>
      <c r="C3997" s="667" t="s">
        <v>73</v>
      </c>
      <c r="D3997" s="736" t="s">
        <v>6870</v>
      </c>
      <c r="E3997" s="740">
        <v>11000</v>
      </c>
      <c r="F3997" s="714">
        <v>2709857</v>
      </c>
      <c r="G3997" s="736" t="s">
        <v>7448</v>
      </c>
      <c r="H3997" s="685" t="s">
        <v>6969</v>
      </c>
      <c r="I3997" s="685" t="s">
        <v>6476</v>
      </c>
      <c r="J3997" s="864" t="s">
        <v>6870</v>
      </c>
      <c r="K3997" s="865">
        <v>1</v>
      </c>
      <c r="L3997" s="761">
        <v>12</v>
      </c>
      <c r="M3997" s="866">
        <v>121000</v>
      </c>
      <c r="N3997" s="456">
        <v>1</v>
      </c>
      <c r="O3997" s="761">
        <v>6</v>
      </c>
      <c r="P3997" s="451">
        <v>67277.600000000006</v>
      </c>
      <c r="Q3997" s="323"/>
    </row>
    <row r="3998" spans="1:17" s="770" customFormat="1" ht="36">
      <c r="A3998" s="731" t="s">
        <v>18647</v>
      </c>
      <c r="B3998" s="693" t="s">
        <v>7484</v>
      </c>
      <c r="C3998" s="667" t="s">
        <v>73</v>
      </c>
      <c r="D3998" s="736" t="s">
        <v>1819</v>
      </c>
      <c r="E3998" s="740">
        <v>6000</v>
      </c>
      <c r="F3998" s="714">
        <v>41568255</v>
      </c>
      <c r="G3998" s="736" t="s">
        <v>7449</v>
      </c>
      <c r="H3998" s="685" t="s">
        <v>7450</v>
      </c>
      <c r="I3998" s="685" t="s">
        <v>6476</v>
      </c>
      <c r="J3998" s="864" t="s">
        <v>1819</v>
      </c>
      <c r="K3998" s="865">
        <v>1</v>
      </c>
      <c r="L3998" s="761">
        <v>12</v>
      </c>
      <c r="M3998" s="866">
        <v>66000</v>
      </c>
      <c r="N3998" s="456">
        <v>1</v>
      </c>
      <c r="O3998" s="761">
        <v>6</v>
      </c>
      <c r="P3998" s="451">
        <v>37277.599999999999</v>
      </c>
      <c r="Q3998" s="323"/>
    </row>
    <row r="3999" spans="1:17" s="770" customFormat="1" ht="24">
      <c r="A3999" s="731" t="s">
        <v>18647</v>
      </c>
      <c r="B3999" s="693" t="s">
        <v>7484</v>
      </c>
      <c r="C3999" s="667" t="s">
        <v>73</v>
      </c>
      <c r="D3999" s="736" t="s">
        <v>6542</v>
      </c>
      <c r="E3999" s="740">
        <v>6000</v>
      </c>
      <c r="F3999" s="714">
        <v>41558753</v>
      </c>
      <c r="G3999" s="736" t="s">
        <v>7451</v>
      </c>
      <c r="H3999" s="685" t="s">
        <v>6699</v>
      </c>
      <c r="I3999" s="685" t="s">
        <v>6476</v>
      </c>
      <c r="J3999" s="864" t="s">
        <v>6542</v>
      </c>
      <c r="K3999" s="865">
        <v>1</v>
      </c>
      <c r="L3999" s="761">
        <v>12</v>
      </c>
      <c r="M3999" s="866">
        <v>66000</v>
      </c>
      <c r="N3999" s="456">
        <v>1</v>
      </c>
      <c r="O3999" s="761">
        <v>6</v>
      </c>
      <c r="P3999" s="451">
        <v>37277.599999999999</v>
      </c>
      <c r="Q3999" s="323"/>
    </row>
    <row r="4000" spans="1:17" s="770" customFormat="1" ht="36">
      <c r="A4000" s="731" t="s">
        <v>18647</v>
      </c>
      <c r="B4000" s="693" t="s">
        <v>7484</v>
      </c>
      <c r="C4000" s="667" t="s">
        <v>73</v>
      </c>
      <c r="D4000" s="736" t="s">
        <v>6542</v>
      </c>
      <c r="E4000" s="740">
        <v>6000</v>
      </c>
      <c r="F4000" s="714">
        <v>46982323</v>
      </c>
      <c r="G4000" s="736" t="s">
        <v>7452</v>
      </c>
      <c r="H4000" s="685" t="s">
        <v>6702</v>
      </c>
      <c r="I4000" s="685" t="s">
        <v>6476</v>
      </c>
      <c r="J4000" s="864" t="s">
        <v>6542</v>
      </c>
      <c r="K4000" s="865">
        <v>1</v>
      </c>
      <c r="L4000" s="761">
        <v>12</v>
      </c>
      <c r="M4000" s="866">
        <v>66000</v>
      </c>
      <c r="N4000" s="456">
        <v>1</v>
      </c>
      <c r="O4000" s="761">
        <v>6</v>
      </c>
      <c r="P4000" s="451">
        <v>37277.599999999999</v>
      </c>
      <c r="Q4000" s="323"/>
    </row>
    <row r="4001" spans="1:17" s="770" customFormat="1" ht="36">
      <c r="A4001" s="731" t="s">
        <v>18647</v>
      </c>
      <c r="B4001" s="693" t="s">
        <v>7484</v>
      </c>
      <c r="C4001" s="667" t="s">
        <v>73</v>
      </c>
      <c r="D4001" s="736" t="s">
        <v>7079</v>
      </c>
      <c r="E4001" s="740">
        <v>2800</v>
      </c>
      <c r="F4001" s="714">
        <v>70651363</v>
      </c>
      <c r="G4001" s="736" t="s">
        <v>7453</v>
      </c>
      <c r="H4001" s="685" t="s">
        <v>2052</v>
      </c>
      <c r="I4001" s="685" t="s">
        <v>6476</v>
      </c>
      <c r="J4001" s="864" t="s">
        <v>7079</v>
      </c>
      <c r="K4001" s="865">
        <v>1</v>
      </c>
      <c r="L4001" s="761">
        <v>12</v>
      </c>
      <c r="M4001" s="866">
        <v>30800</v>
      </c>
      <c r="N4001" s="456">
        <v>1</v>
      </c>
      <c r="O4001" s="761">
        <v>6</v>
      </c>
      <c r="P4001" s="451">
        <v>18077.599999999999</v>
      </c>
      <c r="Q4001" s="323"/>
    </row>
    <row r="4002" spans="1:17" s="770" customFormat="1" ht="36">
      <c r="A4002" s="731" t="s">
        <v>18647</v>
      </c>
      <c r="B4002" s="693" t="s">
        <v>7484</v>
      </c>
      <c r="C4002" s="667" t="s">
        <v>73</v>
      </c>
      <c r="D4002" s="736" t="s">
        <v>7079</v>
      </c>
      <c r="E4002" s="740">
        <v>2800</v>
      </c>
      <c r="F4002" s="714">
        <v>72160057</v>
      </c>
      <c r="G4002" s="736" t="s">
        <v>7454</v>
      </c>
      <c r="H4002" s="685" t="s">
        <v>6578</v>
      </c>
      <c r="I4002" s="685" t="s">
        <v>6476</v>
      </c>
      <c r="J4002" s="864" t="s">
        <v>7079</v>
      </c>
      <c r="K4002" s="865">
        <v>1</v>
      </c>
      <c r="L4002" s="761">
        <v>12</v>
      </c>
      <c r="M4002" s="866">
        <v>30800</v>
      </c>
      <c r="N4002" s="456">
        <v>1</v>
      </c>
      <c r="O4002" s="761">
        <v>6</v>
      </c>
      <c r="P4002" s="451">
        <v>18077.599999999999</v>
      </c>
      <c r="Q4002" s="323"/>
    </row>
    <row r="4003" spans="1:17" s="770" customFormat="1" ht="36">
      <c r="A4003" s="731" t="s">
        <v>18647</v>
      </c>
      <c r="B4003" s="693" t="s">
        <v>7484</v>
      </c>
      <c r="C4003" s="667" t="s">
        <v>73</v>
      </c>
      <c r="D4003" s="736" t="s">
        <v>7438</v>
      </c>
      <c r="E4003" s="740">
        <v>4200</v>
      </c>
      <c r="F4003" s="714">
        <v>45454525</v>
      </c>
      <c r="G4003" s="736" t="s">
        <v>7455</v>
      </c>
      <c r="H4003" s="685" t="s">
        <v>4261</v>
      </c>
      <c r="I4003" s="685" t="s">
        <v>6476</v>
      </c>
      <c r="J4003" s="864" t="s">
        <v>7438</v>
      </c>
      <c r="K4003" s="865">
        <v>1</v>
      </c>
      <c r="L4003" s="761">
        <v>3</v>
      </c>
      <c r="M4003" s="866">
        <v>12600</v>
      </c>
      <c r="N4003" s="456">
        <v>0</v>
      </c>
      <c r="O4003" s="761">
        <v>0</v>
      </c>
      <c r="P4003" s="451">
        <v>0</v>
      </c>
      <c r="Q4003" s="323"/>
    </row>
    <row r="4004" spans="1:17" s="770" customFormat="1" ht="24">
      <c r="A4004" s="731" t="s">
        <v>18647</v>
      </c>
      <c r="B4004" s="693" t="s">
        <v>7484</v>
      </c>
      <c r="C4004" s="667" t="s">
        <v>73</v>
      </c>
      <c r="D4004" s="736" t="s">
        <v>7139</v>
      </c>
      <c r="E4004" s="740">
        <v>4200</v>
      </c>
      <c r="F4004" s="714">
        <v>70181438</v>
      </c>
      <c r="G4004" s="736" t="s">
        <v>7456</v>
      </c>
      <c r="H4004" s="685" t="s">
        <v>4124</v>
      </c>
      <c r="I4004" s="685" t="s">
        <v>6476</v>
      </c>
      <c r="J4004" s="864" t="s">
        <v>7139</v>
      </c>
      <c r="K4004" s="865">
        <v>1</v>
      </c>
      <c r="L4004" s="761">
        <v>3</v>
      </c>
      <c r="M4004" s="866">
        <v>12600</v>
      </c>
      <c r="N4004" s="456">
        <v>0</v>
      </c>
      <c r="O4004" s="761">
        <v>0</v>
      </c>
      <c r="P4004" s="451">
        <v>0</v>
      </c>
      <c r="Q4004" s="323"/>
    </row>
    <row r="4005" spans="1:17" s="770" customFormat="1" ht="36">
      <c r="A4005" s="731" t="s">
        <v>18647</v>
      </c>
      <c r="B4005" s="693" t="s">
        <v>7484</v>
      </c>
      <c r="C4005" s="667" t="s">
        <v>73</v>
      </c>
      <c r="D4005" s="736" t="s">
        <v>7079</v>
      </c>
      <c r="E4005" s="740">
        <v>2800</v>
      </c>
      <c r="F4005" s="714">
        <v>46380180</v>
      </c>
      <c r="G4005" s="736" t="s">
        <v>7457</v>
      </c>
      <c r="H4005" s="685" t="s">
        <v>7097</v>
      </c>
      <c r="I4005" s="685" t="s">
        <v>6476</v>
      </c>
      <c r="J4005" s="864" t="s">
        <v>7079</v>
      </c>
      <c r="K4005" s="865">
        <v>1</v>
      </c>
      <c r="L4005" s="761">
        <v>12</v>
      </c>
      <c r="M4005" s="866">
        <v>30800</v>
      </c>
      <c r="N4005" s="456">
        <v>1</v>
      </c>
      <c r="O4005" s="761">
        <v>6</v>
      </c>
      <c r="P4005" s="451">
        <v>18077.599999999999</v>
      </c>
      <c r="Q4005" s="323"/>
    </row>
    <row r="4006" spans="1:17" s="770" customFormat="1" ht="36">
      <c r="A4006" s="731" t="s">
        <v>18647</v>
      </c>
      <c r="B4006" s="693" t="s">
        <v>7484</v>
      </c>
      <c r="C4006" s="667" t="s">
        <v>73</v>
      </c>
      <c r="D4006" s="693" t="s">
        <v>18266</v>
      </c>
      <c r="E4006" s="740">
        <v>2800</v>
      </c>
      <c r="F4006" s="714">
        <v>15433042</v>
      </c>
      <c r="G4006" s="736" t="s">
        <v>7458</v>
      </c>
      <c r="H4006" s="685" t="s">
        <v>4488</v>
      </c>
      <c r="I4006" s="685" t="s">
        <v>6476</v>
      </c>
      <c r="J4006" s="829" t="s">
        <v>18266</v>
      </c>
      <c r="K4006" s="865">
        <v>1</v>
      </c>
      <c r="L4006" s="761">
        <v>12</v>
      </c>
      <c r="M4006" s="866">
        <v>30800</v>
      </c>
      <c r="N4006" s="456">
        <v>1</v>
      </c>
      <c r="O4006" s="761">
        <v>6</v>
      </c>
      <c r="P4006" s="451">
        <v>18077.599999999999</v>
      </c>
      <c r="Q4006" s="323"/>
    </row>
    <row r="4007" spans="1:17" s="770" customFormat="1" ht="24">
      <c r="A4007" s="731" t="s">
        <v>18647</v>
      </c>
      <c r="B4007" s="693" t="s">
        <v>7484</v>
      </c>
      <c r="C4007" s="667" t="s">
        <v>73</v>
      </c>
      <c r="D4007" s="693" t="s">
        <v>6767</v>
      </c>
      <c r="E4007" s="740">
        <v>12500</v>
      </c>
      <c r="F4007" s="714">
        <v>10362535</v>
      </c>
      <c r="G4007" s="736" t="s">
        <v>7459</v>
      </c>
      <c r="H4007" s="685" t="s">
        <v>6578</v>
      </c>
      <c r="I4007" s="685" t="s">
        <v>6476</v>
      </c>
      <c r="J4007" s="864" t="s">
        <v>6767</v>
      </c>
      <c r="K4007" s="865">
        <v>1</v>
      </c>
      <c r="L4007" s="761">
        <v>12</v>
      </c>
      <c r="M4007" s="866">
        <v>137500</v>
      </c>
      <c r="N4007" s="456">
        <v>1</v>
      </c>
      <c r="O4007" s="761">
        <v>6</v>
      </c>
      <c r="P4007" s="451">
        <v>76648.600000000006</v>
      </c>
      <c r="Q4007" s="323"/>
    </row>
    <row r="4008" spans="1:17" s="770" customFormat="1" ht="36">
      <c r="A4008" s="731" t="s">
        <v>18647</v>
      </c>
      <c r="B4008" s="693" t="s">
        <v>7484</v>
      </c>
      <c r="C4008" s="667" t="s">
        <v>73</v>
      </c>
      <c r="D4008" s="693" t="s">
        <v>7363</v>
      </c>
      <c r="E4008" s="740">
        <v>11000</v>
      </c>
      <c r="F4008" s="714">
        <v>40462948</v>
      </c>
      <c r="G4008" s="736" t="s">
        <v>7460</v>
      </c>
      <c r="H4008" s="685" t="s">
        <v>7123</v>
      </c>
      <c r="I4008" s="685" t="s">
        <v>6476</v>
      </c>
      <c r="J4008" s="864" t="s">
        <v>7363</v>
      </c>
      <c r="K4008" s="865">
        <v>1</v>
      </c>
      <c r="L4008" s="761">
        <v>9</v>
      </c>
      <c r="M4008" s="866">
        <v>99000</v>
      </c>
      <c r="N4008" s="456">
        <v>1</v>
      </c>
      <c r="O4008" s="761">
        <v>6</v>
      </c>
      <c r="P4008" s="451">
        <v>67277.600000000006</v>
      </c>
      <c r="Q4008" s="323"/>
    </row>
    <row r="4009" spans="1:17" s="770" customFormat="1" ht="24">
      <c r="A4009" s="731" t="s">
        <v>18647</v>
      </c>
      <c r="B4009" s="693" t="s">
        <v>7484</v>
      </c>
      <c r="C4009" s="667" t="s">
        <v>73</v>
      </c>
      <c r="D4009" s="693" t="s">
        <v>7461</v>
      </c>
      <c r="E4009" s="740">
        <v>4200</v>
      </c>
      <c r="F4009" s="714">
        <v>41767173</v>
      </c>
      <c r="G4009" s="736" t="s">
        <v>7462</v>
      </c>
      <c r="H4009" s="685" t="s">
        <v>5617</v>
      </c>
      <c r="I4009" s="685" t="s">
        <v>6476</v>
      </c>
      <c r="J4009" s="864" t="s">
        <v>7461</v>
      </c>
      <c r="K4009" s="865">
        <v>1</v>
      </c>
      <c r="L4009" s="761">
        <v>1</v>
      </c>
      <c r="M4009" s="866">
        <v>4200</v>
      </c>
      <c r="N4009" s="456">
        <v>1</v>
      </c>
      <c r="O4009" s="761">
        <v>6</v>
      </c>
      <c r="P4009" s="451">
        <v>26477.599999999999</v>
      </c>
      <c r="Q4009" s="323"/>
    </row>
    <row r="4010" spans="1:17" s="770" customFormat="1" ht="24">
      <c r="A4010" s="731" t="s">
        <v>18647</v>
      </c>
      <c r="B4010" s="693" t="s">
        <v>7484</v>
      </c>
      <c r="C4010" s="667" t="s">
        <v>73</v>
      </c>
      <c r="D4010" s="693" t="s">
        <v>18299</v>
      </c>
      <c r="E4010" s="740">
        <v>12500</v>
      </c>
      <c r="F4010" s="714">
        <v>8880002</v>
      </c>
      <c r="G4010" s="736" t="s">
        <v>7463</v>
      </c>
      <c r="H4010" s="685" t="s">
        <v>6578</v>
      </c>
      <c r="I4010" s="685" t="s">
        <v>6476</v>
      </c>
      <c r="J4010" s="829" t="s">
        <v>18299</v>
      </c>
      <c r="K4010" s="865">
        <v>1</v>
      </c>
      <c r="L4010" s="761">
        <v>12</v>
      </c>
      <c r="M4010" s="866">
        <v>148320</v>
      </c>
      <c r="N4010" s="456">
        <v>1</v>
      </c>
      <c r="O4010" s="761">
        <v>6</v>
      </c>
      <c r="P4010" s="451">
        <v>76277.600000000006</v>
      </c>
      <c r="Q4010" s="323"/>
    </row>
    <row r="4011" spans="1:17" s="770" customFormat="1" ht="36">
      <c r="A4011" s="731" t="s">
        <v>18647</v>
      </c>
      <c r="B4011" s="693" t="s">
        <v>7484</v>
      </c>
      <c r="C4011" s="667" t="s">
        <v>73</v>
      </c>
      <c r="D4011" s="693" t="s">
        <v>6542</v>
      </c>
      <c r="E4011" s="740">
        <v>6000</v>
      </c>
      <c r="F4011" s="714">
        <v>20051876</v>
      </c>
      <c r="G4011" s="736" t="s">
        <v>7464</v>
      </c>
      <c r="H4011" s="685" t="s">
        <v>7465</v>
      </c>
      <c r="I4011" s="685" t="s">
        <v>6476</v>
      </c>
      <c r="J4011" s="864" t="s">
        <v>6542</v>
      </c>
      <c r="K4011" s="865">
        <v>1</v>
      </c>
      <c r="L4011" s="761">
        <v>12</v>
      </c>
      <c r="M4011" s="866">
        <v>72000</v>
      </c>
      <c r="N4011" s="456">
        <v>1</v>
      </c>
      <c r="O4011" s="761">
        <v>6</v>
      </c>
      <c r="P4011" s="451">
        <v>37277.599999999999</v>
      </c>
      <c r="Q4011" s="323"/>
    </row>
    <row r="4012" spans="1:17" s="770" customFormat="1" ht="24">
      <c r="A4012" s="731" t="s">
        <v>18647</v>
      </c>
      <c r="B4012" s="693" t="s">
        <v>7484</v>
      </c>
      <c r="C4012" s="667" t="s">
        <v>73</v>
      </c>
      <c r="D4012" s="693" t="s">
        <v>18300</v>
      </c>
      <c r="E4012" s="740">
        <v>9300</v>
      </c>
      <c r="F4012" s="714">
        <v>43477023</v>
      </c>
      <c r="G4012" s="736" t="s">
        <v>7466</v>
      </c>
      <c r="H4012" s="685" t="s">
        <v>7467</v>
      </c>
      <c r="I4012" s="685" t="s">
        <v>6476</v>
      </c>
      <c r="J4012" s="829" t="s">
        <v>18300</v>
      </c>
      <c r="K4012" s="865">
        <v>1</v>
      </c>
      <c r="L4012" s="761">
        <v>9</v>
      </c>
      <c r="M4012" s="866">
        <v>83700</v>
      </c>
      <c r="N4012" s="456">
        <v>1</v>
      </c>
      <c r="O4012" s="761">
        <v>6</v>
      </c>
      <c r="P4012" s="451">
        <v>57077.599999999999</v>
      </c>
      <c r="Q4012" s="323"/>
    </row>
    <row r="4013" spans="1:17" s="770" customFormat="1" ht="24">
      <c r="A4013" s="731" t="s">
        <v>18647</v>
      </c>
      <c r="B4013" s="693" t="s">
        <v>7484</v>
      </c>
      <c r="C4013" s="667" t="s">
        <v>73</v>
      </c>
      <c r="D4013" s="693" t="s">
        <v>6512</v>
      </c>
      <c r="E4013" s="740">
        <v>4200</v>
      </c>
      <c r="F4013" s="714">
        <v>72561482</v>
      </c>
      <c r="G4013" s="736" t="s">
        <v>7468</v>
      </c>
      <c r="H4013" s="685" t="s">
        <v>825</v>
      </c>
      <c r="I4013" s="685" t="s">
        <v>6476</v>
      </c>
      <c r="J4013" s="864" t="s">
        <v>6512</v>
      </c>
      <c r="K4013" s="865">
        <v>1</v>
      </c>
      <c r="L4013" s="761">
        <v>3</v>
      </c>
      <c r="M4013" s="866">
        <v>12600</v>
      </c>
      <c r="N4013" s="456">
        <v>1</v>
      </c>
      <c r="O4013" s="761">
        <v>6</v>
      </c>
      <c r="P4013" s="451">
        <v>26477.599999999999</v>
      </c>
      <c r="Q4013" s="323"/>
    </row>
    <row r="4014" spans="1:17" s="770" customFormat="1" ht="36">
      <c r="A4014" s="731" t="s">
        <v>18647</v>
      </c>
      <c r="B4014" s="693" t="s">
        <v>7484</v>
      </c>
      <c r="C4014" s="667" t="s">
        <v>73</v>
      </c>
      <c r="D4014" s="693" t="s">
        <v>7438</v>
      </c>
      <c r="E4014" s="740">
        <v>4200</v>
      </c>
      <c r="F4014" s="714">
        <v>48451604</v>
      </c>
      <c r="G4014" s="736" t="s">
        <v>7469</v>
      </c>
      <c r="H4014" s="685" t="s">
        <v>5617</v>
      </c>
      <c r="I4014" s="685" t="s">
        <v>6476</v>
      </c>
      <c r="J4014" s="864" t="s">
        <v>7438</v>
      </c>
      <c r="K4014" s="865">
        <v>1</v>
      </c>
      <c r="L4014" s="761">
        <v>2</v>
      </c>
      <c r="M4014" s="866">
        <v>8400</v>
      </c>
      <c r="N4014" s="456">
        <v>1</v>
      </c>
      <c r="O4014" s="761">
        <v>6</v>
      </c>
      <c r="P4014" s="451">
        <v>26477.599999999999</v>
      </c>
      <c r="Q4014" s="323"/>
    </row>
    <row r="4015" spans="1:17" s="770" customFormat="1" ht="24">
      <c r="A4015" s="731" t="s">
        <v>18647</v>
      </c>
      <c r="B4015" s="693" t="s">
        <v>7484</v>
      </c>
      <c r="C4015" s="667" t="s">
        <v>73</v>
      </c>
      <c r="D4015" s="693" t="s">
        <v>7291</v>
      </c>
      <c r="E4015" s="740">
        <v>2800</v>
      </c>
      <c r="F4015" s="714">
        <v>44202435</v>
      </c>
      <c r="G4015" s="736" t="s">
        <v>7470</v>
      </c>
      <c r="H4015" s="685" t="s">
        <v>5617</v>
      </c>
      <c r="I4015" s="685" t="s">
        <v>389</v>
      </c>
      <c r="J4015" s="864" t="s">
        <v>7291</v>
      </c>
      <c r="K4015" s="865">
        <v>0</v>
      </c>
      <c r="L4015" s="761">
        <v>0</v>
      </c>
      <c r="M4015" s="866">
        <v>0</v>
      </c>
      <c r="N4015" s="456">
        <v>1</v>
      </c>
      <c r="O4015" s="761">
        <v>5</v>
      </c>
      <c r="P4015" s="451">
        <v>14696.83</v>
      </c>
      <c r="Q4015" s="323"/>
    </row>
    <row r="4016" spans="1:17" s="770" customFormat="1" ht="15.75">
      <c r="A4016" s="2118" t="s">
        <v>569</v>
      </c>
      <c r="B4016" s="2119"/>
      <c r="C4016" s="2119"/>
      <c r="D4016" s="2119"/>
      <c r="E4016" s="2119"/>
      <c r="F4016" s="2119"/>
      <c r="G4016" s="2119"/>
      <c r="H4016" s="2119"/>
      <c r="I4016" s="2119"/>
      <c r="J4016" s="2119"/>
      <c r="K4016" s="2119"/>
      <c r="L4016" s="2119"/>
      <c r="M4016" s="2119"/>
      <c r="N4016" s="2119"/>
      <c r="O4016" s="2119"/>
      <c r="P4016" s="2120"/>
      <c r="Q4016" s="323"/>
    </row>
    <row r="4017" spans="1:16" s="770" customFormat="1" ht="24">
      <c r="A4017" s="729" t="s">
        <v>18648</v>
      </c>
      <c r="B4017" s="693" t="s">
        <v>7471</v>
      </c>
      <c r="C4017" s="667" t="s">
        <v>73</v>
      </c>
      <c r="D4017" s="693" t="s">
        <v>4185</v>
      </c>
      <c r="E4017" s="479">
        <v>2500</v>
      </c>
      <c r="F4017" s="690" t="s">
        <v>7472</v>
      </c>
      <c r="G4017" s="685" t="s">
        <v>7473</v>
      </c>
      <c r="H4017" s="685" t="s">
        <v>7474</v>
      </c>
      <c r="I4017" s="685" t="s">
        <v>7475</v>
      </c>
      <c r="J4017" s="843" t="s">
        <v>7474</v>
      </c>
      <c r="K4017" s="834">
        <v>4</v>
      </c>
      <c r="L4017" s="741">
        <v>12</v>
      </c>
      <c r="M4017" s="857">
        <v>30600</v>
      </c>
      <c r="N4017" s="831">
        <v>1</v>
      </c>
      <c r="O4017" s="741">
        <v>2</v>
      </c>
      <c r="P4017" s="696">
        <v>6937.49</v>
      </c>
    </row>
    <row r="4018" spans="1:16" s="770" customFormat="1" ht="24">
      <c r="A4018" s="729" t="s">
        <v>18648</v>
      </c>
      <c r="B4018" s="693" t="s">
        <v>7471</v>
      </c>
      <c r="C4018" s="667" t="s">
        <v>73</v>
      </c>
      <c r="D4018" s="693" t="s">
        <v>4185</v>
      </c>
      <c r="E4018" s="479">
        <v>2500</v>
      </c>
      <c r="F4018" s="690" t="s">
        <v>7476</v>
      </c>
      <c r="G4018" s="685" t="s">
        <v>7477</v>
      </c>
      <c r="H4018" s="685" t="s">
        <v>7474</v>
      </c>
      <c r="I4018" s="685" t="s">
        <v>3683</v>
      </c>
      <c r="J4018" s="843" t="s">
        <v>7474</v>
      </c>
      <c r="K4018" s="834">
        <v>4</v>
      </c>
      <c r="L4018" s="741">
        <v>12</v>
      </c>
      <c r="M4018" s="857">
        <v>30600</v>
      </c>
      <c r="N4018" s="831">
        <v>2</v>
      </c>
      <c r="O4018" s="741">
        <v>6</v>
      </c>
      <c r="P4018" s="696">
        <v>15000</v>
      </c>
    </row>
    <row r="4019" spans="1:16" s="770" customFormat="1" ht="36">
      <c r="A4019" s="729" t="s">
        <v>18648</v>
      </c>
      <c r="B4019" s="693" t="s">
        <v>7471</v>
      </c>
      <c r="C4019" s="667" t="s">
        <v>73</v>
      </c>
      <c r="D4019" s="693" t="s">
        <v>11438</v>
      </c>
      <c r="E4019" s="479">
        <v>11000</v>
      </c>
      <c r="F4019" s="690" t="s">
        <v>7478</v>
      </c>
      <c r="G4019" s="685" t="s">
        <v>7479</v>
      </c>
      <c r="H4019" s="685" t="s">
        <v>7480</v>
      </c>
      <c r="I4019" s="685" t="s">
        <v>771</v>
      </c>
      <c r="J4019" s="843" t="s">
        <v>7480</v>
      </c>
      <c r="K4019" s="834">
        <v>2</v>
      </c>
      <c r="L4019" s="741">
        <v>2</v>
      </c>
      <c r="M4019" s="857">
        <v>39370.66485294047</v>
      </c>
      <c r="N4019" s="831"/>
      <c r="O4019" s="741"/>
      <c r="P4019" s="696"/>
    </row>
    <row r="4020" spans="1:16" s="770" customFormat="1" ht="24">
      <c r="A4020" s="729" t="s">
        <v>18648</v>
      </c>
      <c r="B4020" s="693" t="s">
        <v>7471</v>
      </c>
      <c r="C4020" s="667" t="s">
        <v>73</v>
      </c>
      <c r="D4020" s="693" t="s">
        <v>18301</v>
      </c>
      <c r="E4020" s="479">
        <v>6000</v>
      </c>
      <c r="F4020" s="690" t="s">
        <v>7481</v>
      </c>
      <c r="G4020" s="685" t="s">
        <v>7482</v>
      </c>
      <c r="H4020" s="685" t="s">
        <v>7483</v>
      </c>
      <c r="I4020" s="685" t="s">
        <v>771</v>
      </c>
      <c r="J4020" s="843" t="s">
        <v>7483</v>
      </c>
      <c r="K4020" s="834">
        <v>4</v>
      </c>
      <c r="L4020" s="741">
        <v>12</v>
      </c>
      <c r="M4020" s="857">
        <v>72600</v>
      </c>
      <c r="N4020" s="831">
        <v>2</v>
      </c>
      <c r="O4020" s="741">
        <v>6</v>
      </c>
      <c r="P4020" s="696">
        <v>36000</v>
      </c>
    </row>
    <row r="4021" spans="1:16" s="770" customFormat="1" ht="96">
      <c r="A4021" s="729" t="s">
        <v>18648</v>
      </c>
      <c r="B4021" s="711" t="s">
        <v>7484</v>
      </c>
      <c r="C4021" s="667" t="s">
        <v>73</v>
      </c>
      <c r="D4021" s="693" t="s">
        <v>18302</v>
      </c>
      <c r="E4021" s="479">
        <v>9000</v>
      </c>
      <c r="F4021" s="690" t="s">
        <v>7485</v>
      </c>
      <c r="G4021" s="685" t="s">
        <v>7486</v>
      </c>
      <c r="H4021" s="685" t="s">
        <v>7487</v>
      </c>
      <c r="I4021" s="685" t="s">
        <v>771</v>
      </c>
      <c r="J4021" s="843" t="s">
        <v>7487</v>
      </c>
      <c r="K4021" s="834">
        <v>2</v>
      </c>
      <c r="L4021" s="741">
        <v>12</v>
      </c>
      <c r="M4021" s="857">
        <v>122100</v>
      </c>
      <c r="N4021" s="831">
        <v>2</v>
      </c>
      <c r="O4021" s="741">
        <v>6</v>
      </c>
      <c r="P4021" s="696">
        <v>65633.33</v>
      </c>
    </row>
    <row r="4022" spans="1:16" s="770" customFormat="1" ht="36">
      <c r="A4022" s="729" t="s">
        <v>18648</v>
      </c>
      <c r="B4022" s="693" t="s">
        <v>7471</v>
      </c>
      <c r="C4022" s="667" t="s">
        <v>73</v>
      </c>
      <c r="D4022" s="693" t="s">
        <v>4114</v>
      </c>
      <c r="E4022" s="479">
        <v>3500</v>
      </c>
      <c r="F4022" s="690" t="s">
        <v>7488</v>
      </c>
      <c r="G4022" s="685" t="s">
        <v>7489</v>
      </c>
      <c r="H4022" s="685" t="s">
        <v>7490</v>
      </c>
      <c r="I4022" s="685" t="s">
        <v>7491</v>
      </c>
      <c r="J4022" s="843" t="s">
        <v>7490</v>
      </c>
      <c r="K4022" s="834">
        <v>4</v>
      </c>
      <c r="L4022" s="741">
        <v>12</v>
      </c>
      <c r="M4022" s="857">
        <v>42600</v>
      </c>
      <c r="N4022" s="831">
        <v>2</v>
      </c>
      <c r="O4022" s="741">
        <v>6</v>
      </c>
      <c r="P4022" s="696">
        <v>21000</v>
      </c>
    </row>
    <row r="4023" spans="1:16" s="770" customFormat="1" ht="24">
      <c r="A4023" s="729" t="s">
        <v>18648</v>
      </c>
      <c r="B4023" s="693" t="s">
        <v>7471</v>
      </c>
      <c r="C4023" s="667" t="s">
        <v>73</v>
      </c>
      <c r="D4023" s="693" t="s">
        <v>6500</v>
      </c>
      <c r="E4023" s="479">
        <v>9000</v>
      </c>
      <c r="F4023" s="690" t="s">
        <v>7492</v>
      </c>
      <c r="G4023" s="685" t="s">
        <v>7493</v>
      </c>
      <c r="H4023" s="685" t="s">
        <v>1688</v>
      </c>
      <c r="I4023" s="685" t="s">
        <v>771</v>
      </c>
      <c r="J4023" s="843" t="s">
        <v>1688</v>
      </c>
      <c r="K4023" s="834">
        <v>4</v>
      </c>
      <c r="L4023" s="741">
        <v>9</v>
      </c>
      <c r="M4023" s="857">
        <v>85500</v>
      </c>
      <c r="N4023" s="831">
        <v>2</v>
      </c>
      <c r="O4023" s="741">
        <v>6</v>
      </c>
      <c r="P4023" s="696">
        <v>60000</v>
      </c>
    </row>
    <row r="4024" spans="1:16" s="770" customFormat="1">
      <c r="A4024" s="729" t="s">
        <v>18648</v>
      </c>
      <c r="B4024" s="693" t="s">
        <v>7471</v>
      </c>
      <c r="C4024" s="667" t="s">
        <v>73</v>
      </c>
      <c r="D4024" s="693" t="s">
        <v>18303</v>
      </c>
      <c r="E4024" s="479">
        <v>7000</v>
      </c>
      <c r="F4024" s="690" t="s">
        <v>7494</v>
      </c>
      <c r="G4024" s="685" t="s">
        <v>7495</v>
      </c>
      <c r="H4024" s="685" t="s">
        <v>3289</v>
      </c>
      <c r="I4024" s="685" t="s">
        <v>771</v>
      </c>
      <c r="J4024" s="843" t="s">
        <v>3289</v>
      </c>
      <c r="K4024" s="834">
        <v>4</v>
      </c>
      <c r="L4024" s="741">
        <v>12</v>
      </c>
      <c r="M4024" s="857">
        <v>84600</v>
      </c>
      <c r="N4024" s="831">
        <v>2</v>
      </c>
      <c r="O4024" s="741">
        <v>6</v>
      </c>
      <c r="P4024" s="696">
        <v>42000</v>
      </c>
    </row>
    <row r="4025" spans="1:16" s="770" customFormat="1" ht="24">
      <c r="A4025" s="729" t="s">
        <v>18648</v>
      </c>
      <c r="B4025" s="693" t="s">
        <v>7471</v>
      </c>
      <c r="C4025" s="667" t="s">
        <v>73</v>
      </c>
      <c r="D4025" s="693" t="s">
        <v>18304</v>
      </c>
      <c r="E4025" s="479">
        <v>9000</v>
      </c>
      <c r="F4025" s="690" t="s">
        <v>7496</v>
      </c>
      <c r="G4025" s="685" t="s">
        <v>7497</v>
      </c>
      <c r="H4025" s="685" t="s">
        <v>3289</v>
      </c>
      <c r="I4025" s="685" t="s">
        <v>771</v>
      </c>
      <c r="J4025" s="843" t="s">
        <v>3289</v>
      </c>
      <c r="K4025" s="834">
        <v>4</v>
      </c>
      <c r="L4025" s="741">
        <v>12</v>
      </c>
      <c r="M4025" s="857">
        <v>108600</v>
      </c>
      <c r="N4025" s="831">
        <v>2</v>
      </c>
      <c r="O4025" s="741">
        <v>6</v>
      </c>
      <c r="P4025" s="696">
        <v>54000</v>
      </c>
    </row>
    <row r="4026" spans="1:16" s="770" customFormat="1">
      <c r="A4026" s="729" t="s">
        <v>18648</v>
      </c>
      <c r="B4026" s="693" t="s">
        <v>7471</v>
      </c>
      <c r="C4026" s="667" t="s">
        <v>73</v>
      </c>
      <c r="D4026" s="693" t="s">
        <v>18305</v>
      </c>
      <c r="E4026" s="479">
        <v>8000</v>
      </c>
      <c r="F4026" s="690" t="s">
        <v>7498</v>
      </c>
      <c r="G4026" s="685" t="s">
        <v>7499</v>
      </c>
      <c r="H4026" s="685" t="s">
        <v>1135</v>
      </c>
      <c r="I4026" s="685" t="s">
        <v>771</v>
      </c>
      <c r="J4026" s="843" t="s">
        <v>1135</v>
      </c>
      <c r="K4026" s="834"/>
      <c r="L4026" s="741"/>
      <c r="M4026" s="857"/>
      <c r="N4026" s="831">
        <v>2</v>
      </c>
      <c r="O4026" s="741">
        <v>6</v>
      </c>
      <c r="P4026" s="696">
        <v>47733.33</v>
      </c>
    </row>
    <row r="4027" spans="1:16" s="770" customFormat="1" ht="24">
      <c r="A4027" s="729" t="s">
        <v>18648</v>
      </c>
      <c r="B4027" s="693" t="s">
        <v>7471</v>
      </c>
      <c r="C4027" s="667" t="s">
        <v>73</v>
      </c>
      <c r="D4027" s="693" t="s">
        <v>4185</v>
      </c>
      <c r="E4027" s="479">
        <v>2500</v>
      </c>
      <c r="F4027" s="690" t="s">
        <v>7500</v>
      </c>
      <c r="G4027" s="685" t="s">
        <v>7501</v>
      </c>
      <c r="H4027" s="685" t="s">
        <v>7474</v>
      </c>
      <c r="I4027" s="685" t="s">
        <v>3683</v>
      </c>
      <c r="J4027" s="843" t="s">
        <v>7474</v>
      </c>
      <c r="K4027" s="834">
        <v>4</v>
      </c>
      <c r="L4027" s="741">
        <v>12</v>
      </c>
      <c r="M4027" s="857">
        <v>30600</v>
      </c>
      <c r="N4027" s="831">
        <v>2</v>
      </c>
      <c r="O4027" s="741">
        <v>6</v>
      </c>
      <c r="P4027" s="696">
        <v>15000</v>
      </c>
    </row>
    <row r="4028" spans="1:16" s="770" customFormat="1" ht="24">
      <c r="A4028" s="729" t="s">
        <v>18648</v>
      </c>
      <c r="B4028" s="693" t="s">
        <v>7471</v>
      </c>
      <c r="C4028" s="667" t="s">
        <v>73</v>
      </c>
      <c r="D4028" s="693" t="s">
        <v>18306</v>
      </c>
      <c r="E4028" s="479">
        <v>8500</v>
      </c>
      <c r="F4028" s="690" t="s">
        <v>7502</v>
      </c>
      <c r="G4028" s="685" t="s">
        <v>7503</v>
      </c>
      <c r="H4028" s="685" t="s">
        <v>7483</v>
      </c>
      <c r="I4028" s="685" t="s">
        <v>771</v>
      </c>
      <c r="J4028" s="843" t="s">
        <v>7483</v>
      </c>
      <c r="K4028" s="834">
        <v>4</v>
      </c>
      <c r="L4028" s="741">
        <v>9</v>
      </c>
      <c r="M4028" s="857">
        <v>88338.71485294048</v>
      </c>
      <c r="N4028" s="831"/>
      <c r="O4028" s="741"/>
      <c r="P4028" s="696"/>
    </row>
    <row r="4029" spans="1:16" s="770" customFormat="1" ht="24">
      <c r="A4029" s="729" t="s">
        <v>18648</v>
      </c>
      <c r="B4029" s="693" t="s">
        <v>7471</v>
      </c>
      <c r="C4029" s="667" t="s">
        <v>73</v>
      </c>
      <c r="D4029" s="693" t="s">
        <v>18307</v>
      </c>
      <c r="E4029" s="479">
        <v>9000</v>
      </c>
      <c r="F4029" s="690" t="s">
        <v>7504</v>
      </c>
      <c r="G4029" s="685" t="s">
        <v>7505</v>
      </c>
      <c r="H4029" s="685" t="s">
        <v>1688</v>
      </c>
      <c r="I4029" s="685" t="s">
        <v>771</v>
      </c>
      <c r="J4029" s="843" t="s">
        <v>1688</v>
      </c>
      <c r="K4029" s="834">
        <v>4</v>
      </c>
      <c r="L4029" s="741">
        <v>12</v>
      </c>
      <c r="M4029" s="857">
        <v>108600</v>
      </c>
      <c r="N4029" s="831">
        <v>2</v>
      </c>
      <c r="O4029" s="741">
        <v>6</v>
      </c>
      <c r="P4029" s="696">
        <v>54000</v>
      </c>
    </row>
    <row r="4030" spans="1:16" s="770" customFormat="1" ht="24">
      <c r="A4030" s="729" t="s">
        <v>18648</v>
      </c>
      <c r="B4030" s="693" t="s">
        <v>7471</v>
      </c>
      <c r="C4030" s="667" t="s">
        <v>73</v>
      </c>
      <c r="D4030" s="693" t="s">
        <v>18308</v>
      </c>
      <c r="E4030" s="479">
        <v>8500</v>
      </c>
      <c r="F4030" s="690" t="s">
        <v>7506</v>
      </c>
      <c r="G4030" s="685" t="s">
        <v>7507</v>
      </c>
      <c r="H4030" s="685" t="s">
        <v>1688</v>
      </c>
      <c r="I4030" s="685" t="s">
        <v>771</v>
      </c>
      <c r="J4030" s="843" t="s">
        <v>1688</v>
      </c>
      <c r="K4030" s="834">
        <v>4</v>
      </c>
      <c r="L4030" s="741">
        <v>11</v>
      </c>
      <c r="M4030" s="857">
        <v>90273.34</v>
      </c>
      <c r="N4030" s="831">
        <v>2</v>
      </c>
      <c r="O4030" s="741">
        <v>6</v>
      </c>
      <c r="P4030" s="696">
        <v>51000</v>
      </c>
    </row>
    <row r="4031" spans="1:16" s="770" customFormat="1" ht="24">
      <c r="A4031" s="729" t="s">
        <v>18648</v>
      </c>
      <c r="B4031" s="693" t="s">
        <v>7471</v>
      </c>
      <c r="C4031" s="667" t="s">
        <v>73</v>
      </c>
      <c r="D4031" s="693" t="s">
        <v>18303</v>
      </c>
      <c r="E4031" s="479">
        <v>7000</v>
      </c>
      <c r="F4031" s="690" t="s">
        <v>7508</v>
      </c>
      <c r="G4031" s="685" t="s">
        <v>7509</v>
      </c>
      <c r="H4031" s="685" t="s">
        <v>2244</v>
      </c>
      <c r="I4031" s="685" t="s">
        <v>771</v>
      </c>
      <c r="J4031" s="843" t="s">
        <v>2244</v>
      </c>
      <c r="K4031" s="834">
        <v>4</v>
      </c>
      <c r="L4031" s="741">
        <v>12</v>
      </c>
      <c r="M4031" s="857">
        <v>84600</v>
      </c>
      <c r="N4031" s="831">
        <v>2</v>
      </c>
      <c r="O4031" s="741">
        <v>6</v>
      </c>
      <c r="P4031" s="696">
        <v>42000</v>
      </c>
    </row>
    <row r="4032" spans="1:16" s="770" customFormat="1" ht="24">
      <c r="A4032" s="729" t="s">
        <v>18648</v>
      </c>
      <c r="B4032" s="693" t="s">
        <v>7471</v>
      </c>
      <c r="C4032" s="667" t="s">
        <v>73</v>
      </c>
      <c r="D4032" s="693" t="s">
        <v>11438</v>
      </c>
      <c r="E4032" s="479">
        <v>11000</v>
      </c>
      <c r="F4032" s="690" t="s">
        <v>7510</v>
      </c>
      <c r="G4032" s="685" t="s">
        <v>7511</v>
      </c>
      <c r="H4032" s="685" t="s">
        <v>7512</v>
      </c>
      <c r="I4032" s="685" t="s">
        <v>771</v>
      </c>
      <c r="J4032" s="843" t="s">
        <v>7512</v>
      </c>
      <c r="K4032" s="834">
        <v>4</v>
      </c>
      <c r="L4032" s="741">
        <v>12</v>
      </c>
      <c r="M4032" s="857">
        <v>132600</v>
      </c>
      <c r="N4032" s="831">
        <v>2</v>
      </c>
      <c r="O4032" s="741">
        <v>6</v>
      </c>
      <c r="P4032" s="696">
        <v>66000</v>
      </c>
    </row>
    <row r="4033" spans="1:16" s="770" customFormat="1" ht="36">
      <c r="A4033" s="729" t="s">
        <v>18648</v>
      </c>
      <c r="B4033" s="693" t="s">
        <v>7471</v>
      </c>
      <c r="C4033" s="667" t="s">
        <v>73</v>
      </c>
      <c r="D4033" s="693" t="s">
        <v>11438</v>
      </c>
      <c r="E4033" s="479">
        <v>11000</v>
      </c>
      <c r="F4033" s="690" t="s">
        <v>7513</v>
      </c>
      <c r="G4033" s="685" t="s">
        <v>7514</v>
      </c>
      <c r="H4033" s="685" t="s">
        <v>7515</v>
      </c>
      <c r="I4033" s="685" t="s">
        <v>771</v>
      </c>
      <c r="J4033" s="843" t="s">
        <v>7515</v>
      </c>
      <c r="K4033" s="834">
        <v>4</v>
      </c>
      <c r="L4033" s="741">
        <v>12</v>
      </c>
      <c r="M4033" s="857">
        <v>132600</v>
      </c>
      <c r="N4033" s="831">
        <v>2</v>
      </c>
      <c r="O4033" s="741">
        <v>6</v>
      </c>
      <c r="P4033" s="696">
        <v>66000</v>
      </c>
    </row>
    <row r="4034" spans="1:16" s="770" customFormat="1" ht="24">
      <c r="A4034" s="729" t="s">
        <v>18648</v>
      </c>
      <c r="B4034" s="693" t="s">
        <v>7471</v>
      </c>
      <c r="C4034" s="667" t="s">
        <v>73</v>
      </c>
      <c r="D4034" s="693" t="s">
        <v>4185</v>
      </c>
      <c r="E4034" s="479">
        <v>2500</v>
      </c>
      <c r="F4034" s="690" t="s">
        <v>7516</v>
      </c>
      <c r="G4034" s="685" t="s">
        <v>7517</v>
      </c>
      <c r="H4034" s="685" t="s">
        <v>7474</v>
      </c>
      <c r="I4034" s="685" t="s">
        <v>3683</v>
      </c>
      <c r="J4034" s="843" t="s">
        <v>7474</v>
      </c>
      <c r="K4034" s="834">
        <v>4</v>
      </c>
      <c r="L4034" s="741">
        <v>12</v>
      </c>
      <c r="M4034" s="857">
        <v>30600</v>
      </c>
      <c r="N4034" s="831">
        <v>2</v>
      </c>
      <c r="O4034" s="741">
        <v>6</v>
      </c>
      <c r="P4034" s="696">
        <v>15000</v>
      </c>
    </row>
    <row r="4035" spans="1:16" s="770" customFormat="1" ht="24">
      <c r="A4035" s="729" t="s">
        <v>18648</v>
      </c>
      <c r="B4035" s="693" t="s">
        <v>7471</v>
      </c>
      <c r="C4035" s="667" t="s">
        <v>73</v>
      </c>
      <c r="D4035" s="693" t="s">
        <v>11438</v>
      </c>
      <c r="E4035" s="479">
        <v>11000</v>
      </c>
      <c r="F4035" s="690" t="s">
        <v>7518</v>
      </c>
      <c r="G4035" s="685" t="s">
        <v>7519</v>
      </c>
      <c r="H4035" s="685" t="s">
        <v>2244</v>
      </c>
      <c r="I4035" s="685" t="s">
        <v>771</v>
      </c>
      <c r="J4035" s="843" t="s">
        <v>2244</v>
      </c>
      <c r="K4035" s="834">
        <v>4</v>
      </c>
      <c r="L4035" s="741">
        <v>12</v>
      </c>
      <c r="M4035" s="857">
        <v>132600</v>
      </c>
      <c r="N4035" s="831">
        <v>2</v>
      </c>
      <c r="O4035" s="741">
        <v>6</v>
      </c>
      <c r="P4035" s="696">
        <v>66000</v>
      </c>
    </row>
    <row r="4036" spans="1:16" s="770" customFormat="1" ht="24">
      <c r="A4036" s="729" t="s">
        <v>18648</v>
      </c>
      <c r="B4036" s="693" t="s">
        <v>7471</v>
      </c>
      <c r="C4036" s="667" t="s">
        <v>73</v>
      </c>
      <c r="D4036" s="693" t="s">
        <v>18309</v>
      </c>
      <c r="E4036" s="479">
        <v>8000</v>
      </c>
      <c r="F4036" s="690" t="s">
        <v>7520</v>
      </c>
      <c r="G4036" s="685" t="s">
        <v>7521</v>
      </c>
      <c r="H4036" s="685" t="s">
        <v>2244</v>
      </c>
      <c r="I4036" s="685" t="s">
        <v>771</v>
      </c>
      <c r="J4036" s="843" t="s">
        <v>2244</v>
      </c>
      <c r="K4036" s="834">
        <v>4</v>
      </c>
      <c r="L4036" s="741">
        <v>12</v>
      </c>
      <c r="M4036" s="857">
        <v>96600</v>
      </c>
      <c r="N4036" s="831">
        <v>2</v>
      </c>
      <c r="O4036" s="741">
        <v>6</v>
      </c>
      <c r="P4036" s="696">
        <v>48000</v>
      </c>
    </row>
    <row r="4037" spans="1:16" s="770" customFormat="1" ht="24">
      <c r="A4037" s="729" t="s">
        <v>18648</v>
      </c>
      <c r="B4037" s="693" t="s">
        <v>7471</v>
      </c>
      <c r="C4037" s="667" t="s">
        <v>73</v>
      </c>
      <c r="D4037" s="693" t="s">
        <v>18310</v>
      </c>
      <c r="E4037" s="479">
        <v>6000</v>
      </c>
      <c r="F4037" s="690" t="s">
        <v>7522</v>
      </c>
      <c r="G4037" s="685" t="s">
        <v>7523</v>
      </c>
      <c r="H4037" s="685" t="s">
        <v>7483</v>
      </c>
      <c r="I4037" s="685" t="s">
        <v>7524</v>
      </c>
      <c r="J4037" s="843" t="s">
        <v>7483</v>
      </c>
      <c r="K4037" s="834">
        <v>4</v>
      </c>
      <c r="L4037" s="741">
        <v>12</v>
      </c>
      <c r="M4037" s="857">
        <v>72600</v>
      </c>
      <c r="N4037" s="831">
        <v>2</v>
      </c>
      <c r="O4037" s="741">
        <v>6</v>
      </c>
      <c r="P4037" s="696">
        <v>36000</v>
      </c>
    </row>
    <row r="4038" spans="1:16" s="770" customFormat="1" ht="24">
      <c r="A4038" s="729" t="s">
        <v>18648</v>
      </c>
      <c r="B4038" s="693" t="s">
        <v>7471</v>
      </c>
      <c r="C4038" s="667" t="s">
        <v>73</v>
      </c>
      <c r="D4038" s="693" t="s">
        <v>11438</v>
      </c>
      <c r="E4038" s="479">
        <v>11000</v>
      </c>
      <c r="F4038" s="690" t="s">
        <v>7525</v>
      </c>
      <c r="G4038" s="685" t="s">
        <v>7526</v>
      </c>
      <c r="H4038" s="685" t="s">
        <v>4520</v>
      </c>
      <c r="I4038" s="685" t="s">
        <v>771</v>
      </c>
      <c r="J4038" s="843" t="s">
        <v>4520</v>
      </c>
      <c r="K4038" s="834">
        <v>4</v>
      </c>
      <c r="L4038" s="741">
        <v>12</v>
      </c>
      <c r="M4038" s="857">
        <v>132600</v>
      </c>
      <c r="N4038" s="831">
        <v>2</v>
      </c>
      <c r="O4038" s="741">
        <v>6</v>
      </c>
      <c r="P4038" s="696">
        <v>66000</v>
      </c>
    </row>
    <row r="4039" spans="1:16" s="770" customFormat="1" ht="24">
      <c r="A4039" s="729" t="s">
        <v>18648</v>
      </c>
      <c r="B4039" s="693" t="s">
        <v>7471</v>
      </c>
      <c r="C4039" s="667" t="s">
        <v>73</v>
      </c>
      <c r="D4039" s="693" t="s">
        <v>11438</v>
      </c>
      <c r="E4039" s="479">
        <v>11000</v>
      </c>
      <c r="F4039" s="690" t="s">
        <v>7527</v>
      </c>
      <c r="G4039" s="685" t="s">
        <v>7528</v>
      </c>
      <c r="H4039" s="685" t="s">
        <v>7483</v>
      </c>
      <c r="I4039" s="685" t="s">
        <v>771</v>
      </c>
      <c r="J4039" s="843" t="s">
        <v>7483</v>
      </c>
      <c r="K4039" s="834">
        <v>4</v>
      </c>
      <c r="L4039" s="741">
        <v>12</v>
      </c>
      <c r="M4039" s="857">
        <v>149390.11485294046</v>
      </c>
      <c r="N4039" s="831"/>
      <c r="O4039" s="741"/>
      <c r="P4039" s="696"/>
    </row>
    <row r="4040" spans="1:16" s="770" customFormat="1" ht="24">
      <c r="A4040" s="729" t="s">
        <v>18648</v>
      </c>
      <c r="B4040" s="693" t="s">
        <v>7471</v>
      </c>
      <c r="C4040" s="667" t="s">
        <v>73</v>
      </c>
      <c r="D4040" s="693" t="s">
        <v>18311</v>
      </c>
      <c r="E4040" s="479">
        <v>15000</v>
      </c>
      <c r="F4040" s="690" t="s">
        <v>7527</v>
      </c>
      <c r="G4040" s="685" t="s">
        <v>7528</v>
      </c>
      <c r="H4040" s="685" t="s">
        <v>7483</v>
      </c>
      <c r="I4040" s="685" t="s">
        <v>771</v>
      </c>
      <c r="J4040" s="843" t="s">
        <v>7483</v>
      </c>
      <c r="K4040" s="834"/>
      <c r="L4040" s="741"/>
      <c r="M4040" s="857"/>
      <c r="N4040" s="831">
        <v>2</v>
      </c>
      <c r="O4040" s="741">
        <v>6</v>
      </c>
      <c r="P4040" s="696">
        <v>88000</v>
      </c>
    </row>
    <row r="4041" spans="1:16" s="770" customFormat="1" ht="24">
      <c r="A4041" s="729" t="s">
        <v>18648</v>
      </c>
      <c r="B4041" s="693" t="s">
        <v>7471</v>
      </c>
      <c r="C4041" s="667" t="s">
        <v>73</v>
      </c>
      <c r="D4041" s="693" t="s">
        <v>18312</v>
      </c>
      <c r="E4041" s="479">
        <v>9000</v>
      </c>
      <c r="F4041" s="690" t="s">
        <v>7529</v>
      </c>
      <c r="G4041" s="685" t="s">
        <v>7530</v>
      </c>
      <c r="H4041" s="685" t="s">
        <v>4258</v>
      </c>
      <c r="I4041" s="685" t="s">
        <v>771</v>
      </c>
      <c r="J4041" s="843" t="s">
        <v>4258</v>
      </c>
      <c r="K4041" s="834">
        <v>4</v>
      </c>
      <c r="L4041" s="741">
        <v>9</v>
      </c>
      <c r="M4041" s="857">
        <v>88475</v>
      </c>
      <c r="N4041" s="831">
        <v>2</v>
      </c>
      <c r="O4041" s="741">
        <v>6</v>
      </c>
      <c r="P4041" s="696">
        <v>60000</v>
      </c>
    </row>
    <row r="4042" spans="1:16" s="770" customFormat="1" ht="48">
      <c r="A4042" s="729" t="s">
        <v>18648</v>
      </c>
      <c r="B4042" s="693" t="s">
        <v>7471</v>
      </c>
      <c r="C4042" s="667" t="s">
        <v>73</v>
      </c>
      <c r="D4042" s="693" t="s">
        <v>18313</v>
      </c>
      <c r="E4042" s="479">
        <v>9000</v>
      </c>
      <c r="F4042" s="690" t="s">
        <v>7531</v>
      </c>
      <c r="G4042" s="685" t="s">
        <v>7532</v>
      </c>
      <c r="H4042" s="685" t="s">
        <v>1688</v>
      </c>
      <c r="I4042" s="685" t="s">
        <v>771</v>
      </c>
      <c r="J4042" s="843" t="s">
        <v>1688</v>
      </c>
      <c r="K4042" s="834">
        <v>4</v>
      </c>
      <c r="L4042" s="741">
        <v>12</v>
      </c>
      <c r="M4042" s="857">
        <v>108600</v>
      </c>
      <c r="N4042" s="831">
        <v>2</v>
      </c>
      <c r="O4042" s="741">
        <v>6</v>
      </c>
      <c r="P4042" s="696">
        <v>54000</v>
      </c>
    </row>
    <row r="4043" spans="1:16" s="770" customFormat="1" ht="60">
      <c r="A4043" s="729" t="s">
        <v>18648</v>
      </c>
      <c r="B4043" s="711" t="s">
        <v>7484</v>
      </c>
      <c r="C4043" s="667" t="s">
        <v>73</v>
      </c>
      <c r="D4043" s="693" t="s">
        <v>4185</v>
      </c>
      <c r="E4043" s="479">
        <v>3000</v>
      </c>
      <c r="F4043" s="690" t="s">
        <v>7533</v>
      </c>
      <c r="G4043" s="685" t="s">
        <v>7534</v>
      </c>
      <c r="H4043" s="685" t="s">
        <v>7535</v>
      </c>
      <c r="I4043" s="685" t="s">
        <v>3683</v>
      </c>
      <c r="J4043" s="843" t="s">
        <v>7535</v>
      </c>
      <c r="K4043" s="834">
        <v>1</v>
      </c>
      <c r="L4043" s="741">
        <v>12</v>
      </c>
      <c r="M4043" s="857">
        <v>36600</v>
      </c>
      <c r="N4043" s="831">
        <v>2</v>
      </c>
      <c r="O4043" s="741">
        <v>6</v>
      </c>
      <c r="P4043" s="696">
        <v>18000</v>
      </c>
    </row>
    <row r="4044" spans="1:16" s="770" customFormat="1" ht="24">
      <c r="A4044" s="729" t="s">
        <v>18648</v>
      </c>
      <c r="B4044" s="693" t="s">
        <v>7471</v>
      </c>
      <c r="C4044" s="667" t="s">
        <v>73</v>
      </c>
      <c r="D4044" s="693" t="s">
        <v>18314</v>
      </c>
      <c r="E4044" s="479">
        <v>3500</v>
      </c>
      <c r="F4044" s="690" t="s">
        <v>7536</v>
      </c>
      <c r="G4044" s="685" t="s">
        <v>7537</v>
      </c>
      <c r="H4044" s="685" t="s">
        <v>7483</v>
      </c>
      <c r="I4044" s="685" t="s">
        <v>7524</v>
      </c>
      <c r="J4044" s="843" t="s">
        <v>7483</v>
      </c>
      <c r="K4044" s="834">
        <v>4</v>
      </c>
      <c r="L4044" s="741">
        <v>12</v>
      </c>
      <c r="M4044" s="857">
        <v>51865.114852940467</v>
      </c>
      <c r="N4044" s="831"/>
      <c r="O4044" s="741"/>
      <c r="P4044" s="696"/>
    </row>
    <row r="4045" spans="1:16" s="770" customFormat="1" ht="24">
      <c r="A4045" s="729" t="s">
        <v>18648</v>
      </c>
      <c r="B4045" s="693" t="s">
        <v>7471</v>
      </c>
      <c r="C4045" s="667" t="s">
        <v>73</v>
      </c>
      <c r="D4045" s="693" t="s">
        <v>18314</v>
      </c>
      <c r="E4045" s="479">
        <v>4500</v>
      </c>
      <c r="F4045" s="690" t="s">
        <v>7536</v>
      </c>
      <c r="G4045" s="685" t="s">
        <v>7537</v>
      </c>
      <c r="H4045" s="685" t="s">
        <v>7483</v>
      </c>
      <c r="I4045" s="685" t="s">
        <v>7524</v>
      </c>
      <c r="J4045" s="843" t="s">
        <v>7483</v>
      </c>
      <c r="K4045" s="834"/>
      <c r="L4045" s="741"/>
      <c r="M4045" s="857"/>
      <c r="N4045" s="831">
        <v>2</v>
      </c>
      <c r="O4045" s="741">
        <v>6</v>
      </c>
      <c r="P4045" s="696">
        <v>26850</v>
      </c>
    </row>
    <row r="4046" spans="1:16" s="770" customFormat="1" ht="24">
      <c r="A4046" s="729" t="s">
        <v>18648</v>
      </c>
      <c r="B4046" s="693" t="s">
        <v>7471</v>
      </c>
      <c r="C4046" s="667" t="s">
        <v>73</v>
      </c>
      <c r="D4046" s="693" t="s">
        <v>18315</v>
      </c>
      <c r="E4046" s="479">
        <v>9000</v>
      </c>
      <c r="F4046" s="690" t="s">
        <v>7538</v>
      </c>
      <c r="G4046" s="685" t="s">
        <v>7539</v>
      </c>
      <c r="H4046" s="685" t="s">
        <v>1688</v>
      </c>
      <c r="I4046" s="685" t="s">
        <v>771</v>
      </c>
      <c r="J4046" s="843" t="s">
        <v>1688</v>
      </c>
      <c r="K4046" s="834">
        <v>4</v>
      </c>
      <c r="L4046" s="741">
        <v>12</v>
      </c>
      <c r="M4046" s="857">
        <v>108593.33</v>
      </c>
      <c r="N4046" s="831">
        <v>2</v>
      </c>
      <c r="O4046" s="741">
        <v>6</v>
      </c>
      <c r="P4046" s="696">
        <v>54000</v>
      </c>
    </row>
    <row r="4047" spans="1:16" s="770" customFormat="1" ht="24">
      <c r="A4047" s="729" t="s">
        <v>18648</v>
      </c>
      <c r="B4047" s="693" t="s">
        <v>7471</v>
      </c>
      <c r="C4047" s="667" t="s">
        <v>73</v>
      </c>
      <c r="D4047" s="693" t="s">
        <v>18316</v>
      </c>
      <c r="E4047" s="479">
        <v>9000</v>
      </c>
      <c r="F4047" s="690" t="s">
        <v>7540</v>
      </c>
      <c r="G4047" s="685" t="s">
        <v>7541</v>
      </c>
      <c r="H4047" s="685" t="s">
        <v>7512</v>
      </c>
      <c r="I4047" s="685" t="s">
        <v>771</v>
      </c>
      <c r="J4047" s="843" t="s">
        <v>7512</v>
      </c>
      <c r="K4047" s="834">
        <v>4</v>
      </c>
      <c r="L4047" s="741">
        <v>12</v>
      </c>
      <c r="M4047" s="857">
        <v>108600</v>
      </c>
      <c r="N4047" s="831">
        <v>2</v>
      </c>
      <c r="O4047" s="741">
        <v>6</v>
      </c>
      <c r="P4047" s="696">
        <v>54000</v>
      </c>
    </row>
    <row r="4048" spans="1:16" s="770" customFormat="1" ht="24">
      <c r="A4048" s="729" t="s">
        <v>18648</v>
      </c>
      <c r="B4048" s="711" t="s">
        <v>7484</v>
      </c>
      <c r="C4048" s="667" t="s">
        <v>73</v>
      </c>
      <c r="D4048" s="693" t="s">
        <v>4185</v>
      </c>
      <c r="E4048" s="479">
        <v>2500</v>
      </c>
      <c r="F4048" s="690" t="s">
        <v>7542</v>
      </c>
      <c r="G4048" s="685" t="s">
        <v>7543</v>
      </c>
      <c r="H4048" s="685" t="s">
        <v>4185</v>
      </c>
      <c r="I4048" s="685" t="s">
        <v>3683</v>
      </c>
      <c r="J4048" s="843" t="s">
        <v>4185</v>
      </c>
      <c r="K4048" s="834">
        <v>2</v>
      </c>
      <c r="L4048" s="741">
        <v>12</v>
      </c>
      <c r="M4048" s="857">
        <v>30600</v>
      </c>
      <c r="N4048" s="831">
        <v>2</v>
      </c>
      <c r="O4048" s="741">
        <v>6</v>
      </c>
      <c r="P4048" s="696">
        <v>15000</v>
      </c>
    </row>
    <row r="4049" spans="1:16" s="770" customFormat="1">
      <c r="A4049" s="729" t="s">
        <v>18648</v>
      </c>
      <c r="B4049" s="693" t="s">
        <v>7471</v>
      </c>
      <c r="C4049" s="667" t="s">
        <v>73</v>
      </c>
      <c r="D4049" s="693" t="s">
        <v>18317</v>
      </c>
      <c r="E4049" s="479">
        <v>10000</v>
      </c>
      <c r="F4049" s="690" t="s">
        <v>7544</v>
      </c>
      <c r="G4049" s="685" t="s">
        <v>7545</v>
      </c>
      <c r="H4049" s="685" t="s">
        <v>920</v>
      </c>
      <c r="I4049" s="685" t="s">
        <v>771</v>
      </c>
      <c r="J4049" s="843" t="s">
        <v>920</v>
      </c>
      <c r="K4049" s="834">
        <v>1</v>
      </c>
      <c r="L4049" s="741">
        <v>3</v>
      </c>
      <c r="M4049" s="857">
        <v>31866.67</v>
      </c>
      <c r="N4049" s="831">
        <v>2</v>
      </c>
      <c r="O4049" s="741">
        <v>6</v>
      </c>
      <c r="P4049" s="696">
        <v>60000</v>
      </c>
    </row>
    <row r="4050" spans="1:16" s="770" customFormat="1" ht="60">
      <c r="A4050" s="729" t="s">
        <v>18648</v>
      </c>
      <c r="B4050" s="711" t="s">
        <v>7484</v>
      </c>
      <c r="C4050" s="667" t="s">
        <v>73</v>
      </c>
      <c r="D4050" s="693" t="s">
        <v>4185</v>
      </c>
      <c r="E4050" s="479">
        <v>3000</v>
      </c>
      <c r="F4050" s="690" t="s">
        <v>7546</v>
      </c>
      <c r="G4050" s="685" t="s">
        <v>7547</v>
      </c>
      <c r="H4050" s="685" t="s">
        <v>7535</v>
      </c>
      <c r="I4050" s="685" t="s">
        <v>3683</v>
      </c>
      <c r="J4050" s="843" t="s">
        <v>7535</v>
      </c>
      <c r="K4050" s="834">
        <v>1</v>
      </c>
      <c r="L4050" s="741">
        <v>12</v>
      </c>
      <c r="M4050" s="857">
        <v>36596.67</v>
      </c>
      <c r="N4050" s="831">
        <v>2</v>
      </c>
      <c r="O4050" s="741">
        <v>6</v>
      </c>
      <c r="P4050" s="696">
        <v>18000</v>
      </c>
    </row>
    <row r="4051" spans="1:16" s="770" customFormat="1" ht="24">
      <c r="A4051" s="729" t="s">
        <v>18648</v>
      </c>
      <c r="B4051" s="693" t="s">
        <v>7471</v>
      </c>
      <c r="C4051" s="667" t="s">
        <v>73</v>
      </c>
      <c r="D4051" s="693" t="s">
        <v>4185</v>
      </c>
      <c r="E4051" s="479">
        <v>7000</v>
      </c>
      <c r="F4051" s="690" t="s">
        <v>7548</v>
      </c>
      <c r="G4051" s="685" t="s">
        <v>7549</v>
      </c>
      <c r="H4051" s="685" t="s">
        <v>7474</v>
      </c>
      <c r="I4051" s="685" t="s">
        <v>3683</v>
      </c>
      <c r="J4051" s="843" t="s">
        <v>7474</v>
      </c>
      <c r="K4051" s="834">
        <v>4</v>
      </c>
      <c r="L4051" s="741">
        <v>12</v>
      </c>
      <c r="M4051" s="857">
        <v>84600</v>
      </c>
      <c r="N4051" s="831">
        <v>2</v>
      </c>
      <c r="O4051" s="741">
        <v>6</v>
      </c>
      <c r="P4051" s="696">
        <v>42000</v>
      </c>
    </row>
    <row r="4052" spans="1:16" s="770" customFormat="1" ht="24">
      <c r="A4052" s="729" t="s">
        <v>18648</v>
      </c>
      <c r="B4052" s="693" t="s">
        <v>7471</v>
      </c>
      <c r="C4052" s="667" t="s">
        <v>73</v>
      </c>
      <c r="D4052" s="693" t="s">
        <v>683</v>
      </c>
      <c r="E4052" s="479">
        <v>15000</v>
      </c>
      <c r="F4052" s="690" t="s">
        <v>7550</v>
      </c>
      <c r="G4052" s="685" t="s">
        <v>7551</v>
      </c>
      <c r="H4052" s="685" t="s">
        <v>7552</v>
      </c>
      <c r="I4052" s="685" t="s">
        <v>771</v>
      </c>
      <c r="J4052" s="843" t="s">
        <v>7552</v>
      </c>
      <c r="K4052" s="834">
        <v>4</v>
      </c>
      <c r="L4052" s="741">
        <v>12</v>
      </c>
      <c r="M4052" s="857">
        <v>180600</v>
      </c>
      <c r="N4052" s="831">
        <v>2</v>
      </c>
      <c r="O4052" s="741">
        <v>6</v>
      </c>
      <c r="P4052" s="696">
        <v>88500</v>
      </c>
    </row>
    <row r="4053" spans="1:16" s="770" customFormat="1" ht="24">
      <c r="A4053" s="729" t="s">
        <v>18648</v>
      </c>
      <c r="B4053" s="693" t="s">
        <v>7471</v>
      </c>
      <c r="C4053" s="667" t="s">
        <v>73</v>
      </c>
      <c r="D4053" s="693" t="s">
        <v>18318</v>
      </c>
      <c r="E4053" s="479">
        <v>10500</v>
      </c>
      <c r="F4053" s="690" t="s">
        <v>7553</v>
      </c>
      <c r="G4053" s="685" t="s">
        <v>7554</v>
      </c>
      <c r="H4053" s="685" t="s">
        <v>1688</v>
      </c>
      <c r="I4053" s="685" t="s">
        <v>771</v>
      </c>
      <c r="J4053" s="843" t="s">
        <v>1688</v>
      </c>
      <c r="K4053" s="834">
        <v>4</v>
      </c>
      <c r="L4053" s="741">
        <v>12</v>
      </c>
      <c r="M4053" s="857">
        <v>126600</v>
      </c>
      <c r="N4053" s="831">
        <v>2</v>
      </c>
      <c r="O4053" s="741">
        <v>6</v>
      </c>
      <c r="P4053" s="696">
        <v>63000</v>
      </c>
    </row>
    <row r="4054" spans="1:16" s="770" customFormat="1" ht="24">
      <c r="A4054" s="729" t="s">
        <v>18648</v>
      </c>
      <c r="B4054" s="693" t="s">
        <v>7471</v>
      </c>
      <c r="C4054" s="667" t="s">
        <v>73</v>
      </c>
      <c r="D4054" s="693" t="s">
        <v>18319</v>
      </c>
      <c r="E4054" s="479">
        <v>10500</v>
      </c>
      <c r="F4054" s="690" t="s">
        <v>7555</v>
      </c>
      <c r="G4054" s="685" t="s">
        <v>7556</v>
      </c>
      <c r="H4054" s="685" t="s">
        <v>7483</v>
      </c>
      <c r="I4054" s="685" t="s">
        <v>771</v>
      </c>
      <c r="J4054" s="843" t="s">
        <v>7483</v>
      </c>
      <c r="K4054" s="834">
        <v>4</v>
      </c>
      <c r="L4054" s="741">
        <v>12</v>
      </c>
      <c r="M4054" s="857">
        <v>126600</v>
      </c>
      <c r="N4054" s="831">
        <v>2</v>
      </c>
      <c r="O4054" s="741">
        <v>6</v>
      </c>
      <c r="P4054" s="696">
        <v>63000</v>
      </c>
    </row>
    <row r="4055" spans="1:16" s="770" customFormat="1" ht="24">
      <c r="A4055" s="729" t="s">
        <v>18648</v>
      </c>
      <c r="B4055" s="711" t="s">
        <v>7484</v>
      </c>
      <c r="C4055" s="667" t="s">
        <v>73</v>
      </c>
      <c r="D4055" s="693" t="s">
        <v>18320</v>
      </c>
      <c r="E4055" s="479">
        <v>5000</v>
      </c>
      <c r="F4055" s="690" t="s">
        <v>7557</v>
      </c>
      <c r="G4055" s="685" t="s">
        <v>7558</v>
      </c>
      <c r="H4055" s="685" t="s">
        <v>888</v>
      </c>
      <c r="I4055" s="685" t="s">
        <v>1031</v>
      </c>
      <c r="J4055" s="843" t="s">
        <v>888</v>
      </c>
      <c r="K4055" s="834">
        <v>1</v>
      </c>
      <c r="L4055" s="741">
        <v>12</v>
      </c>
      <c r="M4055" s="857">
        <v>60600</v>
      </c>
      <c r="N4055" s="831">
        <v>2</v>
      </c>
      <c r="O4055" s="741">
        <v>6</v>
      </c>
      <c r="P4055" s="696">
        <v>30000</v>
      </c>
    </row>
    <row r="4056" spans="1:16" s="770" customFormat="1" ht="24">
      <c r="A4056" s="729" t="s">
        <v>18648</v>
      </c>
      <c r="B4056" s="693" t="s">
        <v>7471</v>
      </c>
      <c r="C4056" s="667" t="s">
        <v>73</v>
      </c>
      <c r="D4056" s="693" t="s">
        <v>18308</v>
      </c>
      <c r="E4056" s="479">
        <v>8500</v>
      </c>
      <c r="F4056" s="690" t="s">
        <v>7559</v>
      </c>
      <c r="G4056" s="685" t="s">
        <v>7560</v>
      </c>
      <c r="H4056" s="685" t="s">
        <v>7512</v>
      </c>
      <c r="I4056" s="685" t="s">
        <v>771</v>
      </c>
      <c r="J4056" s="843" t="s">
        <v>7512</v>
      </c>
      <c r="K4056" s="834">
        <v>4</v>
      </c>
      <c r="L4056" s="741">
        <v>12</v>
      </c>
      <c r="M4056" s="857">
        <v>102600</v>
      </c>
      <c r="N4056" s="831">
        <v>2</v>
      </c>
      <c r="O4056" s="741">
        <v>6</v>
      </c>
      <c r="P4056" s="696">
        <v>51000</v>
      </c>
    </row>
    <row r="4057" spans="1:16" s="770" customFormat="1" ht="24">
      <c r="A4057" s="729" t="s">
        <v>18648</v>
      </c>
      <c r="B4057" s="693" t="s">
        <v>7471</v>
      </c>
      <c r="C4057" s="667" t="s">
        <v>73</v>
      </c>
      <c r="D4057" s="693" t="s">
        <v>1688</v>
      </c>
      <c r="E4057" s="479">
        <v>8000</v>
      </c>
      <c r="F4057" s="690" t="s">
        <v>7561</v>
      </c>
      <c r="G4057" s="685" t="s">
        <v>7562</v>
      </c>
      <c r="H4057" s="685" t="s">
        <v>1688</v>
      </c>
      <c r="I4057" s="685" t="s">
        <v>771</v>
      </c>
      <c r="J4057" s="843" t="s">
        <v>1688</v>
      </c>
      <c r="K4057" s="834">
        <v>4</v>
      </c>
      <c r="L4057" s="741">
        <v>12</v>
      </c>
      <c r="M4057" s="857">
        <v>96600</v>
      </c>
      <c r="N4057" s="831">
        <v>2</v>
      </c>
      <c r="O4057" s="741">
        <v>6</v>
      </c>
      <c r="P4057" s="696">
        <v>48000</v>
      </c>
    </row>
    <row r="4058" spans="1:16" s="770" customFormat="1" ht="24">
      <c r="A4058" s="729" t="s">
        <v>18648</v>
      </c>
      <c r="B4058" s="693" t="s">
        <v>7471</v>
      </c>
      <c r="C4058" s="667" t="s">
        <v>73</v>
      </c>
      <c r="D4058" s="693" t="s">
        <v>11438</v>
      </c>
      <c r="E4058" s="479">
        <v>11000</v>
      </c>
      <c r="F4058" s="690" t="s">
        <v>7563</v>
      </c>
      <c r="G4058" s="685" t="s">
        <v>7564</v>
      </c>
      <c r="H4058" s="685" t="s">
        <v>7483</v>
      </c>
      <c r="I4058" s="685" t="s">
        <v>771</v>
      </c>
      <c r="J4058" s="843" t="s">
        <v>7483</v>
      </c>
      <c r="K4058" s="834">
        <v>4</v>
      </c>
      <c r="L4058" s="741">
        <v>12</v>
      </c>
      <c r="M4058" s="857">
        <v>132600</v>
      </c>
      <c r="N4058" s="831">
        <v>2</v>
      </c>
      <c r="O4058" s="741">
        <v>6</v>
      </c>
      <c r="P4058" s="696">
        <v>66000</v>
      </c>
    </row>
    <row r="4059" spans="1:16" s="770" customFormat="1" ht="24">
      <c r="A4059" s="729" t="s">
        <v>18648</v>
      </c>
      <c r="B4059" s="711" t="s">
        <v>7484</v>
      </c>
      <c r="C4059" s="667" t="s">
        <v>73</v>
      </c>
      <c r="D4059" s="693" t="s">
        <v>18316</v>
      </c>
      <c r="E4059" s="479">
        <v>8000</v>
      </c>
      <c r="F4059" s="690" t="s">
        <v>7565</v>
      </c>
      <c r="G4059" s="685" t="s">
        <v>7566</v>
      </c>
      <c r="H4059" s="685" t="s">
        <v>4258</v>
      </c>
      <c r="I4059" s="685" t="s">
        <v>771</v>
      </c>
      <c r="J4059" s="843" t="s">
        <v>4258</v>
      </c>
      <c r="K4059" s="834">
        <v>1</v>
      </c>
      <c r="L4059" s="741">
        <v>12</v>
      </c>
      <c r="M4059" s="857">
        <v>96600</v>
      </c>
      <c r="N4059" s="831">
        <v>2</v>
      </c>
      <c r="O4059" s="741">
        <v>6</v>
      </c>
      <c r="P4059" s="696">
        <v>48000</v>
      </c>
    </row>
    <row r="4060" spans="1:16" s="770" customFormat="1" ht="24">
      <c r="A4060" s="729" t="s">
        <v>18648</v>
      </c>
      <c r="B4060" s="693" t="s">
        <v>7471</v>
      </c>
      <c r="C4060" s="667" t="s">
        <v>73</v>
      </c>
      <c r="D4060" s="693" t="s">
        <v>18321</v>
      </c>
      <c r="E4060" s="479">
        <v>10000</v>
      </c>
      <c r="F4060" s="690" t="s">
        <v>7567</v>
      </c>
      <c r="G4060" s="685" t="s">
        <v>7568</v>
      </c>
      <c r="H4060" s="685" t="s">
        <v>7569</v>
      </c>
      <c r="I4060" s="685" t="s">
        <v>771</v>
      </c>
      <c r="J4060" s="843" t="s">
        <v>7569</v>
      </c>
      <c r="K4060" s="834">
        <v>4</v>
      </c>
      <c r="L4060" s="741">
        <v>7</v>
      </c>
      <c r="M4060" s="857">
        <v>80448.994852940479</v>
      </c>
      <c r="N4060" s="831"/>
      <c r="O4060" s="741"/>
      <c r="P4060" s="696"/>
    </row>
    <row r="4061" spans="1:16" s="770" customFormat="1" ht="24">
      <c r="A4061" s="729" t="s">
        <v>18648</v>
      </c>
      <c r="B4061" s="693" t="s">
        <v>7471</v>
      </c>
      <c r="C4061" s="667" t="s">
        <v>73</v>
      </c>
      <c r="D4061" s="693" t="s">
        <v>18322</v>
      </c>
      <c r="E4061" s="479">
        <v>5000</v>
      </c>
      <c r="F4061" s="690" t="s">
        <v>7570</v>
      </c>
      <c r="G4061" s="685" t="s">
        <v>7571</v>
      </c>
      <c r="H4061" s="685" t="s">
        <v>7483</v>
      </c>
      <c r="I4061" s="685" t="s">
        <v>7524</v>
      </c>
      <c r="J4061" s="843" t="s">
        <v>7483</v>
      </c>
      <c r="K4061" s="834">
        <v>4</v>
      </c>
      <c r="L4061" s="741">
        <v>12</v>
      </c>
      <c r="M4061" s="857">
        <v>60600</v>
      </c>
      <c r="N4061" s="831">
        <v>2</v>
      </c>
      <c r="O4061" s="741">
        <v>6</v>
      </c>
      <c r="P4061" s="696">
        <v>30029.510000000002</v>
      </c>
    </row>
    <row r="4062" spans="1:16" s="770" customFormat="1" ht="24">
      <c r="A4062" s="729" t="s">
        <v>18648</v>
      </c>
      <c r="B4062" s="693" t="s">
        <v>7471</v>
      </c>
      <c r="C4062" s="667" t="s">
        <v>73</v>
      </c>
      <c r="D4062" s="693" t="s">
        <v>18323</v>
      </c>
      <c r="E4062" s="479">
        <v>14000</v>
      </c>
      <c r="F4062" s="690" t="s">
        <v>7572</v>
      </c>
      <c r="G4062" s="685" t="s">
        <v>7573</v>
      </c>
      <c r="H4062" s="685" t="s">
        <v>7483</v>
      </c>
      <c r="I4062" s="685" t="s">
        <v>771</v>
      </c>
      <c r="J4062" s="843" t="s">
        <v>7483</v>
      </c>
      <c r="K4062" s="834">
        <v>4</v>
      </c>
      <c r="L4062" s="741">
        <v>6</v>
      </c>
      <c r="M4062" s="857">
        <v>104201.22485294048</v>
      </c>
      <c r="N4062" s="831"/>
      <c r="O4062" s="741"/>
      <c r="P4062" s="696"/>
    </row>
    <row r="4063" spans="1:16" s="770" customFormat="1" ht="36">
      <c r="A4063" s="729" t="s">
        <v>18648</v>
      </c>
      <c r="B4063" s="693" t="s">
        <v>7471</v>
      </c>
      <c r="C4063" s="667" t="s">
        <v>73</v>
      </c>
      <c r="D4063" s="693" t="s">
        <v>18324</v>
      </c>
      <c r="E4063" s="479">
        <v>12000</v>
      </c>
      <c r="F4063" s="690" t="s">
        <v>7574</v>
      </c>
      <c r="G4063" s="685" t="s">
        <v>7575</v>
      </c>
      <c r="H4063" s="685" t="s">
        <v>7275</v>
      </c>
      <c r="I4063" s="685" t="s">
        <v>771</v>
      </c>
      <c r="J4063" s="843" t="s">
        <v>7275</v>
      </c>
      <c r="K4063" s="834"/>
      <c r="L4063" s="741"/>
      <c r="M4063" s="857"/>
      <c r="N4063" s="831">
        <v>2</v>
      </c>
      <c r="O4063" s="741">
        <v>6</v>
      </c>
      <c r="P4063" s="696">
        <v>71600</v>
      </c>
    </row>
    <row r="4064" spans="1:16" s="770" customFormat="1" ht="36">
      <c r="A4064" s="729" t="s">
        <v>18648</v>
      </c>
      <c r="B4064" s="693" t="s">
        <v>7471</v>
      </c>
      <c r="C4064" s="667" t="s">
        <v>73</v>
      </c>
      <c r="D4064" s="693" t="s">
        <v>18325</v>
      </c>
      <c r="E4064" s="479">
        <v>2500</v>
      </c>
      <c r="F4064" s="690" t="s">
        <v>7576</v>
      </c>
      <c r="G4064" s="685" t="s">
        <v>7577</v>
      </c>
      <c r="H4064" s="685" t="s">
        <v>1969</v>
      </c>
      <c r="I4064" s="685" t="s">
        <v>7491</v>
      </c>
      <c r="J4064" s="843" t="s">
        <v>1969</v>
      </c>
      <c r="K4064" s="834"/>
      <c r="L4064" s="741"/>
      <c r="M4064" s="857"/>
      <c r="N4064" s="831">
        <v>2</v>
      </c>
      <c r="O4064" s="741">
        <v>6</v>
      </c>
      <c r="P4064" s="696">
        <v>14916.67</v>
      </c>
    </row>
    <row r="4065" spans="1:16" s="770" customFormat="1" ht="24">
      <c r="A4065" s="729" t="s">
        <v>18648</v>
      </c>
      <c r="B4065" s="711" t="s">
        <v>7484</v>
      </c>
      <c r="C4065" s="667" t="s">
        <v>73</v>
      </c>
      <c r="D4065" s="693" t="s">
        <v>18326</v>
      </c>
      <c r="E4065" s="479">
        <v>9500</v>
      </c>
      <c r="F4065" s="690" t="s">
        <v>7578</v>
      </c>
      <c r="G4065" s="685" t="s">
        <v>7579</v>
      </c>
      <c r="H4065" s="685" t="s">
        <v>4193</v>
      </c>
      <c r="I4065" s="685" t="s">
        <v>771</v>
      </c>
      <c r="J4065" s="843" t="s">
        <v>4193</v>
      </c>
      <c r="K4065" s="834">
        <v>1</v>
      </c>
      <c r="L4065" s="741">
        <v>12</v>
      </c>
      <c r="M4065" s="857">
        <v>114596.67</v>
      </c>
      <c r="N4065" s="831">
        <v>2</v>
      </c>
      <c r="O4065" s="741">
        <v>6</v>
      </c>
      <c r="P4065" s="696">
        <v>57000</v>
      </c>
    </row>
    <row r="4066" spans="1:16" s="770" customFormat="1" ht="24">
      <c r="A4066" s="729" t="s">
        <v>18648</v>
      </c>
      <c r="B4066" s="711" t="s">
        <v>7484</v>
      </c>
      <c r="C4066" s="667" t="s">
        <v>73</v>
      </c>
      <c r="D4066" s="693" t="s">
        <v>10047</v>
      </c>
      <c r="E4066" s="479">
        <v>6500</v>
      </c>
      <c r="F4066" s="690" t="s">
        <v>7580</v>
      </c>
      <c r="G4066" s="685" t="s">
        <v>7581</v>
      </c>
      <c r="H4066" s="685" t="s">
        <v>7483</v>
      </c>
      <c r="I4066" s="685" t="s">
        <v>771</v>
      </c>
      <c r="J4066" s="843" t="s">
        <v>7483</v>
      </c>
      <c r="K4066" s="834">
        <v>4</v>
      </c>
      <c r="L4066" s="741">
        <v>12</v>
      </c>
      <c r="M4066" s="857">
        <v>78600</v>
      </c>
      <c r="N4066" s="831">
        <v>2</v>
      </c>
      <c r="O4066" s="741">
        <v>6</v>
      </c>
      <c r="P4066" s="696">
        <v>39000</v>
      </c>
    </row>
    <row r="4067" spans="1:16" s="770" customFormat="1" ht="36">
      <c r="A4067" s="729" t="s">
        <v>18648</v>
      </c>
      <c r="B4067" s="693" t="s">
        <v>7471</v>
      </c>
      <c r="C4067" s="667" t="s">
        <v>73</v>
      </c>
      <c r="D4067" s="693" t="s">
        <v>18327</v>
      </c>
      <c r="E4067" s="479">
        <v>9000</v>
      </c>
      <c r="F4067" s="690" t="s">
        <v>7582</v>
      </c>
      <c r="G4067" s="685" t="s">
        <v>7583</v>
      </c>
      <c r="H4067" s="685" t="s">
        <v>7584</v>
      </c>
      <c r="I4067" s="685" t="s">
        <v>771</v>
      </c>
      <c r="J4067" s="843" t="s">
        <v>7584</v>
      </c>
      <c r="K4067" s="834">
        <v>4</v>
      </c>
      <c r="L4067" s="741">
        <v>12</v>
      </c>
      <c r="M4067" s="857">
        <v>108600</v>
      </c>
      <c r="N4067" s="831">
        <v>2</v>
      </c>
      <c r="O4067" s="741">
        <v>6</v>
      </c>
      <c r="P4067" s="696">
        <v>54000</v>
      </c>
    </row>
    <row r="4068" spans="1:16" s="770" customFormat="1" ht="24">
      <c r="A4068" s="729" t="s">
        <v>18648</v>
      </c>
      <c r="B4068" s="693" t="s">
        <v>7471</v>
      </c>
      <c r="C4068" s="667" t="s">
        <v>73</v>
      </c>
      <c r="D4068" s="693" t="s">
        <v>11438</v>
      </c>
      <c r="E4068" s="479">
        <v>11000</v>
      </c>
      <c r="F4068" s="690" t="s">
        <v>7585</v>
      </c>
      <c r="G4068" s="685" t="s">
        <v>7586</v>
      </c>
      <c r="H4068" s="685" t="s">
        <v>2244</v>
      </c>
      <c r="I4068" s="685" t="s">
        <v>7524</v>
      </c>
      <c r="J4068" s="843" t="s">
        <v>2244</v>
      </c>
      <c r="K4068" s="834">
        <v>4</v>
      </c>
      <c r="L4068" s="741">
        <v>4</v>
      </c>
      <c r="M4068" s="857">
        <v>61584.544852940468</v>
      </c>
      <c r="N4068" s="831"/>
      <c r="O4068" s="741"/>
      <c r="P4068" s="696"/>
    </row>
    <row r="4069" spans="1:16" s="770" customFormat="1" ht="24">
      <c r="A4069" s="729" t="s">
        <v>18648</v>
      </c>
      <c r="B4069" s="693" t="s">
        <v>7471</v>
      </c>
      <c r="C4069" s="667" t="s">
        <v>73</v>
      </c>
      <c r="D4069" s="693" t="s">
        <v>683</v>
      </c>
      <c r="E4069" s="479">
        <v>15000</v>
      </c>
      <c r="F4069" s="690" t="s">
        <v>7587</v>
      </c>
      <c r="G4069" s="685" t="s">
        <v>7588</v>
      </c>
      <c r="H4069" s="685" t="s">
        <v>7552</v>
      </c>
      <c r="I4069" s="685" t="s">
        <v>771</v>
      </c>
      <c r="J4069" s="843" t="s">
        <v>7552</v>
      </c>
      <c r="K4069" s="834">
        <v>4</v>
      </c>
      <c r="L4069" s="741">
        <v>12</v>
      </c>
      <c r="M4069" s="857">
        <v>180600</v>
      </c>
      <c r="N4069" s="831">
        <v>2</v>
      </c>
      <c r="O4069" s="741">
        <v>6</v>
      </c>
      <c r="P4069" s="696">
        <v>88500</v>
      </c>
    </row>
    <row r="4070" spans="1:16" s="770" customFormat="1" ht="24">
      <c r="A4070" s="729" t="s">
        <v>18648</v>
      </c>
      <c r="B4070" s="693" t="s">
        <v>7471</v>
      </c>
      <c r="C4070" s="667" t="s">
        <v>73</v>
      </c>
      <c r="D4070" s="693" t="s">
        <v>7487</v>
      </c>
      <c r="E4070" s="479">
        <v>9000</v>
      </c>
      <c r="F4070" s="690" t="s">
        <v>7589</v>
      </c>
      <c r="G4070" s="685" t="s">
        <v>7590</v>
      </c>
      <c r="H4070" s="685" t="s">
        <v>7569</v>
      </c>
      <c r="I4070" s="685" t="s">
        <v>771</v>
      </c>
      <c r="J4070" s="843" t="s">
        <v>7569</v>
      </c>
      <c r="K4070" s="834">
        <v>4</v>
      </c>
      <c r="L4070" s="741">
        <v>10</v>
      </c>
      <c r="M4070" s="857">
        <v>100734.55485294048</v>
      </c>
      <c r="N4070" s="831"/>
      <c r="O4070" s="741"/>
      <c r="P4070" s="696"/>
    </row>
    <row r="4071" spans="1:16" s="770" customFormat="1" ht="24">
      <c r="A4071" s="729" t="s">
        <v>18648</v>
      </c>
      <c r="B4071" s="711" t="s">
        <v>7484</v>
      </c>
      <c r="C4071" s="667" t="s">
        <v>73</v>
      </c>
      <c r="D4071" s="693" t="s">
        <v>16721</v>
      </c>
      <c r="E4071" s="479">
        <v>15000</v>
      </c>
      <c r="F4071" s="690" t="s">
        <v>7591</v>
      </c>
      <c r="G4071" s="685" t="s">
        <v>7592</v>
      </c>
      <c r="H4071" s="685" t="s">
        <v>7483</v>
      </c>
      <c r="I4071" s="685" t="s">
        <v>771</v>
      </c>
      <c r="J4071" s="843" t="s">
        <v>7483</v>
      </c>
      <c r="K4071" s="834">
        <v>1</v>
      </c>
      <c r="L4071" s="741">
        <v>8</v>
      </c>
      <c r="M4071" s="857">
        <v>135600</v>
      </c>
      <c r="N4071" s="831">
        <v>2</v>
      </c>
      <c r="O4071" s="741">
        <v>6</v>
      </c>
      <c r="P4071" s="696">
        <v>88500</v>
      </c>
    </row>
    <row r="4072" spans="1:16" s="770" customFormat="1" ht="36">
      <c r="A4072" s="729" t="s">
        <v>18648</v>
      </c>
      <c r="B4072" s="693" t="s">
        <v>7471</v>
      </c>
      <c r="C4072" s="667" t="s">
        <v>73</v>
      </c>
      <c r="D4072" s="693" t="s">
        <v>18328</v>
      </c>
      <c r="E4072" s="479">
        <v>2500</v>
      </c>
      <c r="F4072" s="690" t="s">
        <v>7593</v>
      </c>
      <c r="G4072" s="685" t="s">
        <v>7594</v>
      </c>
      <c r="H4072" s="685" t="s">
        <v>7595</v>
      </c>
      <c r="I4072" s="685" t="s">
        <v>3683</v>
      </c>
      <c r="J4072" s="843" t="s">
        <v>7474</v>
      </c>
      <c r="K4072" s="834"/>
      <c r="L4072" s="741"/>
      <c r="M4072" s="857"/>
      <c r="N4072" s="831">
        <v>2</v>
      </c>
      <c r="O4072" s="741">
        <v>6</v>
      </c>
      <c r="P4072" s="696">
        <v>14916.67</v>
      </c>
    </row>
    <row r="4073" spans="1:16" s="770" customFormat="1" ht="24">
      <c r="A4073" s="729" t="s">
        <v>18648</v>
      </c>
      <c r="B4073" s="693" t="s">
        <v>7471</v>
      </c>
      <c r="C4073" s="667" t="s">
        <v>73</v>
      </c>
      <c r="D4073" s="693" t="s">
        <v>18329</v>
      </c>
      <c r="E4073" s="479">
        <v>10000</v>
      </c>
      <c r="F4073" s="690" t="s">
        <v>7596</v>
      </c>
      <c r="G4073" s="685" t="s">
        <v>7597</v>
      </c>
      <c r="H4073" s="685" t="s">
        <v>935</v>
      </c>
      <c r="I4073" s="685" t="s">
        <v>771</v>
      </c>
      <c r="J4073" s="843" t="s">
        <v>935</v>
      </c>
      <c r="K4073" s="834">
        <v>4</v>
      </c>
      <c r="L4073" s="741">
        <v>12</v>
      </c>
      <c r="M4073" s="857">
        <v>120600</v>
      </c>
      <c r="N4073" s="831">
        <v>2</v>
      </c>
      <c r="O4073" s="741">
        <v>6</v>
      </c>
      <c r="P4073" s="696">
        <v>60000</v>
      </c>
    </row>
    <row r="4074" spans="1:16" s="770" customFormat="1" ht="24">
      <c r="A4074" s="729" t="s">
        <v>18648</v>
      </c>
      <c r="B4074" s="693" t="s">
        <v>7471</v>
      </c>
      <c r="C4074" s="667" t="s">
        <v>73</v>
      </c>
      <c r="D4074" s="693" t="s">
        <v>683</v>
      </c>
      <c r="E4074" s="479">
        <v>15000</v>
      </c>
      <c r="F4074" s="690" t="s">
        <v>7598</v>
      </c>
      <c r="G4074" s="685" t="s">
        <v>7599</v>
      </c>
      <c r="H4074" s="685" t="s">
        <v>956</v>
      </c>
      <c r="I4074" s="685" t="s">
        <v>771</v>
      </c>
      <c r="J4074" s="843" t="s">
        <v>7480</v>
      </c>
      <c r="K4074" s="834"/>
      <c r="L4074" s="741"/>
      <c r="M4074" s="857"/>
      <c r="N4074" s="831">
        <v>1</v>
      </c>
      <c r="O4074" s="741">
        <v>5</v>
      </c>
      <c r="P4074" s="696">
        <v>69500</v>
      </c>
    </row>
    <row r="4075" spans="1:16" s="770" customFormat="1" ht="24">
      <c r="A4075" s="729" t="s">
        <v>18648</v>
      </c>
      <c r="B4075" s="693" t="s">
        <v>7471</v>
      </c>
      <c r="C4075" s="667" t="s">
        <v>73</v>
      </c>
      <c r="D4075" s="693" t="s">
        <v>18330</v>
      </c>
      <c r="E4075" s="479">
        <v>7500</v>
      </c>
      <c r="F4075" s="690" t="s">
        <v>7600</v>
      </c>
      <c r="G4075" s="685" t="s">
        <v>7601</v>
      </c>
      <c r="H4075" s="685" t="s">
        <v>4258</v>
      </c>
      <c r="I4075" s="685" t="s">
        <v>771</v>
      </c>
      <c r="J4075" s="843" t="s">
        <v>4258</v>
      </c>
      <c r="K4075" s="834">
        <v>4</v>
      </c>
      <c r="L4075" s="741">
        <v>12</v>
      </c>
      <c r="M4075" s="857">
        <v>90600</v>
      </c>
      <c r="N4075" s="831">
        <v>2</v>
      </c>
      <c r="O4075" s="741">
        <v>6</v>
      </c>
      <c r="P4075" s="696">
        <v>45000</v>
      </c>
    </row>
    <row r="4076" spans="1:16" s="770" customFormat="1" ht="24">
      <c r="A4076" s="729" t="s">
        <v>18648</v>
      </c>
      <c r="B4076" s="693" t="s">
        <v>7471</v>
      </c>
      <c r="C4076" s="667" t="s">
        <v>73</v>
      </c>
      <c r="D4076" s="693" t="s">
        <v>18331</v>
      </c>
      <c r="E4076" s="479">
        <v>7500</v>
      </c>
      <c r="F4076" s="690" t="s">
        <v>7602</v>
      </c>
      <c r="G4076" s="685" t="s">
        <v>7603</v>
      </c>
      <c r="H4076" s="685" t="s">
        <v>4258</v>
      </c>
      <c r="I4076" s="685" t="s">
        <v>771</v>
      </c>
      <c r="J4076" s="843" t="s">
        <v>4258</v>
      </c>
      <c r="K4076" s="834">
        <v>4</v>
      </c>
      <c r="L4076" s="741">
        <v>12</v>
      </c>
      <c r="M4076" s="857">
        <v>90600</v>
      </c>
      <c r="N4076" s="831">
        <v>2</v>
      </c>
      <c r="O4076" s="741">
        <v>6</v>
      </c>
      <c r="P4076" s="696">
        <v>45000</v>
      </c>
    </row>
    <row r="4077" spans="1:16" s="770" customFormat="1" ht="24">
      <c r="A4077" s="729" t="s">
        <v>18648</v>
      </c>
      <c r="B4077" s="693" t="s">
        <v>7471</v>
      </c>
      <c r="C4077" s="667" t="s">
        <v>73</v>
      </c>
      <c r="D4077" s="693" t="s">
        <v>18321</v>
      </c>
      <c r="E4077" s="479">
        <v>10000</v>
      </c>
      <c r="F4077" s="690" t="s">
        <v>7604</v>
      </c>
      <c r="G4077" s="685" t="s">
        <v>7605</v>
      </c>
      <c r="H4077" s="685" t="s">
        <v>7606</v>
      </c>
      <c r="I4077" s="685" t="s">
        <v>771</v>
      </c>
      <c r="J4077" s="843" t="s">
        <v>7606</v>
      </c>
      <c r="K4077" s="834">
        <v>4</v>
      </c>
      <c r="L4077" s="741">
        <v>12</v>
      </c>
      <c r="M4077" s="857">
        <v>120600</v>
      </c>
      <c r="N4077" s="831">
        <v>2</v>
      </c>
      <c r="O4077" s="741">
        <v>6</v>
      </c>
      <c r="P4077" s="696">
        <v>60000</v>
      </c>
    </row>
    <row r="4078" spans="1:16" s="770" customFormat="1" ht="24">
      <c r="A4078" s="729" t="s">
        <v>18648</v>
      </c>
      <c r="B4078" s="693" t="s">
        <v>7471</v>
      </c>
      <c r="C4078" s="667" t="s">
        <v>73</v>
      </c>
      <c r="D4078" s="693" t="s">
        <v>18332</v>
      </c>
      <c r="E4078" s="479">
        <v>9000</v>
      </c>
      <c r="F4078" s="690" t="s">
        <v>7607</v>
      </c>
      <c r="G4078" s="685" t="s">
        <v>7608</v>
      </c>
      <c r="H4078" s="685" t="s">
        <v>1688</v>
      </c>
      <c r="I4078" s="685" t="s">
        <v>771</v>
      </c>
      <c r="J4078" s="843" t="s">
        <v>1688</v>
      </c>
      <c r="K4078" s="834">
        <v>4</v>
      </c>
      <c r="L4078" s="741">
        <v>12</v>
      </c>
      <c r="M4078" s="857">
        <v>108600</v>
      </c>
      <c r="N4078" s="831">
        <v>2</v>
      </c>
      <c r="O4078" s="741">
        <v>6</v>
      </c>
      <c r="P4078" s="696">
        <v>54000</v>
      </c>
    </row>
    <row r="4079" spans="1:16" s="770" customFormat="1" ht="48">
      <c r="A4079" s="729" t="s">
        <v>18648</v>
      </c>
      <c r="B4079" s="693" t="s">
        <v>7471</v>
      </c>
      <c r="C4079" s="667" t="s">
        <v>73</v>
      </c>
      <c r="D4079" s="693" t="s">
        <v>18333</v>
      </c>
      <c r="E4079" s="479">
        <v>11000</v>
      </c>
      <c r="F4079" s="690" t="s">
        <v>7609</v>
      </c>
      <c r="G4079" s="685" t="s">
        <v>7610</v>
      </c>
      <c r="H4079" s="685" t="s">
        <v>7611</v>
      </c>
      <c r="I4079" s="685" t="s">
        <v>771</v>
      </c>
      <c r="J4079" s="843" t="s">
        <v>7611</v>
      </c>
      <c r="K4079" s="834">
        <v>4</v>
      </c>
      <c r="L4079" s="741">
        <v>12</v>
      </c>
      <c r="M4079" s="857">
        <v>132600</v>
      </c>
      <c r="N4079" s="831">
        <v>2</v>
      </c>
      <c r="O4079" s="741">
        <v>6</v>
      </c>
      <c r="P4079" s="696">
        <v>66000</v>
      </c>
    </row>
    <row r="4080" spans="1:16" s="770" customFormat="1" ht="24">
      <c r="A4080" s="729" t="s">
        <v>18648</v>
      </c>
      <c r="B4080" s="693" t="s">
        <v>7471</v>
      </c>
      <c r="C4080" s="667" t="s">
        <v>73</v>
      </c>
      <c r="D4080" s="693" t="s">
        <v>4114</v>
      </c>
      <c r="E4080" s="479">
        <v>3500</v>
      </c>
      <c r="F4080" s="690" t="s">
        <v>7612</v>
      </c>
      <c r="G4080" s="685" t="s">
        <v>7613</v>
      </c>
      <c r="H4080" s="685" t="s">
        <v>920</v>
      </c>
      <c r="I4080" s="685" t="s">
        <v>7614</v>
      </c>
      <c r="J4080" s="843" t="s">
        <v>920</v>
      </c>
      <c r="K4080" s="834">
        <v>1</v>
      </c>
      <c r="L4080" s="741">
        <v>2</v>
      </c>
      <c r="M4080" s="857">
        <v>8033.33</v>
      </c>
      <c r="N4080" s="831">
        <v>2</v>
      </c>
      <c r="O4080" s="741">
        <v>6</v>
      </c>
      <c r="P4080" s="696">
        <v>21000</v>
      </c>
    </row>
    <row r="4081" spans="1:16" s="770" customFormat="1" ht="24">
      <c r="A4081" s="729" t="s">
        <v>18648</v>
      </c>
      <c r="B4081" s="693" t="s">
        <v>7471</v>
      </c>
      <c r="C4081" s="667" t="s">
        <v>73</v>
      </c>
      <c r="D4081" s="693" t="s">
        <v>11392</v>
      </c>
      <c r="E4081" s="479">
        <v>9000</v>
      </c>
      <c r="F4081" s="690" t="s">
        <v>7615</v>
      </c>
      <c r="G4081" s="685" t="s">
        <v>7616</v>
      </c>
      <c r="H4081" s="685" t="s">
        <v>7512</v>
      </c>
      <c r="I4081" s="685" t="s">
        <v>771</v>
      </c>
      <c r="J4081" s="843" t="s">
        <v>7512</v>
      </c>
      <c r="K4081" s="834">
        <v>4</v>
      </c>
      <c r="L4081" s="741">
        <v>12</v>
      </c>
      <c r="M4081" s="857">
        <v>108600</v>
      </c>
      <c r="N4081" s="831">
        <v>2</v>
      </c>
      <c r="O4081" s="741">
        <v>6</v>
      </c>
      <c r="P4081" s="696">
        <v>54000</v>
      </c>
    </row>
    <row r="4082" spans="1:16" s="770" customFormat="1" ht="48">
      <c r="A4082" s="729" t="s">
        <v>18648</v>
      </c>
      <c r="B4082" s="693" t="s">
        <v>7471</v>
      </c>
      <c r="C4082" s="667" t="s">
        <v>73</v>
      </c>
      <c r="D4082" s="693" t="s">
        <v>18334</v>
      </c>
      <c r="E4082" s="479">
        <v>9000</v>
      </c>
      <c r="F4082" s="690" t="s">
        <v>7617</v>
      </c>
      <c r="G4082" s="685" t="s">
        <v>7618</v>
      </c>
      <c r="H4082" s="685" t="s">
        <v>7611</v>
      </c>
      <c r="I4082" s="685" t="s">
        <v>771</v>
      </c>
      <c r="J4082" s="843" t="s">
        <v>7611</v>
      </c>
      <c r="K4082" s="834">
        <v>4</v>
      </c>
      <c r="L4082" s="741">
        <v>6</v>
      </c>
      <c r="M4082" s="857">
        <v>66634.554852940477</v>
      </c>
      <c r="N4082" s="831"/>
      <c r="O4082" s="741"/>
      <c r="P4082" s="696"/>
    </row>
    <row r="4083" spans="1:16" s="770" customFormat="1" ht="24">
      <c r="A4083" s="729" t="s">
        <v>18648</v>
      </c>
      <c r="B4083" s="693" t="s">
        <v>7471</v>
      </c>
      <c r="C4083" s="667" t="s">
        <v>73</v>
      </c>
      <c r="D4083" s="693" t="s">
        <v>18335</v>
      </c>
      <c r="E4083" s="479">
        <v>8500</v>
      </c>
      <c r="F4083" s="690" t="s">
        <v>7619</v>
      </c>
      <c r="G4083" s="685" t="s">
        <v>7620</v>
      </c>
      <c r="H4083" s="685" t="s">
        <v>7621</v>
      </c>
      <c r="I4083" s="685" t="s">
        <v>771</v>
      </c>
      <c r="J4083" s="843" t="s">
        <v>7621</v>
      </c>
      <c r="K4083" s="834">
        <v>4</v>
      </c>
      <c r="L4083" s="741">
        <v>12</v>
      </c>
      <c r="M4083" s="857">
        <v>102600</v>
      </c>
      <c r="N4083" s="831">
        <v>2</v>
      </c>
      <c r="O4083" s="741">
        <v>6</v>
      </c>
      <c r="P4083" s="696">
        <v>51000</v>
      </c>
    </row>
    <row r="4084" spans="1:16" s="770" customFormat="1" ht="24">
      <c r="A4084" s="729" t="s">
        <v>18648</v>
      </c>
      <c r="B4084" s="693" t="s">
        <v>7471</v>
      </c>
      <c r="C4084" s="667" t="s">
        <v>73</v>
      </c>
      <c r="D4084" s="693" t="s">
        <v>18336</v>
      </c>
      <c r="E4084" s="479">
        <v>10600</v>
      </c>
      <c r="F4084" s="690" t="s">
        <v>7622</v>
      </c>
      <c r="G4084" s="685" t="s">
        <v>7623</v>
      </c>
      <c r="H4084" s="685" t="s">
        <v>7483</v>
      </c>
      <c r="I4084" s="685" t="s">
        <v>7524</v>
      </c>
      <c r="J4084" s="843" t="s">
        <v>7483</v>
      </c>
      <c r="K4084" s="834">
        <v>4</v>
      </c>
      <c r="L4084" s="741">
        <v>12</v>
      </c>
      <c r="M4084" s="857">
        <v>127796.67</v>
      </c>
      <c r="N4084" s="831">
        <v>2</v>
      </c>
      <c r="O4084" s="741">
        <v>6</v>
      </c>
      <c r="P4084" s="696">
        <v>63965.11</v>
      </c>
    </row>
    <row r="4085" spans="1:16" s="770" customFormat="1" ht="24">
      <c r="A4085" s="729" t="s">
        <v>18648</v>
      </c>
      <c r="B4085" s="693" t="s">
        <v>7471</v>
      </c>
      <c r="C4085" s="667" t="s">
        <v>73</v>
      </c>
      <c r="D4085" s="693" t="s">
        <v>11392</v>
      </c>
      <c r="E4085" s="479">
        <v>11000</v>
      </c>
      <c r="F4085" s="690" t="s">
        <v>7624</v>
      </c>
      <c r="G4085" s="685" t="s">
        <v>7625</v>
      </c>
      <c r="H4085" s="685" t="s">
        <v>7569</v>
      </c>
      <c r="I4085" s="685" t="s">
        <v>771</v>
      </c>
      <c r="J4085" s="843" t="s">
        <v>7569</v>
      </c>
      <c r="K4085" s="834">
        <v>4</v>
      </c>
      <c r="L4085" s="741">
        <v>12</v>
      </c>
      <c r="M4085" s="857">
        <v>132600</v>
      </c>
      <c r="N4085" s="831">
        <v>2</v>
      </c>
      <c r="O4085" s="741">
        <v>6</v>
      </c>
      <c r="P4085" s="696">
        <v>66000</v>
      </c>
    </row>
    <row r="4086" spans="1:16" s="770" customFormat="1" ht="24">
      <c r="A4086" s="729" t="s">
        <v>18648</v>
      </c>
      <c r="B4086" s="693" t="s">
        <v>7471</v>
      </c>
      <c r="C4086" s="667" t="s">
        <v>73</v>
      </c>
      <c r="D4086" s="693" t="s">
        <v>18309</v>
      </c>
      <c r="E4086" s="479">
        <v>8000</v>
      </c>
      <c r="F4086" s="690" t="s">
        <v>7626</v>
      </c>
      <c r="G4086" s="685" t="s">
        <v>7627</v>
      </c>
      <c r="H4086" s="685" t="s">
        <v>7483</v>
      </c>
      <c r="I4086" s="685" t="s">
        <v>771</v>
      </c>
      <c r="J4086" s="843" t="s">
        <v>7483</v>
      </c>
      <c r="K4086" s="834">
        <v>4</v>
      </c>
      <c r="L4086" s="741">
        <v>12</v>
      </c>
      <c r="M4086" s="857">
        <v>96600</v>
      </c>
      <c r="N4086" s="831">
        <v>2</v>
      </c>
      <c r="O4086" s="741">
        <v>6</v>
      </c>
      <c r="P4086" s="696">
        <v>48000</v>
      </c>
    </row>
    <row r="4087" spans="1:16" s="770" customFormat="1" ht="36">
      <c r="A4087" s="729" t="s">
        <v>18648</v>
      </c>
      <c r="B4087" s="693" t="s">
        <v>7471</v>
      </c>
      <c r="C4087" s="667" t="s">
        <v>73</v>
      </c>
      <c r="D4087" s="693" t="s">
        <v>18337</v>
      </c>
      <c r="E4087" s="479">
        <v>11000</v>
      </c>
      <c r="F4087" s="690" t="s">
        <v>7628</v>
      </c>
      <c r="G4087" s="685" t="s">
        <v>7629</v>
      </c>
      <c r="H4087" s="685" t="s">
        <v>7630</v>
      </c>
      <c r="I4087" s="685" t="s">
        <v>771</v>
      </c>
      <c r="J4087" s="843" t="s">
        <v>7630</v>
      </c>
      <c r="K4087" s="834">
        <v>1</v>
      </c>
      <c r="L4087" s="741">
        <v>3</v>
      </c>
      <c r="M4087" s="857">
        <v>46292.884852940471</v>
      </c>
      <c r="N4087" s="831"/>
      <c r="O4087" s="741"/>
      <c r="P4087" s="696"/>
    </row>
    <row r="4088" spans="1:16" s="770" customFormat="1" ht="24">
      <c r="A4088" s="729" t="s">
        <v>18648</v>
      </c>
      <c r="B4088" s="693" t="s">
        <v>7471</v>
      </c>
      <c r="C4088" s="667" t="s">
        <v>73</v>
      </c>
      <c r="D4088" s="693" t="s">
        <v>18338</v>
      </c>
      <c r="E4088" s="479">
        <v>12500</v>
      </c>
      <c r="F4088" s="690" t="s">
        <v>7631</v>
      </c>
      <c r="G4088" s="685" t="s">
        <v>7632</v>
      </c>
      <c r="H4088" s="685" t="s">
        <v>824</v>
      </c>
      <c r="I4088" s="685" t="s">
        <v>771</v>
      </c>
      <c r="J4088" s="843" t="s">
        <v>824</v>
      </c>
      <c r="K4088" s="834">
        <v>1</v>
      </c>
      <c r="L4088" s="741">
        <v>3</v>
      </c>
      <c r="M4088" s="857">
        <v>41033.33</v>
      </c>
      <c r="N4088" s="831">
        <v>2</v>
      </c>
      <c r="O4088" s="741">
        <v>6</v>
      </c>
      <c r="P4088" s="696">
        <v>75000</v>
      </c>
    </row>
    <row r="4089" spans="1:16" s="770" customFormat="1" ht="24">
      <c r="A4089" s="729" t="s">
        <v>18648</v>
      </c>
      <c r="B4089" s="693" t="s">
        <v>7471</v>
      </c>
      <c r="C4089" s="667" t="s">
        <v>73</v>
      </c>
      <c r="D4089" s="693" t="s">
        <v>18339</v>
      </c>
      <c r="E4089" s="479">
        <v>8500</v>
      </c>
      <c r="F4089" s="690" t="s">
        <v>7633</v>
      </c>
      <c r="G4089" s="685" t="s">
        <v>7634</v>
      </c>
      <c r="H4089" s="685" t="s">
        <v>956</v>
      </c>
      <c r="I4089" s="685" t="s">
        <v>771</v>
      </c>
      <c r="J4089" s="843" t="s">
        <v>956</v>
      </c>
      <c r="K4089" s="834">
        <v>1</v>
      </c>
      <c r="L4089" s="741">
        <v>3</v>
      </c>
      <c r="M4089" s="857">
        <v>25700</v>
      </c>
      <c r="N4089" s="831">
        <v>2</v>
      </c>
      <c r="O4089" s="741">
        <v>6</v>
      </c>
      <c r="P4089" s="696">
        <v>51000</v>
      </c>
    </row>
    <row r="4090" spans="1:16" s="770" customFormat="1" ht="36">
      <c r="A4090" s="729" t="s">
        <v>18648</v>
      </c>
      <c r="B4090" s="693" t="s">
        <v>7471</v>
      </c>
      <c r="C4090" s="667" t="s">
        <v>73</v>
      </c>
      <c r="D4090" s="693" t="s">
        <v>18340</v>
      </c>
      <c r="E4090" s="479">
        <v>9000</v>
      </c>
      <c r="F4090" s="690" t="s">
        <v>7635</v>
      </c>
      <c r="G4090" s="685" t="s">
        <v>7636</v>
      </c>
      <c r="H4090" s="685" t="s">
        <v>7630</v>
      </c>
      <c r="I4090" s="685" t="s">
        <v>771</v>
      </c>
      <c r="J4090" s="843" t="s">
        <v>7630</v>
      </c>
      <c r="K4090" s="834">
        <v>1</v>
      </c>
      <c r="L4090" s="741">
        <v>3</v>
      </c>
      <c r="M4090" s="857">
        <v>29596.67</v>
      </c>
      <c r="N4090" s="831">
        <v>2</v>
      </c>
      <c r="O4090" s="741">
        <v>6</v>
      </c>
      <c r="P4090" s="696">
        <v>54000</v>
      </c>
    </row>
    <row r="4091" spans="1:16" s="770" customFormat="1" ht="24">
      <c r="A4091" s="729" t="s">
        <v>18648</v>
      </c>
      <c r="B4091" s="711" t="s">
        <v>7484</v>
      </c>
      <c r="C4091" s="667" t="s">
        <v>73</v>
      </c>
      <c r="D4091" s="693" t="s">
        <v>1688</v>
      </c>
      <c r="E4091" s="479">
        <v>11000</v>
      </c>
      <c r="F4091" s="690" t="s">
        <v>7637</v>
      </c>
      <c r="G4091" s="685" t="s">
        <v>7638</v>
      </c>
      <c r="H4091" s="685" t="s">
        <v>1688</v>
      </c>
      <c r="I4091" s="685" t="s">
        <v>771</v>
      </c>
      <c r="J4091" s="843" t="s">
        <v>1688</v>
      </c>
      <c r="K4091" s="834">
        <v>1</v>
      </c>
      <c r="L4091" s="741">
        <v>12</v>
      </c>
      <c r="M4091" s="857">
        <v>101420</v>
      </c>
      <c r="N4091" s="831">
        <v>2</v>
      </c>
      <c r="O4091" s="741">
        <v>6</v>
      </c>
      <c r="P4091" s="696">
        <v>66000</v>
      </c>
    </row>
    <row r="4092" spans="1:16" s="770" customFormat="1" ht="36">
      <c r="A4092" s="729" t="s">
        <v>18648</v>
      </c>
      <c r="B4092" s="693" t="s">
        <v>7471</v>
      </c>
      <c r="C4092" s="667" t="s">
        <v>73</v>
      </c>
      <c r="D4092" s="693" t="s">
        <v>18341</v>
      </c>
      <c r="E4092" s="479">
        <v>2500</v>
      </c>
      <c r="F4092" s="690" t="s">
        <v>7639</v>
      </c>
      <c r="G4092" s="685" t="s">
        <v>7640</v>
      </c>
      <c r="H4092" s="685" t="s">
        <v>888</v>
      </c>
      <c r="I4092" s="685" t="s">
        <v>7524</v>
      </c>
      <c r="J4092" s="843" t="s">
        <v>888</v>
      </c>
      <c r="K4092" s="834">
        <v>1</v>
      </c>
      <c r="L4092" s="741">
        <v>2</v>
      </c>
      <c r="M4092" s="857">
        <v>5350</v>
      </c>
      <c r="N4092" s="831">
        <v>2</v>
      </c>
      <c r="O4092" s="741">
        <v>6</v>
      </c>
      <c r="P4092" s="696">
        <v>15000</v>
      </c>
    </row>
    <row r="4093" spans="1:16" s="770" customFormat="1" ht="48">
      <c r="A4093" s="729" t="s">
        <v>18648</v>
      </c>
      <c r="B4093" s="693" t="s">
        <v>7471</v>
      </c>
      <c r="C4093" s="667" t="s">
        <v>73</v>
      </c>
      <c r="D4093" s="693" t="s">
        <v>18342</v>
      </c>
      <c r="E4093" s="479">
        <v>3350</v>
      </c>
      <c r="F4093" s="690" t="s">
        <v>7641</v>
      </c>
      <c r="G4093" s="685" t="s">
        <v>7642</v>
      </c>
      <c r="H4093" s="685" t="s">
        <v>1688</v>
      </c>
      <c r="I4093" s="685" t="s">
        <v>771</v>
      </c>
      <c r="J4093" s="843" t="s">
        <v>1688</v>
      </c>
      <c r="K4093" s="834">
        <v>4</v>
      </c>
      <c r="L4093" s="741">
        <v>12</v>
      </c>
      <c r="M4093" s="857">
        <v>40800</v>
      </c>
      <c r="N4093" s="831">
        <v>2</v>
      </c>
      <c r="O4093" s="741">
        <v>6</v>
      </c>
      <c r="P4093" s="696">
        <v>20100</v>
      </c>
    </row>
    <row r="4094" spans="1:16" s="770" customFormat="1" ht="36">
      <c r="A4094" s="729" t="s">
        <v>18648</v>
      </c>
      <c r="B4094" s="693" t="s">
        <v>7471</v>
      </c>
      <c r="C4094" s="667" t="s">
        <v>73</v>
      </c>
      <c r="D4094" s="693" t="s">
        <v>18343</v>
      </c>
      <c r="E4094" s="479">
        <v>8000</v>
      </c>
      <c r="F4094" s="690" t="s">
        <v>7643</v>
      </c>
      <c r="G4094" s="685" t="s">
        <v>7644</v>
      </c>
      <c r="H4094" s="685" t="s">
        <v>816</v>
      </c>
      <c r="I4094" s="685" t="s">
        <v>771</v>
      </c>
      <c r="J4094" s="843" t="s">
        <v>816</v>
      </c>
      <c r="K4094" s="834">
        <v>1</v>
      </c>
      <c r="L4094" s="741">
        <v>2</v>
      </c>
      <c r="M4094" s="857">
        <v>16896.669999999998</v>
      </c>
      <c r="N4094" s="831">
        <v>2</v>
      </c>
      <c r="O4094" s="741">
        <v>6</v>
      </c>
      <c r="P4094" s="696">
        <v>48000</v>
      </c>
    </row>
    <row r="4095" spans="1:16" s="770" customFormat="1" ht="36">
      <c r="A4095" s="729" t="s">
        <v>18648</v>
      </c>
      <c r="B4095" s="693" t="s">
        <v>7471</v>
      </c>
      <c r="C4095" s="667" t="s">
        <v>73</v>
      </c>
      <c r="D4095" s="693" t="s">
        <v>18344</v>
      </c>
      <c r="E4095" s="479">
        <v>10000</v>
      </c>
      <c r="F4095" s="690" t="s">
        <v>7645</v>
      </c>
      <c r="G4095" s="685" t="s">
        <v>7646</v>
      </c>
      <c r="H4095" s="685" t="s">
        <v>7275</v>
      </c>
      <c r="I4095" s="685" t="s">
        <v>771</v>
      </c>
      <c r="J4095" s="843" t="s">
        <v>7275</v>
      </c>
      <c r="K4095" s="834"/>
      <c r="L4095" s="741"/>
      <c r="M4095" s="857"/>
      <c r="N4095" s="831">
        <v>2</v>
      </c>
      <c r="O4095" s="741">
        <v>6</v>
      </c>
      <c r="P4095" s="696">
        <v>59666.67</v>
      </c>
    </row>
    <row r="4096" spans="1:16" s="770" customFormat="1" ht="24">
      <c r="A4096" s="729" t="s">
        <v>18648</v>
      </c>
      <c r="B4096" s="693" t="s">
        <v>7471</v>
      </c>
      <c r="C4096" s="667" t="s">
        <v>73</v>
      </c>
      <c r="D4096" s="693" t="s">
        <v>4114</v>
      </c>
      <c r="E4096" s="479">
        <v>3500</v>
      </c>
      <c r="F4096" s="690" t="s">
        <v>7647</v>
      </c>
      <c r="G4096" s="685" t="s">
        <v>7648</v>
      </c>
      <c r="H4096" s="685" t="s">
        <v>7621</v>
      </c>
      <c r="I4096" s="685" t="s">
        <v>771</v>
      </c>
      <c r="J4096" s="843" t="s">
        <v>7621</v>
      </c>
      <c r="K4096" s="834">
        <v>4</v>
      </c>
      <c r="L4096" s="741">
        <v>12</v>
      </c>
      <c r="M4096" s="857">
        <v>42600</v>
      </c>
      <c r="N4096" s="831">
        <v>2</v>
      </c>
      <c r="O4096" s="741">
        <v>6</v>
      </c>
      <c r="P4096" s="696">
        <v>21000</v>
      </c>
    </row>
    <row r="4097" spans="1:16" s="770" customFormat="1" ht="24">
      <c r="A4097" s="729" t="s">
        <v>18648</v>
      </c>
      <c r="B4097" s="693" t="s">
        <v>7471</v>
      </c>
      <c r="C4097" s="667" t="s">
        <v>73</v>
      </c>
      <c r="D4097" s="693" t="s">
        <v>18303</v>
      </c>
      <c r="E4097" s="479">
        <v>7000</v>
      </c>
      <c r="F4097" s="690" t="s">
        <v>7649</v>
      </c>
      <c r="G4097" s="685" t="s">
        <v>7650</v>
      </c>
      <c r="H4097" s="685" t="s">
        <v>2244</v>
      </c>
      <c r="I4097" s="685" t="s">
        <v>771</v>
      </c>
      <c r="J4097" s="843" t="s">
        <v>2244</v>
      </c>
      <c r="K4097" s="834">
        <v>4</v>
      </c>
      <c r="L4097" s="741">
        <v>12</v>
      </c>
      <c r="M4097" s="857">
        <v>84600</v>
      </c>
      <c r="N4097" s="831">
        <v>2</v>
      </c>
      <c r="O4097" s="741">
        <v>6</v>
      </c>
      <c r="P4097" s="696">
        <v>42000</v>
      </c>
    </row>
    <row r="4098" spans="1:16" s="770" customFormat="1" ht="24">
      <c r="A4098" s="729" t="s">
        <v>18648</v>
      </c>
      <c r="B4098" s="693" t="s">
        <v>7471</v>
      </c>
      <c r="C4098" s="667" t="s">
        <v>73</v>
      </c>
      <c r="D4098" s="693" t="s">
        <v>11438</v>
      </c>
      <c r="E4098" s="479">
        <v>11000</v>
      </c>
      <c r="F4098" s="690" t="s">
        <v>7651</v>
      </c>
      <c r="G4098" s="685" t="s">
        <v>7652</v>
      </c>
      <c r="H4098" s="685" t="s">
        <v>7483</v>
      </c>
      <c r="I4098" s="685" t="s">
        <v>771</v>
      </c>
      <c r="J4098" s="843" t="s">
        <v>7483</v>
      </c>
      <c r="K4098" s="834">
        <v>4</v>
      </c>
      <c r="L4098" s="741">
        <v>12</v>
      </c>
      <c r="M4098" s="857">
        <v>132596.66999999998</v>
      </c>
      <c r="N4098" s="831">
        <v>2</v>
      </c>
      <c r="O4098" s="741">
        <v>6</v>
      </c>
      <c r="P4098" s="696">
        <v>66000</v>
      </c>
    </row>
    <row r="4099" spans="1:16" s="770" customFormat="1" ht="24">
      <c r="A4099" s="729" t="s">
        <v>18648</v>
      </c>
      <c r="B4099" s="711" t="s">
        <v>7484</v>
      </c>
      <c r="C4099" s="667" t="s">
        <v>73</v>
      </c>
      <c r="D4099" s="693" t="s">
        <v>18304</v>
      </c>
      <c r="E4099" s="479">
        <v>9000</v>
      </c>
      <c r="F4099" s="690" t="s">
        <v>7653</v>
      </c>
      <c r="G4099" s="685" t="s">
        <v>7654</v>
      </c>
      <c r="H4099" s="685" t="s">
        <v>1322</v>
      </c>
      <c r="I4099" s="685" t="s">
        <v>771</v>
      </c>
      <c r="J4099" s="843" t="s">
        <v>1322</v>
      </c>
      <c r="K4099" s="834">
        <v>2</v>
      </c>
      <c r="L4099" s="741">
        <v>5</v>
      </c>
      <c r="M4099" s="857">
        <v>44100</v>
      </c>
      <c r="N4099" s="831">
        <v>2</v>
      </c>
      <c r="O4099" s="741">
        <v>6</v>
      </c>
      <c r="P4099" s="696">
        <v>54000</v>
      </c>
    </row>
    <row r="4100" spans="1:16" s="770" customFormat="1" ht="24">
      <c r="A4100" s="729" t="s">
        <v>18648</v>
      </c>
      <c r="B4100" s="693" t="s">
        <v>7471</v>
      </c>
      <c r="C4100" s="667" t="s">
        <v>73</v>
      </c>
      <c r="D4100" s="693" t="s">
        <v>18345</v>
      </c>
      <c r="E4100" s="479">
        <v>8000</v>
      </c>
      <c r="F4100" s="690" t="s">
        <v>7655</v>
      </c>
      <c r="G4100" s="685" t="s">
        <v>7656</v>
      </c>
      <c r="H4100" s="685" t="s">
        <v>888</v>
      </c>
      <c r="I4100" s="685" t="s">
        <v>771</v>
      </c>
      <c r="J4100" s="843" t="s">
        <v>888</v>
      </c>
      <c r="K4100" s="834">
        <v>1</v>
      </c>
      <c r="L4100" s="741">
        <v>1</v>
      </c>
      <c r="M4100" s="857">
        <v>7733.33</v>
      </c>
      <c r="N4100" s="831">
        <v>2</v>
      </c>
      <c r="O4100" s="741">
        <v>6</v>
      </c>
      <c r="P4100" s="696">
        <v>48000</v>
      </c>
    </row>
    <row r="4101" spans="1:16" s="770" customFormat="1" ht="24">
      <c r="A4101" s="729" t="s">
        <v>18648</v>
      </c>
      <c r="B4101" s="693" t="s">
        <v>7471</v>
      </c>
      <c r="C4101" s="667" t="s">
        <v>73</v>
      </c>
      <c r="D4101" s="693" t="s">
        <v>18304</v>
      </c>
      <c r="E4101" s="479">
        <v>9000</v>
      </c>
      <c r="F4101" s="690" t="s">
        <v>7657</v>
      </c>
      <c r="G4101" s="685" t="s">
        <v>7658</v>
      </c>
      <c r="H4101" s="685" t="s">
        <v>3289</v>
      </c>
      <c r="I4101" s="685" t="s">
        <v>771</v>
      </c>
      <c r="J4101" s="843" t="s">
        <v>3289</v>
      </c>
      <c r="K4101" s="834">
        <v>4</v>
      </c>
      <c r="L4101" s="741">
        <v>12</v>
      </c>
      <c r="M4101" s="857">
        <v>108600</v>
      </c>
      <c r="N4101" s="831">
        <v>2</v>
      </c>
      <c r="O4101" s="741">
        <v>6</v>
      </c>
      <c r="P4101" s="696">
        <v>54000</v>
      </c>
    </row>
    <row r="4102" spans="1:16" s="770" customFormat="1" ht="24">
      <c r="A4102" s="729" t="s">
        <v>18648</v>
      </c>
      <c r="B4102" s="693" t="s">
        <v>7471</v>
      </c>
      <c r="C4102" s="667" t="s">
        <v>73</v>
      </c>
      <c r="D4102" s="693" t="s">
        <v>4114</v>
      </c>
      <c r="E4102" s="479">
        <v>3500</v>
      </c>
      <c r="F4102" s="690" t="s">
        <v>7659</v>
      </c>
      <c r="G4102" s="685" t="s">
        <v>7660</v>
      </c>
      <c r="H4102" s="685" t="s">
        <v>7621</v>
      </c>
      <c r="I4102" s="685" t="s">
        <v>771</v>
      </c>
      <c r="J4102" s="843" t="s">
        <v>7621</v>
      </c>
      <c r="K4102" s="834">
        <v>4</v>
      </c>
      <c r="L4102" s="741">
        <v>12</v>
      </c>
      <c r="M4102" s="857">
        <v>42600</v>
      </c>
      <c r="N4102" s="831">
        <v>2</v>
      </c>
      <c r="O4102" s="741">
        <v>6</v>
      </c>
      <c r="P4102" s="696">
        <v>21000</v>
      </c>
    </row>
    <row r="4103" spans="1:16" s="770" customFormat="1" ht="24">
      <c r="A4103" s="729" t="s">
        <v>18648</v>
      </c>
      <c r="B4103" s="693" t="s">
        <v>7471</v>
      </c>
      <c r="C4103" s="667" t="s">
        <v>73</v>
      </c>
      <c r="D4103" s="693" t="s">
        <v>18307</v>
      </c>
      <c r="E4103" s="479">
        <v>8000</v>
      </c>
      <c r="F4103" s="690" t="s">
        <v>7661</v>
      </c>
      <c r="G4103" s="685" t="s">
        <v>7662</v>
      </c>
      <c r="H4103" s="685" t="s">
        <v>1688</v>
      </c>
      <c r="I4103" s="685" t="s">
        <v>771</v>
      </c>
      <c r="J4103" s="843" t="s">
        <v>1688</v>
      </c>
      <c r="K4103" s="834">
        <v>4</v>
      </c>
      <c r="L4103" s="741">
        <v>12</v>
      </c>
      <c r="M4103" s="857">
        <v>96600</v>
      </c>
      <c r="N4103" s="831">
        <v>2</v>
      </c>
      <c r="O4103" s="741">
        <v>6</v>
      </c>
      <c r="P4103" s="696">
        <v>48000</v>
      </c>
    </row>
    <row r="4104" spans="1:16" s="770" customFormat="1" ht="24">
      <c r="A4104" s="729" t="s">
        <v>18648</v>
      </c>
      <c r="B4104" s="693" t="s">
        <v>7471</v>
      </c>
      <c r="C4104" s="667" t="s">
        <v>73</v>
      </c>
      <c r="D4104" s="693" t="s">
        <v>18346</v>
      </c>
      <c r="E4104" s="479">
        <v>7000</v>
      </c>
      <c r="F4104" s="690" t="s">
        <v>7663</v>
      </c>
      <c r="G4104" s="685" t="s">
        <v>7664</v>
      </c>
      <c r="H4104" s="685" t="s">
        <v>7606</v>
      </c>
      <c r="I4104" s="685" t="s">
        <v>771</v>
      </c>
      <c r="J4104" s="843" t="s">
        <v>7606</v>
      </c>
      <c r="K4104" s="834">
        <v>4</v>
      </c>
      <c r="L4104" s="741">
        <v>12</v>
      </c>
      <c r="M4104" s="857">
        <v>84600</v>
      </c>
      <c r="N4104" s="831">
        <v>2</v>
      </c>
      <c r="O4104" s="741">
        <v>6</v>
      </c>
      <c r="P4104" s="696">
        <v>42000</v>
      </c>
    </row>
    <row r="4105" spans="1:16" s="770" customFormat="1" ht="24">
      <c r="A4105" s="729" t="s">
        <v>18648</v>
      </c>
      <c r="B4105" s="693" t="s">
        <v>7471</v>
      </c>
      <c r="C4105" s="667" t="s">
        <v>73</v>
      </c>
      <c r="D4105" s="693" t="s">
        <v>18307</v>
      </c>
      <c r="E4105" s="479">
        <v>8000</v>
      </c>
      <c r="F4105" s="690" t="s">
        <v>7665</v>
      </c>
      <c r="G4105" s="685" t="s">
        <v>7666</v>
      </c>
      <c r="H4105" s="685" t="s">
        <v>7483</v>
      </c>
      <c r="I4105" s="685" t="s">
        <v>771</v>
      </c>
      <c r="J4105" s="843" t="s">
        <v>7483</v>
      </c>
      <c r="K4105" s="834">
        <v>4</v>
      </c>
      <c r="L4105" s="741">
        <v>12</v>
      </c>
      <c r="M4105" s="857">
        <v>96600</v>
      </c>
      <c r="N4105" s="831">
        <v>2</v>
      </c>
      <c r="O4105" s="741">
        <v>6</v>
      </c>
      <c r="P4105" s="696">
        <v>48000</v>
      </c>
    </row>
    <row r="4106" spans="1:16" s="770" customFormat="1" ht="24">
      <c r="A4106" s="729" t="s">
        <v>18648</v>
      </c>
      <c r="B4106" s="693" t="s">
        <v>7471</v>
      </c>
      <c r="C4106" s="667" t="s">
        <v>73</v>
      </c>
      <c r="D4106" s="693" t="s">
        <v>18347</v>
      </c>
      <c r="E4106" s="479">
        <v>4500</v>
      </c>
      <c r="F4106" s="690" t="s">
        <v>7667</v>
      </c>
      <c r="G4106" s="685" t="s">
        <v>7668</v>
      </c>
      <c r="H4106" s="685" t="s">
        <v>4258</v>
      </c>
      <c r="I4106" s="685" t="s">
        <v>771</v>
      </c>
      <c r="J4106" s="843" t="s">
        <v>4258</v>
      </c>
      <c r="K4106" s="834">
        <v>4</v>
      </c>
      <c r="L4106" s="741">
        <v>12</v>
      </c>
      <c r="M4106" s="857">
        <v>54600</v>
      </c>
      <c r="N4106" s="831">
        <v>2</v>
      </c>
      <c r="O4106" s="741">
        <v>6</v>
      </c>
      <c r="P4106" s="696">
        <v>27000</v>
      </c>
    </row>
    <row r="4107" spans="1:16" s="770" customFormat="1" ht="48">
      <c r="A4107" s="729" t="s">
        <v>18648</v>
      </c>
      <c r="B4107" s="693" t="s">
        <v>7471</v>
      </c>
      <c r="C4107" s="667" t="s">
        <v>73</v>
      </c>
      <c r="D4107" s="693" t="s">
        <v>18348</v>
      </c>
      <c r="E4107" s="479">
        <v>8000</v>
      </c>
      <c r="F4107" s="690" t="s">
        <v>7669</v>
      </c>
      <c r="G4107" s="685" t="s">
        <v>7670</v>
      </c>
      <c r="H4107" s="685" t="s">
        <v>7671</v>
      </c>
      <c r="I4107" s="685" t="s">
        <v>771</v>
      </c>
      <c r="J4107" s="843" t="s">
        <v>7671</v>
      </c>
      <c r="K4107" s="834"/>
      <c r="L4107" s="741"/>
      <c r="M4107" s="857"/>
      <c r="N4107" s="831">
        <v>2</v>
      </c>
      <c r="O4107" s="741">
        <v>6</v>
      </c>
      <c r="P4107" s="696">
        <v>47733.33</v>
      </c>
    </row>
    <row r="4108" spans="1:16" s="770" customFormat="1" ht="24">
      <c r="A4108" s="729" t="s">
        <v>18648</v>
      </c>
      <c r="B4108" s="693" t="s">
        <v>7471</v>
      </c>
      <c r="C4108" s="667" t="s">
        <v>73</v>
      </c>
      <c r="D4108" s="693" t="s">
        <v>11438</v>
      </c>
      <c r="E4108" s="479">
        <v>11000</v>
      </c>
      <c r="F4108" s="690" t="s">
        <v>7672</v>
      </c>
      <c r="G4108" s="685" t="s">
        <v>7673</v>
      </c>
      <c r="H4108" s="685" t="s">
        <v>1688</v>
      </c>
      <c r="I4108" s="685" t="s">
        <v>771</v>
      </c>
      <c r="J4108" s="843" t="s">
        <v>1688</v>
      </c>
      <c r="K4108" s="834">
        <v>4</v>
      </c>
      <c r="L4108" s="741">
        <v>12</v>
      </c>
      <c r="M4108" s="857">
        <v>132600</v>
      </c>
      <c r="N4108" s="831">
        <v>2</v>
      </c>
      <c r="O4108" s="741">
        <v>6</v>
      </c>
      <c r="P4108" s="696">
        <v>66000</v>
      </c>
    </row>
    <row r="4109" spans="1:16" s="770" customFormat="1" ht="24">
      <c r="A4109" s="729" t="s">
        <v>18648</v>
      </c>
      <c r="B4109" s="693" t="s">
        <v>7471</v>
      </c>
      <c r="C4109" s="667" t="s">
        <v>73</v>
      </c>
      <c r="D4109" s="693" t="s">
        <v>11438</v>
      </c>
      <c r="E4109" s="479">
        <v>11000</v>
      </c>
      <c r="F4109" s="690" t="s">
        <v>7674</v>
      </c>
      <c r="G4109" s="685" t="s">
        <v>7675</v>
      </c>
      <c r="H4109" s="685" t="s">
        <v>7552</v>
      </c>
      <c r="I4109" s="685" t="s">
        <v>771</v>
      </c>
      <c r="J4109" s="843" t="s">
        <v>7552</v>
      </c>
      <c r="K4109" s="834">
        <v>4</v>
      </c>
      <c r="L4109" s="741">
        <v>12</v>
      </c>
      <c r="M4109" s="857">
        <v>132600</v>
      </c>
      <c r="N4109" s="831">
        <v>2</v>
      </c>
      <c r="O4109" s="741">
        <v>6</v>
      </c>
      <c r="P4109" s="696">
        <v>66000</v>
      </c>
    </row>
    <row r="4110" spans="1:16" s="770" customFormat="1" ht="24">
      <c r="A4110" s="729" t="s">
        <v>18648</v>
      </c>
      <c r="B4110" s="693" t="s">
        <v>7471</v>
      </c>
      <c r="C4110" s="667" t="s">
        <v>73</v>
      </c>
      <c r="D4110" s="693" t="s">
        <v>11438</v>
      </c>
      <c r="E4110" s="479">
        <v>11000</v>
      </c>
      <c r="F4110" s="690" t="s">
        <v>7676</v>
      </c>
      <c r="G4110" s="685" t="s">
        <v>7677</v>
      </c>
      <c r="H4110" s="685" t="s">
        <v>4414</v>
      </c>
      <c r="I4110" s="685" t="s">
        <v>7524</v>
      </c>
      <c r="J4110" s="843" t="s">
        <v>4414</v>
      </c>
      <c r="K4110" s="834">
        <v>4</v>
      </c>
      <c r="L4110" s="741">
        <v>12</v>
      </c>
      <c r="M4110" s="857">
        <v>132600</v>
      </c>
      <c r="N4110" s="831">
        <v>2</v>
      </c>
      <c r="O4110" s="741">
        <v>6</v>
      </c>
      <c r="P4110" s="696">
        <v>66000</v>
      </c>
    </row>
    <row r="4111" spans="1:16" s="770" customFormat="1" ht="24">
      <c r="A4111" s="729" t="s">
        <v>18648</v>
      </c>
      <c r="B4111" s="693" t="s">
        <v>7471</v>
      </c>
      <c r="C4111" s="667" t="s">
        <v>73</v>
      </c>
      <c r="D4111" s="693" t="s">
        <v>4185</v>
      </c>
      <c r="E4111" s="479">
        <v>2500</v>
      </c>
      <c r="F4111" s="690" t="s">
        <v>7678</v>
      </c>
      <c r="G4111" s="685" t="s">
        <v>7679</v>
      </c>
      <c r="H4111" s="685" t="s">
        <v>7474</v>
      </c>
      <c r="I4111" s="685" t="s">
        <v>3683</v>
      </c>
      <c r="J4111" s="843" t="s">
        <v>7474</v>
      </c>
      <c r="K4111" s="834">
        <v>4</v>
      </c>
      <c r="L4111" s="741">
        <v>6</v>
      </c>
      <c r="M4111" s="857">
        <v>19656.784852940469</v>
      </c>
      <c r="N4111" s="831"/>
      <c r="O4111" s="741"/>
      <c r="P4111" s="696"/>
    </row>
    <row r="4112" spans="1:16" s="770" customFormat="1" ht="24">
      <c r="A4112" s="729" t="s">
        <v>18648</v>
      </c>
      <c r="B4112" s="693" t="s">
        <v>7471</v>
      </c>
      <c r="C4112" s="667" t="s">
        <v>73</v>
      </c>
      <c r="D4112" s="693" t="s">
        <v>18301</v>
      </c>
      <c r="E4112" s="479">
        <v>6000</v>
      </c>
      <c r="F4112" s="690" t="s">
        <v>7680</v>
      </c>
      <c r="G4112" s="685" t="s">
        <v>7681</v>
      </c>
      <c r="H4112" s="685" t="s">
        <v>7483</v>
      </c>
      <c r="I4112" s="685" t="s">
        <v>771</v>
      </c>
      <c r="J4112" s="843" t="s">
        <v>7483</v>
      </c>
      <c r="K4112" s="834">
        <v>4</v>
      </c>
      <c r="L4112" s="741">
        <v>12</v>
      </c>
      <c r="M4112" s="857">
        <v>72600</v>
      </c>
      <c r="N4112" s="831">
        <v>2</v>
      </c>
      <c r="O4112" s="741">
        <v>6</v>
      </c>
      <c r="P4112" s="696">
        <v>36000</v>
      </c>
    </row>
    <row r="4113" spans="1:16" s="770" customFormat="1" ht="24">
      <c r="A4113" s="729" t="s">
        <v>18648</v>
      </c>
      <c r="B4113" s="693" t="s">
        <v>7471</v>
      </c>
      <c r="C4113" s="667" t="s">
        <v>73</v>
      </c>
      <c r="D4113" s="693" t="s">
        <v>18307</v>
      </c>
      <c r="E4113" s="479">
        <v>8000</v>
      </c>
      <c r="F4113" s="690" t="s">
        <v>7682</v>
      </c>
      <c r="G4113" s="685" t="s">
        <v>7683</v>
      </c>
      <c r="H4113" s="685" t="s">
        <v>7552</v>
      </c>
      <c r="I4113" s="685" t="s">
        <v>771</v>
      </c>
      <c r="J4113" s="843" t="s">
        <v>7552</v>
      </c>
      <c r="K4113" s="834">
        <v>4</v>
      </c>
      <c r="L4113" s="741">
        <v>12</v>
      </c>
      <c r="M4113" s="857">
        <v>96600</v>
      </c>
      <c r="N4113" s="831">
        <v>2</v>
      </c>
      <c r="O4113" s="741">
        <v>6</v>
      </c>
      <c r="P4113" s="696">
        <v>48000</v>
      </c>
    </row>
    <row r="4114" spans="1:16" s="770" customFormat="1" ht="24">
      <c r="A4114" s="729" t="s">
        <v>18648</v>
      </c>
      <c r="B4114" s="693" t="s">
        <v>7471</v>
      </c>
      <c r="C4114" s="667" t="s">
        <v>73</v>
      </c>
      <c r="D4114" s="693" t="s">
        <v>18301</v>
      </c>
      <c r="E4114" s="479">
        <v>6000</v>
      </c>
      <c r="F4114" s="690" t="s">
        <v>7684</v>
      </c>
      <c r="G4114" s="685" t="s">
        <v>7685</v>
      </c>
      <c r="H4114" s="685" t="s">
        <v>7483</v>
      </c>
      <c r="I4114" s="685" t="s">
        <v>771</v>
      </c>
      <c r="J4114" s="843" t="s">
        <v>7483</v>
      </c>
      <c r="K4114" s="834">
        <v>4</v>
      </c>
      <c r="L4114" s="741">
        <v>12</v>
      </c>
      <c r="M4114" s="857">
        <v>72600</v>
      </c>
      <c r="N4114" s="831">
        <v>2</v>
      </c>
      <c r="O4114" s="741">
        <v>6</v>
      </c>
      <c r="P4114" s="696">
        <v>36000</v>
      </c>
    </row>
    <row r="4115" spans="1:16" s="770" customFormat="1" ht="36">
      <c r="A4115" s="729" t="s">
        <v>18648</v>
      </c>
      <c r="B4115" s="693" t="s">
        <v>7471</v>
      </c>
      <c r="C4115" s="667" t="s">
        <v>73</v>
      </c>
      <c r="D4115" s="693" t="s">
        <v>18349</v>
      </c>
      <c r="E4115" s="479">
        <v>7000</v>
      </c>
      <c r="F4115" s="690" t="s">
        <v>7686</v>
      </c>
      <c r="G4115" s="685" t="s">
        <v>7687</v>
      </c>
      <c r="H4115" s="685" t="s">
        <v>7480</v>
      </c>
      <c r="I4115" s="685" t="s">
        <v>771</v>
      </c>
      <c r="J4115" s="843" t="s">
        <v>7480</v>
      </c>
      <c r="K4115" s="834">
        <v>4</v>
      </c>
      <c r="L4115" s="741">
        <v>12</v>
      </c>
      <c r="M4115" s="857">
        <v>84600</v>
      </c>
      <c r="N4115" s="831">
        <v>2</v>
      </c>
      <c r="O4115" s="741">
        <v>6</v>
      </c>
      <c r="P4115" s="696">
        <v>42000</v>
      </c>
    </row>
    <row r="4116" spans="1:16" s="770" customFormat="1" ht="48">
      <c r="A4116" s="729" t="s">
        <v>18648</v>
      </c>
      <c r="B4116" s="693" t="s">
        <v>7471</v>
      </c>
      <c r="C4116" s="667" t="s">
        <v>73</v>
      </c>
      <c r="D4116" s="693" t="s">
        <v>18309</v>
      </c>
      <c r="E4116" s="479">
        <v>8000</v>
      </c>
      <c r="F4116" s="690" t="s">
        <v>7688</v>
      </c>
      <c r="G4116" s="685" t="s">
        <v>7689</v>
      </c>
      <c r="H4116" s="685" t="s">
        <v>7611</v>
      </c>
      <c r="I4116" s="685" t="s">
        <v>771</v>
      </c>
      <c r="J4116" s="843" t="s">
        <v>7611</v>
      </c>
      <c r="K4116" s="834">
        <v>4</v>
      </c>
      <c r="L4116" s="741">
        <v>12</v>
      </c>
      <c r="M4116" s="857">
        <v>96600</v>
      </c>
      <c r="N4116" s="831">
        <v>2</v>
      </c>
      <c r="O4116" s="741">
        <v>6</v>
      </c>
      <c r="P4116" s="696">
        <v>48000</v>
      </c>
    </row>
    <row r="4117" spans="1:16" s="770" customFormat="1" ht="24">
      <c r="A4117" s="729" t="s">
        <v>18648</v>
      </c>
      <c r="B4117" s="693" t="s">
        <v>7471</v>
      </c>
      <c r="C4117" s="667" t="s">
        <v>73</v>
      </c>
      <c r="D4117" s="693" t="s">
        <v>18307</v>
      </c>
      <c r="E4117" s="479">
        <v>8000</v>
      </c>
      <c r="F4117" s="690" t="s">
        <v>7690</v>
      </c>
      <c r="G4117" s="685" t="s">
        <v>7691</v>
      </c>
      <c r="H4117" s="685" t="s">
        <v>1688</v>
      </c>
      <c r="I4117" s="685" t="s">
        <v>771</v>
      </c>
      <c r="J4117" s="843" t="s">
        <v>1688</v>
      </c>
      <c r="K4117" s="834">
        <v>4</v>
      </c>
      <c r="L4117" s="741">
        <v>12</v>
      </c>
      <c r="M4117" s="857">
        <v>96600</v>
      </c>
      <c r="N4117" s="831">
        <v>2</v>
      </c>
      <c r="O4117" s="741">
        <v>6</v>
      </c>
      <c r="P4117" s="696">
        <v>48000</v>
      </c>
    </row>
    <row r="4118" spans="1:16" s="770" customFormat="1" ht="24">
      <c r="A4118" s="729" t="s">
        <v>18648</v>
      </c>
      <c r="B4118" s="693" t="s">
        <v>7471</v>
      </c>
      <c r="C4118" s="667" t="s">
        <v>73</v>
      </c>
      <c r="D4118" s="693" t="s">
        <v>11438</v>
      </c>
      <c r="E4118" s="479">
        <v>11000</v>
      </c>
      <c r="F4118" s="690" t="s">
        <v>7692</v>
      </c>
      <c r="G4118" s="685" t="s">
        <v>7693</v>
      </c>
      <c r="H4118" s="685" t="s">
        <v>7621</v>
      </c>
      <c r="I4118" s="685" t="s">
        <v>771</v>
      </c>
      <c r="J4118" s="843" t="s">
        <v>7621</v>
      </c>
      <c r="K4118" s="834">
        <v>4</v>
      </c>
      <c r="L4118" s="741">
        <v>12</v>
      </c>
      <c r="M4118" s="857">
        <v>132600</v>
      </c>
      <c r="N4118" s="831">
        <v>2</v>
      </c>
      <c r="O4118" s="741">
        <v>6</v>
      </c>
      <c r="P4118" s="696">
        <v>66000</v>
      </c>
    </row>
    <row r="4119" spans="1:16" s="770" customFormat="1" ht="24">
      <c r="A4119" s="729" t="s">
        <v>18648</v>
      </c>
      <c r="B4119" s="693" t="s">
        <v>7471</v>
      </c>
      <c r="C4119" s="667" t="s">
        <v>73</v>
      </c>
      <c r="D4119" s="693" t="s">
        <v>11438</v>
      </c>
      <c r="E4119" s="479">
        <v>11000</v>
      </c>
      <c r="F4119" s="690" t="s">
        <v>7694</v>
      </c>
      <c r="G4119" s="685" t="s">
        <v>7695</v>
      </c>
      <c r="H4119" s="685" t="s">
        <v>952</v>
      </c>
      <c r="I4119" s="685" t="s">
        <v>771</v>
      </c>
      <c r="J4119" s="843" t="s">
        <v>952</v>
      </c>
      <c r="K4119" s="834">
        <v>4</v>
      </c>
      <c r="L4119" s="741">
        <v>12</v>
      </c>
      <c r="M4119" s="857">
        <v>132600</v>
      </c>
      <c r="N4119" s="831">
        <v>2</v>
      </c>
      <c r="O4119" s="741">
        <v>6</v>
      </c>
      <c r="P4119" s="696">
        <v>66000</v>
      </c>
    </row>
    <row r="4120" spans="1:16" s="770" customFormat="1" ht="24">
      <c r="A4120" s="729" t="s">
        <v>18648</v>
      </c>
      <c r="B4120" s="693" t="s">
        <v>7471</v>
      </c>
      <c r="C4120" s="667" t="s">
        <v>73</v>
      </c>
      <c r="D4120" s="693" t="s">
        <v>18301</v>
      </c>
      <c r="E4120" s="479">
        <v>6000</v>
      </c>
      <c r="F4120" s="690" t="s">
        <v>7696</v>
      </c>
      <c r="G4120" s="685" t="s">
        <v>7697</v>
      </c>
      <c r="H4120" s="685" t="s">
        <v>7483</v>
      </c>
      <c r="I4120" s="685" t="s">
        <v>771</v>
      </c>
      <c r="J4120" s="843" t="s">
        <v>7483</v>
      </c>
      <c r="K4120" s="834">
        <v>4</v>
      </c>
      <c r="L4120" s="741">
        <v>12</v>
      </c>
      <c r="M4120" s="857">
        <v>72600</v>
      </c>
      <c r="N4120" s="831">
        <v>2</v>
      </c>
      <c r="O4120" s="741">
        <v>6</v>
      </c>
      <c r="P4120" s="696">
        <v>36000</v>
      </c>
    </row>
    <row r="4121" spans="1:16" s="770" customFormat="1" ht="24">
      <c r="A4121" s="729" t="s">
        <v>18648</v>
      </c>
      <c r="B4121" s="693" t="s">
        <v>7471</v>
      </c>
      <c r="C4121" s="667" t="s">
        <v>73</v>
      </c>
      <c r="D4121" s="693" t="s">
        <v>4114</v>
      </c>
      <c r="E4121" s="479">
        <v>3500</v>
      </c>
      <c r="F4121" s="690" t="s">
        <v>7698</v>
      </c>
      <c r="G4121" s="685" t="s">
        <v>7699</v>
      </c>
      <c r="H4121" s="685" t="s">
        <v>7621</v>
      </c>
      <c r="I4121" s="685" t="s">
        <v>771</v>
      </c>
      <c r="J4121" s="843" t="s">
        <v>7621</v>
      </c>
      <c r="K4121" s="834">
        <v>4</v>
      </c>
      <c r="L4121" s="741">
        <v>12</v>
      </c>
      <c r="M4121" s="857">
        <v>42600</v>
      </c>
      <c r="N4121" s="831">
        <v>2</v>
      </c>
      <c r="O4121" s="741">
        <v>6</v>
      </c>
      <c r="P4121" s="696">
        <v>21000</v>
      </c>
    </row>
    <row r="4122" spans="1:16" s="770" customFormat="1" ht="24">
      <c r="A4122" s="729" t="s">
        <v>18648</v>
      </c>
      <c r="B4122" s="693" t="s">
        <v>7471</v>
      </c>
      <c r="C4122" s="667" t="s">
        <v>73</v>
      </c>
      <c r="D4122" s="693" t="s">
        <v>18301</v>
      </c>
      <c r="E4122" s="479">
        <v>6000</v>
      </c>
      <c r="F4122" s="690" t="s">
        <v>7700</v>
      </c>
      <c r="G4122" s="685" t="s">
        <v>7701</v>
      </c>
      <c r="H4122" s="685" t="s">
        <v>7483</v>
      </c>
      <c r="I4122" s="685" t="s">
        <v>771</v>
      </c>
      <c r="J4122" s="843" t="s">
        <v>7483</v>
      </c>
      <c r="K4122" s="834">
        <v>4</v>
      </c>
      <c r="L4122" s="741">
        <v>12</v>
      </c>
      <c r="M4122" s="857">
        <v>72600</v>
      </c>
      <c r="N4122" s="831">
        <v>2</v>
      </c>
      <c r="O4122" s="741">
        <v>6</v>
      </c>
      <c r="P4122" s="696">
        <v>36000</v>
      </c>
    </row>
    <row r="4123" spans="1:16" s="770" customFormat="1" ht="24">
      <c r="A4123" s="729" t="s">
        <v>18648</v>
      </c>
      <c r="B4123" s="693" t="s">
        <v>7471</v>
      </c>
      <c r="C4123" s="667" t="s">
        <v>73</v>
      </c>
      <c r="D4123" s="693" t="s">
        <v>18307</v>
      </c>
      <c r="E4123" s="479">
        <v>8000</v>
      </c>
      <c r="F4123" s="690" t="s">
        <v>7702</v>
      </c>
      <c r="G4123" s="685" t="s">
        <v>7703</v>
      </c>
      <c r="H4123" s="685" t="s">
        <v>7483</v>
      </c>
      <c r="I4123" s="685" t="s">
        <v>771</v>
      </c>
      <c r="J4123" s="843" t="s">
        <v>7483</v>
      </c>
      <c r="K4123" s="834">
        <v>4</v>
      </c>
      <c r="L4123" s="741">
        <v>12</v>
      </c>
      <c r="M4123" s="857">
        <v>96600</v>
      </c>
      <c r="N4123" s="831">
        <v>2</v>
      </c>
      <c r="O4123" s="741">
        <v>6</v>
      </c>
      <c r="P4123" s="696">
        <v>48000</v>
      </c>
    </row>
    <row r="4124" spans="1:16" s="770" customFormat="1" ht="36">
      <c r="A4124" s="729" t="s">
        <v>18648</v>
      </c>
      <c r="B4124" s="711" t="s">
        <v>7484</v>
      </c>
      <c r="C4124" s="667" t="s">
        <v>73</v>
      </c>
      <c r="D4124" s="693" t="s">
        <v>18350</v>
      </c>
      <c r="E4124" s="479">
        <v>11000</v>
      </c>
      <c r="F4124" s="690" t="s">
        <v>7704</v>
      </c>
      <c r="G4124" s="685" t="s">
        <v>7705</v>
      </c>
      <c r="H4124" s="685" t="s">
        <v>7275</v>
      </c>
      <c r="I4124" s="685" t="s">
        <v>771</v>
      </c>
      <c r="J4124" s="843" t="s">
        <v>7275</v>
      </c>
      <c r="K4124" s="834">
        <v>1</v>
      </c>
      <c r="L4124" s="741">
        <v>2</v>
      </c>
      <c r="M4124" s="857">
        <v>23200</v>
      </c>
      <c r="N4124" s="831">
        <v>2</v>
      </c>
      <c r="O4124" s="741">
        <v>6</v>
      </c>
      <c r="P4124" s="696">
        <v>66000</v>
      </c>
    </row>
    <row r="4125" spans="1:16" s="770" customFormat="1" ht="24">
      <c r="A4125" s="729" t="s">
        <v>18648</v>
      </c>
      <c r="B4125" s="693" t="s">
        <v>7471</v>
      </c>
      <c r="C4125" s="667" t="s">
        <v>73</v>
      </c>
      <c r="D4125" s="693" t="s">
        <v>11438</v>
      </c>
      <c r="E4125" s="479">
        <v>11000</v>
      </c>
      <c r="F4125" s="690" t="s">
        <v>7706</v>
      </c>
      <c r="G4125" s="685" t="s">
        <v>7707</v>
      </c>
      <c r="H4125" s="685" t="s">
        <v>7512</v>
      </c>
      <c r="I4125" s="685" t="s">
        <v>771</v>
      </c>
      <c r="J4125" s="843" t="s">
        <v>7512</v>
      </c>
      <c r="K4125" s="834">
        <v>4</v>
      </c>
      <c r="L4125" s="741">
        <v>12</v>
      </c>
      <c r="M4125" s="857">
        <v>132600</v>
      </c>
      <c r="N4125" s="831">
        <v>2</v>
      </c>
      <c r="O4125" s="741">
        <v>6</v>
      </c>
      <c r="P4125" s="696">
        <v>66000</v>
      </c>
    </row>
    <row r="4126" spans="1:16" s="770" customFormat="1">
      <c r="A4126" s="729" t="s">
        <v>18648</v>
      </c>
      <c r="B4126" s="693" t="s">
        <v>7471</v>
      </c>
      <c r="C4126" s="667" t="s">
        <v>73</v>
      </c>
      <c r="D4126" s="693" t="s">
        <v>18351</v>
      </c>
      <c r="E4126" s="479">
        <v>13000</v>
      </c>
      <c r="F4126" s="690" t="s">
        <v>7708</v>
      </c>
      <c r="G4126" s="685" t="s">
        <v>7709</v>
      </c>
      <c r="H4126" s="685" t="s">
        <v>7710</v>
      </c>
      <c r="I4126" s="685" t="s">
        <v>771</v>
      </c>
      <c r="J4126" s="843" t="s">
        <v>7710</v>
      </c>
      <c r="K4126" s="834">
        <v>1</v>
      </c>
      <c r="L4126" s="741">
        <v>3</v>
      </c>
      <c r="M4126" s="857">
        <v>39633.33</v>
      </c>
      <c r="N4126" s="831">
        <v>2</v>
      </c>
      <c r="O4126" s="741">
        <v>6</v>
      </c>
      <c r="P4126" s="696">
        <v>78000</v>
      </c>
    </row>
    <row r="4127" spans="1:16" s="770" customFormat="1" ht="24">
      <c r="A4127" s="729" t="s">
        <v>18648</v>
      </c>
      <c r="B4127" s="693" t="s">
        <v>7471</v>
      </c>
      <c r="C4127" s="667" t="s">
        <v>73</v>
      </c>
      <c r="D4127" s="693" t="s">
        <v>18301</v>
      </c>
      <c r="E4127" s="479">
        <v>6000</v>
      </c>
      <c r="F4127" s="690" t="s">
        <v>7711</v>
      </c>
      <c r="G4127" s="685" t="s">
        <v>7712</v>
      </c>
      <c r="H4127" s="685" t="s">
        <v>7483</v>
      </c>
      <c r="I4127" s="685" t="s">
        <v>771</v>
      </c>
      <c r="J4127" s="843" t="s">
        <v>7483</v>
      </c>
      <c r="K4127" s="834">
        <v>4</v>
      </c>
      <c r="L4127" s="741">
        <v>12</v>
      </c>
      <c r="M4127" s="857">
        <v>72600</v>
      </c>
      <c r="N4127" s="831">
        <v>2</v>
      </c>
      <c r="O4127" s="741">
        <v>6</v>
      </c>
      <c r="P4127" s="696">
        <v>36000</v>
      </c>
    </row>
    <row r="4128" spans="1:16" s="770" customFormat="1" ht="24">
      <c r="A4128" s="729" t="s">
        <v>18648</v>
      </c>
      <c r="B4128" s="693" t="s">
        <v>7471</v>
      </c>
      <c r="C4128" s="667" t="s">
        <v>73</v>
      </c>
      <c r="D4128" s="693" t="s">
        <v>11438</v>
      </c>
      <c r="E4128" s="479">
        <v>11000</v>
      </c>
      <c r="F4128" s="690" t="s">
        <v>7713</v>
      </c>
      <c r="G4128" s="685" t="s">
        <v>7714</v>
      </c>
      <c r="H4128" s="685" t="s">
        <v>952</v>
      </c>
      <c r="I4128" s="685" t="s">
        <v>771</v>
      </c>
      <c r="J4128" s="843" t="s">
        <v>952</v>
      </c>
      <c r="K4128" s="834">
        <v>4</v>
      </c>
      <c r="L4128" s="741">
        <v>12</v>
      </c>
      <c r="M4128" s="857">
        <v>132600</v>
      </c>
      <c r="N4128" s="831">
        <v>2</v>
      </c>
      <c r="O4128" s="741">
        <v>6</v>
      </c>
      <c r="P4128" s="696">
        <v>66000</v>
      </c>
    </row>
    <row r="4129" spans="1:16" s="770" customFormat="1" ht="24">
      <c r="A4129" s="729" t="s">
        <v>18648</v>
      </c>
      <c r="B4129" s="693" t="s">
        <v>7471</v>
      </c>
      <c r="C4129" s="667" t="s">
        <v>73</v>
      </c>
      <c r="D4129" s="693" t="s">
        <v>18303</v>
      </c>
      <c r="E4129" s="479">
        <v>7000</v>
      </c>
      <c r="F4129" s="690" t="s">
        <v>7715</v>
      </c>
      <c r="G4129" s="685" t="s">
        <v>7716</v>
      </c>
      <c r="H4129" s="685" t="s">
        <v>2244</v>
      </c>
      <c r="I4129" s="685" t="s">
        <v>771</v>
      </c>
      <c r="J4129" s="843" t="s">
        <v>2244</v>
      </c>
      <c r="K4129" s="834">
        <v>4</v>
      </c>
      <c r="L4129" s="741">
        <v>12</v>
      </c>
      <c r="M4129" s="857">
        <v>84596.67</v>
      </c>
      <c r="N4129" s="831">
        <v>2</v>
      </c>
      <c r="O4129" s="741">
        <v>6</v>
      </c>
      <c r="P4129" s="696">
        <v>42000</v>
      </c>
    </row>
    <row r="4130" spans="1:16" s="770" customFormat="1" ht="24">
      <c r="A4130" s="729" t="s">
        <v>18648</v>
      </c>
      <c r="B4130" s="693" t="s">
        <v>7471</v>
      </c>
      <c r="C4130" s="667" t="s">
        <v>73</v>
      </c>
      <c r="D4130" s="693" t="s">
        <v>18307</v>
      </c>
      <c r="E4130" s="479">
        <v>8000</v>
      </c>
      <c r="F4130" s="690" t="s">
        <v>7717</v>
      </c>
      <c r="G4130" s="685" t="s">
        <v>7718</v>
      </c>
      <c r="H4130" s="685" t="s">
        <v>1688</v>
      </c>
      <c r="I4130" s="685" t="s">
        <v>771</v>
      </c>
      <c r="J4130" s="843" t="s">
        <v>1688</v>
      </c>
      <c r="K4130" s="834">
        <v>4</v>
      </c>
      <c r="L4130" s="741">
        <v>12</v>
      </c>
      <c r="M4130" s="857">
        <v>96600</v>
      </c>
      <c r="N4130" s="831">
        <v>2</v>
      </c>
      <c r="O4130" s="741">
        <v>6</v>
      </c>
      <c r="P4130" s="696">
        <v>48000</v>
      </c>
    </row>
    <row r="4131" spans="1:16" s="770" customFormat="1">
      <c r="A4131" s="729" t="s">
        <v>18648</v>
      </c>
      <c r="B4131" s="711" t="s">
        <v>7484</v>
      </c>
      <c r="C4131" s="667" t="s">
        <v>73</v>
      </c>
      <c r="D4131" s="693" t="s">
        <v>18303</v>
      </c>
      <c r="E4131" s="479">
        <v>7000</v>
      </c>
      <c r="F4131" s="690" t="s">
        <v>7719</v>
      </c>
      <c r="G4131" s="685" t="s">
        <v>7720</v>
      </c>
      <c r="H4131" s="685" t="s">
        <v>816</v>
      </c>
      <c r="I4131" s="685" t="s">
        <v>771</v>
      </c>
      <c r="J4131" s="843" t="s">
        <v>816</v>
      </c>
      <c r="K4131" s="834">
        <v>2</v>
      </c>
      <c r="L4131" s="741">
        <v>5</v>
      </c>
      <c r="M4131" s="857">
        <v>35300</v>
      </c>
      <c r="N4131" s="831">
        <v>2</v>
      </c>
      <c r="O4131" s="741">
        <v>6</v>
      </c>
      <c r="P4131" s="696">
        <v>42000</v>
      </c>
    </row>
    <row r="4132" spans="1:16" s="770" customFormat="1" ht="24">
      <c r="A4132" s="729" t="s">
        <v>18648</v>
      </c>
      <c r="B4132" s="693" t="s">
        <v>7471</v>
      </c>
      <c r="C4132" s="667" t="s">
        <v>73</v>
      </c>
      <c r="D4132" s="693" t="s">
        <v>18352</v>
      </c>
      <c r="E4132" s="479">
        <v>9000</v>
      </c>
      <c r="F4132" s="690" t="s">
        <v>7721</v>
      </c>
      <c r="G4132" s="685" t="s">
        <v>7722</v>
      </c>
      <c r="H4132" s="685" t="s">
        <v>7606</v>
      </c>
      <c r="I4132" s="685" t="s">
        <v>771</v>
      </c>
      <c r="J4132" s="843" t="s">
        <v>7606</v>
      </c>
      <c r="K4132" s="834">
        <v>4</v>
      </c>
      <c r="L4132" s="741">
        <v>12</v>
      </c>
      <c r="M4132" s="857">
        <v>108600</v>
      </c>
      <c r="N4132" s="831">
        <v>2</v>
      </c>
      <c r="O4132" s="741">
        <v>6</v>
      </c>
      <c r="P4132" s="696">
        <v>54000</v>
      </c>
    </row>
    <row r="4133" spans="1:16" s="770" customFormat="1" ht="24">
      <c r="A4133" s="729" t="s">
        <v>18648</v>
      </c>
      <c r="B4133" s="693" t="s">
        <v>7471</v>
      </c>
      <c r="C4133" s="667" t="s">
        <v>73</v>
      </c>
      <c r="D4133" s="693" t="s">
        <v>18303</v>
      </c>
      <c r="E4133" s="479">
        <v>7000</v>
      </c>
      <c r="F4133" s="690" t="s">
        <v>7723</v>
      </c>
      <c r="G4133" s="685" t="s">
        <v>7724</v>
      </c>
      <c r="H4133" s="685" t="s">
        <v>2244</v>
      </c>
      <c r="I4133" s="685" t="s">
        <v>771</v>
      </c>
      <c r="J4133" s="843" t="s">
        <v>2244</v>
      </c>
      <c r="K4133" s="834">
        <v>4</v>
      </c>
      <c r="L4133" s="741">
        <v>8</v>
      </c>
      <c r="M4133" s="857">
        <v>56105.56</v>
      </c>
      <c r="N4133" s="831">
        <v>2</v>
      </c>
      <c r="O4133" s="741">
        <v>6</v>
      </c>
      <c r="P4133" s="696">
        <v>42000</v>
      </c>
    </row>
    <row r="4134" spans="1:16" s="770" customFormat="1">
      <c r="A4134" s="729" t="s">
        <v>18648</v>
      </c>
      <c r="B4134" s="693" t="s">
        <v>7471</v>
      </c>
      <c r="C4134" s="667" t="s">
        <v>73</v>
      </c>
      <c r="D4134" s="693" t="s">
        <v>18304</v>
      </c>
      <c r="E4134" s="479">
        <v>9000</v>
      </c>
      <c r="F4134" s="690" t="s">
        <v>7725</v>
      </c>
      <c r="G4134" s="685" t="s">
        <v>7726</v>
      </c>
      <c r="H4134" s="685" t="s">
        <v>3289</v>
      </c>
      <c r="I4134" s="685" t="s">
        <v>771</v>
      </c>
      <c r="J4134" s="843" t="s">
        <v>3289</v>
      </c>
      <c r="K4134" s="834">
        <v>4</v>
      </c>
      <c r="L4134" s="741">
        <v>12</v>
      </c>
      <c r="M4134" s="857">
        <v>108600</v>
      </c>
      <c r="N4134" s="831">
        <v>2</v>
      </c>
      <c r="O4134" s="741">
        <v>6</v>
      </c>
      <c r="P4134" s="696">
        <v>54000</v>
      </c>
    </row>
    <row r="4135" spans="1:16" s="770" customFormat="1">
      <c r="A4135" s="729" t="s">
        <v>18648</v>
      </c>
      <c r="B4135" s="693" t="s">
        <v>7471</v>
      </c>
      <c r="C4135" s="667" t="s">
        <v>73</v>
      </c>
      <c r="D4135" s="693" t="s">
        <v>18331</v>
      </c>
      <c r="E4135" s="479">
        <v>7500</v>
      </c>
      <c r="F4135" s="690" t="s">
        <v>7727</v>
      </c>
      <c r="G4135" s="685" t="s">
        <v>7728</v>
      </c>
      <c r="H4135" s="685" t="s">
        <v>4258</v>
      </c>
      <c r="I4135" s="685" t="s">
        <v>771</v>
      </c>
      <c r="J4135" s="843" t="s">
        <v>4258</v>
      </c>
      <c r="K4135" s="834">
        <v>4</v>
      </c>
      <c r="L4135" s="741">
        <v>12</v>
      </c>
      <c r="M4135" s="857">
        <v>90600</v>
      </c>
      <c r="N4135" s="831">
        <v>2</v>
      </c>
      <c r="O4135" s="741">
        <v>6</v>
      </c>
      <c r="P4135" s="696">
        <v>45000</v>
      </c>
    </row>
    <row r="4136" spans="1:16" s="770" customFormat="1" ht="24">
      <c r="A4136" s="729" t="s">
        <v>18648</v>
      </c>
      <c r="B4136" s="693" t="s">
        <v>7471</v>
      </c>
      <c r="C4136" s="667" t="s">
        <v>73</v>
      </c>
      <c r="D4136" s="693" t="s">
        <v>18353</v>
      </c>
      <c r="E4136" s="479">
        <v>12000</v>
      </c>
      <c r="F4136" s="690" t="s">
        <v>7729</v>
      </c>
      <c r="G4136" s="685" t="s">
        <v>7730</v>
      </c>
      <c r="H4136" s="685" t="s">
        <v>1688</v>
      </c>
      <c r="I4136" s="685" t="s">
        <v>771</v>
      </c>
      <c r="J4136" s="843" t="s">
        <v>1688</v>
      </c>
      <c r="K4136" s="834">
        <v>4</v>
      </c>
      <c r="L4136" s="741">
        <v>12</v>
      </c>
      <c r="M4136" s="857">
        <v>144600</v>
      </c>
      <c r="N4136" s="831">
        <v>2</v>
      </c>
      <c r="O4136" s="741">
        <v>6</v>
      </c>
      <c r="P4136" s="696">
        <v>72000</v>
      </c>
    </row>
    <row r="4137" spans="1:16" s="770" customFormat="1" ht="24">
      <c r="A4137" s="729" t="s">
        <v>18648</v>
      </c>
      <c r="B4137" s="693" t="s">
        <v>7471</v>
      </c>
      <c r="C4137" s="667" t="s">
        <v>73</v>
      </c>
      <c r="D4137" s="693" t="s">
        <v>7123</v>
      </c>
      <c r="E4137" s="479">
        <v>6000</v>
      </c>
      <c r="F4137" s="690" t="s">
        <v>7731</v>
      </c>
      <c r="G4137" s="685" t="s">
        <v>7732</v>
      </c>
      <c r="H4137" s="685" t="s">
        <v>7569</v>
      </c>
      <c r="I4137" s="685" t="s">
        <v>771</v>
      </c>
      <c r="J4137" s="843" t="s">
        <v>7569</v>
      </c>
      <c r="K4137" s="834">
        <v>4</v>
      </c>
      <c r="L4137" s="741">
        <v>12</v>
      </c>
      <c r="M4137" s="857">
        <v>74046.67</v>
      </c>
      <c r="N4137" s="831">
        <v>2</v>
      </c>
      <c r="O4137" s="741">
        <v>6</v>
      </c>
      <c r="P4137" s="696">
        <v>36000</v>
      </c>
    </row>
    <row r="4138" spans="1:16" s="770" customFormat="1" ht="24">
      <c r="A4138" s="729" t="s">
        <v>18648</v>
      </c>
      <c r="B4138" s="693" t="s">
        <v>7471</v>
      </c>
      <c r="C4138" s="667" t="s">
        <v>73</v>
      </c>
      <c r="D4138" s="693" t="s">
        <v>18354</v>
      </c>
      <c r="E4138" s="479">
        <v>14000</v>
      </c>
      <c r="F4138" s="690" t="s">
        <v>7733</v>
      </c>
      <c r="G4138" s="685" t="s">
        <v>7734</v>
      </c>
      <c r="H4138" s="685" t="s">
        <v>7512</v>
      </c>
      <c r="I4138" s="685" t="s">
        <v>771</v>
      </c>
      <c r="J4138" s="843" t="s">
        <v>7512</v>
      </c>
      <c r="K4138" s="834">
        <v>4</v>
      </c>
      <c r="L4138" s="741">
        <v>12</v>
      </c>
      <c r="M4138" s="857">
        <v>168600</v>
      </c>
      <c r="N4138" s="831">
        <v>2</v>
      </c>
      <c r="O4138" s="741">
        <v>6</v>
      </c>
      <c r="P4138" s="696">
        <v>84000</v>
      </c>
    </row>
    <row r="4139" spans="1:16" s="770" customFormat="1" ht="48">
      <c r="A4139" s="729" t="s">
        <v>18648</v>
      </c>
      <c r="B4139" s="693" t="s">
        <v>7471</v>
      </c>
      <c r="C4139" s="667" t="s">
        <v>73</v>
      </c>
      <c r="D4139" s="693" t="s">
        <v>18355</v>
      </c>
      <c r="E4139" s="479">
        <v>3350</v>
      </c>
      <c r="F4139" s="690" t="s">
        <v>7735</v>
      </c>
      <c r="G4139" s="685" t="s">
        <v>7736</v>
      </c>
      <c r="H4139" s="685" t="s">
        <v>7483</v>
      </c>
      <c r="I4139" s="685" t="s">
        <v>771</v>
      </c>
      <c r="J4139" s="843" t="s">
        <v>7483</v>
      </c>
      <c r="K4139" s="834">
        <v>4</v>
      </c>
      <c r="L4139" s="741">
        <v>12</v>
      </c>
      <c r="M4139" s="857">
        <v>40255</v>
      </c>
      <c r="N4139" s="831">
        <v>2</v>
      </c>
      <c r="O4139" s="741">
        <v>6</v>
      </c>
      <c r="P4139" s="696">
        <v>20100</v>
      </c>
    </row>
    <row r="4140" spans="1:16" s="770" customFormat="1" ht="24">
      <c r="A4140" s="729" t="s">
        <v>18648</v>
      </c>
      <c r="B4140" s="693" t="s">
        <v>7471</v>
      </c>
      <c r="C4140" s="667" t="s">
        <v>73</v>
      </c>
      <c r="D4140" s="693" t="s">
        <v>18347</v>
      </c>
      <c r="E4140" s="479">
        <v>4500</v>
      </c>
      <c r="F4140" s="690" t="s">
        <v>7737</v>
      </c>
      <c r="G4140" s="685" t="s">
        <v>7738</v>
      </c>
      <c r="H4140" s="685" t="s">
        <v>7512</v>
      </c>
      <c r="I4140" s="685" t="s">
        <v>771</v>
      </c>
      <c r="J4140" s="843" t="s">
        <v>7512</v>
      </c>
      <c r="K4140" s="834">
        <v>4</v>
      </c>
      <c r="L4140" s="741">
        <v>12</v>
      </c>
      <c r="M4140" s="857">
        <v>54596.67</v>
      </c>
      <c r="N4140" s="831">
        <v>2</v>
      </c>
      <c r="O4140" s="741">
        <v>6</v>
      </c>
      <c r="P4140" s="696">
        <v>27095.94</v>
      </c>
    </row>
    <row r="4141" spans="1:16" s="770" customFormat="1" ht="24">
      <c r="A4141" s="729" t="s">
        <v>18648</v>
      </c>
      <c r="B4141" s="693" t="s">
        <v>7471</v>
      </c>
      <c r="C4141" s="667" t="s">
        <v>73</v>
      </c>
      <c r="D4141" s="693" t="s">
        <v>18307</v>
      </c>
      <c r="E4141" s="479">
        <v>8000</v>
      </c>
      <c r="F4141" s="690" t="s">
        <v>7739</v>
      </c>
      <c r="G4141" s="685" t="s">
        <v>7740</v>
      </c>
      <c r="H4141" s="685" t="s">
        <v>7552</v>
      </c>
      <c r="I4141" s="685" t="s">
        <v>771</v>
      </c>
      <c r="J4141" s="843" t="s">
        <v>7552</v>
      </c>
      <c r="K4141" s="834">
        <v>4</v>
      </c>
      <c r="L4141" s="741">
        <v>12</v>
      </c>
      <c r="M4141" s="857">
        <v>96600</v>
      </c>
      <c r="N4141" s="831">
        <v>2</v>
      </c>
      <c r="O4141" s="741">
        <v>6</v>
      </c>
      <c r="P4141" s="696">
        <v>48000</v>
      </c>
    </row>
    <row r="4142" spans="1:16" s="770" customFormat="1" ht="24">
      <c r="A4142" s="729" t="s">
        <v>18648</v>
      </c>
      <c r="B4142" s="693" t="s">
        <v>7471</v>
      </c>
      <c r="C4142" s="667" t="s">
        <v>73</v>
      </c>
      <c r="D4142" s="693" t="s">
        <v>4185</v>
      </c>
      <c r="E4142" s="479">
        <v>2500</v>
      </c>
      <c r="F4142" s="690" t="s">
        <v>7741</v>
      </c>
      <c r="G4142" s="685" t="s">
        <v>7742</v>
      </c>
      <c r="H4142" s="685" t="s">
        <v>7552</v>
      </c>
      <c r="I4142" s="685" t="s">
        <v>7524</v>
      </c>
      <c r="J4142" s="843" t="s">
        <v>7552</v>
      </c>
      <c r="K4142" s="834">
        <v>4</v>
      </c>
      <c r="L4142" s="741">
        <v>12</v>
      </c>
      <c r="M4142" s="857">
        <v>30600</v>
      </c>
      <c r="N4142" s="831">
        <v>2</v>
      </c>
      <c r="O4142" s="741">
        <v>6</v>
      </c>
      <c r="P4142" s="696">
        <v>15000</v>
      </c>
    </row>
    <row r="4143" spans="1:16" s="770" customFormat="1" ht="24">
      <c r="A4143" s="729" t="s">
        <v>18648</v>
      </c>
      <c r="B4143" s="693" t="s">
        <v>7471</v>
      </c>
      <c r="C4143" s="667" t="s">
        <v>73</v>
      </c>
      <c r="D4143" s="693" t="s">
        <v>18356</v>
      </c>
      <c r="E4143" s="479">
        <v>15000</v>
      </c>
      <c r="F4143" s="690" t="s">
        <v>7743</v>
      </c>
      <c r="G4143" s="685" t="s">
        <v>7744</v>
      </c>
      <c r="H4143" s="685" t="s">
        <v>1119</v>
      </c>
      <c r="I4143" s="685" t="s">
        <v>771</v>
      </c>
      <c r="J4143" s="843" t="s">
        <v>1119</v>
      </c>
      <c r="K4143" s="834">
        <v>1</v>
      </c>
      <c r="L4143" s="741">
        <v>2</v>
      </c>
      <c r="M4143" s="857">
        <v>35100</v>
      </c>
      <c r="N4143" s="831">
        <v>2</v>
      </c>
      <c r="O4143" s="741">
        <v>6</v>
      </c>
      <c r="P4143" s="696">
        <v>88500</v>
      </c>
    </row>
    <row r="4144" spans="1:16" s="770" customFormat="1" ht="24">
      <c r="A4144" s="729" t="s">
        <v>18648</v>
      </c>
      <c r="B4144" s="693" t="s">
        <v>7471</v>
      </c>
      <c r="C4144" s="667" t="s">
        <v>73</v>
      </c>
      <c r="D4144" s="693" t="s">
        <v>11438</v>
      </c>
      <c r="E4144" s="479">
        <v>11000</v>
      </c>
      <c r="F4144" s="690" t="s">
        <v>7745</v>
      </c>
      <c r="G4144" s="685" t="s">
        <v>7746</v>
      </c>
      <c r="H4144" s="685" t="s">
        <v>952</v>
      </c>
      <c r="I4144" s="685" t="s">
        <v>771</v>
      </c>
      <c r="J4144" s="843" t="s">
        <v>952</v>
      </c>
      <c r="K4144" s="834">
        <v>4</v>
      </c>
      <c r="L4144" s="741">
        <v>12</v>
      </c>
      <c r="M4144" s="857">
        <v>132600</v>
      </c>
      <c r="N4144" s="831">
        <v>2</v>
      </c>
      <c r="O4144" s="741">
        <v>6</v>
      </c>
      <c r="P4144" s="696">
        <v>66000</v>
      </c>
    </row>
    <row r="4145" spans="1:16" s="770" customFormat="1" ht="36">
      <c r="A4145" s="729" t="s">
        <v>18648</v>
      </c>
      <c r="B4145" s="693" t="s">
        <v>7471</v>
      </c>
      <c r="C4145" s="667" t="s">
        <v>73</v>
      </c>
      <c r="D4145" s="693" t="s">
        <v>18357</v>
      </c>
      <c r="E4145" s="479">
        <v>2500</v>
      </c>
      <c r="F4145" s="690" t="s">
        <v>7747</v>
      </c>
      <c r="G4145" s="685" t="s">
        <v>7748</v>
      </c>
      <c r="H4145" s="685" t="s">
        <v>7749</v>
      </c>
      <c r="I4145" s="685" t="s">
        <v>771</v>
      </c>
      <c r="J4145" s="843" t="s">
        <v>7749</v>
      </c>
      <c r="K4145" s="834"/>
      <c r="L4145" s="741"/>
      <c r="M4145" s="857"/>
      <c r="N4145" s="831">
        <v>2</v>
      </c>
      <c r="O4145" s="741">
        <v>6</v>
      </c>
      <c r="P4145" s="696">
        <v>14916.67</v>
      </c>
    </row>
    <row r="4146" spans="1:16" s="770" customFormat="1" ht="24">
      <c r="A4146" s="729" t="s">
        <v>18648</v>
      </c>
      <c r="B4146" s="693" t="s">
        <v>7471</v>
      </c>
      <c r="C4146" s="667" t="s">
        <v>73</v>
      </c>
      <c r="D4146" s="693" t="s">
        <v>4114</v>
      </c>
      <c r="E4146" s="479">
        <v>3500</v>
      </c>
      <c r="F4146" s="690" t="s">
        <v>7750</v>
      </c>
      <c r="G4146" s="685" t="s">
        <v>7751</v>
      </c>
      <c r="H4146" s="685" t="s">
        <v>4258</v>
      </c>
      <c r="I4146" s="685" t="s">
        <v>7524</v>
      </c>
      <c r="J4146" s="843" t="s">
        <v>4258</v>
      </c>
      <c r="K4146" s="834">
        <v>4</v>
      </c>
      <c r="L4146" s="741">
        <v>12</v>
      </c>
      <c r="M4146" s="857">
        <v>42600</v>
      </c>
      <c r="N4146" s="831">
        <v>2</v>
      </c>
      <c r="O4146" s="741">
        <v>6</v>
      </c>
      <c r="P4146" s="696">
        <v>21000</v>
      </c>
    </row>
    <row r="4147" spans="1:16" s="770" customFormat="1" ht="48">
      <c r="A4147" s="729" t="s">
        <v>18648</v>
      </c>
      <c r="B4147" s="693" t="s">
        <v>7471</v>
      </c>
      <c r="C4147" s="667" t="s">
        <v>73</v>
      </c>
      <c r="D4147" s="693" t="s">
        <v>18309</v>
      </c>
      <c r="E4147" s="479">
        <v>8000</v>
      </c>
      <c r="F4147" s="690" t="s">
        <v>7752</v>
      </c>
      <c r="G4147" s="685" t="s">
        <v>7753</v>
      </c>
      <c r="H4147" s="685" t="s">
        <v>7611</v>
      </c>
      <c r="I4147" s="685" t="s">
        <v>771</v>
      </c>
      <c r="J4147" s="843" t="s">
        <v>7611</v>
      </c>
      <c r="K4147" s="834">
        <v>4</v>
      </c>
      <c r="L4147" s="741">
        <v>12</v>
      </c>
      <c r="M4147" s="857">
        <v>96600</v>
      </c>
      <c r="N4147" s="831">
        <v>2</v>
      </c>
      <c r="O4147" s="741">
        <v>6</v>
      </c>
      <c r="P4147" s="696">
        <v>48000</v>
      </c>
    </row>
    <row r="4148" spans="1:16" s="770" customFormat="1" ht="24">
      <c r="A4148" s="729" t="s">
        <v>18648</v>
      </c>
      <c r="B4148" s="693" t="s">
        <v>7471</v>
      </c>
      <c r="C4148" s="667" t="s">
        <v>73</v>
      </c>
      <c r="D4148" s="693" t="s">
        <v>4185</v>
      </c>
      <c r="E4148" s="479">
        <v>2500</v>
      </c>
      <c r="F4148" s="690" t="s">
        <v>7754</v>
      </c>
      <c r="G4148" s="685" t="s">
        <v>7755</v>
      </c>
      <c r="H4148" s="685" t="s">
        <v>7474</v>
      </c>
      <c r="I4148" s="685" t="s">
        <v>3683</v>
      </c>
      <c r="J4148" s="843" t="s">
        <v>7474</v>
      </c>
      <c r="K4148" s="834">
        <v>4</v>
      </c>
      <c r="L4148" s="741">
        <v>12</v>
      </c>
      <c r="M4148" s="857">
        <v>30596.67</v>
      </c>
      <c r="N4148" s="831">
        <v>2</v>
      </c>
      <c r="O4148" s="741">
        <v>6</v>
      </c>
      <c r="P4148" s="696">
        <v>15000</v>
      </c>
    </row>
    <row r="4149" spans="1:16" s="770" customFormat="1" ht="24">
      <c r="A4149" s="729" t="s">
        <v>18648</v>
      </c>
      <c r="B4149" s="693" t="s">
        <v>7471</v>
      </c>
      <c r="C4149" s="667" t="s">
        <v>73</v>
      </c>
      <c r="D4149" s="693" t="s">
        <v>18307</v>
      </c>
      <c r="E4149" s="479">
        <v>8000</v>
      </c>
      <c r="F4149" s="690" t="s">
        <v>7756</v>
      </c>
      <c r="G4149" s="685" t="s">
        <v>7757</v>
      </c>
      <c r="H4149" s="685" t="s">
        <v>7552</v>
      </c>
      <c r="I4149" s="685" t="s">
        <v>771</v>
      </c>
      <c r="J4149" s="843" t="s">
        <v>7552</v>
      </c>
      <c r="K4149" s="834">
        <v>4</v>
      </c>
      <c r="L4149" s="741">
        <v>12</v>
      </c>
      <c r="M4149" s="857">
        <v>96600</v>
      </c>
      <c r="N4149" s="831">
        <v>2</v>
      </c>
      <c r="O4149" s="741">
        <v>6</v>
      </c>
      <c r="P4149" s="696">
        <v>48000</v>
      </c>
    </row>
    <row r="4150" spans="1:16" s="770" customFormat="1" ht="24">
      <c r="A4150" s="729" t="s">
        <v>18648</v>
      </c>
      <c r="B4150" s="693" t="s">
        <v>7471</v>
      </c>
      <c r="C4150" s="667" t="s">
        <v>73</v>
      </c>
      <c r="D4150" s="693" t="s">
        <v>4185</v>
      </c>
      <c r="E4150" s="479">
        <v>2500</v>
      </c>
      <c r="F4150" s="690" t="s">
        <v>7758</v>
      </c>
      <c r="G4150" s="685" t="s">
        <v>7759</v>
      </c>
      <c r="H4150" s="685" t="s">
        <v>7474</v>
      </c>
      <c r="I4150" s="685" t="s">
        <v>7760</v>
      </c>
      <c r="J4150" s="843" t="s">
        <v>7474</v>
      </c>
      <c r="K4150" s="834">
        <v>4</v>
      </c>
      <c r="L4150" s="741">
        <v>12</v>
      </c>
      <c r="M4150" s="857">
        <v>30600</v>
      </c>
      <c r="N4150" s="831">
        <v>2</v>
      </c>
      <c r="O4150" s="741">
        <v>6</v>
      </c>
      <c r="P4150" s="696">
        <v>15000</v>
      </c>
    </row>
    <row r="4151" spans="1:16" s="770" customFormat="1" ht="36">
      <c r="A4151" s="729" t="s">
        <v>18648</v>
      </c>
      <c r="B4151" s="693" t="s">
        <v>7471</v>
      </c>
      <c r="C4151" s="667" t="s">
        <v>73</v>
      </c>
      <c r="D4151" s="693" t="s">
        <v>11438</v>
      </c>
      <c r="E4151" s="479">
        <v>11000</v>
      </c>
      <c r="F4151" s="690" t="s">
        <v>7761</v>
      </c>
      <c r="G4151" s="685" t="s">
        <v>7762</v>
      </c>
      <c r="H4151" s="685" t="s">
        <v>7512</v>
      </c>
      <c r="I4151" s="685" t="s">
        <v>7524</v>
      </c>
      <c r="J4151" s="843" t="s">
        <v>7512</v>
      </c>
      <c r="K4151" s="834">
        <v>4</v>
      </c>
      <c r="L4151" s="741">
        <v>12</v>
      </c>
      <c r="M4151" s="857">
        <v>132600</v>
      </c>
      <c r="N4151" s="831">
        <v>2</v>
      </c>
      <c r="O4151" s="741">
        <v>6</v>
      </c>
      <c r="P4151" s="696">
        <v>66000</v>
      </c>
    </row>
    <row r="4152" spans="1:16" s="770" customFormat="1" ht="24">
      <c r="A4152" s="729" t="s">
        <v>18648</v>
      </c>
      <c r="B4152" s="693" t="s">
        <v>7471</v>
      </c>
      <c r="C4152" s="667" t="s">
        <v>73</v>
      </c>
      <c r="D4152" s="693" t="s">
        <v>18358</v>
      </c>
      <c r="E4152" s="479">
        <v>8000</v>
      </c>
      <c r="F4152" s="690" t="s">
        <v>7763</v>
      </c>
      <c r="G4152" s="685" t="s">
        <v>7764</v>
      </c>
      <c r="H4152" s="685" t="s">
        <v>824</v>
      </c>
      <c r="I4152" s="685" t="s">
        <v>771</v>
      </c>
      <c r="J4152" s="843" t="s">
        <v>824</v>
      </c>
      <c r="K4152" s="834">
        <v>2</v>
      </c>
      <c r="L4152" s="741">
        <v>5</v>
      </c>
      <c r="M4152" s="857">
        <v>39233.33</v>
      </c>
      <c r="N4152" s="831">
        <v>2</v>
      </c>
      <c r="O4152" s="741">
        <v>6</v>
      </c>
      <c r="P4152" s="696">
        <v>48000</v>
      </c>
    </row>
    <row r="4153" spans="1:16" s="770" customFormat="1" ht="24">
      <c r="A4153" s="729" t="s">
        <v>18648</v>
      </c>
      <c r="B4153" s="693" t="s">
        <v>7471</v>
      </c>
      <c r="C4153" s="667" t="s">
        <v>73</v>
      </c>
      <c r="D4153" s="693" t="s">
        <v>18309</v>
      </c>
      <c r="E4153" s="479">
        <v>8000</v>
      </c>
      <c r="F4153" s="690" t="s">
        <v>7765</v>
      </c>
      <c r="G4153" s="685" t="s">
        <v>7766</v>
      </c>
      <c r="H4153" s="685" t="s">
        <v>2244</v>
      </c>
      <c r="I4153" s="685" t="s">
        <v>771</v>
      </c>
      <c r="J4153" s="843" t="s">
        <v>2244</v>
      </c>
      <c r="K4153" s="834">
        <v>4</v>
      </c>
      <c r="L4153" s="741">
        <v>12</v>
      </c>
      <c r="M4153" s="857">
        <v>96600</v>
      </c>
      <c r="N4153" s="831">
        <v>2</v>
      </c>
      <c r="O4153" s="741">
        <v>6</v>
      </c>
      <c r="P4153" s="696">
        <v>48000</v>
      </c>
    </row>
    <row r="4154" spans="1:16" s="770" customFormat="1" ht="24">
      <c r="A4154" s="729" t="s">
        <v>18648</v>
      </c>
      <c r="B4154" s="693" t="s">
        <v>7471</v>
      </c>
      <c r="C4154" s="667" t="s">
        <v>73</v>
      </c>
      <c r="D4154" s="693" t="s">
        <v>11438</v>
      </c>
      <c r="E4154" s="479">
        <v>11000</v>
      </c>
      <c r="F4154" s="690" t="s">
        <v>7767</v>
      </c>
      <c r="G4154" s="685" t="s">
        <v>7768</v>
      </c>
      <c r="H4154" s="685" t="s">
        <v>7569</v>
      </c>
      <c r="I4154" s="685" t="s">
        <v>771</v>
      </c>
      <c r="J4154" s="843" t="s">
        <v>7569</v>
      </c>
      <c r="K4154" s="834">
        <v>4</v>
      </c>
      <c r="L4154" s="741">
        <v>12</v>
      </c>
      <c r="M4154" s="857">
        <v>132600</v>
      </c>
      <c r="N4154" s="831">
        <v>2</v>
      </c>
      <c r="O4154" s="741">
        <v>6</v>
      </c>
      <c r="P4154" s="696">
        <v>66000</v>
      </c>
    </row>
    <row r="4155" spans="1:16" s="770" customFormat="1" ht="24">
      <c r="A4155" s="729" t="s">
        <v>18648</v>
      </c>
      <c r="B4155" s="693" t="s">
        <v>7471</v>
      </c>
      <c r="C4155" s="667" t="s">
        <v>73</v>
      </c>
      <c r="D4155" s="693" t="s">
        <v>18352</v>
      </c>
      <c r="E4155" s="479">
        <v>9000</v>
      </c>
      <c r="F4155" s="690" t="s">
        <v>7769</v>
      </c>
      <c r="G4155" s="685" t="s">
        <v>7770</v>
      </c>
      <c r="H4155" s="685" t="s">
        <v>1841</v>
      </c>
      <c r="I4155" s="685" t="s">
        <v>771</v>
      </c>
      <c r="J4155" s="843" t="s">
        <v>1841</v>
      </c>
      <c r="K4155" s="834">
        <v>4</v>
      </c>
      <c r="L4155" s="741">
        <v>12</v>
      </c>
      <c r="M4155" s="857">
        <v>108631.5</v>
      </c>
      <c r="N4155" s="831">
        <v>2</v>
      </c>
      <c r="O4155" s="741">
        <v>6</v>
      </c>
      <c r="P4155" s="696">
        <v>54000</v>
      </c>
    </row>
    <row r="4156" spans="1:16" s="770" customFormat="1" ht="24">
      <c r="A4156" s="729" t="s">
        <v>18648</v>
      </c>
      <c r="B4156" s="693" t="s">
        <v>7471</v>
      </c>
      <c r="C4156" s="667" t="s">
        <v>73</v>
      </c>
      <c r="D4156" s="693" t="s">
        <v>4185</v>
      </c>
      <c r="E4156" s="479">
        <v>2500</v>
      </c>
      <c r="F4156" s="690" t="s">
        <v>7771</v>
      </c>
      <c r="G4156" s="685" t="s">
        <v>7772</v>
      </c>
      <c r="H4156" s="685" t="s">
        <v>7474</v>
      </c>
      <c r="I4156" s="685" t="s">
        <v>3683</v>
      </c>
      <c r="J4156" s="843" t="s">
        <v>7474</v>
      </c>
      <c r="K4156" s="834">
        <v>2</v>
      </c>
      <c r="L4156" s="741">
        <v>2</v>
      </c>
      <c r="M4156" s="857">
        <v>10391.494852940472</v>
      </c>
      <c r="N4156" s="831"/>
      <c r="O4156" s="741"/>
      <c r="P4156" s="696"/>
    </row>
    <row r="4157" spans="1:16" s="770" customFormat="1" ht="24">
      <c r="A4157" s="729" t="s">
        <v>18648</v>
      </c>
      <c r="B4157" s="693" t="s">
        <v>7471</v>
      </c>
      <c r="C4157" s="667" t="s">
        <v>73</v>
      </c>
      <c r="D4157" s="693" t="s">
        <v>18359</v>
      </c>
      <c r="E4157" s="479">
        <v>13000</v>
      </c>
      <c r="F4157" s="690" t="s">
        <v>7773</v>
      </c>
      <c r="G4157" s="685" t="s">
        <v>7774</v>
      </c>
      <c r="H4157" s="685" t="s">
        <v>1688</v>
      </c>
      <c r="I4157" s="685" t="s">
        <v>771</v>
      </c>
      <c r="J4157" s="843" t="s">
        <v>1688</v>
      </c>
      <c r="K4157" s="834">
        <v>4</v>
      </c>
      <c r="L4157" s="741">
        <v>12</v>
      </c>
      <c r="M4157" s="857">
        <v>155482.16999999998</v>
      </c>
      <c r="N4157" s="831">
        <v>2</v>
      </c>
      <c r="O4157" s="741">
        <v>6</v>
      </c>
      <c r="P4157" s="696">
        <v>78000</v>
      </c>
    </row>
    <row r="4158" spans="1:16" s="770" customFormat="1" ht="36">
      <c r="A4158" s="729" t="s">
        <v>18648</v>
      </c>
      <c r="B4158" s="693" t="s">
        <v>7471</v>
      </c>
      <c r="C4158" s="667" t="s">
        <v>73</v>
      </c>
      <c r="D4158" s="693" t="s">
        <v>18360</v>
      </c>
      <c r="E4158" s="479">
        <v>10000</v>
      </c>
      <c r="F4158" s="690" t="s">
        <v>7775</v>
      </c>
      <c r="G4158" s="685" t="s">
        <v>7776</v>
      </c>
      <c r="H4158" s="685" t="s">
        <v>7569</v>
      </c>
      <c r="I4158" s="685" t="s">
        <v>771</v>
      </c>
      <c r="J4158" s="843" t="s">
        <v>7569</v>
      </c>
      <c r="K4158" s="834">
        <v>4</v>
      </c>
      <c r="L4158" s="741">
        <v>8</v>
      </c>
      <c r="M4158" s="857">
        <v>48953.479999999996</v>
      </c>
      <c r="N4158" s="831">
        <v>2</v>
      </c>
      <c r="O4158" s="741">
        <v>6</v>
      </c>
      <c r="P4158" s="696">
        <v>60000</v>
      </c>
    </row>
    <row r="4159" spans="1:16" s="770" customFormat="1" ht="24">
      <c r="A4159" s="729" t="s">
        <v>18648</v>
      </c>
      <c r="B4159" s="693" t="s">
        <v>7471</v>
      </c>
      <c r="C4159" s="667" t="s">
        <v>73</v>
      </c>
      <c r="D4159" s="693" t="s">
        <v>18347</v>
      </c>
      <c r="E4159" s="479">
        <v>4500</v>
      </c>
      <c r="F4159" s="690" t="s">
        <v>7777</v>
      </c>
      <c r="G4159" s="685" t="s">
        <v>7778</v>
      </c>
      <c r="H4159" s="685" t="s">
        <v>4258</v>
      </c>
      <c r="I4159" s="685" t="s">
        <v>771</v>
      </c>
      <c r="J4159" s="843" t="s">
        <v>4258</v>
      </c>
      <c r="K4159" s="834">
        <v>4</v>
      </c>
      <c r="L4159" s="741">
        <v>12</v>
      </c>
      <c r="M4159" s="857">
        <v>54600</v>
      </c>
      <c r="N4159" s="831">
        <v>2</v>
      </c>
      <c r="O4159" s="741">
        <v>6</v>
      </c>
      <c r="P4159" s="696">
        <v>26550</v>
      </c>
    </row>
    <row r="4160" spans="1:16" s="770" customFormat="1" ht="24">
      <c r="A4160" s="729" t="s">
        <v>18648</v>
      </c>
      <c r="B4160" s="693" t="s">
        <v>7471</v>
      </c>
      <c r="C4160" s="667" t="s">
        <v>73</v>
      </c>
      <c r="D4160" s="693" t="s">
        <v>4185</v>
      </c>
      <c r="E4160" s="479">
        <v>2500</v>
      </c>
      <c r="F4160" s="690" t="s">
        <v>7779</v>
      </c>
      <c r="G4160" s="685" t="s">
        <v>7780</v>
      </c>
      <c r="H4160" s="685" t="s">
        <v>7474</v>
      </c>
      <c r="I4160" s="685" t="s">
        <v>3683</v>
      </c>
      <c r="J4160" s="843" t="s">
        <v>7474</v>
      </c>
      <c r="K4160" s="834">
        <v>4</v>
      </c>
      <c r="L4160" s="741">
        <v>12</v>
      </c>
      <c r="M4160" s="857">
        <v>30596.67</v>
      </c>
      <c r="N4160" s="831">
        <v>2</v>
      </c>
      <c r="O4160" s="741">
        <v>6</v>
      </c>
      <c r="P4160" s="696">
        <v>15000</v>
      </c>
    </row>
    <row r="4161" spans="1:16" s="770" customFormat="1" ht="24">
      <c r="A4161" s="729" t="s">
        <v>18648</v>
      </c>
      <c r="B4161" s="693" t="s">
        <v>7471</v>
      </c>
      <c r="C4161" s="667" t="s">
        <v>73</v>
      </c>
      <c r="D4161" s="693" t="s">
        <v>11438</v>
      </c>
      <c r="E4161" s="479">
        <v>11000</v>
      </c>
      <c r="F4161" s="690" t="s">
        <v>7781</v>
      </c>
      <c r="G4161" s="685" t="s">
        <v>7782</v>
      </c>
      <c r="H4161" s="685" t="s">
        <v>2446</v>
      </c>
      <c r="I4161" s="685" t="s">
        <v>771</v>
      </c>
      <c r="J4161" s="843" t="s">
        <v>2446</v>
      </c>
      <c r="K4161" s="834">
        <v>4</v>
      </c>
      <c r="L4161" s="741">
        <v>12</v>
      </c>
      <c r="M4161" s="857">
        <v>132600</v>
      </c>
      <c r="N4161" s="831">
        <v>2</v>
      </c>
      <c r="O4161" s="741">
        <v>6</v>
      </c>
      <c r="P4161" s="696">
        <v>66000</v>
      </c>
    </row>
    <row r="4162" spans="1:16" s="770" customFormat="1" ht="24">
      <c r="A4162" s="729" t="s">
        <v>18648</v>
      </c>
      <c r="B4162" s="693" t="s">
        <v>7471</v>
      </c>
      <c r="C4162" s="667" t="s">
        <v>73</v>
      </c>
      <c r="D4162" s="693" t="s">
        <v>4185</v>
      </c>
      <c r="E4162" s="479">
        <v>2500</v>
      </c>
      <c r="F4162" s="690" t="s">
        <v>7783</v>
      </c>
      <c r="G4162" s="685" t="s">
        <v>7784</v>
      </c>
      <c r="H4162" s="685" t="s">
        <v>7474</v>
      </c>
      <c r="I4162" s="685" t="s">
        <v>7491</v>
      </c>
      <c r="J4162" s="843" t="s">
        <v>7474</v>
      </c>
      <c r="K4162" s="834">
        <v>4</v>
      </c>
      <c r="L4162" s="741">
        <v>12</v>
      </c>
      <c r="M4162" s="857">
        <v>30600</v>
      </c>
      <c r="N4162" s="831">
        <v>2</v>
      </c>
      <c r="O4162" s="741">
        <v>6</v>
      </c>
      <c r="P4162" s="696">
        <v>15000</v>
      </c>
    </row>
    <row r="4163" spans="1:16" s="770" customFormat="1" ht="24">
      <c r="A4163" s="729" t="s">
        <v>18648</v>
      </c>
      <c r="B4163" s="693" t="s">
        <v>7471</v>
      </c>
      <c r="C4163" s="667" t="s">
        <v>73</v>
      </c>
      <c r="D4163" s="693" t="s">
        <v>8874</v>
      </c>
      <c r="E4163" s="479">
        <v>5500</v>
      </c>
      <c r="F4163" s="690" t="s">
        <v>7785</v>
      </c>
      <c r="G4163" s="685" t="s">
        <v>7786</v>
      </c>
      <c r="H4163" s="685" t="s">
        <v>4258</v>
      </c>
      <c r="I4163" s="685" t="s">
        <v>771</v>
      </c>
      <c r="J4163" s="843" t="s">
        <v>4258</v>
      </c>
      <c r="K4163" s="834">
        <v>4</v>
      </c>
      <c r="L4163" s="741">
        <v>12</v>
      </c>
      <c r="M4163" s="857">
        <v>66600</v>
      </c>
      <c r="N4163" s="831">
        <v>2</v>
      </c>
      <c r="O4163" s="741">
        <v>6</v>
      </c>
      <c r="P4163" s="696">
        <v>33000</v>
      </c>
    </row>
    <row r="4164" spans="1:16" s="770" customFormat="1" ht="24">
      <c r="A4164" s="729" t="s">
        <v>18648</v>
      </c>
      <c r="B4164" s="693" t="s">
        <v>7471</v>
      </c>
      <c r="C4164" s="667" t="s">
        <v>73</v>
      </c>
      <c r="D4164" s="693" t="s">
        <v>11392</v>
      </c>
      <c r="E4164" s="479">
        <v>9000</v>
      </c>
      <c r="F4164" s="690" t="s">
        <v>7787</v>
      </c>
      <c r="G4164" s="685" t="s">
        <v>7788</v>
      </c>
      <c r="H4164" s="685" t="s">
        <v>7569</v>
      </c>
      <c r="I4164" s="685" t="s">
        <v>771</v>
      </c>
      <c r="J4164" s="843" t="s">
        <v>7569</v>
      </c>
      <c r="K4164" s="834">
        <v>4</v>
      </c>
      <c r="L4164" s="741">
        <v>12</v>
      </c>
      <c r="M4164" s="857">
        <v>108596.67</v>
      </c>
      <c r="N4164" s="831">
        <v>2</v>
      </c>
      <c r="O4164" s="741">
        <v>6</v>
      </c>
      <c r="P4164" s="696">
        <v>54000</v>
      </c>
    </row>
    <row r="4165" spans="1:16" s="770" customFormat="1" ht="36">
      <c r="A4165" s="729" t="s">
        <v>18648</v>
      </c>
      <c r="B4165" s="693" t="s">
        <v>7471</v>
      </c>
      <c r="C4165" s="667" t="s">
        <v>73</v>
      </c>
      <c r="D4165" s="693" t="s">
        <v>18361</v>
      </c>
      <c r="E4165" s="479">
        <v>10000</v>
      </c>
      <c r="F4165" s="690" t="s">
        <v>7789</v>
      </c>
      <c r="G4165" s="685" t="s">
        <v>7790</v>
      </c>
      <c r="H4165" s="685" t="s">
        <v>7630</v>
      </c>
      <c r="I4165" s="685" t="s">
        <v>771</v>
      </c>
      <c r="J4165" s="843" t="s">
        <v>7630</v>
      </c>
      <c r="K4165" s="834">
        <v>1</v>
      </c>
      <c r="L4165" s="741">
        <v>3</v>
      </c>
      <c r="M4165" s="857">
        <v>36866.67</v>
      </c>
      <c r="N4165" s="831">
        <v>2</v>
      </c>
      <c r="O4165" s="741">
        <v>6</v>
      </c>
      <c r="P4165" s="696">
        <v>60000</v>
      </c>
    </row>
    <row r="4166" spans="1:16" s="770" customFormat="1" ht="24">
      <c r="A4166" s="729" t="s">
        <v>18648</v>
      </c>
      <c r="B4166" s="693" t="s">
        <v>7471</v>
      </c>
      <c r="C4166" s="667" t="s">
        <v>73</v>
      </c>
      <c r="D4166" s="693" t="s">
        <v>18335</v>
      </c>
      <c r="E4166" s="479">
        <v>7500</v>
      </c>
      <c r="F4166" s="690" t="s">
        <v>7791</v>
      </c>
      <c r="G4166" s="685" t="s">
        <v>7792</v>
      </c>
      <c r="H4166" s="685" t="s">
        <v>4258</v>
      </c>
      <c r="I4166" s="685" t="s">
        <v>771</v>
      </c>
      <c r="J4166" s="843" t="s">
        <v>4258</v>
      </c>
      <c r="K4166" s="834">
        <v>4</v>
      </c>
      <c r="L4166" s="741">
        <v>6</v>
      </c>
      <c r="M4166" s="857">
        <v>54163.724852940468</v>
      </c>
      <c r="N4166" s="831"/>
      <c r="O4166" s="741"/>
      <c r="P4166" s="696"/>
    </row>
    <row r="4167" spans="1:16" s="770" customFormat="1" ht="24">
      <c r="A4167" s="729" t="s">
        <v>18648</v>
      </c>
      <c r="B4167" s="693" t="s">
        <v>7471</v>
      </c>
      <c r="C4167" s="667" t="s">
        <v>73</v>
      </c>
      <c r="D4167" s="693" t="s">
        <v>18362</v>
      </c>
      <c r="E4167" s="479">
        <v>8000</v>
      </c>
      <c r="F4167" s="690" t="s">
        <v>7793</v>
      </c>
      <c r="G4167" s="685" t="s">
        <v>7794</v>
      </c>
      <c r="H4167" s="685" t="s">
        <v>7606</v>
      </c>
      <c r="I4167" s="685" t="s">
        <v>771</v>
      </c>
      <c r="J4167" s="843" t="s">
        <v>7606</v>
      </c>
      <c r="K4167" s="834">
        <v>4</v>
      </c>
      <c r="L4167" s="741">
        <v>12</v>
      </c>
      <c r="M4167" s="857">
        <v>92807.98</v>
      </c>
      <c r="N4167" s="831">
        <v>1</v>
      </c>
      <c r="O4167" s="741">
        <v>2</v>
      </c>
      <c r="P4167" s="696">
        <v>11692.26</v>
      </c>
    </row>
    <row r="4168" spans="1:16" s="770" customFormat="1" ht="24">
      <c r="A4168" s="729" t="s">
        <v>18648</v>
      </c>
      <c r="B4168" s="693" t="s">
        <v>7471</v>
      </c>
      <c r="C4168" s="667" t="s">
        <v>73</v>
      </c>
      <c r="D4168" s="693" t="s">
        <v>18309</v>
      </c>
      <c r="E4168" s="479">
        <v>8000</v>
      </c>
      <c r="F4168" s="690" t="s">
        <v>7795</v>
      </c>
      <c r="G4168" s="685" t="s">
        <v>7796</v>
      </c>
      <c r="H4168" s="685" t="s">
        <v>7797</v>
      </c>
      <c r="I4168" s="685" t="s">
        <v>771</v>
      </c>
      <c r="J4168" s="843" t="s">
        <v>7797</v>
      </c>
      <c r="K4168" s="834">
        <v>4</v>
      </c>
      <c r="L4168" s="741">
        <v>12</v>
      </c>
      <c r="M4168" s="857">
        <v>96600</v>
      </c>
      <c r="N4168" s="831">
        <v>2</v>
      </c>
      <c r="O4168" s="741">
        <v>6</v>
      </c>
      <c r="P4168" s="696">
        <v>48000</v>
      </c>
    </row>
    <row r="4169" spans="1:16" s="770" customFormat="1" ht="48">
      <c r="A4169" s="729" t="s">
        <v>18648</v>
      </c>
      <c r="B4169" s="693" t="s">
        <v>7471</v>
      </c>
      <c r="C4169" s="667" t="s">
        <v>73</v>
      </c>
      <c r="D4169" s="693" t="s">
        <v>11438</v>
      </c>
      <c r="E4169" s="479">
        <v>11000</v>
      </c>
      <c r="F4169" s="690" t="s">
        <v>7798</v>
      </c>
      <c r="G4169" s="685" t="s">
        <v>7799</v>
      </c>
      <c r="H4169" s="685" t="s">
        <v>7800</v>
      </c>
      <c r="I4169" s="685" t="s">
        <v>771</v>
      </c>
      <c r="J4169" s="843" t="s">
        <v>7800</v>
      </c>
      <c r="K4169" s="834">
        <v>4</v>
      </c>
      <c r="L4169" s="741">
        <v>12</v>
      </c>
      <c r="M4169" s="857">
        <v>132600</v>
      </c>
      <c r="N4169" s="831">
        <v>2</v>
      </c>
      <c r="O4169" s="741">
        <v>6</v>
      </c>
      <c r="P4169" s="696">
        <v>66000</v>
      </c>
    </row>
    <row r="4170" spans="1:16" s="770" customFormat="1" ht="36">
      <c r="A4170" s="729" t="s">
        <v>18648</v>
      </c>
      <c r="B4170" s="693" t="s">
        <v>7471</v>
      </c>
      <c r="C4170" s="667" t="s">
        <v>73</v>
      </c>
      <c r="D4170" s="693" t="s">
        <v>18363</v>
      </c>
      <c r="E4170" s="479">
        <v>10000</v>
      </c>
      <c r="F4170" s="690" t="s">
        <v>7801</v>
      </c>
      <c r="G4170" s="685" t="s">
        <v>7802</v>
      </c>
      <c r="H4170" s="685" t="s">
        <v>1688</v>
      </c>
      <c r="I4170" s="685" t="s">
        <v>771</v>
      </c>
      <c r="J4170" s="843" t="s">
        <v>1688</v>
      </c>
      <c r="K4170" s="834">
        <v>1</v>
      </c>
      <c r="L4170" s="741">
        <v>1</v>
      </c>
      <c r="M4170" s="857">
        <v>21662.32485294047</v>
      </c>
      <c r="N4170" s="831"/>
      <c r="O4170" s="741"/>
      <c r="P4170" s="696"/>
    </row>
    <row r="4171" spans="1:16" s="770" customFormat="1" ht="24">
      <c r="A4171" s="729" t="s">
        <v>18648</v>
      </c>
      <c r="B4171" s="693" t="s">
        <v>7471</v>
      </c>
      <c r="C4171" s="667" t="s">
        <v>73</v>
      </c>
      <c r="D4171" s="693" t="s">
        <v>18307</v>
      </c>
      <c r="E4171" s="479">
        <v>8000</v>
      </c>
      <c r="F4171" s="690" t="s">
        <v>7803</v>
      </c>
      <c r="G4171" s="685" t="s">
        <v>7804</v>
      </c>
      <c r="H4171" s="685" t="s">
        <v>7483</v>
      </c>
      <c r="I4171" s="685" t="s">
        <v>771</v>
      </c>
      <c r="J4171" s="843" t="s">
        <v>7483</v>
      </c>
      <c r="K4171" s="834">
        <v>4</v>
      </c>
      <c r="L4171" s="741">
        <v>12</v>
      </c>
      <c r="M4171" s="857">
        <v>96600</v>
      </c>
      <c r="N4171" s="831">
        <v>2</v>
      </c>
      <c r="O4171" s="741">
        <v>6</v>
      </c>
      <c r="P4171" s="696">
        <v>48000</v>
      </c>
    </row>
    <row r="4172" spans="1:16" s="770" customFormat="1" ht="36">
      <c r="A4172" s="729" t="s">
        <v>18648</v>
      </c>
      <c r="B4172" s="693" t="s">
        <v>7471</v>
      </c>
      <c r="C4172" s="667" t="s">
        <v>73</v>
      </c>
      <c r="D4172" s="693" t="s">
        <v>4114</v>
      </c>
      <c r="E4172" s="479">
        <v>3500</v>
      </c>
      <c r="F4172" s="690" t="s">
        <v>7805</v>
      </c>
      <c r="G4172" s="685" t="s">
        <v>7806</v>
      </c>
      <c r="H4172" s="685" t="s">
        <v>7621</v>
      </c>
      <c r="I4172" s="685" t="s">
        <v>771</v>
      </c>
      <c r="J4172" s="843" t="s">
        <v>7621</v>
      </c>
      <c r="K4172" s="834">
        <v>4</v>
      </c>
      <c r="L4172" s="741">
        <v>12</v>
      </c>
      <c r="M4172" s="857">
        <v>42600</v>
      </c>
      <c r="N4172" s="831">
        <v>2</v>
      </c>
      <c r="O4172" s="741">
        <v>6</v>
      </c>
      <c r="P4172" s="696">
        <v>21000</v>
      </c>
    </row>
    <row r="4173" spans="1:16" s="770" customFormat="1" ht="24">
      <c r="A4173" s="729" t="s">
        <v>18648</v>
      </c>
      <c r="B4173" s="693" t="s">
        <v>7471</v>
      </c>
      <c r="C4173" s="667" t="s">
        <v>73</v>
      </c>
      <c r="D4173" s="693" t="s">
        <v>4185</v>
      </c>
      <c r="E4173" s="479">
        <v>2500</v>
      </c>
      <c r="F4173" s="690" t="s">
        <v>7807</v>
      </c>
      <c r="G4173" s="685" t="s">
        <v>7808</v>
      </c>
      <c r="H4173" s="685" t="s">
        <v>7474</v>
      </c>
      <c r="I4173" s="685" t="s">
        <v>3683</v>
      </c>
      <c r="J4173" s="843" t="s">
        <v>7474</v>
      </c>
      <c r="K4173" s="834">
        <v>4</v>
      </c>
      <c r="L4173" s="741">
        <v>8</v>
      </c>
      <c r="M4173" s="857">
        <v>25858.16485294047</v>
      </c>
      <c r="N4173" s="831"/>
      <c r="O4173" s="741"/>
      <c r="P4173" s="696"/>
    </row>
    <row r="4174" spans="1:16" s="770" customFormat="1" ht="24">
      <c r="A4174" s="729" t="s">
        <v>18648</v>
      </c>
      <c r="B4174" s="693" t="s">
        <v>7471</v>
      </c>
      <c r="C4174" s="667" t="s">
        <v>73</v>
      </c>
      <c r="D4174" s="693" t="s">
        <v>18347</v>
      </c>
      <c r="E4174" s="479">
        <v>4500</v>
      </c>
      <c r="F4174" s="690" t="s">
        <v>7809</v>
      </c>
      <c r="G4174" s="685" t="s">
        <v>7810</v>
      </c>
      <c r="H4174" s="685" t="s">
        <v>7621</v>
      </c>
      <c r="I4174" s="685" t="s">
        <v>7524</v>
      </c>
      <c r="J4174" s="843" t="s">
        <v>7621</v>
      </c>
      <c r="K4174" s="834">
        <v>4</v>
      </c>
      <c r="L4174" s="741">
        <v>12</v>
      </c>
      <c r="M4174" s="857">
        <v>54600</v>
      </c>
      <c r="N4174" s="831">
        <v>2</v>
      </c>
      <c r="O4174" s="741">
        <v>6</v>
      </c>
      <c r="P4174" s="696">
        <v>27000</v>
      </c>
    </row>
    <row r="4175" spans="1:16" s="770" customFormat="1" ht="24">
      <c r="A4175" s="729" t="s">
        <v>18648</v>
      </c>
      <c r="B4175" s="693" t="s">
        <v>7471</v>
      </c>
      <c r="C4175" s="667" t="s">
        <v>73</v>
      </c>
      <c r="D4175" s="693" t="s">
        <v>4185</v>
      </c>
      <c r="E4175" s="479">
        <v>2500</v>
      </c>
      <c r="F4175" s="690" t="s">
        <v>7811</v>
      </c>
      <c r="G4175" s="685" t="s">
        <v>7812</v>
      </c>
      <c r="H4175" s="685" t="s">
        <v>7474</v>
      </c>
      <c r="I4175" s="685" t="s">
        <v>7524</v>
      </c>
      <c r="J4175" s="843" t="s">
        <v>7474</v>
      </c>
      <c r="K4175" s="834">
        <v>1</v>
      </c>
      <c r="L4175" s="741">
        <v>12</v>
      </c>
      <c r="M4175" s="857">
        <v>30600</v>
      </c>
      <c r="N4175" s="831">
        <v>2</v>
      </c>
      <c r="O4175" s="741">
        <v>6</v>
      </c>
      <c r="P4175" s="696">
        <v>15000</v>
      </c>
    </row>
    <row r="4176" spans="1:16" s="770" customFormat="1" ht="24">
      <c r="A4176" s="729" t="s">
        <v>18648</v>
      </c>
      <c r="B4176" s="693" t="s">
        <v>7471</v>
      </c>
      <c r="C4176" s="667" t="s">
        <v>73</v>
      </c>
      <c r="D4176" s="693" t="s">
        <v>18309</v>
      </c>
      <c r="E4176" s="479">
        <v>8000</v>
      </c>
      <c r="F4176" s="690" t="s">
        <v>7813</v>
      </c>
      <c r="G4176" s="685" t="s">
        <v>7814</v>
      </c>
      <c r="H4176" s="685" t="s">
        <v>2244</v>
      </c>
      <c r="I4176" s="685" t="s">
        <v>771</v>
      </c>
      <c r="J4176" s="843" t="s">
        <v>2244</v>
      </c>
      <c r="K4176" s="834">
        <v>4</v>
      </c>
      <c r="L4176" s="741">
        <v>12</v>
      </c>
      <c r="M4176" s="857">
        <v>96596.67</v>
      </c>
      <c r="N4176" s="831">
        <v>2</v>
      </c>
      <c r="O4176" s="741">
        <v>6</v>
      </c>
      <c r="P4176" s="696">
        <v>48000</v>
      </c>
    </row>
    <row r="4177" spans="1:16" s="770" customFormat="1" ht="24">
      <c r="A4177" s="729" t="s">
        <v>18648</v>
      </c>
      <c r="B4177" s="693" t="s">
        <v>7471</v>
      </c>
      <c r="C4177" s="667" t="s">
        <v>73</v>
      </c>
      <c r="D4177" s="693" t="s">
        <v>18307</v>
      </c>
      <c r="E4177" s="479">
        <v>8000</v>
      </c>
      <c r="F4177" s="690" t="s">
        <v>7815</v>
      </c>
      <c r="G4177" s="685" t="s">
        <v>7816</v>
      </c>
      <c r="H4177" s="685" t="s">
        <v>7552</v>
      </c>
      <c r="I4177" s="685" t="s">
        <v>771</v>
      </c>
      <c r="J4177" s="843" t="s">
        <v>7552</v>
      </c>
      <c r="K4177" s="834">
        <v>4</v>
      </c>
      <c r="L4177" s="741">
        <v>12</v>
      </c>
      <c r="M4177" s="857">
        <v>96600</v>
      </c>
      <c r="N4177" s="831">
        <v>2</v>
      </c>
      <c r="O4177" s="741">
        <v>6</v>
      </c>
      <c r="P4177" s="696">
        <v>48000</v>
      </c>
    </row>
    <row r="4178" spans="1:16" s="770" customFormat="1" ht="24">
      <c r="A4178" s="729" t="s">
        <v>18648</v>
      </c>
      <c r="B4178" s="693" t="s">
        <v>7471</v>
      </c>
      <c r="C4178" s="667" t="s">
        <v>73</v>
      </c>
      <c r="D4178" s="693" t="s">
        <v>18301</v>
      </c>
      <c r="E4178" s="479">
        <v>6000</v>
      </c>
      <c r="F4178" s="690" t="s">
        <v>7817</v>
      </c>
      <c r="G4178" s="685" t="s">
        <v>7818</v>
      </c>
      <c r="H4178" s="685" t="s">
        <v>4671</v>
      </c>
      <c r="I4178" s="685" t="s">
        <v>771</v>
      </c>
      <c r="J4178" s="843" t="s">
        <v>4671</v>
      </c>
      <c r="K4178" s="834">
        <v>2</v>
      </c>
      <c r="L4178" s="741">
        <v>2</v>
      </c>
      <c r="M4178" s="857">
        <v>20201.224852940471</v>
      </c>
      <c r="N4178" s="831"/>
      <c r="O4178" s="741"/>
      <c r="P4178" s="696"/>
    </row>
    <row r="4179" spans="1:16" s="770" customFormat="1" ht="24">
      <c r="A4179" s="729" t="s">
        <v>18648</v>
      </c>
      <c r="B4179" s="693" t="s">
        <v>7471</v>
      </c>
      <c r="C4179" s="667" t="s">
        <v>73</v>
      </c>
      <c r="D4179" s="693" t="s">
        <v>4185</v>
      </c>
      <c r="E4179" s="479">
        <v>2500</v>
      </c>
      <c r="F4179" s="690" t="s">
        <v>7819</v>
      </c>
      <c r="G4179" s="685" t="s">
        <v>7820</v>
      </c>
      <c r="H4179" s="685" t="s">
        <v>7474</v>
      </c>
      <c r="I4179" s="685" t="s">
        <v>3683</v>
      </c>
      <c r="J4179" s="843" t="s">
        <v>7474</v>
      </c>
      <c r="K4179" s="834">
        <v>4</v>
      </c>
      <c r="L4179" s="741">
        <v>12</v>
      </c>
      <c r="M4179" s="857">
        <v>30596.67</v>
      </c>
      <c r="N4179" s="831">
        <v>2</v>
      </c>
      <c r="O4179" s="741">
        <v>6</v>
      </c>
      <c r="P4179" s="696">
        <v>15000</v>
      </c>
    </row>
    <row r="4180" spans="1:16" s="770" customFormat="1" ht="24">
      <c r="A4180" s="729" t="s">
        <v>18648</v>
      </c>
      <c r="B4180" s="693" t="s">
        <v>7471</v>
      </c>
      <c r="C4180" s="667" t="s">
        <v>73</v>
      </c>
      <c r="D4180" s="693" t="s">
        <v>18301</v>
      </c>
      <c r="E4180" s="479">
        <v>6000</v>
      </c>
      <c r="F4180" s="690" t="s">
        <v>7821</v>
      </c>
      <c r="G4180" s="685" t="s">
        <v>7822</v>
      </c>
      <c r="H4180" s="685" t="s">
        <v>7483</v>
      </c>
      <c r="I4180" s="685" t="s">
        <v>771</v>
      </c>
      <c r="J4180" s="843" t="s">
        <v>7483</v>
      </c>
      <c r="K4180" s="834">
        <v>4</v>
      </c>
      <c r="L4180" s="741">
        <v>12</v>
      </c>
      <c r="M4180" s="857">
        <v>68517.26999999999</v>
      </c>
      <c r="N4180" s="831">
        <v>2</v>
      </c>
      <c r="O4180" s="741">
        <v>6</v>
      </c>
      <c r="P4180" s="696">
        <v>36000</v>
      </c>
    </row>
    <row r="4181" spans="1:16" s="770" customFormat="1" ht="24">
      <c r="A4181" s="729" t="s">
        <v>18648</v>
      </c>
      <c r="B4181" s="693" t="s">
        <v>7471</v>
      </c>
      <c r="C4181" s="667" t="s">
        <v>73</v>
      </c>
      <c r="D4181" s="693" t="s">
        <v>18301</v>
      </c>
      <c r="E4181" s="479">
        <v>6000</v>
      </c>
      <c r="F4181" s="690" t="s">
        <v>7823</v>
      </c>
      <c r="G4181" s="685" t="s">
        <v>7824</v>
      </c>
      <c r="H4181" s="685" t="s">
        <v>7483</v>
      </c>
      <c r="I4181" s="685" t="s">
        <v>771</v>
      </c>
      <c r="J4181" s="843" t="s">
        <v>7483</v>
      </c>
      <c r="K4181" s="834">
        <v>4</v>
      </c>
      <c r="L4181" s="741">
        <v>10</v>
      </c>
      <c r="M4181" s="857">
        <v>70251.224852940475</v>
      </c>
      <c r="N4181" s="831"/>
      <c r="O4181" s="741"/>
      <c r="P4181" s="696"/>
    </row>
    <row r="4182" spans="1:16" s="770" customFormat="1" ht="24">
      <c r="A4182" s="729" t="s">
        <v>18648</v>
      </c>
      <c r="B4182" s="693" t="s">
        <v>7471</v>
      </c>
      <c r="C4182" s="667" t="s">
        <v>73</v>
      </c>
      <c r="D4182" s="693" t="s">
        <v>16721</v>
      </c>
      <c r="E4182" s="479">
        <v>15000</v>
      </c>
      <c r="F4182" s="690" t="s">
        <v>7825</v>
      </c>
      <c r="G4182" s="685" t="s">
        <v>7826</v>
      </c>
      <c r="H4182" s="685" t="s">
        <v>1119</v>
      </c>
      <c r="I4182" s="685" t="s">
        <v>771</v>
      </c>
      <c r="J4182" s="843" t="s">
        <v>1688</v>
      </c>
      <c r="K4182" s="834"/>
      <c r="L4182" s="741"/>
      <c r="M4182" s="857"/>
      <c r="N4182" s="831">
        <v>1</v>
      </c>
      <c r="O4182" s="741">
        <v>5</v>
      </c>
      <c r="P4182" s="696">
        <v>69500</v>
      </c>
    </row>
    <row r="4183" spans="1:16" s="770" customFormat="1" ht="24">
      <c r="A4183" s="729" t="s">
        <v>18648</v>
      </c>
      <c r="B4183" s="693" t="s">
        <v>7471</v>
      </c>
      <c r="C4183" s="667" t="s">
        <v>73</v>
      </c>
      <c r="D4183" s="693" t="s">
        <v>18309</v>
      </c>
      <c r="E4183" s="479">
        <v>8000</v>
      </c>
      <c r="F4183" s="690" t="s">
        <v>7827</v>
      </c>
      <c r="G4183" s="685" t="s">
        <v>7828</v>
      </c>
      <c r="H4183" s="685" t="s">
        <v>2244</v>
      </c>
      <c r="I4183" s="685" t="s">
        <v>771</v>
      </c>
      <c r="J4183" s="843" t="s">
        <v>2244</v>
      </c>
      <c r="K4183" s="834">
        <v>4</v>
      </c>
      <c r="L4183" s="741">
        <v>12</v>
      </c>
      <c r="M4183" s="857">
        <v>96600</v>
      </c>
      <c r="N4183" s="831">
        <v>2</v>
      </c>
      <c r="O4183" s="741">
        <v>6</v>
      </c>
      <c r="P4183" s="696">
        <v>48000</v>
      </c>
    </row>
    <row r="4184" spans="1:16" s="770" customFormat="1" ht="24">
      <c r="A4184" s="729" t="s">
        <v>18648</v>
      </c>
      <c r="B4184" s="693" t="s">
        <v>7471</v>
      </c>
      <c r="C4184" s="667" t="s">
        <v>73</v>
      </c>
      <c r="D4184" s="693" t="s">
        <v>18352</v>
      </c>
      <c r="E4184" s="479">
        <v>9000</v>
      </c>
      <c r="F4184" s="690" t="s">
        <v>7829</v>
      </c>
      <c r="G4184" s="685" t="s">
        <v>7830</v>
      </c>
      <c r="H4184" s="685" t="s">
        <v>7569</v>
      </c>
      <c r="I4184" s="685" t="s">
        <v>771</v>
      </c>
      <c r="J4184" s="843" t="s">
        <v>7569</v>
      </c>
      <c r="K4184" s="834">
        <v>4</v>
      </c>
      <c r="L4184" s="741">
        <v>12</v>
      </c>
      <c r="M4184" s="857">
        <v>108600</v>
      </c>
      <c r="N4184" s="831">
        <v>2</v>
      </c>
      <c r="O4184" s="741">
        <v>6</v>
      </c>
      <c r="P4184" s="696">
        <v>54000</v>
      </c>
    </row>
    <row r="4185" spans="1:16" s="770" customFormat="1" ht="60">
      <c r="A4185" s="729" t="s">
        <v>18648</v>
      </c>
      <c r="B4185" s="711" t="s">
        <v>7484</v>
      </c>
      <c r="C4185" s="667" t="s">
        <v>73</v>
      </c>
      <c r="D4185" s="693" t="s">
        <v>4185</v>
      </c>
      <c r="E4185" s="479">
        <v>3000</v>
      </c>
      <c r="F4185" s="690" t="s">
        <v>7831</v>
      </c>
      <c r="G4185" s="685" t="s">
        <v>7832</v>
      </c>
      <c r="H4185" s="685" t="s">
        <v>7535</v>
      </c>
      <c r="I4185" s="685" t="s">
        <v>7491</v>
      </c>
      <c r="J4185" s="843" t="s">
        <v>7535</v>
      </c>
      <c r="K4185" s="834">
        <v>1</v>
      </c>
      <c r="L4185" s="741">
        <v>12</v>
      </c>
      <c r="M4185" s="857">
        <v>36600</v>
      </c>
      <c r="N4185" s="831">
        <v>2</v>
      </c>
      <c r="O4185" s="741">
        <v>6</v>
      </c>
      <c r="P4185" s="696">
        <v>18000</v>
      </c>
    </row>
    <row r="4186" spans="1:16" s="770" customFormat="1" ht="24">
      <c r="A4186" s="729" t="s">
        <v>18648</v>
      </c>
      <c r="B4186" s="711" t="s">
        <v>7484</v>
      </c>
      <c r="C4186" s="667" t="s">
        <v>73</v>
      </c>
      <c r="D4186" s="693" t="s">
        <v>18336</v>
      </c>
      <c r="E4186" s="479">
        <v>2500</v>
      </c>
      <c r="F4186" s="690" t="s">
        <v>7833</v>
      </c>
      <c r="G4186" s="685" t="s">
        <v>7834</v>
      </c>
      <c r="H4186" s="685" t="s">
        <v>7483</v>
      </c>
      <c r="I4186" s="685" t="s">
        <v>771</v>
      </c>
      <c r="J4186" s="843" t="s">
        <v>7483</v>
      </c>
      <c r="K4186" s="834">
        <v>4</v>
      </c>
      <c r="L4186" s="741">
        <v>12</v>
      </c>
      <c r="M4186" s="857">
        <v>33919.440000000002</v>
      </c>
      <c r="N4186" s="831">
        <v>2</v>
      </c>
      <c r="O4186" s="741">
        <v>6</v>
      </c>
      <c r="P4186" s="696"/>
    </row>
    <row r="4187" spans="1:16" s="770" customFormat="1" ht="24">
      <c r="A4187" s="729" t="s">
        <v>18648</v>
      </c>
      <c r="B4187" s="711" t="s">
        <v>7484</v>
      </c>
      <c r="C4187" s="667" t="s">
        <v>73</v>
      </c>
      <c r="D4187" s="693" t="s">
        <v>18336</v>
      </c>
      <c r="E4187" s="479">
        <v>4500</v>
      </c>
      <c r="F4187" s="690" t="s">
        <v>7833</v>
      </c>
      <c r="G4187" s="685" t="s">
        <v>7834</v>
      </c>
      <c r="H4187" s="685" t="s">
        <v>7483</v>
      </c>
      <c r="I4187" s="685" t="s">
        <v>771</v>
      </c>
      <c r="J4187" s="843" t="s">
        <v>7483</v>
      </c>
      <c r="K4187" s="834"/>
      <c r="L4187" s="741"/>
      <c r="M4187" s="857"/>
      <c r="N4187" s="831">
        <v>2</v>
      </c>
      <c r="O4187" s="741">
        <v>6</v>
      </c>
      <c r="P4187" s="696">
        <v>26850</v>
      </c>
    </row>
    <row r="4188" spans="1:16" s="770" customFormat="1" ht="36">
      <c r="A4188" s="729" t="s">
        <v>18648</v>
      </c>
      <c r="B4188" s="693" t="s">
        <v>7471</v>
      </c>
      <c r="C4188" s="667" t="s">
        <v>73</v>
      </c>
      <c r="D4188" s="693" t="s">
        <v>18364</v>
      </c>
      <c r="E4188" s="479">
        <v>2500</v>
      </c>
      <c r="F4188" s="690" t="s">
        <v>7835</v>
      </c>
      <c r="G4188" s="685" t="s">
        <v>7836</v>
      </c>
      <c r="H4188" s="685" t="s">
        <v>7595</v>
      </c>
      <c r="I4188" s="685" t="s">
        <v>3683</v>
      </c>
      <c r="J4188" s="843" t="s">
        <v>7595</v>
      </c>
      <c r="K4188" s="834"/>
      <c r="L4188" s="741"/>
      <c r="M4188" s="857"/>
      <c r="N4188" s="831">
        <v>2</v>
      </c>
      <c r="O4188" s="741">
        <v>6</v>
      </c>
      <c r="P4188" s="696">
        <v>14916.67</v>
      </c>
    </row>
    <row r="4189" spans="1:16" s="770" customFormat="1" ht="24">
      <c r="A4189" s="729" t="s">
        <v>18648</v>
      </c>
      <c r="B4189" s="693" t="s">
        <v>7471</v>
      </c>
      <c r="C4189" s="667" t="s">
        <v>73</v>
      </c>
      <c r="D4189" s="693" t="s">
        <v>11392</v>
      </c>
      <c r="E4189" s="479">
        <v>9000</v>
      </c>
      <c r="F4189" s="690" t="s">
        <v>7837</v>
      </c>
      <c r="G4189" s="685" t="s">
        <v>7838</v>
      </c>
      <c r="H4189" s="685" t="s">
        <v>7606</v>
      </c>
      <c r="I4189" s="685" t="s">
        <v>771</v>
      </c>
      <c r="J4189" s="843" t="s">
        <v>7606</v>
      </c>
      <c r="K4189" s="834">
        <v>4</v>
      </c>
      <c r="L4189" s="741">
        <v>12</v>
      </c>
      <c r="M4189" s="857">
        <v>108593.34</v>
      </c>
      <c r="N4189" s="831">
        <v>2</v>
      </c>
      <c r="O4189" s="741">
        <v>6</v>
      </c>
      <c r="P4189" s="696">
        <v>54000</v>
      </c>
    </row>
    <row r="4190" spans="1:16" s="770" customFormat="1" ht="24">
      <c r="A4190" s="729" t="s">
        <v>18648</v>
      </c>
      <c r="B4190" s="693" t="s">
        <v>7471</v>
      </c>
      <c r="C4190" s="667" t="s">
        <v>73</v>
      </c>
      <c r="D4190" s="693" t="s">
        <v>18303</v>
      </c>
      <c r="E4190" s="479">
        <v>7000</v>
      </c>
      <c r="F4190" s="690" t="s">
        <v>7839</v>
      </c>
      <c r="G4190" s="685" t="s">
        <v>7840</v>
      </c>
      <c r="H4190" s="685" t="s">
        <v>3289</v>
      </c>
      <c r="I4190" s="685" t="s">
        <v>771</v>
      </c>
      <c r="J4190" s="843" t="s">
        <v>3289</v>
      </c>
      <c r="K4190" s="834">
        <v>4</v>
      </c>
      <c r="L4190" s="741">
        <v>12</v>
      </c>
      <c r="M4190" s="857">
        <v>84593.34</v>
      </c>
      <c r="N4190" s="831">
        <v>2</v>
      </c>
      <c r="O4190" s="741">
        <v>6</v>
      </c>
      <c r="P4190" s="696">
        <v>42000</v>
      </c>
    </row>
    <row r="4191" spans="1:16" s="770" customFormat="1" ht="24">
      <c r="A4191" s="729" t="s">
        <v>18648</v>
      </c>
      <c r="B4191" s="693" t="s">
        <v>7471</v>
      </c>
      <c r="C4191" s="667" t="s">
        <v>73</v>
      </c>
      <c r="D4191" s="693" t="s">
        <v>4114</v>
      </c>
      <c r="E4191" s="479">
        <v>3500</v>
      </c>
      <c r="F4191" s="690" t="s">
        <v>7841</v>
      </c>
      <c r="G4191" s="685" t="s">
        <v>7842</v>
      </c>
      <c r="H4191" s="685" t="s">
        <v>4258</v>
      </c>
      <c r="I4191" s="685" t="s">
        <v>771</v>
      </c>
      <c r="J4191" s="843" t="s">
        <v>4258</v>
      </c>
      <c r="K4191" s="834">
        <v>4</v>
      </c>
      <c r="L4191" s="741">
        <v>12</v>
      </c>
      <c r="M4191" s="857">
        <v>42600</v>
      </c>
      <c r="N4191" s="831">
        <v>2</v>
      </c>
      <c r="O4191" s="741">
        <v>6</v>
      </c>
      <c r="P4191" s="696">
        <v>21000</v>
      </c>
    </row>
    <row r="4192" spans="1:16" s="770" customFormat="1" ht="24">
      <c r="A4192" s="729" t="s">
        <v>18648</v>
      </c>
      <c r="B4192" s="693" t="s">
        <v>7471</v>
      </c>
      <c r="C4192" s="667" t="s">
        <v>73</v>
      </c>
      <c r="D4192" s="693" t="s">
        <v>18335</v>
      </c>
      <c r="E4192" s="479">
        <v>9000</v>
      </c>
      <c r="F4192" s="690" t="s">
        <v>7843</v>
      </c>
      <c r="G4192" s="685" t="s">
        <v>7844</v>
      </c>
      <c r="H4192" s="685" t="s">
        <v>7621</v>
      </c>
      <c r="I4192" s="685" t="s">
        <v>771</v>
      </c>
      <c r="J4192" s="843" t="s">
        <v>7621</v>
      </c>
      <c r="K4192" s="834">
        <v>4</v>
      </c>
      <c r="L4192" s="741">
        <v>12</v>
      </c>
      <c r="M4192" s="857">
        <v>108600</v>
      </c>
      <c r="N4192" s="831">
        <v>2</v>
      </c>
      <c r="O4192" s="741">
        <v>6</v>
      </c>
      <c r="P4192" s="696">
        <v>68650</v>
      </c>
    </row>
    <row r="4193" spans="1:16" s="770" customFormat="1" ht="24">
      <c r="A4193" s="729" t="s">
        <v>18648</v>
      </c>
      <c r="B4193" s="693" t="s">
        <v>7471</v>
      </c>
      <c r="C4193" s="667" t="s">
        <v>73</v>
      </c>
      <c r="D4193" s="693" t="s">
        <v>18310</v>
      </c>
      <c r="E4193" s="479">
        <v>6000</v>
      </c>
      <c r="F4193" s="690" t="s">
        <v>7845</v>
      </c>
      <c r="G4193" s="685" t="s">
        <v>7846</v>
      </c>
      <c r="H4193" s="685" t="s">
        <v>1688</v>
      </c>
      <c r="I4193" s="685" t="s">
        <v>771</v>
      </c>
      <c r="J4193" s="843" t="s">
        <v>1688</v>
      </c>
      <c r="K4193" s="834">
        <v>4</v>
      </c>
      <c r="L4193" s="741">
        <v>12</v>
      </c>
      <c r="M4193" s="857">
        <v>72590</v>
      </c>
      <c r="N4193" s="831">
        <v>2</v>
      </c>
      <c r="O4193" s="741">
        <v>6</v>
      </c>
      <c r="P4193" s="696">
        <v>36000</v>
      </c>
    </row>
    <row r="4194" spans="1:16" s="770" customFormat="1" ht="24">
      <c r="A4194" s="729" t="s">
        <v>18648</v>
      </c>
      <c r="B4194" s="693" t="s">
        <v>7471</v>
      </c>
      <c r="C4194" s="667" t="s">
        <v>73</v>
      </c>
      <c r="D4194" s="693" t="s">
        <v>18365</v>
      </c>
      <c r="E4194" s="479">
        <v>6500</v>
      </c>
      <c r="F4194" s="690" t="s">
        <v>7847</v>
      </c>
      <c r="G4194" s="685" t="s">
        <v>7848</v>
      </c>
      <c r="H4194" s="685" t="s">
        <v>1061</v>
      </c>
      <c r="I4194" s="685" t="s">
        <v>771</v>
      </c>
      <c r="J4194" s="843" t="s">
        <v>1061</v>
      </c>
      <c r="K4194" s="834">
        <v>2</v>
      </c>
      <c r="L4194" s="741">
        <v>5</v>
      </c>
      <c r="M4194" s="857">
        <v>30416.67</v>
      </c>
      <c r="N4194" s="831">
        <v>2</v>
      </c>
      <c r="O4194" s="741">
        <v>6</v>
      </c>
      <c r="P4194" s="696">
        <v>39000</v>
      </c>
    </row>
    <row r="4195" spans="1:16" s="770" customFormat="1" ht="24">
      <c r="A4195" s="729" t="s">
        <v>18648</v>
      </c>
      <c r="B4195" s="693" t="s">
        <v>7471</v>
      </c>
      <c r="C4195" s="667" t="s">
        <v>73</v>
      </c>
      <c r="D4195" s="693" t="s">
        <v>18335</v>
      </c>
      <c r="E4195" s="479">
        <v>4500</v>
      </c>
      <c r="F4195" s="690" t="s">
        <v>7849</v>
      </c>
      <c r="G4195" s="685" t="s">
        <v>7850</v>
      </c>
      <c r="H4195" s="685" t="s">
        <v>7621</v>
      </c>
      <c r="I4195" s="685" t="s">
        <v>7524</v>
      </c>
      <c r="J4195" s="843" t="s">
        <v>7621</v>
      </c>
      <c r="K4195" s="834">
        <v>4</v>
      </c>
      <c r="L4195" s="741">
        <v>12</v>
      </c>
      <c r="M4195" s="857">
        <v>54600</v>
      </c>
      <c r="N4195" s="831">
        <v>2</v>
      </c>
      <c r="O4195" s="741">
        <v>6</v>
      </c>
      <c r="P4195" s="696">
        <v>27000</v>
      </c>
    </row>
    <row r="4196" spans="1:16" s="770" customFormat="1" ht="24">
      <c r="A4196" s="729" t="s">
        <v>18648</v>
      </c>
      <c r="B4196" s="693" t="s">
        <v>7471</v>
      </c>
      <c r="C4196" s="667" t="s">
        <v>73</v>
      </c>
      <c r="D4196" s="693" t="s">
        <v>6500</v>
      </c>
      <c r="E4196" s="479">
        <v>10000</v>
      </c>
      <c r="F4196" s="690" t="s">
        <v>7851</v>
      </c>
      <c r="G4196" s="685" t="s">
        <v>7852</v>
      </c>
      <c r="H4196" s="685" t="s">
        <v>1119</v>
      </c>
      <c r="I4196" s="685" t="s">
        <v>771</v>
      </c>
      <c r="J4196" s="843" t="s">
        <v>1119</v>
      </c>
      <c r="K4196" s="834">
        <v>1</v>
      </c>
      <c r="L4196" s="741">
        <v>3</v>
      </c>
      <c r="M4196" s="857">
        <v>30533.33</v>
      </c>
      <c r="N4196" s="831">
        <v>2</v>
      </c>
      <c r="O4196" s="741">
        <v>6</v>
      </c>
      <c r="P4196" s="696">
        <v>59008.1</v>
      </c>
    </row>
    <row r="4197" spans="1:16" s="770" customFormat="1" ht="24">
      <c r="A4197" s="729" t="s">
        <v>18648</v>
      </c>
      <c r="B4197" s="693" t="s">
        <v>7471</v>
      </c>
      <c r="C4197" s="667" t="s">
        <v>73</v>
      </c>
      <c r="D4197" s="693" t="s">
        <v>4185</v>
      </c>
      <c r="E4197" s="479">
        <v>2500</v>
      </c>
      <c r="F4197" s="690" t="s">
        <v>7853</v>
      </c>
      <c r="G4197" s="685" t="s">
        <v>7854</v>
      </c>
      <c r="H4197" s="685" t="s">
        <v>7474</v>
      </c>
      <c r="I4197" s="685" t="s">
        <v>3683</v>
      </c>
      <c r="J4197" s="843" t="s">
        <v>7474</v>
      </c>
      <c r="K4197" s="834">
        <v>4</v>
      </c>
      <c r="L4197" s="741">
        <v>12</v>
      </c>
      <c r="M4197" s="857">
        <v>30600</v>
      </c>
      <c r="N4197" s="831">
        <v>1</v>
      </c>
      <c r="O4197" s="741">
        <v>1</v>
      </c>
      <c r="P4197" s="696">
        <v>5958.33</v>
      </c>
    </row>
    <row r="4198" spans="1:16" s="770" customFormat="1" ht="24">
      <c r="A4198" s="729" t="s">
        <v>18648</v>
      </c>
      <c r="B4198" s="693" t="s">
        <v>7471</v>
      </c>
      <c r="C4198" s="667" t="s">
        <v>73</v>
      </c>
      <c r="D4198" s="693" t="s">
        <v>18301</v>
      </c>
      <c r="E4198" s="479">
        <v>6000</v>
      </c>
      <c r="F4198" s="690" t="s">
        <v>7855</v>
      </c>
      <c r="G4198" s="685" t="s">
        <v>7856</v>
      </c>
      <c r="H4198" s="685" t="s">
        <v>7483</v>
      </c>
      <c r="I4198" s="685" t="s">
        <v>7524</v>
      </c>
      <c r="J4198" s="843" t="s">
        <v>7483</v>
      </c>
      <c r="K4198" s="834">
        <v>4</v>
      </c>
      <c r="L4198" s="741">
        <v>12</v>
      </c>
      <c r="M4198" s="857">
        <v>72600</v>
      </c>
      <c r="N4198" s="831">
        <v>1</v>
      </c>
      <c r="O4198" s="741">
        <v>1</v>
      </c>
      <c r="P4198" s="696">
        <v>13416.67</v>
      </c>
    </row>
    <row r="4199" spans="1:16" s="770" customFormat="1" ht="24">
      <c r="A4199" s="729" t="s">
        <v>18648</v>
      </c>
      <c r="B4199" s="693" t="s">
        <v>7471</v>
      </c>
      <c r="C4199" s="667" t="s">
        <v>73</v>
      </c>
      <c r="D4199" s="693" t="s">
        <v>1688</v>
      </c>
      <c r="E4199" s="479">
        <v>9000</v>
      </c>
      <c r="F4199" s="690" t="s">
        <v>7857</v>
      </c>
      <c r="G4199" s="685" t="s">
        <v>7858</v>
      </c>
      <c r="H4199" s="685" t="s">
        <v>1688</v>
      </c>
      <c r="I4199" s="685" t="s">
        <v>771</v>
      </c>
      <c r="J4199" s="843" t="s">
        <v>1688</v>
      </c>
      <c r="K4199" s="834">
        <v>4</v>
      </c>
      <c r="L4199" s="741">
        <v>12</v>
      </c>
      <c r="M4199" s="857">
        <v>108300</v>
      </c>
      <c r="N4199" s="831">
        <v>2</v>
      </c>
      <c r="O4199" s="741">
        <v>6</v>
      </c>
      <c r="P4199" s="696">
        <v>54000</v>
      </c>
    </row>
    <row r="4200" spans="1:16" s="770" customFormat="1" ht="24">
      <c r="A4200" s="729" t="s">
        <v>18648</v>
      </c>
      <c r="B4200" s="693" t="s">
        <v>7471</v>
      </c>
      <c r="C4200" s="667" t="s">
        <v>73</v>
      </c>
      <c r="D4200" s="693" t="s">
        <v>18366</v>
      </c>
      <c r="E4200" s="479">
        <v>3000</v>
      </c>
      <c r="F4200" s="690" t="s">
        <v>7859</v>
      </c>
      <c r="G4200" s="685" t="s">
        <v>7860</v>
      </c>
      <c r="H4200" s="685" t="s">
        <v>888</v>
      </c>
      <c r="I4200" s="685" t="s">
        <v>7614</v>
      </c>
      <c r="J4200" s="843" t="s">
        <v>888</v>
      </c>
      <c r="K4200" s="834">
        <v>1</v>
      </c>
      <c r="L4200" s="741">
        <v>2</v>
      </c>
      <c r="M4200" s="857">
        <v>6400</v>
      </c>
      <c r="N4200" s="831">
        <v>2</v>
      </c>
      <c r="O4200" s="741">
        <v>6</v>
      </c>
      <c r="P4200" s="696">
        <v>18000</v>
      </c>
    </row>
    <row r="4201" spans="1:16" s="770" customFormat="1" ht="24">
      <c r="A4201" s="729" t="s">
        <v>18648</v>
      </c>
      <c r="B4201" s="693" t="s">
        <v>7471</v>
      </c>
      <c r="C4201" s="667" t="s">
        <v>73</v>
      </c>
      <c r="D4201" s="693" t="s">
        <v>18347</v>
      </c>
      <c r="E4201" s="479">
        <v>4500</v>
      </c>
      <c r="F4201" s="690" t="s">
        <v>7861</v>
      </c>
      <c r="G4201" s="685" t="s">
        <v>7862</v>
      </c>
      <c r="H4201" s="685" t="s">
        <v>1688</v>
      </c>
      <c r="I4201" s="685" t="s">
        <v>7524</v>
      </c>
      <c r="J4201" s="843" t="s">
        <v>1688</v>
      </c>
      <c r="K4201" s="834">
        <v>4</v>
      </c>
      <c r="L4201" s="741">
        <v>12</v>
      </c>
      <c r="M4201" s="857">
        <v>54600</v>
      </c>
      <c r="N4201" s="831">
        <v>2</v>
      </c>
      <c r="O4201" s="741">
        <v>6</v>
      </c>
      <c r="P4201" s="696">
        <v>27000</v>
      </c>
    </row>
    <row r="4202" spans="1:16" s="770" customFormat="1" ht="24">
      <c r="A4202" s="729" t="s">
        <v>18648</v>
      </c>
      <c r="B4202" s="711" t="s">
        <v>7484</v>
      </c>
      <c r="C4202" s="667" t="s">
        <v>73</v>
      </c>
      <c r="D4202" s="693" t="s">
        <v>18335</v>
      </c>
      <c r="E4202" s="479">
        <v>8500</v>
      </c>
      <c r="F4202" s="690" t="s">
        <v>7863</v>
      </c>
      <c r="G4202" s="685" t="s">
        <v>7864</v>
      </c>
      <c r="H4202" s="685" t="s">
        <v>4258</v>
      </c>
      <c r="I4202" s="685" t="s">
        <v>771</v>
      </c>
      <c r="J4202" s="843" t="s">
        <v>4258</v>
      </c>
      <c r="K4202" s="834">
        <v>1</v>
      </c>
      <c r="L4202" s="741">
        <v>12</v>
      </c>
      <c r="M4202" s="857">
        <v>102600</v>
      </c>
      <c r="N4202" s="831">
        <v>2</v>
      </c>
      <c r="O4202" s="741">
        <v>6</v>
      </c>
      <c r="P4202" s="696">
        <v>51000</v>
      </c>
    </row>
    <row r="4203" spans="1:16" s="770" customFormat="1" ht="60">
      <c r="A4203" s="729" t="s">
        <v>18648</v>
      </c>
      <c r="B4203" s="711" t="s">
        <v>7484</v>
      </c>
      <c r="C4203" s="667" t="s">
        <v>73</v>
      </c>
      <c r="D4203" s="693" t="s">
        <v>4185</v>
      </c>
      <c r="E4203" s="479">
        <v>3000</v>
      </c>
      <c r="F4203" s="690" t="s">
        <v>7865</v>
      </c>
      <c r="G4203" s="685" t="s">
        <v>7866</v>
      </c>
      <c r="H4203" s="685" t="s">
        <v>7535</v>
      </c>
      <c r="I4203" s="685" t="s">
        <v>3683</v>
      </c>
      <c r="J4203" s="843" t="s">
        <v>7535</v>
      </c>
      <c r="K4203" s="834">
        <v>1</v>
      </c>
      <c r="L4203" s="741">
        <v>12</v>
      </c>
      <c r="M4203" s="857">
        <v>36600</v>
      </c>
      <c r="N4203" s="831">
        <v>2</v>
      </c>
      <c r="O4203" s="741">
        <v>6</v>
      </c>
      <c r="P4203" s="696">
        <v>18000</v>
      </c>
    </row>
    <row r="4204" spans="1:16" s="770" customFormat="1" ht="24">
      <c r="A4204" s="729" t="s">
        <v>18648</v>
      </c>
      <c r="B4204" s="693" t="s">
        <v>7471</v>
      </c>
      <c r="C4204" s="667" t="s">
        <v>73</v>
      </c>
      <c r="D4204" s="693" t="s">
        <v>4185</v>
      </c>
      <c r="E4204" s="479">
        <v>2500</v>
      </c>
      <c r="F4204" s="690" t="s">
        <v>7867</v>
      </c>
      <c r="G4204" s="685" t="s">
        <v>7868</v>
      </c>
      <c r="H4204" s="685" t="s">
        <v>7474</v>
      </c>
      <c r="I4204" s="685" t="s">
        <v>7491</v>
      </c>
      <c r="J4204" s="843" t="s">
        <v>7474</v>
      </c>
      <c r="K4204" s="834">
        <v>4</v>
      </c>
      <c r="L4204" s="741">
        <v>12</v>
      </c>
      <c r="M4204" s="857">
        <v>30600</v>
      </c>
      <c r="N4204" s="831">
        <v>2</v>
      </c>
      <c r="O4204" s="741">
        <v>6</v>
      </c>
      <c r="P4204" s="696">
        <v>15000</v>
      </c>
    </row>
    <row r="4205" spans="1:16" s="770" customFormat="1" ht="24">
      <c r="A4205" s="729" t="s">
        <v>18648</v>
      </c>
      <c r="B4205" s="711" t="s">
        <v>7484</v>
      </c>
      <c r="C4205" s="667" t="s">
        <v>73</v>
      </c>
      <c r="D4205" s="693" t="s">
        <v>18367</v>
      </c>
      <c r="E4205" s="479">
        <v>5000</v>
      </c>
      <c r="F4205" s="690" t="s">
        <v>7869</v>
      </c>
      <c r="G4205" s="685" t="s">
        <v>7870</v>
      </c>
      <c r="H4205" s="685" t="s">
        <v>4258</v>
      </c>
      <c r="I4205" s="685" t="s">
        <v>771</v>
      </c>
      <c r="J4205" s="843" t="s">
        <v>4258</v>
      </c>
      <c r="K4205" s="834">
        <v>4</v>
      </c>
      <c r="L4205" s="741">
        <v>12</v>
      </c>
      <c r="M4205" s="857">
        <v>60600</v>
      </c>
      <c r="N4205" s="831">
        <v>2</v>
      </c>
      <c r="O4205" s="741">
        <v>6</v>
      </c>
      <c r="P4205" s="696">
        <v>30000</v>
      </c>
    </row>
    <row r="4206" spans="1:16" s="770" customFormat="1">
      <c r="A4206" s="729" t="s">
        <v>18648</v>
      </c>
      <c r="B4206" s="693" t="s">
        <v>7471</v>
      </c>
      <c r="C4206" s="667" t="s">
        <v>73</v>
      </c>
      <c r="D4206" s="693" t="s">
        <v>18352</v>
      </c>
      <c r="E4206" s="479">
        <v>9000</v>
      </c>
      <c r="F4206" s="690" t="s">
        <v>7871</v>
      </c>
      <c r="G4206" s="685" t="s">
        <v>7872</v>
      </c>
      <c r="H4206" s="685" t="s">
        <v>3289</v>
      </c>
      <c r="I4206" s="685" t="s">
        <v>771</v>
      </c>
      <c r="J4206" s="843" t="s">
        <v>3289</v>
      </c>
      <c r="K4206" s="834">
        <v>4</v>
      </c>
      <c r="L4206" s="741">
        <v>12</v>
      </c>
      <c r="M4206" s="857">
        <v>108600</v>
      </c>
      <c r="N4206" s="831">
        <v>2</v>
      </c>
      <c r="O4206" s="741">
        <v>6</v>
      </c>
      <c r="P4206" s="696">
        <v>54000</v>
      </c>
    </row>
    <row r="4207" spans="1:16" s="770" customFormat="1" ht="24">
      <c r="A4207" s="729" t="s">
        <v>18648</v>
      </c>
      <c r="B4207" s="693" t="s">
        <v>7471</v>
      </c>
      <c r="C4207" s="667" t="s">
        <v>73</v>
      </c>
      <c r="D4207" s="693" t="s">
        <v>18310</v>
      </c>
      <c r="E4207" s="479">
        <v>6000</v>
      </c>
      <c r="F4207" s="690" t="s">
        <v>7873</v>
      </c>
      <c r="G4207" s="685" t="s">
        <v>7874</v>
      </c>
      <c r="H4207" s="685" t="s">
        <v>1688</v>
      </c>
      <c r="I4207" s="685" t="s">
        <v>771</v>
      </c>
      <c r="J4207" s="843" t="s">
        <v>1688</v>
      </c>
      <c r="K4207" s="834">
        <v>4</v>
      </c>
      <c r="L4207" s="741">
        <v>12</v>
      </c>
      <c r="M4207" s="857">
        <v>72600</v>
      </c>
      <c r="N4207" s="831">
        <v>2</v>
      </c>
      <c r="O4207" s="741">
        <v>6</v>
      </c>
      <c r="P4207" s="696">
        <v>36000</v>
      </c>
    </row>
    <row r="4208" spans="1:16" s="770" customFormat="1" ht="48">
      <c r="A4208" s="729" t="s">
        <v>18648</v>
      </c>
      <c r="B4208" s="693" t="s">
        <v>7471</v>
      </c>
      <c r="C4208" s="667" t="s">
        <v>73</v>
      </c>
      <c r="D4208" s="693" t="s">
        <v>18304</v>
      </c>
      <c r="E4208" s="479">
        <v>9000</v>
      </c>
      <c r="F4208" s="690" t="s">
        <v>7875</v>
      </c>
      <c r="G4208" s="685" t="s">
        <v>7876</v>
      </c>
      <c r="H4208" s="685" t="s">
        <v>7611</v>
      </c>
      <c r="I4208" s="685" t="s">
        <v>771</v>
      </c>
      <c r="J4208" s="843" t="s">
        <v>7611</v>
      </c>
      <c r="K4208" s="834">
        <v>4</v>
      </c>
      <c r="L4208" s="741">
        <v>12</v>
      </c>
      <c r="M4208" s="857">
        <v>108600</v>
      </c>
      <c r="N4208" s="831">
        <v>2</v>
      </c>
      <c r="O4208" s="741">
        <v>6</v>
      </c>
      <c r="P4208" s="696">
        <v>54000</v>
      </c>
    </row>
    <row r="4209" spans="1:16" s="770" customFormat="1" ht="24">
      <c r="A4209" s="729" t="s">
        <v>18648</v>
      </c>
      <c r="B4209" s="693" t="s">
        <v>7471</v>
      </c>
      <c r="C4209" s="667" t="s">
        <v>73</v>
      </c>
      <c r="D4209" s="693" t="s">
        <v>18322</v>
      </c>
      <c r="E4209" s="479">
        <v>5000</v>
      </c>
      <c r="F4209" s="690" t="s">
        <v>7877</v>
      </c>
      <c r="G4209" s="685" t="s">
        <v>7878</v>
      </c>
      <c r="H4209" s="685" t="s">
        <v>7483</v>
      </c>
      <c r="I4209" s="685" t="s">
        <v>7524</v>
      </c>
      <c r="J4209" s="843" t="s">
        <v>7483</v>
      </c>
      <c r="K4209" s="834">
        <v>4</v>
      </c>
      <c r="L4209" s="741">
        <v>12</v>
      </c>
      <c r="M4209" s="857">
        <v>60600</v>
      </c>
      <c r="N4209" s="831">
        <v>2</v>
      </c>
      <c r="O4209" s="741">
        <v>6</v>
      </c>
      <c r="P4209" s="696">
        <v>30000</v>
      </c>
    </row>
    <row r="4210" spans="1:16" s="770" customFormat="1" ht="36">
      <c r="A4210" s="729" t="s">
        <v>18648</v>
      </c>
      <c r="B4210" s="693" t="s">
        <v>7471</v>
      </c>
      <c r="C4210" s="667" t="s">
        <v>73</v>
      </c>
      <c r="D4210" s="693" t="s">
        <v>4114</v>
      </c>
      <c r="E4210" s="479">
        <v>3500</v>
      </c>
      <c r="F4210" s="690" t="s">
        <v>7879</v>
      </c>
      <c r="G4210" s="685" t="s">
        <v>7880</v>
      </c>
      <c r="H4210" s="685" t="s">
        <v>7490</v>
      </c>
      <c r="I4210" s="685" t="s">
        <v>771</v>
      </c>
      <c r="J4210" s="843" t="s">
        <v>7490</v>
      </c>
      <c r="K4210" s="834">
        <v>4</v>
      </c>
      <c r="L4210" s="741">
        <v>12</v>
      </c>
      <c r="M4210" s="857">
        <v>42600</v>
      </c>
      <c r="N4210" s="831">
        <v>2</v>
      </c>
      <c r="O4210" s="741">
        <v>6</v>
      </c>
      <c r="P4210" s="696">
        <v>21000</v>
      </c>
    </row>
    <row r="4211" spans="1:16" s="770" customFormat="1" ht="24">
      <c r="A4211" s="729" t="s">
        <v>18648</v>
      </c>
      <c r="B4211" s="711" t="s">
        <v>7484</v>
      </c>
      <c r="C4211" s="667" t="s">
        <v>73</v>
      </c>
      <c r="D4211" s="693" t="s">
        <v>18368</v>
      </c>
      <c r="E4211" s="479">
        <v>12500</v>
      </c>
      <c r="F4211" s="690" t="s">
        <v>7881</v>
      </c>
      <c r="G4211" s="685" t="s">
        <v>7882</v>
      </c>
      <c r="H4211" s="685" t="s">
        <v>1119</v>
      </c>
      <c r="I4211" s="685" t="s">
        <v>771</v>
      </c>
      <c r="J4211" s="843" t="s">
        <v>1119</v>
      </c>
      <c r="K4211" s="834"/>
      <c r="L4211" s="741"/>
      <c r="M4211" s="857"/>
      <c r="N4211" s="831">
        <v>2</v>
      </c>
      <c r="O4211" s="741">
        <v>6</v>
      </c>
      <c r="P4211" s="696">
        <v>72916.67</v>
      </c>
    </row>
    <row r="4212" spans="1:16" s="770" customFormat="1" ht="24">
      <c r="A4212" s="729" t="s">
        <v>18648</v>
      </c>
      <c r="B4212" s="693" t="s">
        <v>7471</v>
      </c>
      <c r="C4212" s="667" t="s">
        <v>73</v>
      </c>
      <c r="D4212" s="693" t="s">
        <v>11438</v>
      </c>
      <c r="E4212" s="479">
        <v>11000</v>
      </c>
      <c r="F4212" s="690" t="s">
        <v>7883</v>
      </c>
      <c r="G4212" s="685" t="s">
        <v>7884</v>
      </c>
      <c r="H4212" s="685" t="s">
        <v>2244</v>
      </c>
      <c r="I4212" s="685" t="s">
        <v>771</v>
      </c>
      <c r="J4212" s="843" t="s">
        <v>2244</v>
      </c>
      <c r="K4212" s="834">
        <v>4</v>
      </c>
      <c r="L4212" s="741">
        <v>12</v>
      </c>
      <c r="M4212" s="857">
        <v>132600</v>
      </c>
      <c r="N4212" s="831">
        <v>2</v>
      </c>
      <c r="O4212" s="741">
        <v>6</v>
      </c>
      <c r="P4212" s="696">
        <v>66000</v>
      </c>
    </row>
    <row r="4213" spans="1:16" s="770" customFormat="1" ht="24">
      <c r="A4213" s="729" t="s">
        <v>18648</v>
      </c>
      <c r="B4213" s="693" t="s">
        <v>7471</v>
      </c>
      <c r="C4213" s="667" t="s">
        <v>73</v>
      </c>
      <c r="D4213" s="693" t="s">
        <v>18303</v>
      </c>
      <c r="E4213" s="479">
        <v>7000</v>
      </c>
      <c r="F4213" s="690" t="s">
        <v>7885</v>
      </c>
      <c r="G4213" s="685" t="s">
        <v>7886</v>
      </c>
      <c r="H4213" s="685" t="s">
        <v>2244</v>
      </c>
      <c r="I4213" s="685" t="s">
        <v>771</v>
      </c>
      <c r="J4213" s="843" t="s">
        <v>2244</v>
      </c>
      <c r="K4213" s="834">
        <v>4</v>
      </c>
      <c r="L4213" s="741">
        <v>12</v>
      </c>
      <c r="M4213" s="857">
        <v>84600</v>
      </c>
      <c r="N4213" s="831">
        <v>2</v>
      </c>
      <c r="O4213" s="741">
        <v>6</v>
      </c>
      <c r="P4213" s="696">
        <v>42000</v>
      </c>
    </row>
    <row r="4214" spans="1:16" s="770" customFormat="1" ht="24">
      <c r="A4214" s="729" t="s">
        <v>18648</v>
      </c>
      <c r="B4214" s="693" t="s">
        <v>7471</v>
      </c>
      <c r="C4214" s="667" t="s">
        <v>73</v>
      </c>
      <c r="D4214" s="693" t="s">
        <v>18303</v>
      </c>
      <c r="E4214" s="479">
        <v>7000</v>
      </c>
      <c r="F4214" s="690" t="s">
        <v>7887</v>
      </c>
      <c r="G4214" s="685" t="s">
        <v>7888</v>
      </c>
      <c r="H4214" s="685" t="s">
        <v>4060</v>
      </c>
      <c r="I4214" s="685" t="s">
        <v>771</v>
      </c>
      <c r="J4214" s="843" t="s">
        <v>4060</v>
      </c>
      <c r="K4214" s="834">
        <v>4</v>
      </c>
      <c r="L4214" s="741">
        <v>12</v>
      </c>
      <c r="M4214" s="857">
        <v>84593.33</v>
      </c>
      <c r="N4214" s="831">
        <v>2</v>
      </c>
      <c r="O4214" s="741">
        <v>6</v>
      </c>
      <c r="P4214" s="696">
        <v>42000</v>
      </c>
    </row>
    <row r="4215" spans="1:16" s="770" customFormat="1" ht="24">
      <c r="A4215" s="729" t="s">
        <v>18648</v>
      </c>
      <c r="B4215" s="693" t="s">
        <v>7471</v>
      </c>
      <c r="C4215" s="667" t="s">
        <v>73</v>
      </c>
      <c r="D4215" s="693" t="s">
        <v>18369</v>
      </c>
      <c r="E4215" s="479">
        <v>9000</v>
      </c>
      <c r="F4215" s="690" t="s">
        <v>7889</v>
      </c>
      <c r="G4215" s="685" t="s">
        <v>7890</v>
      </c>
      <c r="H4215" s="685" t="s">
        <v>7891</v>
      </c>
      <c r="I4215" s="685" t="s">
        <v>771</v>
      </c>
      <c r="J4215" s="843" t="s">
        <v>7891</v>
      </c>
      <c r="K4215" s="834"/>
      <c r="L4215" s="741"/>
      <c r="M4215" s="857"/>
      <c r="N4215" s="831">
        <v>2</v>
      </c>
      <c r="O4215" s="741">
        <v>6</v>
      </c>
      <c r="P4215" s="696">
        <v>53700</v>
      </c>
    </row>
    <row r="4216" spans="1:16" s="770" customFormat="1">
      <c r="A4216" s="729" t="s">
        <v>18648</v>
      </c>
      <c r="B4216" s="693" t="s">
        <v>7471</v>
      </c>
      <c r="C4216" s="667" t="s">
        <v>73</v>
      </c>
      <c r="D4216" s="693" t="s">
        <v>4114</v>
      </c>
      <c r="E4216" s="479">
        <v>3500</v>
      </c>
      <c r="F4216" s="690" t="s">
        <v>7892</v>
      </c>
      <c r="G4216" s="685" t="s">
        <v>7893</v>
      </c>
      <c r="H4216" s="685" t="s">
        <v>4258</v>
      </c>
      <c r="I4216" s="685" t="s">
        <v>771</v>
      </c>
      <c r="J4216" s="843" t="s">
        <v>4258</v>
      </c>
      <c r="K4216" s="834">
        <v>4</v>
      </c>
      <c r="L4216" s="741">
        <v>12</v>
      </c>
      <c r="M4216" s="857">
        <v>42600</v>
      </c>
      <c r="N4216" s="831">
        <v>2</v>
      </c>
      <c r="O4216" s="741">
        <v>6</v>
      </c>
      <c r="P4216" s="696">
        <v>21000</v>
      </c>
    </row>
    <row r="4217" spans="1:16" s="770" customFormat="1" ht="24">
      <c r="A4217" s="729" t="s">
        <v>18648</v>
      </c>
      <c r="B4217" s="693" t="s">
        <v>7471</v>
      </c>
      <c r="C4217" s="667" t="s">
        <v>73</v>
      </c>
      <c r="D4217" s="693" t="s">
        <v>7912</v>
      </c>
      <c r="E4217" s="479">
        <v>2800</v>
      </c>
      <c r="F4217" s="690" t="s">
        <v>7894</v>
      </c>
      <c r="G4217" s="685" t="s">
        <v>7895</v>
      </c>
      <c r="H4217" s="685" t="s">
        <v>7621</v>
      </c>
      <c r="I4217" s="685" t="s">
        <v>7524</v>
      </c>
      <c r="J4217" s="843" t="s">
        <v>7621</v>
      </c>
      <c r="K4217" s="834">
        <v>1</v>
      </c>
      <c r="L4217" s="741">
        <v>4</v>
      </c>
      <c r="M4217" s="857">
        <v>13677.884852940471</v>
      </c>
      <c r="N4217" s="831"/>
      <c r="O4217" s="741"/>
      <c r="P4217" s="696"/>
    </row>
    <row r="4218" spans="1:16" s="770" customFormat="1" ht="24">
      <c r="A4218" s="729" t="s">
        <v>18648</v>
      </c>
      <c r="B4218" s="693" t="s">
        <v>7471</v>
      </c>
      <c r="C4218" s="667" t="s">
        <v>73</v>
      </c>
      <c r="D4218" s="693" t="s">
        <v>18304</v>
      </c>
      <c r="E4218" s="479">
        <v>9000</v>
      </c>
      <c r="F4218" s="690" t="s">
        <v>7896</v>
      </c>
      <c r="G4218" s="685" t="s">
        <v>7897</v>
      </c>
      <c r="H4218" s="685" t="s">
        <v>7606</v>
      </c>
      <c r="I4218" s="685" t="s">
        <v>771</v>
      </c>
      <c r="J4218" s="843" t="s">
        <v>7606</v>
      </c>
      <c r="K4218" s="834">
        <v>4</v>
      </c>
      <c r="L4218" s="741">
        <v>12</v>
      </c>
      <c r="M4218" s="857">
        <v>108600</v>
      </c>
      <c r="N4218" s="831">
        <v>2</v>
      </c>
      <c r="O4218" s="741">
        <v>6</v>
      </c>
      <c r="P4218" s="696">
        <v>54000</v>
      </c>
    </row>
    <row r="4219" spans="1:16" s="770" customFormat="1" ht="24">
      <c r="A4219" s="729" t="s">
        <v>18648</v>
      </c>
      <c r="B4219" s="693" t="s">
        <v>7471</v>
      </c>
      <c r="C4219" s="667" t="s">
        <v>73</v>
      </c>
      <c r="D4219" s="693" t="s">
        <v>4111</v>
      </c>
      <c r="E4219" s="479">
        <v>1500</v>
      </c>
      <c r="F4219" s="690" t="s">
        <v>7898</v>
      </c>
      <c r="G4219" s="685" t="s">
        <v>7899</v>
      </c>
      <c r="H4219" s="685" t="s">
        <v>7900</v>
      </c>
      <c r="I4219" s="685" t="s">
        <v>7491</v>
      </c>
      <c r="J4219" s="843" t="s">
        <v>7900</v>
      </c>
      <c r="K4219" s="834">
        <v>4</v>
      </c>
      <c r="L4219" s="741">
        <v>12</v>
      </c>
      <c r="M4219" s="857">
        <v>18600</v>
      </c>
      <c r="N4219" s="831">
        <v>2</v>
      </c>
      <c r="O4219" s="741">
        <v>6</v>
      </c>
      <c r="P4219" s="696">
        <v>9000</v>
      </c>
    </row>
    <row r="4220" spans="1:16" s="770" customFormat="1" ht="24">
      <c r="A4220" s="729" t="s">
        <v>18648</v>
      </c>
      <c r="B4220" s="693" t="s">
        <v>7471</v>
      </c>
      <c r="C4220" s="667" t="s">
        <v>73</v>
      </c>
      <c r="D4220" s="693" t="s">
        <v>18301</v>
      </c>
      <c r="E4220" s="479">
        <v>6000</v>
      </c>
      <c r="F4220" s="690" t="s">
        <v>7901</v>
      </c>
      <c r="G4220" s="685" t="s">
        <v>7902</v>
      </c>
      <c r="H4220" s="685" t="s">
        <v>7483</v>
      </c>
      <c r="I4220" s="685" t="s">
        <v>771</v>
      </c>
      <c r="J4220" s="843" t="s">
        <v>7483</v>
      </c>
      <c r="K4220" s="834">
        <v>4</v>
      </c>
      <c r="L4220" s="741">
        <v>12</v>
      </c>
      <c r="M4220" s="857">
        <v>72600</v>
      </c>
      <c r="N4220" s="831">
        <v>2</v>
      </c>
      <c r="O4220" s="741">
        <v>6</v>
      </c>
      <c r="P4220" s="696">
        <v>36000</v>
      </c>
    </row>
    <row r="4221" spans="1:16" s="770" customFormat="1" ht="24">
      <c r="A4221" s="729" t="s">
        <v>18648</v>
      </c>
      <c r="B4221" s="693" t="s">
        <v>7471</v>
      </c>
      <c r="C4221" s="667" t="s">
        <v>73</v>
      </c>
      <c r="D4221" s="693" t="s">
        <v>825</v>
      </c>
      <c r="E4221" s="479">
        <v>8500</v>
      </c>
      <c r="F4221" s="690" t="s">
        <v>7903</v>
      </c>
      <c r="G4221" s="685" t="s">
        <v>7904</v>
      </c>
      <c r="H4221" s="685" t="s">
        <v>7905</v>
      </c>
      <c r="I4221" s="685" t="s">
        <v>802</v>
      </c>
      <c r="J4221" s="843" t="s">
        <v>6480</v>
      </c>
      <c r="K4221" s="834">
        <v>4</v>
      </c>
      <c r="L4221" s="741">
        <v>12</v>
      </c>
      <c r="M4221" s="857">
        <v>102600</v>
      </c>
      <c r="N4221" s="831">
        <v>2</v>
      </c>
      <c r="O4221" s="741">
        <v>6</v>
      </c>
      <c r="P4221" s="696">
        <v>51000</v>
      </c>
    </row>
    <row r="4222" spans="1:16" s="770" customFormat="1" ht="24">
      <c r="A4222" s="729" t="s">
        <v>18648</v>
      </c>
      <c r="B4222" s="693" t="s">
        <v>7471</v>
      </c>
      <c r="C4222" s="667" t="s">
        <v>73</v>
      </c>
      <c r="D4222" s="693" t="s">
        <v>18304</v>
      </c>
      <c r="E4222" s="479">
        <v>9000</v>
      </c>
      <c r="F4222" s="690" t="s">
        <v>7906</v>
      </c>
      <c r="G4222" s="685" t="s">
        <v>7907</v>
      </c>
      <c r="H4222" s="685" t="s">
        <v>7797</v>
      </c>
      <c r="I4222" s="685" t="s">
        <v>7524</v>
      </c>
      <c r="J4222" s="843" t="s">
        <v>7797</v>
      </c>
      <c r="K4222" s="834">
        <v>4</v>
      </c>
      <c r="L4222" s="741">
        <v>12</v>
      </c>
      <c r="M4222" s="857">
        <v>108600</v>
      </c>
      <c r="N4222" s="831">
        <v>2</v>
      </c>
      <c r="O4222" s="741">
        <v>6</v>
      </c>
      <c r="P4222" s="696">
        <v>54000</v>
      </c>
    </row>
    <row r="4223" spans="1:16" s="770" customFormat="1" ht="24">
      <c r="A4223" s="729" t="s">
        <v>18648</v>
      </c>
      <c r="B4223" s="693" t="s">
        <v>7471</v>
      </c>
      <c r="C4223" s="667" t="s">
        <v>73</v>
      </c>
      <c r="D4223" s="693" t="s">
        <v>18309</v>
      </c>
      <c r="E4223" s="479">
        <v>8000</v>
      </c>
      <c r="F4223" s="690" t="s">
        <v>7908</v>
      </c>
      <c r="G4223" s="685" t="s">
        <v>7909</v>
      </c>
      <c r="H4223" s="685" t="s">
        <v>2244</v>
      </c>
      <c r="I4223" s="685" t="s">
        <v>771</v>
      </c>
      <c r="J4223" s="843" t="s">
        <v>2244</v>
      </c>
      <c r="K4223" s="834">
        <v>4</v>
      </c>
      <c r="L4223" s="741">
        <v>12</v>
      </c>
      <c r="M4223" s="857">
        <v>96600</v>
      </c>
      <c r="N4223" s="831">
        <v>2</v>
      </c>
      <c r="O4223" s="741">
        <v>6</v>
      </c>
      <c r="P4223" s="696">
        <v>48000</v>
      </c>
    </row>
    <row r="4224" spans="1:16" s="770" customFormat="1" ht="48">
      <c r="A4224" s="729" t="s">
        <v>18648</v>
      </c>
      <c r="B4224" s="711" t="s">
        <v>7484</v>
      </c>
      <c r="C4224" s="667" t="s">
        <v>73</v>
      </c>
      <c r="D4224" s="693" t="s">
        <v>18370</v>
      </c>
      <c r="E4224" s="479">
        <v>2500</v>
      </c>
      <c r="F4224" s="690" t="s">
        <v>7910</v>
      </c>
      <c r="G4224" s="685" t="s">
        <v>7911</v>
      </c>
      <c r="H4224" s="685" t="s">
        <v>7912</v>
      </c>
      <c r="I4224" s="685" t="s">
        <v>3683</v>
      </c>
      <c r="J4224" s="843" t="s">
        <v>7912</v>
      </c>
      <c r="K4224" s="834">
        <v>2</v>
      </c>
      <c r="L4224" s="741">
        <v>12</v>
      </c>
      <c r="M4224" s="857">
        <v>30600</v>
      </c>
      <c r="N4224" s="831">
        <v>2</v>
      </c>
      <c r="O4224" s="741">
        <v>6</v>
      </c>
      <c r="P4224" s="696">
        <v>15000</v>
      </c>
    </row>
    <row r="4225" spans="1:16" s="770" customFormat="1" ht="24">
      <c r="A4225" s="729" t="s">
        <v>18648</v>
      </c>
      <c r="B4225" s="711" t="s">
        <v>7484</v>
      </c>
      <c r="C4225" s="667" t="s">
        <v>73</v>
      </c>
      <c r="D4225" s="693" t="s">
        <v>1688</v>
      </c>
      <c r="E4225" s="479">
        <v>5000</v>
      </c>
      <c r="F4225" s="690" t="s">
        <v>7913</v>
      </c>
      <c r="G4225" s="685" t="s">
        <v>7914</v>
      </c>
      <c r="H4225" s="685" t="s">
        <v>1688</v>
      </c>
      <c r="I4225" s="685" t="s">
        <v>771</v>
      </c>
      <c r="J4225" s="843" t="s">
        <v>1688</v>
      </c>
      <c r="K4225" s="834">
        <v>1</v>
      </c>
      <c r="L4225" s="741">
        <v>1</v>
      </c>
      <c r="M4225" s="857">
        <v>8553.3348529404702</v>
      </c>
      <c r="N4225" s="831"/>
      <c r="O4225" s="741"/>
      <c r="P4225" s="696"/>
    </row>
    <row r="4226" spans="1:16" s="770" customFormat="1" ht="24">
      <c r="A4226" s="729" t="s">
        <v>18648</v>
      </c>
      <c r="B4226" s="693" t="s">
        <v>7471</v>
      </c>
      <c r="C4226" s="667" t="s">
        <v>73</v>
      </c>
      <c r="D4226" s="693" t="s">
        <v>4114</v>
      </c>
      <c r="E4226" s="479">
        <v>3500</v>
      </c>
      <c r="F4226" s="690" t="s">
        <v>7915</v>
      </c>
      <c r="G4226" s="685" t="s">
        <v>7916</v>
      </c>
      <c r="H4226" s="685" t="s">
        <v>7621</v>
      </c>
      <c r="I4226" s="685" t="s">
        <v>771</v>
      </c>
      <c r="J4226" s="843" t="s">
        <v>7621</v>
      </c>
      <c r="K4226" s="834">
        <v>4</v>
      </c>
      <c r="L4226" s="741">
        <v>12</v>
      </c>
      <c r="M4226" s="857">
        <v>42600</v>
      </c>
      <c r="N4226" s="831">
        <v>2</v>
      </c>
      <c r="O4226" s="741">
        <v>6</v>
      </c>
      <c r="P4226" s="696">
        <v>21000</v>
      </c>
    </row>
    <row r="4227" spans="1:16" s="770" customFormat="1" ht="24">
      <c r="A4227" s="729" t="s">
        <v>18648</v>
      </c>
      <c r="B4227" s="693" t="s">
        <v>7471</v>
      </c>
      <c r="C4227" s="667" t="s">
        <v>73</v>
      </c>
      <c r="D4227" s="693" t="s">
        <v>18362</v>
      </c>
      <c r="E4227" s="479">
        <v>8000</v>
      </c>
      <c r="F4227" s="690" t="s">
        <v>7917</v>
      </c>
      <c r="G4227" s="685" t="s">
        <v>7918</v>
      </c>
      <c r="H4227" s="685" t="s">
        <v>2244</v>
      </c>
      <c r="I4227" s="685" t="s">
        <v>771</v>
      </c>
      <c r="J4227" s="843" t="s">
        <v>2244</v>
      </c>
      <c r="K4227" s="834">
        <v>4</v>
      </c>
      <c r="L4227" s="741">
        <v>12</v>
      </c>
      <c r="M4227" s="857">
        <v>95928.69</v>
      </c>
      <c r="N4227" s="831">
        <v>2</v>
      </c>
      <c r="O4227" s="741">
        <v>6</v>
      </c>
      <c r="P4227" s="696">
        <v>44559.55</v>
      </c>
    </row>
    <row r="4228" spans="1:16" s="770" customFormat="1" ht="24">
      <c r="A4228" s="729" t="s">
        <v>18648</v>
      </c>
      <c r="B4228" s="693" t="s">
        <v>7471</v>
      </c>
      <c r="C4228" s="667" t="s">
        <v>73</v>
      </c>
      <c r="D4228" s="693" t="s">
        <v>18301</v>
      </c>
      <c r="E4228" s="479">
        <v>6000</v>
      </c>
      <c r="F4228" s="690" t="s">
        <v>7919</v>
      </c>
      <c r="G4228" s="685" t="s">
        <v>7920</v>
      </c>
      <c r="H4228" s="685" t="s">
        <v>7483</v>
      </c>
      <c r="I4228" s="685" t="s">
        <v>771</v>
      </c>
      <c r="J4228" s="843" t="s">
        <v>7483</v>
      </c>
      <c r="K4228" s="834">
        <v>4</v>
      </c>
      <c r="L4228" s="741">
        <v>12</v>
      </c>
      <c r="M4228" s="857">
        <v>72596.67</v>
      </c>
      <c r="N4228" s="831">
        <v>2</v>
      </c>
      <c r="O4228" s="741">
        <v>6</v>
      </c>
      <c r="P4228" s="696">
        <v>36000</v>
      </c>
    </row>
    <row r="4229" spans="1:16" s="770" customFormat="1" ht="24">
      <c r="A4229" s="729" t="s">
        <v>18648</v>
      </c>
      <c r="B4229" s="693" t="s">
        <v>7471</v>
      </c>
      <c r="C4229" s="667" t="s">
        <v>73</v>
      </c>
      <c r="D4229" s="693" t="s">
        <v>4185</v>
      </c>
      <c r="E4229" s="479">
        <v>2500</v>
      </c>
      <c r="F4229" s="690" t="s">
        <v>7921</v>
      </c>
      <c r="G4229" s="685" t="s">
        <v>7922</v>
      </c>
      <c r="H4229" s="685" t="s">
        <v>7474</v>
      </c>
      <c r="I4229" s="685" t="s">
        <v>7760</v>
      </c>
      <c r="J4229" s="843" t="s">
        <v>7474</v>
      </c>
      <c r="K4229" s="834">
        <v>4</v>
      </c>
      <c r="L4229" s="741">
        <v>12</v>
      </c>
      <c r="M4229" s="857">
        <v>30593.33</v>
      </c>
      <c r="N4229" s="831">
        <v>2</v>
      </c>
      <c r="O4229" s="741">
        <v>6</v>
      </c>
      <c r="P4229" s="696">
        <v>15000</v>
      </c>
    </row>
    <row r="4230" spans="1:16" s="770" customFormat="1" ht="36">
      <c r="A4230" s="729" t="s">
        <v>18648</v>
      </c>
      <c r="B4230" s="693" t="s">
        <v>7471</v>
      </c>
      <c r="C4230" s="667" t="s">
        <v>73</v>
      </c>
      <c r="D4230" s="693" t="s">
        <v>18371</v>
      </c>
      <c r="E4230" s="479">
        <v>9000</v>
      </c>
      <c r="F4230" s="690" t="s">
        <v>7923</v>
      </c>
      <c r="G4230" s="685" t="s">
        <v>7924</v>
      </c>
      <c r="H4230" s="685" t="s">
        <v>1688</v>
      </c>
      <c r="I4230" s="685" t="s">
        <v>771</v>
      </c>
      <c r="J4230" s="843" t="s">
        <v>1688</v>
      </c>
      <c r="K4230" s="834">
        <v>4</v>
      </c>
      <c r="L4230" s="741">
        <v>12</v>
      </c>
      <c r="M4230" s="857">
        <v>108600</v>
      </c>
      <c r="N4230" s="831">
        <v>2</v>
      </c>
      <c r="O4230" s="741">
        <v>6</v>
      </c>
      <c r="P4230" s="696">
        <v>51142.2</v>
      </c>
    </row>
    <row r="4231" spans="1:16" s="770" customFormat="1">
      <c r="A4231" s="729" t="s">
        <v>18648</v>
      </c>
      <c r="B4231" s="711" t="s">
        <v>7484</v>
      </c>
      <c r="C4231" s="667" t="s">
        <v>73</v>
      </c>
      <c r="D4231" s="693" t="s">
        <v>18372</v>
      </c>
      <c r="E4231" s="479">
        <v>6000</v>
      </c>
      <c r="F4231" s="690" t="s">
        <v>7925</v>
      </c>
      <c r="G4231" s="685" t="s">
        <v>7926</v>
      </c>
      <c r="H4231" s="685" t="s">
        <v>824</v>
      </c>
      <c r="I4231" s="685" t="s">
        <v>771</v>
      </c>
      <c r="J4231" s="843" t="s">
        <v>824</v>
      </c>
      <c r="K4231" s="834">
        <v>1</v>
      </c>
      <c r="L4231" s="741">
        <v>3</v>
      </c>
      <c r="M4231" s="857">
        <v>21200</v>
      </c>
      <c r="N4231" s="831">
        <v>2</v>
      </c>
      <c r="O4231" s="741">
        <v>6</v>
      </c>
      <c r="P4231" s="696">
        <v>36000</v>
      </c>
    </row>
    <row r="4232" spans="1:16" s="770" customFormat="1" ht="24">
      <c r="A4232" s="729" t="s">
        <v>18648</v>
      </c>
      <c r="B4232" s="693" t="s">
        <v>7471</v>
      </c>
      <c r="C4232" s="667" t="s">
        <v>73</v>
      </c>
      <c r="D4232" s="693" t="s">
        <v>18346</v>
      </c>
      <c r="E4232" s="479">
        <v>7000</v>
      </c>
      <c r="F4232" s="690" t="s">
        <v>7927</v>
      </c>
      <c r="G4232" s="685" t="s">
        <v>7928</v>
      </c>
      <c r="H4232" s="685" t="s">
        <v>1688</v>
      </c>
      <c r="I4232" s="685" t="s">
        <v>771</v>
      </c>
      <c r="J4232" s="843" t="s">
        <v>1688</v>
      </c>
      <c r="K4232" s="834">
        <v>4</v>
      </c>
      <c r="L4232" s="741">
        <v>12</v>
      </c>
      <c r="M4232" s="857">
        <v>84600</v>
      </c>
      <c r="N4232" s="831">
        <v>2</v>
      </c>
      <c r="O4232" s="741">
        <v>6</v>
      </c>
      <c r="P4232" s="696">
        <v>42000</v>
      </c>
    </row>
    <row r="4233" spans="1:16" s="770" customFormat="1" ht="24">
      <c r="A4233" s="729" t="s">
        <v>18648</v>
      </c>
      <c r="B4233" s="693" t="s">
        <v>7471</v>
      </c>
      <c r="C4233" s="667" t="s">
        <v>73</v>
      </c>
      <c r="D4233" s="693" t="s">
        <v>18301</v>
      </c>
      <c r="E4233" s="479">
        <v>6000</v>
      </c>
      <c r="F4233" s="690" t="s">
        <v>7929</v>
      </c>
      <c r="G4233" s="685" t="s">
        <v>7930</v>
      </c>
      <c r="H4233" s="685" t="s">
        <v>7483</v>
      </c>
      <c r="I4233" s="685" t="s">
        <v>771</v>
      </c>
      <c r="J4233" s="843" t="s">
        <v>7483</v>
      </c>
      <c r="K4233" s="834">
        <v>4</v>
      </c>
      <c r="L4233" s="741">
        <v>12</v>
      </c>
      <c r="M4233" s="857">
        <v>72396.67</v>
      </c>
      <c r="N4233" s="831">
        <v>1</v>
      </c>
      <c r="O4233" s="741">
        <v>2</v>
      </c>
      <c r="P4233" s="696">
        <v>19283.330000000002</v>
      </c>
    </row>
    <row r="4234" spans="1:16" s="770" customFormat="1" ht="24">
      <c r="A4234" s="729" t="s">
        <v>18648</v>
      </c>
      <c r="B4234" s="711" t="s">
        <v>7484</v>
      </c>
      <c r="C4234" s="667" t="s">
        <v>73</v>
      </c>
      <c r="D4234" s="693" t="s">
        <v>18321</v>
      </c>
      <c r="E4234" s="479">
        <v>14000</v>
      </c>
      <c r="F4234" s="690" t="s">
        <v>7931</v>
      </c>
      <c r="G4234" s="685" t="s">
        <v>7932</v>
      </c>
      <c r="H4234" s="685" t="s">
        <v>7569</v>
      </c>
      <c r="I4234" s="685" t="s">
        <v>771</v>
      </c>
      <c r="J4234" s="843" t="s">
        <v>7569</v>
      </c>
      <c r="K4234" s="834">
        <v>1</v>
      </c>
      <c r="L4234" s="741">
        <v>12</v>
      </c>
      <c r="M4234" s="857">
        <v>168600</v>
      </c>
      <c r="N4234" s="831">
        <v>2</v>
      </c>
      <c r="O4234" s="741">
        <v>6</v>
      </c>
      <c r="P4234" s="696">
        <v>84000</v>
      </c>
    </row>
    <row r="4235" spans="1:16" s="770" customFormat="1" ht="24">
      <c r="A4235" s="729" t="s">
        <v>18648</v>
      </c>
      <c r="B4235" s="693" t="s">
        <v>7471</v>
      </c>
      <c r="C4235" s="667" t="s">
        <v>73</v>
      </c>
      <c r="D4235" s="693" t="s">
        <v>18309</v>
      </c>
      <c r="E4235" s="479">
        <v>8000</v>
      </c>
      <c r="F4235" s="690" t="s">
        <v>7933</v>
      </c>
      <c r="G4235" s="685" t="s">
        <v>7934</v>
      </c>
      <c r="H4235" s="685" t="s">
        <v>4060</v>
      </c>
      <c r="I4235" s="685" t="s">
        <v>771</v>
      </c>
      <c r="J4235" s="843" t="s">
        <v>4060</v>
      </c>
      <c r="K4235" s="834">
        <v>4</v>
      </c>
      <c r="L4235" s="741">
        <v>12</v>
      </c>
      <c r="M4235" s="857">
        <v>96600</v>
      </c>
      <c r="N4235" s="831">
        <v>2</v>
      </c>
      <c r="O4235" s="741">
        <v>6</v>
      </c>
      <c r="P4235" s="696">
        <v>48000</v>
      </c>
    </row>
    <row r="4236" spans="1:16" s="770" customFormat="1" ht="48">
      <c r="A4236" s="729" t="s">
        <v>18648</v>
      </c>
      <c r="B4236" s="693" t="s">
        <v>7471</v>
      </c>
      <c r="C4236" s="667" t="s">
        <v>73</v>
      </c>
      <c r="D4236" s="693" t="s">
        <v>18373</v>
      </c>
      <c r="E4236" s="479">
        <v>9000</v>
      </c>
      <c r="F4236" s="690" t="s">
        <v>7935</v>
      </c>
      <c r="G4236" s="685" t="s">
        <v>7936</v>
      </c>
      <c r="H4236" s="685" t="s">
        <v>7937</v>
      </c>
      <c r="I4236" s="685" t="s">
        <v>771</v>
      </c>
      <c r="J4236" s="843" t="s">
        <v>7937</v>
      </c>
      <c r="K4236" s="834">
        <v>4</v>
      </c>
      <c r="L4236" s="741">
        <v>12</v>
      </c>
      <c r="M4236" s="857">
        <v>108600</v>
      </c>
      <c r="N4236" s="831">
        <v>2</v>
      </c>
      <c r="O4236" s="741">
        <v>6</v>
      </c>
      <c r="P4236" s="696">
        <v>54000</v>
      </c>
    </row>
    <row r="4237" spans="1:16" s="770" customFormat="1" ht="36">
      <c r="A4237" s="729" t="s">
        <v>18648</v>
      </c>
      <c r="B4237" s="693" t="s">
        <v>7471</v>
      </c>
      <c r="C4237" s="667" t="s">
        <v>73</v>
      </c>
      <c r="D4237" s="693" t="s">
        <v>18374</v>
      </c>
      <c r="E4237" s="479">
        <v>2500</v>
      </c>
      <c r="F4237" s="690" t="s">
        <v>7938</v>
      </c>
      <c r="G4237" s="685" t="s">
        <v>7939</v>
      </c>
      <c r="H4237" s="685" t="s">
        <v>2223</v>
      </c>
      <c r="I4237" s="685" t="s">
        <v>771</v>
      </c>
      <c r="J4237" s="843" t="s">
        <v>2223</v>
      </c>
      <c r="K4237" s="834">
        <v>1</v>
      </c>
      <c r="L4237" s="741">
        <v>2</v>
      </c>
      <c r="M4237" s="857">
        <v>5350</v>
      </c>
      <c r="N4237" s="831">
        <v>2</v>
      </c>
      <c r="O4237" s="741">
        <v>6</v>
      </c>
      <c r="P4237" s="696">
        <v>15000</v>
      </c>
    </row>
    <row r="4238" spans="1:16" s="770" customFormat="1" ht="48">
      <c r="A4238" s="729" t="s">
        <v>18648</v>
      </c>
      <c r="B4238" s="693" t="s">
        <v>7471</v>
      </c>
      <c r="C4238" s="667" t="s">
        <v>73</v>
      </c>
      <c r="D4238" s="693" t="s">
        <v>18375</v>
      </c>
      <c r="E4238" s="479">
        <v>13000</v>
      </c>
      <c r="F4238" s="690" t="s">
        <v>7940</v>
      </c>
      <c r="G4238" s="685" t="s">
        <v>7941</v>
      </c>
      <c r="H4238" s="685" t="s">
        <v>1119</v>
      </c>
      <c r="I4238" s="685" t="s">
        <v>771</v>
      </c>
      <c r="J4238" s="843" t="s">
        <v>1119</v>
      </c>
      <c r="K4238" s="834">
        <v>1</v>
      </c>
      <c r="L4238" s="741">
        <v>2</v>
      </c>
      <c r="M4238" s="857">
        <v>24700</v>
      </c>
      <c r="N4238" s="831">
        <v>2</v>
      </c>
      <c r="O4238" s="741">
        <v>6</v>
      </c>
      <c r="P4238" s="696">
        <v>78000</v>
      </c>
    </row>
    <row r="4239" spans="1:16" s="770" customFormat="1" ht="24">
      <c r="A4239" s="729" t="s">
        <v>18648</v>
      </c>
      <c r="B4239" s="693" t="s">
        <v>7471</v>
      </c>
      <c r="C4239" s="667" t="s">
        <v>73</v>
      </c>
      <c r="D4239" s="693" t="s">
        <v>17850</v>
      </c>
      <c r="E4239" s="479">
        <v>4500</v>
      </c>
      <c r="F4239" s="690" t="s">
        <v>7942</v>
      </c>
      <c r="G4239" s="685" t="s">
        <v>7943</v>
      </c>
      <c r="H4239" s="685" t="s">
        <v>7944</v>
      </c>
      <c r="I4239" s="685" t="s">
        <v>7475</v>
      </c>
      <c r="J4239" s="843" t="s">
        <v>7944</v>
      </c>
      <c r="K4239" s="834">
        <v>4</v>
      </c>
      <c r="L4239" s="741">
        <v>12</v>
      </c>
      <c r="M4239" s="857">
        <v>54600</v>
      </c>
      <c r="N4239" s="831">
        <v>2</v>
      </c>
      <c r="O4239" s="741">
        <v>6</v>
      </c>
      <c r="P4239" s="696">
        <v>27000</v>
      </c>
    </row>
    <row r="4240" spans="1:16" s="770" customFormat="1" ht="24">
      <c r="A4240" s="729" t="s">
        <v>18648</v>
      </c>
      <c r="B4240" s="711" t="s">
        <v>7484</v>
      </c>
      <c r="C4240" s="667" t="s">
        <v>73</v>
      </c>
      <c r="D4240" s="693" t="s">
        <v>18321</v>
      </c>
      <c r="E4240" s="479">
        <v>13500</v>
      </c>
      <c r="F4240" s="690" t="s">
        <v>7945</v>
      </c>
      <c r="G4240" s="685" t="s">
        <v>7946</v>
      </c>
      <c r="H4240" s="685" t="s">
        <v>7512</v>
      </c>
      <c r="I4240" s="685" t="s">
        <v>771</v>
      </c>
      <c r="J4240" s="843" t="s">
        <v>7512</v>
      </c>
      <c r="K4240" s="834">
        <v>4</v>
      </c>
      <c r="L4240" s="741">
        <v>12</v>
      </c>
      <c r="M4240" s="857">
        <v>162600</v>
      </c>
      <c r="N4240" s="831">
        <v>2</v>
      </c>
      <c r="O4240" s="741">
        <v>6</v>
      </c>
      <c r="P4240" s="696">
        <v>81000</v>
      </c>
    </row>
    <row r="4241" spans="1:16" s="770" customFormat="1" ht="24">
      <c r="A4241" s="729" t="s">
        <v>18648</v>
      </c>
      <c r="B4241" s="693" t="s">
        <v>7471</v>
      </c>
      <c r="C4241" s="667" t="s">
        <v>73</v>
      </c>
      <c r="D4241" s="693" t="s">
        <v>18376</v>
      </c>
      <c r="E4241" s="479">
        <v>11000</v>
      </c>
      <c r="F4241" s="690" t="s">
        <v>7947</v>
      </c>
      <c r="G4241" s="685" t="s">
        <v>7948</v>
      </c>
      <c r="H4241" s="685" t="s">
        <v>1841</v>
      </c>
      <c r="I4241" s="685" t="s">
        <v>771</v>
      </c>
      <c r="J4241" s="843" t="s">
        <v>1841</v>
      </c>
      <c r="K4241" s="834">
        <v>4</v>
      </c>
      <c r="L4241" s="741">
        <v>12</v>
      </c>
      <c r="M4241" s="857">
        <v>132600</v>
      </c>
      <c r="N4241" s="831">
        <v>2</v>
      </c>
      <c r="O4241" s="741">
        <v>6</v>
      </c>
      <c r="P4241" s="696">
        <v>66000</v>
      </c>
    </row>
    <row r="4242" spans="1:16" s="770" customFormat="1" ht="48">
      <c r="A4242" s="729" t="s">
        <v>18648</v>
      </c>
      <c r="B4242" s="711" t="s">
        <v>7484</v>
      </c>
      <c r="C4242" s="667" t="s">
        <v>73</v>
      </c>
      <c r="D4242" s="693" t="s">
        <v>18377</v>
      </c>
      <c r="E4242" s="479">
        <v>4000</v>
      </c>
      <c r="F4242" s="690" t="s">
        <v>7949</v>
      </c>
      <c r="G4242" s="685" t="s">
        <v>7950</v>
      </c>
      <c r="H4242" s="685" t="s">
        <v>1688</v>
      </c>
      <c r="I4242" s="685" t="s">
        <v>771</v>
      </c>
      <c r="J4242" s="843" t="s">
        <v>1688</v>
      </c>
      <c r="K4242" s="834">
        <v>2</v>
      </c>
      <c r="L4242" s="741">
        <v>12</v>
      </c>
      <c r="M4242" s="857">
        <v>48600</v>
      </c>
      <c r="N4242" s="831">
        <v>2</v>
      </c>
      <c r="O4242" s="741">
        <v>6</v>
      </c>
      <c r="P4242" s="696">
        <v>24000</v>
      </c>
    </row>
    <row r="4243" spans="1:16" s="770" customFormat="1" ht="24">
      <c r="A4243" s="729" t="s">
        <v>18648</v>
      </c>
      <c r="B4243" s="693" t="s">
        <v>7471</v>
      </c>
      <c r="C4243" s="667" t="s">
        <v>73</v>
      </c>
      <c r="D4243" s="693" t="s">
        <v>18365</v>
      </c>
      <c r="E4243" s="479">
        <v>6500</v>
      </c>
      <c r="F4243" s="690" t="s">
        <v>7951</v>
      </c>
      <c r="G4243" s="685" t="s">
        <v>7952</v>
      </c>
      <c r="H4243" s="685" t="s">
        <v>4060</v>
      </c>
      <c r="I4243" s="685" t="s">
        <v>771</v>
      </c>
      <c r="J4243" s="843" t="s">
        <v>4060</v>
      </c>
      <c r="K4243" s="834">
        <v>4</v>
      </c>
      <c r="L4243" s="741">
        <v>12</v>
      </c>
      <c r="M4243" s="857">
        <v>85425</v>
      </c>
      <c r="N4243" s="831">
        <v>2</v>
      </c>
      <c r="O4243" s="741">
        <v>6</v>
      </c>
      <c r="P4243" s="696">
        <v>44750</v>
      </c>
    </row>
    <row r="4244" spans="1:16" s="770" customFormat="1" ht="24">
      <c r="A4244" s="729" t="s">
        <v>18648</v>
      </c>
      <c r="B4244" s="693" t="s">
        <v>7471</v>
      </c>
      <c r="C4244" s="667" t="s">
        <v>73</v>
      </c>
      <c r="D4244" s="693" t="s">
        <v>18307</v>
      </c>
      <c r="E4244" s="479">
        <v>7000</v>
      </c>
      <c r="F4244" s="690" t="s">
        <v>7953</v>
      </c>
      <c r="G4244" s="685" t="s">
        <v>7954</v>
      </c>
      <c r="H4244" s="685" t="s">
        <v>7512</v>
      </c>
      <c r="I4244" s="685" t="s">
        <v>7524</v>
      </c>
      <c r="J4244" s="843" t="s">
        <v>7512</v>
      </c>
      <c r="K4244" s="834">
        <v>4</v>
      </c>
      <c r="L4244" s="741">
        <v>12</v>
      </c>
      <c r="M4244" s="857">
        <v>84600</v>
      </c>
      <c r="N4244" s="831">
        <v>2</v>
      </c>
      <c r="O4244" s="741">
        <v>6</v>
      </c>
      <c r="P4244" s="696">
        <v>42000</v>
      </c>
    </row>
    <row r="4245" spans="1:16" s="770" customFormat="1" ht="24">
      <c r="A4245" s="729" t="s">
        <v>18648</v>
      </c>
      <c r="B4245" s="693" t="s">
        <v>7471</v>
      </c>
      <c r="C4245" s="667" t="s">
        <v>73</v>
      </c>
      <c r="D4245" s="693" t="s">
        <v>4114</v>
      </c>
      <c r="E4245" s="479">
        <v>3500</v>
      </c>
      <c r="F4245" s="690" t="s">
        <v>7955</v>
      </c>
      <c r="G4245" s="685" t="s">
        <v>7956</v>
      </c>
      <c r="H4245" s="685" t="s">
        <v>7621</v>
      </c>
      <c r="I4245" s="685" t="s">
        <v>771</v>
      </c>
      <c r="J4245" s="843" t="s">
        <v>7621</v>
      </c>
      <c r="K4245" s="834">
        <v>4</v>
      </c>
      <c r="L4245" s="741">
        <v>12</v>
      </c>
      <c r="M4245" s="857">
        <v>42600</v>
      </c>
      <c r="N4245" s="831">
        <v>2</v>
      </c>
      <c r="O4245" s="741">
        <v>6</v>
      </c>
      <c r="P4245" s="696">
        <v>21000</v>
      </c>
    </row>
    <row r="4246" spans="1:16" s="770" customFormat="1" ht="24">
      <c r="A4246" s="729" t="s">
        <v>18648</v>
      </c>
      <c r="B4246" s="693" t="s">
        <v>7471</v>
      </c>
      <c r="C4246" s="667" t="s">
        <v>73</v>
      </c>
      <c r="D4246" s="693" t="s">
        <v>18309</v>
      </c>
      <c r="E4246" s="479">
        <v>8000</v>
      </c>
      <c r="F4246" s="690" t="s">
        <v>7957</v>
      </c>
      <c r="G4246" s="685" t="s">
        <v>7958</v>
      </c>
      <c r="H4246" s="685" t="s">
        <v>2244</v>
      </c>
      <c r="I4246" s="685" t="s">
        <v>771</v>
      </c>
      <c r="J4246" s="843" t="s">
        <v>2244</v>
      </c>
      <c r="K4246" s="834">
        <v>4</v>
      </c>
      <c r="L4246" s="741">
        <v>12</v>
      </c>
      <c r="M4246" s="857">
        <v>96600</v>
      </c>
      <c r="N4246" s="831">
        <v>2</v>
      </c>
      <c r="O4246" s="741">
        <v>6</v>
      </c>
      <c r="P4246" s="696">
        <v>48000</v>
      </c>
    </row>
    <row r="4247" spans="1:16" s="770" customFormat="1" ht="24">
      <c r="A4247" s="729" t="s">
        <v>18648</v>
      </c>
      <c r="B4247" s="711" t="s">
        <v>7484</v>
      </c>
      <c r="C4247" s="667" t="s">
        <v>73</v>
      </c>
      <c r="D4247" s="693" t="s">
        <v>10047</v>
      </c>
      <c r="E4247" s="479">
        <v>8000</v>
      </c>
      <c r="F4247" s="690" t="s">
        <v>7959</v>
      </c>
      <c r="G4247" s="685" t="s">
        <v>7960</v>
      </c>
      <c r="H4247" s="685" t="s">
        <v>7483</v>
      </c>
      <c r="I4247" s="685" t="s">
        <v>7524</v>
      </c>
      <c r="J4247" s="843" t="s">
        <v>7483</v>
      </c>
      <c r="K4247" s="834">
        <v>1</v>
      </c>
      <c r="L4247" s="741">
        <v>3</v>
      </c>
      <c r="M4247" s="857">
        <v>24851.224852940468</v>
      </c>
      <c r="N4247" s="831"/>
      <c r="O4247" s="741"/>
      <c r="P4247" s="696"/>
    </row>
    <row r="4248" spans="1:16" s="770" customFormat="1" ht="24">
      <c r="A4248" s="729" t="s">
        <v>18648</v>
      </c>
      <c r="B4248" s="693" t="s">
        <v>7471</v>
      </c>
      <c r="C4248" s="667" t="s">
        <v>73</v>
      </c>
      <c r="D4248" s="693" t="s">
        <v>11438</v>
      </c>
      <c r="E4248" s="479">
        <v>11000</v>
      </c>
      <c r="F4248" s="690" t="s">
        <v>7961</v>
      </c>
      <c r="G4248" s="685" t="s">
        <v>7962</v>
      </c>
      <c r="H4248" s="685" t="s">
        <v>1688</v>
      </c>
      <c r="I4248" s="685" t="s">
        <v>771</v>
      </c>
      <c r="J4248" s="843" t="s">
        <v>1688</v>
      </c>
      <c r="K4248" s="834">
        <v>4</v>
      </c>
      <c r="L4248" s="741">
        <v>12</v>
      </c>
      <c r="M4248" s="857">
        <v>132600</v>
      </c>
      <c r="N4248" s="831">
        <v>2</v>
      </c>
      <c r="O4248" s="741">
        <v>6</v>
      </c>
      <c r="P4248" s="696">
        <v>66000</v>
      </c>
    </row>
    <row r="4249" spans="1:16" s="770" customFormat="1" ht="24">
      <c r="A4249" s="729" t="s">
        <v>18648</v>
      </c>
      <c r="B4249" s="693" t="s">
        <v>7471</v>
      </c>
      <c r="C4249" s="667" t="s">
        <v>73</v>
      </c>
      <c r="D4249" s="693" t="s">
        <v>18309</v>
      </c>
      <c r="E4249" s="479">
        <v>8000</v>
      </c>
      <c r="F4249" s="690" t="s">
        <v>7963</v>
      </c>
      <c r="G4249" s="685" t="s">
        <v>7964</v>
      </c>
      <c r="H4249" s="685" t="s">
        <v>7797</v>
      </c>
      <c r="I4249" s="685" t="s">
        <v>771</v>
      </c>
      <c r="J4249" s="843" t="s">
        <v>7797</v>
      </c>
      <c r="K4249" s="834">
        <v>4</v>
      </c>
      <c r="L4249" s="741">
        <v>12</v>
      </c>
      <c r="M4249" s="857">
        <v>96600</v>
      </c>
      <c r="N4249" s="831">
        <v>2</v>
      </c>
      <c r="O4249" s="741">
        <v>6</v>
      </c>
      <c r="P4249" s="696">
        <v>48000</v>
      </c>
    </row>
    <row r="4250" spans="1:16" s="770" customFormat="1" ht="24">
      <c r="A4250" s="729" t="s">
        <v>18648</v>
      </c>
      <c r="B4250" s="693" t="s">
        <v>7471</v>
      </c>
      <c r="C4250" s="667" t="s">
        <v>73</v>
      </c>
      <c r="D4250" s="693" t="s">
        <v>4114</v>
      </c>
      <c r="E4250" s="479">
        <v>3500</v>
      </c>
      <c r="F4250" s="690" t="s">
        <v>7965</v>
      </c>
      <c r="G4250" s="685" t="s">
        <v>7966</v>
      </c>
      <c r="H4250" s="685" t="s">
        <v>4258</v>
      </c>
      <c r="I4250" s="685" t="s">
        <v>771</v>
      </c>
      <c r="J4250" s="843" t="s">
        <v>4258</v>
      </c>
      <c r="K4250" s="834">
        <v>4</v>
      </c>
      <c r="L4250" s="741">
        <v>4</v>
      </c>
      <c r="M4250" s="857">
        <v>22351.224852940468</v>
      </c>
      <c r="N4250" s="831"/>
      <c r="O4250" s="741"/>
      <c r="P4250" s="696"/>
    </row>
    <row r="4251" spans="1:16" s="770" customFormat="1" ht="24">
      <c r="A4251" s="729" t="s">
        <v>18648</v>
      </c>
      <c r="B4251" s="711" t="s">
        <v>7484</v>
      </c>
      <c r="C4251" s="667" t="s">
        <v>73</v>
      </c>
      <c r="D4251" s="693" t="s">
        <v>18378</v>
      </c>
      <c r="E4251" s="479">
        <v>7500</v>
      </c>
      <c r="F4251" s="690" t="s">
        <v>7967</v>
      </c>
      <c r="G4251" s="685" t="s">
        <v>7968</v>
      </c>
      <c r="H4251" s="685" t="s">
        <v>7621</v>
      </c>
      <c r="I4251" s="685" t="s">
        <v>771</v>
      </c>
      <c r="J4251" s="843" t="s">
        <v>7621</v>
      </c>
      <c r="K4251" s="834">
        <v>1</v>
      </c>
      <c r="L4251" s="741">
        <v>12</v>
      </c>
      <c r="M4251" s="857">
        <v>79528.56</v>
      </c>
      <c r="N4251" s="831">
        <v>2</v>
      </c>
      <c r="O4251" s="741">
        <v>6</v>
      </c>
      <c r="P4251" s="696">
        <v>45000</v>
      </c>
    </row>
    <row r="4252" spans="1:16" s="770" customFormat="1" ht="24">
      <c r="A4252" s="729" t="s">
        <v>18648</v>
      </c>
      <c r="B4252" s="693" t="s">
        <v>7471</v>
      </c>
      <c r="C4252" s="667" t="s">
        <v>73</v>
      </c>
      <c r="D4252" s="693" t="s">
        <v>18307</v>
      </c>
      <c r="E4252" s="479">
        <v>8000</v>
      </c>
      <c r="F4252" s="690" t="s">
        <v>7969</v>
      </c>
      <c r="G4252" s="685" t="s">
        <v>7970</v>
      </c>
      <c r="H4252" s="685" t="s">
        <v>7797</v>
      </c>
      <c r="I4252" s="685" t="s">
        <v>771</v>
      </c>
      <c r="J4252" s="843" t="s">
        <v>7797</v>
      </c>
      <c r="K4252" s="834">
        <v>4</v>
      </c>
      <c r="L4252" s="741">
        <v>12</v>
      </c>
      <c r="M4252" s="857">
        <v>96600</v>
      </c>
      <c r="N4252" s="831">
        <v>2</v>
      </c>
      <c r="O4252" s="741">
        <v>6</v>
      </c>
      <c r="P4252" s="696">
        <v>48000</v>
      </c>
    </row>
    <row r="4253" spans="1:16" s="770" customFormat="1" ht="24">
      <c r="A4253" s="729" t="s">
        <v>18648</v>
      </c>
      <c r="B4253" s="693" t="s">
        <v>7471</v>
      </c>
      <c r="C4253" s="667" t="s">
        <v>73</v>
      </c>
      <c r="D4253" s="693" t="s">
        <v>18304</v>
      </c>
      <c r="E4253" s="479">
        <v>9000</v>
      </c>
      <c r="F4253" s="690" t="s">
        <v>7971</v>
      </c>
      <c r="G4253" s="685" t="s">
        <v>7972</v>
      </c>
      <c r="H4253" s="685" t="s">
        <v>7606</v>
      </c>
      <c r="I4253" s="685" t="s">
        <v>771</v>
      </c>
      <c r="J4253" s="843" t="s">
        <v>7606</v>
      </c>
      <c r="K4253" s="834">
        <v>4</v>
      </c>
      <c r="L4253" s="741">
        <v>12</v>
      </c>
      <c r="M4253" s="857">
        <v>108600</v>
      </c>
      <c r="N4253" s="831">
        <v>2</v>
      </c>
      <c r="O4253" s="741">
        <v>6</v>
      </c>
      <c r="P4253" s="696">
        <v>52949.35</v>
      </c>
    </row>
    <row r="4254" spans="1:16" s="770" customFormat="1" ht="24">
      <c r="A4254" s="729" t="s">
        <v>18648</v>
      </c>
      <c r="B4254" s="693" t="s">
        <v>7471</v>
      </c>
      <c r="C4254" s="667" t="s">
        <v>73</v>
      </c>
      <c r="D4254" s="693" t="s">
        <v>18347</v>
      </c>
      <c r="E4254" s="479">
        <v>4500</v>
      </c>
      <c r="F4254" s="690" t="s">
        <v>7973</v>
      </c>
      <c r="G4254" s="685" t="s">
        <v>7974</v>
      </c>
      <c r="H4254" s="685" t="s">
        <v>7621</v>
      </c>
      <c r="I4254" s="685" t="s">
        <v>771</v>
      </c>
      <c r="J4254" s="843" t="s">
        <v>7621</v>
      </c>
      <c r="K4254" s="834">
        <v>4</v>
      </c>
      <c r="L4254" s="741">
        <v>12</v>
      </c>
      <c r="M4254" s="857">
        <v>53640.67</v>
      </c>
      <c r="N4254" s="831">
        <v>1</v>
      </c>
      <c r="O4254" s="741">
        <v>2</v>
      </c>
      <c r="P4254" s="696">
        <v>10650</v>
      </c>
    </row>
    <row r="4255" spans="1:16" s="770" customFormat="1" ht="24">
      <c r="A4255" s="729" t="s">
        <v>18648</v>
      </c>
      <c r="B4255" s="693" t="s">
        <v>7471</v>
      </c>
      <c r="C4255" s="667" t="s">
        <v>73</v>
      </c>
      <c r="D4255" s="693" t="s">
        <v>18309</v>
      </c>
      <c r="E4255" s="479">
        <v>8000</v>
      </c>
      <c r="F4255" s="690" t="s">
        <v>7975</v>
      </c>
      <c r="G4255" s="685" t="s">
        <v>7976</v>
      </c>
      <c r="H4255" s="685" t="s">
        <v>4060</v>
      </c>
      <c r="I4255" s="685" t="s">
        <v>7524</v>
      </c>
      <c r="J4255" s="843" t="s">
        <v>4060</v>
      </c>
      <c r="K4255" s="834">
        <v>4</v>
      </c>
      <c r="L4255" s="741">
        <v>12</v>
      </c>
      <c r="M4255" s="857">
        <v>96600</v>
      </c>
      <c r="N4255" s="831">
        <v>2</v>
      </c>
      <c r="O4255" s="741">
        <v>6</v>
      </c>
      <c r="P4255" s="696">
        <v>48000</v>
      </c>
    </row>
    <row r="4256" spans="1:16" s="770" customFormat="1" ht="24">
      <c r="A4256" s="729" t="s">
        <v>18648</v>
      </c>
      <c r="B4256" s="693" t="s">
        <v>7471</v>
      </c>
      <c r="C4256" s="667" t="s">
        <v>73</v>
      </c>
      <c r="D4256" s="693" t="s">
        <v>18309</v>
      </c>
      <c r="E4256" s="479">
        <v>8000</v>
      </c>
      <c r="F4256" s="690" t="s">
        <v>7977</v>
      </c>
      <c r="G4256" s="685" t="s">
        <v>7978</v>
      </c>
      <c r="H4256" s="685" t="s">
        <v>7797</v>
      </c>
      <c r="I4256" s="685" t="s">
        <v>771</v>
      </c>
      <c r="J4256" s="843" t="s">
        <v>7797</v>
      </c>
      <c r="K4256" s="834">
        <v>4</v>
      </c>
      <c r="L4256" s="741">
        <v>12</v>
      </c>
      <c r="M4256" s="857">
        <v>96593.33</v>
      </c>
      <c r="N4256" s="831">
        <v>2</v>
      </c>
      <c r="O4256" s="741">
        <v>6</v>
      </c>
      <c r="P4256" s="696">
        <v>48000</v>
      </c>
    </row>
    <row r="4257" spans="1:16" s="770" customFormat="1" ht="24">
      <c r="A4257" s="729" t="s">
        <v>18648</v>
      </c>
      <c r="B4257" s="693" t="s">
        <v>7471</v>
      </c>
      <c r="C4257" s="667" t="s">
        <v>73</v>
      </c>
      <c r="D4257" s="693" t="s">
        <v>18307</v>
      </c>
      <c r="E4257" s="479">
        <v>8000</v>
      </c>
      <c r="F4257" s="690" t="s">
        <v>7979</v>
      </c>
      <c r="G4257" s="685" t="s">
        <v>7980</v>
      </c>
      <c r="H4257" s="685" t="s">
        <v>7483</v>
      </c>
      <c r="I4257" s="685" t="s">
        <v>771</v>
      </c>
      <c r="J4257" s="843" t="s">
        <v>7483</v>
      </c>
      <c r="K4257" s="834">
        <v>4</v>
      </c>
      <c r="L4257" s="741">
        <v>12</v>
      </c>
      <c r="M4257" s="857">
        <v>96600</v>
      </c>
      <c r="N4257" s="831">
        <v>2</v>
      </c>
      <c r="O4257" s="741">
        <v>6</v>
      </c>
      <c r="P4257" s="696">
        <v>48000</v>
      </c>
    </row>
    <row r="4258" spans="1:16" s="770" customFormat="1" ht="48">
      <c r="A4258" s="729" t="s">
        <v>18648</v>
      </c>
      <c r="B4258" s="693" t="s">
        <v>7471</v>
      </c>
      <c r="C4258" s="667" t="s">
        <v>73</v>
      </c>
      <c r="D4258" s="693" t="s">
        <v>18352</v>
      </c>
      <c r="E4258" s="479">
        <v>9000</v>
      </c>
      <c r="F4258" s="690" t="s">
        <v>7981</v>
      </c>
      <c r="G4258" s="685" t="s">
        <v>7982</v>
      </c>
      <c r="H4258" s="685" t="s">
        <v>7800</v>
      </c>
      <c r="I4258" s="685" t="s">
        <v>771</v>
      </c>
      <c r="J4258" s="843" t="s">
        <v>7800</v>
      </c>
      <c r="K4258" s="834">
        <v>4</v>
      </c>
      <c r="L4258" s="741">
        <v>12</v>
      </c>
      <c r="M4258" s="857">
        <v>108600</v>
      </c>
      <c r="N4258" s="831">
        <v>2</v>
      </c>
      <c r="O4258" s="741">
        <v>6</v>
      </c>
      <c r="P4258" s="696">
        <v>54000</v>
      </c>
    </row>
    <row r="4259" spans="1:16" s="770" customFormat="1" ht="24">
      <c r="A4259" s="729" t="s">
        <v>18648</v>
      </c>
      <c r="B4259" s="693" t="s">
        <v>7471</v>
      </c>
      <c r="C4259" s="667" t="s">
        <v>73</v>
      </c>
      <c r="D4259" s="693" t="s">
        <v>18379</v>
      </c>
      <c r="E4259" s="479">
        <v>8000</v>
      </c>
      <c r="F4259" s="690" t="s">
        <v>7983</v>
      </c>
      <c r="G4259" s="685" t="s">
        <v>7984</v>
      </c>
      <c r="H4259" s="685" t="s">
        <v>1688</v>
      </c>
      <c r="I4259" s="685" t="s">
        <v>771</v>
      </c>
      <c r="J4259" s="843" t="s">
        <v>1688</v>
      </c>
      <c r="K4259" s="834">
        <v>4</v>
      </c>
      <c r="L4259" s="741">
        <v>12</v>
      </c>
      <c r="M4259" s="857">
        <v>112959.00485294047</v>
      </c>
      <c r="N4259" s="831"/>
      <c r="O4259" s="741"/>
      <c r="P4259" s="696"/>
    </row>
    <row r="4260" spans="1:16" s="770" customFormat="1" ht="24">
      <c r="A4260" s="729" t="s">
        <v>18648</v>
      </c>
      <c r="B4260" s="693" t="s">
        <v>7471</v>
      </c>
      <c r="C4260" s="667" t="s">
        <v>73</v>
      </c>
      <c r="D4260" s="693" t="s">
        <v>4185</v>
      </c>
      <c r="E4260" s="479">
        <v>2500</v>
      </c>
      <c r="F4260" s="690" t="s">
        <v>7985</v>
      </c>
      <c r="G4260" s="685" t="s">
        <v>7986</v>
      </c>
      <c r="H4260" s="685" t="s">
        <v>7474</v>
      </c>
      <c r="I4260" s="685" t="s">
        <v>3683</v>
      </c>
      <c r="J4260" s="843" t="s">
        <v>7474</v>
      </c>
      <c r="K4260" s="834">
        <v>4</v>
      </c>
      <c r="L4260" s="741">
        <v>12</v>
      </c>
      <c r="M4260" s="857">
        <v>30600</v>
      </c>
      <c r="N4260" s="831">
        <v>2</v>
      </c>
      <c r="O4260" s="741">
        <v>6</v>
      </c>
      <c r="P4260" s="696">
        <v>15000</v>
      </c>
    </row>
    <row r="4261" spans="1:16" s="770" customFormat="1" ht="24">
      <c r="A4261" s="729" t="s">
        <v>18648</v>
      </c>
      <c r="B4261" s="693" t="s">
        <v>7471</v>
      </c>
      <c r="C4261" s="667" t="s">
        <v>73</v>
      </c>
      <c r="D4261" s="693" t="s">
        <v>18380</v>
      </c>
      <c r="E4261" s="479">
        <v>9000</v>
      </c>
      <c r="F4261" s="690" t="s">
        <v>7987</v>
      </c>
      <c r="G4261" s="685" t="s">
        <v>7988</v>
      </c>
      <c r="H4261" s="685" t="s">
        <v>920</v>
      </c>
      <c r="I4261" s="685" t="s">
        <v>771</v>
      </c>
      <c r="J4261" s="843" t="s">
        <v>920</v>
      </c>
      <c r="K4261" s="834">
        <v>1</v>
      </c>
      <c r="L4261" s="741">
        <v>3</v>
      </c>
      <c r="M4261" s="857">
        <v>31400</v>
      </c>
      <c r="N4261" s="831">
        <v>2</v>
      </c>
      <c r="O4261" s="741">
        <v>6</v>
      </c>
      <c r="P4261" s="696">
        <v>54000</v>
      </c>
    </row>
    <row r="4262" spans="1:16" s="770" customFormat="1" ht="48">
      <c r="A4262" s="729" t="s">
        <v>18648</v>
      </c>
      <c r="B4262" s="693" t="s">
        <v>7471</v>
      </c>
      <c r="C4262" s="667" t="s">
        <v>73</v>
      </c>
      <c r="D4262" s="693" t="s">
        <v>18381</v>
      </c>
      <c r="E4262" s="479">
        <v>5000</v>
      </c>
      <c r="F4262" s="690" t="s">
        <v>7989</v>
      </c>
      <c r="G4262" s="685" t="s">
        <v>7990</v>
      </c>
      <c r="H4262" s="685" t="s">
        <v>7512</v>
      </c>
      <c r="I4262" s="685" t="s">
        <v>771</v>
      </c>
      <c r="J4262" s="843" t="s">
        <v>7512</v>
      </c>
      <c r="K4262" s="834">
        <v>4</v>
      </c>
      <c r="L4262" s="741">
        <v>12</v>
      </c>
      <c r="M4262" s="857">
        <v>70151.224852940475</v>
      </c>
      <c r="N4262" s="831"/>
      <c r="O4262" s="741"/>
      <c r="P4262" s="696"/>
    </row>
    <row r="4263" spans="1:16" s="770" customFormat="1" ht="36">
      <c r="A4263" s="729" t="s">
        <v>18648</v>
      </c>
      <c r="B4263" s="693" t="s">
        <v>7471</v>
      </c>
      <c r="C4263" s="667" t="s">
        <v>73</v>
      </c>
      <c r="D4263" s="693" t="s">
        <v>18382</v>
      </c>
      <c r="E4263" s="479">
        <v>7000</v>
      </c>
      <c r="F4263" s="690" t="s">
        <v>7989</v>
      </c>
      <c r="G4263" s="685" t="s">
        <v>7991</v>
      </c>
      <c r="H4263" s="685" t="s">
        <v>7512</v>
      </c>
      <c r="I4263" s="685" t="s">
        <v>771</v>
      </c>
      <c r="J4263" s="843" t="s">
        <v>7512</v>
      </c>
      <c r="K4263" s="834"/>
      <c r="L4263" s="741"/>
      <c r="M4263" s="857"/>
      <c r="N4263" s="831">
        <v>2</v>
      </c>
      <c r="O4263" s="741">
        <v>6</v>
      </c>
      <c r="P4263" s="696">
        <v>39114.79</v>
      </c>
    </row>
    <row r="4264" spans="1:16" s="770" customFormat="1" ht="24">
      <c r="A4264" s="729" t="s">
        <v>18648</v>
      </c>
      <c r="B4264" s="693" t="s">
        <v>7471</v>
      </c>
      <c r="C4264" s="667" t="s">
        <v>73</v>
      </c>
      <c r="D4264" s="693" t="s">
        <v>18383</v>
      </c>
      <c r="E4264" s="479">
        <v>10000</v>
      </c>
      <c r="F4264" s="690" t="s">
        <v>7992</v>
      </c>
      <c r="G4264" s="685" t="s">
        <v>7993</v>
      </c>
      <c r="H4264" s="685" t="s">
        <v>1387</v>
      </c>
      <c r="I4264" s="685" t="s">
        <v>771</v>
      </c>
      <c r="J4264" s="843" t="s">
        <v>1387</v>
      </c>
      <c r="K4264" s="834">
        <v>4</v>
      </c>
      <c r="L4264" s="741">
        <v>12</v>
      </c>
      <c r="M4264" s="857">
        <v>120600</v>
      </c>
      <c r="N4264" s="831">
        <v>2</v>
      </c>
      <c r="O4264" s="741">
        <v>6</v>
      </c>
      <c r="P4264" s="696">
        <v>60000</v>
      </c>
    </row>
    <row r="4265" spans="1:16" s="770" customFormat="1" ht="24">
      <c r="A4265" s="729" t="s">
        <v>18648</v>
      </c>
      <c r="B4265" s="693" t="s">
        <v>7471</v>
      </c>
      <c r="C4265" s="667" t="s">
        <v>73</v>
      </c>
      <c r="D4265" s="693" t="s">
        <v>18352</v>
      </c>
      <c r="E4265" s="479">
        <v>9000</v>
      </c>
      <c r="F4265" s="690" t="s">
        <v>7994</v>
      </c>
      <c r="G4265" s="685" t="s">
        <v>7995</v>
      </c>
      <c r="H4265" s="685" t="s">
        <v>3289</v>
      </c>
      <c r="I4265" s="685" t="s">
        <v>771</v>
      </c>
      <c r="J4265" s="843" t="s">
        <v>3289</v>
      </c>
      <c r="K4265" s="834">
        <v>4</v>
      </c>
      <c r="L4265" s="741">
        <v>12</v>
      </c>
      <c r="M4265" s="857">
        <v>108600</v>
      </c>
      <c r="N4265" s="831">
        <v>2</v>
      </c>
      <c r="O4265" s="741">
        <v>6</v>
      </c>
      <c r="P4265" s="696">
        <v>54000</v>
      </c>
    </row>
    <row r="4266" spans="1:16" s="770" customFormat="1" ht="24">
      <c r="A4266" s="729" t="s">
        <v>18648</v>
      </c>
      <c r="B4266" s="693" t="s">
        <v>7471</v>
      </c>
      <c r="C4266" s="667" t="s">
        <v>73</v>
      </c>
      <c r="D4266" s="693" t="s">
        <v>18309</v>
      </c>
      <c r="E4266" s="479">
        <v>8000</v>
      </c>
      <c r="F4266" s="690" t="s">
        <v>7996</v>
      </c>
      <c r="G4266" s="685" t="s">
        <v>7997</v>
      </c>
      <c r="H4266" s="685" t="s">
        <v>2244</v>
      </c>
      <c r="I4266" s="685" t="s">
        <v>771</v>
      </c>
      <c r="J4266" s="843" t="s">
        <v>2244</v>
      </c>
      <c r="K4266" s="834">
        <v>4</v>
      </c>
      <c r="L4266" s="741">
        <v>12</v>
      </c>
      <c r="M4266" s="857">
        <v>96600</v>
      </c>
      <c r="N4266" s="831">
        <v>2</v>
      </c>
      <c r="O4266" s="741">
        <v>6</v>
      </c>
      <c r="P4266" s="696">
        <v>48000</v>
      </c>
    </row>
    <row r="4267" spans="1:16" s="770" customFormat="1" ht="24">
      <c r="A4267" s="729" t="s">
        <v>18648</v>
      </c>
      <c r="B4267" s="693" t="s">
        <v>7471</v>
      </c>
      <c r="C4267" s="667" t="s">
        <v>73</v>
      </c>
      <c r="D4267" s="693" t="s">
        <v>4114</v>
      </c>
      <c r="E4267" s="479">
        <v>3500</v>
      </c>
      <c r="F4267" s="690" t="s">
        <v>7998</v>
      </c>
      <c r="G4267" s="685" t="s">
        <v>7999</v>
      </c>
      <c r="H4267" s="685" t="s">
        <v>4258</v>
      </c>
      <c r="I4267" s="685" t="s">
        <v>771</v>
      </c>
      <c r="J4267" s="843" t="s">
        <v>4258</v>
      </c>
      <c r="K4267" s="834">
        <v>4</v>
      </c>
      <c r="L4267" s="741">
        <v>12</v>
      </c>
      <c r="M4267" s="857">
        <v>42596.67</v>
      </c>
      <c r="N4267" s="831">
        <v>2</v>
      </c>
      <c r="O4267" s="741">
        <v>6</v>
      </c>
      <c r="P4267" s="696">
        <v>21000</v>
      </c>
    </row>
    <row r="4268" spans="1:16" s="770" customFormat="1" ht="36">
      <c r="A4268" s="729" t="s">
        <v>18648</v>
      </c>
      <c r="B4268" s="693" t="s">
        <v>7471</v>
      </c>
      <c r="C4268" s="667" t="s">
        <v>73</v>
      </c>
      <c r="D4268" s="693" t="s">
        <v>18371</v>
      </c>
      <c r="E4268" s="479">
        <v>9000</v>
      </c>
      <c r="F4268" s="690" t="s">
        <v>8000</v>
      </c>
      <c r="G4268" s="685" t="s">
        <v>8001</v>
      </c>
      <c r="H4268" s="685" t="s">
        <v>1688</v>
      </c>
      <c r="I4268" s="685" t="s">
        <v>771</v>
      </c>
      <c r="J4268" s="843" t="s">
        <v>1688</v>
      </c>
      <c r="K4268" s="834">
        <v>4</v>
      </c>
      <c r="L4268" s="741">
        <v>12</v>
      </c>
      <c r="M4268" s="857">
        <v>108600</v>
      </c>
      <c r="N4268" s="831">
        <v>2</v>
      </c>
      <c r="O4268" s="741">
        <v>6</v>
      </c>
      <c r="P4268" s="696">
        <v>54000</v>
      </c>
    </row>
    <row r="4269" spans="1:16" s="770" customFormat="1" ht="24">
      <c r="A4269" s="729" t="s">
        <v>18648</v>
      </c>
      <c r="B4269" s="693" t="s">
        <v>7471</v>
      </c>
      <c r="C4269" s="667" t="s">
        <v>73</v>
      </c>
      <c r="D4269" s="693" t="s">
        <v>18352</v>
      </c>
      <c r="E4269" s="479">
        <v>9000</v>
      </c>
      <c r="F4269" s="690" t="s">
        <v>8002</v>
      </c>
      <c r="G4269" s="685" t="s">
        <v>8003</v>
      </c>
      <c r="H4269" s="685" t="s">
        <v>7606</v>
      </c>
      <c r="I4269" s="685" t="s">
        <v>771</v>
      </c>
      <c r="J4269" s="843" t="s">
        <v>7606</v>
      </c>
      <c r="K4269" s="834">
        <v>4</v>
      </c>
      <c r="L4269" s="741">
        <v>12</v>
      </c>
      <c r="M4269" s="857">
        <v>120559.55485294048</v>
      </c>
      <c r="N4269" s="831"/>
      <c r="O4269" s="741"/>
      <c r="P4269" s="696"/>
    </row>
    <row r="4270" spans="1:16" s="770" customFormat="1" ht="24">
      <c r="A4270" s="729" t="s">
        <v>18648</v>
      </c>
      <c r="B4270" s="693" t="s">
        <v>7471</v>
      </c>
      <c r="C4270" s="667" t="s">
        <v>73</v>
      </c>
      <c r="D4270" s="693" t="s">
        <v>18369</v>
      </c>
      <c r="E4270" s="479">
        <v>10000</v>
      </c>
      <c r="F4270" s="690" t="s">
        <v>8004</v>
      </c>
      <c r="G4270" s="685" t="s">
        <v>8005</v>
      </c>
      <c r="H4270" s="685" t="s">
        <v>1119</v>
      </c>
      <c r="I4270" s="685" t="s">
        <v>771</v>
      </c>
      <c r="J4270" s="843" t="s">
        <v>1119</v>
      </c>
      <c r="K4270" s="834">
        <v>1</v>
      </c>
      <c r="L4270" s="741">
        <v>3</v>
      </c>
      <c r="M4270" s="857">
        <v>34530</v>
      </c>
      <c r="N4270" s="831">
        <v>2</v>
      </c>
      <c r="O4270" s="741">
        <v>6</v>
      </c>
      <c r="P4270" s="696">
        <v>60000</v>
      </c>
    </row>
    <row r="4271" spans="1:16" s="770" customFormat="1" ht="24">
      <c r="A4271" s="729" t="s">
        <v>18648</v>
      </c>
      <c r="B4271" s="693" t="s">
        <v>7471</v>
      </c>
      <c r="C4271" s="667" t="s">
        <v>73</v>
      </c>
      <c r="D4271" s="693" t="s">
        <v>18309</v>
      </c>
      <c r="E4271" s="479">
        <v>8000</v>
      </c>
      <c r="F4271" s="690" t="s">
        <v>8006</v>
      </c>
      <c r="G4271" s="685" t="s">
        <v>8007</v>
      </c>
      <c r="H4271" s="685" t="s">
        <v>7606</v>
      </c>
      <c r="I4271" s="685" t="s">
        <v>771</v>
      </c>
      <c r="J4271" s="843" t="s">
        <v>7606</v>
      </c>
      <c r="K4271" s="834">
        <v>4</v>
      </c>
      <c r="L4271" s="741">
        <v>12</v>
      </c>
      <c r="M4271" s="857">
        <v>96600</v>
      </c>
      <c r="N4271" s="831">
        <v>2</v>
      </c>
      <c r="O4271" s="741">
        <v>6</v>
      </c>
      <c r="P4271" s="696">
        <v>48000</v>
      </c>
    </row>
    <row r="4272" spans="1:16" s="770" customFormat="1" ht="24">
      <c r="A4272" s="729" t="s">
        <v>18648</v>
      </c>
      <c r="B4272" s="693" t="s">
        <v>7471</v>
      </c>
      <c r="C4272" s="667" t="s">
        <v>73</v>
      </c>
      <c r="D4272" s="693" t="s">
        <v>18376</v>
      </c>
      <c r="E4272" s="479">
        <v>7000</v>
      </c>
      <c r="F4272" s="690" t="s">
        <v>8008</v>
      </c>
      <c r="G4272" s="685" t="s">
        <v>8009</v>
      </c>
      <c r="H4272" s="685" t="s">
        <v>1342</v>
      </c>
      <c r="I4272" s="685" t="s">
        <v>7524</v>
      </c>
      <c r="J4272" s="843" t="s">
        <v>1342</v>
      </c>
      <c r="K4272" s="834">
        <v>1</v>
      </c>
      <c r="L4272" s="741">
        <v>3</v>
      </c>
      <c r="M4272" s="857">
        <v>24700</v>
      </c>
      <c r="N4272" s="831">
        <v>2</v>
      </c>
      <c r="O4272" s="741">
        <v>6</v>
      </c>
      <c r="P4272" s="696">
        <v>42000</v>
      </c>
    </row>
    <row r="4273" spans="1:16" s="770" customFormat="1" ht="24">
      <c r="A4273" s="729" t="s">
        <v>18648</v>
      </c>
      <c r="B4273" s="693" t="s">
        <v>7471</v>
      </c>
      <c r="C4273" s="667" t="s">
        <v>73</v>
      </c>
      <c r="D4273" s="693" t="s">
        <v>18301</v>
      </c>
      <c r="E4273" s="479">
        <v>6000</v>
      </c>
      <c r="F4273" s="690" t="s">
        <v>8010</v>
      </c>
      <c r="G4273" s="685" t="s">
        <v>8011</v>
      </c>
      <c r="H4273" s="685" t="s">
        <v>7483</v>
      </c>
      <c r="I4273" s="685" t="s">
        <v>771</v>
      </c>
      <c r="J4273" s="843" t="s">
        <v>7483</v>
      </c>
      <c r="K4273" s="834">
        <v>4</v>
      </c>
      <c r="L4273" s="741">
        <v>12</v>
      </c>
      <c r="M4273" s="857">
        <v>72600</v>
      </c>
      <c r="N4273" s="831">
        <v>2</v>
      </c>
      <c r="O4273" s="741">
        <v>6</v>
      </c>
      <c r="P4273" s="696">
        <v>36000</v>
      </c>
    </row>
    <row r="4274" spans="1:16" s="770" customFormat="1" ht="24">
      <c r="A4274" s="729" t="s">
        <v>18648</v>
      </c>
      <c r="B4274" s="693" t="s">
        <v>7471</v>
      </c>
      <c r="C4274" s="667" t="s">
        <v>73</v>
      </c>
      <c r="D4274" s="693" t="s">
        <v>18303</v>
      </c>
      <c r="E4274" s="479">
        <v>7000</v>
      </c>
      <c r="F4274" s="690" t="s">
        <v>8012</v>
      </c>
      <c r="G4274" s="685" t="s">
        <v>8013</v>
      </c>
      <c r="H4274" s="685" t="s">
        <v>2244</v>
      </c>
      <c r="I4274" s="685" t="s">
        <v>771</v>
      </c>
      <c r="J4274" s="843" t="s">
        <v>2244</v>
      </c>
      <c r="K4274" s="834">
        <v>4</v>
      </c>
      <c r="L4274" s="741">
        <v>12</v>
      </c>
      <c r="M4274" s="857">
        <v>84600</v>
      </c>
      <c r="N4274" s="831">
        <v>2</v>
      </c>
      <c r="O4274" s="741">
        <v>6</v>
      </c>
      <c r="P4274" s="696">
        <v>42000</v>
      </c>
    </row>
    <row r="4275" spans="1:16" s="770" customFormat="1" ht="24">
      <c r="A4275" s="729" t="s">
        <v>18648</v>
      </c>
      <c r="B4275" s="693" t="s">
        <v>7471</v>
      </c>
      <c r="C4275" s="667" t="s">
        <v>73</v>
      </c>
      <c r="D4275" s="693" t="s">
        <v>18059</v>
      </c>
      <c r="E4275" s="479">
        <v>9000</v>
      </c>
      <c r="F4275" s="690" t="s">
        <v>8014</v>
      </c>
      <c r="G4275" s="685" t="s">
        <v>8015</v>
      </c>
      <c r="H4275" s="685" t="s">
        <v>1688</v>
      </c>
      <c r="I4275" s="685" t="s">
        <v>771</v>
      </c>
      <c r="J4275" s="843" t="s">
        <v>1688</v>
      </c>
      <c r="K4275" s="834">
        <v>4</v>
      </c>
      <c r="L4275" s="741">
        <v>12</v>
      </c>
      <c r="M4275" s="857">
        <v>108600</v>
      </c>
      <c r="N4275" s="831">
        <v>2</v>
      </c>
      <c r="O4275" s="741">
        <v>6</v>
      </c>
      <c r="P4275" s="696">
        <v>54000</v>
      </c>
    </row>
    <row r="4276" spans="1:16" s="770" customFormat="1" ht="24">
      <c r="A4276" s="729" t="s">
        <v>18648</v>
      </c>
      <c r="B4276" s="693" t="s">
        <v>7471</v>
      </c>
      <c r="C4276" s="667" t="s">
        <v>73</v>
      </c>
      <c r="D4276" s="693" t="s">
        <v>6500</v>
      </c>
      <c r="E4276" s="479">
        <v>10000</v>
      </c>
      <c r="F4276" s="690" t="s">
        <v>8016</v>
      </c>
      <c r="G4276" s="685" t="s">
        <v>8017</v>
      </c>
      <c r="H4276" s="685" t="s">
        <v>1119</v>
      </c>
      <c r="I4276" s="685" t="s">
        <v>771</v>
      </c>
      <c r="J4276" s="843" t="s">
        <v>1119</v>
      </c>
      <c r="K4276" s="834">
        <v>1</v>
      </c>
      <c r="L4276" s="741">
        <v>3</v>
      </c>
      <c r="M4276" s="857">
        <v>30533.33</v>
      </c>
      <c r="N4276" s="831">
        <v>2</v>
      </c>
      <c r="O4276" s="741">
        <v>6</v>
      </c>
      <c r="P4276" s="696">
        <v>60000</v>
      </c>
    </row>
    <row r="4277" spans="1:16" s="770" customFormat="1" ht="24">
      <c r="A4277" s="729" t="s">
        <v>18648</v>
      </c>
      <c r="B4277" s="693" t="s">
        <v>7471</v>
      </c>
      <c r="C4277" s="667" t="s">
        <v>73</v>
      </c>
      <c r="D4277" s="693" t="s">
        <v>4185</v>
      </c>
      <c r="E4277" s="479">
        <v>2500</v>
      </c>
      <c r="F4277" s="690" t="s">
        <v>8018</v>
      </c>
      <c r="G4277" s="685" t="s">
        <v>8019</v>
      </c>
      <c r="H4277" s="685" t="s">
        <v>7474</v>
      </c>
      <c r="I4277" s="685" t="s">
        <v>3683</v>
      </c>
      <c r="J4277" s="843" t="s">
        <v>7474</v>
      </c>
      <c r="K4277" s="834">
        <v>4</v>
      </c>
      <c r="L4277" s="741">
        <v>12</v>
      </c>
      <c r="M4277" s="857">
        <v>30600</v>
      </c>
      <c r="N4277" s="831">
        <v>2</v>
      </c>
      <c r="O4277" s="741">
        <v>6</v>
      </c>
      <c r="P4277" s="696">
        <v>15000</v>
      </c>
    </row>
    <row r="4278" spans="1:16" s="770" customFormat="1" ht="24">
      <c r="A4278" s="729" t="s">
        <v>18648</v>
      </c>
      <c r="B4278" s="693" t="s">
        <v>7471</v>
      </c>
      <c r="C4278" s="667" t="s">
        <v>73</v>
      </c>
      <c r="D4278" s="693" t="s">
        <v>18304</v>
      </c>
      <c r="E4278" s="479">
        <v>9000</v>
      </c>
      <c r="F4278" s="690" t="s">
        <v>8020</v>
      </c>
      <c r="G4278" s="685" t="s">
        <v>8021</v>
      </c>
      <c r="H4278" s="685" t="s">
        <v>1841</v>
      </c>
      <c r="I4278" s="685" t="s">
        <v>771</v>
      </c>
      <c r="J4278" s="843" t="s">
        <v>1841</v>
      </c>
      <c r="K4278" s="834">
        <v>4</v>
      </c>
      <c r="L4278" s="741">
        <v>12</v>
      </c>
      <c r="M4278" s="857">
        <v>108600</v>
      </c>
      <c r="N4278" s="831">
        <v>1</v>
      </c>
      <c r="O4278" s="741">
        <v>1</v>
      </c>
      <c r="P4278" s="696">
        <v>18025</v>
      </c>
    </row>
    <row r="4279" spans="1:16" s="770" customFormat="1" ht="36">
      <c r="A4279" s="729" t="s">
        <v>18648</v>
      </c>
      <c r="B4279" s="693" t="s">
        <v>7471</v>
      </c>
      <c r="C4279" s="667" t="s">
        <v>73</v>
      </c>
      <c r="D4279" s="693" t="s">
        <v>18309</v>
      </c>
      <c r="E4279" s="479">
        <v>8000</v>
      </c>
      <c r="F4279" s="690" t="s">
        <v>8022</v>
      </c>
      <c r="G4279" s="685" t="s">
        <v>8023</v>
      </c>
      <c r="H4279" s="685" t="s">
        <v>2244</v>
      </c>
      <c r="I4279" s="685" t="s">
        <v>771</v>
      </c>
      <c r="J4279" s="843" t="s">
        <v>2244</v>
      </c>
      <c r="K4279" s="834">
        <v>4</v>
      </c>
      <c r="L4279" s="741">
        <v>12</v>
      </c>
      <c r="M4279" s="857">
        <v>96600</v>
      </c>
      <c r="N4279" s="831">
        <v>2</v>
      </c>
      <c r="O4279" s="741">
        <v>6</v>
      </c>
      <c r="P4279" s="696">
        <v>48000</v>
      </c>
    </row>
    <row r="4280" spans="1:16" s="770" customFormat="1" ht="24">
      <c r="A4280" s="729" t="s">
        <v>18648</v>
      </c>
      <c r="B4280" s="693" t="s">
        <v>7471</v>
      </c>
      <c r="C4280" s="667" t="s">
        <v>73</v>
      </c>
      <c r="D4280" s="693" t="s">
        <v>18310</v>
      </c>
      <c r="E4280" s="479">
        <v>6000</v>
      </c>
      <c r="F4280" s="690" t="s">
        <v>8024</v>
      </c>
      <c r="G4280" s="685" t="s">
        <v>8025</v>
      </c>
      <c r="H4280" s="685" t="s">
        <v>1688</v>
      </c>
      <c r="I4280" s="685" t="s">
        <v>771</v>
      </c>
      <c r="J4280" s="843" t="s">
        <v>1688</v>
      </c>
      <c r="K4280" s="834">
        <v>4</v>
      </c>
      <c r="L4280" s="741">
        <v>5</v>
      </c>
      <c r="M4280" s="857">
        <v>36901.224852940468</v>
      </c>
      <c r="N4280" s="831"/>
      <c r="O4280" s="741"/>
      <c r="P4280" s="696"/>
    </row>
    <row r="4281" spans="1:16" s="770" customFormat="1" ht="48">
      <c r="A4281" s="729" t="s">
        <v>18648</v>
      </c>
      <c r="B4281" s="693" t="s">
        <v>7471</v>
      </c>
      <c r="C4281" s="667" t="s">
        <v>73</v>
      </c>
      <c r="D4281" s="693" t="s">
        <v>18384</v>
      </c>
      <c r="E4281" s="479">
        <v>5000</v>
      </c>
      <c r="F4281" s="690" t="s">
        <v>8026</v>
      </c>
      <c r="G4281" s="685" t="s">
        <v>8027</v>
      </c>
      <c r="H4281" s="685" t="s">
        <v>1688</v>
      </c>
      <c r="I4281" s="685" t="s">
        <v>771</v>
      </c>
      <c r="J4281" s="843" t="s">
        <v>1688</v>
      </c>
      <c r="K4281" s="834">
        <v>4</v>
      </c>
      <c r="L4281" s="741">
        <v>12</v>
      </c>
      <c r="M4281" s="857">
        <v>60174.43</v>
      </c>
      <c r="N4281" s="831">
        <v>2</v>
      </c>
      <c r="O4281" s="741">
        <v>6</v>
      </c>
      <c r="P4281" s="696">
        <v>30000</v>
      </c>
    </row>
    <row r="4282" spans="1:16" s="770" customFormat="1" ht="36">
      <c r="A4282" s="729" t="s">
        <v>18648</v>
      </c>
      <c r="B4282" s="583" t="s">
        <v>7484</v>
      </c>
      <c r="C4282" s="667" t="s">
        <v>73</v>
      </c>
      <c r="D4282" s="693" t="s">
        <v>18385</v>
      </c>
      <c r="E4282" s="479">
        <v>11000</v>
      </c>
      <c r="F4282" s="690" t="s">
        <v>8028</v>
      </c>
      <c r="G4282" s="685" t="s">
        <v>8029</v>
      </c>
      <c r="H4282" s="685" t="s">
        <v>1119</v>
      </c>
      <c r="I4282" s="685" t="s">
        <v>7524</v>
      </c>
      <c r="J4282" s="843" t="s">
        <v>1119</v>
      </c>
      <c r="K4282" s="834">
        <v>1</v>
      </c>
      <c r="L4282" s="741">
        <v>2</v>
      </c>
      <c r="M4282" s="857">
        <v>20900</v>
      </c>
      <c r="N4282" s="831">
        <v>2</v>
      </c>
      <c r="O4282" s="741">
        <v>6</v>
      </c>
      <c r="P4282" s="696">
        <v>66000</v>
      </c>
    </row>
    <row r="4283" spans="1:16" s="770" customFormat="1" ht="36">
      <c r="A4283" s="729" t="s">
        <v>18648</v>
      </c>
      <c r="B4283" s="693" t="s">
        <v>7471</v>
      </c>
      <c r="C4283" s="667" t="s">
        <v>73</v>
      </c>
      <c r="D4283" s="693" t="s">
        <v>18386</v>
      </c>
      <c r="E4283" s="479">
        <v>3500</v>
      </c>
      <c r="F4283" s="690" t="s">
        <v>8030</v>
      </c>
      <c r="G4283" s="685" t="s">
        <v>8031</v>
      </c>
      <c r="H4283" s="685" t="s">
        <v>920</v>
      </c>
      <c r="I4283" s="685" t="s">
        <v>771</v>
      </c>
      <c r="J4283" s="843" t="s">
        <v>920</v>
      </c>
      <c r="K4283" s="834">
        <v>1</v>
      </c>
      <c r="L4283" s="741">
        <v>2</v>
      </c>
      <c r="M4283" s="857">
        <v>7450</v>
      </c>
      <c r="N4283" s="831">
        <v>2</v>
      </c>
      <c r="O4283" s="741">
        <v>6</v>
      </c>
      <c r="P4283" s="696">
        <v>21000</v>
      </c>
    </row>
    <row r="4284" spans="1:16" s="770" customFormat="1" ht="36">
      <c r="A4284" s="729" t="s">
        <v>18648</v>
      </c>
      <c r="B4284" s="693" t="s">
        <v>7471</v>
      </c>
      <c r="C4284" s="667" t="s">
        <v>73</v>
      </c>
      <c r="D4284" s="693" t="s">
        <v>17850</v>
      </c>
      <c r="E4284" s="479">
        <v>4000</v>
      </c>
      <c r="F4284" s="690" t="s">
        <v>8032</v>
      </c>
      <c r="G4284" s="685" t="s">
        <v>8033</v>
      </c>
      <c r="H4284" s="685" t="s">
        <v>7480</v>
      </c>
      <c r="I4284" s="685" t="s">
        <v>7524</v>
      </c>
      <c r="J4284" s="843" t="s">
        <v>7480</v>
      </c>
      <c r="K4284" s="834">
        <v>4</v>
      </c>
      <c r="L4284" s="741">
        <v>12</v>
      </c>
      <c r="M4284" s="857">
        <v>48600</v>
      </c>
      <c r="N4284" s="831">
        <v>2</v>
      </c>
      <c r="O4284" s="741">
        <v>6</v>
      </c>
      <c r="P4284" s="696">
        <v>24000</v>
      </c>
    </row>
    <row r="4285" spans="1:16" s="770" customFormat="1" ht="24">
      <c r="A4285" s="729" t="s">
        <v>18648</v>
      </c>
      <c r="B4285" s="693" t="s">
        <v>7471</v>
      </c>
      <c r="C4285" s="667" t="s">
        <v>73</v>
      </c>
      <c r="D4285" s="693" t="s">
        <v>18310</v>
      </c>
      <c r="E4285" s="479">
        <v>6000</v>
      </c>
      <c r="F4285" s="690" t="s">
        <v>8034</v>
      </c>
      <c r="G4285" s="685" t="s">
        <v>8035</v>
      </c>
      <c r="H4285" s="685" t="s">
        <v>1688</v>
      </c>
      <c r="I4285" s="685" t="s">
        <v>7524</v>
      </c>
      <c r="J4285" s="843" t="s">
        <v>1688</v>
      </c>
      <c r="K4285" s="834">
        <v>4</v>
      </c>
      <c r="L4285" s="741">
        <v>12</v>
      </c>
      <c r="M4285" s="857">
        <v>72596.67</v>
      </c>
      <c r="N4285" s="831">
        <v>2</v>
      </c>
      <c r="O4285" s="741">
        <v>6</v>
      </c>
      <c r="P4285" s="696">
        <v>36000</v>
      </c>
    </row>
    <row r="4286" spans="1:16" s="770" customFormat="1" ht="24">
      <c r="A4286" s="729" t="s">
        <v>18648</v>
      </c>
      <c r="B4286" s="693" t="s">
        <v>7471</v>
      </c>
      <c r="C4286" s="667" t="s">
        <v>73</v>
      </c>
      <c r="D4286" s="693" t="s">
        <v>18346</v>
      </c>
      <c r="E4286" s="479">
        <v>7000</v>
      </c>
      <c r="F4286" s="690" t="s">
        <v>8036</v>
      </c>
      <c r="G4286" s="685" t="s">
        <v>8037</v>
      </c>
      <c r="H4286" s="685" t="s">
        <v>8038</v>
      </c>
      <c r="I4286" s="685" t="s">
        <v>771</v>
      </c>
      <c r="J4286" s="843" t="s">
        <v>8038</v>
      </c>
      <c r="K4286" s="834">
        <v>4</v>
      </c>
      <c r="L4286" s="741">
        <v>8</v>
      </c>
      <c r="M4286" s="857">
        <v>62473.444852940469</v>
      </c>
      <c r="N4286" s="831"/>
      <c r="O4286" s="741"/>
      <c r="P4286" s="696"/>
    </row>
    <row r="4287" spans="1:16" s="770" customFormat="1" ht="72">
      <c r="A4287" s="729" t="s">
        <v>18648</v>
      </c>
      <c r="B4287" s="711" t="s">
        <v>7484</v>
      </c>
      <c r="C4287" s="667" t="s">
        <v>73</v>
      </c>
      <c r="D4287" s="693" t="s">
        <v>18387</v>
      </c>
      <c r="E4287" s="479">
        <v>9000</v>
      </c>
      <c r="F4287" s="690" t="s">
        <v>8039</v>
      </c>
      <c r="G4287" s="685" t="s">
        <v>8040</v>
      </c>
      <c r="H4287" s="685" t="s">
        <v>7487</v>
      </c>
      <c r="I4287" s="685" t="s">
        <v>771</v>
      </c>
      <c r="J4287" s="843" t="s">
        <v>7487</v>
      </c>
      <c r="K4287" s="834">
        <v>2</v>
      </c>
      <c r="L4287" s="741">
        <v>12</v>
      </c>
      <c r="M4287" s="857">
        <v>124484.55485294048</v>
      </c>
      <c r="N4287" s="831"/>
      <c r="O4287" s="741"/>
      <c r="P4287" s="696"/>
    </row>
    <row r="4288" spans="1:16" s="770" customFormat="1" ht="24">
      <c r="A4288" s="729" t="s">
        <v>18648</v>
      </c>
      <c r="B4288" s="711" t="s">
        <v>7484</v>
      </c>
      <c r="C4288" s="667" t="s">
        <v>73</v>
      </c>
      <c r="D4288" s="693" t="s">
        <v>18388</v>
      </c>
      <c r="E4288" s="479">
        <v>11000</v>
      </c>
      <c r="F4288" s="690" t="s">
        <v>8039</v>
      </c>
      <c r="G4288" s="685" t="s">
        <v>8040</v>
      </c>
      <c r="H4288" s="685" t="s">
        <v>7487</v>
      </c>
      <c r="I4288" s="685" t="s">
        <v>771</v>
      </c>
      <c r="J4288" s="843" t="s">
        <v>7487</v>
      </c>
      <c r="K4288" s="834"/>
      <c r="L4288" s="741"/>
      <c r="M4288" s="857"/>
      <c r="N4288" s="831">
        <v>2</v>
      </c>
      <c r="O4288" s="741">
        <v>6</v>
      </c>
      <c r="P4288" s="696">
        <v>65633.33</v>
      </c>
    </row>
    <row r="4289" spans="1:16" s="770" customFormat="1" ht="24">
      <c r="A4289" s="729" t="s">
        <v>18648</v>
      </c>
      <c r="B4289" s="693" t="s">
        <v>7471</v>
      </c>
      <c r="C4289" s="667" t="s">
        <v>73</v>
      </c>
      <c r="D4289" s="693" t="s">
        <v>18389</v>
      </c>
      <c r="E4289" s="479">
        <v>7500</v>
      </c>
      <c r="F4289" s="690" t="s">
        <v>8041</v>
      </c>
      <c r="G4289" s="685" t="s">
        <v>8042</v>
      </c>
      <c r="H4289" s="685" t="s">
        <v>4258</v>
      </c>
      <c r="I4289" s="685" t="s">
        <v>771</v>
      </c>
      <c r="J4289" s="843" t="s">
        <v>4258</v>
      </c>
      <c r="K4289" s="834">
        <v>4</v>
      </c>
      <c r="L4289" s="741">
        <v>12</v>
      </c>
      <c r="M4289" s="857">
        <v>90593.33</v>
      </c>
      <c r="N4289" s="831">
        <v>2</v>
      </c>
      <c r="O4289" s="741">
        <v>6</v>
      </c>
      <c r="P4289" s="696">
        <v>40415.759999999995</v>
      </c>
    </row>
    <row r="4290" spans="1:16" s="770" customFormat="1" ht="24">
      <c r="A4290" s="729" t="s">
        <v>18648</v>
      </c>
      <c r="B4290" s="693" t="s">
        <v>7471</v>
      </c>
      <c r="C4290" s="667" t="s">
        <v>73</v>
      </c>
      <c r="D4290" s="693" t="s">
        <v>18390</v>
      </c>
      <c r="E4290" s="479">
        <v>5000</v>
      </c>
      <c r="F4290" s="690" t="s">
        <v>8043</v>
      </c>
      <c r="G4290" s="685" t="s">
        <v>8044</v>
      </c>
      <c r="H4290" s="685" t="s">
        <v>4193</v>
      </c>
      <c r="I4290" s="685" t="s">
        <v>771</v>
      </c>
      <c r="J4290" s="843" t="s">
        <v>4193</v>
      </c>
      <c r="K4290" s="834">
        <v>4</v>
      </c>
      <c r="L4290" s="741">
        <v>12</v>
      </c>
      <c r="M4290" s="857">
        <v>60600</v>
      </c>
      <c r="N4290" s="831">
        <v>2</v>
      </c>
      <c r="O4290" s="741">
        <v>6</v>
      </c>
      <c r="P4290" s="696">
        <v>30000</v>
      </c>
    </row>
    <row r="4291" spans="1:16" s="770" customFormat="1" ht="24">
      <c r="A4291" s="729" t="s">
        <v>18648</v>
      </c>
      <c r="B4291" s="693" t="s">
        <v>7471</v>
      </c>
      <c r="C4291" s="667" t="s">
        <v>73</v>
      </c>
      <c r="D4291" s="693" t="s">
        <v>18309</v>
      </c>
      <c r="E4291" s="479">
        <v>8000</v>
      </c>
      <c r="F4291" s="690" t="s">
        <v>8045</v>
      </c>
      <c r="G4291" s="685" t="s">
        <v>8046</v>
      </c>
      <c r="H4291" s="685" t="s">
        <v>2244</v>
      </c>
      <c r="I4291" s="685" t="s">
        <v>771</v>
      </c>
      <c r="J4291" s="843" t="s">
        <v>2244</v>
      </c>
      <c r="K4291" s="834">
        <v>4</v>
      </c>
      <c r="L4291" s="741">
        <v>12</v>
      </c>
      <c r="M4291" s="857">
        <v>92610.93</v>
      </c>
      <c r="N4291" s="831">
        <v>2</v>
      </c>
      <c r="O4291" s="741">
        <v>6</v>
      </c>
      <c r="P4291" s="696">
        <v>48000</v>
      </c>
    </row>
    <row r="4292" spans="1:16" s="770" customFormat="1" ht="24">
      <c r="A4292" s="729" t="s">
        <v>18648</v>
      </c>
      <c r="B4292" s="693" t="s">
        <v>7471</v>
      </c>
      <c r="C4292" s="667" t="s">
        <v>73</v>
      </c>
      <c r="D4292" s="693" t="s">
        <v>18347</v>
      </c>
      <c r="E4292" s="479">
        <v>4500</v>
      </c>
      <c r="F4292" s="690" t="s">
        <v>8047</v>
      </c>
      <c r="G4292" s="685" t="s">
        <v>8048</v>
      </c>
      <c r="H4292" s="685" t="s">
        <v>1119</v>
      </c>
      <c r="I4292" s="685" t="s">
        <v>771</v>
      </c>
      <c r="J4292" s="843" t="s">
        <v>1119</v>
      </c>
      <c r="K4292" s="834">
        <v>2</v>
      </c>
      <c r="L4292" s="741">
        <v>5</v>
      </c>
      <c r="M4292" s="857">
        <v>22800</v>
      </c>
      <c r="N4292" s="831">
        <v>2</v>
      </c>
      <c r="O4292" s="741">
        <v>6</v>
      </c>
      <c r="P4292" s="696">
        <v>27000</v>
      </c>
    </row>
    <row r="4293" spans="1:16" s="770" customFormat="1" ht="24">
      <c r="A4293" s="729" t="s">
        <v>18648</v>
      </c>
      <c r="B4293" s="693" t="s">
        <v>7471</v>
      </c>
      <c r="C4293" s="667" t="s">
        <v>73</v>
      </c>
      <c r="D4293" s="693" t="s">
        <v>18391</v>
      </c>
      <c r="E4293" s="479">
        <v>11000</v>
      </c>
      <c r="F4293" s="690" t="s">
        <v>8049</v>
      </c>
      <c r="G4293" s="685" t="s">
        <v>8050</v>
      </c>
      <c r="H4293" s="685" t="s">
        <v>824</v>
      </c>
      <c r="I4293" s="685" t="s">
        <v>771</v>
      </c>
      <c r="J4293" s="843" t="s">
        <v>824</v>
      </c>
      <c r="K4293" s="834">
        <v>1</v>
      </c>
      <c r="L4293" s="741">
        <v>3</v>
      </c>
      <c r="M4293" s="857">
        <v>33566.67</v>
      </c>
      <c r="N4293" s="831">
        <v>2</v>
      </c>
      <c r="O4293" s="741">
        <v>6</v>
      </c>
      <c r="P4293" s="696">
        <v>66000</v>
      </c>
    </row>
    <row r="4294" spans="1:16" s="770" customFormat="1" ht="24">
      <c r="A4294" s="729" t="s">
        <v>18648</v>
      </c>
      <c r="B4294" s="693" t="s">
        <v>7471</v>
      </c>
      <c r="C4294" s="667" t="s">
        <v>73</v>
      </c>
      <c r="D4294" s="693" t="s">
        <v>18346</v>
      </c>
      <c r="E4294" s="479">
        <v>8000</v>
      </c>
      <c r="F4294" s="690" t="s">
        <v>8051</v>
      </c>
      <c r="G4294" s="685" t="s">
        <v>8052</v>
      </c>
      <c r="H4294" s="685" t="s">
        <v>7606</v>
      </c>
      <c r="I4294" s="685" t="s">
        <v>771</v>
      </c>
      <c r="J4294" s="843" t="s">
        <v>7606</v>
      </c>
      <c r="K4294" s="834">
        <v>4</v>
      </c>
      <c r="L4294" s="741">
        <v>12</v>
      </c>
      <c r="M4294" s="857">
        <v>96600</v>
      </c>
      <c r="N4294" s="831">
        <v>2</v>
      </c>
      <c r="O4294" s="741">
        <v>6</v>
      </c>
      <c r="P4294" s="696">
        <v>48000</v>
      </c>
    </row>
    <row r="4295" spans="1:16" s="770" customFormat="1" ht="24">
      <c r="A4295" s="729" t="s">
        <v>18648</v>
      </c>
      <c r="B4295" s="693" t="s">
        <v>7471</v>
      </c>
      <c r="C4295" s="667" t="s">
        <v>73</v>
      </c>
      <c r="D4295" s="693" t="s">
        <v>18309</v>
      </c>
      <c r="E4295" s="479">
        <v>8000</v>
      </c>
      <c r="F4295" s="690" t="s">
        <v>8053</v>
      </c>
      <c r="G4295" s="685" t="s">
        <v>8054</v>
      </c>
      <c r="H4295" s="685" t="s">
        <v>2244</v>
      </c>
      <c r="I4295" s="685" t="s">
        <v>771</v>
      </c>
      <c r="J4295" s="843" t="s">
        <v>2244</v>
      </c>
      <c r="K4295" s="834">
        <v>4</v>
      </c>
      <c r="L4295" s="741">
        <v>12</v>
      </c>
      <c r="M4295" s="857">
        <v>96600</v>
      </c>
      <c r="N4295" s="831">
        <v>2</v>
      </c>
      <c r="O4295" s="741">
        <v>6</v>
      </c>
      <c r="P4295" s="696">
        <v>48000</v>
      </c>
    </row>
    <row r="4296" spans="1:16" s="770" customFormat="1" ht="24">
      <c r="A4296" s="729" t="s">
        <v>18648</v>
      </c>
      <c r="B4296" s="583" t="s">
        <v>7484</v>
      </c>
      <c r="C4296" s="667" t="s">
        <v>73</v>
      </c>
      <c r="D4296" s="693" t="s">
        <v>18392</v>
      </c>
      <c r="E4296" s="479">
        <v>3500</v>
      </c>
      <c r="F4296" s="690" t="s">
        <v>8055</v>
      </c>
      <c r="G4296" s="685" t="s">
        <v>8056</v>
      </c>
      <c r="H4296" s="685" t="s">
        <v>1929</v>
      </c>
      <c r="I4296" s="685" t="s">
        <v>7614</v>
      </c>
      <c r="J4296" s="843" t="s">
        <v>1929</v>
      </c>
      <c r="K4296" s="834">
        <v>4</v>
      </c>
      <c r="L4296" s="741">
        <v>12</v>
      </c>
      <c r="M4296" s="857">
        <v>42600</v>
      </c>
      <c r="N4296" s="831">
        <v>2</v>
      </c>
      <c r="O4296" s="741">
        <v>6</v>
      </c>
      <c r="P4296" s="696">
        <v>21000</v>
      </c>
    </row>
    <row r="4297" spans="1:16" s="770" customFormat="1" ht="24">
      <c r="A4297" s="729" t="s">
        <v>18648</v>
      </c>
      <c r="B4297" s="693" t="s">
        <v>7471</v>
      </c>
      <c r="C4297" s="667" t="s">
        <v>73</v>
      </c>
      <c r="D4297" s="693" t="s">
        <v>18393</v>
      </c>
      <c r="E4297" s="479">
        <v>6000</v>
      </c>
      <c r="F4297" s="690" t="s">
        <v>8057</v>
      </c>
      <c r="G4297" s="685" t="s">
        <v>8058</v>
      </c>
      <c r="H4297" s="685" t="s">
        <v>7483</v>
      </c>
      <c r="I4297" s="685" t="s">
        <v>771</v>
      </c>
      <c r="J4297" s="843" t="s">
        <v>7483</v>
      </c>
      <c r="K4297" s="834">
        <v>4</v>
      </c>
      <c r="L4297" s="741">
        <v>12</v>
      </c>
      <c r="M4297" s="857">
        <v>72600</v>
      </c>
      <c r="N4297" s="831">
        <v>2</v>
      </c>
      <c r="O4297" s="741">
        <v>6</v>
      </c>
      <c r="P4297" s="696">
        <v>36000</v>
      </c>
    </row>
    <row r="4298" spans="1:16" s="770" customFormat="1" ht="72">
      <c r="A4298" s="729" t="s">
        <v>18648</v>
      </c>
      <c r="B4298" s="583" t="s">
        <v>7484</v>
      </c>
      <c r="C4298" s="667" t="s">
        <v>73</v>
      </c>
      <c r="D4298" s="693" t="s">
        <v>18387</v>
      </c>
      <c r="E4298" s="479">
        <v>9000</v>
      </c>
      <c r="F4298" s="690" t="s">
        <v>8059</v>
      </c>
      <c r="G4298" s="685" t="s">
        <v>8060</v>
      </c>
      <c r="H4298" s="685" t="s">
        <v>7487</v>
      </c>
      <c r="I4298" s="685" t="s">
        <v>771</v>
      </c>
      <c r="J4298" s="843" t="s">
        <v>7487</v>
      </c>
      <c r="K4298" s="834">
        <v>2</v>
      </c>
      <c r="L4298" s="741">
        <v>12</v>
      </c>
      <c r="M4298" s="857">
        <v>108600</v>
      </c>
      <c r="N4298" s="831">
        <v>2</v>
      </c>
      <c r="O4298" s="741">
        <v>6</v>
      </c>
      <c r="P4298" s="696">
        <v>54000</v>
      </c>
    </row>
    <row r="4299" spans="1:16" s="770" customFormat="1">
      <c r="A4299" s="729" t="s">
        <v>18648</v>
      </c>
      <c r="B4299" s="693" t="s">
        <v>7471</v>
      </c>
      <c r="C4299" s="667" t="s">
        <v>73</v>
      </c>
      <c r="D4299" s="693" t="s">
        <v>18309</v>
      </c>
      <c r="E4299" s="479">
        <v>8000</v>
      </c>
      <c r="F4299" s="690" t="s">
        <v>8061</v>
      </c>
      <c r="G4299" s="685" t="s">
        <v>8062</v>
      </c>
      <c r="H4299" s="685" t="s">
        <v>2244</v>
      </c>
      <c r="I4299" s="685" t="s">
        <v>771</v>
      </c>
      <c r="J4299" s="843" t="s">
        <v>2244</v>
      </c>
      <c r="K4299" s="834">
        <v>4</v>
      </c>
      <c r="L4299" s="741">
        <v>12</v>
      </c>
      <c r="M4299" s="857">
        <v>96600</v>
      </c>
      <c r="N4299" s="831">
        <v>2</v>
      </c>
      <c r="O4299" s="741">
        <v>6</v>
      </c>
      <c r="P4299" s="696">
        <v>48000</v>
      </c>
    </row>
    <row r="4300" spans="1:16" s="770" customFormat="1" ht="24">
      <c r="A4300" s="729" t="s">
        <v>18648</v>
      </c>
      <c r="B4300" s="693" t="s">
        <v>7471</v>
      </c>
      <c r="C4300" s="667" t="s">
        <v>73</v>
      </c>
      <c r="D4300" s="693" t="s">
        <v>18304</v>
      </c>
      <c r="E4300" s="479">
        <v>9000</v>
      </c>
      <c r="F4300" s="690" t="s">
        <v>8063</v>
      </c>
      <c r="G4300" s="685" t="s">
        <v>8064</v>
      </c>
      <c r="H4300" s="685" t="s">
        <v>7606</v>
      </c>
      <c r="I4300" s="685" t="s">
        <v>771</v>
      </c>
      <c r="J4300" s="843" t="s">
        <v>7606</v>
      </c>
      <c r="K4300" s="834">
        <v>4</v>
      </c>
      <c r="L4300" s="741">
        <v>12</v>
      </c>
      <c r="M4300" s="857">
        <v>108600</v>
      </c>
      <c r="N4300" s="831">
        <v>2</v>
      </c>
      <c r="O4300" s="741">
        <v>6</v>
      </c>
      <c r="P4300" s="696">
        <v>54000</v>
      </c>
    </row>
    <row r="4301" spans="1:16" s="770" customFormat="1">
      <c r="A4301" s="729" t="s">
        <v>18648</v>
      </c>
      <c r="B4301" s="693" t="s">
        <v>7471</v>
      </c>
      <c r="C4301" s="667" t="s">
        <v>73</v>
      </c>
      <c r="D4301" s="693" t="s">
        <v>18303</v>
      </c>
      <c r="E4301" s="479">
        <v>7000</v>
      </c>
      <c r="F4301" s="690" t="s">
        <v>8065</v>
      </c>
      <c r="G4301" s="685" t="s">
        <v>8066</v>
      </c>
      <c r="H4301" s="685" t="s">
        <v>2244</v>
      </c>
      <c r="I4301" s="685" t="s">
        <v>771</v>
      </c>
      <c r="J4301" s="843" t="s">
        <v>2244</v>
      </c>
      <c r="K4301" s="834">
        <v>4</v>
      </c>
      <c r="L4301" s="741">
        <v>12</v>
      </c>
      <c r="M4301" s="857">
        <v>84600</v>
      </c>
      <c r="N4301" s="831">
        <v>2</v>
      </c>
      <c r="O4301" s="741">
        <v>6</v>
      </c>
      <c r="P4301" s="696">
        <v>42000</v>
      </c>
    </row>
    <row r="4302" spans="1:16" s="770" customFormat="1" ht="36">
      <c r="A4302" s="729" t="s">
        <v>18648</v>
      </c>
      <c r="B4302" s="693" t="s">
        <v>7471</v>
      </c>
      <c r="C4302" s="667" t="s">
        <v>73</v>
      </c>
      <c r="D4302" s="693" t="s">
        <v>18394</v>
      </c>
      <c r="E4302" s="479">
        <v>5000</v>
      </c>
      <c r="F4302" s="690" t="s">
        <v>8067</v>
      </c>
      <c r="G4302" s="685" t="s">
        <v>8068</v>
      </c>
      <c r="H4302" s="685" t="s">
        <v>1688</v>
      </c>
      <c r="I4302" s="685" t="s">
        <v>771</v>
      </c>
      <c r="J4302" s="843" t="s">
        <v>1688</v>
      </c>
      <c r="K4302" s="834">
        <v>4</v>
      </c>
      <c r="L4302" s="741">
        <v>12</v>
      </c>
      <c r="M4302" s="857">
        <v>60600</v>
      </c>
      <c r="N4302" s="831">
        <v>2</v>
      </c>
      <c r="O4302" s="741">
        <v>6</v>
      </c>
      <c r="P4302" s="696">
        <v>30000</v>
      </c>
    </row>
    <row r="4303" spans="1:16" s="770" customFormat="1" ht="24">
      <c r="A4303" s="729" t="s">
        <v>18648</v>
      </c>
      <c r="B4303" s="693" t="s">
        <v>7471</v>
      </c>
      <c r="C4303" s="667" t="s">
        <v>73</v>
      </c>
      <c r="D4303" s="693" t="s">
        <v>18395</v>
      </c>
      <c r="E4303" s="479">
        <v>7000</v>
      </c>
      <c r="F4303" s="690" t="s">
        <v>8069</v>
      </c>
      <c r="G4303" s="685" t="s">
        <v>8070</v>
      </c>
      <c r="H4303" s="685" t="s">
        <v>956</v>
      </c>
      <c r="I4303" s="685" t="s">
        <v>771</v>
      </c>
      <c r="J4303" s="843" t="s">
        <v>956</v>
      </c>
      <c r="K4303" s="834">
        <v>1</v>
      </c>
      <c r="L4303" s="741">
        <v>2</v>
      </c>
      <c r="M4303" s="857">
        <v>16430</v>
      </c>
      <c r="N4303" s="831">
        <v>2</v>
      </c>
      <c r="O4303" s="741">
        <v>6</v>
      </c>
      <c r="P4303" s="696">
        <v>42000</v>
      </c>
    </row>
    <row r="4304" spans="1:16" s="770" customFormat="1" ht="24">
      <c r="A4304" s="729" t="s">
        <v>18648</v>
      </c>
      <c r="B4304" s="693" t="s">
        <v>7471</v>
      </c>
      <c r="C4304" s="667" t="s">
        <v>73</v>
      </c>
      <c r="D4304" s="693" t="s">
        <v>18301</v>
      </c>
      <c r="E4304" s="479">
        <v>6000</v>
      </c>
      <c r="F4304" s="690" t="s">
        <v>8071</v>
      </c>
      <c r="G4304" s="685" t="s">
        <v>8072</v>
      </c>
      <c r="H4304" s="685" t="s">
        <v>7483</v>
      </c>
      <c r="I4304" s="685" t="s">
        <v>771</v>
      </c>
      <c r="J4304" s="843" t="s">
        <v>7483</v>
      </c>
      <c r="K4304" s="834">
        <v>4</v>
      </c>
      <c r="L4304" s="741">
        <v>12</v>
      </c>
      <c r="M4304" s="857">
        <v>68595.839999999997</v>
      </c>
      <c r="N4304" s="831">
        <v>2</v>
      </c>
      <c r="O4304" s="741">
        <v>6</v>
      </c>
      <c r="P4304" s="696">
        <v>36000</v>
      </c>
    </row>
    <row r="4305" spans="1:16" s="770" customFormat="1" ht="24">
      <c r="A4305" s="729" t="s">
        <v>18648</v>
      </c>
      <c r="B4305" s="583" t="s">
        <v>7484</v>
      </c>
      <c r="C4305" s="667" t="s">
        <v>73</v>
      </c>
      <c r="D4305" s="693" t="s">
        <v>18336</v>
      </c>
      <c r="E4305" s="479">
        <v>7000</v>
      </c>
      <c r="F4305" s="690" t="s">
        <v>8073</v>
      </c>
      <c r="G4305" s="685" t="s">
        <v>8074</v>
      </c>
      <c r="H4305" s="685" t="s">
        <v>7483</v>
      </c>
      <c r="I4305" s="685" t="s">
        <v>7524</v>
      </c>
      <c r="J4305" s="843" t="s">
        <v>7483</v>
      </c>
      <c r="K4305" s="834">
        <v>4</v>
      </c>
      <c r="L4305" s="741">
        <v>12</v>
      </c>
      <c r="M4305" s="857">
        <v>84600</v>
      </c>
      <c r="N4305" s="831">
        <v>2</v>
      </c>
      <c r="O4305" s="741">
        <v>6</v>
      </c>
      <c r="P4305" s="696">
        <v>42000</v>
      </c>
    </row>
    <row r="4306" spans="1:16" s="770" customFormat="1" ht="24">
      <c r="A4306" s="729" t="s">
        <v>18648</v>
      </c>
      <c r="B4306" s="693" t="s">
        <v>7471</v>
      </c>
      <c r="C4306" s="667" t="s">
        <v>73</v>
      </c>
      <c r="D4306" s="693" t="s">
        <v>18301</v>
      </c>
      <c r="E4306" s="479">
        <v>6000</v>
      </c>
      <c r="F4306" s="690" t="s">
        <v>8075</v>
      </c>
      <c r="G4306" s="685" t="s">
        <v>8076</v>
      </c>
      <c r="H4306" s="685" t="s">
        <v>7483</v>
      </c>
      <c r="I4306" s="685" t="s">
        <v>771</v>
      </c>
      <c r="J4306" s="843" t="s">
        <v>7483</v>
      </c>
      <c r="K4306" s="834">
        <v>4</v>
      </c>
      <c r="L4306" s="741">
        <v>12</v>
      </c>
      <c r="M4306" s="857">
        <v>70817.399999999994</v>
      </c>
      <c r="N4306" s="831">
        <v>2</v>
      </c>
      <c r="O4306" s="741">
        <v>6</v>
      </c>
      <c r="P4306" s="696">
        <v>32533.599999999999</v>
      </c>
    </row>
    <row r="4307" spans="1:16" s="770" customFormat="1" ht="24">
      <c r="A4307" s="729" t="s">
        <v>18648</v>
      </c>
      <c r="B4307" s="693" t="s">
        <v>7471</v>
      </c>
      <c r="C4307" s="667" t="s">
        <v>73</v>
      </c>
      <c r="D4307" s="693" t="s">
        <v>18310</v>
      </c>
      <c r="E4307" s="479">
        <v>6000</v>
      </c>
      <c r="F4307" s="690" t="s">
        <v>8077</v>
      </c>
      <c r="G4307" s="685" t="s">
        <v>8078</v>
      </c>
      <c r="H4307" s="685" t="s">
        <v>1688</v>
      </c>
      <c r="I4307" s="685" t="s">
        <v>771</v>
      </c>
      <c r="J4307" s="843" t="s">
        <v>1688</v>
      </c>
      <c r="K4307" s="834">
        <v>4</v>
      </c>
      <c r="L4307" s="741">
        <v>12</v>
      </c>
      <c r="M4307" s="857">
        <v>72600</v>
      </c>
      <c r="N4307" s="831">
        <v>2</v>
      </c>
      <c r="O4307" s="741">
        <v>6</v>
      </c>
      <c r="P4307" s="696">
        <v>36000</v>
      </c>
    </row>
    <row r="4308" spans="1:16" s="770" customFormat="1" ht="24">
      <c r="A4308" s="729" t="s">
        <v>18648</v>
      </c>
      <c r="B4308" s="693" t="s">
        <v>7471</v>
      </c>
      <c r="C4308" s="667" t="s">
        <v>73</v>
      </c>
      <c r="D4308" s="693" t="s">
        <v>18396</v>
      </c>
      <c r="E4308" s="479">
        <v>2800</v>
      </c>
      <c r="F4308" s="690" t="s">
        <v>8079</v>
      </c>
      <c r="G4308" s="685" t="s">
        <v>8080</v>
      </c>
      <c r="H4308" s="685" t="s">
        <v>920</v>
      </c>
      <c r="I4308" s="685" t="s">
        <v>7760</v>
      </c>
      <c r="J4308" s="843" t="s">
        <v>920</v>
      </c>
      <c r="K4308" s="834"/>
      <c r="L4308" s="741"/>
      <c r="M4308" s="857"/>
      <c r="N4308" s="831">
        <v>2</v>
      </c>
      <c r="O4308" s="741">
        <v>6</v>
      </c>
      <c r="P4308" s="696">
        <v>16706.669999999998</v>
      </c>
    </row>
    <row r="4309" spans="1:16" s="770" customFormat="1" ht="72">
      <c r="A4309" s="729" t="s">
        <v>18648</v>
      </c>
      <c r="B4309" s="583" t="s">
        <v>7484</v>
      </c>
      <c r="C4309" s="667" t="s">
        <v>73</v>
      </c>
      <c r="D4309" s="693" t="s">
        <v>18387</v>
      </c>
      <c r="E4309" s="479">
        <v>9000</v>
      </c>
      <c r="F4309" s="690" t="s">
        <v>8081</v>
      </c>
      <c r="G4309" s="685" t="s">
        <v>8082</v>
      </c>
      <c r="H4309" s="685" t="s">
        <v>7487</v>
      </c>
      <c r="I4309" s="685" t="s">
        <v>771</v>
      </c>
      <c r="J4309" s="843" t="s">
        <v>7487</v>
      </c>
      <c r="K4309" s="834">
        <v>2</v>
      </c>
      <c r="L4309" s="741">
        <v>12</v>
      </c>
      <c r="M4309" s="857">
        <v>122084.55485294048</v>
      </c>
      <c r="N4309" s="831"/>
      <c r="O4309" s="741"/>
      <c r="P4309" s="696"/>
    </row>
    <row r="4310" spans="1:16" s="770" customFormat="1" ht="24">
      <c r="A4310" s="729" t="s">
        <v>18648</v>
      </c>
      <c r="B4310" s="583" t="s">
        <v>7484</v>
      </c>
      <c r="C4310" s="667" t="s">
        <v>73</v>
      </c>
      <c r="D4310" s="693" t="s">
        <v>18388</v>
      </c>
      <c r="E4310" s="479">
        <v>11000</v>
      </c>
      <c r="F4310" s="690" t="s">
        <v>8081</v>
      </c>
      <c r="G4310" s="685" t="s">
        <v>8082</v>
      </c>
      <c r="H4310" s="685" t="s">
        <v>7487</v>
      </c>
      <c r="I4310" s="685" t="s">
        <v>771</v>
      </c>
      <c r="J4310" s="843" t="s">
        <v>7487</v>
      </c>
      <c r="K4310" s="834"/>
      <c r="L4310" s="741"/>
      <c r="M4310" s="857"/>
      <c r="N4310" s="831">
        <v>2</v>
      </c>
      <c r="O4310" s="741">
        <v>6</v>
      </c>
      <c r="P4310" s="696">
        <v>63066.67</v>
      </c>
    </row>
    <row r="4311" spans="1:16" s="770" customFormat="1" ht="24">
      <c r="A4311" s="729" t="s">
        <v>18648</v>
      </c>
      <c r="B4311" s="693" t="s">
        <v>7471</v>
      </c>
      <c r="C4311" s="667" t="s">
        <v>73</v>
      </c>
      <c r="D4311" s="693" t="s">
        <v>18310</v>
      </c>
      <c r="E4311" s="479">
        <v>6000</v>
      </c>
      <c r="F4311" s="690" t="s">
        <v>8083</v>
      </c>
      <c r="G4311" s="685" t="s">
        <v>8084</v>
      </c>
      <c r="H4311" s="685" t="s">
        <v>7483</v>
      </c>
      <c r="I4311" s="685" t="s">
        <v>771</v>
      </c>
      <c r="J4311" s="843" t="s">
        <v>7483</v>
      </c>
      <c r="K4311" s="834">
        <v>4</v>
      </c>
      <c r="L4311" s="741">
        <v>8</v>
      </c>
      <c r="M4311" s="857">
        <v>55001.224852940468</v>
      </c>
      <c r="N4311" s="831"/>
      <c r="O4311" s="741"/>
      <c r="P4311" s="696"/>
    </row>
    <row r="4312" spans="1:16" s="770" customFormat="1" ht="24">
      <c r="A4312" s="729" t="s">
        <v>18648</v>
      </c>
      <c r="B4312" s="693" t="s">
        <v>7471</v>
      </c>
      <c r="C4312" s="667" t="s">
        <v>73</v>
      </c>
      <c r="D4312" s="693" t="s">
        <v>18354</v>
      </c>
      <c r="E4312" s="479">
        <v>14000</v>
      </c>
      <c r="F4312" s="690" t="s">
        <v>8085</v>
      </c>
      <c r="G4312" s="685" t="s">
        <v>8086</v>
      </c>
      <c r="H4312" s="685" t="s">
        <v>824</v>
      </c>
      <c r="I4312" s="685" t="s">
        <v>771</v>
      </c>
      <c r="J4312" s="843" t="s">
        <v>824</v>
      </c>
      <c r="K4312" s="834">
        <v>1</v>
      </c>
      <c r="L4312" s="741">
        <v>3</v>
      </c>
      <c r="M4312" s="857">
        <v>49200</v>
      </c>
      <c r="N4312" s="831">
        <v>2</v>
      </c>
      <c r="O4312" s="741">
        <v>6</v>
      </c>
      <c r="P4312" s="696">
        <v>84000</v>
      </c>
    </row>
    <row r="4313" spans="1:16" s="770" customFormat="1" ht="24">
      <c r="A4313" s="729" t="s">
        <v>18648</v>
      </c>
      <c r="B4313" s="693" t="s">
        <v>7471</v>
      </c>
      <c r="C4313" s="667" t="s">
        <v>73</v>
      </c>
      <c r="D4313" s="693" t="s">
        <v>18310</v>
      </c>
      <c r="E4313" s="479">
        <v>6000</v>
      </c>
      <c r="F4313" s="690" t="s">
        <v>8087</v>
      </c>
      <c r="G4313" s="685" t="s">
        <v>8088</v>
      </c>
      <c r="H4313" s="685" t="s">
        <v>7512</v>
      </c>
      <c r="I4313" s="685" t="s">
        <v>771</v>
      </c>
      <c r="J4313" s="843" t="s">
        <v>7512</v>
      </c>
      <c r="K4313" s="834">
        <v>1</v>
      </c>
      <c r="L4313" s="741">
        <v>1</v>
      </c>
      <c r="M4313" s="857">
        <v>6834.5548529404705</v>
      </c>
      <c r="N4313" s="831"/>
      <c r="O4313" s="741"/>
      <c r="P4313" s="696"/>
    </row>
    <row r="4314" spans="1:16" s="770" customFormat="1" ht="24">
      <c r="A4314" s="729" t="s">
        <v>18648</v>
      </c>
      <c r="B4314" s="693" t="s">
        <v>7471</v>
      </c>
      <c r="C4314" s="667" t="s">
        <v>73</v>
      </c>
      <c r="D4314" s="693" t="s">
        <v>18397</v>
      </c>
      <c r="E4314" s="479">
        <v>6500</v>
      </c>
      <c r="F4314" s="690" t="s">
        <v>8089</v>
      </c>
      <c r="G4314" s="685" t="s">
        <v>8090</v>
      </c>
      <c r="H4314" s="685" t="s">
        <v>7512</v>
      </c>
      <c r="I4314" s="685" t="s">
        <v>771</v>
      </c>
      <c r="J4314" s="843" t="s">
        <v>7512</v>
      </c>
      <c r="K4314" s="834">
        <v>4</v>
      </c>
      <c r="L4314" s="741">
        <v>12</v>
      </c>
      <c r="M4314" s="857">
        <v>78600</v>
      </c>
      <c r="N4314" s="831">
        <v>2</v>
      </c>
      <c r="O4314" s="741">
        <v>6</v>
      </c>
      <c r="P4314" s="696">
        <v>39000</v>
      </c>
    </row>
    <row r="4315" spans="1:16" s="770" customFormat="1" ht="24">
      <c r="A4315" s="729" t="s">
        <v>18648</v>
      </c>
      <c r="B4315" s="693" t="s">
        <v>7471</v>
      </c>
      <c r="C4315" s="667" t="s">
        <v>73</v>
      </c>
      <c r="D4315" s="693" t="s">
        <v>18310</v>
      </c>
      <c r="E4315" s="479">
        <v>6000</v>
      </c>
      <c r="F4315" s="690" t="s">
        <v>8091</v>
      </c>
      <c r="G4315" s="685" t="s">
        <v>8092</v>
      </c>
      <c r="H4315" s="685" t="s">
        <v>7512</v>
      </c>
      <c r="I4315" s="685" t="s">
        <v>771</v>
      </c>
      <c r="J4315" s="843" t="s">
        <v>7512</v>
      </c>
      <c r="K4315" s="834">
        <v>4</v>
      </c>
      <c r="L4315" s="741">
        <v>12</v>
      </c>
      <c r="M4315" s="857">
        <v>72600</v>
      </c>
      <c r="N4315" s="831">
        <v>2</v>
      </c>
      <c r="O4315" s="741">
        <v>6</v>
      </c>
      <c r="P4315" s="696">
        <v>36000</v>
      </c>
    </row>
    <row r="4316" spans="1:16" s="770" customFormat="1" ht="48">
      <c r="A4316" s="729" t="s">
        <v>18648</v>
      </c>
      <c r="B4316" s="693" t="s">
        <v>7471</v>
      </c>
      <c r="C4316" s="667" t="s">
        <v>73</v>
      </c>
      <c r="D4316" s="693" t="s">
        <v>18398</v>
      </c>
      <c r="E4316" s="479">
        <v>7000</v>
      </c>
      <c r="F4316" s="690" t="s">
        <v>8093</v>
      </c>
      <c r="G4316" s="685" t="s">
        <v>8094</v>
      </c>
      <c r="H4316" s="685" t="s">
        <v>7512</v>
      </c>
      <c r="I4316" s="685" t="s">
        <v>7524</v>
      </c>
      <c r="J4316" s="843" t="s">
        <v>7512</v>
      </c>
      <c r="K4316" s="834">
        <v>4</v>
      </c>
      <c r="L4316" s="741">
        <v>12</v>
      </c>
      <c r="M4316" s="857">
        <v>96198.444852940476</v>
      </c>
      <c r="N4316" s="831"/>
      <c r="O4316" s="741"/>
      <c r="P4316" s="696"/>
    </row>
    <row r="4317" spans="1:16" s="770" customFormat="1" ht="48">
      <c r="A4317" s="729" t="s">
        <v>18648</v>
      </c>
      <c r="B4317" s="693" t="s">
        <v>7471</v>
      </c>
      <c r="C4317" s="667" t="s">
        <v>73</v>
      </c>
      <c r="D4317" s="693" t="s">
        <v>18399</v>
      </c>
      <c r="E4317" s="479">
        <v>8000</v>
      </c>
      <c r="F4317" s="690" t="s">
        <v>8093</v>
      </c>
      <c r="G4317" s="685" t="s">
        <v>8094</v>
      </c>
      <c r="H4317" s="685" t="s">
        <v>7512</v>
      </c>
      <c r="I4317" s="685" t="s">
        <v>7524</v>
      </c>
      <c r="J4317" s="843" t="s">
        <v>7512</v>
      </c>
      <c r="K4317" s="834"/>
      <c r="L4317" s="741"/>
      <c r="M4317" s="857"/>
      <c r="N4317" s="831">
        <v>2</v>
      </c>
      <c r="O4317" s="741">
        <v>6</v>
      </c>
      <c r="P4317" s="696">
        <v>47733.33</v>
      </c>
    </row>
    <row r="4318" spans="1:16" s="770" customFormat="1" ht="24">
      <c r="A4318" s="729" t="s">
        <v>18648</v>
      </c>
      <c r="B4318" s="583" t="s">
        <v>7484</v>
      </c>
      <c r="C4318" s="667" t="s">
        <v>73</v>
      </c>
      <c r="D4318" s="693" t="s">
        <v>18336</v>
      </c>
      <c r="E4318" s="479">
        <v>2500</v>
      </c>
      <c r="F4318" s="690" t="s">
        <v>8095</v>
      </c>
      <c r="G4318" s="685" t="s">
        <v>8096</v>
      </c>
      <c r="H4318" s="685" t="s">
        <v>7512</v>
      </c>
      <c r="I4318" s="685" t="s">
        <v>7524</v>
      </c>
      <c r="J4318" s="843" t="s">
        <v>7512</v>
      </c>
      <c r="K4318" s="834">
        <v>4</v>
      </c>
      <c r="L4318" s="741">
        <v>12</v>
      </c>
      <c r="M4318" s="857">
        <v>38303.994852940472</v>
      </c>
      <c r="N4318" s="831"/>
      <c r="O4318" s="741"/>
      <c r="P4318" s="696"/>
    </row>
    <row r="4319" spans="1:16" s="770" customFormat="1" ht="24">
      <c r="A4319" s="729" t="s">
        <v>18648</v>
      </c>
      <c r="B4319" s="583" t="s">
        <v>7484</v>
      </c>
      <c r="C4319" s="667" t="s">
        <v>73</v>
      </c>
      <c r="D4319" s="693" t="s">
        <v>18347</v>
      </c>
      <c r="E4319" s="479">
        <v>4500</v>
      </c>
      <c r="F4319" s="690" t="s">
        <v>8095</v>
      </c>
      <c r="G4319" s="685" t="s">
        <v>8096</v>
      </c>
      <c r="H4319" s="685" t="s">
        <v>7512</v>
      </c>
      <c r="I4319" s="685" t="s">
        <v>7524</v>
      </c>
      <c r="J4319" s="843" t="s">
        <v>7512</v>
      </c>
      <c r="K4319" s="834"/>
      <c r="L4319" s="741"/>
      <c r="M4319" s="857"/>
      <c r="N4319" s="831">
        <v>2</v>
      </c>
      <c r="O4319" s="741">
        <v>6</v>
      </c>
      <c r="P4319" s="696">
        <v>26850</v>
      </c>
    </row>
    <row r="4320" spans="1:16" s="770" customFormat="1" ht="48">
      <c r="A4320" s="729" t="s">
        <v>18648</v>
      </c>
      <c r="B4320" s="693" t="s">
        <v>7471</v>
      </c>
      <c r="C4320" s="667" t="s">
        <v>73</v>
      </c>
      <c r="D4320" s="693" t="s">
        <v>18400</v>
      </c>
      <c r="E4320" s="479">
        <v>14000</v>
      </c>
      <c r="F4320" s="690" t="s">
        <v>8097</v>
      </c>
      <c r="G4320" s="685" t="s">
        <v>8098</v>
      </c>
      <c r="H4320" s="685" t="s">
        <v>7512</v>
      </c>
      <c r="I4320" s="685" t="s">
        <v>771</v>
      </c>
      <c r="J4320" s="843" t="s">
        <v>7512</v>
      </c>
      <c r="K4320" s="834">
        <v>4</v>
      </c>
      <c r="L4320" s="741">
        <v>12</v>
      </c>
      <c r="M4320" s="857">
        <v>168600</v>
      </c>
      <c r="N4320" s="831">
        <v>2</v>
      </c>
      <c r="O4320" s="741">
        <v>6</v>
      </c>
      <c r="P4320" s="696">
        <v>84000</v>
      </c>
    </row>
    <row r="4321" spans="1:16" s="770" customFormat="1" ht="36">
      <c r="A4321" s="729" t="s">
        <v>18648</v>
      </c>
      <c r="B4321" s="693" t="s">
        <v>7471</v>
      </c>
      <c r="C4321" s="667" t="s">
        <v>73</v>
      </c>
      <c r="D4321" s="693" t="s">
        <v>18401</v>
      </c>
      <c r="E4321" s="479">
        <v>5000</v>
      </c>
      <c r="F4321" s="690" t="s">
        <v>8099</v>
      </c>
      <c r="G4321" s="685" t="s">
        <v>8100</v>
      </c>
      <c r="H4321" s="685" t="s">
        <v>1688</v>
      </c>
      <c r="I4321" s="685" t="s">
        <v>771</v>
      </c>
      <c r="J4321" s="843" t="s">
        <v>1688</v>
      </c>
      <c r="K4321" s="834">
        <v>4</v>
      </c>
      <c r="L4321" s="741">
        <v>12</v>
      </c>
      <c r="M4321" s="857">
        <v>60600</v>
      </c>
      <c r="N4321" s="831">
        <v>2</v>
      </c>
      <c r="O4321" s="741">
        <v>6</v>
      </c>
      <c r="P4321" s="696">
        <v>30000</v>
      </c>
    </row>
    <row r="4322" spans="1:16" s="770" customFormat="1" ht="36">
      <c r="A4322" s="729" t="s">
        <v>18648</v>
      </c>
      <c r="B4322" s="693" t="s">
        <v>7471</v>
      </c>
      <c r="C4322" s="667" t="s">
        <v>73</v>
      </c>
      <c r="D4322" s="693" t="s">
        <v>4111</v>
      </c>
      <c r="E4322" s="479">
        <v>3500</v>
      </c>
      <c r="F4322" s="690" t="s">
        <v>8101</v>
      </c>
      <c r="G4322" s="685" t="s">
        <v>8102</v>
      </c>
      <c r="H4322" s="685" t="s">
        <v>8103</v>
      </c>
      <c r="I4322" s="685" t="s">
        <v>7614</v>
      </c>
      <c r="J4322" s="843" t="s">
        <v>8103</v>
      </c>
      <c r="K4322" s="834">
        <v>4</v>
      </c>
      <c r="L4322" s="741">
        <v>4</v>
      </c>
      <c r="M4322" s="857">
        <v>18277.614852940471</v>
      </c>
      <c r="N4322" s="831"/>
      <c r="O4322" s="741"/>
      <c r="P4322" s="696"/>
    </row>
    <row r="4323" spans="1:16" s="770" customFormat="1" ht="24">
      <c r="A4323" s="729" t="s">
        <v>18648</v>
      </c>
      <c r="B4323" s="693" t="s">
        <v>7471</v>
      </c>
      <c r="C4323" s="667" t="s">
        <v>73</v>
      </c>
      <c r="D4323" s="693" t="s">
        <v>18303</v>
      </c>
      <c r="E4323" s="479">
        <v>7000</v>
      </c>
      <c r="F4323" s="690" t="s">
        <v>8104</v>
      </c>
      <c r="G4323" s="685" t="s">
        <v>8105</v>
      </c>
      <c r="H4323" s="685" t="s">
        <v>2244</v>
      </c>
      <c r="I4323" s="685" t="s">
        <v>771</v>
      </c>
      <c r="J4323" s="843" t="s">
        <v>2244</v>
      </c>
      <c r="K4323" s="834">
        <v>4</v>
      </c>
      <c r="L4323" s="741">
        <v>12</v>
      </c>
      <c r="M4323" s="857">
        <v>84940.27</v>
      </c>
      <c r="N4323" s="831">
        <v>2</v>
      </c>
      <c r="O4323" s="741">
        <v>6</v>
      </c>
      <c r="P4323" s="696">
        <v>42000</v>
      </c>
    </row>
    <row r="4324" spans="1:16" s="770" customFormat="1" ht="24">
      <c r="A4324" s="729" t="s">
        <v>18648</v>
      </c>
      <c r="B4324" s="693" t="s">
        <v>7471</v>
      </c>
      <c r="C4324" s="667" t="s">
        <v>73</v>
      </c>
      <c r="D4324" s="693" t="s">
        <v>18301</v>
      </c>
      <c r="E4324" s="479">
        <v>6000</v>
      </c>
      <c r="F4324" s="690" t="s">
        <v>8106</v>
      </c>
      <c r="G4324" s="685" t="s">
        <v>8107</v>
      </c>
      <c r="H4324" s="685" t="s">
        <v>4671</v>
      </c>
      <c r="I4324" s="685" t="s">
        <v>771</v>
      </c>
      <c r="J4324" s="843" t="s">
        <v>4671</v>
      </c>
      <c r="K4324" s="834">
        <v>2</v>
      </c>
      <c r="L4324" s="741">
        <v>2</v>
      </c>
      <c r="M4324" s="857">
        <v>21134.55485294047</v>
      </c>
      <c r="N4324" s="831"/>
      <c r="O4324" s="741"/>
      <c r="P4324" s="696"/>
    </row>
    <row r="4325" spans="1:16" s="770" customFormat="1" ht="24">
      <c r="A4325" s="729" t="s">
        <v>18648</v>
      </c>
      <c r="B4325" s="693" t="s">
        <v>7471</v>
      </c>
      <c r="C4325" s="667" t="s">
        <v>73</v>
      </c>
      <c r="D4325" s="693" t="s">
        <v>4185</v>
      </c>
      <c r="E4325" s="479">
        <v>2500</v>
      </c>
      <c r="F4325" s="690" t="s">
        <v>8108</v>
      </c>
      <c r="G4325" s="685" t="s">
        <v>8109</v>
      </c>
      <c r="H4325" s="685" t="s">
        <v>7474</v>
      </c>
      <c r="I4325" s="685" t="s">
        <v>3683</v>
      </c>
      <c r="J4325" s="843" t="s">
        <v>7474</v>
      </c>
      <c r="K4325" s="834">
        <v>4</v>
      </c>
      <c r="L4325" s="741">
        <v>10</v>
      </c>
      <c r="M4325" s="857">
        <v>30483.154852940468</v>
      </c>
      <c r="N4325" s="831"/>
      <c r="O4325" s="741"/>
      <c r="P4325" s="696"/>
    </row>
    <row r="4326" spans="1:16" s="770" customFormat="1" ht="24">
      <c r="A4326" s="729" t="s">
        <v>18648</v>
      </c>
      <c r="B4326" s="693" t="s">
        <v>7471</v>
      </c>
      <c r="C4326" s="667" t="s">
        <v>73</v>
      </c>
      <c r="D4326" s="693" t="s">
        <v>18303</v>
      </c>
      <c r="E4326" s="479">
        <v>7000</v>
      </c>
      <c r="F4326" s="690" t="s">
        <v>8110</v>
      </c>
      <c r="G4326" s="685" t="s">
        <v>8111</v>
      </c>
      <c r="H4326" s="685" t="s">
        <v>3289</v>
      </c>
      <c r="I4326" s="685" t="s">
        <v>771</v>
      </c>
      <c r="J4326" s="843" t="s">
        <v>3289</v>
      </c>
      <c r="K4326" s="834">
        <v>4</v>
      </c>
      <c r="L4326" s="741">
        <v>8</v>
      </c>
      <c r="M4326" s="857">
        <v>61627.78</v>
      </c>
      <c r="N4326" s="831">
        <v>2</v>
      </c>
      <c r="O4326" s="741">
        <v>6</v>
      </c>
      <c r="P4326" s="696">
        <v>54000</v>
      </c>
    </row>
    <row r="4327" spans="1:16" s="770" customFormat="1" ht="24">
      <c r="A4327" s="729" t="s">
        <v>18648</v>
      </c>
      <c r="B4327" s="693" t="s">
        <v>7471</v>
      </c>
      <c r="C4327" s="667" t="s">
        <v>73</v>
      </c>
      <c r="D4327" s="693" t="s">
        <v>4114</v>
      </c>
      <c r="E4327" s="479">
        <v>3500</v>
      </c>
      <c r="F4327" s="690" t="s">
        <v>8112</v>
      </c>
      <c r="G4327" s="685" t="s">
        <v>8113</v>
      </c>
      <c r="H4327" s="685" t="s">
        <v>4258</v>
      </c>
      <c r="I4327" s="685" t="s">
        <v>771</v>
      </c>
      <c r="J4327" s="843" t="s">
        <v>4258</v>
      </c>
      <c r="K4327" s="834">
        <v>4</v>
      </c>
      <c r="L4327" s="741">
        <v>12</v>
      </c>
      <c r="M4327" s="857">
        <v>42600</v>
      </c>
      <c r="N4327" s="831">
        <v>2</v>
      </c>
      <c r="O4327" s="741">
        <v>6</v>
      </c>
      <c r="P4327" s="696">
        <v>21000</v>
      </c>
    </row>
    <row r="4328" spans="1:16" s="770" customFormat="1" ht="24">
      <c r="A4328" s="729" t="s">
        <v>18648</v>
      </c>
      <c r="B4328" s="693" t="s">
        <v>7471</v>
      </c>
      <c r="C4328" s="667" t="s">
        <v>73</v>
      </c>
      <c r="D4328" s="693" t="s">
        <v>18303</v>
      </c>
      <c r="E4328" s="479">
        <v>7000</v>
      </c>
      <c r="F4328" s="690" t="s">
        <v>8114</v>
      </c>
      <c r="G4328" s="685" t="s">
        <v>8115</v>
      </c>
      <c r="H4328" s="685" t="s">
        <v>7483</v>
      </c>
      <c r="I4328" s="685" t="s">
        <v>771</v>
      </c>
      <c r="J4328" s="843" t="s">
        <v>7483</v>
      </c>
      <c r="K4328" s="834">
        <v>4</v>
      </c>
      <c r="L4328" s="741">
        <v>12</v>
      </c>
      <c r="M4328" s="857">
        <v>84600</v>
      </c>
      <c r="N4328" s="831">
        <v>2</v>
      </c>
      <c r="O4328" s="741">
        <v>6</v>
      </c>
      <c r="P4328" s="696">
        <v>42000</v>
      </c>
    </row>
    <row r="4329" spans="1:16" s="770" customFormat="1" ht="24">
      <c r="A4329" s="729" t="s">
        <v>18648</v>
      </c>
      <c r="B4329" s="693" t="s">
        <v>7471</v>
      </c>
      <c r="C4329" s="667" t="s">
        <v>73</v>
      </c>
      <c r="D4329" s="693" t="s">
        <v>4185</v>
      </c>
      <c r="E4329" s="479">
        <v>2500</v>
      </c>
      <c r="F4329" s="690" t="s">
        <v>8116</v>
      </c>
      <c r="G4329" s="685" t="s">
        <v>8117</v>
      </c>
      <c r="H4329" s="685" t="s">
        <v>7474</v>
      </c>
      <c r="I4329" s="685" t="s">
        <v>3683</v>
      </c>
      <c r="J4329" s="843" t="s">
        <v>7474</v>
      </c>
      <c r="K4329" s="834">
        <v>4</v>
      </c>
      <c r="L4329" s="741">
        <v>12</v>
      </c>
      <c r="M4329" s="857">
        <v>29928.57</v>
      </c>
      <c r="N4329" s="831">
        <v>1</v>
      </c>
      <c r="O4329" s="741">
        <v>1</v>
      </c>
      <c r="P4329" s="696">
        <v>5375</v>
      </c>
    </row>
    <row r="4330" spans="1:16" s="770" customFormat="1" ht="24">
      <c r="A4330" s="729" t="s">
        <v>18648</v>
      </c>
      <c r="B4330" s="693" t="s">
        <v>7471</v>
      </c>
      <c r="C4330" s="667" t="s">
        <v>73</v>
      </c>
      <c r="D4330" s="693" t="s">
        <v>18303</v>
      </c>
      <c r="E4330" s="479">
        <v>7000</v>
      </c>
      <c r="F4330" s="690" t="s">
        <v>8118</v>
      </c>
      <c r="G4330" s="685" t="s">
        <v>8119</v>
      </c>
      <c r="H4330" s="685" t="s">
        <v>1841</v>
      </c>
      <c r="I4330" s="685" t="s">
        <v>771</v>
      </c>
      <c r="J4330" s="843" t="s">
        <v>1841</v>
      </c>
      <c r="K4330" s="834">
        <v>4</v>
      </c>
      <c r="L4330" s="741">
        <v>12</v>
      </c>
      <c r="M4330" s="857">
        <v>84600</v>
      </c>
      <c r="N4330" s="831">
        <v>1</v>
      </c>
      <c r="O4330" s="741">
        <v>1</v>
      </c>
      <c r="P4330" s="696">
        <v>6027.78</v>
      </c>
    </row>
    <row r="4331" spans="1:16" s="770" customFormat="1" ht="24">
      <c r="A4331" s="729" t="s">
        <v>18648</v>
      </c>
      <c r="B4331" s="693" t="s">
        <v>7471</v>
      </c>
      <c r="C4331" s="667" t="s">
        <v>73</v>
      </c>
      <c r="D4331" s="693" t="s">
        <v>4185</v>
      </c>
      <c r="E4331" s="479">
        <v>2500</v>
      </c>
      <c r="F4331" s="690" t="s">
        <v>8120</v>
      </c>
      <c r="G4331" s="685" t="s">
        <v>8121</v>
      </c>
      <c r="H4331" s="685" t="s">
        <v>8122</v>
      </c>
      <c r="I4331" s="685" t="s">
        <v>771</v>
      </c>
      <c r="J4331" s="843" t="s">
        <v>8122</v>
      </c>
      <c r="K4331" s="834">
        <v>4</v>
      </c>
      <c r="L4331" s="741">
        <v>12</v>
      </c>
      <c r="M4331" s="857">
        <v>30600</v>
      </c>
      <c r="N4331" s="831">
        <v>2</v>
      </c>
      <c r="O4331" s="741">
        <v>6</v>
      </c>
      <c r="P4331" s="696">
        <v>15000</v>
      </c>
    </row>
    <row r="4332" spans="1:16" s="770" customFormat="1" ht="24">
      <c r="A4332" s="729" t="s">
        <v>18648</v>
      </c>
      <c r="B4332" s="693" t="s">
        <v>7471</v>
      </c>
      <c r="C4332" s="667" t="s">
        <v>73</v>
      </c>
      <c r="D4332" s="693" t="s">
        <v>18402</v>
      </c>
      <c r="E4332" s="479">
        <v>9000</v>
      </c>
      <c r="F4332" s="690" t="s">
        <v>8123</v>
      </c>
      <c r="G4332" s="685" t="s">
        <v>8124</v>
      </c>
      <c r="H4332" s="685" t="s">
        <v>7569</v>
      </c>
      <c r="I4332" s="685" t="s">
        <v>771</v>
      </c>
      <c r="J4332" s="843" t="s">
        <v>7569</v>
      </c>
      <c r="K4332" s="834">
        <v>4</v>
      </c>
      <c r="L4332" s="741">
        <v>12</v>
      </c>
      <c r="M4332" s="857">
        <v>108600</v>
      </c>
      <c r="N4332" s="831">
        <v>2</v>
      </c>
      <c r="O4332" s="741">
        <v>6</v>
      </c>
      <c r="P4332" s="696">
        <v>54000</v>
      </c>
    </row>
    <row r="4333" spans="1:16" s="770" customFormat="1" ht="24">
      <c r="A4333" s="729" t="s">
        <v>18648</v>
      </c>
      <c r="B4333" s="693" t="s">
        <v>7471</v>
      </c>
      <c r="C4333" s="667" t="s">
        <v>73</v>
      </c>
      <c r="D4333" s="693" t="s">
        <v>18346</v>
      </c>
      <c r="E4333" s="479">
        <v>7000</v>
      </c>
      <c r="F4333" s="690" t="s">
        <v>8125</v>
      </c>
      <c r="G4333" s="685" t="s">
        <v>8126</v>
      </c>
      <c r="H4333" s="685" t="s">
        <v>7606</v>
      </c>
      <c r="I4333" s="685" t="s">
        <v>771</v>
      </c>
      <c r="J4333" s="843" t="s">
        <v>7606</v>
      </c>
      <c r="K4333" s="834">
        <v>4</v>
      </c>
      <c r="L4333" s="741">
        <v>12</v>
      </c>
      <c r="M4333" s="857">
        <v>84600</v>
      </c>
      <c r="N4333" s="831">
        <v>2</v>
      </c>
      <c r="O4333" s="741">
        <v>6</v>
      </c>
      <c r="P4333" s="696">
        <v>42000</v>
      </c>
    </row>
    <row r="4334" spans="1:16" s="770" customFormat="1" ht="24">
      <c r="A4334" s="729" t="s">
        <v>18648</v>
      </c>
      <c r="B4334" s="693" t="s">
        <v>7471</v>
      </c>
      <c r="C4334" s="667" t="s">
        <v>73</v>
      </c>
      <c r="D4334" s="693" t="s">
        <v>11751</v>
      </c>
      <c r="E4334" s="479">
        <v>9000</v>
      </c>
      <c r="F4334" s="690" t="s">
        <v>6384</v>
      </c>
      <c r="G4334" s="685" t="s">
        <v>8127</v>
      </c>
      <c r="H4334" s="685" t="s">
        <v>824</v>
      </c>
      <c r="I4334" s="685" t="s">
        <v>771</v>
      </c>
      <c r="J4334" s="843" t="s">
        <v>824</v>
      </c>
      <c r="K4334" s="834">
        <v>1</v>
      </c>
      <c r="L4334" s="741">
        <v>3</v>
      </c>
      <c r="M4334" s="857">
        <v>31700</v>
      </c>
      <c r="N4334" s="831">
        <v>2</v>
      </c>
      <c r="O4334" s="741">
        <v>6</v>
      </c>
      <c r="P4334" s="696">
        <v>54000</v>
      </c>
    </row>
    <row r="4335" spans="1:16" s="770" customFormat="1" ht="24">
      <c r="A4335" s="729" t="s">
        <v>18648</v>
      </c>
      <c r="B4335" s="693" t="s">
        <v>7471</v>
      </c>
      <c r="C4335" s="667" t="s">
        <v>73</v>
      </c>
      <c r="D4335" s="693" t="s">
        <v>4114</v>
      </c>
      <c r="E4335" s="479">
        <v>3500</v>
      </c>
      <c r="F4335" s="690" t="s">
        <v>8128</v>
      </c>
      <c r="G4335" s="685" t="s">
        <v>8129</v>
      </c>
      <c r="H4335" s="685" t="s">
        <v>4258</v>
      </c>
      <c r="I4335" s="685" t="s">
        <v>771</v>
      </c>
      <c r="J4335" s="843" t="s">
        <v>4258</v>
      </c>
      <c r="K4335" s="834">
        <v>4</v>
      </c>
      <c r="L4335" s="741">
        <v>12</v>
      </c>
      <c r="M4335" s="857">
        <v>40087.4</v>
      </c>
      <c r="N4335" s="831">
        <v>2</v>
      </c>
      <c r="O4335" s="741">
        <v>6</v>
      </c>
      <c r="P4335" s="696">
        <v>19743</v>
      </c>
    </row>
    <row r="4336" spans="1:16" s="770" customFormat="1">
      <c r="A4336" s="729" t="s">
        <v>18648</v>
      </c>
      <c r="B4336" s="693" t="s">
        <v>7471</v>
      </c>
      <c r="C4336" s="667" t="s">
        <v>73</v>
      </c>
      <c r="D4336" s="693" t="s">
        <v>18303</v>
      </c>
      <c r="E4336" s="479">
        <v>7000</v>
      </c>
      <c r="F4336" s="690" t="s">
        <v>8130</v>
      </c>
      <c r="G4336" s="685" t="s">
        <v>8131</v>
      </c>
      <c r="H4336" s="685" t="s">
        <v>816</v>
      </c>
      <c r="I4336" s="685" t="s">
        <v>771</v>
      </c>
      <c r="J4336" s="843" t="s">
        <v>816</v>
      </c>
      <c r="K4336" s="834">
        <v>2</v>
      </c>
      <c r="L4336" s="741">
        <v>5</v>
      </c>
      <c r="M4336" s="857">
        <v>35300</v>
      </c>
      <c r="N4336" s="831">
        <v>2</v>
      </c>
      <c r="O4336" s="741">
        <v>6</v>
      </c>
      <c r="P4336" s="696">
        <v>42000</v>
      </c>
    </row>
    <row r="4337" spans="1:16" s="770" customFormat="1" ht="24">
      <c r="A4337" s="729" t="s">
        <v>18648</v>
      </c>
      <c r="B4337" s="583" t="s">
        <v>7484</v>
      </c>
      <c r="C4337" s="667" t="s">
        <v>73</v>
      </c>
      <c r="D4337" s="693" t="s">
        <v>1688</v>
      </c>
      <c r="E4337" s="479">
        <v>5000</v>
      </c>
      <c r="F4337" s="690" t="s">
        <v>8132</v>
      </c>
      <c r="G4337" s="685" t="s">
        <v>8133</v>
      </c>
      <c r="H4337" s="685" t="s">
        <v>1688</v>
      </c>
      <c r="I4337" s="685" t="s">
        <v>771</v>
      </c>
      <c r="J4337" s="843" t="s">
        <v>1688</v>
      </c>
      <c r="K4337" s="834">
        <v>1</v>
      </c>
      <c r="L4337" s="741">
        <v>8</v>
      </c>
      <c r="M4337" s="857">
        <v>39566.67</v>
      </c>
      <c r="N4337" s="831">
        <v>2</v>
      </c>
      <c r="O4337" s="741">
        <v>6</v>
      </c>
      <c r="P4337" s="696">
        <v>30000</v>
      </c>
    </row>
    <row r="4338" spans="1:16" s="770" customFormat="1" ht="24">
      <c r="A4338" s="729" t="s">
        <v>18648</v>
      </c>
      <c r="B4338" s="693" t="s">
        <v>7471</v>
      </c>
      <c r="C4338" s="667" t="s">
        <v>73</v>
      </c>
      <c r="D4338" s="693" t="s">
        <v>18403</v>
      </c>
      <c r="E4338" s="479">
        <v>12000</v>
      </c>
      <c r="F4338" s="690" t="s">
        <v>8134</v>
      </c>
      <c r="G4338" s="685" t="s">
        <v>8135</v>
      </c>
      <c r="H4338" s="685" t="s">
        <v>2244</v>
      </c>
      <c r="I4338" s="685" t="s">
        <v>7524</v>
      </c>
      <c r="J4338" s="843" t="s">
        <v>2244</v>
      </c>
      <c r="K4338" s="834">
        <v>4</v>
      </c>
      <c r="L4338" s="741">
        <v>4</v>
      </c>
      <c r="M4338" s="857">
        <v>49417.884852940471</v>
      </c>
      <c r="N4338" s="831"/>
      <c r="O4338" s="741"/>
      <c r="P4338" s="696"/>
    </row>
    <row r="4339" spans="1:16" s="770" customFormat="1" ht="24">
      <c r="A4339" s="729" t="s">
        <v>18648</v>
      </c>
      <c r="B4339" s="693" t="s">
        <v>7471</v>
      </c>
      <c r="C4339" s="667" t="s">
        <v>73</v>
      </c>
      <c r="D4339" s="693" t="s">
        <v>18303</v>
      </c>
      <c r="E4339" s="479">
        <v>7000</v>
      </c>
      <c r="F4339" s="690" t="s">
        <v>8136</v>
      </c>
      <c r="G4339" s="685" t="s">
        <v>8137</v>
      </c>
      <c r="H4339" s="685" t="s">
        <v>2244</v>
      </c>
      <c r="I4339" s="685" t="s">
        <v>771</v>
      </c>
      <c r="J4339" s="843" t="s">
        <v>2244</v>
      </c>
      <c r="K4339" s="834">
        <v>4</v>
      </c>
      <c r="L4339" s="741">
        <v>12</v>
      </c>
      <c r="M4339" s="857">
        <v>80599.360000000001</v>
      </c>
      <c r="N4339" s="831">
        <v>2</v>
      </c>
      <c r="O4339" s="741">
        <v>6</v>
      </c>
      <c r="P4339" s="696">
        <v>42000</v>
      </c>
    </row>
    <row r="4340" spans="1:16" s="770" customFormat="1" ht="24">
      <c r="A4340" s="729" t="s">
        <v>18648</v>
      </c>
      <c r="B4340" s="693" t="s">
        <v>7471</v>
      </c>
      <c r="C4340" s="667" t="s">
        <v>73</v>
      </c>
      <c r="D4340" s="693" t="s">
        <v>18404</v>
      </c>
      <c r="E4340" s="479">
        <v>4000</v>
      </c>
      <c r="F4340" s="690" t="s">
        <v>8138</v>
      </c>
      <c r="G4340" s="685" t="s">
        <v>8139</v>
      </c>
      <c r="H4340" s="685" t="s">
        <v>7621</v>
      </c>
      <c r="I4340" s="685" t="s">
        <v>771</v>
      </c>
      <c r="J4340" s="843" t="s">
        <v>7621</v>
      </c>
      <c r="K4340" s="834">
        <v>4</v>
      </c>
      <c r="L4340" s="741">
        <v>12</v>
      </c>
      <c r="M4340" s="857">
        <v>45730</v>
      </c>
      <c r="N4340" s="831">
        <v>2</v>
      </c>
      <c r="O4340" s="741">
        <v>6</v>
      </c>
      <c r="P4340" s="696">
        <v>24000</v>
      </c>
    </row>
    <row r="4341" spans="1:16" s="770" customFormat="1" ht="24">
      <c r="A4341" s="729" t="s">
        <v>18648</v>
      </c>
      <c r="B4341" s="693" t="s">
        <v>7471</v>
      </c>
      <c r="C4341" s="667" t="s">
        <v>73</v>
      </c>
      <c r="D4341" s="693" t="s">
        <v>18405</v>
      </c>
      <c r="E4341" s="479">
        <v>5000</v>
      </c>
      <c r="F4341" s="690" t="s">
        <v>8140</v>
      </c>
      <c r="G4341" s="685" t="s">
        <v>8141</v>
      </c>
      <c r="H4341" s="685" t="s">
        <v>816</v>
      </c>
      <c r="I4341" s="685" t="s">
        <v>771</v>
      </c>
      <c r="J4341" s="843" t="s">
        <v>816</v>
      </c>
      <c r="K4341" s="834"/>
      <c r="L4341" s="741"/>
      <c r="M4341" s="857"/>
      <c r="N4341" s="831">
        <v>2</v>
      </c>
      <c r="O4341" s="741">
        <v>6</v>
      </c>
      <c r="P4341" s="696">
        <v>29833.33</v>
      </c>
    </row>
    <row r="4342" spans="1:16" s="770" customFormat="1" ht="72">
      <c r="A4342" s="729" t="s">
        <v>18648</v>
      </c>
      <c r="B4342" s="693" t="s">
        <v>7471</v>
      </c>
      <c r="C4342" s="667" t="s">
        <v>73</v>
      </c>
      <c r="D4342" s="693" t="s">
        <v>18406</v>
      </c>
      <c r="E4342" s="479">
        <v>3000</v>
      </c>
      <c r="F4342" s="690" t="s">
        <v>8142</v>
      </c>
      <c r="G4342" s="685" t="s">
        <v>8143</v>
      </c>
      <c r="H4342" s="685" t="s">
        <v>8144</v>
      </c>
      <c r="I4342" s="685" t="s">
        <v>7491</v>
      </c>
      <c r="J4342" s="843" t="s">
        <v>18785</v>
      </c>
      <c r="K4342" s="834">
        <v>4</v>
      </c>
      <c r="L4342" s="741">
        <v>12</v>
      </c>
      <c r="M4342" s="857">
        <v>36600</v>
      </c>
      <c r="N4342" s="831">
        <v>2</v>
      </c>
      <c r="O4342" s="741">
        <v>6</v>
      </c>
      <c r="P4342" s="696">
        <v>18000</v>
      </c>
    </row>
    <row r="4343" spans="1:16" s="770" customFormat="1" ht="24">
      <c r="A4343" s="729" t="s">
        <v>18648</v>
      </c>
      <c r="B4343" s="693" t="s">
        <v>7471</v>
      </c>
      <c r="C4343" s="667" t="s">
        <v>73</v>
      </c>
      <c r="D4343" s="693" t="s">
        <v>1688</v>
      </c>
      <c r="E4343" s="479">
        <v>7000</v>
      </c>
      <c r="F4343" s="690" t="s">
        <v>8145</v>
      </c>
      <c r="G4343" s="685" t="s">
        <v>8146</v>
      </c>
      <c r="H4343" s="685" t="s">
        <v>1688</v>
      </c>
      <c r="I4343" s="685" t="s">
        <v>771</v>
      </c>
      <c r="J4343" s="843" t="s">
        <v>1688</v>
      </c>
      <c r="K4343" s="834">
        <v>1</v>
      </c>
      <c r="L4343" s="741">
        <v>6</v>
      </c>
      <c r="M4343" s="857">
        <v>40378.994852940472</v>
      </c>
      <c r="N4343" s="831"/>
      <c r="O4343" s="741"/>
      <c r="P4343" s="696"/>
    </row>
    <row r="4344" spans="1:16" s="770" customFormat="1" ht="24">
      <c r="A4344" s="729" t="s">
        <v>18648</v>
      </c>
      <c r="B4344" s="693" t="s">
        <v>7471</v>
      </c>
      <c r="C4344" s="667" t="s">
        <v>73</v>
      </c>
      <c r="D4344" s="693" t="s">
        <v>18303</v>
      </c>
      <c r="E4344" s="479">
        <v>7000</v>
      </c>
      <c r="F4344" s="690" t="s">
        <v>8147</v>
      </c>
      <c r="G4344" s="685" t="s">
        <v>8148</v>
      </c>
      <c r="H4344" s="685" t="s">
        <v>3289</v>
      </c>
      <c r="I4344" s="685" t="s">
        <v>771</v>
      </c>
      <c r="J4344" s="843" t="s">
        <v>3289</v>
      </c>
      <c r="K4344" s="834">
        <v>4</v>
      </c>
      <c r="L4344" s="741">
        <v>12</v>
      </c>
      <c r="M4344" s="857">
        <v>84596.67</v>
      </c>
      <c r="N4344" s="831">
        <v>2</v>
      </c>
      <c r="O4344" s="741">
        <v>6</v>
      </c>
      <c r="P4344" s="696">
        <v>42000</v>
      </c>
    </row>
    <row r="4345" spans="1:16" s="770" customFormat="1" ht="24">
      <c r="A4345" s="729" t="s">
        <v>18648</v>
      </c>
      <c r="B4345" s="583" t="s">
        <v>7484</v>
      </c>
      <c r="C4345" s="667" t="s">
        <v>73</v>
      </c>
      <c r="D4345" s="693" t="s">
        <v>18407</v>
      </c>
      <c r="E4345" s="479">
        <v>3500</v>
      </c>
      <c r="F4345" s="690" t="s">
        <v>8149</v>
      </c>
      <c r="G4345" s="685" t="s">
        <v>8150</v>
      </c>
      <c r="H4345" s="685" t="s">
        <v>1013</v>
      </c>
      <c r="I4345" s="685" t="s">
        <v>802</v>
      </c>
      <c r="J4345" s="843" t="s">
        <v>5323</v>
      </c>
      <c r="K4345" s="834">
        <v>1</v>
      </c>
      <c r="L4345" s="741">
        <v>12</v>
      </c>
      <c r="M4345" s="857">
        <v>42600</v>
      </c>
      <c r="N4345" s="831">
        <v>2</v>
      </c>
      <c r="O4345" s="741">
        <v>6</v>
      </c>
      <c r="P4345" s="696">
        <v>21000</v>
      </c>
    </row>
    <row r="4346" spans="1:16" s="770" customFormat="1" ht="24">
      <c r="A4346" s="729" t="s">
        <v>18648</v>
      </c>
      <c r="B4346" s="693" t="s">
        <v>7471</v>
      </c>
      <c r="C4346" s="667" t="s">
        <v>73</v>
      </c>
      <c r="D4346" s="693" t="s">
        <v>18408</v>
      </c>
      <c r="E4346" s="479">
        <v>7500</v>
      </c>
      <c r="F4346" s="690" t="s">
        <v>8151</v>
      </c>
      <c r="G4346" s="685" t="s">
        <v>8152</v>
      </c>
      <c r="H4346" s="685" t="s">
        <v>920</v>
      </c>
      <c r="I4346" s="685" t="s">
        <v>771</v>
      </c>
      <c r="J4346" s="843" t="s">
        <v>920</v>
      </c>
      <c r="K4346" s="834">
        <v>2</v>
      </c>
      <c r="L4346" s="741">
        <v>5</v>
      </c>
      <c r="M4346" s="857">
        <v>34300</v>
      </c>
      <c r="N4346" s="831">
        <v>2</v>
      </c>
      <c r="O4346" s="741">
        <v>3</v>
      </c>
      <c r="P4346" s="696">
        <v>19625</v>
      </c>
    </row>
    <row r="4347" spans="1:16" s="770" customFormat="1" ht="24">
      <c r="A4347" s="729" t="s">
        <v>18648</v>
      </c>
      <c r="B4347" s="693" t="s">
        <v>7471</v>
      </c>
      <c r="C4347" s="667" t="s">
        <v>73</v>
      </c>
      <c r="D4347" s="693" t="s">
        <v>18303</v>
      </c>
      <c r="E4347" s="479">
        <v>7000</v>
      </c>
      <c r="F4347" s="690" t="s">
        <v>8153</v>
      </c>
      <c r="G4347" s="685" t="s">
        <v>8154</v>
      </c>
      <c r="H4347" s="685" t="s">
        <v>7569</v>
      </c>
      <c r="I4347" s="685" t="s">
        <v>771</v>
      </c>
      <c r="J4347" s="843" t="s">
        <v>7569</v>
      </c>
      <c r="K4347" s="834">
        <v>4</v>
      </c>
      <c r="L4347" s="741">
        <v>12</v>
      </c>
      <c r="M4347" s="857">
        <v>84600</v>
      </c>
      <c r="N4347" s="831">
        <v>2</v>
      </c>
      <c r="O4347" s="741">
        <v>6</v>
      </c>
      <c r="P4347" s="696">
        <v>42000</v>
      </c>
    </row>
    <row r="4348" spans="1:16" s="770" customFormat="1" ht="24">
      <c r="A4348" s="729" t="s">
        <v>18648</v>
      </c>
      <c r="B4348" s="693" t="s">
        <v>7471</v>
      </c>
      <c r="C4348" s="667" t="s">
        <v>73</v>
      </c>
      <c r="D4348" s="693" t="s">
        <v>18301</v>
      </c>
      <c r="E4348" s="479">
        <v>6000</v>
      </c>
      <c r="F4348" s="690" t="s">
        <v>8155</v>
      </c>
      <c r="G4348" s="685" t="s">
        <v>8156</v>
      </c>
      <c r="H4348" s="685" t="s">
        <v>7483</v>
      </c>
      <c r="I4348" s="685" t="s">
        <v>771</v>
      </c>
      <c r="J4348" s="843" t="s">
        <v>7483</v>
      </c>
      <c r="K4348" s="834">
        <v>4</v>
      </c>
      <c r="L4348" s="741">
        <v>12</v>
      </c>
      <c r="M4348" s="857">
        <v>72600</v>
      </c>
      <c r="N4348" s="831">
        <v>2</v>
      </c>
      <c r="O4348" s="741">
        <v>6</v>
      </c>
      <c r="P4348" s="696">
        <v>36000</v>
      </c>
    </row>
    <row r="4349" spans="1:16" s="770" customFormat="1" ht="24">
      <c r="A4349" s="729" t="s">
        <v>18648</v>
      </c>
      <c r="B4349" s="693" t="s">
        <v>7471</v>
      </c>
      <c r="C4349" s="667" t="s">
        <v>73</v>
      </c>
      <c r="D4349" s="693" t="s">
        <v>18409</v>
      </c>
      <c r="E4349" s="479">
        <v>5500</v>
      </c>
      <c r="F4349" s="690" t="s">
        <v>8157</v>
      </c>
      <c r="G4349" s="685" t="s">
        <v>8158</v>
      </c>
      <c r="H4349" s="685" t="s">
        <v>888</v>
      </c>
      <c r="I4349" s="685" t="s">
        <v>771</v>
      </c>
      <c r="J4349" s="843" t="s">
        <v>888</v>
      </c>
      <c r="K4349" s="834">
        <v>2</v>
      </c>
      <c r="L4349" s="741">
        <v>5</v>
      </c>
      <c r="M4349" s="857">
        <v>27800</v>
      </c>
      <c r="N4349" s="831">
        <v>2</v>
      </c>
      <c r="O4349" s="741">
        <v>6</v>
      </c>
      <c r="P4349" s="696">
        <v>33000</v>
      </c>
    </row>
    <row r="4350" spans="1:16" s="770" customFormat="1" ht="24">
      <c r="A4350" s="729" t="s">
        <v>18648</v>
      </c>
      <c r="B4350" s="693" t="s">
        <v>7471</v>
      </c>
      <c r="C4350" s="667" t="s">
        <v>73</v>
      </c>
      <c r="D4350" s="693" t="s">
        <v>18410</v>
      </c>
      <c r="E4350" s="479">
        <v>5500</v>
      </c>
      <c r="F4350" s="690" t="s">
        <v>8159</v>
      </c>
      <c r="G4350" s="685" t="s">
        <v>8160</v>
      </c>
      <c r="H4350" s="685" t="s">
        <v>4258</v>
      </c>
      <c r="I4350" s="685" t="s">
        <v>771</v>
      </c>
      <c r="J4350" s="843" t="s">
        <v>4258</v>
      </c>
      <c r="K4350" s="834">
        <v>4</v>
      </c>
      <c r="L4350" s="741">
        <v>12</v>
      </c>
      <c r="M4350" s="857">
        <v>66600</v>
      </c>
      <c r="N4350" s="831">
        <v>2</v>
      </c>
      <c r="O4350" s="741">
        <v>6</v>
      </c>
      <c r="P4350" s="696">
        <v>33000</v>
      </c>
    </row>
    <row r="4351" spans="1:16" s="770" customFormat="1" ht="72">
      <c r="A4351" s="729" t="s">
        <v>18648</v>
      </c>
      <c r="B4351" s="693" t="s">
        <v>7471</v>
      </c>
      <c r="C4351" s="667" t="s">
        <v>73</v>
      </c>
      <c r="D4351" s="693" t="s">
        <v>18411</v>
      </c>
      <c r="E4351" s="479">
        <v>7000</v>
      </c>
      <c r="F4351" s="690" t="s">
        <v>8161</v>
      </c>
      <c r="G4351" s="685" t="s">
        <v>8162</v>
      </c>
      <c r="H4351" s="685" t="s">
        <v>1688</v>
      </c>
      <c r="I4351" s="685" t="s">
        <v>771</v>
      </c>
      <c r="J4351" s="843" t="s">
        <v>1688</v>
      </c>
      <c r="K4351" s="834">
        <v>4</v>
      </c>
      <c r="L4351" s="741">
        <v>12</v>
      </c>
      <c r="M4351" s="857">
        <v>84600</v>
      </c>
      <c r="N4351" s="831">
        <v>2</v>
      </c>
      <c r="O4351" s="741">
        <v>6</v>
      </c>
      <c r="P4351" s="696">
        <v>42000</v>
      </c>
    </row>
    <row r="4352" spans="1:16" s="770" customFormat="1" ht="24">
      <c r="A4352" s="729" t="s">
        <v>18648</v>
      </c>
      <c r="B4352" s="693" t="s">
        <v>7471</v>
      </c>
      <c r="C4352" s="667" t="s">
        <v>73</v>
      </c>
      <c r="D4352" s="693" t="s">
        <v>18309</v>
      </c>
      <c r="E4352" s="479">
        <v>8000</v>
      </c>
      <c r="F4352" s="690" t="s">
        <v>8163</v>
      </c>
      <c r="G4352" s="685" t="s">
        <v>8164</v>
      </c>
      <c r="H4352" s="685" t="s">
        <v>2244</v>
      </c>
      <c r="I4352" s="685" t="s">
        <v>771</v>
      </c>
      <c r="J4352" s="843" t="s">
        <v>2244</v>
      </c>
      <c r="K4352" s="834">
        <v>4</v>
      </c>
      <c r="L4352" s="741">
        <v>12</v>
      </c>
      <c r="M4352" s="857">
        <v>96600</v>
      </c>
      <c r="N4352" s="831">
        <v>2</v>
      </c>
      <c r="O4352" s="741">
        <v>6</v>
      </c>
      <c r="P4352" s="696">
        <v>48000</v>
      </c>
    </row>
    <row r="4353" spans="1:16" s="770" customFormat="1" ht="24">
      <c r="A4353" s="729" t="s">
        <v>18648</v>
      </c>
      <c r="B4353" s="693" t="s">
        <v>7471</v>
      </c>
      <c r="C4353" s="667" t="s">
        <v>73</v>
      </c>
      <c r="D4353" s="693" t="s">
        <v>18309</v>
      </c>
      <c r="E4353" s="479">
        <v>8000</v>
      </c>
      <c r="F4353" s="690" t="s">
        <v>8165</v>
      </c>
      <c r="G4353" s="685" t="s">
        <v>8166</v>
      </c>
      <c r="H4353" s="685" t="s">
        <v>7483</v>
      </c>
      <c r="I4353" s="685" t="s">
        <v>7524</v>
      </c>
      <c r="J4353" s="843" t="s">
        <v>7483</v>
      </c>
      <c r="K4353" s="834">
        <v>4</v>
      </c>
      <c r="L4353" s="741">
        <v>12</v>
      </c>
      <c r="M4353" s="857">
        <v>96600</v>
      </c>
      <c r="N4353" s="831">
        <v>2</v>
      </c>
      <c r="O4353" s="741">
        <v>6</v>
      </c>
      <c r="P4353" s="696">
        <v>48000</v>
      </c>
    </row>
    <row r="4354" spans="1:16" s="770" customFormat="1" ht="24">
      <c r="A4354" s="729" t="s">
        <v>18648</v>
      </c>
      <c r="B4354" s="693" t="s">
        <v>7471</v>
      </c>
      <c r="C4354" s="667" t="s">
        <v>73</v>
      </c>
      <c r="D4354" s="693" t="s">
        <v>18310</v>
      </c>
      <c r="E4354" s="479">
        <v>6000</v>
      </c>
      <c r="F4354" s="690" t="s">
        <v>8167</v>
      </c>
      <c r="G4354" s="685" t="s">
        <v>8168</v>
      </c>
      <c r="H4354" s="685" t="s">
        <v>1688</v>
      </c>
      <c r="I4354" s="685" t="s">
        <v>771</v>
      </c>
      <c r="J4354" s="843" t="s">
        <v>1688</v>
      </c>
      <c r="K4354" s="834">
        <v>4</v>
      </c>
      <c r="L4354" s="741">
        <v>12</v>
      </c>
      <c r="M4354" s="857">
        <v>72600</v>
      </c>
      <c r="N4354" s="831">
        <v>2</v>
      </c>
      <c r="O4354" s="741">
        <v>6</v>
      </c>
      <c r="P4354" s="696">
        <v>36000</v>
      </c>
    </row>
    <row r="4355" spans="1:16" s="770" customFormat="1" ht="36">
      <c r="A4355" s="729" t="s">
        <v>18648</v>
      </c>
      <c r="B4355" s="693" t="s">
        <v>7471</v>
      </c>
      <c r="C4355" s="667" t="s">
        <v>73</v>
      </c>
      <c r="D4355" s="693" t="s">
        <v>17850</v>
      </c>
      <c r="E4355" s="479">
        <v>4000</v>
      </c>
      <c r="F4355" s="690" t="s">
        <v>8169</v>
      </c>
      <c r="G4355" s="685" t="s">
        <v>8170</v>
      </c>
      <c r="H4355" s="685" t="s">
        <v>8171</v>
      </c>
      <c r="I4355" s="685" t="s">
        <v>771</v>
      </c>
      <c r="J4355" s="843" t="s">
        <v>8171</v>
      </c>
      <c r="K4355" s="834">
        <v>4</v>
      </c>
      <c r="L4355" s="741">
        <v>6</v>
      </c>
      <c r="M4355" s="857">
        <v>30995.66485294047</v>
      </c>
      <c r="N4355" s="831"/>
      <c r="O4355" s="741"/>
      <c r="P4355" s="696"/>
    </row>
    <row r="4356" spans="1:16" s="770" customFormat="1" ht="24">
      <c r="A4356" s="729" t="s">
        <v>18648</v>
      </c>
      <c r="B4356" s="583" t="s">
        <v>7484</v>
      </c>
      <c r="C4356" s="667" t="s">
        <v>73</v>
      </c>
      <c r="D4356" s="693" t="s">
        <v>18412</v>
      </c>
      <c r="E4356" s="479">
        <v>4500</v>
      </c>
      <c r="F4356" s="690" t="s">
        <v>8172</v>
      </c>
      <c r="G4356" s="685" t="s">
        <v>8173</v>
      </c>
      <c r="H4356" s="685" t="s">
        <v>1119</v>
      </c>
      <c r="I4356" s="685" t="s">
        <v>771</v>
      </c>
      <c r="J4356" s="843" t="s">
        <v>1119</v>
      </c>
      <c r="K4356" s="834">
        <v>2</v>
      </c>
      <c r="L4356" s="741">
        <v>5</v>
      </c>
      <c r="M4356" s="857">
        <v>22800</v>
      </c>
      <c r="N4356" s="831">
        <v>2</v>
      </c>
      <c r="O4356" s="741">
        <v>6</v>
      </c>
      <c r="P4356" s="696">
        <v>27000</v>
      </c>
    </row>
    <row r="4357" spans="1:16" s="770" customFormat="1" ht="48">
      <c r="A4357" s="729" t="s">
        <v>18648</v>
      </c>
      <c r="B4357" s="583" t="s">
        <v>7484</v>
      </c>
      <c r="C4357" s="667" t="s">
        <v>73</v>
      </c>
      <c r="D4357" s="693" t="s">
        <v>18413</v>
      </c>
      <c r="E4357" s="479">
        <v>5000</v>
      </c>
      <c r="F4357" s="690" t="s">
        <v>8174</v>
      </c>
      <c r="G4357" s="685" t="s">
        <v>8175</v>
      </c>
      <c r="H4357" s="685" t="s">
        <v>1688</v>
      </c>
      <c r="I4357" s="685" t="s">
        <v>771</v>
      </c>
      <c r="J4357" s="843" t="s">
        <v>1688</v>
      </c>
      <c r="K4357" s="834">
        <v>2</v>
      </c>
      <c r="L4357" s="741">
        <v>12</v>
      </c>
      <c r="M4357" s="857">
        <v>60600</v>
      </c>
      <c r="N4357" s="831">
        <v>1</v>
      </c>
      <c r="O4357" s="741">
        <v>1</v>
      </c>
      <c r="P4357" s="696">
        <v>10472.219999999999</v>
      </c>
    </row>
    <row r="4358" spans="1:16" s="770" customFormat="1" ht="24">
      <c r="A4358" s="729" t="s">
        <v>18648</v>
      </c>
      <c r="B4358" s="693" t="s">
        <v>7471</v>
      </c>
      <c r="C4358" s="667" t="s">
        <v>73</v>
      </c>
      <c r="D4358" s="693" t="s">
        <v>18307</v>
      </c>
      <c r="E4358" s="479">
        <v>8000</v>
      </c>
      <c r="F4358" s="690" t="s">
        <v>8176</v>
      </c>
      <c r="G4358" s="685" t="s">
        <v>8177</v>
      </c>
      <c r="H4358" s="685" t="s">
        <v>7483</v>
      </c>
      <c r="I4358" s="685" t="s">
        <v>771</v>
      </c>
      <c r="J4358" s="843" t="s">
        <v>7483</v>
      </c>
      <c r="K4358" s="834">
        <v>4</v>
      </c>
      <c r="L4358" s="741">
        <v>12</v>
      </c>
      <c r="M4358" s="857">
        <v>96600</v>
      </c>
      <c r="N4358" s="831">
        <v>2</v>
      </c>
      <c r="O4358" s="741">
        <v>6</v>
      </c>
      <c r="P4358" s="696">
        <v>48000</v>
      </c>
    </row>
    <row r="4359" spans="1:16" s="770" customFormat="1" ht="24">
      <c r="A4359" s="729" t="s">
        <v>18648</v>
      </c>
      <c r="B4359" s="693" t="s">
        <v>7471</v>
      </c>
      <c r="C4359" s="667" t="s">
        <v>73</v>
      </c>
      <c r="D4359" s="693" t="s">
        <v>18304</v>
      </c>
      <c r="E4359" s="479">
        <v>9000</v>
      </c>
      <c r="F4359" s="690" t="s">
        <v>8178</v>
      </c>
      <c r="G4359" s="685" t="s">
        <v>8179</v>
      </c>
      <c r="H4359" s="685" t="s">
        <v>7606</v>
      </c>
      <c r="I4359" s="685" t="s">
        <v>771</v>
      </c>
      <c r="J4359" s="843" t="s">
        <v>7606</v>
      </c>
      <c r="K4359" s="834">
        <v>4</v>
      </c>
      <c r="L4359" s="741">
        <v>12</v>
      </c>
      <c r="M4359" s="857">
        <v>108600</v>
      </c>
      <c r="N4359" s="831">
        <v>2</v>
      </c>
      <c r="O4359" s="741">
        <v>6</v>
      </c>
      <c r="P4359" s="696">
        <v>54000</v>
      </c>
    </row>
    <row r="4360" spans="1:16" s="770" customFormat="1" ht="24">
      <c r="A4360" s="729" t="s">
        <v>18648</v>
      </c>
      <c r="B4360" s="693" t="s">
        <v>7471</v>
      </c>
      <c r="C4360" s="667" t="s">
        <v>73</v>
      </c>
      <c r="D4360" s="693" t="s">
        <v>18414</v>
      </c>
      <c r="E4360" s="479">
        <v>7500</v>
      </c>
      <c r="F4360" s="690" t="s">
        <v>8180</v>
      </c>
      <c r="G4360" s="685" t="s">
        <v>8181</v>
      </c>
      <c r="H4360" s="685" t="s">
        <v>1688</v>
      </c>
      <c r="I4360" s="685" t="s">
        <v>771</v>
      </c>
      <c r="J4360" s="843" t="s">
        <v>1688</v>
      </c>
      <c r="K4360" s="834">
        <v>4</v>
      </c>
      <c r="L4360" s="741">
        <v>9</v>
      </c>
      <c r="M4360" s="857">
        <v>70258.33</v>
      </c>
      <c r="N4360" s="831">
        <v>2</v>
      </c>
      <c r="O4360" s="741">
        <v>6</v>
      </c>
      <c r="P4360" s="696">
        <v>54000</v>
      </c>
    </row>
    <row r="4361" spans="1:16" s="770" customFormat="1" ht="24">
      <c r="A4361" s="729" t="s">
        <v>18648</v>
      </c>
      <c r="B4361" s="693" t="s">
        <v>7471</v>
      </c>
      <c r="C4361" s="667" t="s">
        <v>73</v>
      </c>
      <c r="D4361" s="693" t="s">
        <v>18307</v>
      </c>
      <c r="E4361" s="479">
        <v>8000</v>
      </c>
      <c r="F4361" s="690" t="s">
        <v>8182</v>
      </c>
      <c r="G4361" s="685" t="s">
        <v>8183</v>
      </c>
      <c r="H4361" s="685" t="s">
        <v>7552</v>
      </c>
      <c r="I4361" s="685" t="s">
        <v>771</v>
      </c>
      <c r="J4361" s="843" t="s">
        <v>7552</v>
      </c>
      <c r="K4361" s="834">
        <v>4</v>
      </c>
      <c r="L4361" s="741">
        <v>12</v>
      </c>
      <c r="M4361" s="857">
        <v>96600</v>
      </c>
      <c r="N4361" s="831">
        <v>2</v>
      </c>
      <c r="O4361" s="741">
        <v>6</v>
      </c>
      <c r="P4361" s="696">
        <v>48000</v>
      </c>
    </row>
    <row r="4362" spans="1:16" s="770" customFormat="1" ht="24">
      <c r="A4362" s="729" t="s">
        <v>18648</v>
      </c>
      <c r="B4362" s="693" t="s">
        <v>7471</v>
      </c>
      <c r="C4362" s="667" t="s">
        <v>73</v>
      </c>
      <c r="D4362" s="693" t="s">
        <v>18347</v>
      </c>
      <c r="E4362" s="479">
        <v>4500</v>
      </c>
      <c r="F4362" s="690" t="s">
        <v>8184</v>
      </c>
      <c r="G4362" s="685" t="s">
        <v>8185</v>
      </c>
      <c r="H4362" s="685" t="s">
        <v>7483</v>
      </c>
      <c r="I4362" s="685" t="s">
        <v>7524</v>
      </c>
      <c r="J4362" s="843" t="s">
        <v>7483</v>
      </c>
      <c r="K4362" s="834">
        <v>4</v>
      </c>
      <c r="L4362" s="741">
        <v>12</v>
      </c>
      <c r="M4362" s="857">
        <v>54600</v>
      </c>
      <c r="N4362" s="831">
        <v>1</v>
      </c>
      <c r="O4362" s="741">
        <v>2</v>
      </c>
      <c r="P4362" s="696">
        <v>14625</v>
      </c>
    </row>
    <row r="4363" spans="1:16" s="770" customFormat="1" ht="24">
      <c r="A4363" s="729" t="s">
        <v>18648</v>
      </c>
      <c r="B4363" s="693" t="s">
        <v>7471</v>
      </c>
      <c r="C4363" s="667" t="s">
        <v>73</v>
      </c>
      <c r="D4363" s="693" t="s">
        <v>7912</v>
      </c>
      <c r="E4363" s="479">
        <v>2800</v>
      </c>
      <c r="F4363" s="690" t="s">
        <v>8186</v>
      </c>
      <c r="G4363" s="685" t="s">
        <v>8187</v>
      </c>
      <c r="H4363" s="685" t="s">
        <v>7621</v>
      </c>
      <c r="I4363" s="685" t="s">
        <v>7524</v>
      </c>
      <c r="J4363" s="843" t="s">
        <v>7621</v>
      </c>
      <c r="K4363" s="834">
        <v>4</v>
      </c>
      <c r="L4363" s="741">
        <v>12</v>
      </c>
      <c r="M4363" s="857">
        <v>34200</v>
      </c>
      <c r="N4363" s="831">
        <v>2</v>
      </c>
      <c r="O4363" s="741">
        <v>6</v>
      </c>
      <c r="P4363" s="696">
        <v>16800</v>
      </c>
    </row>
    <row r="4364" spans="1:16" s="770" customFormat="1" ht="24">
      <c r="A4364" s="729" t="s">
        <v>18648</v>
      </c>
      <c r="B4364" s="693" t="s">
        <v>7471</v>
      </c>
      <c r="C4364" s="667" t="s">
        <v>73</v>
      </c>
      <c r="D4364" s="693" t="s">
        <v>18415</v>
      </c>
      <c r="E4364" s="479">
        <v>6000</v>
      </c>
      <c r="F4364" s="690" t="s">
        <v>8188</v>
      </c>
      <c r="G4364" s="685" t="s">
        <v>8189</v>
      </c>
      <c r="H4364" s="685" t="s">
        <v>956</v>
      </c>
      <c r="I4364" s="685" t="s">
        <v>771</v>
      </c>
      <c r="J4364" s="843" t="s">
        <v>956</v>
      </c>
      <c r="K4364" s="834"/>
      <c r="L4364" s="741"/>
      <c r="M4364" s="857"/>
      <c r="N4364" s="831">
        <v>2</v>
      </c>
      <c r="O4364" s="741">
        <v>6</v>
      </c>
      <c r="P4364" s="696">
        <v>33600</v>
      </c>
    </row>
    <row r="4365" spans="1:16" s="770" customFormat="1" ht="24">
      <c r="A4365" s="729" t="s">
        <v>18648</v>
      </c>
      <c r="B4365" s="693" t="s">
        <v>7471</v>
      </c>
      <c r="C4365" s="667" t="s">
        <v>73</v>
      </c>
      <c r="D4365" s="693" t="s">
        <v>4114</v>
      </c>
      <c r="E4365" s="479">
        <v>3500</v>
      </c>
      <c r="F4365" s="690" t="s">
        <v>8190</v>
      </c>
      <c r="G4365" s="685" t="s">
        <v>8191</v>
      </c>
      <c r="H4365" s="685" t="s">
        <v>7621</v>
      </c>
      <c r="I4365" s="685" t="s">
        <v>771</v>
      </c>
      <c r="J4365" s="843" t="s">
        <v>7621</v>
      </c>
      <c r="K4365" s="834">
        <v>4</v>
      </c>
      <c r="L4365" s="741">
        <v>12</v>
      </c>
      <c r="M4365" s="857">
        <v>42600</v>
      </c>
      <c r="N4365" s="831">
        <v>2</v>
      </c>
      <c r="O4365" s="741">
        <v>6</v>
      </c>
      <c r="P4365" s="696">
        <v>21000</v>
      </c>
    </row>
    <row r="4366" spans="1:16" s="770" customFormat="1" ht="36">
      <c r="A4366" s="729" t="s">
        <v>18648</v>
      </c>
      <c r="B4366" s="693" t="s">
        <v>7471</v>
      </c>
      <c r="C4366" s="667" t="s">
        <v>73</v>
      </c>
      <c r="D4366" s="693" t="s">
        <v>18307</v>
      </c>
      <c r="E4366" s="479">
        <v>8000</v>
      </c>
      <c r="F4366" s="690" t="s">
        <v>8192</v>
      </c>
      <c r="G4366" s="685" t="s">
        <v>8193</v>
      </c>
      <c r="H4366" s="685" t="s">
        <v>7483</v>
      </c>
      <c r="I4366" s="685" t="s">
        <v>771</v>
      </c>
      <c r="J4366" s="843" t="s">
        <v>7483</v>
      </c>
      <c r="K4366" s="834">
        <v>4</v>
      </c>
      <c r="L4366" s="741">
        <v>12</v>
      </c>
      <c r="M4366" s="857">
        <v>96600</v>
      </c>
      <c r="N4366" s="831">
        <v>2</v>
      </c>
      <c r="O4366" s="741">
        <v>6</v>
      </c>
      <c r="P4366" s="696">
        <v>48000</v>
      </c>
    </row>
    <row r="4367" spans="1:16" s="770" customFormat="1" ht="48">
      <c r="A4367" s="729" t="s">
        <v>18648</v>
      </c>
      <c r="B4367" s="693" t="s">
        <v>7471</v>
      </c>
      <c r="C4367" s="667" t="s">
        <v>73</v>
      </c>
      <c r="D4367" s="693" t="s">
        <v>18416</v>
      </c>
      <c r="E4367" s="479">
        <v>7000</v>
      </c>
      <c r="F4367" s="690" t="s">
        <v>8194</v>
      </c>
      <c r="G4367" s="685" t="s">
        <v>8195</v>
      </c>
      <c r="H4367" s="685" t="s">
        <v>7611</v>
      </c>
      <c r="I4367" s="685" t="s">
        <v>771</v>
      </c>
      <c r="J4367" s="843" t="s">
        <v>7611</v>
      </c>
      <c r="K4367" s="834">
        <v>4</v>
      </c>
      <c r="L4367" s="741">
        <v>12</v>
      </c>
      <c r="M4367" s="857">
        <v>84600</v>
      </c>
      <c r="N4367" s="831">
        <v>2</v>
      </c>
      <c r="O4367" s="741">
        <v>6</v>
      </c>
      <c r="P4367" s="696">
        <v>42000</v>
      </c>
    </row>
    <row r="4368" spans="1:16" s="770" customFormat="1" ht="36">
      <c r="A4368" s="729" t="s">
        <v>18648</v>
      </c>
      <c r="B4368" s="693" t="s">
        <v>7471</v>
      </c>
      <c r="C4368" s="667" t="s">
        <v>73</v>
      </c>
      <c r="D4368" s="693" t="s">
        <v>18417</v>
      </c>
      <c r="E4368" s="479">
        <v>7000</v>
      </c>
      <c r="F4368" s="690" t="s">
        <v>8196</v>
      </c>
      <c r="G4368" s="685" t="s">
        <v>8197</v>
      </c>
      <c r="H4368" s="685" t="s">
        <v>816</v>
      </c>
      <c r="I4368" s="685" t="s">
        <v>771</v>
      </c>
      <c r="J4368" s="843" t="s">
        <v>816</v>
      </c>
      <c r="K4368" s="834"/>
      <c r="L4368" s="741"/>
      <c r="M4368" s="857"/>
      <c r="N4368" s="831">
        <v>2</v>
      </c>
      <c r="O4368" s="741">
        <v>6</v>
      </c>
      <c r="P4368" s="696">
        <v>41766.67</v>
      </c>
    </row>
    <row r="4369" spans="1:16" s="770" customFormat="1" ht="24">
      <c r="A4369" s="729" t="s">
        <v>18648</v>
      </c>
      <c r="B4369" s="693" t="s">
        <v>7471</v>
      </c>
      <c r="C4369" s="667" t="s">
        <v>73</v>
      </c>
      <c r="D4369" s="693" t="s">
        <v>18310</v>
      </c>
      <c r="E4369" s="479">
        <v>6000</v>
      </c>
      <c r="F4369" s="690" t="s">
        <v>8198</v>
      </c>
      <c r="G4369" s="685" t="s">
        <v>8199</v>
      </c>
      <c r="H4369" s="685" t="s">
        <v>1688</v>
      </c>
      <c r="I4369" s="685" t="s">
        <v>771</v>
      </c>
      <c r="J4369" s="843" t="s">
        <v>1688</v>
      </c>
      <c r="K4369" s="834">
        <v>4</v>
      </c>
      <c r="L4369" s="741">
        <v>12</v>
      </c>
      <c r="M4369" s="857">
        <v>72600</v>
      </c>
      <c r="N4369" s="831">
        <v>2</v>
      </c>
      <c r="O4369" s="741">
        <v>6</v>
      </c>
      <c r="P4369" s="696">
        <v>36000</v>
      </c>
    </row>
    <row r="4370" spans="1:16" s="770" customFormat="1" ht="24">
      <c r="A4370" s="729" t="s">
        <v>18648</v>
      </c>
      <c r="B4370" s="693" t="s">
        <v>7471</v>
      </c>
      <c r="C4370" s="667" t="s">
        <v>73</v>
      </c>
      <c r="D4370" s="693" t="s">
        <v>18347</v>
      </c>
      <c r="E4370" s="479">
        <v>4500</v>
      </c>
      <c r="F4370" s="690" t="s">
        <v>8200</v>
      </c>
      <c r="G4370" s="685" t="s">
        <v>8201</v>
      </c>
      <c r="H4370" s="685" t="s">
        <v>7512</v>
      </c>
      <c r="I4370" s="685" t="s">
        <v>771</v>
      </c>
      <c r="J4370" s="843" t="s">
        <v>7512</v>
      </c>
      <c r="K4370" s="834">
        <v>4</v>
      </c>
      <c r="L4370" s="741">
        <v>12</v>
      </c>
      <c r="M4370" s="857">
        <v>54596.67</v>
      </c>
      <c r="N4370" s="831">
        <v>2</v>
      </c>
      <c r="O4370" s="741">
        <v>6</v>
      </c>
      <c r="P4370" s="696">
        <v>27000</v>
      </c>
    </row>
    <row r="4371" spans="1:16" s="770" customFormat="1" ht="24">
      <c r="A4371" s="729" t="s">
        <v>18648</v>
      </c>
      <c r="B4371" s="583" t="s">
        <v>7484</v>
      </c>
      <c r="C4371" s="667" t="s">
        <v>73</v>
      </c>
      <c r="D4371" s="693" t="s">
        <v>18347</v>
      </c>
      <c r="E4371" s="479">
        <v>4500</v>
      </c>
      <c r="F4371" s="690" t="s">
        <v>8202</v>
      </c>
      <c r="G4371" s="685" t="s">
        <v>8203</v>
      </c>
      <c r="H4371" s="685" t="s">
        <v>8204</v>
      </c>
      <c r="I4371" s="685" t="s">
        <v>771</v>
      </c>
      <c r="J4371" s="843" t="s">
        <v>8204</v>
      </c>
      <c r="K4371" s="834"/>
      <c r="L4371" s="741"/>
      <c r="M4371" s="857"/>
      <c r="N4371" s="831">
        <v>2</v>
      </c>
      <c r="O4371" s="741">
        <v>6</v>
      </c>
      <c r="P4371" s="696">
        <v>26850</v>
      </c>
    </row>
    <row r="4372" spans="1:16" s="770" customFormat="1" ht="48">
      <c r="A4372" s="729" t="s">
        <v>18648</v>
      </c>
      <c r="B4372" s="693" t="s">
        <v>7471</v>
      </c>
      <c r="C4372" s="667" t="s">
        <v>73</v>
      </c>
      <c r="D4372" s="693" t="s">
        <v>18418</v>
      </c>
      <c r="E4372" s="479">
        <v>4500</v>
      </c>
      <c r="F4372" s="690" t="s">
        <v>8205</v>
      </c>
      <c r="G4372" s="685" t="s">
        <v>8206</v>
      </c>
      <c r="H4372" s="685" t="s">
        <v>824</v>
      </c>
      <c r="I4372" s="685" t="s">
        <v>771</v>
      </c>
      <c r="J4372" s="843" t="s">
        <v>824</v>
      </c>
      <c r="K4372" s="834">
        <v>1</v>
      </c>
      <c r="L4372" s="741">
        <v>2</v>
      </c>
      <c r="M4372" s="857">
        <v>11350</v>
      </c>
      <c r="N4372" s="831">
        <v>2</v>
      </c>
      <c r="O4372" s="741">
        <v>6</v>
      </c>
      <c r="P4372" s="696">
        <v>27000</v>
      </c>
    </row>
    <row r="4373" spans="1:16" s="770" customFormat="1" ht="36">
      <c r="A4373" s="729" t="s">
        <v>18648</v>
      </c>
      <c r="B4373" s="693" t="s">
        <v>7471</v>
      </c>
      <c r="C4373" s="667" t="s">
        <v>73</v>
      </c>
      <c r="D4373" s="693" t="s">
        <v>18419</v>
      </c>
      <c r="E4373" s="479">
        <v>6000</v>
      </c>
      <c r="F4373" s="690" t="s">
        <v>8207</v>
      </c>
      <c r="G4373" s="685" t="s">
        <v>8208</v>
      </c>
      <c r="H4373" s="685" t="s">
        <v>824</v>
      </c>
      <c r="I4373" s="685" t="s">
        <v>771</v>
      </c>
      <c r="J4373" s="843" t="s">
        <v>824</v>
      </c>
      <c r="K4373" s="834"/>
      <c r="L4373" s="741"/>
      <c r="M4373" s="857"/>
      <c r="N4373" s="831">
        <v>2</v>
      </c>
      <c r="O4373" s="741">
        <v>6</v>
      </c>
      <c r="P4373" s="696">
        <v>35000</v>
      </c>
    </row>
    <row r="4374" spans="1:16" s="770" customFormat="1" ht="24">
      <c r="A4374" s="729" t="s">
        <v>18648</v>
      </c>
      <c r="B4374" s="693" t="s">
        <v>7471</v>
      </c>
      <c r="C4374" s="667" t="s">
        <v>73</v>
      </c>
      <c r="D4374" s="693" t="s">
        <v>18307</v>
      </c>
      <c r="E4374" s="479">
        <v>8000</v>
      </c>
      <c r="F4374" s="690" t="s">
        <v>8209</v>
      </c>
      <c r="G4374" s="685" t="s">
        <v>8210</v>
      </c>
      <c r="H4374" s="685" t="s">
        <v>1688</v>
      </c>
      <c r="I4374" s="685" t="s">
        <v>771</v>
      </c>
      <c r="J4374" s="843" t="s">
        <v>1688</v>
      </c>
      <c r="K4374" s="834">
        <v>4</v>
      </c>
      <c r="L4374" s="741">
        <v>12</v>
      </c>
      <c r="M4374" s="857">
        <v>96600</v>
      </c>
      <c r="N4374" s="831">
        <v>2</v>
      </c>
      <c r="O4374" s="741">
        <v>6</v>
      </c>
      <c r="P4374" s="696">
        <v>48000</v>
      </c>
    </row>
    <row r="4375" spans="1:16" s="770" customFormat="1" ht="36">
      <c r="A4375" s="729" t="s">
        <v>18648</v>
      </c>
      <c r="B4375" s="693" t="s">
        <v>7471</v>
      </c>
      <c r="C4375" s="667" t="s">
        <v>73</v>
      </c>
      <c r="D4375" s="693" t="s">
        <v>18420</v>
      </c>
      <c r="E4375" s="479">
        <v>9000</v>
      </c>
      <c r="F4375" s="690" t="s">
        <v>8211</v>
      </c>
      <c r="G4375" s="685" t="s">
        <v>8212</v>
      </c>
      <c r="H4375" s="685" t="s">
        <v>7797</v>
      </c>
      <c r="I4375" s="685" t="s">
        <v>771</v>
      </c>
      <c r="J4375" s="843" t="s">
        <v>7797</v>
      </c>
      <c r="K4375" s="834">
        <v>4</v>
      </c>
      <c r="L4375" s="741">
        <v>12</v>
      </c>
      <c r="M4375" s="857">
        <v>108600</v>
      </c>
      <c r="N4375" s="831">
        <v>2</v>
      </c>
      <c r="O4375" s="741">
        <v>6</v>
      </c>
      <c r="P4375" s="696">
        <v>53307.839999999997</v>
      </c>
    </row>
    <row r="4376" spans="1:16" s="770" customFormat="1" ht="24">
      <c r="A4376" s="729" t="s">
        <v>18648</v>
      </c>
      <c r="B4376" s="693" t="s">
        <v>7471</v>
      </c>
      <c r="C4376" s="667" t="s">
        <v>73</v>
      </c>
      <c r="D4376" s="693" t="s">
        <v>18301</v>
      </c>
      <c r="E4376" s="479">
        <v>6000</v>
      </c>
      <c r="F4376" s="690" t="s">
        <v>8213</v>
      </c>
      <c r="G4376" s="685" t="s">
        <v>8214</v>
      </c>
      <c r="H4376" s="685" t="s">
        <v>7483</v>
      </c>
      <c r="I4376" s="685" t="s">
        <v>771</v>
      </c>
      <c r="J4376" s="843" t="s">
        <v>7483</v>
      </c>
      <c r="K4376" s="834">
        <v>4</v>
      </c>
      <c r="L4376" s="741">
        <v>12</v>
      </c>
      <c r="M4376" s="857">
        <v>72600</v>
      </c>
      <c r="N4376" s="831">
        <v>2</v>
      </c>
      <c r="O4376" s="741">
        <v>6</v>
      </c>
      <c r="P4376" s="696">
        <v>36000</v>
      </c>
    </row>
    <row r="4377" spans="1:16" s="770" customFormat="1" ht="24">
      <c r="A4377" s="729" t="s">
        <v>18648</v>
      </c>
      <c r="B4377" s="693" t="s">
        <v>7471</v>
      </c>
      <c r="C4377" s="667" t="s">
        <v>73</v>
      </c>
      <c r="D4377" s="693" t="s">
        <v>18347</v>
      </c>
      <c r="E4377" s="479">
        <v>4500</v>
      </c>
      <c r="F4377" s="690" t="s">
        <v>8215</v>
      </c>
      <c r="G4377" s="685" t="s">
        <v>8216</v>
      </c>
      <c r="H4377" s="685" t="s">
        <v>7621</v>
      </c>
      <c r="I4377" s="685" t="s">
        <v>7524</v>
      </c>
      <c r="J4377" s="843" t="s">
        <v>7621</v>
      </c>
      <c r="K4377" s="834">
        <v>4</v>
      </c>
      <c r="L4377" s="741">
        <v>12</v>
      </c>
      <c r="M4377" s="857">
        <v>54596.67</v>
      </c>
      <c r="N4377" s="831">
        <v>2</v>
      </c>
      <c r="O4377" s="741">
        <v>6</v>
      </c>
      <c r="P4377" s="696">
        <v>27000</v>
      </c>
    </row>
    <row r="4378" spans="1:16" s="770" customFormat="1" ht="24">
      <c r="A4378" s="729" t="s">
        <v>18648</v>
      </c>
      <c r="B4378" s="693" t="s">
        <v>7471</v>
      </c>
      <c r="C4378" s="667" t="s">
        <v>73</v>
      </c>
      <c r="D4378" s="693" t="s">
        <v>18421</v>
      </c>
      <c r="E4378" s="479">
        <v>7500</v>
      </c>
      <c r="F4378" s="690" t="s">
        <v>8217</v>
      </c>
      <c r="G4378" s="685" t="s">
        <v>8218</v>
      </c>
      <c r="H4378" s="685" t="s">
        <v>7797</v>
      </c>
      <c r="I4378" s="685" t="s">
        <v>7524</v>
      </c>
      <c r="J4378" s="843" t="s">
        <v>7797</v>
      </c>
      <c r="K4378" s="834">
        <v>4</v>
      </c>
      <c r="L4378" s="741">
        <v>12</v>
      </c>
      <c r="M4378" s="857">
        <v>102734.55485294048</v>
      </c>
      <c r="N4378" s="831"/>
      <c r="O4378" s="741"/>
      <c r="P4378" s="696"/>
    </row>
    <row r="4379" spans="1:16" s="770" customFormat="1" ht="36">
      <c r="A4379" s="729" t="s">
        <v>18648</v>
      </c>
      <c r="B4379" s="693" t="s">
        <v>7471</v>
      </c>
      <c r="C4379" s="667" t="s">
        <v>73</v>
      </c>
      <c r="D4379" s="693" t="s">
        <v>18422</v>
      </c>
      <c r="E4379" s="479">
        <v>8000</v>
      </c>
      <c r="F4379" s="690" t="s">
        <v>8217</v>
      </c>
      <c r="G4379" s="685" t="s">
        <v>8218</v>
      </c>
      <c r="H4379" s="685" t="s">
        <v>7797</v>
      </c>
      <c r="I4379" s="685" t="s">
        <v>7524</v>
      </c>
      <c r="J4379" s="843" t="s">
        <v>7797</v>
      </c>
      <c r="K4379" s="834"/>
      <c r="L4379" s="741"/>
      <c r="M4379" s="857"/>
      <c r="N4379" s="831">
        <v>2</v>
      </c>
      <c r="O4379" s="741">
        <v>6</v>
      </c>
      <c r="P4379" s="696">
        <v>47733.33</v>
      </c>
    </row>
    <row r="4380" spans="1:16" s="770" customFormat="1" ht="24">
      <c r="A4380" s="729" t="s">
        <v>18648</v>
      </c>
      <c r="B4380" s="693" t="s">
        <v>7471</v>
      </c>
      <c r="C4380" s="667" t="s">
        <v>73</v>
      </c>
      <c r="D4380" s="693" t="s">
        <v>18301</v>
      </c>
      <c r="E4380" s="479">
        <v>6000</v>
      </c>
      <c r="F4380" s="690" t="s">
        <v>8219</v>
      </c>
      <c r="G4380" s="685" t="s">
        <v>8220</v>
      </c>
      <c r="H4380" s="685" t="s">
        <v>7483</v>
      </c>
      <c r="I4380" s="685" t="s">
        <v>771</v>
      </c>
      <c r="J4380" s="843" t="s">
        <v>7483</v>
      </c>
      <c r="K4380" s="834">
        <v>4</v>
      </c>
      <c r="L4380" s="741">
        <v>12</v>
      </c>
      <c r="M4380" s="857">
        <v>72600</v>
      </c>
      <c r="N4380" s="831">
        <v>2</v>
      </c>
      <c r="O4380" s="741">
        <v>6</v>
      </c>
      <c r="P4380" s="696">
        <v>36000</v>
      </c>
    </row>
    <row r="4381" spans="1:16" s="770" customFormat="1" ht="24">
      <c r="A4381" s="729" t="s">
        <v>18648</v>
      </c>
      <c r="B4381" s="693" t="s">
        <v>7471</v>
      </c>
      <c r="C4381" s="667" t="s">
        <v>73</v>
      </c>
      <c r="D4381" s="693" t="s">
        <v>18301</v>
      </c>
      <c r="E4381" s="479">
        <v>6000</v>
      </c>
      <c r="F4381" s="690" t="s">
        <v>8221</v>
      </c>
      <c r="G4381" s="685" t="s">
        <v>8222</v>
      </c>
      <c r="H4381" s="685" t="s">
        <v>7483</v>
      </c>
      <c r="I4381" s="685" t="s">
        <v>771</v>
      </c>
      <c r="J4381" s="843" t="s">
        <v>7483</v>
      </c>
      <c r="K4381" s="834">
        <v>4</v>
      </c>
      <c r="L4381" s="741">
        <v>12</v>
      </c>
      <c r="M4381" s="857">
        <v>72600</v>
      </c>
      <c r="N4381" s="831">
        <v>2</v>
      </c>
      <c r="O4381" s="741">
        <v>6</v>
      </c>
      <c r="P4381" s="696">
        <v>36000</v>
      </c>
    </row>
    <row r="4382" spans="1:16" s="770" customFormat="1" ht="24">
      <c r="A4382" s="729" t="s">
        <v>18648</v>
      </c>
      <c r="B4382" s="693" t="s">
        <v>7471</v>
      </c>
      <c r="C4382" s="667" t="s">
        <v>73</v>
      </c>
      <c r="D4382" s="693" t="s">
        <v>4114</v>
      </c>
      <c r="E4382" s="479">
        <v>3500</v>
      </c>
      <c r="F4382" s="690" t="s">
        <v>8223</v>
      </c>
      <c r="G4382" s="685" t="s">
        <v>8224</v>
      </c>
      <c r="H4382" s="685" t="s">
        <v>4258</v>
      </c>
      <c r="I4382" s="685" t="s">
        <v>771</v>
      </c>
      <c r="J4382" s="843" t="s">
        <v>4258</v>
      </c>
      <c r="K4382" s="834">
        <v>4</v>
      </c>
      <c r="L4382" s="741">
        <v>12</v>
      </c>
      <c r="M4382" s="857">
        <v>42600</v>
      </c>
      <c r="N4382" s="831">
        <v>2</v>
      </c>
      <c r="O4382" s="741">
        <v>6</v>
      </c>
      <c r="P4382" s="696">
        <v>21000</v>
      </c>
    </row>
    <row r="4383" spans="1:16" s="770" customFormat="1" ht="24">
      <c r="A4383" s="729" t="s">
        <v>18648</v>
      </c>
      <c r="B4383" s="693" t="s">
        <v>7471</v>
      </c>
      <c r="C4383" s="667" t="s">
        <v>73</v>
      </c>
      <c r="D4383" s="693" t="s">
        <v>18310</v>
      </c>
      <c r="E4383" s="479">
        <v>6000</v>
      </c>
      <c r="F4383" s="690" t="s">
        <v>8225</v>
      </c>
      <c r="G4383" s="685" t="s">
        <v>8226</v>
      </c>
      <c r="H4383" s="685" t="s">
        <v>1688</v>
      </c>
      <c r="I4383" s="685" t="s">
        <v>771</v>
      </c>
      <c r="J4383" s="843" t="s">
        <v>1688</v>
      </c>
      <c r="K4383" s="834">
        <v>4</v>
      </c>
      <c r="L4383" s="741">
        <v>12</v>
      </c>
      <c r="M4383" s="857">
        <v>72596.67</v>
      </c>
      <c r="N4383" s="831">
        <v>2</v>
      </c>
      <c r="O4383" s="741">
        <v>6</v>
      </c>
      <c r="P4383" s="696">
        <v>36000</v>
      </c>
    </row>
    <row r="4384" spans="1:16" s="770" customFormat="1" ht="24">
      <c r="A4384" s="729" t="s">
        <v>18648</v>
      </c>
      <c r="B4384" s="693" t="s">
        <v>7471</v>
      </c>
      <c r="C4384" s="667" t="s">
        <v>73</v>
      </c>
      <c r="D4384" s="693" t="s">
        <v>11412</v>
      </c>
      <c r="E4384" s="479">
        <v>5000</v>
      </c>
      <c r="F4384" s="690" t="s">
        <v>8227</v>
      </c>
      <c r="G4384" s="685" t="s">
        <v>8228</v>
      </c>
      <c r="H4384" s="685" t="s">
        <v>2244</v>
      </c>
      <c r="I4384" s="685" t="s">
        <v>7524</v>
      </c>
      <c r="J4384" s="843" t="s">
        <v>2244</v>
      </c>
      <c r="K4384" s="834">
        <v>4</v>
      </c>
      <c r="L4384" s="741">
        <v>7</v>
      </c>
      <c r="M4384" s="857">
        <v>42806.774852940471</v>
      </c>
      <c r="N4384" s="831"/>
      <c r="O4384" s="741"/>
      <c r="P4384" s="696"/>
    </row>
    <row r="4385" spans="1:16" s="770" customFormat="1" ht="24">
      <c r="A4385" s="729" t="s">
        <v>18648</v>
      </c>
      <c r="B4385" s="583" t="s">
        <v>7484</v>
      </c>
      <c r="C4385" s="667" t="s">
        <v>73</v>
      </c>
      <c r="D4385" s="693" t="s">
        <v>4111</v>
      </c>
      <c r="E4385" s="479">
        <v>2000</v>
      </c>
      <c r="F4385" s="690" t="s">
        <v>8229</v>
      </c>
      <c r="G4385" s="685" t="s">
        <v>8230</v>
      </c>
      <c r="H4385" s="685" t="s">
        <v>8231</v>
      </c>
      <c r="I4385" s="685" t="s">
        <v>7524</v>
      </c>
      <c r="J4385" s="843" t="s">
        <v>8231</v>
      </c>
      <c r="K4385" s="834">
        <v>4</v>
      </c>
      <c r="L4385" s="741">
        <v>12</v>
      </c>
      <c r="M4385" s="857">
        <v>24600</v>
      </c>
      <c r="N4385" s="831">
        <v>2</v>
      </c>
      <c r="O4385" s="741">
        <v>6</v>
      </c>
      <c r="P4385" s="696">
        <v>12000</v>
      </c>
    </row>
    <row r="4386" spans="1:16" s="770" customFormat="1" ht="36">
      <c r="A4386" s="729" t="s">
        <v>18648</v>
      </c>
      <c r="B4386" s="693" t="s">
        <v>7471</v>
      </c>
      <c r="C4386" s="667" t="s">
        <v>73</v>
      </c>
      <c r="D4386" s="693" t="s">
        <v>18423</v>
      </c>
      <c r="E4386" s="479">
        <v>6500</v>
      </c>
      <c r="F4386" s="690" t="s">
        <v>8232</v>
      </c>
      <c r="G4386" s="685" t="s">
        <v>8233</v>
      </c>
      <c r="H4386" s="685" t="s">
        <v>3436</v>
      </c>
      <c r="I4386" s="685" t="s">
        <v>771</v>
      </c>
      <c r="J4386" s="843" t="s">
        <v>3436</v>
      </c>
      <c r="K4386" s="834">
        <v>1</v>
      </c>
      <c r="L4386" s="741">
        <v>3</v>
      </c>
      <c r="M4386" s="857">
        <v>24033.33</v>
      </c>
      <c r="N4386" s="831">
        <v>2</v>
      </c>
      <c r="O4386" s="741">
        <v>6</v>
      </c>
      <c r="P4386" s="696">
        <v>39000</v>
      </c>
    </row>
    <row r="4387" spans="1:16" s="770" customFormat="1" ht="24">
      <c r="A4387" s="729" t="s">
        <v>18648</v>
      </c>
      <c r="B4387" s="693" t="s">
        <v>7471</v>
      </c>
      <c r="C4387" s="667" t="s">
        <v>73</v>
      </c>
      <c r="D4387" s="693" t="s">
        <v>11392</v>
      </c>
      <c r="E4387" s="479">
        <v>8000</v>
      </c>
      <c r="F4387" s="690" t="s">
        <v>8234</v>
      </c>
      <c r="G4387" s="685" t="s">
        <v>8235</v>
      </c>
      <c r="H4387" s="685" t="s">
        <v>4060</v>
      </c>
      <c r="I4387" s="685" t="s">
        <v>771</v>
      </c>
      <c r="J4387" s="843" t="s">
        <v>4060</v>
      </c>
      <c r="K4387" s="834">
        <v>4</v>
      </c>
      <c r="L4387" s="741">
        <v>12</v>
      </c>
      <c r="M4387" s="857">
        <v>96596.67</v>
      </c>
      <c r="N4387" s="831">
        <v>2</v>
      </c>
      <c r="O4387" s="741">
        <v>6</v>
      </c>
      <c r="P4387" s="696">
        <v>48000</v>
      </c>
    </row>
    <row r="4388" spans="1:16" s="770" customFormat="1" ht="24">
      <c r="A4388" s="729" t="s">
        <v>18648</v>
      </c>
      <c r="B4388" s="693" t="s">
        <v>7471</v>
      </c>
      <c r="C4388" s="667" t="s">
        <v>73</v>
      </c>
      <c r="D4388" s="693" t="s">
        <v>18346</v>
      </c>
      <c r="E4388" s="479">
        <v>7000</v>
      </c>
      <c r="F4388" s="690" t="s">
        <v>8236</v>
      </c>
      <c r="G4388" s="685" t="s">
        <v>8237</v>
      </c>
      <c r="H4388" s="685" t="s">
        <v>7512</v>
      </c>
      <c r="I4388" s="685" t="s">
        <v>7524</v>
      </c>
      <c r="J4388" s="843" t="s">
        <v>7512</v>
      </c>
      <c r="K4388" s="834">
        <v>4</v>
      </c>
      <c r="L4388" s="741">
        <v>12</v>
      </c>
      <c r="M4388" s="857">
        <v>84600</v>
      </c>
      <c r="N4388" s="831">
        <v>2</v>
      </c>
      <c r="O4388" s="741">
        <v>6</v>
      </c>
      <c r="P4388" s="696">
        <v>42000</v>
      </c>
    </row>
    <row r="4389" spans="1:16" s="770" customFormat="1" ht="24">
      <c r="A4389" s="729" t="s">
        <v>18648</v>
      </c>
      <c r="B4389" s="693" t="s">
        <v>7471</v>
      </c>
      <c r="C4389" s="667" t="s">
        <v>73</v>
      </c>
      <c r="D4389" s="693" t="s">
        <v>18347</v>
      </c>
      <c r="E4389" s="479">
        <v>4500</v>
      </c>
      <c r="F4389" s="690" t="s">
        <v>8238</v>
      </c>
      <c r="G4389" s="685" t="s">
        <v>8239</v>
      </c>
      <c r="H4389" s="685" t="s">
        <v>4258</v>
      </c>
      <c r="I4389" s="685" t="s">
        <v>771</v>
      </c>
      <c r="J4389" s="843" t="s">
        <v>4258</v>
      </c>
      <c r="K4389" s="834">
        <v>4</v>
      </c>
      <c r="L4389" s="741">
        <v>12</v>
      </c>
      <c r="M4389" s="857">
        <v>49245.21</v>
      </c>
      <c r="N4389" s="831">
        <v>2</v>
      </c>
      <c r="O4389" s="741">
        <v>6</v>
      </c>
      <c r="P4389" s="696">
        <v>27000</v>
      </c>
    </row>
    <row r="4390" spans="1:16" s="770" customFormat="1" ht="24">
      <c r="A4390" s="729" t="s">
        <v>18648</v>
      </c>
      <c r="B4390" s="693" t="s">
        <v>7471</v>
      </c>
      <c r="C4390" s="667" t="s">
        <v>73</v>
      </c>
      <c r="D4390" s="693" t="s">
        <v>18352</v>
      </c>
      <c r="E4390" s="479">
        <v>9000</v>
      </c>
      <c r="F4390" s="690" t="s">
        <v>8240</v>
      </c>
      <c r="G4390" s="685" t="s">
        <v>8241</v>
      </c>
      <c r="H4390" s="685" t="s">
        <v>3289</v>
      </c>
      <c r="I4390" s="685" t="s">
        <v>771</v>
      </c>
      <c r="J4390" s="843" t="s">
        <v>3289</v>
      </c>
      <c r="K4390" s="834">
        <v>4</v>
      </c>
      <c r="L4390" s="741">
        <v>12</v>
      </c>
      <c r="M4390" s="857">
        <v>124677.88485294048</v>
      </c>
      <c r="N4390" s="831"/>
      <c r="O4390" s="741"/>
      <c r="P4390" s="696"/>
    </row>
    <row r="4391" spans="1:16" s="770" customFormat="1" ht="24">
      <c r="A4391" s="729" t="s">
        <v>18648</v>
      </c>
      <c r="B4391" s="583" t="s">
        <v>7484</v>
      </c>
      <c r="C4391" s="667" t="s">
        <v>73</v>
      </c>
      <c r="D4391" s="693" t="s">
        <v>18424</v>
      </c>
      <c r="E4391" s="479">
        <v>6000</v>
      </c>
      <c r="F4391" s="690" t="s">
        <v>8242</v>
      </c>
      <c r="G4391" s="685" t="s">
        <v>8243</v>
      </c>
      <c r="H4391" s="685" t="s">
        <v>2051</v>
      </c>
      <c r="I4391" s="685" t="s">
        <v>771</v>
      </c>
      <c r="J4391" s="843" t="s">
        <v>825</v>
      </c>
      <c r="K4391" s="834">
        <v>2</v>
      </c>
      <c r="L4391" s="741">
        <v>12</v>
      </c>
      <c r="M4391" s="857">
        <v>72600</v>
      </c>
      <c r="N4391" s="831">
        <v>2</v>
      </c>
      <c r="O4391" s="741">
        <v>6</v>
      </c>
      <c r="P4391" s="696">
        <v>36000</v>
      </c>
    </row>
    <row r="4392" spans="1:16" s="770" customFormat="1" ht="24">
      <c r="A4392" s="729" t="s">
        <v>18648</v>
      </c>
      <c r="B4392" s="693" t="s">
        <v>7471</v>
      </c>
      <c r="C4392" s="667" t="s">
        <v>73</v>
      </c>
      <c r="D4392" s="693" t="s">
        <v>18309</v>
      </c>
      <c r="E4392" s="479">
        <v>8000</v>
      </c>
      <c r="F4392" s="690" t="s">
        <v>8244</v>
      </c>
      <c r="G4392" s="685" t="s">
        <v>8245</v>
      </c>
      <c r="H4392" s="685" t="s">
        <v>7797</v>
      </c>
      <c r="I4392" s="685" t="s">
        <v>771</v>
      </c>
      <c r="J4392" s="843" t="s">
        <v>7797</v>
      </c>
      <c r="K4392" s="834">
        <v>4</v>
      </c>
      <c r="L4392" s="741">
        <v>12</v>
      </c>
      <c r="M4392" s="857">
        <v>96600</v>
      </c>
      <c r="N4392" s="831">
        <v>2</v>
      </c>
      <c r="O4392" s="741">
        <v>6</v>
      </c>
      <c r="P4392" s="696">
        <v>48125</v>
      </c>
    </row>
    <row r="4393" spans="1:16" s="770" customFormat="1" ht="48">
      <c r="A4393" s="729" t="s">
        <v>18648</v>
      </c>
      <c r="B4393" s="583" t="s">
        <v>7484</v>
      </c>
      <c r="C4393" s="667" t="s">
        <v>73</v>
      </c>
      <c r="D4393" s="693" t="s">
        <v>18425</v>
      </c>
      <c r="E4393" s="479">
        <v>5000</v>
      </c>
      <c r="F4393" s="690" t="s">
        <v>8246</v>
      </c>
      <c r="G4393" s="685" t="s">
        <v>8247</v>
      </c>
      <c r="H4393" s="685" t="s">
        <v>1119</v>
      </c>
      <c r="I4393" s="685" t="s">
        <v>771</v>
      </c>
      <c r="J4393" s="843" t="s">
        <v>1119</v>
      </c>
      <c r="K4393" s="834">
        <v>2</v>
      </c>
      <c r="L4393" s="741">
        <v>5</v>
      </c>
      <c r="M4393" s="857">
        <v>25300</v>
      </c>
      <c r="N4393" s="831">
        <v>2</v>
      </c>
      <c r="O4393" s="741">
        <v>6</v>
      </c>
      <c r="P4393" s="696">
        <v>30000</v>
      </c>
    </row>
    <row r="4394" spans="1:16" s="770" customFormat="1" ht="36">
      <c r="A4394" s="729" t="s">
        <v>18648</v>
      </c>
      <c r="B4394" s="693" t="s">
        <v>7471</v>
      </c>
      <c r="C4394" s="667" t="s">
        <v>73</v>
      </c>
      <c r="D4394" s="693" t="s">
        <v>18426</v>
      </c>
      <c r="E4394" s="479">
        <v>3500</v>
      </c>
      <c r="F4394" s="690" t="s">
        <v>8248</v>
      </c>
      <c r="G4394" s="685" t="s">
        <v>8249</v>
      </c>
      <c r="H4394" s="685" t="s">
        <v>7490</v>
      </c>
      <c r="I4394" s="685" t="s">
        <v>7614</v>
      </c>
      <c r="J4394" s="843" t="s">
        <v>7490</v>
      </c>
      <c r="K4394" s="834">
        <v>4</v>
      </c>
      <c r="L4394" s="741">
        <v>12</v>
      </c>
      <c r="M4394" s="857">
        <v>42600</v>
      </c>
      <c r="N4394" s="831">
        <v>2</v>
      </c>
      <c r="O4394" s="741">
        <v>6</v>
      </c>
      <c r="P4394" s="696">
        <v>21000</v>
      </c>
    </row>
    <row r="4395" spans="1:16" s="770" customFormat="1" ht="60">
      <c r="A4395" s="729" t="s">
        <v>18648</v>
      </c>
      <c r="B4395" s="693" t="s">
        <v>7471</v>
      </c>
      <c r="C4395" s="667" t="s">
        <v>73</v>
      </c>
      <c r="D4395" s="693" t="s">
        <v>18427</v>
      </c>
      <c r="E4395" s="479">
        <v>7000</v>
      </c>
      <c r="F4395" s="690" t="s">
        <v>8250</v>
      </c>
      <c r="G4395" s="685" t="s">
        <v>8251</v>
      </c>
      <c r="H4395" s="685" t="s">
        <v>1688</v>
      </c>
      <c r="I4395" s="685" t="s">
        <v>771</v>
      </c>
      <c r="J4395" s="843" t="s">
        <v>1688</v>
      </c>
      <c r="K4395" s="834">
        <v>4</v>
      </c>
      <c r="L4395" s="741">
        <v>12</v>
      </c>
      <c r="M4395" s="857">
        <v>84600</v>
      </c>
      <c r="N4395" s="831">
        <v>2</v>
      </c>
      <c r="O4395" s="741">
        <v>6</v>
      </c>
      <c r="P4395" s="696">
        <v>42000</v>
      </c>
    </row>
    <row r="4396" spans="1:16" s="770" customFormat="1" ht="24">
      <c r="A4396" s="729" t="s">
        <v>18648</v>
      </c>
      <c r="B4396" s="693" t="s">
        <v>7471</v>
      </c>
      <c r="C4396" s="667" t="s">
        <v>73</v>
      </c>
      <c r="D4396" s="693" t="s">
        <v>18303</v>
      </c>
      <c r="E4396" s="479">
        <v>7000</v>
      </c>
      <c r="F4396" s="690" t="s">
        <v>8252</v>
      </c>
      <c r="G4396" s="685" t="s">
        <v>8253</v>
      </c>
      <c r="H4396" s="685" t="s">
        <v>2244</v>
      </c>
      <c r="I4396" s="685" t="s">
        <v>771</v>
      </c>
      <c r="J4396" s="843" t="s">
        <v>2244</v>
      </c>
      <c r="K4396" s="834">
        <v>4</v>
      </c>
      <c r="L4396" s="741">
        <v>12</v>
      </c>
      <c r="M4396" s="857">
        <v>84516.209999999992</v>
      </c>
      <c r="N4396" s="831">
        <v>2</v>
      </c>
      <c r="O4396" s="741">
        <v>6</v>
      </c>
      <c r="P4396" s="696">
        <v>41957.270000000004</v>
      </c>
    </row>
    <row r="4397" spans="1:16" s="770" customFormat="1" ht="24">
      <c r="A4397" s="729" t="s">
        <v>18648</v>
      </c>
      <c r="B4397" s="693" t="s">
        <v>7471</v>
      </c>
      <c r="C4397" s="667" t="s">
        <v>73</v>
      </c>
      <c r="D4397" s="693" t="s">
        <v>18310</v>
      </c>
      <c r="E4397" s="479">
        <v>6000</v>
      </c>
      <c r="F4397" s="690" t="s">
        <v>8254</v>
      </c>
      <c r="G4397" s="685" t="s">
        <v>8255</v>
      </c>
      <c r="H4397" s="685" t="s">
        <v>1688</v>
      </c>
      <c r="I4397" s="685" t="s">
        <v>771</v>
      </c>
      <c r="J4397" s="843" t="s">
        <v>1688</v>
      </c>
      <c r="K4397" s="834">
        <v>4</v>
      </c>
      <c r="L4397" s="741">
        <v>12</v>
      </c>
      <c r="M4397" s="857">
        <v>72600</v>
      </c>
      <c r="N4397" s="831">
        <v>2</v>
      </c>
      <c r="O4397" s="741">
        <v>6</v>
      </c>
      <c r="P4397" s="696">
        <v>36000</v>
      </c>
    </row>
    <row r="4398" spans="1:16" s="770" customFormat="1" ht="24">
      <c r="A4398" s="729" t="s">
        <v>18648</v>
      </c>
      <c r="B4398" s="693" t="s">
        <v>7471</v>
      </c>
      <c r="C4398" s="667" t="s">
        <v>73</v>
      </c>
      <c r="D4398" s="693" t="s">
        <v>18428</v>
      </c>
      <c r="E4398" s="479">
        <v>10000</v>
      </c>
      <c r="F4398" s="690" t="s">
        <v>8256</v>
      </c>
      <c r="G4398" s="685" t="s">
        <v>8257</v>
      </c>
      <c r="H4398" s="685" t="s">
        <v>1688</v>
      </c>
      <c r="I4398" s="685" t="s">
        <v>771</v>
      </c>
      <c r="J4398" s="843" t="s">
        <v>1688</v>
      </c>
      <c r="K4398" s="834">
        <v>4</v>
      </c>
      <c r="L4398" s="741">
        <v>11</v>
      </c>
      <c r="M4398" s="857">
        <v>124212.33485294048</v>
      </c>
      <c r="N4398" s="831"/>
      <c r="O4398" s="741"/>
      <c r="P4398" s="696"/>
    </row>
    <row r="4399" spans="1:16" s="770" customFormat="1" ht="24">
      <c r="A4399" s="729" t="s">
        <v>18648</v>
      </c>
      <c r="B4399" s="583" t="s">
        <v>7484</v>
      </c>
      <c r="C4399" s="667" t="s">
        <v>73</v>
      </c>
      <c r="D4399" s="693" t="s">
        <v>18429</v>
      </c>
      <c r="E4399" s="479">
        <v>3500</v>
      </c>
      <c r="F4399" s="690" t="s">
        <v>8258</v>
      </c>
      <c r="G4399" s="685" t="s">
        <v>8259</v>
      </c>
      <c r="H4399" s="685" t="s">
        <v>1688</v>
      </c>
      <c r="I4399" s="685" t="s">
        <v>7524</v>
      </c>
      <c r="J4399" s="843" t="s">
        <v>1688</v>
      </c>
      <c r="K4399" s="834">
        <v>2</v>
      </c>
      <c r="L4399" s="741">
        <v>12</v>
      </c>
      <c r="M4399" s="857">
        <v>42600</v>
      </c>
      <c r="N4399" s="831">
        <v>2</v>
      </c>
      <c r="O4399" s="741">
        <v>6</v>
      </c>
      <c r="P4399" s="696">
        <v>21000</v>
      </c>
    </row>
    <row r="4400" spans="1:16" s="770" customFormat="1" ht="24">
      <c r="A4400" s="729" t="s">
        <v>18648</v>
      </c>
      <c r="B4400" s="693" t="s">
        <v>7471</v>
      </c>
      <c r="C4400" s="667" t="s">
        <v>73</v>
      </c>
      <c r="D4400" s="693" t="s">
        <v>786</v>
      </c>
      <c r="E4400" s="479">
        <v>7000</v>
      </c>
      <c r="F4400" s="690" t="s">
        <v>8260</v>
      </c>
      <c r="G4400" s="685" t="s">
        <v>8261</v>
      </c>
      <c r="H4400" s="685" t="s">
        <v>7944</v>
      </c>
      <c r="I4400" s="685" t="s">
        <v>771</v>
      </c>
      <c r="J4400" s="843" t="s">
        <v>7944</v>
      </c>
      <c r="K4400" s="834">
        <v>4</v>
      </c>
      <c r="L4400" s="741">
        <v>12</v>
      </c>
      <c r="M4400" s="857">
        <v>84600</v>
      </c>
      <c r="N4400" s="831">
        <v>2</v>
      </c>
      <c r="O4400" s="741">
        <v>6</v>
      </c>
      <c r="P4400" s="696">
        <v>42000</v>
      </c>
    </row>
    <row r="4401" spans="1:16" s="770" customFormat="1" ht="24">
      <c r="A4401" s="729" t="s">
        <v>18648</v>
      </c>
      <c r="B4401" s="693" t="s">
        <v>7471</v>
      </c>
      <c r="C4401" s="667" t="s">
        <v>73</v>
      </c>
      <c r="D4401" s="693" t="s">
        <v>18347</v>
      </c>
      <c r="E4401" s="479">
        <v>4500</v>
      </c>
      <c r="F4401" s="690" t="s">
        <v>6312</v>
      </c>
      <c r="G4401" s="685" t="s">
        <v>8262</v>
      </c>
      <c r="H4401" s="685" t="s">
        <v>1119</v>
      </c>
      <c r="I4401" s="685" t="s">
        <v>771</v>
      </c>
      <c r="J4401" s="843" t="s">
        <v>1119</v>
      </c>
      <c r="K4401" s="834">
        <v>2</v>
      </c>
      <c r="L4401" s="741">
        <v>5</v>
      </c>
      <c r="M4401" s="857">
        <v>21750</v>
      </c>
      <c r="N4401" s="831">
        <v>2</v>
      </c>
      <c r="O4401" s="741">
        <v>6</v>
      </c>
      <c r="P4401" s="696">
        <v>27000</v>
      </c>
    </row>
    <row r="4402" spans="1:16" s="770" customFormat="1" ht="24">
      <c r="A4402" s="729" t="s">
        <v>18648</v>
      </c>
      <c r="B4402" s="693" t="s">
        <v>7471</v>
      </c>
      <c r="C4402" s="667" t="s">
        <v>73</v>
      </c>
      <c r="D4402" s="693" t="s">
        <v>18347</v>
      </c>
      <c r="E4402" s="479">
        <v>4500</v>
      </c>
      <c r="F4402" s="690" t="s">
        <v>8263</v>
      </c>
      <c r="G4402" s="685" t="s">
        <v>8264</v>
      </c>
      <c r="H4402" s="685" t="s">
        <v>4258</v>
      </c>
      <c r="I4402" s="685" t="s">
        <v>7524</v>
      </c>
      <c r="J4402" s="843" t="s">
        <v>4258</v>
      </c>
      <c r="K4402" s="834">
        <v>4</v>
      </c>
      <c r="L4402" s="741">
        <v>12</v>
      </c>
      <c r="M4402" s="857">
        <v>54600</v>
      </c>
      <c r="N4402" s="831">
        <v>2</v>
      </c>
      <c r="O4402" s="741">
        <v>6</v>
      </c>
      <c r="P4402" s="696">
        <v>27000</v>
      </c>
    </row>
    <row r="4403" spans="1:16" s="770" customFormat="1" ht="24">
      <c r="A4403" s="729" t="s">
        <v>18648</v>
      </c>
      <c r="B4403" s="693" t="s">
        <v>7471</v>
      </c>
      <c r="C4403" s="667" t="s">
        <v>73</v>
      </c>
      <c r="D4403" s="693" t="s">
        <v>18304</v>
      </c>
      <c r="E4403" s="479">
        <v>9000</v>
      </c>
      <c r="F4403" s="690" t="s">
        <v>8265</v>
      </c>
      <c r="G4403" s="685" t="s">
        <v>8266</v>
      </c>
      <c r="H4403" s="685" t="s">
        <v>7606</v>
      </c>
      <c r="I4403" s="685" t="s">
        <v>771</v>
      </c>
      <c r="J4403" s="843" t="s">
        <v>7606</v>
      </c>
      <c r="K4403" s="834">
        <v>4</v>
      </c>
      <c r="L4403" s="741">
        <v>12</v>
      </c>
      <c r="M4403" s="857">
        <v>108600</v>
      </c>
      <c r="N4403" s="831">
        <v>2</v>
      </c>
      <c r="O4403" s="741">
        <v>6</v>
      </c>
      <c r="P4403" s="696">
        <v>54000</v>
      </c>
    </row>
    <row r="4404" spans="1:16" s="770" customFormat="1" ht="24">
      <c r="A4404" s="729" t="s">
        <v>18648</v>
      </c>
      <c r="B4404" s="693" t="s">
        <v>7471</v>
      </c>
      <c r="C4404" s="667" t="s">
        <v>73</v>
      </c>
      <c r="D4404" s="693" t="s">
        <v>11535</v>
      </c>
      <c r="E4404" s="479">
        <v>5000</v>
      </c>
      <c r="F4404" s="690" t="s">
        <v>8267</v>
      </c>
      <c r="G4404" s="685" t="s">
        <v>8268</v>
      </c>
      <c r="H4404" s="685" t="s">
        <v>7621</v>
      </c>
      <c r="I4404" s="685" t="s">
        <v>771</v>
      </c>
      <c r="J4404" s="843" t="s">
        <v>7621</v>
      </c>
      <c r="K4404" s="834">
        <v>4</v>
      </c>
      <c r="L4404" s="741">
        <v>12</v>
      </c>
      <c r="M4404" s="857">
        <v>60600</v>
      </c>
      <c r="N4404" s="831">
        <v>2</v>
      </c>
      <c r="O4404" s="741">
        <v>6</v>
      </c>
      <c r="P4404" s="696">
        <v>30000</v>
      </c>
    </row>
    <row r="4405" spans="1:16" s="770" customFormat="1" ht="24">
      <c r="A4405" s="729" t="s">
        <v>18648</v>
      </c>
      <c r="B4405" s="583" t="s">
        <v>7484</v>
      </c>
      <c r="C4405" s="667" t="s">
        <v>73</v>
      </c>
      <c r="D4405" s="693" t="s">
        <v>1688</v>
      </c>
      <c r="E4405" s="479">
        <v>5000</v>
      </c>
      <c r="F4405" s="690" t="s">
        <v>8269</v>
      </c>
      <c r="G4405" s="685" t="s">
        <v>8270</v>
      </c>
      <c r="H4405" s="685" t="s">
        <v>1688</v>
      </c>
      <c r="I4405" s="685" t="s">
        <v>771</v>
      </c>
      <c r="J4405" s="843" t="s">
        <v>1688</v>
      </c>
      <c r="K4405" s="834">
        <v>1</v>
      </c>
      <c r="L4405" s="741">
        <v>8</v>
      </c>
      <c r="M4405" s="857">
        <v>39566.67</v>
      </c>
      <c r="N4405" s="831">
        <v>2</v>
      </c>
      <c r="O4405" s="741">
        <v>6</v>
      </c>
      <c r="P4405" s="696">
        <v>30000</v>
      </c>
    </row>
    <row r="4406" spans="1:16" s="770" customFormat="1" ht="24">
      <c r="A4406" s="729" t="s">
        <v>18648</v>
      </c>
      <c r="B4406" s="693" t="s">
        <v>7471</v>
      </c>
      <c r="C4406" s="667" t="s">
        <v>73</v>
      </c>
      <c r="D4406" s="693" t="s">
        <v>8638</v>
      </c>
      <c r="E4406" s="479">
        <v>5000</v>
      </c>
      <c r="F4406" s="690" t="s">
        <v>8271</v>
      </c>
      <c r="G4406" s="685" t="s">
        <v>8272</v>
      </c>
      <c r="H4406" s="685" t="s">
        <v>7569</v>
      </c>
      <c r="I4406" s="685" t="s">
        <v>7524</v>
      </c>
      <c r="J4406" s="843" t="s">
        <v>7569</v>
      </c>
      <c r="K4406" s="834">
        <v>4</v>
      </c>
      <c r="L4406" s="741">
        <v>12</v>
      </c>
      <c r="M4406" s="857">
        <v>60600</v>
      </c>
      <c r="N4406" s="831">
        <v>2</v>
      </c>
      <c r="O4406" s="741">
        <v>6</v>
      </c>
      <c r="P4406" s="696">
        <v>30000</v>
      </c>
    </row>
    <row r="4407" spans="1:16" s="770" customFormat="1" ht="24">
      <c r="A4407" s="729" t="s">
        <v>18648</v>
      </c>
      <c r="B4407" s="693" t="s">
        <v>7471</v>
      </c>
      <c r="C4407" s="667" t="s">
        <v>73</v>
      </c>
      <c r="D4407" s="693" t="s">
        <v>18303</v>
      </c>
      <c r="E4407" s="479">
        <v>7000</v>
      </c>
      <c r="F4407" s="690" t="s">
        <v>8273</v>
      </c>
      <c r="G4407" s="685" t="s">
        <v>8274</v>
      </c>
      <c r="H4407" s="685" t="s">
        <v>2244</v>
      </c>
      <c r="I4407" s="685" t="s">
        <v>7524</v>
      </c>
      <c r="J4407" s="843" t="s">
        <v>2244</v>
      </c>
      <c r="K4407" s="834">
        <v>4</v>
      </c>
      <c r="L4407" s="741">
        <v>12</v>
      </c>
      <c r="M4407" s="857">
        <v>84600</v>
      </c>
      <c r="N4407" s="831">
        <v>2</v>
      </c>
      <c r="O4407" s="741">
        <v>6</v>
      </c>
      <c r="P4407" s="696">
        <v>42000</v>
      </c>
    </row>
    <row r="4408" spans="1:16" s="770" customFormat="1" ht="24">
      <c r="A4408" s="729" t="s">
        <v>18648</v>
      </c>
      <c r="B4408" s="693" t="s">
        <v>7471</v>
      </c>
      <c r="C4408" s="667" t="s">
        <v>73</v>
      </c>
      <c r="D4408" s="693" t="s">
        <v>18301</v>
      </c>
      <c r="E4408" s="479">
        <v>6000</v>
      </c>
      <c r="F4408" s="690" t="s">
        <v>8275</v>
      </c>
      <c r="G4408" s="685" t="s">
        <v>8276</v>
      </c>
      <c r="H4408" s="685" t="s">
        <v>7483</v>
      </c>
      <c r="I4408" s="685" t="s">
        <v>7524</v>
      </c>
      <c r="J4408" s="843" t="s">
        <v>7483</v>
      </c>
      <c r="K4408" s="834">
        <v>4</v>
      </c>
      <c r="L4408" s="741">
        <v>12</v>
      </c>
      <c r="M4408" s="857">
        <v>72596.67</v>
      </c>
      <c r="N4408" s="831">
        <v>2</v>
      </c>
      <c r="O4408" s="741">
        <v>6</v>
      </c>
      <c r="P4408" s="696">
        <v>36000</v>
      </c>
    </row>
    <row r="4409" spans="1:16" s="770" customFormat="1" ht="24">
      <c r="A4409" s="729" t="s">
        <v>18648</v>
      </c>
      <c r="B4409" s="693" t="s">
        <v>7471</v>
      </c>
      <c r="C4409" s="667" t="s">
        <v>73</v>
      </c>
      <c r="D4409" s="693" t="s">
        <v>4114</v>
      </c>
      <c r="E4409" s="479">
        <v>3500</v>
      </c>
      <c r="F4409" s="690" t="s">
        <v>8277</v>
      </c>
      <c r="G4409" s="685" t="s">
        <v>8278</v>
      </c>
      <c r="H4409" s="685" t="s">
        <v>7621</v>
      </c>
      <c r="I4409" s="685" t="s">
        <v>771</v>
      </c>
      <c r="J4409" s="843" t="s">
        <v>7621</v>
      </c>
      <c r="K4409" s="834">
        <v>4</v>
      </c>
      <c r="L4409" s="741">
        <v>12</v>
      </c>
      <c r="M4409" s="857">
        <v>42600</v>
      </c>
      <c r="N4409" s="831">
        <v>2</v>
      </c>
      <c r="O4409" s="741">
        <v>6</v>
      </c>
      <c r="P4409" s="696">
        <v>21000</v>
      </c>
    </row>
    <row r="4410" spans="1:16" s="770" customFormat="1" ht="24">
      <c r="A4410" s="729" t="s">
        <v>18648</v>
      </c>
      <c r="B4410" s="693" t="s">
        <v>7471</v>
      </c>
      <c r="C4410" s="667" t="s">
        <v>73</v>
      </c>
      <c r="D4410" s="693" t="s">
        <v>18303</v>
      </c>
      <c r="E4410" s="479">
        <v>7000</v>
      </c>
      <c r="F4410" s="690" t="s">
        <v>8279</v>
      </c>
      <c r="G4410" s="685" t="s">
        <v>8280</v>
      </c>
      <c r="H4410" s="685" t="s">
        <v>7797</v>
      </c>
      <c r="I4410" s="685" t="s">
        <v>771</v>
      </c>
      <c r="J4410" s="843" t="s">
        <v>7797</v>
      </c>
      <c r="K4410" s="834">
        <v>4</v>
      </c>
      <c r="L4410" s="741">
        <v>8</v>
      </c>
      <c r="M4410" s="857">
        <v>69162.324852940481</v>
      </c>
      <c r="N4410" s="831"/>
      <c r="O4410" s="741"/>
      <c r="P4410" s="696"/>
    </row>
    <row r="4411" spans="1:16" s="770" customFormat="1" ht="24">
      <c r="A4411" s="729" t="s">
        <v>18648</v>
      </c>
      <c r="B4411" s="693" t="s">
        <v>7471</v>
      </c>
      <c r="C4411" s="667" t="s">
        <v>73</v>
      </c>
      <c r="D4411" s="693" t="s">
        <v>4185</v>
      </c>
      <c r="E4411" s="479">
        <v>2500</v>
      </c>
      <c r="F4411" s="690" t="s">
        <v>8281</v>
      </c>
      <c r="G4411" s="685" t="s">
        <v>8282</v>
      </c>
      <c r="H4411" s="685" t="s">
        <v>7474</v>
      </c>
      <c r="I4411" s="685" t="s">
        <v>3683</v>
      </c>
      <c r="J4411" s="843" t="s">
        <v>7474</v>
      </c>
      <c r="K4411" s="834">
        <v>4</v>
      </c>
      <c r="L4411" s="741">
        <v>12</v>
      </c>
      <c r="M4411" s="857">
        <v>30600</v>
      </c>
      <c r="N4411" s="831">
        <v>2</v>
      </c>
      <c r="O4411" s="741">
        <v>6</v>
      </c>
      <c r="P4411" s="696">
        <v>15000</v>
      </c>
    </row>
    <row r="4412" spans="1:16" s="770" customFormat="1" ht="24">
      <c r="A4412" s="729" t="s">
        <v>18648</v>
      </c>
      <c r="B4412" s="583" t="s">
        <v>7484</v>
      </c>
      <c r="C4412" s="667" t="s">
        <v>73</v>
      </c>
      <c r="D4412" s="693" t="s">
        <v>4114</v>
      </c>
      <c r="E4412" s="479">
        <v>3500</v>
      </c>
      <c r="F4412" s="690" t="s">
        <v>8283</v>
      </c>
      <c r="G4412" s="685" t="s">
        <v>8284</v>
      </c>
      <c r="H4412" s="685" t="s">
        <v>1929</v>
      </c>
      <c r="I4412" s="685" t="s">
        <v>7475</v>
      </c>
      <c r="J4412" s="843" t="s">
        <v>1929</v>
      </c>
      <c r="K4412" s="834">
        <v>1</v>
      </c>
      <c r="L4412" s="741">
        <v>12</v>
      </c>
      <c r="M4412" s="857">
        <v>42600</v>
      </c>
      <c r="N4412" s="831">
        <v>2</v>
      </c>
      <c r="O4412" s="741">
        <v>6</v>
      </c>
      <c r="P4412" s="696">
        <v>21000</v>
      </c>
    </row>
    <row r="4413" spans="1:16" s="770" customFormat="1" ht="24">
      <c r="A4413" s="729" t="s">
        <v>18648</v>
      </c>
      <c r="B4413" s="583" t="s">
        <v>7484</v>
      </c>
      <c r="C4413" s="667" t="s">
        <v>73</v>
      </c>
      <c r="D4413" s="693" t="s">
        <v>18430</v>
      </c>
      <c r="E4413" s="479">
        <v>2500</v>
      </c>
      <c r="F4413" s="690" t="s">
        <v>8285</v>
      </c>
      <c r="G4413" s="685" t="s">
        <v>8286</v>
      </c>
      <c r="H4413" s="685" t="s">
        <v>7512</v>
      </c>
      <c r="I4413" s="685" t="s">
        <v>7524</v>
      </c>
      <c r="J4413" s="843" t="s">
        <v>7512</v>
      </c>
      <c r="K4413" s="834">
        <v>1</v>
      </c>
      <c r="L4413" s="741">
        <v>12</v>
      </c>
      <c r="M4413" s="857">
        <v>30596.67</v>
      </c>
      <c r="N4413" s="831">
        <v>2</v>
      </c>
      <c r="O4413" s="741">
        <v>6</v>
      </c>
      <c r="P4413" s="696">
        <v>15000</v>
      </c>
    </row>
    <row r="4414" spans="1:16" s="770" customFormat="1" ht="36">
      <c r="A4414" s="729" t="s">
        <v>18648</v>
      </c>
      <c r="B4414" s="693" t="s">
        <v>7471</v>
      </c>
      <c r="C4414" s="667" t="s">
        <v>73</v>
      </c>
      <c r="D4414" s="693" t="s">
        <v>18431</v>
      </c>
      <c r="E4414" s="479">
        <v>9000</v>
      </c>
      <c r="F4414" s="690" t="s">
        <v>8287</v>
      </c>
      <c r="G4414" s="685" t="s">
        <v>8288</v>
      </c>
      <c r="H4414" s="685" t="s">
        <v>8289</v>
      </c>
      <c r="I4414" s="685" t="s">
        <v>771</v>
      </c>
      <c r="J4414" s="843" t="s">
        <v>8289</v>
      </c>
      <c r="K4414" s="834">
        <v>4</v>
      </c>
      <c r="L4414" s="741">
        <v>12</v>
      </c>
      <c r="M4414" s="857">
        <v>108600</v>
      </c>
      <c r="N4414" s="831">
        <v>2</v>
      </c>
      <c r="O4414" s="741">
        <v>6</v>
      </c>
      <c r="P4414" s="696">
        <v>54000</v>
      </c>
    </row>
    <row r="4415" spans="1:16" s="770" customFormat="1" ht="24">
      <c r="A4415" s="729" t="s">
        <v>18648</v>
      </c>
      <c r="B4415" s="693" t="s">
        <v>7471</v>
      </c>
      <c r="C4415" s="667" t="s">
        <v>73</v>
      </c>
      <c r="D4415" s="693" t="s">
        <v>18307</v>
      </c>
      <c r="E4415" s="479">
        <v>8000</v>
      </c>
      <c r="F4415" s="690" t="s">
        <v>8290</v>
      </c>
      <c r="G4415" s="685" t="s">
        <v>8291</v>
      </c>
      <c r="H4415" s="685" t="s">
        <v>7483</v>
      </c>
      <c r="I4415" s="685" t="s">
        <v>771</v>
      </c>
      <c r="J4415" s="843" t="s">
        <v>7483</v>
      </c>
      <c r="K4415" s="834">
        <v>4</v>
      </c>
      <c r="L4415" s="741">
        <v>12</v>
      </c>
      <c r="M4415" s="857">
        <v>96113.78</v>
      </c>
      <c r="N4415" s="831">
        <v>2</v>
      </c>
      <c r="O4415" s="741">
        <v>6</v>
      </c>
      <c r="P4415" s="696">
        <v>48000</v>
      </c>
    </row>
    <row r="4416" spans="1:16" s="770" customFormat="1" ht="24">
      <c r="A4416" s="729" t="s">
        <v>18648</v>
      </c>
      <c r="B4416" s="693" t="s">
        <v>7471</v>
      </c>
      <c r="C4416" s="667" t="s">
        <v>73</v>
      </c>
      <c r="D4416" s="693" t="s">
        <v>18432</v>
      </c>
      <c r="E4416" s="479">
        <v>2500</v>
      </c>
      <c r="F4416" s="690" t="s">
        <v>8292</v>
      </c>
      <c r="G4416" s="685" t="s">
        <v>8293</v>
      </c>
      <c r="H4416" s="685" t="s">
        <v>1929</v>
      </c>
      <c r="I4416" s="685" t="s">
        <v>7614</v>
      </c>
      <c r="J4416" s="843" t="s">
        <v>1929</v>
      </c>
      <c r="K4416" s="834">
        <v>4</v>
      </c>
      <c r="L4416" s="741">
        <v>12</v>
      </c>
      <c r="M4416" s="857">
        <v>33553.504852940474</v>
      </c>
      <c r="N4416" s="831"/>
      <c r="O4416" s="741"/>
      <c r="P4416" s="696"/>
    </row>
    <row r="4417" spans="1:16" s="770" customFormat="1" ht="24">
      <c r="A4417" s="729" t="s">
        <v>18648</v>
      </c>
      <c r="B4417" s="693" t="s">
        <v>7471</v>
      </c>
      <c r="C4417" s="667" t="s">
        <v>73</v>
      </c>
      <c r="D4417" s="693" t="s">
        <v>825</v>
      </c>
      <c r="E4417" s="479">
        <v>7000</v>
      </c>
      <c r="F4417" s="690" t="s">
        <v>8294</v>
      </c>
      <c r="G4417" s="685" t="s">
        <v>8295</v>
      </c>
      <c r="H4417" s="685" t="s">
        <v>7512</v>
      </c>
      <c r="I4417" s="685" t="s">
        <v>771</v>
      </c>
      <c r="J4417" s="843" t="s">
        <v>7512</v>
      </c>
      <c r="K4417" s="834">
        <v>1</v>
      </c>
      <c r="L4417" s="741">
        <v>12</v>
      </c>
      <c r="M4417" s="857">
        <v>84600</v>
      </c>
      <c r="N4417" s="831">
        <v>2</v>
      </c>
      <c r="O4417" s="741">
        <v>6</v>
      </c>
      <c r="P4417" s="696">
        <v>42000</v>
      </c>
    </row>
    <row r="4418" spans="1:16" s="770" customFormat="1" ht="24">
      <c r="A4418" s="729" t="s">
        <v>18648</v>
      </c>
      <c r="B4418" s="693" t="s">
        <v>7471</v>
      </c>
      <c r="C4418" s="667" t="s">
        <v>73</v>
      </c>
      <c r="D4418" s="693" t="s">
        <v>18433</v>
      </c>
      <c r="E4418" s="479">
        <v>5500</v>
      </c>
      <c r="F4418" s="690" t="s">
        <v>8296</v>
      </c>
      <c r="G4418" s="685" t="s">
        <v>8297</v>
      </c>
      <c r="H4418" s="685" t="s">
        <v>7512</v>
      </c>
      <c r="I4418" s="685" t="s">
        <v>771</v>
      </c>
      <c r="J4418" s="843" t="s">
        <v>7512</v>
      </c>
      <c r="K4418" s="834">
        <v>4</v>
      </c>
      <c r="L4418" s="741">
        <v>12</v>
      </c>
      <c r="M4418" s="857">
        <v>75460.944852940476</v>
      </c>
      <c r="N4418" s="831"/>
      <c r="O4418" s="741"/>
      <c r="P4418" s="696"/>
    </row>
    <row r="4419" spans="1:16" s="770" customFormat="1" ht="24">
      <c r="A4419" s="729" t="s">
        <v>18648</v>
      </c>
      <c r="B4419" s="693" t="s">
        <v>7471</v>
      </c>
      <c r="C4419" s="667" t="s">
        <v>73</v>
      </c>
      <c r="D4419" s="693" t="s">
        <v>18310</v>
      </c>
      <c r="E4419" s="479">
        <v>6000</v>
      </c>
      <c r="F4419" s="690" t="s">
        <v>8298</v>
      </c>
      <c r="G4419" s="685" t="s">
        <v>8299</v>
      </c>
      <c r="H4419" s="685" t="s">
        <v>7483</v>
      </c>
      <c r="I4419" s="685" t="s">
        <v>771</v>
      </c>
      <c r="J4419" s="843" t="s">
        <v>7483</v>
      </c>
      <c r="K4419" s="834">
        <v>4</v>
      </c>
      <c r="L4419" s="741">
        <v>12</v>
      </c>
      <c r="M4419" s="857">
        <v>72600</v>
      </c>
      <c r="N4419" s="831">
        <v>2</v>
      </c>
      <c r="O4419" s="741">
        <v>6</v>
      </c>
      <c r="P4419" s="696">
        <v>36000</v>
      </c>
    </row>
    <row r="4420" spans="1:16" s="770" customFormat="1" ht="24">
      <c r="A4420" s="729" t="s">
        <v>18648</v>
      </c>
      <c r="B4420" s="693" t="s">
        <v>7471</v>
      </c>
      <c r="C4420" s="667" t="s">
        <v>73</v>
      </c>
      <c r="D4420" s="693" t="s">
        <v>18303</v>
      </c>
      <c r="E4420" s="479">
        <v>7000</v>
      </c>
      <c r="F4420" s="690" t="s">
        <v>8300</v>
      </c>
      <c r="G4420" s="685" t="s">
        <v>8301</v>
      </c>
      <c r="H4420" s="685" t="s">
        <v>4060</v>
      </c>
      <c r="I4420" s="685" t="s">
        <v>771</v>
      </c>
      <c r="J4420" s="843" t="s">
        <v>4060</v>
      </c>
      <c r="K4420" s="834">
        <v>4</v>
      </c>
      <c r="L4420" s="741">
        <v>12</v>
      </c>
      <c r="M4420" s="857">
        <v>84600</v>
      </c>
      <c r="N4420" s="831">
        <v>2</v>
      </c>
      <c r="O4420" s="741">
        <v>6</v>
      </c>
      <c r="P4420" s="696">
        <v>42000</v>
      </c>
    </row>
    <row r="4421" spans="1:16" s="770" customFormat="1" ht="24">
      <c r="A4421" s="729" t="s">
        <v>18648</v>
      </c>
      <c r="B4421" s="693" t="s">
        <v>7471</v>
      </c>
      <c r="C4421" s="667" t="s">
        <v>73</v>
      </c>
      <c r="D4421" s="693" t="s">
        <v>18347</v>
      </c>
      <c r="E4421" s="479">
        <v>4500</v>
      </c>
      <c r="F4421" s="690" t="s">
        <v>8302</v>
      </c>
      <c r="G4421" s="685" t="s">
        <v>8303</v>
      </c>
      <c r="H4421" s="685" t="s">
        <v>1688</v>
      </c>
      <c r="I4421" s="685" t="s">
        <v>771</v>
      </c>
      <c r="J4421" s="843" t="s">
        <v>1688</v>
      </c>
      <c r="K4421" s="834">
        <v>4</v>
      </c>
      <c r="L4421" s="741">
        <v>12</v>
      </c>
      <c r="M4421" s="857">
        <v>54600</v>
      </c>
      <c r="N4421" s="831">
        <v>2</v>
      </c>
      <c r="O4421" s="741">
        <v>6</v>
      </c>
      <c r="P4421" s="696">
        <v>27000</v>
      </c>
    </row>
    <row r="4422" spans="1:16" s="770" customFormat="1" ht="24">
      <c r="A4422" s="729" t="s">
        <v>18648</v>
      </c>
      <c r="B4422" s="693" t="s">
        <v>7471</v>
      </c>
      <c r="C4422" s="667" t="s">
        <v>73</v>
      </c>
      <c r="D4422" s="693" t="s">
        <v>825</v>
      </c>
      <c r="E4422" s="479">
        <v>5000</v>
      </c>
      <c r="F4422" s="690" t="s">
        <v>8304</v>
      </c>
      <c r="G4422" s="685" t="s">
        <v>8305</v>
      </c>
      <c r="H4422" s="685" t="s">
        <v>8038</v>
      </c>
      <c r="I4422" s="685" t="s">
        <v>7524</v>
      </c>
      <c r="J4422" s="843" t="s">
        <v>8038</v>
      </c>
      <c r="K4422" s="834">
        <v>4</v>
      </c>
      <c r="L4422" s="741">
        <v>12</v>
      </c>
      <c r="M4422" s="857">
        <v>60600</v>
      </c>
      <c r="N4422" s="831">
        <v>2</v>
      </c>
      <c r="O4422" s="741">
        <v>6</v>
      </c>
      <c r="P4422" s="696">
        <v>30000</v>
      </c>
    </row>
    <row r="4423" spans="1:16" s="770" customFormat="1" ht="24">
      <c r="A4423" s="729" t="s">
        <v>18648</v>
      </c>
      <c r="B4423" s="583" t="s">
        <v>7484</v>
      </c>
      <c r="C4423" s="667" t="s">
        <v>73</v>
      </c>
      <c r="D4423" s="693" t="s">
        <v>18336</v>
      </c>
      <c r="E4423" s="479">
        <v>2500</v>
      </c>
      <c r="F4423" s="690" t="s">
        <v>8306</v>
      </c>
      <c r="G4423" s="685" t="s">
        <v>8307</v>
      </c>
      <c r="H4423" s="685" t="s">
        <v>1688</v>
      </c>
      <c r="I4423" s="685" t="s">
        <v>771</v>
      </c>
      <c r="J4423" s="843" t="s">
        <v>1688</v>
      </c>
      <c r="K4423" s="834">
        <v>4</v>
      </c>
      <c r="L4423" s="741">
        <v>12</v>
      </c>
      <c r="M4423" s="857">
        <v>37137.324852940474</v>
      </c>
      <c r="N4423" s="831"/>
      <c r="O4423" s="741"/>
      <c r="P4423" s="696"/>
    </row>
    <row r="4424" spans="1:16" s="770" customFormat="1" ht="24">
      <c r="A4424" s="729" t="s">
        <v>18648</v>
      </c>
      <c r="B4424" s="583" t="s">
        <v>7484</v>
      </c>
      <c r="C4424" s="667" t="s">
        <v>73</v>
      </c>
      <c r="D4424" s="693" t="s">
        <v>18368</v>
      </c>
      <c r="E4424" s="479">
        <v>4500</v>
      </c>
      <c r="F4424" s="690" t="s">
        <v>8306</v>
      </c>
      <c r="G4424" s="685" t="s">
        <v>8307</v>
      </c>
      <c r="H4424" s="685" t="s">
        <v>1688</v>
      </c>
      <c r="I4424" s="685" t="s">
        <v>771</v>
      </c>
      <c r="J4424" s="843" t="s">
        <v>1688</v>
      </c>
      <c r="K4424" s="834"/>
      <c r="L4424" s="741"/>
      <c r="M4424" s="857"/>
      <c r="N4424" s="831">
        <v>2</v>
      </c>
      <c r="O4424" s="741">
        <v>6</v>
      </c>
      <c r="P4424" s="696">
        <v>26850</v>
      </c>
    </row>
    <row r="4425" spans="1:16" s="770" customFormat="1" ht="24">
      <c r="A4425" s="729" t="s">
        <v>18648</v>
      </c>
      <c r="B4425" s="693" t="s">
        <v>7471</v>
      </c>
      <c r="C4425" s="667" t="s">
        <v>73</v>
      </c>
      <c r="D4425" s="693" t="s">
        <v>18347</v>
      </c>
      <c r="E4425" s="479">
        <v>4500</v>
      </c>
      <c r="F4425" s="690" t="s">
        <v>8308</v>
      </c>
      <c r="G4425" s="685" t="s">
        <v>8309</v>
      </c>
      <c r="H4425" s="685" t="s">
        <v>7621</v>
      </c>
      <c r="I4425" s="685" t="s">
        <v>771</v>
      </c>
      <c r="J4425" s="843" t="s">
        <v>7621</v>
      </c>
      <c r="K4425" s="834">
        <v>4</v>
      </c>
      <c r="L4425" s="741">
        <v>12</v>
      </c>
      <c r="M4425" s="857">
        <v>54600</v>
      </c>
      <c r="N4425" s="831">
        <v>1</v>
      </c>
      <c r="O4425" s="741">
        <v>2</v>
      </c>
      <c r="P4425" s="696">
        <v>14675</v>
      </c>
    </row>
    <row r="4426" spans="1:16" s="770" customFormat="1" ht="24">
      <c r="A4426" s="729" t="s">
        <v>18648</v>
      </c>
      <c r="B4426" s="693" t="s">
        <v>7471</v>
      </c>
      <c r="C4426" s="667" t="s">
        <v>73</v>
      </c>
      <c r="D4426" s="693" t="s">
        <v>17850</v>
      </c>
      <c r="E4426" s="479">
        <v>4500</v>
      </c>
      <c r="F4426" s="690" t="s">
        <v>8310</v>
      </c>
      <c r="G4426" s="685" t="s">
        <v>8311</v>
      </c>
      <c r="H4426" s="685" t="s">
        <v>7944</v>
      </c>
      <c r="I4426" s="685" t="s">
        <v>7524</v>
      </c>
      <c r="J4426" s="843" t="s">
        <v>7944</v>
      </c>
      <c r="K4426" s="834">
        <v>4</v>
      </c>
      <c r="L4426" s="741">
        <v>12</v>
      </c>
      <c r="M4426" s="857">
        <v>54600</v>
      </c>
      <c r="N4426" s="831">
        <v>2</v>
      </c>
      <c r="O4426" s="741">
        <v>6</v>
      </c>
      <c r="P4426" s="696">
        <v>27000</v>
      </c>
    </row>
    <row r="4427" spans="1:16" s="770" customFormat="1" ht="24">
      <c r="A4427" s="729" t="s">
        <v>18648</v>
      </c>
      <c r="B4427" s="693" t="s">
        <v>7471</v>
      </c>
      <c r="C4427" s="667" t="s">
        <v>73</v>
      </c>
      <c r="D4427" s="693" t="s">
        <v>9189</v>
      </c>
      <c r="E4427" s="479">
        <v>6000</v>
      </c>
      <c r="F4427" s="690" t="s">
        <v>8312</v>
      </c>
      <c r="G4427" s="685" t="s">
        <v>8313</v>
      </c>
      <c r="H4427" s="685" t="s">
        <v>1342</v>
      </c>
      <c r="I4427" s="685" t="s">
        <v>7524</v>
      </c>
      <c r="J4427" s="843" t="s">
        <v>1342</v>
      </c>
      <c r="K4427" s="834"/>
      <c r="L4427" s="741"/>
      <c r="M4427" s="857"/>
      <c r="N4427" s="831">
        <v>2</v>
      </c>
      <c r="O4427" s="741">
        <v>6</v>
      </c>
      <c r="P4427" s="696">
        <v>35800</v>
      </c>
    </row>
    <row r="4428" spans="1:16" s="770" customFormat="1" ht="24">
      <c r="A4428" s="729" t="s">
        <v>18648</v>
      </c>
      <c r="B4428" s="693" t="s">
        <v>7471</v>
      </c>
      <c r="C4428" s="667" t="s">
        <v>73</v>
      </c>
      <c r="D4428" s="693" t="s">
        <v>18303</v>
      </c>
      <c r="E4428" s="479">
        <v>7000</v>
      </c>
      <c r="F4428" s="690" t="s">
        <v>8314</v>
      </c>
      <c r="G4428" s="685" t="s">
        <v>8315</v>
      </c>
      <c r="H4428" s="685" t="s">
        <v>7569</v>
      </c>
      <c r="I4428" s="685" t="s">
        <v>771</v>
      </c>
      <c r="J4428" s="843" t="s">
        <v>7569</v>
      </c>
      <c r="K4428" s="834">
        <v>4</v>
      </c>
      <c r="L4428" s="741">
        <v>5</v>
      </c>
      <c r="M4428" s="857">
        <v>41970.654852940468</v>
      </c>
      <c r="N4428" s="831"/>
      <c r="O4428" s="741"/>
      <c r="P4428" s="696"/>
    </row>
    <row r="4429" spans="1:16" s="770" customFormat="1" ht="60">
      <c r="A4429" s="729" t="s">
        <v>18648</v>
      </c>
      <c r="B4429" s="693" t="s">
        <v>7471</v>
      </c>
      <c r="C4429" s="667" t="s">
        <v>73</v>
      </c>
      <c r="D4429" s="693" t="s">
        <v>18434</v>
      </c>
      <c r="E4429" s="479">
        <v>3500</v>
      </c>
      <c r="F4429" s="690" t="s">
        <v>8316</v>
      </c>
      <c r="G4429" s="685" t="s">
        <v>8317</v>
      </c>
      <c r="H4429" s="685" t="s">
        <v>5663</v>
      </c>
      <c r="I4429" s="685" t="s">
        <v>771</v>
      </c>
      <c r="J4429" s="843" t="s">
        <v>5663</v>
      </c>
      <c r="K4429" s="834">
        <v>1</v>
      </c>
      <c r="L4429" s="741">
        <v>2</v>
      </c>
      <c r="M4429" s="857">
        <v>8850</v>
      </c>
      <c r="N4429" s="831">
        <v>2</v>
      </c>
      <c r="O4429" s="741">
        <v>6</v>
      </c>
      <c r="P4429" s="696">
        <v>21000</v>
      </c>
    </row>
    <row r="4430" spans="1:16" s="770" customFormat="1" ht="24">
      <c r="A4430" s="729" t="s">
        <v>18648</v>
      </c>
      <c r="B4430" s="693" t="s">
        <v>7471</v>
      </c>
      <c r="C4430" s="667" t="s">
        <v>73</v>
      </c>
      <c r="D4430" s="693" t="s">
        <v>4185</v>
      </c>
      <c r="E4430" s="479">
        <v>2500</v>
      </c>
      <c r="F4430" s="690" t="s">
        <v>8318</v>
      </c>
      <c r="G4430" s="685" t="s">
        <v>8319</v>
      </c>
      <c r="H4430" s="685" t="s">
        <v>7474</v>
      </c>
      <c r="I4430" s="685" t="s">
        <v>3683</v>
      </c>
      <c r="J4430" s="843" t="s">
        <v>7474</v>
      </c>
      <c r="K4430" s="834">
        <v>4</v>
      </c>
      <c r="L4430" s="741">
        <v>12</v>
      </c>
      <c r="M4430" s="857">
        <v>30600</v>
      </c>
      <c r="N4430" s="831">
        <v>2</v>
      </c>
      <c r="O4430" s="741">
        <v>6</v>
      </c>
      <c r="P4430" s="696">
        <v>15000</v>
      </c>
    </row>
    <row r="4431" spans="1:16" s="770" customFormat="1" ht="24">
      <c r="A4431" s="729" t="s">
        <v>18648</v>
      </c>
      <c r="B4431" s="693" t="s">
        <v>7471</v>
      </c>
      <c r="C4431" s="667" t="s">
        <v>73</v>
      </c>
      <c r="D4431" s="693" t="s">
        <v>18435</v>
      </c>
      <c r="E4431" s="479">
        <v>5000</v>
      </c>
      <c r="F4431" s="690" t="s">
        <v>8320</v>
      </c>
      <c r="G4431" s="685" t="s">
        <v>8321</v>
      </c>
      <c r="H4431" s="685" t="s">
        <v>824</v>
      </c>
      <c r="I4431" s="685" t="s">
        <v>7524</v>
      </c>
      <c r="J4431" s="843" t="s">
        <v>824</v>
      </c>
      <c r="K4431" s="834">
        <v>1</v>
      </c>
      <c r="L4431" s="741">
        <v>3</v>
      </c>
      <c r="M4431" s="857">
        <v>18533.330000000002</v>
      </c>
      <c r="N4431" s="831">
        <v>2</v>
      </c>
      <c r="O4431" s="741">
        <v>6</v>
      </c>
      <c r="P4431" s="696">
        <v>30000</v>
      </c>
    </row>
    <row r="4432" spans="1:16" s="770" customFormat="1" ht="24">
      <c r="A4432" s="729" t="s">
        <v>18648</v>
      </c>
      <c r="B4432" s="693" t="s">
        <v>7471</v>
      </c>
      <c r="C4432" s="667" t="s">
        <v>73</v>
      </c>
      <c r="D4432" s="693" t="s">
        <v>18310</v>
      </c>
      <c r="E4432" s="479">
        <v>6000</v>
      </c>
      <c r="F4432" s="690" t="s">
        <v>8322</v>
      </c>
      <c r="G4432" s="685" t="s">
        <v>8323</v>
      </c>
      <c r="H4432" s="685" t="s">
        <v>1688</v>
      </c>
      <c r="I4432" s="685" t="s">
        <v>771</v>
      </c>
      <c r="J4432" s="843" t="s">
        <v>1688</v>
      </c>
      <c r="K4432" s="834">
        <v>4</v>
      </c>
      <c r="L4432" s="741">
        <v>12</v>
      </c>
      <c r="M4432" s="857">
        <v>72088.67</v>
      </c>
      <c r="N4432" s="831">
        <v>2</v>
      </c>
      <c r="O4432" s="741">
        <v>6</v>
      </c>
      <c r="P4432" s="696">
        <v>36000</v>
      </c>
    </row>
    <row r="4433" spans="1:16" s="770" customFormat="1" ht="24">
      <c r="A4433" s="729" t="s">
        <v>18648</v>
      </c>
      <c r="B4433" s="693" t="s">
        <v>7471</v>
      </c>
      <c r="C4433" s="667" t="s">
        <v>73</v>
      </c>
      <c r="D4433" s="693" t="s">
        <v>18347</v>
      </c>
      <c r="E4433" s="479">
        <v>4500</v>
      </c>
      <c r="F4433" s="690" t="s">
        <v>8324</v>
      </c>
      <c r="G4433" s="685" t="s">
        <v>8325</v>
      </c>
      <c r="H4433" s="685" t="s">
        <v>1688</v>
      </c>
      <c r="I4433" s="685" t="s">
        <v>7524</v>
      </c>
      <c r="J4433" s="843" t="s">
        <v>1688</v>
      </c>
      <c r="K4433" s="834">
        <v>4</v>
      </c>
      <c r="L4433" s="741">
        <v>10</v>
      </c>
      <c r="M4433" s="857">
        <v>49962.5</v>
      </c>
      <c r="N4433" s="831">
        <v>2</v>
      </c>
      <c r="O4433" s="741">
        <v>6</v>
      </c>
      <c r="P4433" s="696">
        <v>36000</v>
      </c>
    </row>
    <row r="4434" spans="1:16" s="770" customFormat="1" ht="24">
      <c r="A4434" s="729" t="s">
        <v>18648</v>
      </c>
      <c r="B4434" s="583" t="s">
        <v>7484</v>
      </c>
      <c r="C4434" s="667" t="s">
        <v>73</v>
      </c>
      <c r="D4434" s="693" t="s">
        <v>10047</v>
      </c>
      <c r="E4434" s="479">
        <v>5500</v>
      </c>
      <c r="F4434" s="690" t="s">
        <v>8326</v>
      </c>
      <c r="G4434" s="685" t="s">
        <v>8327</v>
      </c>
      <c r="H4434" s="685" t="s">
        <v>7483</v>
      </c>
      <c r="I4434" s="685" t="s">
        <v>771</v>
      </c>
      <c r="J4434" s="843" t="s">
        <v>7483</v>
      </c>
      <c r="K4434" s="834">
        <v>4</v>
      </c>
      <c r="L4434" s="741">
        <v>12</v>
      </c>
      <c r="M4434" s="857">
        <v>66600</v>
      </c>
      <c r="N4434" s="831">
        <v>2</v>
      </c>
      <c r="O4434" s="741">
        <v>6</v>
      </c>
      <c r="P4434" s="696">
        <v>43765.279999999999</v>
      </c>
    </row>
    <row r="4435" spans="1:16" s="770" customFormat="1" ht="24">
      <c r="A4435" s="729" t="s">
        <v>18648</v>
      </c>
      <c r="B4435" s="693" t="s">
        <v>7471</v>
      </c>
      <c r="C4435" s="667" t="s">
        <v>73</v>
      </c>
      <c r="D4435" s="693" t="s">
        <v>4114</v>
      </c>
      <c r="E4435" s="479">
        <v>3500</v>
      </c>
      <c r="F4435" s="690" t="s">
        <v>8328</v>
      </c>
      <c r="G4435" s="685" t="s">
        <v>8329</v>
      </c>
      <c r="H4435" s="685" t="s">
        <v>4258</v>
      </c>
      <c r="I4435" s="685" t="s">
        <v>7524</v>
      </c>
      <c r="J4435" s="843" t="s">
        <v>4258</v>
      </c>
      <c r="K4435" s="834">
        <v>4</v>
      </c>
      <c r="L4435" s="741">
        <v>12</v>
      </c>
      <c r="M4435" s="857">
        <v>42600</v>
      </c>
      <c r="N4435" s="831">
        <v>2</v>
      </c>
      <c r="O4435" s="741">
        <v>6</v>
      </c>
      <c r="P4435" s="696">
        <v>21000</v>
      </c>
    </row>
    <row r="4436" spans="1:16" s="770" customFormat="1" ht="24">
      <c r="A4436" s="729" t="s">
        <v>18648</v>
      </c>
      <c r="B4436" s="583" t="s">
        <v>7484</v>
      </c>
      <c r="C4436" s="667" t="s">
        <v>73</v>
      </c>
      <c r="D4436" s="693" t="s">
        <v>7487</v>
      </c>
      <c r="E4436" s="479">
        <v>5500</v>
      </c>
      <c r="F4436" s="690" t="s">
        <v>8330</v>
      </c>
      <c r="G4436" s="685" t="s">
        <v>8331</v>
      </c>
      <c r="H4436" s="685" t="s">
        <v>7487</v>
      </c>
      <c r="I4436" s="685" t="s">
        <v>802</v>
      </c>
      <c r="J4436" s="843" t="s">
        <v>8332</v>
      </c>
      <c r="K4436" s="834">
        <v>2</v>
      </c>
      <c r="L4436" s="741">
        <v>6</v>
      </c>
      <c r="M4436" s="857">
        <v>44834.55485294047</v>
      </c>
      <c r="N4436" s="831"/>
      <c r="O4436" s="741"/>
      <c r="P4436" s="696"/>
    </row>
    <row r="4437" spans="1:16" s="770" customFormat="1" ht="24">
      <c r="A4437" s="729" t="s">
        <v>18648</v>
      </c>
      <c r="B4437" s="583" t="s">
        <v>7484</v>
      </c>
      <c r="C4437" s="667" t="s">
        <v>73</v>
      </c>
      <c r="D4437" s="693" t="s">
        <v>18436</v>
      </c>
      <c r="E4437" s="479">
        <v>8000</v>
      </c>
      <c r="F4437" s="690" t="s">
        <v>8333</v>
      </c>
      <c r="G4437" s="685" t="s">
        <v>8334</v>
      </c>
      <c r="H4437" s="685" t="s">
        <v>824</v>
      </c>
      <c r="I4437" s="685" t="s">
        <v>771</v>
      </c>
      <c r="J4437" s="843" t="s">
        <v>824</v>
      </c>
      <c r="K4437" s="834"/>
      <c r="L4437" s="741"/>
      <c r="M4437" s="857"/>
      <c r="N4437" s="831">
        <v>2</v>
      </c>
      <c r="O4437" s="741">
        <v>6</v>
      </c>
      <c r="P4437" s="696">
        <v>47733.33</v>
      </c>
    </row>
    <row r="4438" spans="1:16" s="770" customFormat="1" ht="24">
      <c r="A4438" s="729" t="s">
        <v>18648</v>
      </c>
      <c r="B4438" s="693" t="s">
        <v>7471</v>
      </c>
      <c r="C4438" s="667" t="s">
        <v>73</v>
      </c>
      <c r="D4438" s="693" t="s">
        <v>18437</v>
      </c>
      <c r="E4438" s="479">
        <v>7000</v>
      </c>
      <c r="F4438" s="690" t="s">
        <v>8335</v>
      </c>
      <c r="G4438" s="685" t="s">
        <v>8336</v>
      </c>
      <c r="H4438" s="685" t="s">
        <v>1880</v>
      </c>
      <c r="I4438" s="685" t="s">
        <v>771</v>
      </c>
      <c r="J4438" s="843" t="s">
        <v>1880</v>
      </c>
      <c r="K4438" s="834"/>
      <c r="L4438" s="741"/>
      <c r="M4438" s="857"/>
      <c r="N4438" s="831">
        <v>2</v>
      </c>
      <c r="O4438" s="741">
        <v>6</v>
      </c>
      <c r="P4438" s="696">
        <v>41766.67</v>
      </c>
    </row>
    <row r="4439" spans="1:16" s="770" customFormat="1" ht="48">
      <c r="A4439" s="729" t="s">
        <v>18648</v>
      </c>
      <c r="B4439" s="693" t="s">
        <v>7471</v>
      </c>
      <c r="C4439" s="667" t="s">
        <v>73</v>
      </c>
      <c r="D4439" s="693" t="s">
        <v>17850</v>
      </c>
      <c r="E4439" s="479">
        <v>3500</v>
      </c>
      <c r="F4439" s="690" t="s">
        <v>8337</v>
      </c>
      <c r="G4439" s="685" t="s">
        <v>8338</v>
      </c>
      <c r="H4439" s="685" t="s">
        <v>3523</v>
      </c>
      <c r="I4439" s="685" t="s">
        <v>7614</v>
      </c>
      <c r="J4439" s="843" t="s">
        <v>3523</v>
      </c>
      <c r="K4439" s="834">
        <v>4</v>
      </c>
      <c r="L4439" s="741">
        <v>12</v>
      </c>
      <c r="M4439" s="857">
        <v>42600</v>
      </c>
      <c r="N4439" s="831">
        <v>2</v>
      </c>
      <c r="O4439" s="741">
        <v>6</v>
      </c>
      <c r="P4439" s="696">
        <v>21000</v>
      </c>
    </row>
    <row r="4440" spans="1:16" s="770" customFormat="1" ht="24">
      <c r="A4440" s="729" t="s">
        <v>18648</v>
      </c>
      <c r="B4440" s="583" t="s">
        <v>7484</v>
      </c>
      <c r="C4440" s="667" t="s">
        <v>73</v>
      </c>
      <c r="D4440" s="693" t="s">
        <v>825</v>
      </c>
      <c r="E4440" s="479">
        <v>6000</v>
      </c>
      <c r="F4440" s="690" t="s">
        <v>8339</v>
      </c>
      <c r="G4440" s="685" t="s">
        <v>8340</v>
      </c>
      <c r="H4440" s="685" t="s">
        <v>2051</v>
      </c>
      <c r="I4440" s="685" t="s">
        <v>771</v>
      </c>
      <c r="J4440" s="843" t="s">
        <v>825</v>
      </c>
      <c r="K4440" s="834">
        <v>2</v>
      </c>
      <c r="L4440" s="741">
        <v>12</v>
      </c>
      <c r="M4440" s="857">
        <v>72600</v>
      </c>
      <c r="N4440" s="831">
        <v>2</v>
      </c>
      <c r="O4440" s="741">
        <v>6</v>
      </c>
      <c r="P4440" s="696">
        <v>36000</v>
      </c>
    </row>
    <row r="4441" spans="1:16" s="770" customFormat="1" ht="36">
      <c r="A4441" s="729" t="s">
        <v>18648</v>
      </c>
      <c r="B4441" s="693" t="s">
        <v>7471</v>
      </c>
      <c r="C4441" s="667" t="s">
        <v>73</v>
      </c>
      <c r="D4441" s="693" t="s">
        <v>18438</v>
      </c>
      <c r="E4441" s="479">
        <v>3500</v>
      </c>
      <c r="F4441" s="690" t="s">
        <v>8341</v>
      </c>
      <c r="G4441" s="685" t="s">
        <v>8342</v>
      </c>
      <c r="H4441" s="685" t="s">
        <v>920</v>
      </c>
      <c r="I4441" s="685" t="s">
        <v>771</v>
      </c>
      <c r="J4441" s="843" t="s">
        <v>920</v>
      </c>
      <c r="K4441" s="834">
        <v>1</v>
      </c>
      <c r="L4441" s="741">
        <v>2</v>
      </c>
      <c r="M4441" s="857">
        <v>8266.67</v>
      </c>
      <c r="N4441" s="831">
        <v>2</v>
      </c>
      <c r="O4441" s="741">
        <v>6</v>
      </c>
      <c r="P4441" s="696">
        <v>21000</v>
      </c>
    </row>
    <row r="4442" spans="1:16" s="770" customFormat="1" ht="48">
      <c r="A4442" s="729" t="s">
        <v>18648</v>
      </c>
      <c r="B4442" s="693" t="s">
        <v>7471</v>
      </c>
      <c r="C4442" s="667" t="s">
        <v>73</v>
      </c>
      <c r="D4442" s="693" t="s">
        <v>18439</v>
      </c>
      <c r="E4442" s="479">
        <v>5000</v>
      </c>
      <c r="F4442" s="690" t="s">
        <v>8343</v>
      </c>
      <c r="G4442" s="685" t="s">
        <v>8344</v>
      </c>
      <c r="H4442" s="685" t="s">
        <v>7483</v>
      </c>
      <c r="I4442" s="685" t="s">
        <v>771</v>
      </c>
      <c r="J4442" s="843" t="s">
        <v>7483</v>
      </c>
      <c r="K4442" s="834">
        <v>4</v>
      </c>
      <c r="L4442" s="741">
        <v>4</v>
      </c>
      <c r="M4442" s="857">
        <v>28884.564852940472</v>
      </c>
      <c r="N4442" s="831"/>
      <c r="O4442" s="741"/>
      <c r="P4442" s="696"/>
    </row>
    <row r="4443" spans="1:16" s="770" customFormat="1" ht="24">
      <c r="A4443" s="729" t="s">
        <v>18648</v>
      </c>
      <c r="B4443" s="693" t="s">
        <v>7471</v>
      </c>
      <c r="C4443" s="667" t="s">
        <v>73</v>
      </c>
      <c r="D4443" s="693" t="s">
        <v>18421</v>
      </c>
      <c r="E4443" s="479">
        <v>7500</v>
      </c>
      <c r="F4443" s="690" t="s">
        <v>8345</v>
      </c>
      <c r="G4443" s="685" t="s">
        <v>8346</v>
      </c>
      <c r="H4443" s="685" t="s">
        <v>2244</v>
      </c>
      <c r="I4443" s="685" t="s">
        <v>771</v>
      </c>
      <c r="J4443" s="843" t="s">
        <v>2244</v>
      </c>
      <c r="K4443" s="834">
        <v>4</v>
      </c>
      <c r="L4443" s="741">
        <v>12</v>
      </c>
      <c r="M4443" s="857">
        <v>102734.55485294048</v>
      </c>
      <c r="N4443" s="831"/>
      <c r="O4443" s="741"/>
      <c r="P4443" s="696"/>
    </row>
    <row r="4444" spans="1:16" s="770" customFormat="1" ht="60">
      <c r="A4444" s="729" t="s">
        <v>18648</v>
      </c>
      <c r="B4444" s="693" t="s">
        <v>7471</v>
      </c>
      <c r="C4444" s="667" t="s">
        <v>73</v>
      </c>
      <c r="D4444" s="693" t="s">
        <v>18440</v>
      </c>
      <c r="E4444" s="479">
        <v>9000</v>
      </c>
      <c r="F4444" s="690" t="s">
        <v>8345</v>
      </c>
      <c r="G4444" s="685" t="s">
        <v>8346</v>
      </c>
      <c r="H4444" s="685" t="s">
        <v>2244</v>
      </c>
      <c r="I4444" s="685" t="s">
        <v>771</v>
      </c>
      <c r="J4444" s="843" t="s">
        <v>2244</v>
      </c>
      <c r="K4444" s="834"/>
      <c r="L4444" s="741"/>
      <c r="M4444" s="857"/>
      <c r="N4444" s="831">
        <v>2</v>
      </c>
      <c r="O4444" s="741">
        <v>6</v>
      </c>
      <c r="P4444" s="696">
        <v>53700</v>
      </c>
    </row>
    <row r="4445" spans="1:16" s="770" customFormat="1" ht="24">
      <c r="A4445" s="729" t="s">
        <v>18648</v>
      </c>
      <c r="B4445" s="693" t="s">
        <v>7471</v>
      </c>
      <c r="C4445" s="667" t="s">
        <v>73</v>
      </c>
      <c r="D4445" s="693" t="s">
        <v>18441</v>
      </c>
      <c r="E4445" s="479">
        <v>4500</v>
      </c>
      <c r="F4445" s="690" t="s">
        <v>8347</v>
      </c>
      <c r="G4445" s="685" t="s">
        <v>8348</v>
      </c>
      <c r="H4445" s="685" t="s">
        <v>1880</v>
      </c>
      <c r="I4445" s="685" t="s">
        <v>771</v>
      </c>
      <c r="J4445" s="843" t="s">
        <v>1880</v>
      </c>
      <c r="K4445" s="834">
        <v>2</v>
      </c>
      <c r="L4445" s="741">
        <v>5</v>
      </c>
      <c r="M4445" s="857">
        <v>22800</v>
      </c>
      <c r="N4445" s="831">
        <v>2</v>
      </c>
      <c r="O4445" s="741">
        <v>6</v>
      </c>
      <c r="P4445" s="696">
        <v>27000</v>
      </c>
    </row>
    <row r="4446" spans="1:16" s="770" customFormat="1" ht="24">
      <c r="A4446" s="729" t="s">
        <v>18648</v>
      </c>
      <c r="B4446" s="693" t="s">
        <v>7471</v>
      </c>
      <c r="C4446" s="667" t="s">
        <v>73</v>
      </c>
      <c r="D4446" s="693" t="s">
        <v>11412</v>
      </c>
      <c r="E4446" s="479">
        <v>5000</v>
      </c>
      <c r="F4446" s="690" t="s">
        <v>8349</v>
      </c>
      <c r="G4446" s="685" t="s">
        <v>8350</v>
      </c>
      <c r="H4446" s="685" t="s">
        <v>7512</v>
      </c>
      <c r="I4446" s="685" t="s">
        <v>771</v>
      </c>
      <c r="J4446" s="843" t="s">
        <v>7512</v>
      </c>
      <c r="K4446" s="834">
        <v>4</v>
      </c>
      <c r="L4446" s="741">
        <v>12</v>
      </c>
      <c r="M4446" s="857">
        <v>60600</v>
      </c>
      <c r="N4446" s="831">
        <v>2</v>
      </c>
      <c r="O4446" s="741">
        <v>6</v>
      </c>
      <c r="P4446" s="696">
        <v>30000</v>
      </c>
    </row>
    <row r="4447" spans="1:16" s="770" customFormat="1" ht="24">
      <c r="A4447" s="729" t="s">
        <v>18648</v>
      </c>
      <c r="B4447" s="693" t="s">
        <v>7471</v>
      </c>
      <c r="C4447" s="667" t="s">
        <v>73</v>
      </c>
      <c r="D4447" s="693" t="s">
        <v>18310</v>
      </c>
      <c r="E4447" s="479">
        <v>6000</v>
      </c>
      <c r="F4447" s="690" t="s">
        <v>8351</v>
      </c>
      <c r="G4447" s="685" t="s">
        <v>8352</v>
      </c>
      <c r="H4447" s="685" t="s">
        <v>1688</v>
      </c>
      <c r="I4447" s="685" t="s">
        <v>771</v>
      </c>
      <c r="J4447" s="843" t="s">
        <v>1688</v>
      </c>
      <c r="K4447" s="834">
        <v>1</v>
      </c>
      <c r="L4447" s="741">
        <v>8</v>
      </c>
      <c r="M4447" s="857">
        <v>47386.67</v>
      </c>
      <c r="N4447" s="831">
        <v>2</v>
      </c>
      <c r="O4447" s="741">
        <v>6</v>
      </c>
      <c r="P4447" s="696">
        <v>36000</v>
      </c>
    </row>
    <row r="4448" spans="1:16" s="770" customFormat="1" ht="24">
      <c r="A4448" s="729" t="s">
        <v>18648</v>
      </c>
      <c r="B4448" s="693" t="s">
        <v>7471</v>
      </c>
      <c r="C4448" s="667" t="s">
        <v>73</v>
      </c>
      <c r="D4448" s="693" t="s">
        <v>18314</v>
      </c>
      <c r="E4448" s="479">
        <v>3500</v>
      </c>
      <c r="F4448" s="690" t="s">
        <v>8353</v>
      </c>
      <c r="G4448" s="685" t="s">
        <v>8354</v>
      </c>
      <c r="H4448" s="685" t="s">
        <v>4671</v>
      </c>
      <c r="I4448" s="685" t="s">
        <v>771</v>
      </c>
      <c r="J4448" s="843" t="s">
        <v>4671</v>
      </c>
      <c r="K4448" s="834">
        <v>4</v>
      </c>
      <c r="L4448" s="741">
        <v>12</v>
      </c>
      <c r="M4448" s="857">
        <v>52652.614852940467</v>
      </c>
      <c r="N4448" s="831"/>
      <c r="O4448" s="741"/>
      <c r="P4448" s="696"/>
    </row>
    <row r="4449" spans="1:16" s="770" customFormat="1" ht="36">
      <c r="A4449" s="729" t="s">
        <v>18648</v>
      </c>
      <c r="B4449" s="693" t="s">
        <v>7471</v>
      </c>
      <c r="C4449" s="667" t="s">
        <v>73</v>
      </c>
      <c r="D4449" s="693" t="s">
        <v>18442</v>
      </c>
      <c r="E4449" s="479">
        <v>6500</v>
      </c>
      <c r="F4449" s="690" t="s">
        <v>8353</v>
      </c>
      <c r="G4449" s="685" t="s">
        <v>8354</v>
      </c>
      <c r="H4449" s="685" t="s">
        <v>4671</v>
      </c>
      <c r="I4449" s="685" t="s">
        <v>771</v>
      </c>
      <c r="J4449" s="843" t="s">
        <v>4671</v>
      </c>
      <c r="K4449" s="834"/>
      <c r="L4449" s="741"/>
      <c r="M4449" s="857"/>
      <c r="N4449" s="831">
        <v>2</v>
      </c>
      <c r="O4449" s="741">
        <v>6</v>
      </c>
      <c r="P4449" s="696">
        <v>38783.33</v>
      </c>
    </row>
    <row r="4450" spans="1:16" s="770" customFormat="1" ht="36">
      <c r="A4450" s="729" t="s">
        <v>18648</v>
      </c>
      <c r="B4450" s="693" t="s">
        <v>7471</v>
      </c>
      <c r="C4450" s="667" t="s">
        <v>73</v>
      </c>
      <c r="D4450" s="693" t="s">
        <v>18443</v>
      </c>
      <c r="E4450" s="479">
        <v>5000</v>
      </c>
      <c r="F4450" s="690" t="s">
        <v>8355</v>
      </c>
      <c r="G4450" s="685" t="s">
        <v>8356</v>
      </c>
      <c r="H4450" s="685" t="s">
        <v>4060</v>
      </c>
      <c r="I4450" s="685" t="s">
        <v>7524</v>
      </c>
      <c r="J4450" s="843" t="s">
        <v>4060</v>
      </c>
      <c r="K4450" s="834">
        <v>4</v>
      </c>
      <c r="L4450" s="741">
        <v>12</v>
      </c>
      <c r="M4450" s="857">
        <v>70151.224852940475</v>
      </c>
      <c r="N4450" s="831"/>
      <c r="O4450" s="741"/>
      <c r="P4450" s="696"/>
    </row>
    <row r="4451" spans="1:16" s="770" customFormat="1" ht="36">
      <c r="A4451" s="729" t="s">
        <v>18648</v>
      </c>
      <c r="B4451" s="693" t="s">
        <v>7471</v>
      </c>
      <c r="C4451" s="667" t="s">
        <v>73</v>
      </c>
      <c r="D4451" s="693" t="s">
        <v>18420</v>
      </c>
      <c r="E4451" s="479">
        <v>6500</v>
      </c>
      <c r="F4451" s="690" t="s">
        <v>8355</v>
      </c>
      <c r="G4451" s="685" t="s">
        <v>8356</v>
      </c>
      <c r="H4451" s="685" t="s">
        <v>4060</v>
      </c>
      <c r="I4451" s="685" t="s">
        <v>7524</v>
      </c>
      <c r="J4451" s="843" t="s">
        <v>4060</v>
      </c>
      <c r="K4451" s="834"/>
      <c r="L4451" s="741"/>
      <c r="M4451" s="857"/>
      <c r="N4451" s="831">
        <v>2</v>
      </c>
      <c r="O4451" s="741">
        <v>6</v>
      </c>
      <c r="P4451" s="696">
        <v>38783.33</v>
      </c>
    </row>
    <row r="4452" spans="1:16" s="770" customFormat="1" ht="24">
      <c r="A4452" s="729" t="s">
        <v>18648</v>
      </c>
      <c r="B4452" s="693" t="s">
        <v>7471</v>
      </c>
      <c r="C4452" s="667" t="s">
        <v>73</v>
      </c>
      <c r="D4452" s="693" t="s">
        <v>18444</v>
      </c>
      <c r="E4452" s="479">
        <v>3500</v>
      </c>
      <c r="F4452" s="690" t="s">
        <v>8357</v>
      </c>
      <c r="G4452" s="685" t="s">
        <v>8358</v>
      </c>
      <c r="H4452" s="685" t="s">
        <v>7552</v>
      </c>
      <c r="I4452" s="685" t="s">
        <v>771</v>
      </c>
      <c r="J4452" s="843" t="s">
        <v>7552</v>
      </c>
      <c r="K4452" s="834">
        <v>4</v>
      </c>
      <c r="L4452" s="741">
        <v>12</v>
      </c>
      <c r="M4452" s="857">
        <v>42600</v>
      </c>
      <c r="N4452" s="831">
        <v>2</v>
      </c>
      <c r="O4452" s="741">
        <v>6</v>
      </c>
      <c r="P4452" s="696">
        <v>21000</v>
      </c>
    </row>
    <row r="4453" spans="1:16" s="770" customFormat="1" ht="24">
      <c r="A4453" s="729" t="s">
        <v>18648</v>
      </c>
      <c r="B4453" s="693" t="s">
        <v>7471</v>
      </c>
      <c r="C4453" s="667" t="s">
        <v>73</v>
      </c>
      <c r="D4453" s="693" t="s">
        <v>17842</v>
      </c>
      <c r="E4453" s="479">
        <v>5000</v>
      </c>
      <c r="F4453" s="690" t="s">
        <v>8359</v>
      </c>
      <c r="G4453" s="685" t="s">
        <v>8360</v>
      </c>
      <c r="H4453" s="685" t="s">
        <v>824</v>
      </c>
      <c r="I4453" s="685" t="s">
        <v>771</v>
      </c>
      <c r="J4453" s="843" t="s">
        <v>824</v>
      </c>
      <c r="K4453" s="834"/>
      <c r="L4453" s="741"/>
      <c r="M4453" s="857"/>
      <c r="N4453" s="831">
        <v>2</v>
      </c>
      <c r="O4453" s="741">
        <v>6</v>
      </c>
      <c r="P4453" s="696">
        <v>29833.33</v>
      </c>
    </row>
    <row r="4454" spans="1:16" s="770" customFormat="1" ht="24">
      <c r="A4454" s="729" t="s">
        <v>18648</v>
      </c>
      <c r="B4454" s="693" t="s">
        <v>7471</v>
      </c>
      <c r="C4454" s="667" t="s">
        <v>73</v>
      </c>
      <c r="D4454" s="693" t="s">
        <v>18347</v>
      </c>
      <c r="E4454" s="479">
        <v>4500</v>
      </c>
      <c r="F4454" s="690" t="s">
        <v>8361</v>
      </c>
      <c r="G4454" s="685" t="s">
        <v>8362</v>
      </c>
      <c r="H4454" s="685" t="s">
        <v>7512</v>
      </c>
      <c r="I4454" s="685" t="s">
        <v>771</v>
      </c>
      <c r="J4454" s="843" t="s">
        <v>7512</v>
      </c>
      <c r="K4454" s="834">
        <v>4</v>
      </c>
      <c r="L4454" s="741">
        <v>10</v>
      </c>
      <c r="M4454" s="857">
        <v>49112.5</v>
      </c>
      <c r="N4454" s="831">
        <v>2</v>
      </c>
      <c r="O4454" s="741">
        <v>6</v>
      </c>
      <c r="P4454" s="696">
        <v>36000</v>
      </c>
    </row>
    <row r="4455" spans="1:16" s="770" customFormat="1" ht="36">
      <c r="A4455" s="729" t="s">
        <v>18648</v>
      </c>
      <c r="B4455" s="693" t="s">
        <v>7471</v>
      </c>
      <c r="C4455" s="667" t="s">
        <v>73</v>
      </c>
      <c r="D4455" s="693" t="s">
        <v>18445</v>
      </c>
      <c r="E4455" s="479">
        <v>4500</v>
      </c>
      <c r="F4455" s="690" t="s">
        <v>8363</v>
      </c>
      <c r="G4455" s="685" t="s">
        <v>8364</v>
      </c>
      <c r="H4455" s="685" t="s">
        <v>875</v>
      </c>
      <c r="I4455" s="685" t="s">
        <v>7524</v>
      </c>
      <c r="J4455" s="843" t="s">
        <v>875</v>
      </c>
      <c r="K4455" s="834">
        <v>1</v>
      </c>
      <c r="L4455" s="741">
        <v>2</v>
      </c>
      <c r="M4455" s="857">
        <v>11346.67</v>
      </c>
      <c r="N4455" s="831">
        <v>2</v>
      </c>
      <c r="O4455" s="741">
        <v>6</v>
      </c>
      <c r="P4455" s="696">
        <v>27000</v>
      </c>
    </row>
    <row r="4456" spans="1:16" s="770" customFormat="1" ht="24">
      <c r="A4456" s="729" t="s">
        <v>18648</v>
      </c>
      <c r="B4456" s="693" t="s">
        <v>7471</v>
      </c>
      <c r="C4456" s="667" t="s">
        <v>73</v>
      </c>
      <c r="D4456" s="693" t="s">
        <v>18446</v>
      </c>
      <c r="E4456" s="479">
        <v>8500</v>
      </c>
      <c r="F4456" s="690" t="s">
        <v>8365</v>
      </c>
      <c r="G4456" s="685" t="s">
        <v>8366</v>
      </c>
      <c r="H4456" s="685" t="s">
        <v>7512</v>
      </c>
      <c r="I4456" s="685" t="s">
        <v>771</v>
      </c>
      <c r="J4456" s="843" t="s">
        <v>7512</v>
      </c>
      <c r="K4456" s="834">
        <v>4</v>
      </c>
      <c r="L4456" s="741">
        <v>12</v>
      </c>
      <c r="M4456" s="857">
        <v>102596.67</v>
      </c>
      <c r="N4456" s="831">
        <v>2</v>
      </c>
      <c r="O4456" s="741">
        <v>6</v>
      </c>
      <c r="P4456" s="696">
        <v>51000</v>
      </c>
    </row>
    <row r="4457" spans="1:16" s="770" customFormat="1" ht="24">
      <c r="A4457" s="729" t="s">
        <v>18648</v>
      </c>
      <c r="B4457" s="693" t="s">
        <v>7471</v>
      </c>
      <c r="C4457" s="667" t="s">
        <v>73</v>
      </c>
      <c r="D4457" s="693" t="s">
        <v>4114</v>
      </c>
      <c r="E4457" s="479">
        <v>3500</v>
      </c>
      <c r="F4457" s="690" t="s">
        <v>8367</v>
      </c>
      <c r="G4457" s="685" t="s">
        <v>8368</v>
      </c>
      <c r="H4457" s="685" t="s">
        <v>7621</v>
      </c>
      <c r="I4457" s="685" t="s">
        <v>7524</v>
      </c>
      <c r="J4457" s="843" t="s">
        <v>7621</v>
      </c>
      <c r="K4457" s="834">
        <v>4</v>
      </c>
      <c r="L4457" s="741">
        <v>12</v>
      </c>
      <c r="M4457" s="857">
        <v>42600</v>
      </c>
      <c r="N4457" s="831">
        <v>2</v>
      </c>
      <c r="O4457" s="741">
        <v>6</v>
      </c>
      <c r="P4457" s="696">
        <v>21000</v>
      </c>
    </row>
    <row r="4458" spans="1:16" s="770" customFormat="1" ht="60">
      <c r="A4458" s="729" t="s">
        <v>18648</v>
      </c>
      <c r="B4458" s="693" t="s">
        <v>7471</v>
      </c>
      <c r="C4458" s="667" t="s">
        <v>73</v>
      </c>
      <c r="D4458" s="693" t="s">
        <v>18447</v>
      </c>
      <c r="E4458" s="479">
        <v>4600</v>
      </c>
      <c r="F4458" s="690" t="s">
        <v>8369</v>
      </c>
      <c r="G4458" s="685" t="s">
        <v>8370</v>
      </c>
      <c r="H4458" s="685" t="s">
        <v>824</v>
      </c>
      <c r="I4458" s="685" t="s">
        <v>771</v>
      </c>
      <c r="J4458" s="843" t="s">
        <v>824</v>
      </c>
      <c r="K4458" s="834"/>
      <c r="L4458" s="741"/>
      <c r="M4458" s="857"/>
      <c r="N4458" s="831">
        <v>2</v>
      </c>
      <c r="O4458" s="741">
        <v>6</v>
      </c>
      <c r="P4458" s="696">
        <v>27446.67</v>
      </c>
    </row>
    <row r="4459" spans="1:16" s="770" customFormat="1" ht="24">
      <c r="A4459" s="729" t="s">
        <v>18648</v>
      </c>
      <c r="B4459" s="693" t="s">
        <v>7471</v>
      </c>
      <c r="C4459" s="667" t="s">
        <v>73</v>
      </c>
      <c r="D4459" s="693" t="s">
        <v>18448</v>
      </c>
      <c r="E4459" s="479">
        <v>6500</v>
      </c>
      <c r="F4459" s="690" t="s">
        <v>8371</v>
      </c>
      <c r="G4459" s="685" t="s">
        <v>8372</v>
      </c>
      <c r="H4459" s="685" t="s">
        <v>1119</v>
      </c>
      <c r="I4459" s="685" t="s">
        <v>771</v>
      </c>
      <c r="J4459" s="843" t="s">
        <v>1119</v>
      </c>
      <c r="K4459" s="834">
        <v>1</v>
      </c>
      <c r="L4459" s="741">
        <v>3</v>
      </c>
      <c r="M4459" s="857">
        <v>22950</v>
      </c>
      <c r="N4459" s="831">
        <v>2</v>
      </c>
      <c r="O4459" s="741">
        <v>6</v>
      </c>
      <c r="P4459" s="696">
        <v>39000</v>
      </c>
    </row>
    <row r="4460" spans="1:16" s="770" customFormat="1" ht="24">
      <c r="A4460" s="729" t="s">
        <v>18648</v>
      </c>
      <c r="B4460" s="583" t="s">
        <v>7484</v>
      </c>
      <c r="C4460" s="667" t="s">
        <v>73</v>
      </c>
      <c r="D4460" s="693" t="s">
        <v>1688</v>
      </c>
      <c r="E4460" s="479">
        <v>5000</v>
      </c>
      <c r="F4460" s="690" t="s">
        <v>8373</v>
      </c>
      <c r="G4460" s="685" t="s">
        <v>8374</v>
      </c>
      <c r="H4460" s="685" t="s">
        <v>1688</v>
      </c>
      <c r="I4460" s="685" t="s">
        <v>771</v>
      </c>
      <c r="J4460" s="843" t="s">
        <v>1688</v>
      </c>
      <c r="K4460" s="834">
        <v>4</v>
      </c>
      <c r="L4460" s="741">
        <v>12</v>
      </c>
      <c r="M4460" s="857">
        <v>60600</v>
      </c>
      <c r="N4460" s="831">
        <v>2</v>
      </c>
      <c r="O4460" s="741">
        <v>6</v>
      </c>
      <c r="P4460" s="696">
        <v>30000</v>
      </c>
    </row>
    <row r="4461" spans="1:16" s="770" customFormat="1" ht="24">
      <c r="A4461" s="729" t="s">
        <v>18648</v>
      </c>
      <c r="B4461" s="693" t="s">
        <v>7471</v>
      </c>
      <c r="C4461" s="667" t="s">
        <v>73</v>
      </c>
      <c r="D4461" s="693" t="s">
        <v>18449</v>
      </c>
      <c r="E4461" s="479">
        <v>6000</v>
      </c>
      <c r="F4461" s="690" t="s">
        <v>8375</v>
      </c>
      <c r="G4461" s="685" t="s">
        <v>8376</v>
      </c>
      <c r="H4461" s="685" t="s">
        <v>7552</v>
      </c>
      <c r="I4461" s="685" t="s">
        <v>771</v>
      </c>
      <c r="J4461" s="843" t="s">
        <v>7552</v>
      </c>
      <c r="K4461" s="834">
        <v>4</v>
      </c>
      <c r="L4461" s="741">
        <v>12</v>
      </c>
      <c r="M4461" s="857">
        <v>72600</v>
      </c>
      <c r="N4461" s="831">
        <v>2</v>
      </c>
      <c r="O4461" s="741">
        <v>6</v>
      </c>
      <c r="P4461" s="696">
        <v>36000</v>
      </c>
    </row>
    <row r="4462" spans="1:16" s="770" customFormat="1" ht="48">
      <c r="A4462" s="729" t="s">
        <v>18648</v>
      </c>
      <c r="B4462" s="693" t="s">
        <v>7471</v>
      </c>
      <c r="C4462" s="667" t="s">
        <v>73</v>
      </c>
      <c r="D4462" s="693" t="s">
        <v>18450</v>
      </c>
      <c r="E4462" s="479">
        <v>7000</v>
      </c>
      <c r="F4462" s="690" t="s">
        <v>8377</v>
      </c>
      <c r="G4462" s="685" t="s">
        <v>8378</v>
      </c>
      <c r="H4462" s="685" t="s">
        <v>7621</v>
      </c>
      <c r="I4462" s="685" t="s">
        <v>771</v>
      </c>
      <c r="J4462" s="843" t="s">
        <v>7621</v>
      </c>
      <c r="K4462" s="834">
        <v>4</v>
      </c>
      <c r="L4462" s="741">
        <v>12</v>
      </c>
      <c r="M4462" s="857">
        <v>84600</v>
      </c>
      <c r="N4462" s="831">
        <v>2</v>
      </c>
      <c r="O4462" s="741">
        <v>6</v>
      </c>
      <c r="P4462" s="696">
        <v>42000</v>
      </c>
    </row>
    <row r="4463" spans="1:16" s="770" customFormat="1" ht="24">
      <c r="A4463" s="729" t="s">
        <v>18648</v>
      </c>
      <c r="B4463" s="693" t="s">
        <v>7471</v>
      </c>
      <c r="C4463" s="667" t="s">
        <v>73</v>
      </c>
      <c r="D4463" s="693" t="s">
        <v>18446</v>
      </c>
      <c r="E4463" s="479">
        <v>8500</v>
      </c>
      <c r="F4463" s="690" t="s">
        <v>8379</v>
      </c>
      <c r="G4463" s="685" t="s">
        <v>8380</v>
      </c>
      <c r="H4463" s="685" t="s">
        <v>7512</v>
      </c>
      <c r="I4463" s="685" t="s">
        <v>771</v>
      </c>
      <c r="J4463" s="843" t="s">
        <v>7512</v>
      </c>
      <c r="K4463" s="834">
        <v>4</v>
      </c>
      <c r="L4463" s="741">
        <v>11</v>
      </c>
      <c r="M4463" s="857">
        <v>100026.22485294048</v>
      </c>
      <c r="N4463" s="831"/>
      <c r="O4463" s="741"/>
      <c r="P4463" s="696"/>
    </row>
    <row r="4464" spans="1:16" s="770" customFormat="1" ht="24">
      <c r="A4464" s="729" t="s">
        <v>18648</v>
      </c>
      <c r="B4464" s="693" t="s">
        <v>7471</v>
      </c>
      <c r="C4464" s="667" t="s">
        <v>73</v>
      </c>
      <c r="D4464" s="693" t="s">
        <v>18410</v>
      </c>
      <c r="E4464" s="479">
        <v>5500</v>
      </c>
      <c r="F4464" s="690" t="s">
        <v>8381</v>
      </c>
      <c r="G4464" s="685" t="s">
        <v>8382</v>
      </c>
      <c r="H4464" s="685" t="s">
        <v>7512</v>
      </c>
      <c r="I4464" s="685" t="s">
        <v>771</v>
      </c>
      <c r="J4464" s="843" t="s">
        <v>7512</v>
      </c>
      <c r="K4464" s="834">
        <v>1</v>
      </c>
      <c r="L4464" s="741">
        <v>8</v>
      </c>
      <c r="M4464" s="857">
        <v>42200</v>
      </c>
      <c r="N4464" s="831">
        <v>2</v>
      </c>
      <c r="O4464" s="741">
        <v>6</v>
      </c>
      <c r="P4464" s="696">
        <v>33000</v>
      </c>
    </row>
    <row r="4465" spans="1:16" s="770" customFormat="1" ht="24">
      <c r="A4465" s="729" t="s">
        <v>18648</v>
      </c>
      <c r="B4465" s="693" t="s">
        <v>7471</v>
      </c>
      <c r="C4465" s="667" t="s">
        <v>73</v>
      </c>
      <c r="D4465" s="693" t="s">
        <v>17850</v>
      </c>
      <c r="E4465" s="479">
        <v>3500</v>
      </c>
      <c r="F4465" s="690" t="s">
        <v>8383</v>
      </c>
      <c r="G4465" s="685" t="s">
        <v>8384</v>
      </c>
      <c r="H4465" s="685" t="s">
        <v>8385</v>
      </c>
      <c r="I4465" s="685" t="s">
        <v>7491</v>
      </c>
      <c r="J4465" s="843" t="s">
        <v>8385</v>
      </c>
      <c r="K4465" s="834">
        <v>4</v>
      </c>
      <c r="L4465" s="741">
        <v>12</v>
      </c>
      <c r="M4465" s="857">
        <v>42600</v>
      </c>
      <c r="N4465" s="831">
        <v>2</v>
      </c>
      <c r="O4465" s="741">
        <v>6</v>
      </c>
      <c r="P4465" s="696">
        <v>21000</v>
      </c>
    </row>
    <row r="4466" spans="1:16" s="770" customFormat="1" ht="36">
      <c r="A4466" s="729" t="s">
        <v>18648</v>
      </c>
      <c r="B4466" s="693" t="s">
        <v>7471</v>
      </c>
      <c r="C4466" s="667" t="s">
        <v>73</v>
      </c>
      <c r="D4466" s="693" t="s">
        <v>18451</v>
      </c>
      <c r="E4466" s="479">
        <v>7000</v>
      </c>
      <c r="F4466" s="690" t="s">
        <v>8386</v>
      </c>
      <c r="G4466" s="685" t="s">
        <v>8387</v>
      </c>
      <c r="H4466" s="685" t="s">
        <v>7275</v>
      </c>
      <c r="I4466" s="685" t="s">
        <v>771</v>
      </c>
      <c r="J4466" s="843" t="s">
        <v>7275</v>
      </c>
      <c r="K4466" s="834">
        <v>1</v>
      </c>
      <c r="L4466" s="741">
        <v>2</v>
      </c>
      <c r="M4466" s="857">
        <v>14591.95</v>
      </c>
      <c r="N4466" s="831">
        <v>2</v>
      </c>
      <c r="O4466" s="741">
        <v>6</v>
      </c>
      <c r="P4466" s="696">
        <v>42000</v>
      </c>
    </row>
    <row r="4467" spans="1:16" s="770" customFormat="1" ht="24">
      <c r="A4467" s="729" t="s">
        <v>18648</v>
      </c>
      <c r="B4467" s="693" t="s">
        <v>7471</v>
      </c>
      <c r="C4467" s="667" t="s">
        <v>73</v>
      </c>
      <c r="D4467" s="693" t="s">
        <v>8874</v>
      </c>
      <c r="E4467" s="479">
        <v>5500</v>
      </c>
      <c r="F4467" s="690" t="s">
        <v>8388</v>
      </c>
      <c r="G4467" s="685" t="s">
        <v>8389</v>
      </c>
      <c r="H4467" s="685" t="s">
        <v>4258</v>
      </c>
      <c r="I4467" s="685" t="s">
        <v>771</v>
      </c>
      <c r="J4467" s="843" t="s">
        <v>4258</v>
      </c>
      <c r="K4467" s="834">
        <v>1</v>
      </c>
      <c r="L4467" s="741">
        <v>8</v>
      </c>
      <c r="M4467" s="857">
        <v>42200</v>
      </c>
      <c r="N4467" s="831">
        <v>2</v>
      </c>
      <c r="O4467" s="741">
        <v>6</v>
      </c>
      <c r="P4467" s="696">
        <v>33000</v>
      </c>
    </row>
    <row r="4468" spans="1:16" s="770" customFormat="1" ht="36">
      <c r="A4468" s="729" t="s">
        <v>18648</v>
      </c>
      <c r="B4468" s="693" t="s">
        <v>7471</v>
      </c>
      <c r="C4468" s="667" t="s">
        <v>73</v>
      </c>
      <c r="D4468" s="693" t="s">
        <v>18452</v>
      </c>
      <c r="E4468" s="479">
        <v>7000</v>
      </c>
      <c r="F4468" s="690" t="s">
        <v>8390</v>
      </c>
      <c r="G4468" s="685" t="s">
        <v>8391</v>
      </c>
      <c r="H4468" s="685" t="s">
        <v>1679</v>
      </c>
      <c r="I4468" s="685" t="s">
        <v>771</v>
      </c>
      <c r="J4468" s="843" t="s">
        <v>1679</v>
      </c>
      <c r="K4468" s="834"/>
      <c r="L4468" s="741"/>
      <c r="M4468" s="857"/>
      <c r="N4468" s="831">
        <v>2</v>
      </c>
      <c r="O4468" s="741">
        <v>6</v>
      </c>
      <c r="P4468" s="696">
        <v>41766.67</v>
      </c>
    </row>
    <row r="4469" spans="1:16" s="770" customFormat="1" ht="24">
      <c r="A4469" s="729" t="s">
        <v>18648</v>
      </c>
      <c r="B4469" s="693" t="s">
        <v>7471</v>
      </c>
      <c r="C4469" s="667" t="s">
        <v>73</v>
      </c>
      <c r="D4469" s="693" t="s">
        <v>8638</v>
      </c>
      <c r="E4469" s="479">
        <v>5000</v>
      </c>
      <c r="F4469" s="690" t="s">
        <v>8392</v>
      </c>
      <c r="G4469" s="685" t="s">
        <v>8393</v>
      </c>
      <c r="H4469" s="685" t="s">
        <v>7512</v>
      </c>
      <c r="I4469" s="685" t="s">
        <v>771</v>
      </c>
      <c r="J4469" s="843" t="s">
        <v>7512</v>
      </c>
      <c r="K4469" s="834">
        <v>4</v>
      </c>
      <c r="L4469" s="741">
        <v>9</v>
      </c>
      <c r="M4469" s="857">
        <v>54212.334852940468</v>
      </c>
      <c r="N4469" s="831"/>
      <c r="O4469" s="741"/>
      <c r="P4469" s="696"/>
    </row>
    <row r="4470" spans="1:16" s="770" customFormat="1" ht="24">
      <c r="A4470" s="729" t="s">
        <v>18648</v>
      </c>
      <c r="B4470" s="583" t="s">
        <v>7484</v>
      </c>
      <c r="C4470" s="667" t="s">
        <v>73</v>
      </c>
      <c r="D4470" s="693" t="s">
        <v>18453</v>
      </c>
      <c r="E4470" s="479">
        <v>4500</v>
      </c>
      <c r="F4470" s="690" t="s">
        <v>8394</v>
      </c>
      <c r="G4470" s="685" t="s">
        <v>8395</v>
      </c>
      <c r="H4470" s="685" t="s">
        <v>1119</v>
      </c>
      <c r="I4470" s="685" t="s">
        <v>7524</v>
      </c>
      <c r="J4470" s="843" t="s">
        <v>1119</v>
      </c>
      <c r="K4470" s="834">
        <v>2</v>
      </c>
      <c r="L4470" s="741">
        <v>5</v>
      </c>
      <c r="M4470" s="857">
        <v>22800</v>
      </c>
      <c r="N4470" s="831">
        <v>2</v>
      </c>
      <c r="O4470" s="741">
        <v>6</v>
      </c>
      <c r="P4470" s="696">
        <v>27000</v>
      </c>
    </row>
    <row r="4471" spans="1:16" s="770" customFormat="1" ht="24">
      <c r="A4471" s="729" t="s">
        <v>18648</v>
      </c>
      <c r="B4471" s="693" t="s">
        <v>7471</v>
      </c>
      <c r="C4471" s="667" t="s">
        <v>73</v>
      </c>
      <c r="D4471" s="693" t="s">
        <v>4114</v>
      </c>
      <c r="E4471" s="479">
        <v>3500</v>
      </c>
      <c r="F4471" s="690" t="s">
        <v>8396</v>
      </c>
      <c r="G4471" s="685" t="s">
        <v>8397</v>
      </c>
      <c r="H4471" s="685" t="s">
        <v>4258</v>
      </c>
      <c r="I4471" s="685" t="s">
        <v>771</v>
      </c>
      <c r="J4471" s="843" t="s">
        <v>4258</v>
      </c>
      <c r="K4471" s="834">
        <v>4</v>
      </c>
      <c r="L4471" s="741">
        <v>12</v>
      </c>
      <c r="M4471" s="857">
        <v>42600</v>
      </c>
      <c r="N4471" s="831">
        <v>2</v>
      </c>
      <c r="O4471" s="741">
        <v>6</v>
      </c>
      <c r="P4471" s="696">
        <v>21000</v>
      </c>
    </row>
    <row r="4472" spans="1:16" s="770" customFormat="1" ht="24">
      <c r="A4472" s="729" t="s">
        <v>18648</v>
      </c>
      <c r="B4472" s="693" t="s">
        <v>7471</v>
      </c>
      <c r="C4472" s="667" t="s">
        <v>73</v>
      </c>
      <c r="D4472" s="693" t="s">
        <v>4114</v>
      </c>
      <c r="E4472" s="479">
        <v>3500</v>
      </c>
      <c r="F4472" s="690" t="s">
        <v>8398</v>
      </c>
      <c r="G4472" s="685" t="s">
        <v>8399</v>
      </c>
      <c r="H4472" s="685" t="s">
        <v>7621</v>
      </c>
      <c r="I4472" s="685" t="s">
        <v>771</v>
      </c>
      <c r="J4472" s="843" t="s">
        <v>7621</v>
      </c>
      <c r="K4472" s="834">
        <v>4</v>
      </c>
      <c r="L4472" s="741">
        <v>12</v>
      </c>
      <c r="M4472" s="857">
        <v>42600</v>
      </c>
      <c r="N4472" s="831">
        <v>2</v>
      </c>
      <c r="O4472" s="741">
        <v>6</v>
      </c>
      <c r="P4472" s="696">
        <v>21000</v>
      </c>
    </row>
    <row r="4473" spans="1:16" s="770" customFormat="1" ht="24">
      <c r="A4473" s="729" t="s">
        <v>18648</v>
      </c>
      <c r="B4473" s="693" t="s">
        <v>7471</v>
      </c>
      <c r="C4473" s="667" t="s">
        <v>73</v>
      </c>
      <c r="D4473" s="693" t="s">
        <v>18454</v>
      </c>
      <c r="E4473" s="479">
        <v>8000</v>
      </c>
      <c r="F4473" s="690" t="s">
        <v>8400</v>
      </c>
      <c r="G4473" s="685" t="s">
        <v>8401</v>
      </c>
      <c r="H4473" s="685" t="s">
        <v>4060</v>
      </c>
      <c r="I4473" s="685" t="s">
        <v>771</v>
      </c>
      <c r="J4473" s="843" t="s">
        <v>4060</v>
      </c>
      <c r="K4473" s="834">
        <v>4</v>
      </c>
      <c r="L4473" s="741">
        <v>12</v>
      </c>
      <c r="M4473" s="857">
        <v>96600</v>
      </c>
      <c r="N4473" s="831">
        <v>2</v>
      </c>
      <c r="O4473" s="741">
        <v>6</v>
      </c>
      <c r="P4473" s="696">
        <v>48000</v>
      </c>
    </row>
    <row r="4474" spans="1:16" s="770" customFormat="1" ht="24">
      <c r="A4474" s="729" t="s">
        <v>18648</v>
      </c>
      <c r="B4474" s="693" t="s">
        <v>7471</v>
      </c>
      <c r="C4474" s="667" t="s">
        <v>73</v>
      </c>
      <c r="D4474" s="693" t="s">
        <v>4114</v>
      </c>
      <c r="E4474" s="479">
        <v>3500</v>
      </c>
      <c r="F4474" s="690" t="s">
        <v>8402</v>
      </c>
      <c r="G4474" s="685" t="s">
        <v>8403</v>
      </c>
      <c r="H4474" s="685" t="s">
        <v>7621</v>
      </c>
      <c r="I4474" s="685" t="s">
        <v>7524</v>
      </c>
      <c r="J4474" s="843" t="s">
        <v>7621</v>
      </c>
      <c r="K4474" s="834">
        <v>4</v>
      </c>
      <c r="L4474" s="741">
        <v>12</v>
      </c>
      <c r="M4474" s="857">
        <v>42600</v>
      </c>
      <c r="N4474" s="831">
        <v>2</v>
      </c>
      <c r="O4474" s="741">
        <v>6</v>
      </c>
      <c r="P4474" s="696">
        <v>21000</v>
      </c>
    </row>
    <row r="4475" spans="1:16" s="770" customFormat="1" ht="24">
      <c r="A4475" s="729" t="s">
        <v>18648</v>
      </c>
      <c r="B4475" s="583" t="s">
        <v>7484</v>
      </c>
      <c r="C4475" s="667" t="s">
        <v>73</v>
      </c>
      <c r="D4475" s="693" t="s">
        <v>1688</v>
      </c>
      <c r="E4475" s="479">
        <v>5000</v>
      </c>
      <c r="F4475" s="690" t="s">
        <v>8404</v>
      </c>
      <c r="G4475" s="685" t="s">
        <v>8405</v>
      </c>
      <c r="H4475" s="685" t="s">
        <v>1688</v>
      </c>
      <c r="I4475" s="685" t="s">
        <v>771</v>
      </c>
      <c r="J4475" s="843" t="s">
        <v>1688</v>
      </c>
      <c r="K4475" s="834">
        <v>4</v>
      </c>
      <c r="L4475" s="741">
        <v>12</v>
      </c>
      <c r="M4475" s="857">
        <v>60600</v>
      </c>
      <c r="N4475" s="831">
        <v>1</v>
      </c>
      <c r="O4475" s="741">
        <v>2</v>
      </c>
      <c r="P4475" s="696">
        <v>7722.23</v>
      </c>
    </row>
    <row r="4476" spans="1:16" s="770" customFormat="1" ht="24">
      <c r="A4476" s="729" t="s">
        <v>18648</v>
      </c>
      <c r="B4476" s="693" t="s">
        <v>7471</v>
      </c>
      <c r="C4476" s="667" t="s">
        <v>73</v>
      </c>
      <c r="D4476" s="693" t="s">
        <v>18455</v>
      </c>
      <c r="E4476" s="479">
        <v>5000</v>
      </c>
      <c r="F4476" s="690" t="s">
        <v>8406</v>
      </c>
      <c r="G4476" s="685" t="s">
        <v>8407</v>
      </c>
      <c r="H4476" s="685" t="s">
        <v>7512</v>
      </c>
      <c r="I4476" s="685" t="s">
        <v>771</v>
      </c>
      <c r="J4476" s="843" t="s">
        <v>7512</v>
      </c>
      <c r="K4476" s="834">
        <v>4</v>
      </c>
      <c r="L4476" s="741">
        <v>12</v>
      </c>
      <c r="M4476" s="857">
        <v>60600</v>
      </c>
      <c r="N4476" s="831">
        <v>2</v>
      </c>
      <c r="O4476" s="741">
        <v>6</v>
      </c>
      <c r="P4476" s="696">
        <v>30000</v>
      </c>
    </row>
    <row r="4477" spans="1:16" s="770" customFormat="1" ht="24">
      <c r="A4477" s="729" t="s">
        <v>18648</v>
      </c>
      <c r="B4477" s="693" t="s">
        <v>7471</v>
      </c>
      <c r="C4477" s="667" t="s">
        <v>73</v>
      </c>
      <c r="D4477" s="693" t="s">
        <v>18456</v>
      </c>
      <c r="E4477" s="479">
        <v>8000</v>
      </c>
      <c r="F4477" s="690" t="s">
        <v>8408</v>
      </c>
      <c r="G4477" s="685" t="s">
        <v>8409</v>
      </c>
      <c r="H4477" s="685" t="s">
        <v>7710</v>
      </c>
      <c r="I4477" s="685" t="s">
        <v>7524</v>
      </c>
      <c r="J4477" s="843" t="s">
        <v>7710</v>
      </c>
      <c r="K4477" s="834"/>
      <c r="L4477" s="741"/>
      <c r="M4477" s="857"/>
      <c r="N4477" s="831">
        <v>2</v>
      </c>
      <c r="O4477" s="741">
        <v>6</v>
      </c>
      <c r="P4477" s="696">
        <v>46666.67</v>
      </c>
    </row>
    <row r="4478" spans="1:16" s="770" customFormat="1" ht="24">
      <c r="A4478" s="729" t="s">
        <v>18648</v>
      </c>
      <c r="B4478" s="583" t="s">
        <v>7484</v>
      </c>
      <c r="C4478" s="667" t="s">
        <v>73</v>
      </c>
      <c r="D4478" s="693" t="s">
        <v>825</v>
      </c>
      <c r="E4478" s="479">
        <v>6000</v>
      </c>
      <c r="F4478" s="690" t="s">
        <v>8410</v>
      </c>
      <c r="G4478" s="685" t="s">
        <v>8411</v>
      </c>
      <c r="H4478" s="685" t="s">
        <v>825</v>
      </c>
      <c r="I4478" s="685" t="s">
        <v>771</v>
      </c>
      <c r="J4478" s="843" t="s">
        <v>825</v>
      </c>
      <c r="K4478" s="834">
        <v>2</v>
      </c>
      <c r="L4478" s="741">
        <v>8</v>
      </c>
      <c r="M4478" s="857">
        <v>58851.224852940468</v>
      </c>
      <c r="N4478" s="831"/>
      <c r="O4478" s="741"/>
      <c r="P4478" s="696"/>
    </row>
    <row r="4479" spans="1:16" s="770" customFormat="1" ht="24">
      <c r="A4479" s="729" t="s">
        <v>18648</v>
      </c>
      <c r="B4479" s="693" t="s">
        <v>7471</v>
      </c>
      <c r="C4479" s="667" t="s">
        <v>73</v>
      </c>
      <c r="D4479" s="693" t="s">
        <v>18457</v>
      </c>
      <c r="E4479" s="479">
        <v>3000</v>
      </c>
      <c r="F4479" s="690" t="s">
        <v>8412</v>
      </c>
      <c r="G4479" s="685" t="s">
        <v>8413</v>
      </c>
      <c r="H4479" s="685" t="s">
        <v>7621</v>
      </c>
      <c r="I4479" s="685" t="s">
        <v>7760</v>
      </c>
      <c r="J4479" s="843" t="s">
        <v>7621</v>
      </c>
      <c r="K4479" s="834">
        <v>4</v>
      </c>
      <c r="L4479" s="741">
        <v>12</v>
      </c>
      <c r="M4479" s="857">
        <v>36596.67</v>
      </c>
      <c r="N4479" s="831">
        <v>2</v>
      </c>
      <c r="O4479" s="741">
        <v>6</v>
      </c>
      <c r="P4479" s="696">
        <v>18000</v>
      </c>
    </row>
    <row r="4480" spans="1:16" s="770" customFormat="1" ht="24">
      <c r="A4480" s="729" t="s">
        <v>18648</v>
      </c>
      <c r="B4480" s="693" t="s">
        <v>7471</v>
      </c>
      <c r="C4480" s="667" t="s">
        <v>73</v>
      </c>
      <c r="D4480" s="693" t="s">
        <v>18310</v>
      </c>
      <c r="E4480" s="479">
        <v>6000</v>
      </c>
      <c r="F4480" s="690" t="s">
        <v>8414</v>
      </c>
      <c r="G4480" s="685" t="s">
        <v>8415</v>
      </c>
      <c r="H4480" s="685" t="s">
        <v>1688</v>
      </c>
      <c r="I4480" s="685" t="s">
        <v>771</v>
      </c>
      <c r="J4480" s="843" t="s">
        <v>1688</v>
      </c>
      <c r="K4480" s="834">
        <v>4</v>
      </c>
      <c r="L4480" s="741">
        <v>12</v>
      </c>
      <c r="M4480" s="857">
        <v>72600</v>
      </c>
      <c r="N4480" s="831">
        <v>2</v>
      </c>
      <c r="O4480" s="741">
        <v>6</v>
      </c>
      <c r="P4480" s="696">
        <v>36000</v>
      </c>
    </row>
    <row r="4481" spans="1:16" s="770" customFormat="1" ht="24">
      <c r="A4481" s="729" t="s">
        <v>18648</v>
      </c>
      <c r="B4481" s="583" t="s">
        <v>7484</v>
      </c>
      <c r="C4481" s="667" t="s">
        <v>73</v>
      </c>
      <c r="D4481" s="693" t="s">
        <v>18335</v>
      </c>
      <c r="E4481" s="479">
        <v>6500</v>
      </c>
      <c r="F4481" s="690" t="s">
        <v>8416</v>
      </c>
      <c r="G4481" s="685" t="s">
        <v>8417</v>
      </c>
      <c r="H4481" s="685" t="s">
        <v>7512</v>
      </c>
      <c r="I4481" s="685" t="s">
        <v>771</v>
      </c>
      <c r="J4481" s="843" t="s">
        <v>7512</v>
      </c>
      <c r="K4481" s="834">
        <v>1</v>
      </c>
      <c r="L4481" s="741">
        <v>12</v>
      </c>
      <c r="M4481" s="857">
        <v>78600</v>
      </c>
      <c r="N4481" s="831">
        <v>2</v>
      </c>
      <c r="O4481" s="741">
        <v>6</v>
      </c>
      <c r="P4481" s="696">
        <v>39000</v>
      </c>
    </row>
    <row r="4482" spans="1:16" s="770" customFormat="1">
      <c r="A4482" s="729" t="s">
        <v>18648</v>
      </c>
      <c r="B4482" s="693" t="s">
        <v>7471</v>
      </c>
      <c r="C4482" s="667" t="s">
        <v>73</v>
      </c>
      <c r="D4482" s="693" t="s">
        <v>4114</v>
      </c>
      <c r="E4482" s="479">
        <v>3500</v>
      </c>
      <c r="F4482" s="690" t="s">
        <v>8418</v>
      </c>
      <c r="G4482" s="685" t="s">
        <v>8419</v>
      </c>
      <c r="H4482" s="685" t="s">
        <v>4258</v>
      </c>
      <c r="I4482" s="685" t="s">
        <v>771</v>
      </c>
      <c r="J4482" s="843" t="s">
        <v>4258</v>
      </c>
      <c r="K4482" s="834">
        <v>4</v>
      </c>
      <c r="L4482" s="741">
        <v>12</v>
      </c>
      <c r="M4482" s="857">
        <v>42596.67</v>
      </c>
      <c r="N4482" s="831">
        <v>2</v>
      </c>
      <c r="O4482" s="741">
        <v>6</v>
      </c>
      <c r="P4482" s="696">
        <v>21000</v>
      </c>
    </row>
    <row r="4483" spans="1:16" s="770" customFormat="1" ht="24">
      <c r="A4483" s="729" t="s">
        <v>18648</v>
      </c>
      <c r="B4483" s="583" t="s">
        <v>7484</v>
      </c>
      <c r="C4483" s="667" t="s">
        <v>73</v>
      </c>
      <c r="D4483" s="693" t="s">
        <v>18336</v>
      </c>
      <c r="E4483" s="479">
        <v>2500</v>
      </c>
      <c r="F4483" s="690" t="s">
        <v>8420</v>
      </c>
      <c r="G4483" s="685" t="s">
        <v>8421</v>
      </c>
      <c r="H4483" s="685" t="s">
        <v>7512</v>
      </c>
      <c r="I4483" s="685" t="s">
        <v>771</v>
      </c>
      <c r="J4483" s="843" t="s">
        <v>7512</v>
      </c>
      <c r="K4483" s="834">
        <v>4</v>
      </c>
      <c r="L4483" s="741">
        <v>12</v>
      </c>
      <c r="M4483" s="857">
        <v>38303.994852940472</v>
      </c>
      <c r="N4483" s="831"/>
      <c r="O4483" s="741"/>
      <c r="P4483" s="696"/>
    </row>
    <row r="4484" spans="1:16" s="770" customFormat="1" ht="24">
      <c r="A4484" s="729" t="s">
        <v>18648</v>
      </c>
      <c r="B4484" s="583" t="s">
        <v>7484</v>
      </c>
      <c r="C4484" s="667" t="s">
        <v>73</v>
      </c>
      <c r="D4484" s="693" t="s">
        <v>18347</v>
      </c>
      <c r="E4484" s="479">
        <v>4500</v>
      </c>
      <c r="F4484" s="690" t="s">
        <v>8420</v>
      </c>
      <c r="G4484" s="685" t="s">
        <v>8421</v>
      </c>
      <c r="H4484" s="685" t="s">
        <v>7512</v>
      </c>
      <c r="I4484" s="685" t="s">
        <v>771</v>
      </c>
      <c r="J4484" s="843" t="s">
        <v>7512</v>
      </c>
      <c r="K4484" s="834"/>
      <c r="L4484" s="741"/>
      <c r="M4484" s="857"/>
      <c r="N4484" s="831">
        <v>2</v>
      </c>
      <c r="O4484" s="741">
        <v>6</v>
      </c>
      <c r="P4484" s="696">
        <v>26850</v>
      </c>
    </row>
    <row r="4485" spans="1:16" s="770" customFormat="1" ht="24">
      <c r="A4485" s="729" t="s">
        <v>18648</v>
      </c>
      <c r="B4485" s="693" t="s">
        <v>7471</v>
      </c>
      <c r="C4485" s="667" t="s">
        <v>73</v>
      </c>
      <c r="D4485" s="693" t="s">
        <v>18347</v>
      </c>
      <c r="E4485" s="479">
        <v>4500</v>
      </c>
      <c r="F4485" s="690" t="s">
        <v>8422</v>
      </c>
      <c r="G4485" s="685" t="s">
        <v>8423</v>
      </c>
      <c r="H4485" s="685" t="s">
        <v>7512</v>
      </c>
      <c r="I4485" s="685" t="s">
        <v>771</v>
      </c>
      <c r="J4485" s="843" t="s">
        <v>7512</v>
      </c>
      <c r="K4485" s="834">
        <v>4</v>
      </c>
      <c r="L4485" s="741">
        <v>12</v>
      </c>
      <c r="M4485" s="857">
        <v>54600</v>
      </c>
      <c r="N4485" s="831">
        <v>1</v>
      </c>
      <c r="O4485" s="741">
        <v>3</v>
      </c>
      <c r="P4485" s="696">
        <v>16612.5</v>
      </c>
    </row>
    <row r="4486" spans="1:16" s="770" customFormat="1" ht="24">
      <c r="A4486" s="729" t="s">
        <v>18648</v>
      </c>
      <c r="B4486" s="693" t="s">
        <v>7471</v>
      </c>
      <c r="C4486" s="667" t="s">
        <v>73</v>
      </c>
      <c r="D4486" s="693" t="s">
        <v>18458</v>
      </c>
      <c r="E4486" s="479">
        <v>3000</v>
      </c>
      <c r="F4486" s="690" t="s">
        <v>8424</v>
      </c>
      <c r="G4486" s="685" t="s">
        <v>8425</v>
      </c>
      <c r="H4486" s="685" t="s">
        <v>3289</v>
      </c>
      <c r="I4486" s="685" t="s">
        <v>771</v>
      </c>
      <c r="J4486" s="843" t="s">
        <v>3289</v>
      </c>
      <c r="K4486" s="834">
        <v>4</v>
      </c>
      <c r="L4486" s="741">
        <v>9</v>
      </c>
      <c r="M4486" s="857">
        <v>29416.67</v>
      </c>
      <c r="N4486" s="831">
        <v>2</v>
      </c>
      <c r="O4486" s="741">
        <v>6</v>
      </c>
      <c r="P4486" s="696">
        <v>30000</v>
      </c>
    </row>
    <row r="4487" spans="1:16" s="770" customFormat="1" ht="24">
      <c r="A4487" s="729" t="s">
        <v>18648</v>
      </c>
      <c r="B4487" s="693" t="s">
        <v>7471</v>
      </c>
      <c r="C4487" s="667" t="s">
        <v>73</v>
      </c>
      <c r="D4487" s="693" t="s">
        <v>18303</v>
      </c>
      <c r="E4487" s="479">
        <v>7000</v>
      </c>
      <c r="F4487" s="690" t="s">
        <v>8426</v>
      </c>
      <c r="G4487" s="685" t="s">
        <v>8427</v>
      </c>
      <c r="H4487" s="685" t="s">
        <v>7797</v>
      </c>
      <c r="I4487" s="685" t="s">
        <v>7524</v>
      </c>
      <c r="J4487" s="843" t="s">
        <v>7797</v>
      </c>
      <c r="K4487" s="834">
        <v>3</v>
      </c>
      <c r="L4487" s="741">
        <v>3</v>
      </c>
      <c r="M4487" s="857">
        <v>25647.22</v>
      </c>
      <c r="N4487" s="831">
        <v>2</v>
      </c>
      <c r="O4487" s="741">
        <v>6</v>
      </c>
      <c r="P4487" s="696">
        <v>41766.67</v>
      </c>
    </row>
    <row r="4488" spans="1:16" s="770" customFormat="1" ht="24">
      <c r="A4488" s="729" t="s">
        <v>18648</v>
      </c>
      <c r="B4488" s="693" t="s">
        <v>7471</v>
      </c>
      <c r="C4488" s="667" t="s">
        <v>73</v>
      </c>
      <c r="D4488" s="693" t="s">
        <v>18459</v>
      </c>
      <c r="E4488" s="479">
        <v>5000</v>
      </c>
      <c r="F4488" s="690" t="s">
        <v>8428</v>
      </c>
      <c r="G4488" s="685" t="s">
        <v>8429</v>
      </c>
      <c r="H4488" s="685" t="s">
        <v>875</v>
      </c>
      <c r="I4488" s="685" t="s">
        <v>771</v>
      </c>
      <c r="J4488" s="843" t="s">
        <v>875</v>
      </c>
      <c r="K4488" s="834">
        <v>1</v>
      </c>
      <c r="L4488" s="741">
        <v>2</v>
      </c>
      <c r="M4488" s="857">
        <v>11766.67</v>
      </c>
      <c r="N4488" s="831">
        <v>2</v>
      </c>
      <c r="O4488" s="741">
        <v>6</v>
      </c>
      <c r="P4488" s="696">
        <v>30000</v>
      </c>
    </row>
    <row r="4489" spans="1:16" s="770" customFormat="1" ht="24">
      <c r="A4489" s="729" t="s">
        <v>18648</v>
      </c>
      <c r="B4489" s="693" t="s">
        <v>7471</v>
      </c>
      <c r="C4489" s="667" t="s">
        <v>73</v>
      </c>
      <c r="D4489" s="693" t="s">
        <v>18347</v>
      </c>
      <c r="E4489" s="479">
        <v>4500</v>
      </c>
      <c r="F4489" s="690" t="s">
        <v>8430</v>
      </c>
      <c r="G4489" s="685" t="s">
        <v>8431</v>
      </c>
      <c r="H4489" s="685" t="s">
        <v>7621</v>
      </c>
      <c r="I4489" s="685" t="s">
        <v>771</v>
      </c>
      <c r="J4489" s="843" t="s">
        <v>7621</v>
      </c>
      <c r="K4489" s="834">
        <v>4</v>
      </c>
      <c r="L4489" s="741">
        <v>12</v>
      </c>
      <c r="M4489" s="857">
        <v>54600</v>
      </c>
      <c r="N4489" s="831">
        <v>2</v>
      </c>
      <c r="O4489" s="741">
        <v>6</v>
      </c>
      <c r="P4489" s="696">
        <v>27000</v>
      </c>
    </row>
    <row r="4490" spans="1:16" s="770" customFormat="1" ht="24">
      <c r="A4490" s="729" t="s">
        <v>18648</v>
      </c>
      <c r="B4490" s="583" t="s">
        <v>7484</v>
      </c>
      <c r="C4490" s="667" t="s">
        <v>73</v>
      </c>
      <c r="D4490" s="693" t="s">
        <v>18336</v>
      </c>
      <c r="E4490" s="479">
        <v>2500</v>
      </c>
      <c r="F4490" s="690" t="s">
        <v>8432</v>
      </c>
      <c r="G4490" s="685" t="s">
        <v>8433</v>
      </c>
      <c r="H4490" s="685" t="s">
        <v>7483</v>
      </c>
      <c r="I4490" s="685" t="s">
        <v>7524</v>
      </c>
      <c r="J4490" s="843" t="s">
        <v>7483</v>
      </c>
      <c r="K4490" s="834">
        <v>1</v>
      </c>
      <c r="L4490" s="741">
        <v>12</v>
      </c>
      <c r="M4490" s="857">
        <v>38283.16485294047</v>
      </c>
      <c r="N4490" s="831"/>
      <c r="O4490" s="741"/>
      <c r="P4490" s="696"/>
    </row>
    <row r="4491" spans="1:16" s="770" customFormat="1" ht="24">
      <c r="A4491" s="729" t="s">
        <v>18648</v>
      </c>
      <c r="B4491" s="693" t="s">
        <v>7471</v>
      </c>
      <c r="C4491" s="667" t="s">
        <v>73</v>
      </c>
      <c r="D4491" s="693" t="s">
        <v>18303</v>
      </c>
      <c r="E4491" s="479">
        <v>7000</v>
      </c>
      <c r="F4491" s="690" t="s">
        <v>8434</v>
      </c>
      <c r="G4491" s="685" t="s">
        <v>8435</v>
      </c>
      <c r="H4491" s="685" t="s">
        <v>7797</v>
      </c>
      <c r="I4491" s="685" t="s">
        <v>771</v>
      </c>
      <c r="J4491" s="843" t="s">
        <v>7797</v>
      </c>
      <c r="K4491" s="834">
        <v>4</v>
      </c>
      <c r="L4491" s="741">
        <v>12</v>
      </c>
      <c r="M4491" s="857">
        <v>84600</v>
      </c>
      <c r="N4491" s="831">
        <v>2</v>
      </c>
      <c r="O4491" s="741">
        <v>6</v>
      </c>
      <c r="P4491" s="696">
        <v>42000</v>
      </c>
    </row>
    <row r="4492" spans="1:16" s="770" customFormat="1" ht="24">
      <c r="A4492" s="729" t="s">
        <v>18648</v>
      </c>
      <c r="B4492" s="693" t="s">
        <v>7471</v>
      </c>
      <c r="C4492" s="667" t="s">
        <v>73</v>
      </c>
      <c r="D4492" s="693" t="s">
        <v>8638</v>
      </c>
      <c r="E4492" s="479">
        <v>5000</v>
      </c>
      <c r="F4492" s="690" t="s">
        <v>8436</v>
      </c>
      <c r="G4492" s="685" t="s">
        <v>8437</v>
      </c>
      <c r="H4492" s="685" t="s">
        <v>7569</v>
      </c>
      <c r="I4492" s="685" t="s">
        <v>7524</v>
      </c>
      <c r="J4492" s="843" t="s">
        <v>7569</v>
      </c>
      <c r="K4492" s="834">
        <v>4</v>
      </c>
      <c r="L4492" s="741">
        <v>8</v>
      </c>
      <c r="M4492" s="857">
        <v>40066.67</v>
      </c>
      <c r="N4492" s="831">
        <v>2</v>
      </c>
      <c r="O4492" s="741">
        <v>6</v>
      </c>
      <c r="P4492" s="696">
        <v>30000</v>
      </c>
    </row>
    <row r="4493" spans="1:16" s="770" customFormat="1" ht="24">
      <c r="A4493" s="729" t="s">
        <v>18648</v>
      </c>
      <c r="B4493" s="693" t="s">
        <v>7471</v>
      </c>
      <c r="C4493" s="667" t="s">
        <v>73</v>
      </c>
      <c r="D4493" s="693" t="s">
        <v>18303</v>
      </c>
      <c r="E4493" s="479">
        <v>7000</v>
      </c>
      <c r="F4493" s="690" t="s">
        <v>8438</v>
      </c>
      <c r="G4493" s="685" t="s">
        <v>8439</v>
      </c>
      <c r="H4493" s="685" t="s">
        <v>7569</v>
      </c>
      <c r="I4493" s="685" t="s">
        <v>771</v>
      </c>
      <c r="J4493" s="843" t="s">
        <v>7569</v>
      </c>
      <c r="K4493" s="834">
        <v>4</v>
      </c>
      <c r="L4493" s="741">
        <v>12</v>
      </c>
      <c r="M4493" s="857">
        <v>84600</v>
      </c>
      <c r="N4493" s="831">
        <v>2</v>
      </c>
      <c r="O4493" s="741">
        <v>6</v>
      </c>
      <c r="P4493" s="696">
        <v>42000</v>
      </c>
    </row>
    <row r="4494" spans="1:16" s="770" customFormat="1" ht="24">
      <c r="A4494" s="729" t="s">
        <v>18648</v>
      </c>
      <c r="B4494" s="693" t="s">
        <v>7471</v>
      </c>
      <c r="C4494" s="667" t="s">
        <v>73</v>
      </c>
      <c r="D4494" s="693" t="s">
        <v>18336</v>
      </c>
      <c r="E4494" s="479">
        <v>3350</v>
      </c>
      <c r="F4494" s="690" t="s">
        <v>8440</v>
      </c>
      <c r="G4494" s="685" t="s">
        <v>8441</v>
      </c>
      <c r="H4494" s="685" t="s">
        <v>1688</v>
      </c>
      <c r="I4494" s="685" t="s">
        <v>7524</v>
      </c>
      <c r="J4494" s="843" t="s">
        <v>1688</v>
      </c>
      <c r="K4494" s="834">
        <v>1</v>
      </c>
      <c r="L4494" s="741">
        <v>8</v>
      </c>
      <c r="M4494" s="857">
        <v>24966.67</v>
      </c>
      <c r="N4494" s="831">
        <v>2</v>
      </c>
      <c r="O4494" s="741">
        <v>6</v>
      </c>
      <c r="P4494" s="696">
        <v>20100</v>
      </c>
    </row>
    <row r="4495" spans="1:16" s="770" customFormat="1" ht="24">
      <c r="A4495" s="729" t="s">
        <v>18648</v>
      </c>
      <c r="B4495" s="693" t="s">
        <v>7471</v>
      </c>
      <c r="C4495" s="667" t="s">
        <v>73</v>
      </c>
      <c r="D4495" s="693" t="s">
        <v>8638</v>
      </c>
      <c r="E4495" s="479">
        <v>4000</v>
      </c>
      <c r="F4495" s="690" t="s">
        <v>8442</v>
      </c>
      <c r="G4495" s="685" t="s">
        <v>8443</v>
      </c>
      <c r="H4495" s="685" t="s">
        <v>7512</v>
      </c>
      <c r="I4495" s="685" t="s">
        <v>771</v>
      </c>
      <c r="J4495" s="843" t="s">
        <v>7512</v>
      </c>
      <c r="K4495" s="834">
        <v>4</v>
      </c>
      <c r="L4495" s="741">
        <v>12</v>
      </c>
      <c r="M4495" s="857">
        <v>48600</v>
      </c>
      <c r="N4495" s="831">
        <v>2</v>
      </c>
      <c r="O4495" s="741">
        <v>6</v>
      </c>
      <c r="P4495" s="696">
        <v>24000</v>
      </c>
    </row>
    <row r="4496" spans="1:16" s="770" customFormat="1" ht="24">
      <c r="A4496" s="729" t="s">
        <v>18648</v>
      </c>
      <c r="B4496" s="693" t="s">
        <v>7471</v>
      </c>
      <c r="C4496" s="667" t="s">
        <v>73</v>
      </c>
      <c r="D4496" s="693" t="s">
        <v>825</v>
      </c>
      <c r="E4496" s="479">
        <v>6000</v>
      </c>
      <c r="F4496" s="690" t="s">
        <v>8444</v>
      </c>
      <c r="G4496" s="685" t="s">
        <v>8445</v>
      </c>
      <c r="H4496" s="685" t="s">
        <v>7512</v>
      </c>
      <c r="I4496" s="685" t="s">
        <v>7524</v>
      </c>
      <c r="J4496" s="843" t="s">
        <v>7512</v>
      </c>
      <c r="K4496" s="834">
        <v>1</v>
      </c>
      <c r="L4496" s="741">
        <v>4</v>
      </c>
      <c r="M4496" s="857">
        <v>32767.884852940471</v>
      </c>
      <c r="N4496" s="831"/>
      <c r="O4496" s="741"/>
      <c r="P4496" s="696"/>
    </row>
    <row r="4497" spans="1:16" s="770" customFormat="1" ht="60">
      <c r="A4497" s="729" t="s">
        <v>18648</v>
      </c>
      <c r="B4497" s="693" t="s">
        <v>7471</v>
      </c>
      <c r="C4497" s="667" t="s">
        <v>73</v>
      </c>
      <c r="D4497" s="693" t="s">
        <v>18427</v>
      </c>
      <c r="E4497" s="479">
        <v>7000</v>
      </c>
      <c r="F4497" s="690" t="s">
        <v>8446</v>
      </c>
      <c r="G4497" s="685" t="s">
        <v>8447</v>
      </c>
      <c r="H4497" s="685" t="s">
        <v>1688</v>
      </c>
      <c r="I4497" s="685" t="s">
        <v>771</v>
      </c>
      <c r="J4497" s="843" t="s">
        <v>1688</v>
      </c>
      <c r="K4497" s="834">
        <v>4</v>
      </c>
      <c r="L4497" s="741">
        <v>12</v>
      </c>
      <c r="M4497" s="857">
        <v>84600</v>
      </c>
      <c r="N4497" s="831">
        <v>2</v>
      </c>
      <c r="O4497" s="741">
        <v>6</v>
      </c>
      <c r="P4497" s="696">
        <v>42000</v>
      </c>
    </row>
    <row r="4498" spans="1:16" s="770" customFormat="1" ht="36">
      <c r="A4498" s="729" t="s">
        <v>18648</v>
      </c>
      <c r="B4498" s="693" t="s">
        <v>7471</v>
      </c>
      <c r="C4498" s="667" t="s">
        <v>73</v>
      </c>
      <c r="D4498" s="693" t="s">
        <v>18460</v>
      </c>
      <c r="E4498" s="479">
        <v>5000</v>
      </c>
      <c r="F4498" s="690" t="s">
        <v>8448</v>
      </c>
      <c r="G4498" s="685" t="s">
        <v>8449</v>
      </c>
      <c r="H4498" s="685" t="s">
        <v>1688</v>
      </c>
      <c r="I4498" s="685" t="s">
        <v>771</v>
      </c>
      <c r="J4498" s="843" t="s">
        <v>1688</v>
      </c>
      <c r="K4498" s="834">
        <v>4</v>
      </c>
      <c r="L4498" s="741">
        <v>12</v>
      </c>
      <c r="M4498" s="857">
        <v>60600</v>
      </c>
      <c r="N4498" s="831">
        <v>2</v>
      </c>
      <c r="O4498" s="741">
        <v>6</v>
      </c>
      <c r="P4498" s="696">
        <v>30000</v>
      </c>
    </row>
    <row r="4499" spans="1:16" s="770" customFormat="1" ht="36">
      <c r="A4499" s="729" t="s">
        <v>18648</v>
      </c>
      <c r="B4499" s="693" t="s">
        <v>7471</v>
      </c>
      <c r="C4499" s="667" t="s">
        <v>73</v>
      </c>
      <c r="D4499" s="693" t="s">
        <v>18461</v>
      </c>
      <c r="E4499" s="479">
        <v>7000</v>
      </c>
      <c r="F4499" s="690" t="s">
        <v>8450</v>
      </c>
      <c r="G4499" s="685" t="s">
        <v>8451</v>
      </c>
      <c r="H4499" s="685" t="s">
        <v>824</v>
      </c>
      <c r="I4499" s="685" t="s">
        <v>771</v>
      </c>
      <c r="J4499" s="843" t="s">
        <v>824</v>
      </c>
      <c r="K4499" s="834">
        <v>1</v>
      </c>
      <c r="L4499" s="741">
        <v>3</v>
      </c>
      <c r="M4499" s="857">
        <v>21433.33</v>
      </c>
      <c r="N4499" s="831">
        <v>2</v>
      </c>
      <c r="O4499" s="741">
        <v>6</v>
      </c>
      <c r="P4499" s="696">
        <v>42000</v>
      </c>
    </row>
    <row r="4500" spans="1:16" s="770" customFormat="1" ht="24">
      <c r="A4500" s="729" t="s">
        <v>18648</v>
      </c>
      <c r="B4500" s="583" t="s">
        <v>7484</v>
      </c>
      <c r="C4500" s="667" t="s">
        <v>73</v>
      </c>
      <c r="D4500" s="693" t="s">
        <v>18462</v>
      </c>
      <c r="E4500" s="479">
        <v>3000</v>
      </c>
      <c r="F4500" s="690" t="s">
        <v>8452</v>
      </c>
      <c r="G4500" s="685" t="s">
        <v>8453</v>
      </c>
      <c r="H4500" s="685" t="s">
        <v>7483</v>
      </c>
      <c r="I4500" s="685" t="s">
        <v>7524</v>
      </c>
      <c r="J4500" s="843" t="s">
        <v>7483</v>
      </c>
      <c r="K4500" s="834">
        <v>4</v>
      </c>
      <c r="L4500" s="741">
        <v>12</v>
      </c>
      <c r="M4500" s="857">
        <v>36600</v>
      </c>
      <c r="N4500" s="831">
        <v>2</v>
      </c>
      <c r="O4500" s="741">
        <v>6</v>
      </c>
      <c r="P4500" s="696">
        <v>18000</v>
      </c>
    </row>
    <row r="4501" spans="1:16" s="770" customFormat="1" ht="24">
      <c r="A4501" s="729" t="s">
        <v>18648</v>
      </c>
      <c r="B4501" s="693" t="s">
        <v>7471</v>
      </c>
      <c r="C4501" s="667" t="s">
        <v>73</v>
      </c>
      <c r="D4501" s="693" t="s">
        <v>18463</v>
      </c>
      <c r="E4501" s="479">
        <v>5000</v>
      </c>
      <c r="F4501" s="690" t="s">
        <v>8454</v>
      </c>
      <c r="G4501" s="685" t="s">
        <v>8455</v>
      </c>
      <c r="H4501" s="685" t="s">
        <v>7512</v>
      </c>
      <c r="I4501" s="685" t="s">
        <v>7524</v>
      </c>
      <c r="J4501" s="843" t="s">
        <v>7512</v>
      </c>
      <c r="K4501" s="834">
        <v>4</v>
      </c>
      <c r="L4501" s="741">
        <v>12</v>
      </c>
      <c r="M4501" s="857">
        <v>60600</v>
      </c>
      <c r="N4501" s="831">
        <v>2</v>
      </c>
      <c r="O4501" s="741">
        <v>6</v>
      </c>
      <c r="P4501" s="696">
        <v>30000</v>
      </c>
    </row>
    <row r="4502" spans="1:16" s="770" customFormat="1" ht="24">
      <c r="A4502" s="729" t="s">
        <v>18648</v>
      </c>
      <c r="B4502" s="693" t="s">
        <v>7471</v>
      </c>
      <c r="C4502" s="667" t="s">
        <v>73</v>
      </c>
      <c r="D4502" s="693" t="s">
        <v>18347</v>
      </c>
      <c r="E4502" s="479">
        <v>4500</v>
      </c>
      <c r="F4502" s="690" t="s">
        <v>8456</v>
      </c>
      <c r="G4502" s="685" t="s">
        <v>8457</v>
      </c>
      <c r="H4502" s="685" t="s">
        <v>1688</v>
      </c>
      <c r="I4502" s="685" t="s">
        <v>771</v>
      </c>
      <c r="J4502" s="843" t="s">
        <v>1688</v>
      </c>
      <c r="K4502" s="834">
        <v>4</v>
      </c>
      <c r="L4502" s="741">
        <v>12</v>
      </c>
      <c r="M4502" s="857">
        <v>54600</v>
      </c>
      <c r="N4502" s="831">
        <v>2</v>
      </c>
      <c r="O4502" s="741">
        <v>6</v>
      </c>
      <c r="P4502" s="696">
        <v>27000</v>
      </c>
    </row>
    <row r="4503" spans="1:16" s="770" customFormat="1" ht="48">
      <c r="A4503" s="729" t="s">
        <v>18648</v>
      </c>
      <c r="B4503" s="693" t="s">
        <v>7471</v>
      </c>
      <c r="C4503" s="667" t="s">
        <v>73</v>
      </c>
      <c r="D4503" s="693" t="s">
        <v>18464</v>
      </c>
      <c r="E4503" s="479">
        <v>3000</v>
      </c>
      <c r="F4503" s="690" t="s">
        <v>8458</v>
      </c>
      <c r="G4503" s="685" t="s">
        <v>8459</v>
      </c>
      <c r="H4503" s="685" t="s">
        <v>824</v>
      </c>
      <c r="I4503" s="685" t="s">
        <v>771</v>
      </c>
      <c r="J4503" s="843" t="s">
        <v>824</v>
      </c>
      <c r="K4503" s="834">
        <v>1</v>
      </c>
      <c r="L4503" s="741">
        <v>2</v>
      </c>
      <c r="M4503" s="857">
        <v>7100</v>
      </c>
      <c r="N4503" s="831">
        <v>2</v>
      </c>
      <c r="O4503" s="741">
        <v>6</v>
      </c>
      <c r="P4503" s="696">
        <v>18000</v>
      </c>
    </row>
    <row r="4504" spans="1:16" s="770" customFormat="1" ht="24">
      <c r="A4504" s="729" t="s">
        <v>18648</v>
      </c>
      <c r="B4504" s="693" t="s">
        <v>7471</v>
      </c>
      <c r="C4504" s="667" t="s">
        <v>73</v>
      </c>
      <c r="D4504" s="693" t="s">
        <v>18430</v>
      </c>
      <c r="E4504" s="479">
        <v>3500</v>
      </c>
      <c r="F4504" s="690" t="s">
        <v>8460</v>
      </c>
      <c r="G4504" s="685" t="s">
        <v>8461</v>
      </c>
      <c r="H4504" s="685" t="s">
        <v>7569</v>
      </c>
      <c r="I4504" s="685" t="s">
        <v>7524</v>
      </c>
      <c r="J4504" s="843" t="s">
        <v>7569</v>
      </c>
      <c r="K4504" s="834">
        <v>4</v>
      </c>
      <c r="L4504" s="741">
        <v>12</v>
      </c>
      <c r="M4504" s="857">
        <v>42600</v>
      </c>
      <c r="N4504" s="831">
        <v>2</v>
      </c>
      <c r="O4504" s="741">
        <v>6</v>
      </c>
      <c r="P4504" s="696">
        <v>21000</v>
      </c>
    </row>
    <row r="4505" spans="1:16" s="770" customFormat="1" ht="24">
      <c r="A4505" s="729" t="s">
        <v>18648</v>
      </c>
      <c r="B4505" s="583" t="s">
        <v>7484</v>
      </c>
      <c r="C4505" s="667" t="s">
        <v>73</v>
      </c>
      <c r="D4505" s="693" t="s">
        <v>1688</v>
      </c>
      <c r="E4505" s="479">
        <v>5000</v>
      </c>
      <c r="F4505" s="690" t="s">
        <v>8462</v>
      </c>
      <c r="G4505" s="685" t="s">
        <v>8463</v>
      </c>
      <c r="H4505" s="685" t="s">
        <v>1688</v>
      </c>
      <c r="I4505" s="685" t="s">
        <v>771</v>
      </c>
      <c r="J4505" s="843" t="s">
        <v>1688</v>
      </c>
      <c r="K4505" s="834">
        <v>1</v>
      </c>
      <c r="L4505" s="741">
        <v>11</v>
      </c>
      <c r="M4505" s="857">
        <v>62309.55485294047</v>
      </c>
      <c r="N4505" s="831"/>
      <c r="O4505" s="741"/>
      <c r="P4505" s="696"/>
    </row>
    <row r="4506" spans="1:16" s="770" customFormat="1" ht="24">
      <c r="A4506" s="729" t="s">
        <v>18648</v>
      </c>
      <c r="B4506" s="693" t="s">
        <v>7471</v>
      </c>
      <c r="C4506" s="667" t="s">
        <v>73</v>
      </c>
      <c r="D4506" s="693" t="s">
        <v>4114</v>
      </c>
      <c r="E4506" s="479">
        <v>3500</v>
      </c>
      <c r="F4506" s="690" t="s">
        <v>8464</v>
      </c>
      <c r="G4506" s="685" t="s">
        <v>8465</v>
      </c>
      <c r="H4506" s="685" t="s">
        <v>7483</v>
      </c>
      <c r="I4506" s="685" t="s">
        <v>7491</v>
      </c>
      <c r="J4506" s="843" t="s">
        <v>7483</v>
      </c>
      <c r="K4506" s="834">
        <v>4</v>
      </c>
      <c r="L4506" s="741">
        <v>12</v>
      </c>
      <c r="M4506" s="857">
        <v>42600</v>
      </c>
      <c r="N4506" s="831">
        <v>2</v>
      </c>
      <c r="O4506" s="741">
        <v>6</v>
      </c>
      <c r="P4506" s="696">
        <v>21000</v>
      </c>
    </row>
    <row r="4507" spans="1:16" s="770" customFormat="1" ht="72">
      <c r="A4507" s="729" t="s">
        <v>18648</v>
      </c>
      <c r="B4507" s="693" t="s">
        <v>7471</v>
      </c>
      <c r="C4507" s="667" t="s">
        <v>73</v>
      </c>
      <c r="D4507" s="693" t="s">
        <v>18465</v>
      </c>
      <c r="E4507" s="479">
        <v>7000</v>
      </c>
      <c r="F4507" s="690" t="s">
        <v>8466</v>
      </c>
      <c r="G4507" s="685" t="s">
        <v>8467</v>
      </c>
      <c r="H4507" s="685" t="s">
        <v>7512</v>
      </c>
      <c r="I4507" s="685" t="s">
        <v>771</v>
      </c>
      <c r="J4507" s="843" t="s">
        <v>7512</v>
      </c>
      <c r="K4507" s="834">
        <v>4</v>
      </c>
      <c r="L4507" s="741">
        <v>12</v>
      </c>
      <c r="M4507" s="857">
        <v>84600</v>
      </c>
      <c r="N4507" s="831">
        <v>2</v>
      </c>
      <c r="O4507" s="741">
        <v>6</v>
      </c>
      <c r="P4507" s="696">
        <v>42000</v>
      </c>
    </row>
    <row r="4508" spans="1:16" s="770" customFormat="1" ht="36">
      <c r="A4508" s="729" t="s">
        <v>18648</v>
      </c>
      <c r="B4508" s="693" t="s">
        <v>7471</v>
      </c>
      <c r="C4508" s="667" t="s">
        <v>73</v>
      </c>
      <c r="D4508" s="693" t="s">
        <v>18443</v>
      </c>
      <c r="E4508" s="479">
        <v>5000</v>
      </c>
      <c r="F4508" s="690" t="s">
        <v>8468</v>
      </c>
      <c r="G4508" s="685" t="s">
        <v>8469</v>
      </c>
      <c r="H4508" s="685" t="s">
        <v>7797</v>
      </c>
      <c r="I4508" s="685" t="s">
        <v>771</v>
      </c>
      <c r="J4508" s="843" t="s">
        <v>7797</v>
      </c>
      <c r="K4508" s="834">
        <v>4</v>
      </c>
      <c r="L4508" s="741">
        <v>12</v>
      </c>
      <c r="M4508" s="857">
        <v>60596.67</v>
      </c>
      <c r="N4508" s="831">
        <v>2</v>
      </c>
      <c r="O4508" s="741">
        <v>6</v>
      </c>
      <c r="P4508" s="696">
        <v>30000</v>
      </c>
    </row>
    <row r="4509" spans="1:16" s="770" customFormat="1" ht="24">
      <c r="A4509" s="729" t="s">
        <v>18648</v>
      </c>
      <c r="B4509" s="693" t="s">
        <v>7471</v>
      </c>
      <c r="C4509" s="667" t="s">
        <v>73</v>
      </c>
      <c r="D4509" s="693" t="s">
        <v>18466</v>
      </c>
      <c r="E4509" s="479">
        <v>4000</v>
      </c>
      <c r="F4509" s="690" t="s">
        <v>8470</v>
      </c>
      <c r="G4509" s="685" t="s">
        <v>8471</v>
      </c>
      <c r="H4509" s="685" t="s">
        <v>824</v>
      </c>
      <c r="I4509" s="685" t="s">
        <v>7524</v>
      </c>
      <c r="J4509" s="843" t="s">
        <v>824</v>
      </c>
      <c r="K4509" s="834">
        <v>1</v>
      </c>
      <c r="L4509" s="741">
        <v>3</v>
      </c>
      <c r="M4509" s="857">
        <v>12200</v>
      </c>
      <c r="N4509" s="831">
        <v>2</v>
      </c>
      <c r="O4509" s="741">
        <v>6</v>
      </c>
      <c r="P4509" s="696">
        <v>24000</v>
      </c>
    </row>
    <row r="4510" spans="1:16" s="770" customFormat="1" ht="24">
      <c r="A4510" s="729" t="s">
        <v>18648</v>
      </c>
      <c r="B4510" s="693" t="s">
        <v>7471</v>
      </c>
      <c r="C4510" s="667" t="s">
        <v>73</v>
      </c>
      <c r="D4510" s="693" t="s">
        <v>18393</v>
      </c>
      <c r="E4510" s="479">
        <v>6000</v>
      </c>
      <c r="F4510" s="690" t="s">
        <v>8472</v>
      </c>
      <c r="G4510" s="685" t="s">
        <v>8473</v>
      </c>
      <c r="H4510" s="685" t="s">
        <v>1688</v>
      </c>
      <c r="I4510" s="685" t="s">
        <v>771</v>
      </c>
      <c r="J4510" s="843" t="s">
        <v>1688</v>
      </c>
      <c r="K4510" s="834">
        <v>4</v>
      </c>
      <c r="L4510" s="741">
        <v>12</v>
      </c>
      <c r="M4510" s="857">
        <v>72600</v>
      </c>
      <c r="N4510" s="831">
        <v>2</v>
      </c>
      <c r="O4510" s="741">
        <v>6</v>
      </c>
      <c r="P4510" s="696">
        <v>36000</v>
      </c>
    </row>
    <row r="4511" spans="1:16" s="770" customFormat="1" ht="24">
      <c r="A4511" s="729" t="s">
        <v>18648</v>
      </c>
      <c r="B4511" s="693" t="s">
        <v>7471</v>
      </c>
      <c r="C4511" s="667" t="s">
        <v>73</v>
      </c>
      <c r="D4511" s="693" t="s">
        <v>18310</v>
      </c>
      <c r="E4511" s="479">
        <v>6000</v>
      </c>
      <c r="F4511" s="690" t="s">
        <v>8474</v>
      </c>
      <c r="G4511" s="685" t="s">
        <v>8475</v>
      </c>
      <c r="H4511" s="685" t="s">
        <v>1688</v>
      </c>
      <c r="I4511" s="685" t="s">
        <v>771</v>
      </c>
      <c r="J4511" s="843" t="s">
        <v>1688</v>
      </c>
      <c r="K4511" s="834">
        <v>4</v>
      </c>
      <c r="L4511" s="741">
        <v>12</v>
      </c>
      <c r="M4511" s="857">
        <v>72600</v>
      </c>
      <c r="N4511" s="831">
        <v>2</v>
      </c>
      <c r="O4511" s="741">
        <v>6</v>
      </c>
      <c r="P4511" s="696">
        <v>36000</v>
      </c>
    </row>
    <row r="4512" spans="1:16" s="770" customFormat="1" ht="24">
      <c r="A4512" s="729" t="s">
        <v>18648</v>
      </c>
      <c r="B4512" s="693" t="s">
        <v>7471</v>
      </c>
      <c r="C4512" s="667" t="s">
        <v>73</v>
      </c>
      <c r="D4512" s="693" t="s">
        <v>18467</v>
      </c>
      <c r="E4512" s="479">
        <v>4000</v>
      </c>
      <c r="F4512" s="690" t="s">
        <v>8476</v>
      </c>
      <c r="G4512" s="685" t="s">
        <v>8477</v>
      </c>
      <c r="H4512" s="685" t="s">
        <v>824</v>
      </c>
      <c r="I4512" s="685" t="s">
        <v>7524</v>
      </c>
      <c r="J4512" s="843" t="s">
        <v>824</v>
      </c>
      <c r="K4512" s="834">
        <v>1</v>
      </c>
      <c r="L4512" s="741">
        <v>3</v>
      </c>
      <c r="M4512" s="857">
        <v>12333.33</v>
      </c>
      <c r="N4512" s="831">
        <v>2</v>
      </c>
      <c r="O4512" s="741">
        <v>6</v>
      </c>
      <c r="P4512" s="696">
        <v>24000</v>
      </c>
    </row>
    <row r="4513" spans="1:16" s="770" customFormat="1" ht="60">
      <c r="A4513" s="729" t="s">
        <v>18648</v>
      </c>
      <c r="B4513" s="693" t="s">
        <v>7471</v>
      </c>
      <c r="C4513" s="667" t="s">
        <v>73</v>
      </c>
      <c r="D4513" s="693" t="s">
        <v>18468</v>
      </c>
      <c r="E4513" s="479">
        <v>4600</v>
      </c>
      <c r="F4513" s="690" t="s">
        <v>8478</v>
      </c>
      <c r="G4513" s="685" t="s">
        <v>8479</v>
      </c>
      <c r="H4513" s="685" t="s">
        <v>824</v>
      </c>
      <c r="I4513" s="685" t="s">
        <v>7524</v>
      </c>
      <c r="J4513" s="843" t="s">
        <v>824</v>
      </c>
      <c r="K4513" s="834"/>
      <c r="L4513" s="741"/>
      <c r="M4513" s="857"/>
      <c r="N4513" s="831">
        <v>2</v>
      </c>
      <c r="O4513" s="741">
        <v>6</v>
      </c>
      <c r="P4513" s="696">
        <v>27446.67</v>
      </c>
    </row>
    <row r="4514" spans="1:16" s="770" customFormat="1" ht="24">
      <c r="A4514" s="729" t="s">
        <v>18648</v>
      </c>
      <c r="B4514" s="693" t="s">
        <v>7471</v>
      </c>
      <c r="C4514" s="667" t="s">
        <v>73</v>
      </c>
      <c r="D4514" s="693" t="s">
        <v>18303</v>
      </c>
      <c r="E4514" s="479">
        <v>7000</v>
      </c>
      <c r="F4514" s="690" t="s">
        <v>8480</v>
      </c>
      <c r="G4514" s="685" t="s">
        <v>8481</v>
      </c>
      <c r="H4514" s="685" t="s">
        <v>3289</v>
      </c>
      <c r="I4514" s="685" t="s">
        <v>771</v>
      </c>
      <c r="J4514" s="843" t="s">
        <v>3289</v>
      </c>
      <c r="K4514" s="834">
        <v>4</v>
      </c>
      <c r="L4514" s="741">
        <v>12</v>
      </c>
      <c r="M4514" s="857">
        <v>84600</v>
      </c>
      <c r="N4514" s="831">
        <v>2</v>
      </c>
      <c r="O4514" s="741">
        <v>6</v>
      </c>
      <c r="P4514" s="696">
        <v>42000</v>
      </c>
    </row>
    <row r="4515" spans="1:16" s="770" customFormat="1" ht="24">
      <c r="A4515" s="729" t="s">
        <v>18648</v>
      </c>
      <c r="B4515" s="693" t="s">
        <v>7471</v>
      </c>
      <c r="C4515" s="667" t="s">
        <v>73</v>
      </c>
      <c r="D4515" s="693" t="s">
        <v>18469</v>
      </c>
      <c r="E4515" s="479">
        <v>4500</v>
      </c>
      <c r="F4515" s="690" t="s">
        <v>8482</v>
      </c>
      <c r="G4515" s="685" t="s">
        <v>8483</v>
      </c>
      <c r="H4515" s="685" t="s">
        <v>1688</v>
      </c>
      <c r="I4515" s="685" t="s">
        <v>771</v>
      </c>
      <c r="J4515" s="843" t="s">
        <v>1688</v>
      </c>
      <c r="K4515" s="834">
        <v>4</v>
      </c>
      <c r="L4515" s="741">
        <v>11</v>
      </c>
      <c r="M4515" s="857">
        <v>64522.05485294047</v>
      </c>
      <c r="N4515" s="831"/>
      <c r="O4515" s="741"/>
      <c r="P4515" s="696"/>
    </row>
    <row r="4516" spans="1:16" s="770" customFormat="1" ht="24">
      <c r="A4516" s="729" t="s">
        <v>18648</v>
      </c>
      <c r="B4516" s="693" t="s">
        <v>7471</v>
      </c>
      <c r="C4516" s="667" t="s">
        <v>73</v>
      </c>
      <c r="D4516" s="693" t="s">
        <v>18310</v>
      </c>
      <c r="E4516" s="479">
        <v>6000</v>
      </c>
      <c r="F4516" s="690" t="s">
        <v>8482</v>
      </c>
      <c r="G4516" s="685" t="s">
        <v>8483</v>
      </c>
      <c r="H4516" s="685" t="s">
        <v>1688</v>
      </c>
      <c r="I4516" s="685" t="s">
        <v>771</v>
      </c>
      <c r="J4516" s="843" t="s">
        <v>1688</v>
      </c>
      <c r="K4516" s="834">
        <v>1</v>
      </c>
      <c r="L4516" s="741">
        <v>8</v>
      </c>
      <c r="M4516" s="857">
        <v>47400</v>
      </c>
      <c r="N4516" s="831">
        <v>2</v>
      </c>
      <c r="O4516" s="741">
        <v>6</v>
      </c>
      <c r="P4516" s="696">
        <v>36000</v>
      </c>
    </row>
    <row r="4517" spans="1:16" s="770" customFormat="1" ht="24">
      <c r="A4517" s="729" t="s">
        <v>18648</v>
      </c>
      <c r="B4517" s="693" t="s">
        <v>7471</v>
      </c>
      <c r="C4517" s="667" t="s">
        <v>73</v>
      </c>
      <c r="D4517" s="693" t="s">
        <v>18336</v>
      </c>
      <c r="E4517" s="479">
        <v>3350</v>
      </c>
      <c r="F4517" s="690" t="s">
        <v>8484</v>
      </c>
      <c r="G4517" s="685" t="s">
        <v>8485</v>
      </c>
      <c r="H4517" s="685" t="s">
        <v>7512</v>
      </c>
      <c r="I4517" s="685" t="s">
        <v>771</v>
      </c>
      <c r="J4517" s="843" t="s">
        <v>7512</v>
      </c>
      <c r="K4517" s="834">
        <v>4</v>
      </c>
      <c r="L4517" s="741">
        <v>12</v>
      </c>
      <c r="M4517" s="857">
        <v>40800</v>
      </c>
      <c r="N4517" s="831">
        <v>2</v>
      </c>
      <c r="O4517" s="741">
        <v>6</v>
      </c>
      <c r="P4517" s="696">
        <v>20100</v>
      </c>
    </row>
    <row r="4518" spans="1:16" s="770" customFormat="1" ht="24">
      <c r="A4518" s="729" t="s">
        <v>18648</v>
      </c>
      <c r="B4518" s="583" t="s">
        <v>7484</v>
      </c>
      <c r="C4518" s="667" t="s">
        <v>73</v>
      </c>
      <c r="D4518" s="693" t="s">
        <v>1688</v>
      </c>
      <c r="E4518" s="479">
        <v>5000</v>
      </c>
      <c r="F4518" s="690" t="s">
        <v>8486</v>
      </c>
      <c r="G4518" s="685" t="s">
        <v>8487</v>
      </c>
      <c r="H4518" s="685" t="s">
        <v>1688</v>
      </c>
      <c r="I4518" s="685" t="s">
        <v>771</v>
      </c>
      <c r="J4518" s="843" t="s">
        <v>1688</v>
      </c>
      <c r="K4518" s="834">
        <v>4</v>
      </c>
      <c r="L4518" s="741">
        <v>12</v>
      </c>
      <c r="M4518" s="857">
        <v>71123.444852940476</v>
      </c>
      <c r="N4518" s="831"/>
      <c r="O4518" s="741"/>
      <c r="P4518" s="696"/>
    </row>
    <row r="4519" spans="1:16" s="770" customFormat="1" ht="24">
      <c r="A4519" s="729" t="s">
        <v>18648</v>
      </c>
      <c r="B4519" s="693" t="s">
        <v>7471</v>
      </c>
      <c r="C4519" s="667" t="s">
        <v>73</v>
      </c>
      <c r="D4519" s="693" t="s">
        <v>18347</v>
      </c>
      <c r="E4519" s="479">
        <v>4500</v>
      </c>
      <c r="F4519" s="690" t="s">
        <v>8488</v>
      </c>
      <c r="G4519" s="685" t="s">
        <v>8489</v>
      </c>
      <c r="H4519" s="685" t="s">
        <v>1688</v>
      </c>
      <c r="I4519" s="685" t="s">
        <v>7524</v>
      </c>
      <c r="J4519" s="843" t="s">
        <v>1688</v>
      </c>
      <c r="K4519" s="834">
        <v>1</v>
      </c>
      <c r="L4519" s="741">
        <v>8</v>
      </c>
      <c r="M4519" s="857">
        <v>35650</v>
      </c>
      <c r="N4519" s="831">
        <v>2</v>
      </c>
      <c r="O4519" s="741">
        <v>6</v>
      </c>
      <c r="P4519" s="696">
        <v>27000</v>
      </c>
    </row>
    <row r="4520" spans="1:16" s="770" customFormat="1" ht="24">
      <c r="A4520" s="729" t="s">
        <v>18648</v>
      </c>
      <c r="B4520" s="693" t="s">
        <v>7471</v>
      </c>
      <c r="C4520" s="667" t="s">
        <v>73</v>
      </c>
      <c r="D4520" s="693" t="s">
        <v>18458</v>
      </c>
      <c r="E4520" s="479">
        <v>2000</v>
      </c>
      <c r="F4520" s="690" t="s">
        <v>8490</v>
      </c>
      <c r="G4520" s="685" t="s">
        <v>8491</v>
      </c>
      <c r="H4520" s="685" t="s">
        <v>7512</v>
      </c>
      <c r="I4520" s="685" t="s">
        <v>7524</v>
      </c>
      <c r="J4520" s="843" t="s">
        <v>7512</v>
      </c>
      <c r="K4520" s="834">
        <v>4</v>
      </c>
      <c r="L4520" s="741">
        <v>9</v>
      </c>
      <c r="M4520" s="857">
        <v>21141.119999999999</v>
      </c>
      <c r="N4520" s="831">
        <v>2</v>
      </c>
      <c r="O4520" s="741">
        <v>6</v>
      </c>
      <c r="P4520" s="696">
        <v>27000</v>
      </c>
    </row>
    <row r="4521" spans="1:16" s="770" customFormat="1" ht="24">
      <c r="A4521" s="729" t="s">
        <v>18648</v>
      </c>
      <c r="B4521" s="693" t="s">
        <v>7471</v>
      </c>
      <c r="C4521" s="667" t="s">
        <v>73</v>
      </c>
      <c r="D4521" s="693" t="s">
        <v>18470</v>
      </c>
      <c r="E4521" s="479">
        <v>3500</v>
      </c>
      <c r="F4521" s="690" t="s">
        <v>8492</v>
      </c>
      <c r="G4521" s="685" t="s">
        <v>8493</v>
      </c>
      <c r="H4521" s="685" t="s">
        <v>7621</v>
      </c>
      <c r="I4521" s="685" t="s">
        <v>771</v>
      </c>
      <c r="J4521" s="843" t="s">
        <v>7621</v>
      </c>
      <c r="K4521" s="834">
        <v>4</v>
      </c>
      <c r="L4521" s="741">
        <v>12</v>
      </c>
      <c r="M4521" s="857">
        <v>42600</v>
      </c>
      <c r="N4521" s="831">
        <v>1</v>
      </c>
      <c r="O4521" s="741">
        <v>2</v>
      </c>
      <c r="P4521" s="696">
        <v>17909.559999999998</v>
      </c>
    </row>
    <row r="4522" spans="1:16" s="770" customFormat="1" ht="24">
      <c r="A4522" s="729" t="s">
        <v>18648</v>
      </c>
      <c r="B4522" s="693" t="s">
        <v>7471</v>
      </c>
      <c r="C4522" s="667" t="s">
        <v>73</v>
      </c>
      <c r="D4522" s="693" t="s">
        <v>18310</v>
      </c>
      <c r="E4522" s="479">
        <v>6000</v>
      </c>
      <c r="F4522" s="690" t="s">
        <v>8494</v>
      </c>
      <c r="G4522" s="685" t="s">
        <v>8495</v>
      </c>
      <c r="H4522" s="685" t="s">
        <v>1688</v>
      </c>
      <c r="I4522" s="685" t="s">
        <v>771</v>
      </c>
      <c r="J4522" s="843" t="s">
        <v>1688</v>
      </c>
      <c r="K4522" s="834">
        <v>4</v>
      </c>
      <c r="L4522" s="741">
        <v>12</v>
      </c>
      <c r="M4522" s="857">
        <v>72600</v>
      </c>
      <c r="N4522" s="831">
        <v>2</v>
      </c>
      <c r="O4522" s="741">
        <v>6</v>
      </c>
      <c r="P4522" s="696">
        <v>36000</v>
      </c>
    </row>
    <row r="4523" spans="1:16" s="770" customFormat="1" ht="72">
      <c r="A4523" s="729" t="s">
        <v>18648</v>
      </c>
      <c r="B4523" s="583" t="s">
        <v>7484</v>
      </c>
      <c r="C4523" s="667" t="s">
        <v>73</v>
      </c>
      <c r="D4523" s="693" t="s">
        <v>18471</v>
      </c>
      <c r="E4523" s="479">
        <v>1500</v>
      </c>
      <c r="F4523" s="690" t="s">
        <v>8496</v>
      </c>
      <c r="G4523" s="685" t="s">
        <v>8497</v>
      </c>
      <c r="H4523" s="685" t="s">
        <v>793</v>
      </c>
      <c r="I4523" s="685" t="s">
        <v>7475</v>
      </c>
      <c r="J4523" s="843" t="s">
        <v>793</v>
      </c>
      <c r="K4523" s="834"/>
      <c r="L4523" s="741"/>
      <c r="M4523" s="857"/>
      <c r="N4523" s="831">
        <v>2</v>
      </c>
      <c r="O4523" s="741">
        <v>6</v>
      </c>
      <c r="P4523" s="696">
        <v>8950</v>
      </c>
    </row>
    <row r="4524" spans="1:16" s="770" customFormat="1" ht="24">
      <c r="A4524" s="729" t="s">
        <v>18648</v>
      </c>
      <c r="B4524" s="693" t="s">
        <v>7471</v>
      </c>
      <c r="C4524" s="667" t="s">
        <v>73</v>
      </c>
      <c r="D4524" s="693" t="s">
        <v>18310</v>
      </c>
      <c r="E4524" s="479">
        <v>6000</v>
      </c>
      <c r="F4524" s="690" t="s">
        <v>8498</v>
      </c>
      <c r="G4524" s="685" t="s">
        <v>8499</v>
      </c>
      <c r="H4524" s="685" t="s">
        <v>7512</v>
      </c>
      <c r="I4524" s="685" t="s">
        <v>771</v>
      </c>
      <c r="J4524" s="843" t="s">
        <v>7512</v>
      </c>
      <c r="K4524" s="834">
        <v>4</v>
      </c>
      <c r="L4524" s="741">
        <v>12</v>
      </c>
      <c r="M4524" s="857">
        <v>72596.67</v>
      </c>
      <c r="N4524" s="831">
        <v>2</v>
      </c>
      <c r="O4524" s="741">
        <v>6</v>
      </c>
      <c r="P4524" s="696">
        <v>36000</v>
      </c>
    </row>
    <row r="4525" spans="1:16" s="770" customFormat="1" ht="24">
      <c r="A4525" s="729" t="s">
        <v>18648</v>
      </c>
      <c r="B4525" s="693" t="s">
        <v>7471</v>
      </c>
      <c r="C4525" s="667" t="s">
        <v>73</v>
      </c>
      <c r="D4525" s="693" t="s">
        <v>18458</v>
      </c>
      <c r="E4525" s="479">
        <v>2000</v>
      </c>
      <c r="F4525" s="690" t="s">
        <v>8500</v>
      </c>
      <c r="G4525" s="685" t="s">
        <v>8501</v>
      </c>
      <c r="H4525" s="685" t="s">
        <v>7512</v>
      </c>
      <c r="I4525" s="685" t="s">
        <v>7524</v>
      </c>
      <c r="J4525" s="843" t="s">
        <v>7512</v>
      </c>
      <c r="K4525" s="834">
        <v>4</v>
      </c>
      <c r="L4525" s="741">
        <v>7</v>
      </c>
      <c r="M4525" s="857">
        <v>20809.00485294047</v>
      </c>
      <c r="N4525" s="831"/>
      <c r="O4525" s="741"/>
      <c r="P4525" s="696"/>
    </row>
    <row r="4526" spans="1:16" s="770" customFormat="1" ht="24">
      <c r="A4526" s="729" t="s">
        <v>18648</v>
      </c>
      <c r="B4526" s="583" t="s">
        <v>7484</v>
      </c>
      <c r="C4526" s="667" t="s">
        <v>73</v>
      </c>
      <c r="D4526" s="693" t="s">
        <v>18462</v>
      </c>
      <c r="E4526" s="479">
        <v>3000</v>
      </c>
      <c r="F4526" s="690" t="s">
        <v>8502</v>
      </c>
      <c r="G4526" s="685" t="s">
        <v>8503</v>
      </c>
      <c r="H4526" s="685" t="s">
        <v>7483</v>
      </c>
      <c r="I4526" s="685" t="s">
        <v>7524</v>
      </c>
      <c r="J4526" s="843" t="s">
        <v>7483</v>
      </c>
      <c r="K4526" s="834">
        <v>4</v>
      </c>
      <c r="L4526" s="741">
        <v>12</v>
      </c>
      <c r="M4526" s="857">
        <v>36600</v>
      </c>
      <c r="N4526" s="831">
        <v>2</v>
      </c>
      <c r="O4526" s="741">
        <v>6</v>
      </c>
      <c r="P4526" s="696">
        <v>18000</v>
      </c>
    </row>
    <row r="4527" spans="1:16" s="770" customFormat="1" ht="24">
      <c r="A4527" s="729" t="s">
        <v>18648</v>
      </c>
      <c r="B4527" s="583" t="s">
        <v>7484</v>
      </c>
      <c r="C4527" s="667" t="s">
        <v>73</v>
      </c>
      <c r="D4527" s="693" t="s">
        <v>18472</v>
      </c>
      <c r="E4527" s="479">
        <v>2500</v>
      </c>
      <c r="F4527" s="690" t="s">
        <v>8504</v>
      </c>
      <c r="G4527" s="685" t="s">
        <v>8505</v>
      </c>
      <c r="H4527" s="685" t="s">
        <v>1119</v>
      </c>
      <c r="I4527" s="685" t="s">
        <v>7524</v>
      </c>
      <c r="J4527" s="843" t="s">
        <v>1119</v>
      </c>
      <c r="K4527" s="834">
        <v>2</v>
      </c>
      <c r="L4527" s="741">
        <v>5</v>
      </c>
      <c r="M4527" s="857">
        <v>12800</v>
      </c>
      <c r="N4527" s="831">
        <v>2</v>
      </c>
      <c r="O4527" s="741">
        <v>6</v>
      </c>
      <c r="P4527" s="696">
        <v>15000</v>
      </c>
    </row>
    <row r="4528" spans="1:16" s="770" customFormat="1" ht="24">
      <c r="A4528" s="729" t="s">
        <v>18648</v>
      </c>
      <c r="B4528" s="693" t="s">
        <v>7471</v>
      </c>
      <c r="C4528" s="667" t="s">
        <v>73</v>
      </c>
      <c r="D4528" s="693" t="s">
        <v>18410</v>
      </c>
      <c r="E4528" s="479">
        <v>5500</v>
      </c>
      <c r="F4528" s="690" t="s">
        <v>8506</v>
      </c>
      <c r="G4528" s="685" t="s">
        <v>8507</v>
      </c>
      <c r="H4528" s="685" t="s">
        <v>7621</v>
      </c>
      <c r="I4528" s="685" t="s">
        <v>771</v>
      </c>
      <c r="J4528" s="843" t="s">
        <v>7621</v>
      </c>
      <c r="K4528" s="834">
        <v>4</v>
      </c>
      <c r="L4528" s="741">
        <v>12</v>
      </c>
      <c r="M4528" s="857">
        <v>66600</v>
      </c>
      <c r="N4528" s="831">
        <v>2</v>
      </c>
      <c r="O4528" s="741">
        <v>6</v>
      </c>
      <c r="P4528" s="696">
        <v>33000</v>
      </c>
    </row>
    <row r="4529" spans="1:16" s="770" customFormat="1" ht="24">
      <c r="A4529" s="729" t="s">
        <v>18648</v>
      </c>
      <c r="B4529" s="693" t="s">
        <v>7471</v>
      </c>
      <c r="C4529" s="667" t="s">
        <v>73</v>
      </c>
      <c r="D4529" s="693" t="s">
        <v>18430</v>
      </c>
      <c r="E4529" s="479">
        <v>3500</v>
      </c>
      <c r="F4529" s="690" t="s">
        <v>8508</v>
      </c>
      <c r="G4529" s="685" t="s">
        <v>8509</v>
      </c>
      <c r="H4529" s="685" t="s">
        <v>7512</v>
      </c>
      <c r="I4529" s="685" t="s">
        <v>7524</v>
      </c>
      <c r="J4529" s="843" t="s">
        <v>7512</v>
      </c>
      <c r="K4529" s="834">
        <v>4</v>
      </c>
      <c r="L4529" s="741">
        <v>9</v>
      </c>
      <c r="M4529" s="857">
        <v>36923.444852940469</v>
      </c>
      <c r="N4529" s="831"/>
      <c r="O4529" s="741"/>
      <c r="P4529" s="696"/>
    </row>
    <row r="4530" spans="1:16" s="770" customFormat="1" ht="36">
      <c r="A4530" s="729" t="s">
        <v>18648</v>
      </c>
      <c r="B4530" s="693" t="s">
        <v>7471</v>
      </c>
      <c r="C4530" s="667" t="s">
        <v>73</v>
      </c>
      <c r="D4530" s="693" t="s">
        <v>18473</v>
      </c>
      <c r="E4530" s="479">
        <v>5000</v>
      </c>
      <c r="F4530" s="690" t="s">
        <v>8510</v>
      </c>
      <c r="G4530" s="685" t="s">
        <v>8511</v>
      </c>
      <c r="H4530" s="685" t="s">
        <v>1688</v>
      </c>
      <c r="I4530" s="685" t="s">
        <v>771</v>
      </c>
      <c r="J4530" s="843" t="s">
        <v>1688</v>
      </c>
      <c r="K4530" s="834">
        <v>4</v>
      </c>
      <c r="L4530" s="741">
        <v>12</v>
      </c>
      <c r="M4530" s="857">
        <v>60600</v>
      </c>
      <c r="N4530" s="831">
        <v>2</v>
      </c>
      <c r="O4530" s="741">
        <v>6</v>
      </c>
      <c r="P4530" s="696">
        <v>30000</v>
      </c>
    </row>
    <row r="4531" spans="1:16" s="770" customFormat="1" ht="60">
      <c r="A4531" s="729" t="s">
        <v>18648</v>
      </c>
      <c r="B4531" s="693" t="s">
        <v>7471</v>
      </c>
      <c r="C4531" s="667" t="s">
        <v>73</v>
      </c>
      <c r="D4531" s="693" t="s">
        <v>18474</v>
      </c>
      <c r="E4531" s="479">
        <v>4600</v>
      </c>
      <c r="F4531" s="690" t="s">
        <v>8512</v>
      </c>
      <c r="G4531" s="685" t="s">
        <v>8513</v>
      </c>
      <c r="H4531" s="685" t="s">
        <v>1082</v>
      </c>
      <c r="I4531" s="685" t="s">
        <v>771</v>
      </c>
      <c r="J4531" s="843" t="s">
        <v>1082</v>
      </c>
      <c r="K4531" s="834"/>
      <c r="L4531" s="741"/>
      <c r="M4531" s="857"/>
      <c r="N4531" s="831">
        <v>2</v>
      </c>
      <c r="O4531" s="741">
        <v>6</v>
      </c>
      <c r="P4531" s="696">
        <v>27446.67</v>
      </c>
    </row>
    <row r="4532" spans="1:16" s="770" customFormat="1" ht="24">
      <c r="A4532" s="729" t="s">
        <v>18648</v>
      </c>
      <c r="B4532" s="693" t="s">
        <v>7471</v>
      </c>
      <c r="C4532" s="667" t="s">
        <v>73</v>
      </c>
      <c r="D4532" s="693" t="s">
        <v>18048</v>
      </c>
      <c r="E4532" s="479">
        <v>5000</v>
      </c>
      <c r="F4532" s="690" t="s">
        <v>8514</v>
      </c>
      <c r="G4532" s="685" t="s">
        <v>8515</v>
      </c>
      <c r="H4532" s="685" t="s">
        <v>1679</v>
      </c>
      <c r="I4532" s="685" t="s">
        <v>771</v>
      </c>
      <c r="J4532" s="843" t="s">
        <v>1679</v>
      </c>
      <c r="K4532" s="834">
        <v>1</v>
      </c>
      <c r="L4532" s="741">
        <v>2</v>
      </c>
      <c r="M4532" s="857">
        <v>11766.67</v>
      </c>
      <c r="N4532" s="831">
        <v>2</v>
      </c>
      <c r="O4532" s="741">
        <v>6</v>
      </c>
      <c r="P4532" s="696">
        <v>30000</v>
      </c>
    </row>
    <row r="4533" spans="1:16" s="770" customFormat="1" ht="24">
      <c r="A4533" s="729" t="s">
        <v>18648</v>
      </c>
      <c r="B4533" s="583" t="s">
        <v>7484</v>
      </c>
      <c r="C4533" s="667" t="s">
        <v>73</v>
      </c>
      <c r="D4533" s="693" t="s">
        <v>4114</v>
      </c>
      <c r="E4533" s="479">
        <v>3500</v>
      </c>
      <c r="F4533" s="690" t="s">
        <v>8516</v>
      </c>
      <c r="G4533" s="685" t="s">
        <v>8517</v>
      </c>
      <c r="H4533" s="685" t="s">
        <v>1929</v>
      </c>
      <c r="I4533" s="685" t="s">
        <v>7491</v>
      </c>
      <c r="J4533" s="843" t="s">
        <v>1929</v>
      </c>
      <c r="K4533" s="834">
        <v>2</v>
      </c>
      <c r="L4533" s="741">
        <v>12</v>
      </c>
      <c r="M4533" s="857">
        <v>42600</v>
      </c>
      <c r="N4533" s="831">
        <v>2</v>
      </c>
      <c r="O4533" s="741">
        <v>6</v>
      </c>
      <c r="P4533" s="696">
        <v>21000</v>
      </c>
    </row>
    <row r="4534" spans="1:16" s="770" customFormat="1" ht="24">
      <c r="A4534" s="729" t="s">
        <v>18648</v>
      </c>
      <c r="B4534" s="693" t="s">
        <v>7471</v>
      </c>
      <c r="C4534" s="667" t="s">
        <v>73</v>
      </c>
      <c r="D4534" s="693" t="s">
        <v>18475</v>
      </c>
      <c r="E4534" s="479">
        <v>5000</v>
      </c>
      <c r="F4534" s="690" t="s">
        <v>8518</v>
      </c>
      <c r="G4534" s="685" t="s">
        <v>8519</v>
      </c>
      <c r="H4534" s="685" t="s">
        <v>1688</v>
      </c>
      <c r="I4534" s="685" t="s">
        <v>771</v>
      </c>
      <c r="J4534" s="843" t="s">
        <v>1688</v>
      </c>
      <c r="K4534" s="834">
        <v>4</v>
      </c>
      <c r="L4534" s="741">
        <v>11</v>
      </c>
      <c r="M4534" s="857">
        <v>62712.334852940468</v>
      </c>
      <c r="N4534" s="831"/>
      <c r="O4534" s="741"/>
      <c r="P4534" s="696"/>
    </row>
    <row r="4535" spans="1:16" s="770" customFormat="1" ht="36">
      <c r="A4535" s="729" t="s">
        <v>18648</v>
      </c>
      <c r="B4535" s="693" t="s">
        <v>7471</v>
      </c>
      <c r="C4535" s="667" t="s">
        <v>73</v>
      </c>
      <c r="D4535" s="693" t="s">
        <v>18476</v>
      </c>
      <c r="E4535" s="479">
        <v>9000</v>
      </c>
      <c r="F4535" s="690" t="s">
        <v>8520</v>
      </c>
      <c r="G4535" s="685" t="s">
        <v>8521</v>
      </c>
      <c r="H4535" s="685" t="s">
        <v>7512</v>
      </c>
      <c r="I4535" s="685" t="s">
        <v>771</v>
      </c>
      <c r="J4535" s="843" t="s">
        <v>7512</v>
      </c>
      <c r="K4535" s="834">
        <v>2</v>
      </c>
      <c r="L4535" s="741">
        <v>2</v>
      </c>
      <c r="M4535" s="857">
        <v>27584.55485294047</v>
      </c>
      <c r="N4535" s="831"/>
      <c r="O4535" s="741"/>
      <c r="P4535" s="696"/>
    </row>
    <row r="4536" spans="1:16" s="770" customFormat="1" ht="24">
      <c r="A4536" s="729" t="s">
        <v>18648</v>
      </c>
      <c r="B4536" s="693" t="s">
        <v>7471</v>
      </c>
      <c r="C4536" s="667" t="s">
        <v>73</v>
      </c>
      <c r="D4536" s="693" t="s">
        <v>18477</v>
      </c>
      <c r="E4536" s="479">
        <v>7000</v>
      </c>
      <c r="F4536" s="690" t="s">
        <v>8522</v>
      </c>
      <c r="G4536" s="685" t="s">
        <v>8523</v>
      </c>
      <c r="H4536" s="685" t="s">
        <v>824</v>
      </c>
      <c r="I4536" s="685" t="s">
        <v>771</v>
      </c>
      <c r="J4536" s="843" t="s">
        <v>824</v>
      </c>
      <c r="K4536" s="834">
        <v>1</v>
      </c>
      <c r="L4536" s="741">
        <v>3</v>
      </c>
      <c r="M4536" s="857">
        <v>24233.33</v>
      </c>
      <c r="N4536" s="831">
        <v>2</v>
      </c>
      <c r="O4536" s="741">
        <v>1</v>
      </c>
      <c r="P4536" s="696">
        <v>6300</v>
      </c>
    </row>
    <row r="4537" spans="1:16" s="770" customFormat="1" ht="36">
      <c r="A4537" s="729" t="s">
        <v>18648</v>
      </c>
      <c r="B4537" s="693" t="s">
        <v>7471</v>
      </c>
      <c r="C4537" s="667" t="s">
        <v>73</v>
      </c>
      <c r="D4537" s="693" t="s">
        <v>18478</v>
      </c>
      <c r="E4537" s="479">
        <v>6500</v>
      </c>
      <c r="F4537" s="690" t="s">
        <v>8524</v>
      </c>
      <c r="G4537" s="685" t="s">
        <v>8525</v>
      </c>
      <c r="H4537" s="685" t="s">
        <v>8526</v>
      </c>
      <c r="I4537" s="685" t="s">
        <v>7524</v>
      </c>
      <c r="J4537" s="843" t="s">
        <v>8526</v>
      </c>
      <c r="K4537" s="834">
        <v>4</v>
      </c>
      <c r="L4537" s="741">
        <v>12</v>
      </c>
      <c r="M4537" s="857">
        <v>78600</v>
      </c>
      <c r="N4537" s="831">
        <v>2</v>
      </c>
      <c r="O4537" s="741">
        <v>6</v>
      </c>
      <c r="P4537" s="696">
        <v>39000</v>
      </c>
    </row>
    <row r="4538" spans="1:16" s="770" customFormat="1" ht="24">
      <c r="A4538" s="729" t="s">
        <v>18648</v>
      </c>
      <c r="B4538" s="583" t="s">
        <v>7484</v>
      </c>
      <c r="C4538" s="667" t="s">
        <v>73</v>
      </c>
      <c r="D4538" s="693" t="s">
        <v>1688</v>
      </c>
      <c r="E4538" s="479">
        <v>4500</v>
      </c>
      <c r="F4538" s="690" t="s">
        <v>8527</v>
      </c>
      <c r="G4538" s="685" t="s">
        <v>8528</v>
      </c>
      <c r="H4538" s="685" t="s">
        <v>1688</v>
      </c>
      <c r="I4538" s="685" t="s">
        <v>771</v>
      </c>
      <c r="J4538" s="843" t="s">
        <v>1688</v>
      </c>
      <c r="K4538" s="834">
        <v>1</v>
      </c>
      <c r="L4538" s="741">
        <v>12</v>
      </c>
      <c r="M4538" s="857">
        <v>54600</v>
      </c>
      <c r="N4538" s="831">
        <v>2</v>
      </c>
      <c r="O4538" s="741">
        <v>6</v>
      </c>
      <c r="P4538" s="696">
        <v>27000</v>
      </c>
    </row>
    <row r="4539" spans="1:16" s="770" customFormat="1" ht="24">
      <c r="A4539" s="729" t="s">
        <v>18648</v>
      </c>
      <c r="B4539" s="693" t="s">
        <v>7471</v>
      </c>
      <c r="C4539" s="667" t="s">
        <v>73</v>
      </c>
      <c r="D4539" s="693" t="s">
        <v>18310</v>
      </c>
      <c r="E4539" s="479">
        <v>6000</v>
      </c>
      <c r="F4539" s="690" t="s">
        <v>8529</v>
      </c>
      <c r="G4539" s="685" t="s">
        <v>8530</v>
      </c>
      <c r="H4539" s="685" t="s">
        <v>7483</v>
      </c>
      <c r="I4539" s="685" t="s">
        <v>771</v>
      </c>
      <c r="J4539" s="843" t="s">
        <v>7483</v>
      </c>
      <c r="K4539" s="834">
        <v>4</v>
      </c>
      <c r="L4539" s="741">
        <v>12</v>
      </c>
      <c r="M4539" s="857">
        <v>72600</v>
      </c>
      <c r="N4539" s="831">
        <v>2</v>
      </c>
      <c r="O4539" s="741">
        <v>6</v>
      </c>
      <c r="P4539" s="696">
        <v>36000</v>
      </c>
    </row>
    <row r="4540" spans="1:16" s="770" customFormat="1" ht="24">
      <c r="A4540" s="729" t="s">
        <v>18648</v>
      </c>
      <c r="B4540" s="693" t="s">
        <v>7471</v>
      </c>
      <c r="C4540" s="667" t="s">
        <v>73</v>
      </c>
      <c r="D4540" s="693" t="s">
        <v>18479</v>
      </c>
      <c r="E4540" s="479">
        <v>3000</v>
      </c>
      <c r="F4540" s="690" t="s">
        <v>8531</v>
      </c>
      <c r="G4540" s="685" t="s">
        <v>8532</v>
      </c>
      <c r="H4540" s="685" t="s">
        <v>920</v>
      </c>
      <c r="I4540" s="685" t="s">
        <v>7614</v>
      </c>
      <c r="J4540" s="843" t="s">
        <v>920</v>
      </c>
      <c r="K4540" s="834"/>
      <c r="L4540" s="741"/>
      <c r="M4540" s="857"/>
      <c r="N4540" s="831">
        <v>2</v>
      </c>
      <c r="O4540" s="741">
        <v>6</v>
      </c>
      <c r="P4540" s="696">
        <v>16800</v>
      </c>
    </row>
    <row r="4541" spans="1:16" s="770" customFormat="1" ht="24">
      <c r="A4541" s="729" t="s">
        <v>18648</v>
      </c>
      <c r="B4541" s="693" t="s">
        <v>7471</v>
      </c>
      <c r="C4541" s="667" t="s">
        <v>73</v>
      </c>
      <c r="D4541" s="693" t="s">
        <v>18332</v>
      </c>
      <c r="E4541" s="479">
        <v>6500</v>
      </c>
      <c r="F4541" s="690" t="s">
        <v>8533</v>
      </c>
      <c r="G4541" s="685" t="s">
        <v>8534</v>
      </c>
      <c r="H4541" s="685" t="s">
        <v>1688</v>
      </c>
      <c r="I4541" s="685" t="s">
        <v>771</v>
      </c>
      <c r="J4541" s="843" t="s">
        <v>1688</v>
      </c>
      <c r="K4541" s="834">
        <v>4</v>
      </c>
      <c r="L4541" s="741">
        <v>12</v>
      </c>
      <c r="M4541" s="857">
        <v>78596.67</v>
      </c>
      <c r="N4541" s="831">
        <v>2</v>
      </c>
      <c r="O4541" s="741">
        <v>6</v>
      </c>
      <c r="P4541" s="696">
        <v>39000</v>
      </c>
    </row>
    <row r="4542" spans="1:16" s="770" customFormat="1" ht="24">
      <c r="A4542" s="729" t="s">
        <v>18648</v>
      </c>
      <c r="B4542" s="693" t="s">
        <v>7471</v>
      </c>
      <c r="C4542" s="667" t="s">
        <v>73</v>
      </c>
      <c r="D4542" s="693" t="s">
        <v>18310</v>
      </c>
      <c r="E4542" s="479">
        <v>6000</v>
      </c>
      <c r="F4542" s="690" t="s">
        <v>8535</v>
      </c>
      <c r="G4542" s="685" t="s">
        <v>8536</v>
      </c>
      <c r="H4542" s="685" t="s">
        <v>1688</v>
      </c>
      <c r="I4542" s="685" t="s">
        <v>771</v>
      </c>
      <c r="J4542" s="843" t="s">
        <v>1688</v>
      </c>
      <c r="K4542" s="834">
        <v>4</v>
      </c>
      <c r="L4542" s="741">
        <v>12</v>
      </c>
      <c r="M4542" s="857">
        <v>72600</v>
      </c>
      <c r="N4542" s="831">
        <v>2</v>
      </c>
      <c r="O4542" s="741">
        <v>6</v>
      </c>
      <c r="P4542" s="696">
        <v>36000</v>
      </c>
    </row>
    <row r="4543" spans="1:16" s="770" customFormat="1" ht="24">
      <c r="A4543" s="729" t="s">
        <v>18648</v>
      </c>
      <c r="B4543" s="693" t="s">
        <v>7471</v>
      </c>
      <c r="C4543" s="667" t="s">
        <v>73</v>
      </c>
      <c r="D4543" s="693" t="s">
        <v>18410</v>
      </c>
      <c r="E4543" s="479">
        <v>3500</v>
      </c>
      <c r="F4543" s="690" t="s">
        <v>8537</v>
      </c>
      <c r="G4543" s="685" t="s">
        <v>8538</v>
      </c>
      <c r="H4543" s="685" t="s">
        <v>4258</v>
      </c>
      <c r="I4543" s="685" t="s">
        <v>771</v>
      </c>
      <c r="J4543" s="843" t="s">
        <v>4258</v>
      </c>
      <c r="K4543" s="834">
        <v>4</v>
      </c>
      <c r="L4543" s="741">
        <v>12</v>
      </c>
      <c r="M4543" s="857">
        <v>42600</v>
      </c>
      <c r="N4543" s="831">
        <v>2</v>
      </c>
      <c r="O4543" s="741">
        <v>6</v>
      </c>
      <c r="P4543" s="696">
        <v>21000</v>
      </c>
    </row>
    <row r="4544" spans="1:16" s="770" customFormat="1" ht="24">
      <c r="A4544" s="729" t="s">
        <v>18648</v>
      </c>
      <c r="B4544" s="693" t="s">
        <v>7471</v>
      </c>
      <c r="C4544" s="667" t="s">
        <v>73</v>
      </c>
      <c r="D4544" s="693" t="s">
        <v>18347</v>
      </c>
      <c r="E4544" s="479">
        <v>4500</v>
      </c>
      <c r="F4544" s="690" t="s">
        <v>8539</v>
      </c>
      <c r="G4544" s="685" t="s">
        <v>8540</v>
      </c>
      <c r="H4544" s="685" t="s">
        <v>4258</v>
      </c>
      <c r="I4544" s="685" t="s">
        <v>771</v>
      </c>
      <c r="J4544" s="843" t="s">
        <v>4258</v>
      </c>
      <c r="K4544" s="834">
        <v>4</v>
      </c>
      <c r="L4544" s="741">
        <v>12</v>
      </c>
      <c r="M4544" s="857">
        <v>54600</v>
      </c>
      <c r="N4544" s="831">
        <v>2</v>
      </c>
      <c r="O4544" s="741">
        <v>6</v>
      </c>
      <c r="P4544" s="696">
        <v>27000</v>
      </c>
    </row>
    <row r="4545" spans="1:16" s="770" customFormat="1" ht="36">
      <c r="A4545" s="729" t="s">
        <v>18648</v>
      </c>
      <c r="B4545" s="693" t="s">
        <v>7471</v>
      </c>
      <c r="C4545" s="667" t="s">
        <v>73</v>
      </c>
      <c r="D4545" s="693" t="s">
        <v>18480</v>
      </c>
      <c r="E4545" s="479">
        <v>7000</v>
      </c>
      <c r="F4545" s="690" t="s">
        <v>8541</v>
      </c>
      <c r="G4545" s="685" t="s">
        <v>8542</v>
      </c>
      <c r="H4545" s="685" t="s">
        <v>1679</v>
      </c>
      <c r="I4545" s="685" t="s">
        <v>771</v>
      </c>
      <c r="J4545" s="843" t="s">
        <v>1679</v>
      </c>
      <c r="K4545" s="834"/>
      <c r="L4545" s="741"/>
      <c r="M4545" s="857"/>
      <c r="N4545" s="831">
        <v>2</v>
      </c>
      <c r="O4545" s="741">
        <v>6</v>
      </c>
      <c r="P4545" s="696">
        <v>41766.67</v>
      </c>
    </row>
    <row r="4546" spans="1:16" s="770" customFormat="1" ht="24">
      <c r="A4546" s="729" t="s">
        <v>18648</v>
      </c>
      <c r="B4546" s="583" t="s">
        <v>7484</v>
      </c>
      <c r="C4546" s="667" t="s">
        <v>73</v>
      </c>
      <c r="D4546" s="693" t="s">
        <v>8874</v>
      </c>
      <c r="E4546" s="479">
        <v>5000</v>
      </c>
      <c r="F4546" s="690" t="s">
        <v>8543</v>
      </c>
      <c r="G4546" s="685" t="s">
        <v>8544</v>
      </c>
      <c r="H4546" s="685" t="s">
        <v>4258</v>
      </c>
      <c r="I4546" s="685" t="s">
        <v>771</v>
      </c>
      <c r="J4546" s="843" t="s">
        <v>4258</v>
      </c>
      <c r="K4546" s="834">
        <v>1</v>
      </c>
      <c r="L4546" s="741">
        <v>12</v>
      </c>
      <c r="M4546" s="857">
        <v>60600</v>
      </c>
      <c r="N4546" s="831">
        <v>2</v>
      </c>
      <c r="O4546" s="741">
        <v>6</v>
      </c>
      <c r="P4546" s="696">
        <v>30000</v>
      </c>
    </row>
    <row r="4547" spans="1:16" s="770" customFormat="1" ht="24">
      <c r="A4547" s="729" t="s">
        <v>18648</v>
      </c>
      <c r="B4547" s="693" t="s">
        <v>7471</v>
      </c>
      <c r="C4547" s="667" t="s">
        <v>73</v>
      </c>
      <c r="D4547" s="693" t="s">
        <v>18335</v>
      </c>
      <c r="E4547" s="479">
        <v>4500</v>
      </c>
      <c r="F4547" s="690" t="s">
        <v>8545</v>
      </c>
      <c r="G4547" s="685" t="s">
        <v>8546</v>
      </c>
      <c r="H4547" s="685" t="s">
        <v>7512</v>
      </c>
      <c r="I4547" s="685" t="s">
        <v>771</v>
      </c>
      <c r="J4547" s="843" t="s">
        <v>7512</v>
      </c>
      <c r="K4547" s="834">
        <v>4</v>
      </c>
      <c r="L4547" s="741">
        <v>12</v>
      </c>
      <c r="M4547" s="857">
        <v>54600</v>
      </c>
      <c r="N4547" s="831">
        <v>2</v>
      </c>
      <c r="O4547" s="741">
        <v>6</v>
      </c>
      <c r="P4547" s="696">
        <v>27000</v>
      </c>
    </row>
    <row r="4548" spans="1:16" s="770" customFormat="1" ht="48">
      <c r="A4548" s="729" t="s">
        <v>18648</v>
      </c>
      <c r="B4548" s="693" t="s">
        <v>7471</v>
      </c>
      <c r="C4548" s="667" t="s">
        <v>73</v>
      </c>
      <c r="D4548" s="693" t="s">
        <v>18481</v>
      </c>
      <c r="E4548" s="479">
        <v>3350</v>
      </c>
      <c r="F4548" s="690" t="s">
        <v>8547</v>
      </c>
      <c r="G4548" s="685" t="s">
        <v>8548</v>
      </c>
      <c r="H4548" s="685" t="s">
        <v>1688</v>
      </c>
      <c r="I4548" s="685" t="s">
        <v>771</v>
      </c>
      <c r="J4548" s="843" t="s">
        <v>1688</v>
      </c>
      <c r="K4548" s="834">
        <v>4</v>
      </c>
      <c r="L4548" s="741">
        <v>12</v>
      </c>
      <c r="M4548" s="857">
        <v>40800</v>
      </c>
      <c r="N4548" s="831">
        <v>2</v>
      </c>
      <c r="O4548" s="741">
        <v>6</v>
      </c>
      <c r="P4548" s="696">
        <v>20100</v>
      </c>
    </row>
    <row r="4549" spans="1:16" s="770" customFormat="1" ht="24">
      <c r="A4549" s="729" t="s">
        <v>18648</v>
      </c>
      <c r="B4549" s="693" t="s">
        <v>7471</v>
      </c>
      <c r="C4549" s="667" t="s">
        <v>73</v>
      </c>
      <c r="D4549" s="693" t="s">
        <v>18410</v>
      </c>
      <c r="E4549" s="479">
        <v>5500</v>
      </c>
      <c r="F4549" s="690" t="s">
        <v>8549</v>
      </c>
      <c r="G4549" s="685" t="s">
        <v>8550</v>
      </c>
      <c r="H4549" s="685" t="s">
        <v>4258</v>
      </c>
      <c r="I4549" s="685" t="s">
        <v>771</v>
      </c>
      <c r="J4549" s="843" t="s">
        <v>4258</v>
      </c>
      <c r="K4549" s="834">
        <v>4</v>
      </c>
      <c r="L4549" s="741">
        <v>12</v>
      </c>
      <c r="M4549" s="857">
        <v>66600</v>
      </c>
      <c r="N4549" s="831">
        <v>2</v>
      </c>
      <c r="O4549" s="741">
        <v>6</v>
      </c>
      <c r="P4549" s="696">
        <v>33000</v>
      </c>
    </row>
    <row r="4550" spans="1:16" s="770" customFormat="1" ht="24">
      <c r="A4550" s="729" t="s">
        <v>18648</v>
      </c>
      <c r="B4550" s="693" t="s">
        <v>7471</v>
      </c>
      <c r="C4550" s="667" t="s">
        <v>73</v>
      </c>
      <c r="D4550" s="693" t="s">
        <v>18482</v>
      </c>
      <c r="E4550" s="479">
        <v>4000</v>
      </c>
      <c r="F4550" s="690" t="s">
        <v>8551</v>
      </c>
      <c r="G4550" s="685" t="s">
        <v>8552</v>
      </c>
      <c r="H4550" s="685" t="s">
        <v>1082</v>
      </c>
      <c r="I4550" s="685" t="s">
        <v>7524</v>
      </c>
      <c r="J4550" s="843" t="s">
        <v>1082</v>
      </c>
      <c r="K4550" s="834"/>
      <c r="L4550" s="741"/>
      <c r="M4550" s="857"/>
      <c r="N4550" s="831">
        <v>2</v>
      </c>
      <c r="O4550" s="741">
        <v>6</v>
      </c>
      <c r="P4550" s="696">
        <v>23866.67</v>
      </c>
    </row>
    <row r="4551" spans="1:16" s="770" customFormat="1" ht="24">
      <c r="A4551" s="729" t="s">
        <v>18648</v>
      </c>
      <c r="B4551" s="693" t="s">
        <v>7471</v>
      </c>
      <c r="C4551" s="667" t="s">
        <v>73</v>
      </c>
      <c r="D4551" s="693" t="s">
        <v>7912</v>
      </c>
      <c r="E4551" s="479">
        <v>2800</v>
      </c>
      <c r="F4551" s="690" t="s">
        <v>8553</v>
      </c>
      <c r="G4551" s="685" t="s">
        <v>8554</v>
      </c>
      <c r="H4551" s="685" t="s">
        <v>1688</v>
      </c>
      <c r="I4551" s="685" t="s">
        <v>7524</v>
      </c>
      <c r="J4551" s="843" t="s">
        <v>1688</v>
      </c>
      <c r="K4551" s="834">
        <v>1</v>
      </c>
      <c r="L4551" s="741">
        <v>12</v>
      </c>
      <c r="M4551" s="857">
        <v>34200</v>
      </c>
      <c r="N4551" s="831">
        <v>2</v>
      </c>
      <c r="O4551" s="741">
        <v>6</v>
      </c>
      <c r="P4551" s="696">
        <v>16800</v>
      </c>
    </row>
    <row r="4552" spans="1:16" s="770" customFormat="1" ht="24">
      <c r="A4552" s="729" t="s">
        <v>18648</v>
      </c>
      <c r="B4552" s="693" t="s">
        <v>7471</v>
      </c>
      <c r="C4552" s="667" t="s">
        <v>73</v>
      </c>
      <c r="D4552" s="693" t="s">
        <v>18347</v>
      </c>
      <c r="E4552" s="479">
        <v>4500</v>
      </c>
      <c r="F4552" s="690" t="s">
        <v>8555</v>
      </c>
      <c r="G4552" s="685" t="s">
        <v>8556</v>
      </c>
      <c r="H4552" s="685" t="s">
        <v>4258</v>
      </c>
      <c r="I4552" s="685" t="s">
        <v>7524</v>
      </c>
      <c r="J4552" s="843" t="s">
        <v>4258</v>
      </c>
      <c r="K4552" s="834">
        <v>4</v>
      </c>
      <c r="L4552" s="741">
        <v>12</v>
      </c>
      <c r="M4552" s="857">
        <v>54600</v>
      </c>
      <c r="N4552" s="831">
        <v>2</v>
      </c>
      <c r="O4552" s="741">
        <v>6</v>
      </c>
      <c r="P4552" s="696">
        <v>27000</v>
      </c>
    </row>
    <row r="4553" spans="1:16" s="770" customFormat="1" ht="24">
      <c r="A4553" s="729" t="s">
        <v>18648</v>
      </c>
      <c r="B4553" s="693" t="s">
        <v>7471</v>
      </c>
      <c r="C4553" s="667" t="s">
        <v>73</v>
      </c>
      <c r="D4553" s="693" t="s">
        <v>18483</v>
      </c>
      <c r="E4553" s="479">
        <v>6500</v>
      </c>
      <c r="F4553" s="690" t="s">
        <v>8557</v>
      </c>
      <c r="G4553" s="685" t="s">
        <v>8558</v>
      </c>
      <c r="H4553" s="685" t="s">
        <v>7512</v>
      </c>
      <c r="I4553" s="685" t="s">
        <v>771</v>
      </c>
      <c r="J4553" s="843" t="s">
        <v>7512</v>
      </c>
      <c r="K4553" s="834">
        <v>4</v>
      </c>
      <c r="L4553" s="741">
        <v>12</v>
      </c>
      <c r="M4553" s="857">
        <v>78600</v>
      </c>
      <c r="N4553" s="831">
        <v>2</v>
      </c>
      <c r="O4553" s="741">
        <v>6</v>
      </c>
      <c r="P4553" s="696">
        <v>39000</v>
      </c>
    </row>
    <row r="4554" spans="1:16" s="770" customFormat="1" ht="48">
      <c r="A4554" s="729" t="s">
        <v>18648</v>
      </c>
      <c r="B4554" s="693" t="s">
        <v>7471</v>
      </c>
      <c r="C4554" s="667" t="s">
        <v>73</v>
      </c>
      <c r="D4554" s="693" t="s">
        <v>18484</v>
      </c>
      <c r="E4554" s="479">
        <v>2500</v>
      </c>
      <c r="F4554" s="690" t="s">
        <v>8559</v>
      </c>
      <c r="G4554" s="685" t="s">
        <v>8560</v>
      </c>
      <c r="H4554" s="685" t="s">
        <v>824</v>
      </c>
      <c r="I4554" s="685" t="s">
        <v>7524</v>
      </c>
      <c r="J4554" s="843" t="s">
        <v>824</v>
      </c>
      <c r="K4554" s="834">
        <v>1</v>
      </c>
      <c r="L4554" s="741">
        <v>2</v>
      </c>
      <c r="M4554" s="857">
        <v>6350</v>
      </c>
      <c r="N4554" s="831">
        <v>2</v>
      </c>
      <c r="O4554" s="741">
        <v>6</v>
      </c>
      <c r="P4554" s="696">
        <v>15000</v>
      </c>
    </row>
    <row r="4555" spans="1:16" s="770" customFormat="1" ht="24">
      <c r="A4555" s="729" t="s">
        <v>18648</v>
      </c>
      <c r="B4555" s="693" t="s">
        <v>7471</v>
      </c>
      <c r="C4555" s="667" t="s">
        <v>73</v>
      </c>
      <c r="D4555" s="693" t="s">
        <v>18485</v>
      </c>
      <c r="E4555" s="479">
        <v>2000</v>
      </c>
      <c r="F4555" s="690" t="s">
        <v>8561</v>
      </c>
      <c r="G4555" s="685" t="s">
        <v>8562</v>
      </c>
      <c r="H4555" s="685" t="s">
        <v>1088</v>
      </c>
      <c r="I4555" s="685" t="s">
        <v>7524</v>
      </c>
      <c r="J4555" s="843" t="s">
        <v>1088</v>
      </c>
      <c r="K4555" s="834">
        <v>2</v>
      </c>
      <c r="L4555" s="741">
        <v>5</v>
      </c>
      <c r="M4555" s="857">
        <v>9566.67</v>
      </c>
      <c r="N4555" s="831">
        <v>2</v>
      </c>
      <c r="O4555" s="741">
        <v>6</v>
      </c>
      <c r="P4555" s="696">
        <v>12000</v>
      </c>
    </row>
    <row r="4556" spans="1:16" s="770" customFormat="1" ht="24">
      <c r="A4556" s="729" t="s">
        <v>18648</v>
      </c>
      <c r="B4556" s="693" t="s">
        <v>7471</v>
      </c>
      <c r="C4556" s="667" t="s">
        <v>73</v>
      </c>
      <c r="D4556" s="693" t="s">
        <v>18486</v>
      </c>
      <c r="E4556" s="479">
        <v>7000</v>
      </c>
      <c r="F4556" s="690" t="s">
        <v>8563</v>
      </c>
      <c r="G4556" s="685" t="s">
        <v>8564</v>
      </c>
      <c r="H4556" s="685" t="s">
        <v>2091</v>
      </c>
      <c r="I4556" s="685" t="s">
        <v>7524</v>
      </c>
      <c r="J4556" s="843" t="s">
        <v>2091</v>
      </c>
      <c r="K4556" s="834">
        <v>1</v>
      </c>
      <c r="L4556" s="741">
        <v>2</v>
      </c>
      <c r="M4556" s="857">
        <v>15953.34</v>
      </c>
      <c r="N4556" s="831">
        <v>2</v>
      </c>
      <c r="O4556" s="741">
        <v>6</v>
      </c>
      <c r="P4556" s="696">
        <v>42000</v>
      </c>
    </row>
    <row r="4557" spans="1:16" s="770" customFormat="1" ht="36">
      <c r="A4557" s="729" t="s">
        <v>18648</v>
      </c>
      <c r="B4557" s="693" t="s">
        <v>7471</v>
      </c>
      <c r="C4557" s="667" t="s">
        <v>73</v>
      </c>
      <c r="D4557" s="693" t="s">
        <v>4111</v>
      </c>
      <c r="E4557" s="479">
        <v>3500</v>
      </c>
      <c r="F4557" s="690" t="s">
        <v>8565</v>
      </c>
      <c r="G4557" s="685" t="s">
        <v>8566</v>
      </c>
      <c r="H4557" s="685" t="s">
        <v>7621</v>
      </c>
      <c r="I4557" s="685" t="s">
        <v>7524</v>
      </c>
      <c r="J4557" s="843" t="s">
        <v>7621</v>
      </c>
      <c r="K4557" s="834">
        <v>4</v>
      </c>
      <c r="L4557" s="741">
        <v>12</v>
      </c>
      <c r="M4557" s="857">
        <v>42600</v>
      </c>
      <c r="N4557" s="831">
        <v>2</v>
      </c>
      <c r="O4557" s="741">
        <v>6</v>
      </c>
      <c r="P4557" s="696">
        <v>21000</v>
      </c>
    </row>
    <row r="4558" spans="1:16" s="770" customFormat="1" ht="24">
      <c r="A4558" s="729" t="s">
        <v>18648</v>
      </c>
      <c r="B4558" s="693" t="s">
        <v>7471</v>
      </c>
      <c r="C4558" s="667" t="s">
        <v>73</v>
      </c>
      <c r="D4558" s="693" t="s">
        <v>18430</v>
      </c>
      <c r="E4558" s="479">
        <v>5000</v>
      </c>
      <c r="F4558" s="690" t="s">
        <v>8567</v>
      </c>
      <c r="G4558" s="685" t="s">
        <v>8568</v>
      </c>
      <c r="H4558" s="685" t="s">
        <v>7512</v>
      </c>
      <c r="I4558" s="685" t="s">
        <v>771</v>
      </c>
      <c r="J4558" s="843" t="s">
        <v>7512</v>
      </c>
      <c r="K4558" s="834">
        <v>4</v>
      </c>
      <c r="L4558" s="741">
        <v>9</v>
      </c>
      <c r="M4558" s="857">
        <v>47661.119999999995</v>
      </c>
      <c r="N4558" s="831">
        <v>2</v>
      </c>
      <c r="O4558" s="741">
        <v>6</v>
      </c>
      <c r="P4558" s="696">
        <v>42000</v>
      </c>
    </row>
    <row r="4559" spans="1:16" s="770" customFormat="1" ht="36">
      <c r="A4559" s="729" t="s">
        <v>18648</v>
      </c>
      <c r="B4559" s="583" t="s">
        <v>7484</v>
      </c>
      <c r="C4559" s="667" t="s">
        <v>73</v>
      </c>
      <c r="D4559" s="693" t="s">
        <v>18487</v>
      </c>
      <c r="E4559" s="479">
        <v>1700</v>
      </c>
      <c r="F4559" s="690" t="s">
        <v>8569</v>
      </c>
      <c r="G4559" s="685" t="s">
        <v>8570</v>
      </c>
      <c r="H4559" s="685" t="s">
        <v>3913</v>
      </c>
      <c r="I4559" s="685" t="s">
        <v>7491</v>
      </c>
      <c r="J4559" s="843" t="s">
        <v>3913</v>
      </c>
      <c r="K4559" s="834">
        <v>2</v>
      </c>
      <c r="L4559" s="741">
        <v>5</v>
      </c>
      <c r="M4559" s="857">
        <v>8800</v>
      </c>
      <c r="N4559" s="831">
        <v>2</v>
      </c>
      <c r="O4559" s="741">
        <v>6</v>
      </c>
      <c r="P4559" s="696">
        <v>10200</v>
      </c>
    </row>
    <row r="4560" spans="1:16" s="770" customFormat="1" ht="24">
      <c r="A4560" s="729" t="s">
        <v>18648</v>
      </c>
      <c r="B4560" s="583" t="s">
        <v>7484</v>
      </c>
      <c r="C4560" s="667" t="s">
        <v>73</v>
      </c>
      <c r="D4560" s="693" t="s">
        <v>18488</v>
      </c>
      <c r="E4560" s="479">
        <v>3500</v>
      </c>
      <c r="F4560" s="690" t="s">
        <v>8571</v>
      </c>
      <c r="G4560" s="685" t="s">
        <v>8572</v>
      </c>
      <c r="H4560" s="685" t="s">
        <v>7483</v>
      </c>
      <c r="I4560" s="685" t="s">
        <v>7524</v>
      </c>
      <c r="J4560" s="843" t="s">
        <v>7483</v>
      </c>
      <c r="K4560" s="834">
        <v>2</v>
      </c>
      <c r="L4560" s="741">
        <v>12</v>
      </c>
      <c r="M4560" s="857">
        <v>42600</v>
      </c>
      <c r="N4560" s="831">
        <v>2</v>
      </c>
      <c r="O4560" s="741">
        <v>6</v>
      </c>
      <c r="P4560" s="696">
        <v>21000</v>
      </c>
    </row>
    <row r="4561" spans="1:16" s="770" customFormat="1" ht="24">
      <c r="A4561" s="729" t="s">
        <v>18648</v>
      </c>
      <c r="B4561" s="693" t="s">
        <v>7471</v>
      </c>
      <c r="C4561" s="667" t="s">
        <v>73</v>
      </c>
      <c r="D4561" s="693" t="s">
        <v>1688</v>
      </c>
      <c r="E4561" s="479">
        <v>5000</v>
      </c>
      <c r="F4561" s="690" t="s">
        <v>8573</v>
      </c>
      <c r="G4561" s="685" t="s">
        <v>8574</v>
      </c>
      <c r="H4561" s="685" t="s">
        <v>1688</v>
      </c>
      <c r="I4561" s="685" t="s">
        <v>771</v>
      </c>
      <c r="J4561" s="843" t="s">
        <v>1688</v>
      </c>
      <c r="K4561" s="834">
        <v>1</v>
      </c>
      <c r="L4561" s="741">
        <v>8</v>
      </c>
      <c r="M4561" s="857">
        <v>38400</v>
      </c>
      <c r="N4561" s="831">
        <v>2</v>
      </c>
      <c r="O4561" s="741">
        <v>6</v>
      </c>
      <c r="P4561" s="696">
        <v>30000</v>
      </c>
    </row>
    <row r="4562" spans="1:16" s="770" customFormat="1" ht="24">
      <c r="A4562" s="729" t="s">
        <v>18648</v>
      </c>
      <c r="B4562" s="693" t="s">
        <v>7471</v>
      </c>
      <c r="C4562" s="667" t="s">
        <v>73</v>
      </c>
      <c r="D4562" s="693" t="s">
        <v>18489</v>
      </c>
      <c r="E4562" s="479">
        <v>3500</v>
      </c>
      <c r="F4562" s="690" t="s">
        <v>8575</v>
      </c>
      <c r="G4562" s="685" t="s">
        <v>8576</v>
      </c>
      <c r="H4562" s="685" t="s">
        <v>7621</v>
      </c>
      <c r="I4562" s="685" t="s">
        <v>7524</v>
      </c>
      <c r="J4562" s="843" t="s">
        <v>7621</v>
      </c>
      <c r="K4562" s="834">
        <v>4</v>
      </c>
      <c r="L4562" s="741">
        <v>12</v>
      </c>
      <c r="M4562" s="857">
        <v>50344.824852940466</v>
      </c>
      <c r="N4562" s="831"/>
      <c r="O4562" s="741"/>
      <c r="P4562" s="696"/>
    </row>
    <row r="4563" spans="1:16" s="770" customFormat="1" ht="24">
      <c r="A4563" s="729" t="s">
        <v>18648</v>
      </c>
      <c r="B4563" s="693" t="s">
        <v>7471</v>
      </c>
      <c r="C4563" s="667" t="s">
        <v>73</v>
      </c>
      <c r="D4563" s="693" t="s">
        <v>18489</v>
      </c>
      <c r="E4563" s="479">
        <v>4500</v>
      </c>
      <c r="F4563" s="690" t="s">
        <v>8575</v>
      </c>
      <c r="G4563" s="685" t="s">
        <v>8576</v>
      </c>
      <c r="H4563" s="685" t="s">
        <v>7621</v>
      </c>
      <c r="I4563" s="685" t="s">
        <v>7524</v>
      </c>
      <c r="J4563" s="843" t="s">
        <v>7621</v>
      </c>
      <c r="K4563" s="834"/>
      <c r="L4563" s="741"/>
      <c r="M4563" s="857"/>
      <c r="N4563" s="831">
        <v>2</v>
      </c>
      <c r="O4563" s="741">
        <v>6</v>
      </c>
      <c r="P4563" s="696">
        <v>26850</v>
      </c>
    </row>
    <row r="4564" spans="1:16" s="770" customFormat="1" ht="24">
      <c r="A4564" s="729" t="s">
        <v>18648</v>
      </c>
      <c r="B4564" s="583" t="s">
        <v>7484</v>
      </c>
      <c r="C4564" s="667" t="s">
        <v>73</v>
      </c>
      <c r="D4564" s="693" t="s">
        <v>18490</v>
      </c>
      <c r="E4564" s="479">
        <v>2500</v>
      </c>
      <c r="F4564" s="690" t="s">
        <v>8577</v>
      </c>
      <c r="G4564" s="685" t="s">
        <v>8578</v>
      </c>
      <c r="H4564" s="685" t="s">
        <v>1082</v>
      </c>
      <c r="I4564" s="685" t="s">
        <v>7524</v>
      </c>
      <c r="J4564" s="843" t="s">
        <v>1082</v>
      </c>
      <c r="K4564" s="834">
        <v>2</v>
      </c>
      <c r="L4564" s="741">
        <v>5</v>
      </c>
      <c r="M4564" s="857">
        <v>12800</v>
      </c>
      <c r="N4564" s="831">
        <v>2</v>
      </c>
      <c r="O4564" s="741">
        <v>6</v>
      </c>
      <c r="P4564" s="696">
        <v>15000</v>
      </c>
    </row>
    <row r="4565" spans="1:16" s="770" customFormat="1" ht="24">
      <c r="A4565" s="729" t="s">
        <v>18648</v>
      </c>
      <c r="B4565" s="693" t="s">
        <v>7471</v>
      </c>
      <c r="C4565" s="667" t="s">
        <v>73</v>
      </c>
      <c r="D4565" s="693" t="s">
        <v>18477</v>
      </c>
      <c r="E4565" s="479">
        <v>7000</v>
      </c>
      <c r="F4565" s="690" t="s">
        <v>8579</v>
      </c>
      <c r="G4565" s="685" t="s">
        <v>8580</v>
      </c>
      <c r="H4565" s="685" t="s">
        <v>824</v>
      </c>
      <c r="I4565" s="685" t="s">
        <v>771</v>
      </c>
      <c r="J4565" s="843" t="s">
        <v>824</v>
      </c>
      <c r="K4565" s="834">
        <v>1</v>
      </c>
      <c r="L4565" s="741">
        <v>3</v>
      </c>
      <c r="M4565" s="857">
        <v>23066.67</v>
      </c>
      <c r="N4565" s="831">
        <v>1</v>
      </c>
      <c r="O4565" s="741">
        <v>1</v>
      </c>
      <c r="P4565" s="696">
        <v>5736.11</v>
      </c>
    </row>
    <row r="4566" spans="1:16" s="770" customFormat="1" ht="24">
      <c r="A4566" s="729" t="s">
        <v>18648</v>
      </c>
      <c r="B4566" s="583" t="s">
        <v>7484</v>
      </c>
      <c r="C4566" s="667" t="s">
        <v>73</v>
      </c>
      <c r="D4566" s="693" t="s">
        <v>1688</v>
      </c>
      <c r="E4566" s="479">
        <v>5000</v>
      </c>
      <c r="F4566" s="690" t="s">
        <v>8581</v>
      </c>
      <c r="G4566" s="685" t="s">
        <v>8582</v>
      </c>
      <c r="H4566" s="685" t="s">
        <v>1688</v>
      </c>
      <c r="I4566" s="685" t="s">
        <v>771</v>
      </c>
      <c r="J4566" s="843" t="s">
        <v>1688</v>
      </c>
      <c r="K4566" s="834">
        <v>1</v>
      </c>
      <c r="L4566" s="741">
        <v>11</v>
      </c>
      <c r="M4566" s="857">
        <v>64212.334852940468</v>
      </c>
      <c r="N4566" s="831"/>
      <c r="O4566" s="741"/>
      <c r="P4566" s="696"/>
    </row>
    <row r="4567" spans="1:16" s="770" customFormat="1" ht="24">
      <c r="A4567" s="729" t="s">
        <v>18648</v>
      </c>
      <c r="B4567" s="693" t="s">
        <v>7471</v>
      </c>
      <c r="C4567" s="667" t="s">
        <v>73</v>
      </c>
      <c r="D4567" s="693" t="s">
        <v>18491</v>
      </c>
      <c r="E4567" s="479">
        <v>3500</v>
      </c>
      <c r="F4567" s="690" t="s">
        <v>8583</v>
      </c>
      <c r="G4567" s="685" t="s">
        <v>8584</v>
      </c>
      <c r="H4567" s="685" t="s">
        <v>1248</v>
      </c>
      <c r="I4567" s="685" t="s">
        <v>771</v>
      </c>
      <c r="J4567" s="843" t="s">
        <v>1248</v>
      </c>
      <c r="K4567" s="834">
        <v>1</v>
      </c>
      <c r="L4567" s="741">
        <v>3</v>
      </c>
      <c r="M4567" s="857">
        <v>13033.33</v>
      </c>
      <c r="N4567" s="831">
        <v>2</v>
      </c>
      <c r="O4567" s="741">
        <v>6</v>
      </c>
      <c r="P4567" s="696">
        <v>21000</v>
      </c>
    </row>
    <row r="4568" spans="1:16" s="770" customFormat="1" ht="72">
      <c r="A4568" s="729" t="s">
        <v>18648</v>
      </c>
      <c r="B4568" s="583" t="s">
        <v>7484</v>
      </c>
      <c r="C4568" s="667" t="s">
        <v>73</v>
      </c>
      <c r="D4568" s="693" t="s">
        <v>18471</v>
      </c>
      <c r="E4568" s="479">
        <v>1500</v>
      </c>
      <c r="F4568" s="690" t="s">
        <v>8585</v>
      </c>
      <c r="G4568" s="685" t="s">
        <v>8586</v>
      </c>
      <c r="H4568" s="685" t="s">
        <v>3913</v>
      </c>
      <c r="I4568" s="685" t="s">
        <v>771</v>
      </c>
      <c r="J4568" s="843" t="s">
        <v>8587</v>
      </c>
      <c r="K4568" s="834">
        <v>2</v>
      </c>
      <c r="L4568" s="741">
        <v>7</v>
      </c>
      <c r="M4568" s="857">
        <v>12550</v>
      </c>
      <c r="N4568" s="831">
        <v>2</v>
      </c>
      <c r="O4568" s="741">
        <v>6</v>
      </c>
      <c r="P4568" s="696">
        <v>10200</v>
      </c>
    </row>
    <row r="4569" spans="1:16" s="770" customFormat="1" ht="24">
      <c r="A4569" s="729" t="s">
        <v>18648</v>
      </c>
      <c r="B4569" s="693" t="s">
        <v>7471</v>
      </c>
      <c r="C4569" s="667" t="s">
        <v>73</v>
      </c>
      <c r="D4569" s="693" t="s">
        <v>18492</v>
      </c>
      <c r="E4569" s="479">
        <v>1800</v>
      </c>
      <c r="F4569" s="690" t="s">
        <v>8588</v>
      </c>
      <c r="G4569" s="685" t="s">
        <v>8589</v>
      </c>
      <c r="H4569" s="685" t="s">
        <v>920</v>
      </c>
      <c r="I4569" s="685" t="s">
        <v>7760</v>
      </c>
      <c r="J4569" s="843" t="s">
        <v>920</v>
      </c>
      <c r="K4569" s="834">
        <v>2</v>
      </c>
      <c r="L4569" s="741">
        <v>5</v>
      </c>
      <c r="M4569" s="857">
        <v>8633.33</v>
      </c>
      <c r="N4569" s="831">
        <v>2</v>
      </c>
      <c r="O4569" s="741">
        <v>6</v>
      </c>
      <c r="P4569" s="696">
        <v>10800</v>
      </c>
    </row>
    <row r="4570" spans="1:16" s="770" customFormat="1" ht="48">
      <c r="A4570" s="729" t="s">
        <v>18648</v>
      </c>
      <c r="B4570" s="693" t="s">
        <v>7471</v>
      </c>
      <c r="C4570" s="667" t="s">
        <v>73</v>
      </c>
      <c r="D4570" s="693" t="s">
        <v>18493</v>
      </c>
      <c r="E4570" s="479">
        <v>3500</v>
      </c>
      <c r="F4570" s="690" t="s">
        <v>8590</v>
      </c>
      <c r="G4570" s="685" t="s">
        <v>8591</v>
      </c>
      <c r="H4570" s="685" t="s">
        <v>824</v>
      </c>
      <c r="I4570" s="685" t="s">
        <v>7524</v>
      </c>
      <c r="J4570" s="843" t="s">
        <v>824</v>
      </c>
      <c r="K4570" s="834">
        <v>1</v>
      </c>
      <c r="L4570" s="741">
        <v>2</v>
      </c>
      <c r="M4570" s="857">
        <v>8266.67</v>
      </c>
      <c r="N4570" s="831">
        <v>2</v>
      </c>
      <c r="O4570" s="741">
        <v>2</v>
      </c>
      <c r="P4570" s="696">
        <v>5201.3900000000003</v>
      </c>
    </row>
    <row r="4571" spans="1:16" s="770" customFormat="1" ht="23.45" customHeight="1">
      <c r="A4571" s="729" t="s">
        <v>18648</v>
      </c>
      <c r="B4571" s="693" t="s">
        <v>7471</v>
      </c>
      <c r="C4571" s="667" t="s">
        <v>73</v>
      </c>
      <c r="D4571" s="693" t="s">
        <v>18494</v>
      </c>
      <c r="E4571" s="479">
        <v>2500</v>
      </c>
      <c r="F4571" s="690" t="s">
        <v>8592</v>
      </c>
      <c r="G4571" s="685" t="s">
        <v>8593</v>
      </c>
      <c r="H4571" s="685" t="s">
        <v>1679</v>
      </c>
      <c r="I4571" s="685" t="s">
        <v>7524</v>
      </c>
      <c r="J4571" s="843" t="s">
        <v>1679</v>
      </c>
      <c r="K4571" s="834">
        <v>1</v>
      </c>
      <c r="L4571" s="741">
        <v>2</v>
      </c>
      <c r="M4571" s="857">
        <v>6350</v>
      </c>
      <c r="N4571" s="831">
        <v>2</v>
      </c>
      <c r="O4571" s="741">
        <v>6</v>
      </c>
      <c r="P4571" s="696">
        <v>15000</v>
      </c>
    </row>
    <row r="4572" spans="1:16" s="770" customFormat="1" ht="23.45" customHeight="1">
      <c r="A4572" s="729" t="s">
        <v>18648</v>
      </c>
      <c r="B4572" s="693" t="s">
        <v>7471</v>
      </c>
      <c r="C4572" s="667" t="s">
        <v>73</v>
      </c>
      <c r="D4572" s="693" t="s">
        <v>4185</v>
      </c>
      <c r="E4572" s="479">
        <v>2500</v>
      </c>
      <c r="F4572" s="690" t="s">
        <v>8594</v>
      </c>
      <c r="G4572" s="685" t="s">
        <v>8595</v>
      </c>
      <c r="H4572" s="685" t="s">
        <v>7474</v>
      </c>
      <c r="I4572" s="685" t="s">
        <v>3683</v>
      </c>
      <c r="J4572" s="843" t="s">
        <v>7474</v>
      </c>
      <c r="K4572" s="834">
        <v>4</v>
      </c>
      <c r="L4572" s="741">
        <v>8</v>
      </c>
      <c r="M4572" s="857">
        <v>25028.454852940471</v>
      </c>
      <c r="N4572" s="831"/>
      <c r="O4572" s="741"/>
      <c r="P4572" s="696"/>
    </row>
    <row r="4573" spans="1:16" s="770" customFormat="1" ht="23.45" customHeight="1">
      <c r="A4573" s="729" t="s">
        <v>18648</v>
      </c>
      <c r="B4573" s="693" t="s">
        <v>7471</v>
      </c>
      <c r="C4573" s="667" t="s">
        <v>73</v>
      </c>
      <c r="D4573" s="693" t="s">
        <v>11438</v>
      </c>
      <c r="E4573" s="479">
        <v>11000</v>
      </c>
      <c r="F4573" s="690" t="s">
        <v>8596</v>
      </c>
      <c r="G4573" s="685" t="s">
        <v>8597</v>
      </c>
      <c r="H4573" s="685" t="s">
        <v>7483</v>
      </c>
      <c r="I4573" s="685" t="s">
        <v>771</v>
      </c>
      <c r="J4573" s="843" t="s">
        <v>7483</v>
      </c>
      <c r="K4573" s="834">
        <v>4</v>
      </c>
      <c r="L4573" s="741">
        <v>12</v>
      </c>
      <c r="M4573" s="857">
        <v>132600</v>
      </c>
      <c r="N4573" s="831">
        <v>2</v>
      </c>
      <c r="O4573" s="741">
        <v>6</v>
      </c>
      <c r="P4573" s="696">
        <v>66000</v>
      </c>
    </row>
    <row r="4574" spans="1:16" s="770" customFormat="1" ht="23.45" customHeight="1">
      <c r="A4574" s="729" t="s">
        <v>18648</v>
      </c>
      <c r="B4574" s="693" t="s">
        <v>7471</v>
      </c>
      <c r="C4574" s="667" t="s">
        <v>73</v>
      </c>
      <c r="D4574" s="693" t="s">
        <v>18304</v>
      </c>
      <c r="E4574" s="479">
        <v>9000</v>
      </c>
      <c r="F4574" s="690" t="s">
        <v>8598</v>
      </c>
      <c r="G4574" s="685" t="s">
        <v>8599</v>
      </c>
      <c r="H4574" s="685" t="s">
        <v>7606</v>
      </c>
      <c r="I4574" s="685" t="s">
        <v>771</v>
      </c>
      <c r="J4574" s="843" t="s">
        <v>7606</v>
      </c>
      <c r="K4574" s="834">
        <v>4</v>
      </c>
      <c r="L4574" s="741">
        <v>12</v>
      </c>
      <c r="M4574" s="857">
        <v>96179.010000000009</v>
      </c>
      <c r="N4574" s="831">
        <v>2</v>
      </c>
      <c r="O4574" s="741">
        <v>6</v>
      </c>
      <c r="P4574" s="696">
        <v>54000</v>
      </c>
    </row>
    <row r="4575" spans="1:16" s="770" customFormat="1" ht="23.45" customHeight="1">
      <c r="A4575" s="729" t="s">
        <v>18648</v>
      </c>
      <c r="B4575" s="693" t="s">
        <v>7471</v>
      </c>
      <c r="C4575" s="667" t="s">
        <v>73</v>
      </c>
      <c r="D4575" s="693" t="s">
        <v>18307</v>
      </c>
      <c r="E4575" s="479">
        <v>8000</v>
      </c>
      <c r="F4575" s="690" t="s">
        <v>8600</v>
      </c>
      <c r="G4575" s="685" t="s">
        <v>8601</v>
      </c>
      <c r="H4575" s="685" t="s">
        <v>7483</v>
      </c>
      <c r="I4575" s="685" t="s">
        <v>771</v>
      </c>
      <c r="J4575" s="843" t="s">
        <v>7483</v>
      </c>
      <c r="K4575" s="834">
        <v>4</v>
      </c>
      <c r="L4575" s="741">
        <v>12</v>
      </c>
      <c r="M4575" s="857">
        <v>96600</v>
      </c>
      <c r="N4575" s="831">
        <v>2</v>
      </c>
      <c r="O4575" s="741">
        <v>6</v>
      </c>
      <c r="P4575" s="696">
        <v>48000</v>
      </c>
    </row>
    <row r="4576" spans="1:16" s="770" customFormat="1" ht="23.45" customHeight="1">
      <c r="A4576" s="2118" t="s">
        <v>571</v>
      </c>
      <c r="B4576" s="2119"/>
      <c r="C4576" s="2119"/>
      <c r="D4576" s="2119"/>
      <c r="E4576" s="2119"/>
      <c r="F4576" s="2119"/>
      <c r="G4576" s="2119"/>
      <c r="H4576" s="2119"/>
      <c r="I4576" s="2119"/>
      <c r="J4576" s="2119"/>
      <c r="K4576" s="2119"/>
      <c r="L4576" s="2119"/>
      <c r="M4576" s="2119"/>
      <c r="N4576" s="2119"/>
      <c r="O4576" s="2119"/>
      <c r="P4576" s="2120"/>
    </row>
    <row r="4577" spans="1:17" s="770" customFormat="1" ht="23.45" customHeight="1">
      <c r="A4577" s="732" t="s">
        <v>18649</v>
      </c>
      <c r="B4577" s="693" t="s">
        <v>7484</v>
      </c>
      <c r="C4577" s="667" t="s">
        <v>73</v>
      </c>
      <c r="D4577" s="693" t="s">
        <v>8602</v>
      </c>
      <c r="E4577" s="699">
        <v>10000</v>
      </c>
      <c r="F4577" s="697" t="s">
        <v>8603</v>
      </c>
      <c r="G4577" s="734" t="s">
        <v>8604</v>
      </c>
      <c r="H4577" s="734" t="s">
        <v>7198</v>
      </c>
      <c r="I4577" s="734" t="s">
        <v>771</v>
      </c>
      <c r="J4577" s="867" t="s">
        <v>1841</v>
      </c>
      <c r="K4577" s="869">
        <v>2</v>
      </c>
      <c r="L4577" s="698">
        <v>12</v>
      </c>
      <c r="M4577" s="870">
        <v>123251.38</v>
      </c>
      <c r="N4577" s="868" t="s">
        <v>389</v>
      </c>
      <c r="O4577" s="698" t="s">
        <v>389</v>
      </c>
      <c r="P4577" s="700" t="s">
        <v>389</v>
      </c>
      <c r="Q4577" s="121"/>
    </row>
    <row r="4578" spans="1:17" s="770" customFormat="1" ht="23.45" customHeight="1">
      <c r="A4578" s="732" t="s">
        <v>18649</v>
      </c>
      <c r="B4578" s="693" t="s">
        <v>7484</v>
      </c>
      <c r="C4578" s="667" t="s">
        <v>73</v>
      </c>
      <c r="D4578" s="693" t="s">
        <v>9275</v>
      </c>
      <c r="E4578" s="699">
        <v>12000</v>
      </c>
      <c r="F4578" s="697" t="s">
        <v>8603</v>
      </c>
      <c r="G4578" s="734" t="s">
        <v>8604</v>
      </c>
      <c r="H4578" s="734" t="s">
        <v>7198</v>
      </c>
      <c r="I4578" s="734" t="s">
        <v>771</v>
      </c>
      <c r="J4578" s="867" t="s">
        <v>1841</v>
      </c>
      <c r="K4578" s="869">
        <v>1</v>
      </c>
      <c r="L4578" s="698">
        <v>2</v>
      </c>
      <c r="M4578" s="870">
        <v>20300</v>
      </c>
      <c r="N4578" s="868">
        <v>1</v>
      </c>
      <c r="O4578" s="698">
        <v>6</v>
      </c>
      <c r="P4578" s="700">
        <v>71988.33</v>
      </c>
      <c r="Q4578" s="121"/>
    </row>
    <row r="4579" spans="1:17" s="770" customFormat="1" ht="23.45" customHeight="1">
      <c r="A4579" s="732" t="s">
        <v>18649</v>
      </c>
      <c r="B4579" s="693" t="s">
        <v>7484</v>
      </c>
      <c r="C4579" s="667" t="s">
        <v>73</v>
      </c>
      <c r="D4579" s="734" t="s">
        <v>4114</v>
      </c>
      <c r="E4579" s="699">
        <v>3500</v>
      </c>
      <c r="F4579" s="697" t="s">
        <v>8605</v>
      </c>
      <c r="G4579" s="734" t="s">
        <v>8606</v>
      </c>
      <c r="H4579" s="734" t="s">
        <v>1929</v>
      </c>
      <c r="I4579" s="734" t="s">
        <v>771</v>
      </c>
      <c r="J4579" s="867" t="s">
        <v>4682</v>
      </c>
      <c r="K4579" s="869">
        <v>2</v>
      </c>
      <c r="L4579" s="698">
        <v>12</v>
      </c>
      <c r="M4579" s="870">
        <v>42402.15</v>
      </c>
      <c r="N4579" s="868">
        <v>1</v>
      </c>
      <c r="O4579" s="698">
        <v>6</v>
      </c>
      <c r="P4579" s="700">
        <v>20840.79</v>
      </c>
      <c r="Q4579" s="121"/>
    </row>
    <row r="4580" spans="1:17" s="770" customFormat="1" ht="23.45" customHeight="1">
      <c r="A4580" s="732" t="s">
        <v>18649</v>
      </c>
      <c r="B4580" s="693" t="s">
        <v>7484</v>
      </c>
      <c r="C4580" s="667" t="s">
        <v>73</v>
      </c>
      <c r="D4580" s="734" t="s">
        <v>4114</v>
      </c>
      <c r="E4580" s="699">
        <v>2000</v>
      </c>
      <c r="F4580" s="697" t="s">
        <v>8607</v>
      </c>
      <c r="G4580" s="734" t="s">
        <v>8608</v>
      </c>
      <c r="H4580" s="734" t="s">
        <v>1929</v>
      </c>
      <c r="I4580" s="734" t="s">
        <v>4117</v>
      </c>
      <c r="J4580" s="867" t="s">
        <v>6678</v>
      </c>
      <c r="K4580" s="869">
        <v>2</v>
      </c>
      <c r="L4580" s="698">
        <v>7</v>
      </c>
      <c r="M4580" s="870">
        <v>15739.029999999999</v>
      </c>
      <c r="N4580" s="868" t="s">
        <v>389</v>
      </c>
      <c r="O4580" s="698" t="s">
        <v>389</v>
      </c>
      <c r="P4580" s="700" t="s">
        <v>389</v>
      </c>
      <c r="Q4580" s="121"/>
    </row>
    <row r="4581" spans="1:17" s="770" customFormat="1" ht="23.45" customHeight="1">
      <c r="A4581" s="732" t="s">
        <v>18649</v>
      </c>
      <c r="B4581" s="693" t="s">
        <v>7484</v>
      </c>
      <c r="C4581" s="667" t="s">
        <v>73</v>
      </c>
      <c r="D4581" s="734" t="s">
        <v>8609</v>
      </c>
      <c r="E4581" s="699">
        <v>12000</v>
      </c>
      <c r="F4581" s="697" t="s">
        <v>8610</v>
      </c>
      <c r="G4581" s="734" t="s">
        <v>8611</v>
      </c>
      <c r="H4581" s="734" t="s">
        <v>8612</v>
      </c>
      <c r="I4581" s="734" t="s">
        <v>771</v>
      </c>
      <c r="J4581" s="867" t="s">
        <v>3289</v>
      </c>
      <c r="K4581" s="869">
        <v>2</v>
      </c>
      <c r="L4581" s="698">
        <v>12</v>
      </c>
      <c r="M4581" s="870">
        <v>144600</v>
      </c>
      <c r="N4581" s="868">
        <v>1</v>
      </c>
      <c r="O4581" s="698">
        <v>6</v>
      </c>
      <c r="P4581" s="700">
        <v>72000</v>
      </c>
      <c r="Q4581" s="121"/>
    </row>
    <row r="4582" spans="1:17" s="770" customFormat="1" ht="23.45" customHeight="1">
      <c r="A4582" s="732" t="s">
        <v>18649</v>
      </c>
      <c r="B4582" s="693" t="s">
        <v>7484</v>
      </c>
      <c r="C4582" s="667" t="s">
        <v>73</v>
      </c>
      <c r="D4582" s="734" t="s">
        <v>8613</v>
      </c>
      <c r="E4582" s="699">
        <v>6000</v>
      </c>
      <c r="F4582" s="697" t="s">
        <v>8614</v>
      </c>
      <c r="G4582" s="734" t="s">
        <v>8615</v>
      </c>
      <c r="H4582" s="734" t="s">
        <v>888</v>
      </c>
      <c r="I4582" s="734" t="s">
        <v>771</v>
      </c>
      <c r="J4582" s="867" t="s">
        <v>7059</v>
      </c>
      <c r="K4582" s="869">
        <v>2</v>
      </c>
      <c r="L4582" s="698">
        <v>12</v>
      </c>
      <c r="M4582" s="870">
        <v>72359.17</v>
      </c>
      <c r="N4582" s="868">
        <v>1</v>
      </c>
      <c r="O4582" s="698">
        <v>6</v>
      </c>
      <c r="P4582" s="700">
        <v>36000</v>
      </c>
      <c r="Q4582" s="121"/>
    </row>
    <row r="4583" spans="1:17" s="770" customFormat="1" ht="23.45" customHeight="1">
      <c r="A4583" s="732" t="s">
        <v>18649</v>
      </c>
      <c r="B4583" s="693" t="s">
        <v>7484</v>
      </c>
      <c r="C4583" s="667" t="s">
        <v>73</v>
      </c>
      <c r="D4583" s="734" t="s">
        <v>8616</v>
      </c>
      <c r="E4583" s="699">
        <v>8000</v>
      </c>
      <c r="F4583" s="697" t="s">
        <v>8617</v>
      </c>
      <c r="G4583" s="734" t="s">
        <v>8618</v>
      </c>
      <c r="H4583" s="734" t="s">
        <v>5617</v>
      </c>
      <c r="I4583" s="734" t="s">
        <v>802</v>
      </c>
      <c r="J4583" s="867" t="s">
        <v>4817</v>
      </c>
      <c r="K4583" s="869">
        <v>2</v>
      </c>
      <c r="L4583" s="698">
        <v>12</v>
      </c>
      <c r="M4583" s="870">
        <v>96574.44</v>
      </c>
      <c r="N4583" s="868">
        <v>1</v>
      </c>
      <c r="O4583" s="698">
        <v>6</v>
      </c>
      <c r="P4583" s="700">
        <v>47988.33</v>
      </c>
      <c r="Q4583" s="121"/>
    </row>
    <row r="4584" spans="1:17" s="770" customFormat="1" ht="23.45" customHeight="1">
      <c r="A4584" s="732" t="s">
        <v>18649</v>
      </c>
      <c r="B4584" s="693" t="s">
        <v>7484</v>
      </c>
      <c r="C4584" s="697" t="s">
        <v>73</v>
      </c>
      <c r="D4584" s="734" t="s">
        <v>8619</v>
      </c>
      <c r="E4584" s="699">
        <v>12600</v>
      </c>
      <c r="F4584" s="697" t="s">
        <v>8620</v>
      </c>
      <c r="G4584" s="734" t="s">
        <v>8621</v>
      </c>
      <c r="H4584" s="734" t="s">
        <v>8612</v>
      </c>
      <c r="I4584" s="734" t="s">
        <v>771</v>
      </c>
      <c r="J4584" s="867" t="s">
        <v>3289</v>
      </c>
      <c r="K4584" s="869">
        <v>2</v>
      </c>
      <c r="L4584" s="698">
        <v>12</v>
      </c>
      <c r="M4584" s="870">
        <v>151800</v>
      </c>
      <c r="N4584" s="868">
        <v>1</v>
      </c>
      <c r="O4584" s="698">
        <v>6</v>
      </c>
      <c r="P4584" s="700">
        <v>75600</v>
      </c>
      <c r="Q4584" s="121"/>
    </row>
    <row r="4585" spans="1:17" s="770" customFormat="1" ht="23.45" customHeight="1">
      <c r="A4585" s="732" t="s">
        <v>18649</v>
      </c>
      <c r="B4585" s="693" t="s">
        <v>7484</v>
      </c>
      <c r="C4585" s="697" t="s">
        <v>73</v>
      </c>
      <c r="D4585" s="734" t="s">
        <v>8622</v>
      </c>
      <c r="E4585" s="699">
        <v>5500</v>
      </c>
      <c r="F4585" s="697" t="s">
        <v>8623</v>
      </c>
      <c r="G4585" s="734" t="s">
        <v>8624</v>
      </c>
      <c r="H4585" s="734" t="s">
        <v>8625</v>
      </c>
      <c r="I4585" s="734" t="s">
        <v>771</v>
      </c>
      <c r="J4585" s="867" t="s">
        <v>8626</v>
      </c>
      <c r="K4585" s="869">
        <v>2</v>
      </c>
      <c r="L4585" s="698">
        <v>12</v>
      </c>
      <c r="M4585" s="870">
        <v>66472.81</v>
      </c>
      <c r="N4585" s="868">
        <v>1</v>
      </c>
      <c r="O4585" s="698">
        <v>6</v>
      </c>
      <c r="P4585" s="700">
        <v>32969.82</v>
      </c>
      <c r="Q4585" s="121"/>
    </row>
    <row r="4586" spans="1:17" s="770" customFormat="1" ht="23.45" customHeight="1">
      <c r="A4586" s="732" t="s">
        <v>18649</v>
      </c>
      <c r="B4586" s="693" t="s">
        <v>7484</v>
      </c>
      <c r="C4586" s="697" t="s">
        <v>73</v>
      </c>
      <c r="D4586" s="734" t="s">
        <v>8627</v>
      </c>
      <c r="E4586" s="699">
        <v>10000</v>
      </c>
      <c r="F4586" s="697" t="s">
        <v>8628</v>
      </c>
      <c r="G4586" s="734" t="s">
        <v>8629</v>
      </c>
      <c r="H4586" s="734" t="s">
        <v>8630</v>
      </c>
      <c r="I4586" s="734" t="s">
        <v>771</v>
      </c>
      <c r="J4586" s="867" t="s">
        <v>2052</v>
      </c>
      <c r="K4586" s="869">
        <v>2</v>
      </c>
      <c r="L4586" s="698">
        <v>12</v>
      </c>
      <c r="M4586" s="870">
        <v>119640.26</v>
      </c>
      <c r="N4586" s="868">
        <v>1</v>
      </c>
      <c r="O4586" s="698">
        <v>6</v>
      </c>
      <c r="P4586" s="700">
        <v>59541.67</v>
      </c>
      <c r="Q4586" s="121"/>
    </row>
    <row r="4587" spans="1:17" s="770" customFormat="1" ht="23.45" customHeight="1">
      <c r="A4587" s="732" t="s">
        <v>18649</v>
      </c>
      <c r="B4587" s="693" t="s">
        <v>7484</v>
      </c>
      <c r="C4587" s="697" t="s">
        <v>73</v>
      </c>
      <c r="D4587" s="734" t="s">
        <v>8631</v>
      </c>
      <c r="E4587" s="699">
        <v>2500</v>
      </c>
      <c r="F4587" s="697" t="s">
        <v>8632</v>
      </c>
      <c r="G4587" s="734" t="s">
        <v>8633</v>
      </c>
      <c r="H4587" s="734" t="s">
        <v>389</v>
      </c>
      <c r="I4587" s="734" t="s">
        <v>389</v>
      </c>
      <c r="J4587" s="867" t="s">
        <v>389</v>
      </c>
      <c r="K4587" s="869">
        <v>1</v>
      </c>
      <c r="L4587" s="698">
        <v>5</v>
      </c>
      <c r="M4587" s="870">
        <v>10936.45</v>
      </c>
      <c r="N4587" s="868">
        <v>1</v>
      </c>
      <c r="O4587" s="698">
        <v>6</v>
      </c>
      <c r="P4587" s="700">
        <v>14876.05</v>
      </c>
      <c r="Q4587" s="121"/>
    </row>
    <row r="4588" spans="1:17" s="770" customFormat="1" ht="36">
      <c r="A4588" s="732" t="s">
        <v>18649</v>
      </c>
      <c r="B4588" s="693" t="s">
        <v>7484</v>
      </c>
      <c r="C4588" s="697" t="s">
        <v>73</v>
      </c>
      <c r="D4588" s="734" t="s">
        <v>8634</v>
      </c>
      <c r="E4588" s="699">
        <v>10500</v>
      </c>
      <c r="F4588" s="697" t="s">
        <v>8635</v>
      </c>
      <c r="G4588" s="734" t="s">
        <v>8636</v>
      </c>
      <c r="H4588" s="734" t="s">
        <v>8637</v>
      </c>
      <c r="I4588" s="734" t="s">
        <v>802</v>
      </c>
      <c r="J4588" s="867" t="s">
        <v>8637</v>
      </c>
      <c r="K4588" s="869">
        <v>1</v>
      </c>
      <c r="L4588" s="698">
        <v>6</v>
      </c>
      <c r="M4588" s="870">
        <v>75021.349999999991</v>
      </c>
      <c r="N4588" s="868" t="s">
        <v>389</v>
      </c>
      <c r="O4588" s="698" t="s">
        <v>389</v>
      </c>
      <c r="P4588" s="700"/>
      <c r="Q4588" s="121"/>
    </row>
    <row r="4589" spans="1:17" s="770" customFormat="1" ht="23.45" customHeight="1">
      <c r="A4589" s="732" t="s">
        <v>18649</v>
      </c>
      <c r="B4589" s="693" t="s">
        <v>7484</v>
      </c>
      <c r="C4589" s="697" t="s">
        <v>73</v>
      </c>
      <c r="D4589" s="734" t="s">
        <v>8638</v>
      </c>
      <c r="E4589" s="699">
        <v>7000</v>
      </c>
      <c r="F4589" s="697" t="s">
        <v>8639</v>
      </c>
      <c r="G4589" s="734" t="s">
        <v>8640</v>
      </c>
      <c r="H4589" s="734" t="s">
        <v>8641</v>
      </c>
      <c r="I4589" s="734" t="s">
        <v>771</v>
      </c>
      <c r="J4589" s="867" t="s">
        <v>8642</v>
      </c>
      <c r="K4589" s="869">
        <v>1</v>
      </c>
      <c r="L4589" s="698">
        <v>6</v>
      </c>
      <c r="M4589" s="870">
        <v>48836.25</v>
      </c>
      <c r="N4589" s="868" t="s">
        <v>389</v>
      </c>
      <c r="O4589" s="698" t="s">
        <v>389</v>
      </c>
      <c r="P4589" s="700"/>
      <c r="Q4589" s="121"/>
    </row>
    <row r="4590" spans="1:17" s="770" customFormat="1" ht="23.45" customHeight="1">
      <c r="A4590" s="732" t="s">
        <v>18649</v>
      </c>
      <c r="B4590" s="693" t="s">
        <v>7484</v>
      </c>
      <c r="C4590" s="697" t="s">
        <v>73</v>
      </c>
      <c r="D4590" s="734" t="s">
        <v>8643</v>
      </c>
      <c r="E4590" s="699">
        <v>2000</v>
      </c>
      <c r="F4590" s="697" t="s">
        <v>8644</v>
      </c>
      <c r="G4590" s="734" t="s">
        <v>8645</v>
      </c>
      <c r="H4590" s="734" t="s">
        <v>3913</v>
      </c>
      <c r="I4590" s="734" t="s">
        <v>782</v>
      </c>
      <c r="J4590" s="867" t="s">
        <v>3913</v>
      </c>
      <c r="K4590" s="869">
        <v>1</v>
      </c>
      <c r="L4590" s="698">
        <v>9</v>
      </c>
      <c r="M4590" s="870">
        <v>17751.679999999997</v>
      </c>
      <c r="N4590" s="868">
        <v>1</v>
      </c>
      <c r="O4590" s="698">
        <v>6</v>
      </c>
      <c r="P4590" s="700">
        <v>9061.08</v>
      </c>
      <c r="Q4590" s="121"/>
    </row>
    <row r="4591" spans="1:17" s="770" customFormat="1" ht="23.45" customHeight="1">
      <c r="A4591" s="732" t="s">
        <v>18649</v>
      </c>
      <c r="B4591" s="693" t="s">
        <v>7484</v>
      </c>
      <c r="C4591" s="697" t="s">
        <v>73</v>
      </c>
      <c r="D4591" s="734" t="s">
        <v>8646</v>
      </c>
      <c r="E4591" s="699">
        <v>14000</v>
      </c>
      <c r="F4591" s="697" t="s">
        <v>8647</v>
      </c>
      <c r="G4591" s="734" t="s">
        <v>8648</v>
      </c>
      <c r="H4591" s="734" t="s">
        <v>5617</v>
      </c>
      <c r="I4591" s="734" t="s">
        <v>771</v>
      </c>
      <c r="J4591" s="867" t="s">
        <v>8649</v>
      </c>
      <c r="K4591" s="869">
        <v>2</v>
      </c>
      <c r="L4591" s="698">
        <v>12</v>
      </c>
      <c r="M4591" s="870">
        <v>168315.14</v>
      </c>
      <c r="N4591" s="868">
        <v>1</v>
      </c>
      <c r="O4591" s="698">
        <v>6</v>
      </c>
      <c r="P4591" s="700">
        <v>83782.22</v>
      </c>
      <c r="Q4591" s="121"/>
    </row>
    <row r="4592" spans="1:17" s="770" customFormat="1" ht="23.45" customHeight="1">
      <c r="A4592" s="732" t="s">
        <v>18649</v>
      </c>
      <c r="B4592" s="693" t="s">
        <v>7484</v>
      </c>
      <c r="C4592" s="697" t="s">
        <v>73</v>
      </c>
      <c r="D4592" s="734" t="s">
        <v>8650</v>
      </c>
      <c r="E4592" s="699">
        <v>10000</v>
      </c>
      <c r="F4592" s="697" t="s">
        <v>8651</v>
      </c>
      <c r="G4592" s="734" t="s">
        <v>8650</v>
      </c>
      <c r="H4592" s="734" t="s">
        <v>1119</v>
      </c>
      <c r="I4592" s="734" t="s">
        <v>8652</v>
      </c>
      <c r="J4592" s="867" t="s">
        <v>8653</v>
      </c>
      <c r="K4592" s="869">
        <v>1</v>
      </c>
      <c r="L4592" s="698">
        <v>3</v>
      </c>
      <c r="M4592" s="870">
        <v>25432.640000000003</v>
      </c>
      <c r="N4592" s="868">
        <v>1</v>
      </c>
      <c r="O4592" s="698">
        <v>6</v>
      </c>
      <c r="P4592" s="700">
        <v>59970.14</v>
      </c>
      <c r="Q4592" s="121"/>
    </row>
    <row r="4593" spans="1:17" s="770" customFormat="1" ht="48">
      <c r="A4593" s="732" t="s">
        <v>18649</v>
      </c>
      <c r="B4593" s="693" t="s">
        <v>7484</v>
      </c>
      <c r="C4593" s="697" t="s">
        <v>73</v>
      </c>
      <c r="D4593" s="734" t="s">
        <v>8654</v>
      </c>
      <c r="E4593" s="699">
        <v>14500</v>
      </c>
      <c r="F4593" s="697" t="s">
        <v>8655</v>
      </c>
      <c r="G4593" s="734" t="s">
        <v>8656</v>
      </c>
      <c r="H4593" s="734" t="s">
        <v>8612</v>
      </c>
      <c r="I4593" s="734" t="s">
        <v>771</v>
      </c>
      <c r="J4593" s="867" t="s">
        <v>3289</v>
      </c>
      <c r="K4593" s="869">
        <v>2</v>
      </c>
      <c r="L4593" s="698">
        <v>12</v>
      </c>
      <c r="M4593" s="870">
        <v>174600</v>
      </c>
      <c r="N4593" s="868">
        <v>1</v>
      </c>
      <c r="O4593" s="698">
        <v>6</v>
      </c>
      <c r="P4593" s="700">
        <v>87000</v>
      </c>
      <c r="Q4593" s="121"/>
    </row>
    <row r="4594" spans="1:17" s="770" customFormat="1" ht="23.45" customHeight="1">
      <c r="A4594" s="732" t="s">
        <v>18649</v>
      </c>
      <c r="B4594" s="693" t="s">
        <v>7484</v>
      </c>
      <c r="C4594" s="697" t="s">
        <v>73</v>
      </c>
      <c r="D4594" s="734" t="s">
        <v>8657</v>
      </c>
      <c r="E4594" s="699">
        <v>5500</v>
      </c>
      <c r="F4594" s="697" t="s">
        <v>8658</v>
      </c>
      <c r="G4594" s="734" t="s">
        <v>8659</v>
      </c>
      <c r="H4594" s="734" t="s">
        <v>1119</v>
      </c>
      <c r="I4594" s="734" t="s">
        <v>8652</v>
      </c>
      <c r="J4594" s="867" t="s">
        <v>8653</v>
      </c>
      <c r="K4594" s="869">
        <v>1</v>
      </c>
      <c r="L4594" s="698">
        <v>1</v>
      </c>
      <c r="M4594" s="870">
        <v>5133.33</v>
      </c>
      <c r="N4594" s="868">
        <v>1</v>
      </c>
      <c r="O4594" s="698">
        <v>6</v>
      </c>
      <c r="P4594" s="700">
        <v>33000</v>
      </c>
      <c r="Q4594" s="121"/>
    </row>
    <row r="4595" spans="1:17" s="770" customFormat="1" ht="23.45" customHeight="1">
      <c r="A4595" s="732" t="s">
        <v>18649</v>
      </c>
      <c r="B4595" s="693" t="s">
        <v>7484</v>
      </c>
      <c r="C4595" s="697" t="s">
        <v>73</v>
      </c>
      <c r="D4595" s="734" t="s">
        <v>5644</v>
      </c>
      <c r="E4595" s="699">
        <v>9000</v>
      </c>
      <c r="F4595" s="697" t="s">
        <v>8660</v>
      </c>
      <c r="G4595" s="734" t="s">
        <v>8661</v>
      </c>
      <c r="H4595" s="734" t="s">
        <v>888</v>
      </c>
      <c r="I4595" s="734" t="s">
        <v>771</v>
      </c>
      <c r="J4595" s="867" t="s">
        <v>7059</v>
      </c>
      <c r="K4595" s="869">
        <v>2</v>
      </c>
      <c r="L4595" s="698">
        <v>12</v>
      </c>
      <c r="M4595" s="870">
        <v>107481.22</v>
      </c>
      <c r="N4595" s="868" t="s">
        <v>389</v>
      </c>
      <c r="O4595" s="698" t="s">
        <v>389</v>
      </c>
      <c r="P4595" s="700"/>
      <c r="Q4595" s="121"/>
    </row>
    <row r="4596" spans="1:17" s="770" customFormat="1" ht="24">
      <c r="A4596" s="732" t="s">
        <v>18649</v>
      </c>
      <c r="B4596" s="693" t="s">
        <v>7484</v>
      </c>
      <c r="C4596" s="697" t="s">
        <v>73</v>
      </c>
      <c r="D4596" s="734" t="s">
        <v>8662</v>
      </c>
      <c r="E4596" s="699">
        <v>4500</v>
      </c>
      <c r="F4596" s="697" t="s">
        <v>8663</v>
      </c>
      <c r="G4596" s="734" t="s">
        <v>8664</v>
      </c>
      <c r="H4596" s="734" t="s">
        <v>8612</v>
      </c>
      <c r="I4596" s="734" t="s">
        <v>771</v>
      </c>
      <c r="J4596" s="867" t="s">
        <v>3289</v>
      </c>
      <c r="K4596" s="869">
        <v>2</v>
      </c>
      <c r="L4596" s="698">
        <v>12</v>
      </c>
      <c r="M4596" s="870">
        <v>54100.6</v>
      </c>
      <c r="N4596" s="868">
        <v>1</v>
      </c>
      <c r="O4596" s="698">
        <v>6</v>
      </c>
      <c r="P4596" s="700">
        <v>26915.3</v>
      </c>
      <c r="Q4596" s="121"/>
    </row>
    <row r="4597" spans="1:17" s="770" customFormat="1" ht="24">
      <c r="A4597" s="732" t="s">
        <v>18649</v>
      </c>
      <c r="B4597" s="693" t="s">
        <v>7484</v>
      </c>
      <c r="C4597" s="697" t="s">
        <v>73</v>
      </c>
      <c r="D4597" s="734" t="s">
        <v>8665</v>
      </c>
      <c r="E4597" s="699">
        <v>11000</v>
      </c>
      <c r="F4597" s="697" t="s">
        <v>8666</v>
      </c>
      <c r="G4597" s="734" t="s">
        <v>8667</v>
      </c>
      <c r="H4597" s="734" t="s">
        <v>1119</v>
      </c>
      <c r="I4597" s="734" t="s">
        <v>771</v>
      </c>
      <c r="J4597" s="867" t="s">
        <v>8653</v>
      </c>
      <c r="K4597" s="869">
        <v>2</v>
      </c>
      <c r="L4597" s="698">
        <v>12</v>
      </c>
      <c r="M4597" s="870">
        <v>132169.16</v>
      </c>
      <c r="N4597" s="868">
        <v>1</v>
      </c>
      <c r="O4597" s="698">
        <v>6</v>
      </c>
      <c r="P4597" s="700">
        <v>65881.61</v>
      </c>
      <c r="Q4597" s="121"/>
    </row>
    <row r="4598" spans="1:17" s="770" customFormat="1" ht="24">
      <c r="A4598" s="732" t="s">
        <v>18649</v>
      </c>
      <c r="B4598" s="693" t="s">
        <v>7484</v>
      </c>
      <c r="C4598" s="697" t="s">
        <v>73</v>
      </c>
      <c r="D4598" s="734" t="s">
        <v>8668</v>
      </c>
      <c r="E4598" s="699">
        <v>7000</v>
      </c>
      <c r="F4598" s="697" t="s">
        <v>8669</v>
      </c>
      <c r="G4598" s="734" t="s">
        <v>8670</v>
      </c>
      <c r="H4598" s="734" t="s">
        <v>8671</v>
      </c>
      <c r="I4598" s="734" t="s">
        <v>771</v>
      </c>
      <c r="J4598" s="867" t="s">
        <v>812</v>
      </c>
      <c r="K4598" s="869">
        <v>1</v>
      </c>
      <c r="L4598" s="698">
        <v>2</v>
      </c>
      <c r="M4598" s="870">
        <v>12416.73</v>
      </c>
      <c r="N4598" s="868" t="s">
        <v>389</v>
      </c>
      <c r="O4598" s="698" t="s">
        <v>389</v>
      </c>
      <c r="P4598" s="700"/>
      <c r="Q4598" s="121"/>
    </row>
    <row r="4599" spans="1:17" s="770" customFormat="1" ht="48">
      <c r="A4599" s="732" t="s">
        <v>18649</v>
      </c>
      <c r="B4599" s="693" t="s">
        <v>7484</v>
      </c>
      <c r="C4599" s="697" t="s">
        <v>73</v>
      </c>
      <c r="D4599" s="734" t="s">
        <v>8672</v>
      </c>
      <c r="E4599" s="699">
        <v>8000</v>
      </c>
      <c r="F4599" s="697" t="s">
        <v>8673</v>
      </c>
      <c r="G4599" s="734" t="s">
        <v>8674</v>
      </c>
      <c r="H4599" s="734" t="s">
        <v>2051</v>
      </c>
      <c r="I4599" s="734" t="s">
        <v>771</v>
      </c>
      <c r="J4599" s="867" t="s">
        <v>825</v>
      </c>
      <c r="K4599" s="869">
        <v>2</v>
      </c>
      <c r="L4599" s="698">
        <v>11</v>
      </c>
      <c r="M4599" s="870">
        <v>83800</v>
      </c>
      <c r="N4599" s="868">
        <v>1</v>
      </c>
      <c r="O4599" s="698">
        <v>6</v>
      </c>
      <c r="P4599" s="700">
        <v>48000</v>
      </c>
      <c r="Q4599" s="121"/>
    </row>
    <row r="4600" spans="1:17" s="770" customFormat="1" ht="24">
      <c r="A4600" s="732" t="s">
        <v>18649</v>
      </c>
      <c r="B4600" s="693" t="s">
        <v>7484</v>
      </c>
      <c r="C4600" s="697" t="s">
        <v>73</v>
      </c>
      <c r="D4600" s="734" t="s">
        <v>1688</v>
      </c>
      <c r="E4600" s="699">
        <v>11000</v>
      </c>
      <c r="F4600" s="697" t="s">
        <v>8675</v>
      </c>
      <c r="G4600" s="734" t="s">
        <v>8676</v>
      </c>
      <c r="H4600" s="734" t="s">
        <v>1119</v>
      </c>
      <c r="I4600" s="734" t="s">
        <v>771</v>
      </c>
      <c r="J4600" s="867" t="s">
        <v>8653</v>
      </c>
      <c r="K4600" s="869">
        <v>2</v>
      </c>
      <c r="L4600" s="698">
        <v>12</v>
      </c>
      <c r="M4600" s="870">
        <v>131340.34</v>
      </c>
      <c r="N4600" s="868">
        <v>1</v>
      </c>
      <c r="O4600" s="698">
        <v>6</v>
      </c>
      <c r="P4600" s="700">
        <v>65679.929999999993</v>
      </c>
      <c r="Q4600" s="121"/>
    </row>
    <row r="4601" spans="1:17" s="770" customFormat="1" ht="24">
      <c r="A4601" s="732" t="s">
        <v>18649</v>
      </c>
      <c r="B4601" s="693" t="s">
        <v>7484</v>
      </c>
      <c r="C4601" s="697" t="s">
        <v>73</v>
      </c>
      <c r="D4601" s="734" t="s">
        <v>8677</v>
      </c>
      <c r="E4601" s="699">
        <v>10500</v>
      </c>
      <c r="F4601" s="697" t="s">
        <v>8678</v>
      </c>
      <c r="G4601" s="734" t="s">
        <v>8679</v>
      </c>
      <c r="H4601" s="734" t="s">
        <v>4367</v>
      </c>
      <c r="I4601" s="734" t="s">
        <v>8680</v>
      </c>
      <c r="J4601" s="867" t="s">
        <v>8681</v>
      </c>
      <c r="K4601" s="869">
        <v>1</v>
      </c>
      <c r="L4601" s="698">
        <v>5</v>
      </c>
      <c r="M4601" s="870">
        <v>43786.04</v>
      </c>
      <c r="N4601" s="868">
        <v>1</v>
      </c>
      <c r="O4601" s="698">
        <v>6</v>
      </c>
      <c r="P4601" s="700">
        <v>62345.21</v>
      </c>
      <c r="Q4601" s="121"/>
    </row>
    <row r="4602" spans="1:17" s="770" customFormat="1" ht="24">
      <c r="A4602" s="732" t="s">
        <v>18649</v>
      </c>
      <c r="B4602" s="693" t="s">
        <v>7484</v>
      </c>
      <c r="C4602" s="697" t="s">
        <v>73</v>
      </c>
      <c r="D4602" s="734" t="s">
        <v>8682</v>
      </c>
      <c r="E4602" s="699">
        <v>8000</v>
      </c>
      <c r="F4602" s="697" t="s">
        <v>8683</v>
      </c>
      <c r="G4602" s="734" t="s">
        <v>8684</v>
      </c>
      <c r="H4602" s="734" t="s">
        <v>8685</v>
      </c>
      <c r="I4602" s="734" t="s">
        <v>771</v>
      </c>
      <c r="J4602" s="867" t="s">
        <v>8686</v>
      </c>
      <c r="K4602" s="869">
        <v>2</v>
      </c>
      <c r="L4602" s="698">
        <v>12</v>
      </c>
      <c r="M4602" s="870">
        <v>96471.11</v>
      </c>
      <c r="N4602" s="868">
        <v>1</v>
      </c>
      <c r="O4602" s="698">
        <v>6</v>
      </c>
      <c r="P4602" s="700">
        <v>47982.22</v>
      </c>
      <c r="Q4602" s="121"/>
    </row>
    <row r="4603" spans="1:17" s="770" customFormat="1" ht="24">
      <c r="A4603" s="732" t="s">
        <v>18649</v>
      </c>
      <c r="B4603" s="693" t="s">
        <v>7484</v>
      </c>
      <c r="C4603" s="697" t="s">
        <v>73</v>
      </c>
      <c r="D4603" s="734" t="s">
        <v>8687</v>
      </c>
      <c r="E4603" s="699">
        <v>7000</v>
      </c>
      <c r="F4603" s="697" t="s">
        <v>8688</v>
      </c>
      <c r="G4603" s="734" t="s">
        <v>8689</v>
      </c>
      <c r="H4603" s="734" t="s">
        <v>2051</v>
      </c>
      <c r="I4603" s="734" t="s">
        <v>771</v>
      </c>
      <c r="J4603" s="867" t="s">
        <v>825</v>
      </c>
      <c r="K4603" s="869">
        <v>2</v>
      </c>
      <c r="L4603" s="698">
        <v>12</v>
      </c>
      <c r="M4603" s="870">
        <v>83677.36</v>
      </c>
      <c r="N4603" s="868">
        <v>1</v>
      </c>
      <c r="O4603" s="698">
        <v>6</v>
      </c>
      <c r="P4603" s="700">
        <v>41719.03</v>
      </c>
      <c r="Q4603" s="121"/>
    </row>
    <row r="4604" spans="1:17" s="770" customFormat="1" ht="48">
      <c r="A4604" s="732" t="s">
        <v>18649</v>
      </c>
      <c r="B4604" s="693" t="s">
        <v>7484</v>
      </c>
      <c r="C4604" s="697" t="s">
        <v>73</v>
      </c>
      <c r="D4604" s="734" t="s">
        <v>8690</v>
      </c>
      <c r="E4604" s="699">
        <v>12500</v>
      </c>
      <c r="F4604" s="697" t="s">
        <v>8691</v>
      </c>
      <c r="G4604" s="734" t="s">
        <v>8692</v>
      </c>
      <c r="H4604" s="734" t="s">
        <v>8612</v>
      </c>
      <c r="I4604" s="734" t="s">
        <v>771</v>
      </c>
      <c r="J4604" s="867" t="s">
        <v>3289</v>
      </c>
      <c r="K4604" s="869">
        <v>2</v>
      </c>
      <c r="L4604" s="698">
        <v>12</v>
      </c>
      <c r="M4604" s="870">
        <v>150600</v>
      </c>
      <c r="N4604" s="868">
        <v>1</v>
      </c>
      <c r="O4604" s="698">
        <v>6</v>
      </c>
      <c r="P4604" s="700">
        <v>75000</v>
      </c>
      <c r="Q4604" s="121"/>
    </row>
    <row r="4605" spans="1:17" s="770" customFormat="1" ht="24">
      <c r="A4605" s="732" t="s">
        <v>18649</v>
      </c>
      <c r="B4605" s="693" t="s">
        <v>7484</v>
      </c>
      <c r="C4605" s="697" t="s">
        <v>73</v>
      </c>
      <c r="D4605" s="734" t="s">
        <v>8693</v>
      </c>
      <c r="E4605" s="699">
        <v>6500</v>
      </c>
      <c r="F4605" s="697" t="s">
        <v>8694</v>
      </c>
      <c r="G4605" s="734" t="s">
        <v>8695</v>
      </c>
      <c r="H4605" s="734" t="s">
        <v>888</v>
      </c>
      <c r="I4605" s="734" t="s">
        <v>802</v>
      </c>
      <c r="J4605" s="867" t="s">
        <v>4258</v>
      </c>
      <c r="K4605" s="869">
        <v>2</v>
      </c>
      <c r="L4605" s="698">
        <v>12</v>
      </c>
      <c r="M4605" s="870">
        <v>78412.66</v>
      </c>
      <c r="N4605" s="868">
        <v>1</v>
      </c>
      <c r="O4605" s="698">
        <v>6</v>
      </c>
      <c r="P4605" s="700">
        <v>38988.71</v>
      </c>
      <c r="Q4605" s="121"/>
    </row>
    <row r="4606" spans="1:17" s="770" customFormat="1" ht="24">
      <c r="A4606" s="732" t="s">
        <v>18649</v>
      </c>
      <c r="B4606" s="693" t="s">
        <v>7484</v>
      </c>
      <c r="C4606" s="697" t="s">
        <v>73</v>
      </c>
      <c r="D4606" s="734" t="s">
        <v>8696</v>
      </c>
      <c r="E4606" s="699">
        <v>12500</v>
      </c>
      <c r="F4606" s="697" t="s">
        <v>8697</v>
      </c>
      <c r="G4606" s="734" t="s">
        <v>8698</v>
      </c>
      <c r="H4606" s="734" t="s">
        <v>1119</v>
      </c>
      <c r="I4606" s="734" t="s">
        <v>771</v>
      </c>
      <c r="J4606" s="867" t="s">
        <v>8653</v>
      </c>
      <c r="K4606" s="869">
        <v>2</v>
      </c>
      <c r="L4606" s="698">
        <v>10</v>
      </c>
      <c r="M4606" s="870">
        <v>121016.67</v>
      </c>
      <c r="N4606" s="868">
        <v>1</v>
      </c>
      <c r="O4606" s="698">
        <v>6</v>
      </c>
      <c r="P4606" s="700">
        <v>74963.539999999994</v>
      </c>
      <c r="Q4606" s="121"/>
    </row>
    <row r="4607" spans="1:17" s="770" customFormat="1" ht="24">
      <c r="A4607" s="732" t="s">
        <v>18649</v>
      </c>
      <c r="B4607" s="693" t="s">
        <v>7484</v>
      </c>
      <c r="C4607" s="697" t="s">
        <v>73</v>
      </c>
      <c r="D4607" s="734" t="s">
        <v>8699</v>
      </c>
      <c r="E4607" s="699">
        <v>8500</v>
      </c>
      <c r="F4607" s="697" t="s">
        <v>8700</v>
      </c>
      <c r="G4607" s="734" t="s">
        <v>8701</v>
      </c>
      <c r="H4607" s="734" t="s">
        <v>2051</v>
      </c>
      <c r="I4607" s="734" t="s">
        <v>771</v>
      </c>
      <c r="J4607" s="867" t="s">
        <v>825</v>
      </c>
      <c r="K4607" s="869">
        <v>2</v>
      </c>
      <c r="L4607" s="698">
        <v>12</v>
      </c>
      <c r="M4607" s="870">
        <v>102215.51</v>
      </c>
      <c r="N4607" s="868">
        <v>1</v>
      </c>
      <c r="O4607" s="698">
        <v>6</v>
      </c>
      <c r="P4607" s="700">
        <v>50984.66</v>
      </c>
      <c r="Q4607" s="121"/>
    </row>
    <row r="4608" spans="1:17" s="770" customFormat="1" ht="24">
      <c r="A4608" s="732" t="s">
        <v>18649</v>
      </c>
      <c r="B4608" s="693" t="s">
        <v>7484</v>
      </c>
      <c r="C4608" s="697" t="s">
        <v>73</v>
      </c>
      <c r="D4608" s="734" t="s">
        <v>8702</v>
      </c>
      <c r="E4608" s="699">
        <v>6500</v>
      </c>
      <c r="F4608" s="697" t="s">
        <v>8703</v>
      </c>
      <c r="G4608" s="734" t="s">
        <v>8704</v>
      </c>
      <c r="H4608" s="734" t="s">
        <v>2051</v>
      </c>
      <c r="I4608" s="734" t="s">
        <v>802</v>
      </c>
      <c r="J4608" s="867" t="s">
        <v>6480</v>
      </c>
      <c r="K4608" s="869">
        <v>1</v>
      </c>
      <c r="L4608" s="698">
        <v>1</v>
      </c>
      <c r="M4608" s="870">
        <v>10407.049999999999</v>
      </c>
      <c r="N4608" s="868">
        <v>1</v>
      </c>
      <c r="O4608" s="698">
        <v>6</v>
      </c>
      <c r="P4608" s="700">
        <v>38574.339999999997</v>
      </c>
      <c r="Q4608" s="121"/>
    </row>
    <row r="4609" spans="1:17" s="770" customFormat="1" ht="24">
      <c r="A4609" s="732" t="s">
        <v>18649</v>
      </c>
      <c r="B4609" s="693" t="s">
        <v>7484</v>
      </c>
      <c r="C4609" s="697" t="s">
        <v>73</v>
      </c>
      <c r="D4609" s="734" t="s">
        <v>8705</v>
      </c>
      <c r="E4609" s="699">
        <v>4500</v>
      </c>
      <c r="F4609" s="697" t="s">
        <v>8703</v>
      </c>
      <c r="G4609" s="734" t="s">
        <v>8704</v>
      </c>
      <c r="H4609" s="734" t="s">
        <v>2051</v>
      </c>
      <c r="I4609" s="734" t="s">
        <v>802</v>
      </c>
      <c r="J4609" s="867" t="s">
        <v>6480</v>
      </c>
      <c r="K4609" s="869">
        <v>2</v>
      </c>
      <c r="L4609" s="698">
        <v>11</v>
      </c>
      <c r="M4609" s="870">
        <v>59902.79</v>
      </c>
      <c r="N4609" s="868" t="s">
        <v>389</v>
      </c>
      <c r="O4609" s="698" t="s">
        <v>389</v>
      </c>
      <c r="P4609" s="700"/>
      <c r="Q4609" s="121"/>
    </row>
    <row r="4610" spans="1:17" s="770" customFormat="1" ht="24">
      <c r="A4610" s="732" t="s">
        <v>18649</v>
      </c>
      <c r="B4610" s="693" t="s">
        <v>7484</v>
      </c>
      <c r="C4610" s="697" t="s">
        <v>73</v>
      </c>
      <c r="D4610" s="734" t="s">
        <v>8706</v>
      </c>
      <c r="E4610" s="699">
        <v>9000</v>
      </c>
      <c r="F4610" s="697" t="s">
        <v>8707</v>
      </c>
      <c r="G4610" s="734" t="s">
        <v>8708</v>
      </c>
      <c r="H4610" s="734" t="s">
        <v>8612</v>
      </c>
      <c r="I4610" s="734" t="s">
        <v>771</v>
      </c>
      <c r="J4610" s="867" t="s">
        <v>3289</v>
      </c>
      <c r="K4610" s="869">
        <v>2</v>
      </c>
      <c r="L4610" s="698">
        <v>8</v>
      </c>
      <c r="M4610" s="870">
        <v>64024.98</v>
      </c>
      <c r="N4610" s="868">
        <v>1</v>
      </c>
      <c r="O4610" s="698">
        <v>6</v>
      </c>
      <c r="P4610" s="700">
        <v>53622.49</v>
      </c>
      <c r="Q4610" s="121"/>
    </row>
    <row r="4611" spans="1:17" s="770" customFormat="1" ht="24">
      <c r="A4611" s="732" t="s">
        <v>18649</v>
      </c>
      <c r="B4611" s="693" t="s">
        <v>7484</v>
      </c>
      <c r="C4611" s="697" t="s">
        <v>73</v>
      </c>
      <c r="D4611" s="734" t="s">
        <v>8709</v>
      </c>
      <c r="E4611" s="699">
        <v>2800</v>
      </c>
      <c r="F4611" s="697" t="s">
        <v>8710</v>
      </c>
      <c r="G4611" s="734" t="s">
        <v>8711</v>
      </c>
      <c r="H4611" s="734" t="s">
        <v>4114</v>
      </c>
      <c r="I4611" s="734" t="s">
        <v>389</v>
      </c>
      <c r="J4611" s="867" t="s">
        <v>389</v>
      </c>
      <c r="K4611" s="869">
        <v>2</v>
      </c>
      <c r="L4611" s="698">
        <v>12</v>
      </c>
      <c r="M4611" s="870">
        <v>33859.15</v>
      </c>
      <c r="N4611" s="868">
        <v>1</v>
      </c>
      <c r="O4611" s="698">
        <v>6</v>
      </c>
      <c r="P4611" s="700">
        <v>16798.830000000002</v>
      </c>
      <c r="Q4611" s="121"/>
    </row>
    <row r="4612" spans="1:17" s="770" customFormat="1" ht="48">
      <c r="A4612" s="732" t="s">
        <v>18649</v>
      </c>
      <c r="B4612" s="693" t="s">
        <v>7484</v>
      </c>
      <c r="C4612" s="697" t="s">
        <v>73</v>
      </c>
      <c r="D4612" s="734" t="s">
        <v>8712</v>
      </c>
      <c r="E4612" s="699">
        <v>11000</v>
      </c>
      <c r="F4612" s="697" t="s">
        <v>8713</v>
      </c>
      <c r="G4612" s="734" t="s">
        <v>8714</v>
      </c>
      <c r="H4612" s="734" t="s">
        <v>8612</v>
      </c>
      <c r="I4612" s="734" t="s">
        <v>8715</v>
      </c>
      <c r="J4612" s="867" t="s">
        <v>3289</v>
      </c>
      <c r="K4612" s="869">
        <v>1</v>
      </c>
      <c r="L4612" s="698">
        <v>5</v>
      </c>
      <c r="M4612" s="870">
        <v>48333.33</v>
      </c>
      <c r="N4612" s="868">
        <v>1</v>
      </c>
      <c r="O4612" s="698">
        <v>6</v>
      </c>
      <c r="P4612" s="700">
        <v>66000</v>
      </c>
      <c r="Q4612" s="121"/>
    </row>
    <row r="4613" spans="1:17" s="770" customFormat="1" ht="48">
      <c r="A4613" s="732" t="s">
        <v>18649</v>
      </c>
      <c r="B4613" s="693" t="s">
        <v>7484</v>
      </c>
      <c r="C4613" s="697" t="s">
        <v>73</v>
      </c>
      <c r="D4613" s="734" t="s">
        <v>8716</v>
      </c>
      <c r="E4613" s="699">
        <v>12600</v>
      </c>
      <c r="F4613" s="697" t="s">
        <v>8717</v>
      </c>
      <c r="G4613" s="734" t="s">
        <v>8718</v>
      </c>
      <c r="H4613" s="734" t="s">
        <v>8612</v>
      </c>
      <c r="I4613" s="734" t="s">
        <v>771</v>
      </c>
      <c r="J4613" s="867" t="s">
        <v>3289</v>
      </c>
      <c r="K4613" s="869">
        <v>2</v>
      </c>
      <c r="L4613" s="698">
        <v>12</v>
      </c>
      <c r="M4613" s="870">
        <v>151800</v>
      </c>
      <c r="N4613" s="868">
        <v>1</v>
      </c>
      <c r="O4613" s="698">
        <v>6</v>
      </c>
      <c r="P4613" s="700">
        <v>75600</v>
      </c>
      <c r="Q4613" s="121"/>
    </row>
    <row r="4614" spans="1:17" s="770" customFormat="1" ht="48">
      <c r="A4614" s="732" t="s">
        <v>18649</v>
      </c>
      <c r="B4614" s="693" t="s">
        <v>7484</v>
      </c>
      <c r="C4614" s="697" t="s">
        <v>73</v>
      </c>
      <c r="D4614" s="734" t="s">
        <v>8719</v>
      </c>
      <c r="E4614" s="699">
        <v>10000</v>
      </c>
      <c r="F4614" s="697" t="s">
        <v>8720</v>
      </c>
      <c r="G4614" s="734" t="s">
        <v>8721</v>
      </c>
      <c r="H4614" s="734" t="s">
        <v>8722</v>
      </c>
      <c r="I4614" s="734" t="s">
        <v>771</v>
      </c>
      <c r="J4614" s="867" t="s">
        <v>4577</v>
      </c>
      <c r="K4614" s="869">
        <v>2</v>
      </c>
      <c r="L4614" s="698">
        <v>11</v>
      </c>
      <c r="M4614" s="870">
        <v>104281.25</v>
      </c>
      <c r="N4614" s="868">
        <v>1</v>
      </c>
      <c r="O4614" s="698">
        <v>6</v>
      </c>
      <c r="P4614" s="700">
        <v>59548.61</v>
      </c>
      <c r="Q4614" s="121"/>
    </row>
    <row r="4615" spans="1:17" s="770" customFormat="1" ht="36">
      <c r="A4615" s="732" t="s">
        <v>18649</v>
      </c>
      <c r="B4615" s="693" t="s">
        <v>7484</v>
      </c>
      <c r="C4615" s="697" t="s">
        <v>73</v>
      </c>
      <c r="D4615" s="734" t="s">
        <v>8657</v>
      </c>
      <c r="E4615" s="699">
        <v>5500</v>
      </c>
      <c r="F4615" s="697" t="s">
        <v>8723</v>
      </c>
      <c r="G4615" s="734" t="s">
        <v>8724</v>
      </c>
      <c r="H4615" s="734" t="s">
        <v>1119</v>
      </c>
      <c r="I4615" s="734" t="s">
        <v>8715</v>
      </c>
      <c r="J4615" s="867" t="s">
        <v>8653</v>
      </c>
      <c r="K4615" s="869">
        <v>1</v>
      </c>
      <c r="L4615" s="698">
        <v>4</v>
      </c>
      <c r="M4615" s="870">
        <v>22010.94</v>
      </c>
      <c r="N4615" s="868">
        <v>1</v>
      </c>
      <c r="O4615" s="698">
        <v>6</v>
      </c>
      <c r="P4615" s="700">
        <v>33000</v>
      </c>
      <c r="Q4615" s="121"/>
    </row>
    <row r="4616" spans="1:17" s="770" customFormat="1" ht="24">
      <c r="A4616" s="732" t="s">
        <v>18649</v>
      </c>
      <c r="B4616" s="693" t="s">
        <v>7484</v>
      </c>
      <c r="C4616" s="697" t="s">
        <v>73</v>
      </c>
      <c r="D4616" s="734" t="s">
        <v>8725</v>
      </c>
      <c r="E4616" s="699">
        <v>2000</v>
      </c>
      <c r="F4616" s="697" t="s">
        <v>8726</v>
      </c>
      <c r="G4616" s="734" t="s">
        <v>8727</v>
      </c>
      <c r="H4616" s="734" t="s">
        <v>888</v>
      </c>
      <c r="I4616" s="734" t="s">
        <v>389</v>
      </c>
      <c r="J4616" s="867" t="s">
        <v>5013</v>
      </c>
      <c r="K4616" s="869">
        <v>2</v>
      </c>
      <c r="L4616" s="698">
        <v>12</v>
      </c>
      <c r="M4616" s="870">
        <v>24498.62</v>
      </c>
      <c r="N4616" s="868">
        <v>1</v>
      </c>
      <c r="O4616" s="698">
        <v>6</v>
      </c>
      <c r="P4616" s="700">
        <v>11972.5</v>
      </c>
      <c r="Q4616" s="121"/>
    </row>
    <row r="4617" spans="1:17" s="770" customFormat="1" ht="72">
      <c r="A4617" s="732" t="s">
        <v>18649</v>
      </c>
      <c r="B4617" s="693" t="s">
        <v>7484</v>
      </c>
      <c r="C4617" s="697" t="s">
        <v>73</v>
      </c>
      <c r="D4617" s="734" t="s">
        <v>8728</v>
      </c>
      <c r="E4617" s="699">
        <v>4000</v>
      </c>
      <c r="F4617" s="697" t="s">
        <v>8729</v>
      </c>
      <c r="G4617" s="734" t="s">
        <v>8730</v>
      </c>
      <c r="H4617" s="734" t="s">
        <v>6678</v>
      </c>
      <c r="I4617" s="734" t="s">
        <v>8731</v>
      </c>
      <c r="J4617" s="867" t="s">
        <v>7228</v>
      </c>
      <c r="K4617" s="869">
        <v>1</v>
      </c>
      <c r="L4617" s="698">
        <v>5</v>
      </c>
      <c r="M4617" s="870">
        <v>19737.78</v>
      </c>
      <c r="N4617" s="868">
        <v>1</v>
      </c>
      <c r="O4617" s="698">
        <v>6</v>
      </c>
      <c r="P4617" s="700">
        <v>23955.55</v>
      </c>
      <c r="Q4617" s="121"/>
    </row>
    <row r="4618" spans="1:17" s="770" customFormat="1" ht="24">
      <c r="A4618" s="732" t="s">
        <v>18649</v>
      </c>
      <c r="B4618" s="693" t="s">
        <v>7484</v>
      </c>
      <c r="C4618" s="697" t="s">
        <v>73</v>
      </c>
      <c r="D4618" s="734" t="s">
        <v>8732</v>
      </c>
      <c r="E4618" s="699">
        <v>7500</v>
      </c>
      <c r="F4618" s="697" t="s">
        <v>8733</v>
      </c>
      <c r="G4618" s="734" t="s">
        <v>8734</v>
      </c>
      <c r="H4618" s="734" t="s">
        <v>8735</v>
      </c>
      <c r="I4618" s="734" t="s">
        <v>802</v>
      </c>
      <c r="J4618" s="867" t="s">
        <v>8735</v>
      </c>
      <c r="K4618" s="869">
        <v>2</v>
      </c>
      <c r="L4618" s="698">
        <v>12</v>
      </c>
      <c r="M4618" s="870">
        <v>90600</v>
      </c>
      <c r="N4618" s="868">
        <v>1</v>
      </c>
      <c r="O4618" s="698">
        <v>6</v>
      </c>
      <c r="P4618" s="700">
        <v>45000</v>
      </c>
      <c r="Q4618" s="121"/>
    </row>
    <row r="4619" spans="1:17" s="770" customFormat="1" ht="24">
      <c r="A4619" s="732" t="s">
        <v>18649</v>
      </c>
      <c r="B4619" s="693" t="s">
        <v>7484</v>
      </c>
      <c r="C4619" s="697" t="s">
        <v>73</v>
      </c>
      <c r="D4619" s="734" t="s">
        <v>8736</v>
      </c>
      <c r="E4619" s="699">
        <v>11000</v>
      </c>
      <c r="F4619" s="697" t="s">
        <v>8737</v>
      </c>
      <c r="G4619" s="734" t="s">
        <v>8738</v>
      </c>
      <c r="H4619" s="734" t="s">
        <v>8612</v>
      </c>
      <c r="I4619" s="734" t="s">
        <v>771</v>
      </c>
      <c r="J4619" s="867" t="s">
        <v>3289</v>
      </c>
      <c r="K4619" s="869">
        <v>2</v>
      </c>
      <c r="L4619" s="698">
        <v>12</v>
      </c>
      <c r="M4619" s="870">
        <v>132600</v>
      </c>
      <c r="N4619" s="868">
        <v>1</v>
      </c>
      <c r="O4619" s="698">
        <v>6</v>
      </c>
      <c r="P4619" s="700">
        <v>66000</v>
      </c>
      <c r="Q4619" s="121"/>
    </row>
    <row r="4620" spans="1:17" s="770" customFormat="1" ht="36">
      <c r="A4620" s="732" t="s">
        <v>18649</v>
      </c>
      <c r="B4620" s="693" t="s">
        <v>7484</v>
      </c>
      <c r="C4620" s="697" t="s">
        <v>73</v>
      </c>
      <c r="D4620" s="734" t="s">
        <v>8739</v>
      </c>
      <c r="E4620" s="699">
        <v>5500</v>
      </c>
      <c r="F4620" s="697" t="s">
        <v>8740</v>
      </c>
      <c r="G4620" s="734" t="s">
        <v>8741</v>
      </c>
      <c r="H4620" s="734" t="s">
        <v>8742</v>
      </c>
      <c r="I4620" s="734" t="s">
        <v>802</v>
      </c>
      <c r="J4620" s="867" t="s">
        <v>8743</v>
      </c>
      <c r="K4620" s="869">
        <v>1</v>
      </c>
      <c r="L4620" s="698">
        <v>3</v>
      </c>
      <c r="M4620" s="870">
        <v>15117.289999999999</v>
      </c>
      <c r="N4620" s="868">
        <v>1</v>
      </c>
      <c r="O4620" s="698">
        <v>6</v>
      </c>
      <c r="P4620" s="700">
        <v>33000</v>
      </c>
      <c r="Q4620" s="121"/>
    </row>
    <row r="4621" spans="1:17" s="770" customFormat="1" ht="24">
      <c r="A4621" s="732" t="s">
        <v>18649</v>
      </c>
      <c r="B4621" s="693" t="s">
        <v>7484</v>
      </c>
      <c r="C4621" s="697" t="s">
        <v>73</v>
      </c>
      <c r="D4621" s="734" t="s">
        <v>4197</v>
      </c>
      <c r="E4621" s="699">
        <v>6500</v>
      </c>
      <c r="F4621" s="697" t="s">
        <v>8744</v>
      </c>
      <c r="G4621" s="734" t="s">
        <v>8745</v>
      </c>
      <c r="H4621" s="734" t="s">
        <v>1119</v>
      </c>
      <c r="I4621" s="734" t="s">
        <v>771</v>
      </c>
      <c r="J4621" s="867" t="s">
        <v>8653</v>
      </c>
      <c r="K4621" s="869">
        <v>1</v>
      </c>
      <c r="L4621" s="698">
        <v>3</v>
      </c>
      <c r="M4621" s="870">
        <v>25234.959999999999</v>
      </c>
      <c r="N4621" s="868" t="s">
        <v>389</v>
      </c>
      <c r="O4621" s="698" t="s">
        <v>389</v>
      </c>
      <c r="P4621" s="700"/>
      <c r="Q4621" s="121"/>
    </row>
    <row r="4622" spans="1:17" s="770" customFormat="1" ht="60">
      <c r="A4622" s="732" t="s">
        <v>18649</v>
      </c>
      <c r="B4622" s="693" t="s">
        <v>7484</v>
      </c>
      <c r="C4622" s="697" t="s">
        <v>73</v>
      </c>
      <c r="D4622" s="734" t="s">
        <v>8746</v>
      </c>
      <c r="E4622" s="699">
        <v>8500</v>
      </c>
      <c r="F4622" s="697" t="s">
        <v>8747</v>
      </c>
      <c r="G4622" s="734" t="s">
        <v>8748</v>
      </c>
      <c r="H4622" s="734" t="s">
        <v>5617</v>
      </c>
      <c r="I4622" s="734" t="s">
        <v>771</v>
      </c>
      <c r="J4622" s="867" t="s">
        <v>8749</v>
      </c>
      <c r="K4622" s="869">
        <v>2</v>
      </c>
      <c r="L4622" s="698">
        <v>12</v>
      </c>
      <c r="M4622" s="870">
        <v>102600</v>
      </c>
      <c r="N4622" s="868">
        <v>1</v>
      </c>
      <c r="O4622" s="698">
        <v>6</v>
      </c>
      <c r="P4622" s="700">
        <v>15134.720000000001</v>
      </c>
      <c r="Q4622" s="121"/>
    </row>
    <row r="4623" spans="1:17" s="770" customFormat="1" ht="24">
      <c r="A4623" s="732" t="s">
        <v>18649</v>
      </c>
      <c r="B4623" s="693" t="s">
        <v>7484</v>
      </c>
      <c r="C4623" s="697" t="s">
        <v>73</v>
      </c>
      <c r="D4623" s="734" t="s">
        <v>8750</v>
      </c>
      <c r="E4623" s="699">
        <v>10500</v>
      </c>
      <c r="F4623" s="697" t="s">
        <v>8751</v>
      </c>
      <c r="G4623" s="734" t="s">
        <v>8752</v>
      </c>
      <c r="H4623" s="734" t="s">
        <v>1119</v>
      </c>
      <c r="I4623" s="734" t="s">
        <v>8680</v>
      </c>
      <c r="J4623" s="867" t="s">
        <v>8653</v>
      </c>
      <c r="K4623" s="869">
        <v>1</v>
      </c>
      <c r="L4623" s="698">
        <v>5</v>
      </c>
      <c r="M4623" s="870">
        <v>52397.5</v>
      </c>
      <c r="N4623" s="868">
        <v>1</v>
      </c>
      <c r="O4623" s="698">
        <v>6</v>
      </c>
      <c r="P4623" s="700">
        <v>62878.23</v>
      </c>
      <c r="Q4623" s="121"/>
    </row>
    <row r="4624" spans="1:17" s="770" customFormat="1" ht="24">
      <c r="A4624" s="732" t="s">
        <v>18649</v>
      </c>
      <c r="B4624" s="693" t="s">
        <v>7484</v>
      </c>
      <c r="C4624" s="697" t="s">
        <v>73</v>
      </c>
      <c r="D4624" s="734" t="s">
        <v>8753</v>
      </c>
      <c r="E4624" s="699">
        <v>14000</v>
      </c>
      <c r="F4624" s="697" t="s">
        <v>8754</v>
      </c>
      <c r="G4624" s="734" t="s">
        <v>8755</v>
      </c>
      <c r="H4624" s="734" t="s">
        <v>1119</v>
      </c>
      <c r="I4624" s="734" t="s">
        <v>771</v>
      </c>
      <c r="J4624" s="867" t="s">
        <v>8653</v>
      </c>
      <c r="K4624" s="869">
        <v>2</v>
      </c>
      <c r="L4624" s="698">
        <v>12</v>
      </c>
      <c r="M4624" s="870">
        <v>165524.88</v>
      </c>
      <c r="N4624" s="868">
        <v>1</v>
      </c>
      <c r="O4624" s="698">
        <v>6</v>
      </c>
      <c r="P4624" s="700">
        <v>81993.33</v>
      </c>
      <c r="Q4624" s="121"/>
    </row>
    <row r="4625" spans="1:17" s="770" customFormat="1" ht="24">
      <c r="A4625" s="732" t="s">
        <v>18649</v>
      </c>
      <c r="B4625" s="693" t="s">
        <v>7484</v>
      </c>
      <c r="C4625" s="697" t="s">
        <v>73</v>
      </c>
      <c r="D4625" s="734" t="s">
        <v>8756</v>
      </c>
      <c r="E4625" s="699">
        <v>3000</v>
      </c>
      <c r="F4625" s="697" t="s">
        <v>8757</v>
      </c>
      <c r="G4625" s="734" t="s">
        <v>8758</v>
      </c>
      <c r="H4625" s="734" t="s">
        <v>1119</v>
      </c>
      <c r="I4625" s="734" t="s">
        <v>802</v>
      </c>
      <c r="J4625" s="867" t="s">
        <v>4124</v>
      </c>
      <c r="K4625" s="869">
        <v>1</v>
      </c>
      <c r="L4625" s="698">
        <v>3</v>
      </c>
      <c r="M4625" s="870">
        <v>9853.5399999999991</v>
      </c>
      <c r="N4625" s="868" t="s">
        <v>389</v>
      </c>
      <c r="O4625" s="698" t="s">
        <v>389</v>
      </c>
      <c r="P4625" s="700"/>
      <c r="Q4625" s="121"/>
    </row>
    <row r="4626" spans="1:17" s="770" customFormat="1" ht="24">
      <c r="A4626" s="732" t="s">
        <v>18649</v>
      </c>
      <c r="B4626" s="693" t="s">
        <v>7484</v>
      </c>
      <c r="C4626" s="697" t="s">
        <v>73</v>
      </c>
      <c r="D4626" s="734" t="s">
        <v>8759</v>
      </c>
      <c r="E4626" s="699">
        <v>7000</v>
      </c>
      <c r="F4626" s="697" t="s">
        <v>8760</v>
      </c>
      <c r="G4626" s="734" t="s">
        <v>8761</v>
      </c>
      <c r="H4626" s="734" t="s">
        <v>1119</v>
      </c>
      <c r="I4626" s="734" t="s">
        <v>771</v>
      </c>
      <c r="J4626" s="867" t="s">
        <v>8653</v>
      </c>
      <c r="K4626" s="869">
        <v>2</v>
      </c>
      <c r="L4626" s="698">
        <v>12</v>
      </c>
      <c r="M4626" s="870">
        <v>82906.38</v>
      </c>
      <c r="N4626" s="868">
        <v>1</v>
      </c>
      <c r="O4626" s="698">
        <v>6</v>
      </c>
      <c r="P4626" s="700">
        <v>40951.94</v>
      </c>
      <c r="Q4626" s="121"/>
    </row>
    <row r="4627" spans="1:17" s="770" customFormat="1" ht="36">
      <c r="A4627" s="732" t="s">
        <v>18649</v>
      </c>
      <c r="B4627" s="693" t="s">
        <v>7484</v>
      </c>
      <c r="C4627" s="697" t="s">
        <v>73</v>
      </c>
      <c r="D4627" s="734" t="s">
        <v>8762</v>
      </c>
      <c r="E4627" s="699">
        <v>5000</v>
      </c>
      <c r="F4627" s="697" t="s">
        <v>8763</v>
      </c>
      <c r="G4627" s="734" t="s">
        <v>8764</v>
      </c>
      <c r="H4627" s="734" t="s">
        <v>5617</v>
      </c>
      <c r="I4627" s="734" t="s">
        <v>8765</v>
      </c>
      <c r="J4627" s="867" t="s">
        <v>8766</v>
      </c>
      <c r="K4627" s="869">
        <v>2</v>
      </c>
      <c r="L4627" s="698">
        <v>12</v>
      </c>
      <c r="M4627" s="870">
        <v>60095.83</v>
      </c>
      <c r="N4627" s="868">
        <v>1</v>
      </c>
      <c r="O4627" s="698">
        <v>6</v>
      </c>
      <c r="P4627" s="700">
        <v>29995.49</v>
      </c>
      <c r="Q4627" s="121"/>
    </row>
    <row r="4628" spans="1:17" s="770" customFormat="1" ht="36">
      <c r="A4628" s="732" t="s">
        <v>18649</v>
      </c>
      <c r="B4628" s="693" t="s">
        <v>7484</v>
      </c>
      <c r="C4628" s="697" t="s">
        <v>73</v>
      </c>
      <c r="D4628" s="734" t="s">
        <v>8767</v>
      </c>
      <c r="E4628" s="699">
        <v>7500</v>
      </c>
      <c r="F4628" s="697" t="s">
        <v>8768</v>
      </c>
      <c r="G4628" s="734" t="s">
        <v>8769</v>
      </c>
      <c r="H4628" s="734" t="s">
        <v>1119</v>
      </c>
      <c r="I4628" s="734" t="s">
        <v>8715</v>
      </c>
      <c r="J4628" s="867" t="s">
        <v>8653</v>
      </c>
      <c r="K4628" s="869">
        <v>1</v>
      </c>
      <c r="L4628" s="698">
        <v>6</v>
      </c>
      <c r="M4628" s="870">
        <v>45286.46</v>
      </c>
      <c r="N4628" s="868">
        <v>1</v>
      </c>
      <c r="O4628" s="698">
        <v>6</v>
      </c>
      <c r="P4628" s="700">
        <v>45000</v>
      </c>
      <c r="Q4628" s="121"/>
    </row>
    <row r="4629" spans="1:17" s="770" customFormat="1" ht="36">
      <c r="A4629" s="732" t="s">
        <v>18649</v>
      </c>
      <c r="B4629" s="693" t="s">
        <v>7484</v>
      </c>
      <c r="C4629" s="697" t="s">
        <v>73</v>
      </c>
      <c r="D4629" s="734" t="s">
        <v>8770</v>
      </c>
      <c r="E4629" s="699">
        <v>7000</v>
      </c>
      <c r="F4629" s="697" t="s">
        <v>8771</v>
      </c>
      <c r="G4629" s="734" t="s">
        <v>8772</v>
      </c>
      <c r="H4629" s="734" t="s">
        <v>8773</v>
      </c>
      <c r="I4629" s="734" t="s">
        <v>771</v>
      </c>
      <c r="J4629" s="867" t="s">
        <v>8774</v>
      </c>
      <c r="K4629" s="869">
        <v>2</v>
      </c>
      <c r="L4629" s="698">
        <v>12</v>
      </c>
      <c r="M4629" s="870">
        <v>83394.45</v>
      </c>
      <c r="N4629" s="868">
        <v>1</v>
      </c>
      <c r="O4629" s="698">
        <v>6</v>
      </c>
      <c r="P4629" s="700">
        <v>41757.919999999998</v>
      </c>
      <c r="Q4629" s="121"/>
    </row>
    <row r="4630" spans="1:17" s="770" customFormat="1" ht="24">
      <c r="A4630" s="732" t="s">
        <v>18649</v>
      </c>
      <c r="B4630" s="693" t="s">
        <v>7484</v>
      </c>
      <c r="C4630" s="697" t="s">
        <v>73</v>
      </c>
      <c r="D4630" s="734" t="s">
        <v>8775</v>
      </c>
      <c r="E4630" s="699">
        <v>3000</v>
      </c>
      <c r="F4630" s="697" t="s">
        <v>8776</v>
      </c>
      <c r="G4630" s="734" t="s">
        <v>8777</v>
      </c>
      <c r="H4630" s="734" t="s">
        <v>4190</v>
      </c>
      <c r="I4630" s="734" t="s">
        <v>771</v>
      </c>
      <c r="J4630" s="867" t="s">
        <v>3913</v>
      </c>
      <c r="K4630" s="869">
        <v>2</v>
      </c>
      <c r="L4630" s="698">
        <v>12</v>
      </c>
      <c r="M4630" s="870">
        <v>35972.28</v>
      </c>
      <c r="N4630" s="868">
        <v>1</v>
      </c>
      <c r="O4630" s="698">
        <v>6</v>
      </c>
      <c r="P4630" s="700">
        <v>17750.2</v>
      </c>
      <c r="Q4630" s="121"/>
    </row>
    <row r="4631" spans="1:17" s="770" customFormat="1" ht="24">
      <c r="A4631" s="732" t="s">
        <v>18649</v>
      </c>
      <c r="B4631" s="693" t="s">
        <v>7484</v>
      </c>
      <c r="C4631" s="697" t="s">
        <v>73</v>
      </c>
      <c r="D4631" s="734" t="s">
        <v>8778</v>
      </c>
      <c r="E4631" s="699">
        <v>10500</v>
      </c>
      <c r="F4631" s="697" t="s">
        <v>8779</v>
      </c>
      <c r="G4631" s="734" t="s">
        <v>8780</v>
      </c>
      <c r="H4631" s="734" t="s">
        <v>1119</v>
      </c>
      <c r="I4631" s="734" t="s">
        <v>771</v>
      </c>
      <c r="J4631" s="867" t="s">
        <v>8653</v>
      </c>
      <c r="K4631" s="869">
        <v>2</v>
      </c>
      <c r="L4631" s="698">
        <v>12</v>
      </c>
      <c r="M4631" s="870">
        <v>126503.02</v>
      </c>
      <c r="N4631" s="868">
        <v>1</v>
      </c>
      <c r="O4631" s="698">
        <v>6</v>
      </c>
      <c r="P4631" s="700">
        <v>62972.29</v>
      </c>
      <c r="Q4631" s="121"/>
    </row>
    <row r="4632" spans="1:17" s="770" customFormat="1" ht="60">
      <c r="A4632" s="732" t="s">
        <v>18649</v>
      </c>
      <c r="B4632" s="693" t="s">
        <v>7484</v>
      </c>
      <c r="C4632" s="697" t="s">
        <v>73</v>
      </c>
      <c r="D4632" s="734" t="s">
        <v>8781</v>
      </c>
      <c r="E4632" s="699">
        <v>12600</v>
      </c>
      <c r="F4632" s="697" t="s">
        <v>8782</v>
      </c>
      <c r="G4632" s="734" t="s">
        <v>8783</v>
      </c>
      <c r="H4632" s="734" t="s">
        <v>8612</v>
      </c>
      <c r="I4632" s="734" t="s">
        <v>8652</v>
      </c>
      <c r="J4632" s="867" t="s">
        <v>3289</v>
      </c>
      <c r="K4632" s="869">
        <v>1</v>
      </c>
      <c r="L4632" s="698">
        <v>3</v>
      </c>
      <c r="M4632" s="870">
        <v>32020</v>
      </c>
      <c r="N4632" s="868">
        <v>1</v>
      </c>
      <c r="O4632" s="698">
        <v>6</v>
      </c>
      <c r="P4632" s="700">
        <v>75600</v>
      </c>
      <c r="Q4632" s="121"/>
    </row>
    <row r="4633" spans="1:17" s="770" customFormat="1" ht="24">
      <c r="A4633" s="732" t="s">
        <v>18649</v>
      </c>
      <c r="B4633" s="693" t="s">
        <v>7484</v>
      </c>
      <c r="C4633" s="697" t="s">
        <v>73</v>
      </c>
      <c r="D4633" s="734" t="s">
        <v>8784</v>
      </c>
      <c r="E4633" s="699">
        <v>12000</v>
      </c>
      <c r="F4633" s="697" t="s">
        <v>8785</v>
      </c>
      <c r="G4633" s="734" t="s">
        <v>8786</v>
      </c>
      <c r="H4633" s="734" t="s">
        <v>8612</v>
      </c>
      <c r="I4633" s="734" t="s">
        <v>771</v>
      </c>
      <c r="J4633" s="867" t="s">
        <v>3289</v>
      </c>
      <c r="K4633" s="869">
        <v>2</v>
      </c>
      <c r="L4633" s="698">
        <v>12</v>
      </c>
      <c r="M4633" s="870">
        <v>144600</v>
      </c>
      <c r="N4633" s="868">
        <v>1</v>
      </c>
      <c r="O4633" s="698">
        <v>6</v>
      </c>
      <c r="P4633" s="700">
        <v>72000</v>
      </c>
      <c r="Q4633" s="121"/>
    </row>
    <row r="4634" spans="1:17" s="770" customFormat="1" ht="24">
      <c r="A4634" s="732" t="s">
        <v>18649</v>
      </c>
      <c r="B4634" s="693" t="s">
        <v>7484</v>
      </c>
      <c r="C4634" s="697" t="s">
        <v>73</v>
      </c>
      <c r="D4634" s="734" t="s">
        <v>8787</v>
      </c>
      <c r="E4634" s="699">
        <v>8500</v>
      </c>
      <c r="F4634" s="697" t="s">
        <v>8788</v>
      </c>
      <c r="G4634" s="734" t="s">
        <v>8789</v>
      </c>
      <c r="H4634" s="734" t="s">
        <v>8735</v>
      </c>
      <c r="I4634" s="734" t="s">
        <v>802</v>
      </c>
      <c r="J4634" s="867" t="s">
        <v>8735</v>
      </c>
      <c r="K4634" s="869">
        <v>2</v>
      </c>
      <c r="L4634" s="698">
        <v>12</v>
      </c>
      <c r="M4634" s="870">
        <v>102600</v>
      </c>
      <c r="N4634" s="868">
        <v>1</v>
      </c>
      <c r="O4634" s="698">
        <v>6</v>
      </c>
      <c r="P4634" s="700">
        <v>51000</v>
      </c>
      <c r="Q4634" s="121"/>
    </row>
    <row r="4635" spans="1:17" s="770" customFormat="1" ht="24">
      <c r="A4635" s="732" t="s">
        <v>18649</v>
      </c>
      <c r="B4635" s="693" t="s">
        <v>7484</v>
      </c>
      <c r="C4635" s="697" t="s">
        <v>73</v>
      </c>
      <c r="D4635" s="734" t="s">
        <v>8790</v>
      </c>
      <c r="E4635" s="699">
        <v>12500</v>
      </c>
      <c r="F4635" s="697" t="s">
        <v>8791</v>
      </c>
      <c r="G4635" s="734" t="s">
        <v>8792</v>
      </c>
      <c r="H4635" s="734" t="s">
        <v>2051</v>
      </c>
      <c r="I4635" s="734" t="s">
        <v>8680</v>
      </c>
      <c r="J4635" s="867" t="s">
        <v>825</v>
      </c>
      <c r="K4635" s="869">
        <v>1</v>
      </c>
      <c r="L4635" s="698">
        <v>2</v>
      </c>
      <c r="M4635" s="870">
        <v>22065.100000000002</v>
      </c>
      <c r="N4635" s="868">
        <v>1</v>
      </c>
      <c r="O4635" s="698">
        <v>6</v>
      </c>
      <c r="P4635" s="700">
        <v>74674.48</v>
      </c>
      <c r="Q4635" s="121"/>
    </row>
    <row r="4636" spans="1:17" s="770" customFormat="1" ht="36">
      <c r="A4636" s="732" t="s">
        <v>18649</v>
      </c>
      <c r="B4636" s="693" t="s">
        <v>7484</v>
      </c>
      <c r="C4636" s="697" t="s">
        <v>73</v>
      </c>
      <c r="D4636" s="734" t="s">
        <v>8793</v>
      </c>
      <c r="E4636" s="699">
        <v>5000</v>
      </c>
      <c r="F4636" s="697" t="s">
        <v>8794</v>
      </c>
      <c r="G4636" s="734" t="s">
        <v>8795</v>
      </c>
      <c r="H4636" s="734" t="s">
        <v>8796</v>
      </c>
      <c r="I4636" s="734" t="s">
        <v>802</v>
      </c>
      <c r="J4636" s="867" t="s">
        <v>8797</v>
      </c>
      <c r="K4636" s="869">
        <v>2</v>
      </c>
      <c r="L4636" s="698">
        <v>12</v>
      </c>
      <c r="M4636" s="870">
        <v>59829.86</v>
      </c>
      <c r="N4636" s="868">
        <v>1</v>
      </c>
      <c r="O4636" s="698">
        <v>6</v>
      </c>
      <c r="P4636" s="700">
        <v>29692.02</v>
      </c>
      <c r="Q4636" s="121"/>
    </row>
    <row r="4637" spans="1:17" s="770" customFormat="1" ht="24">
      <c r="A4637" s="732" t="s">
        <v>18649</v>
      </c>
      <c r="B4637" s="693" t="s">
        <v>7484</v>
      </c>
      <c r="C4637" s="697" t="s">
        <v>73</v>
      </c>
      <c r="D4637" s="734" t="s">
        <v>4111</v>
      </c>
      <c r="E4637" s="699">
        <v>2800</v>
      </c>
      <c r="F4637" s="697" t="s">
        <v>8798</v>
      </c>
      <c r="G4637" s="734" t="s">
        <v>8799</v>
      </c>
      <c r="H4637" s="734" t="s">
        <v>1929</v>
      </c>
      <c r="I4637" s="734" t="s">
        <v>771</v>
      </c>
      <c r="J4637" s="867" t="s">
        <v>1929</v>
      </c>
      <c r="K4637" s="869">
        <v>2</v>
      </c>
      <c r="L4637" s="698">
        <v>12</v>
      </c>
      <c r="M4637" s="870">
        <v>34178.61</v>
      </c>
      <c r="N4637" s="868">
        <v>1</v>
      </c>
      <c r="O4637" s="698">
        <v>6</v>
      </c>
      <c r="P4637" s="700">
        <v>16793.39</v>
      </c>
      <c r="Q4637" s="121"/>
    </row>
    <row r="4638" spans="1:17" s="770" customFormat="1" ht="36">
      <c r="A4638" s="732" t="s">
        <v>18649</v>
      </c>
      <c r="B4638" s="693" t="s">
        <v>7484</v>
      </c>
      <c r="C4638" s="697" t="s">
        <v>73</v>
      </c>
      <c r="D4638" s="734" t="s">
        <v>4197</v>
      </c>
      <c r="E4638" s="699">
        <v>6000</v>
      </c>
      <c r="F4638" s="697" t="s">
        <v>8462</v>
      </c>
      <c r="G4638" s="734" t="s">
        <v>8800</v>
      </c>
      <c r="H4638" s="734" t="s">
        <v>1119</v>
      </c>
      <c r="I4638" s="734" t="s">
        <v>8652</v>
      </c>
      <c r="J4638" s="867" t="s">
        <v>8653</v>
      </c>
      <c r="K4638" s="869">
        <v>1</v>
      </c>
      <c r="L4638" s="698">
        <v>2</v>
      </c>
      <c r="M4638" s="870">
        <v>9978.33</v>
      </c>
      <c r="N4638" s="868">
        <v>1</v>
      </c>
      <c r="O4638" s="698">
        <v>6</v>
      </c>
      <c r="P4638" s="700">
        <v>35897.919999999998</v>
      </c>
      <c r="Q4638" s="121"/>
    </row>
    <row r="4639" spans="1:17" s="770" customFormat="1" ht="24">
      <c r="A4639" s="732" t="s">
        <v>18649</v>
      </c>
      <c r="B4639" s="693" t="s">
        <v>7484</v>
      </c>
      <c r="C4639" s="697" t="s">
        <v>73</v>
      </c>
      <c r="D4639" s="734" t="s">
        <v>8801</v>
      </c>
      <c r="E4639" s="699">
        <v>12500</v>
      </c>
      <c r="F4639" s="697" t="s">
        <v>8802</v>
      </c>
      <c r="G4639" s="734" t="s">
        <v>8803</v>
      </c>
      <c r="H4639" s="734" t="s">
        <v>1119</v>
      </c>
      <c r="I4639" s="734" t="s">
        <v>771</v>
      </c>
      <c r="J4639" s="867" t="s">
        <v>8653</v>
      </c>
      <c r="K4639" s="869">
        <v>2</v>
      </c>
      <c r="L4639" s="698">
        <v>12</v>
      </c>
      <c r="M4639" s="870">
        <v>150600</v>
      </c>
      <c r="N4639" s="868">
        <v>1</v>
      </c>
      <c r="O4639" s="698">
        <v>6</v>
      </c>
      <c r="P4639" s="700">
        <v>74989.58</v>
      </c>
      <c r="Q4639" s="121"/>
    </row>
    <row r="4640" spans="1:17" s="770" customFormat="1" ht="24">
      <c r="A4640" s="732" t="s">
        <v>18649</v>
      </c>
      <c r="B4640" s="693" t="s">
        <v>7484</v>
      </c>
      <c r="C4640" s="697" t="s">
        <v>73</v>
      </c>
      <c r="D4640" s="734" t="s">
        <v>8804</v>
      </c>
      <c r="E4640" s="699">
        <v>12600</v>
      </c>
      <c r="F4640" s="697" t="s">
        <v>8805</v>
      </c>
      <c r="G4640" s="734" t="s">
        <v>8806</v>
      </c>
      <c r="H4640" s="734" t="s">
        <v>8612</v>
      </c>
      <c r="I4640" s="734" t="s">
        <v>771</v>
      </c>
      <c r="J4640" s="867" t="s">
        <v>3289</v>
      </c>
      <c r="K4640" s="869">
        <v>2</v>
      </c>
      <c r="L4640" s="698">
        <v>12</v>
      </c>
      <c r="M4640" s="870">
        <v>151800</v>
      </c>
      <c r="N4640" s="868">
        <v>1</v>
      </c>
      <c r="O4640" s="698">
        <v>6</v>
      </c>
      <c r="P4640" s="700">
        <v>75600</v>
      </c>
      <c r="Q4640" s="121"/>
    </row>
    <row r="4641" spans="1:17" s="770" customFormat="1" ht="24">
      <c r="A4641" s="732" t="s">
        <v>18649</v>
      </c>
      <c r="B4641" s="693" t="s">
        <v>7484</v>
      </c>
      <c r="C4641" s="697" t="s">
        <v>73</v>
      </c>
      <c r="D4641" s="734" t="s">
        <v>8807</v>
      </c>
      <c r="E4641" s="699">
        <v>3500</v>
      </c>
      <c r="F4641" s="697" t="s">
        <v>8808</v>
      </c>
      <c r="G4641" s="734" t="s">
        <v>8809</v>
      </c>
      <c r="H4641" s="734" t="s">
        <v>8810</v>
      </c>
      <c r="I4641" s="734" t="s">
        <v>771</v>
      </c>
      <c r="J4641" s="867" t="s">
        <v>8811</v>
      </c>
      <c r="K4641" s="869">
        <v>2</v>
      </c>
      <c r="L4641" s="698">
        <v>12</v>
      </c>
      <c r="M4641" s="870">
        <v>41386.9</v>
      </c>
      <c r="N4641" s="868">
        <v>1</v>
      </c>
      <c r="O4641" s="698">
        <v>6</v>
      </c>
      <c r="P4641" s="700">
        <v>20354.929999999997</v>
      </c>
      <c r="Q4641" s="121"/>
    </row>
    <row r="4642" spans="1:17" s="770" customFormat="1" ht="24">
      <c r="A4642" s="732" t="s">
        <v>18649</v>
      </c>
      <c r="B4642" s="693" t="s">
        <v>7484</v>
      </c>
      <c r="C4642" s="697" t="s">
        <v>73</v>
      </c>
      <c r="D4642" s="734" t="s">
        <v>8812</v>
      </c>
      <c r="E4642" s="699">
        <v>12600</v>
      </c>
      <c r="F4642" s="697" t="s">
        <v>8813</v>
      </c>
      <c r="G4642" s="734" t="s">
        <v>8814</v>
      </c>
      <c r="H4642" s="734" t="s">
        <v>8612</v>
      </c>
      <c r="I4642" s="734" t="s">
        <v>771</v>
      </c>
      <c r="J4642" s="867" t="s">
        <v>3289</v>
      </c>
      <c r="K4642" s="869">
        <v>2</v>
      </c>
      <c r="L4642" s="698">
        <v>12</v>
      </c>
      <c r="M4642" s="870">
        <v>151800</v>
      </c>
      <c r="N4642" s="868">
        <v>1</v>
      </c>
      <c r="O4642" s="698">
        <v>6</v>
      </c>
      <c r="P4642" s="700">
        <v>75600</v>
      </c>
      <c r="Q4642" s="121"/>
    </row>
    <row r="4643" spans="1:17" s="770" customFormat="1" ht="24">
      <c r="A4643" s="732" t="s">
        <v>18649</v>
      </c>
      <c r="B4643" s="693" t="s">
        <v>7484</v>
      </c>
      <c r="C4643" s="697" t="s">
        <v>73</v>
      </c>
      <c r="D4643" s="734" t="s">
        <v>8815</v>
      </c>
      <c r="E4643" s="699">
        <v>3000</v>
      </c>
      <c r="F4643" s="697" t="s">
        <v>8816</v>
      </c>
      <c r="G4643" s="734" t="s">
        <v>8817</v>
      </c>
      <c r="H4643" s="734" t="s">
        <v>389</v>
      </c>
      <c r="I4643" s="734" t="s">
        <v>389</v>
      </c>
      <c r="J4643" s="867" t="s">
        <v>389</v>
      </c>
      <c r="K4643" s="869">
        <v>2</v>
      </c>
      <c r="L4643" s="698">
        <v>12</v>
      </c>
      <c r="M4643" s="870">
        <v>36599.58</v>
      </c>
      <c r="N4643" s="868">
        <v>1</v>
      </c>
      <c r="O4643" s="698">
        <v>6</v>
      </c>
      <c r="P4643" s="700">
        <v>17994.580000000002</v>
      </c>
      <c r="Q4643" s="121"/>
    </row>
    <row r="4644" spans="1:17" s="770" customFormat="1" ht="72">
      <c r="A4644" s="732" t="s">
        <v>18649</v>
      </c>
      <c r="B4644" s="693" t="s">
        <v>7484</v>
      </c>
      <c r="C4644" s="697" t="s">
        <v>73</v>
      </c>
      <c r="D4644" s="734" t="s">
        <v>8818</v>
      </c>
      <c r="E4644" s="699">
        <v>2000</v>
      </c>
      <c r="F4644" s="697" t="s">
        <v>8819</v>
      </c>
      <c r="G4644" s="734" t="s">
        <v>8820</v>
      </c>
      <c r="H4644" s="734" t="s">
        <v>8821</v>
      </c>
      <c r="I4644" s="734" t="s">
        <v>8822</v>
      </c>
      <c r="J4644" s="867" t="s">
        <v>8823</v>
      </c>
      <c r="K4644" s="869">
        <v>1</v>
      </c>
      <c r="L4644" s="698">
        <v>1</v>
      </c>
      <c r="M4644" s="870">
        <v>1466.67</v>
      </c>
      <c r="N4644" s="868">
        <v>1</v>
      </c>
      <c r="O4644" s="698">
        <v>6</v>
      </c>
      <c r="P4644" s="700">
        <v>11856.38</v>
      </c>
      <c r="Q4644" s="121"/>
    </row>
    <row r="4645" spans="1:17" s="770" customFormat="1" ht="24">
      <c r="A4645" s="732" t="s">
        <v>18649</v>
      </c>
      <c r="B4645" s="693" t="s">
        <v>7484</v>
      </c>
      <c r="C4645" s="697" t="s">
        <v>73</v>
      </c>
      <c r="D4645" s="734" t="s">
        <v>8824</v>
      </c>
      <c r="E4645" s="699">
        <v>12500</v>
      </c>
      <c r="F4645" s="697" t="s">
        <v>8825</v>
      </c>
      <c r="G4645" s="734" t="s">
        <v>8826</v>
      </c>
      <c r="H4645" s="734" t="s">
        <v>8612</v>
      </c>
      <c r="I4645" s="734" t="s">
        <v>771</v>
      </c>
      <c r="J4645" s="867" t="s">
        <v>3289</v>
      </c>
      <c r="K4645" s="869">
        <v>2</v>
      </c>
      <c r="L4645" s="698">
        <v>12</v>
      </c>
      <c r="M4645" s="870">
        <v>150329.16</v>
      </c>
      <c r="N4645" s="868">
        <v>1</v>
      </c>
      <c r="O4645" s="698">
        <v>6</v>
      </c>
      <c r="P4645" s="700">
        <v>74472.22</v>
      </c>
      <c r="Q4645" s="121"/>
    </row>
    <row r="4646" spans="1:17" s="770" customFormat="1" ht="24">
      <c r="A4646" s="732" t="s">
        <v>18649</v>
      </c>
      <c r="B4646" s="693" t="s">
        <v>7484</v>
      </c>
      <c r="C4646" s="697" t="s">
        <v>73</v>
      </c>
      <c r="D4646" s="734" t="s">
        <v>8827</v>
      </c>
      <c r="E4646" s="699">
        <v>11000</v>
      </c>
      <c r="F4646" s="697" t="s">
        <v>8828</v>
      </c>
      <c r="G4646" s="734" t="s">
        <v>8829</v>
      </c>
      <c r="H4646" s="734" t="s">
        <v>1119</v>
      </c>
      <c r="I4646" s="734" t="s">
        <v>771</v>
      </c>
      <c r="J4646" s="867" t="s">
        <v>8653</v>
      </c>
      <c r="K4646" s="869">
        <v>2</v>
      </c>
      <c r="L4646" s="698">
        <v>12</v>
      </c>
      <c r="M4646" s="870">
        <v>132048.48000000001</v>
      </c>
      <c r="N4646" s="868">
        <v>1</v>
      </c>
      <c r="O4646" s="698">
        <v>6</v>
      </c>
      <c r="P4646" s="700">
        <v>65796.820000000007</v>
      </c>
      <c r="Q4646" s="121"/>
    </row>
    <row r="4647" spans="1:17" s="770" customFormat="1" ht="24">
      <c r="A4647" s="732" t="s">
        <v>18649</v>
      </c>
      <c r="B4647" s="693" t="s">
        <v>7484</v>
      </c>
      <c r="C4647" s="697" t="s">
        <v>73</v>
      </c>
      <c r="D4647" s="734" t="s">
        <v>8830</v>
      </c>
      <c r="E4647" s="699">
        <v>7500</v>
      </c>
      <c r="F4647" s="697" t="s">
        <v>8831</v>
      </c>
      <c r="G4647" s="734" t="s">
        <v>8832</v>
      </c>
      <c r="H4647" s="734" t="s">
        <v>2051</v>
      </c>
      <c r="I4647" s="734" t="s">
        <v>771</v>
      </c>
      <c r="J4647" s="867" t="s">
        <v>825</v>
      </c>
      <c r="K4647" s="869">
        <v>2</v>
      </c>
      <c r="L4647" s="698">
        <v>12</v>
      </c>
      <c r="M4647" s="870">
        <v>90477.61</v>
      </c>
      <c r="N4647" s="868">
        <v>1</v>
      </c>
      <c r="O4647" s="698">
        <v>6</v>
      </c>
      <c r="P4647" s="700">
        <v>32592.199999999997</v>
      </c>
      <c r="Q4647" s="121"/>
    </row>
    <row r="4648" spans="1:17" s="770" customFormat="1" ht="24">
      <c r="A4648" s="732" t="s">
        <v>18649</v>
      </c>
      <c r="B4648" s="693" t="s">
        <v>7484</v>
      </c>
      <c r="C4648" s="697" t="s">
        <v>73</v>
      </c>
      <c r="D4648" s="734" t="s">
        <v>4197</v>
      </c>
      <c r="E4648" s="699">
        <v>10000</v>
      </c>
      <c r="F4648" s="697" t="s">
        <v>8833</v>
      </c>
      <c r="G4648" s="734" t="s">
        <v>8834</v>
      </c>
      <c r="H4648" s="734" t="s">
        <v>1119</v>
      </c>
      <c r="I4648" s="734" t="s">
        <v>771</v>
      </c>
      <c r="J4648" s="867" t="s">
        <v>8653</v>
      </c>
      <c r="K4648" s="869">
        <v>2</v>
      </c>
      <c r="L4648" s="698">
        <v>12</v>
      </c>
      <c r="M4648" s="870">
        <v>120422.93</v>
      </c>
      <c r="N4648" s="868">
        <v>1</v>
      </c>
      <c r="O4648" s="698">
        <v>1</v>
      </c>
      <c r="P4648" s="700">
        <v>24409.03</v>
      </c>
      <c r="Q4648" s="121"/>
    </row>
    <row r="4649" spans="1:17" s="770" customFormat="1" ht="36">
      <c r="A4649" s="732" t="s">
        <v>18649</v>
      </c>
      <c r="B4649" s="693" t="s">
        <v>7484</v>
      </c>
      <c r="C4649" s="697" t="s">
        <v>73</v>
      </c>
      <c r="D4649" s="734" t="s">
        <v>8835</v>
      </c>
      <c r="E4649" s="699">
        <v>12500</v>
      </c>
      <c r="F4649" s="697" t="s">
        <v>8836</v>
      </c>
      <c r="G4649" s="734" t="s">
        <v>8837</v>
      </c>
      <c r="H4649" s="734" t="s">
        <v>8612</v>
      </c>
      <c r="I4649" s="734" t="s">
        <v>771</v>
      </c>
      <c r="J4649" s="867" t="s">
        <v>3289</v>
      </c>
      <c r="K4649" s="869">
        <v>2</v>
      </c>
      <c r="L4649" s="698">
        <v>12</v>
      </c>
      <c r="M4649" s="870">
        <v>150600</v>
      </c>
      <c r="N4649" s="868">
        <v>1</v>
      </c>
      <c r="O4649" s="698">
        <v>6</v>
      </c>
      <c r="P4649" s="700">
        <v>75000</v>
      </c>
      <c r="Q4649" s="121"/>
    </row>
    <row r="4650" spans="1:17" s="770" customFormat="1" ht="36">
      <c r="A4650" s="732" t="s">
        <v>18649</v>
      </c>
      <c r="B4650" s="693" t="s">
        <v>7484</v>
      </c>
      <c r="C4650" s="697" t="s">
        <v>73</v>
      </c>
      <c r="D4650" s="734" t="s">
        <v>8838</v>
      </c>
      <c r="E4650" s="699">
        <v>5000</v>
      </c>
      <c r="F4650" s="697" t="s">
        <v>8839</v>
      </c>
      <c r="G4650" s="734" t="s">
        <v>8840</v>
      </c>
      <c r="H4650" s="734" t="s">
        <v>8612</v>
      </c>
      <c r="I4650" s="734" t="s">
        <v>8841</v>
      </c>
      <c r="J4650" s="867" t="s">
        <v>8842</v>
      </c>
      <c r="K4650" s="869">
        <v>1</v>
      </c>
      <c r="L4650" s="698">
        <v>5</v>
      </c>
      <c r="M4650" s="870">
        <v>21560.76</v>
      </c>
      <c r="N4650" s="868">
        <v>1</v>
      </c>
      <c r="O4650" s="698">
        <v>6</v>
      </c>
      <c r="P4650" s="700">
        <v>29219.780000000002</v>
      </c>
      <c r="Q4650" s="121"/>
    </row>
    <row r="4651" spans="1:17" s="770" customFormat="1" ht="36">
      <c r="A4651" s="732" t="s">
        <v>18649</v>
      </c>
      <c r="B4651" s="693" t="s">
        <v>7484</v>
      </c>
      <c r="C4651" s="697" t="s">
        <v>73</v>
      </c>
      <c r="D4651" s="734" t="s">
        <v>8843</v>
      </c>
      <c r="E4651" s="699">
        <v>11000</v>
      </c>
      <c r="F4651" s="697">
        <v>16025156</v>
      </c>
      <c r="G4651" s="734" t="s">
        <v>8844</v>
      </c>
      <c r="H4651" s="734" t="s">
        <v>1119</v>
      </c>
      <c r="I4651" s="734" t="s">
        <v>771</v>
      </c>
      <c r="J4651" s="867" t="s">
        <v>8653</v>
      </c>
      <c r="K4651" s="869">
        <v>2</v>
      </c>
      <c r="L4651" s="698">
        <v>12</v>
      </c>
      <c r="M4651" s="870">
        <v>132518.26999999999</v>
      </c>
      <c r="N4651" s="868">
        <v>1</v>
      </c>
      <c r="O4651" s="698">
        <v>6</v>
      </c>
      <c r="P4651" s="700">
        <v>65915.960000000006</v>
      </c>
      <c r="Q4651" s="121"/>
    </row>
    <row r="4652" spans="1:17" s="770" customFormat="1" ht="36">
      <c r="A4652" s="732" t="s">
        <v>18649</v>
      </c>
      <c r="B4652" s="693" t="s">
        <v>7484</v>
      </c>
      <c r="C4652" s="697" t="s">
        <v>73</v>
      </c>
      <c r="D4652" s="734" t="s">
        <v>8845</v>
      </c>
      <c r="E4652" s="699">
        <v>11000</v>
      </c>
      <c r="F4652" s="697" t="s">
        <v>8846</v>
      </c>
      <c r="G4652" s="734" t="s">
        <v>8847</v>
      </c>
      <c r="H4652" s="734" t="s">
        <v>8848</v>
      </c>
      <c r="I4652" s="734" t="s">
        <v>8715</v>
      </c>
      <c r="J4652" s="867" t="s">
        <v>2970</v>
      </c>
      <c r="K4652" s="869">
        <v>1</v>
      </c>
      <c r="L4652" s="698">
        <v>1</v>
      </c>
      <c r="M4652" s="870">
        <v>9900</v>
      </c>
      <c r="N4652" s="868">
        <v>1</v>
      </c>
      <c r="O4652" s="698">
        <v>6</v>
      </c>
      <c r="P4652" s="700">
        <v>65734.17</v>
      </c>
      <c r="Q4652" s="121"/>
    </row>
    <row r="4653" spans="1:17" s="770" customFormat="1" ht="24">
      <c r="A4653" s="732" t="s">
        <v>18649</v>
      </c>
      <c r="B4653" s="693" t="s">
        <v>7484</v>
      </c>
      <c r="C4653" s="697" t="s">
        <v>73</v>
      </c>
      <c r="D4653" s="734" t="s">
        <v>8849</v>
      </c>
      <c r="E4653" s="699">
        <v>7000</v>
      </c>
      <c r="F4653" s="697" t="s">
        <v>8850</v>
      </c>
      <c r="G4653" s="734" t="s">
        <v>8851</v>
      </c>
      <c r="H4653" s="734" t="s">
        <v>1805</v>
      </c>
      <c r="I4653" s="734" t="s">
        <v>771</v>
      </c>
      <c r="J4653" s="867" t="s">
        <v>8852</v>
      </c>
      <c r="K4653" s="869">
        <v>2</v>
      </c>
      <c r="L4653" s="698">
        <v>12</v>
      </c>
      <c r="M4653" s="870">
        <v>84139.16</v>
      </c>
      <c r="N4653" s="868">
        <v>1</v>
      </c>
      <c r="O4653" s="698">
        <v>6</v>
      </c>
      <c r="P4653" s="700">
        <v>41766.67</v>
      </c>
      <c r="Q4653" s="121"/>
    </row>
    <row r="4654" spans="1:17" s="770" customFormat="1" ht="24">
      <c r="A4654" s="732" t="s">
        <v>18649</v>
      </c>
      <c r="B4654" s="693" t="s">
        <v>7484</v>
      </c>
      <c r="C4654" s="697" t="s">
        <v>73</v>
      </c>
      <c r="D4654" s="734" t="s">
        <v>8853</v>
      </c>
      <c r="E4654" s="699">
        <v>2500</v>
      </c>
      <c r="F4654" s="697" t="s">
        <v>8854</v>
      </c>
      <c r="G4654" s="734" t="s">
        <v>8855</v>
      </c>
      <c r="H4654" s="734" t="s">
        <v>389</v>
      </c>
      <c r="I4654" s="734" t="s">
        <v>389</v>
      </c>
      <c r="J4654" s="867" t="s">
        <v>389</v>
      </c>
      <c r="K4654" s="869">
        <v>2</v>
      </c>
      <c r="L4654" s="698">
        <v>12</v>
      </c>
      <c r="M4654" s="870">
        <v>30600</v>
      </c>
      <c r="N4654" s="868">
        <v>1</v>
      </c>
      <c r="O4654" s="698">
        <v>6</v>
      </c>
      <c r="P4654" s="700">
        <v>14989.58</v>
      </c>
      <c r="Q4654" s="121"/>
    </row>
    <row r="4655" spans="1:17" s="770" customFormat="1" ht="24">
      <c r="A4655" s="732" t="s">
        <v>18649</v>
      </c>
      <c r="B4655" s="693" t="s">
        <v>7484</v>
      </c>
      <c r="C4655" s="697" t="s">
        <v>73</v>
      </c>
      <c r="D4655" s="734" t="s">
        <v>685</v>
      </c>
      <c r="E4655" s="699">
        <v>9000</v>
      </c>
      <c r="F4655" s="697" t="s">
        <v>8856</v>
      </c>
      <c r="G4655" s="734" t="s">
        <v>8857</v>
      </c>
      <c r="H4655" s="734" t="s">
        <v>8612</v>
      </c>
      <c r="I4655" s="734" t="s">
        <v>771</v>
      </c>
      <c r="J4655" s="867" t="s">
        <v>3289</v>
      </c>
      <c r="K4655" s="869">
        <v>2</v>
      </c>
      <c r="L4655" s="698">
        <v>12</v>
      </c>
      <c r="M4655" s="870">
        <v>108454.97</v>
      </c>
      <c r="N4655" s="868">
        <v>1</v>
      </c>
      <c r="O4655" s="698">
        <v>6</v>
      </c>
      <c r="P4655" s="700">
        <v>2730</v>
      </c>
      <c r="Q4655" s="121"/>
    </row>
    <row r="4656" spans="1:17" s="770" customFormat="1" ht="24">
      <c r="A4656" s="732" t="s">
        <v>18649</v>
      </c>
      <c r="B4656" s="693" t="s">
        <v>7484</v>
      </c>
      <c r="C4656" s="697" t="s">
        <v>73</v>
      </c>
      <c r="D4656" s="734" t="s">
        <v>4197</v>
      </c>
      <c r="E4656" s="699">
        <v>6000</v>
      </c>
      <c r="F4656" s="697">
        <v>71984336</v>
      </c>
      <c r="G4656" s="734" t="s">
        <v>8858</v>
      </c>
      <c r="H4656" s="734" t="s">
        <v>1119</v>
      </c>
      <c r="I4656" s="734" t="s">
        <v>771</v>
      </c>
      <c r="J4656" s="867" t="s">
        <v>8653</v>
      </c>
      <c r="K4656" s="869">
        <v>1</v>
      </c>
      <c r="L4656" s="698">
        <v>5</v>
      </c>
      <c r="M4656" s="870">
        <v>26440.42</v>
      </c>
      <c r="N4656" s="868">
        <v>1</v>
      </c>
      <c r="O4656" s="698">
        <v>6</v>
      </c>
      <c r="P4656" s="700">
        <v>35920</v>
      </c>
      <c r="Q4656" s="121"/>
    </row>
    <row r="4657" spans="1:17" s="770" customFormat="1" ht="36">
      <c r="A4657" s="732" t="s">
        <v>18649</v>
      </c>
      <c r="B4657" s="693" t="s">
        <v>7484</v>
      </c>
      <c r="C4657" s="697" t="s">
        <v>73</v>
      </c>
      <c r="D4657" s="734" t="s">
        <v>7209</v>
      </c>
      <c r="E4657" s="699">
        <v>2000</v>
      </c>
      <c r="F4657" s="697" t="s">
        <v>8859</v>
      </c>
      <c r="G4657" s="734" t="s">
        <v>8860</v>
      </c>
      <c r="H4657" s="734" t="s">
        <v>1929</v>
      </c>
      <c r="I4657" s="734" t="s">
        <v>4117</v>
      </c>
      <c r="J4657" s="867" t="s">
        <v>8861</v>
      </c>
      <c r="K4657" s="869">
        <v>2</v>
      </c>
      <c r="L4657" s="698">
        <v>12</v>
      </c>
      <c r="M4657" s="870">
        <v>24495.97</v>
      </c>
      <c r="N4657" s="868">
        <v>1</v>
      </c>
      <c r="O4657" s="698">
        <v>1</v>
      </c>
      <c r="P4657" s="700">
        <v>2294.86</v>
      </c>
      <c r="Q4657" s="121"/>
    </row>
    <row r="4658" spans="1:17" s="770" customFormat="1" ht="24">
      <c r="A4658" s="732" t="s">
        <v>18649</v>
      </c>
      <c r="B4658" s="693" t="s">
        <v>7484</v>
      </c>
      <c r="C4658" s="697" t="s">
        <v>73</v>
      </c>
      <c r="D4658" s="734" t="s">
        <v>4197</v>
      </c>
      <c r="E4658" s="699">
        <v>8000</v>
      </c>
      <c r="F4658" s="697" t="s">
        <v>8862</v>
      </c>
      <c r="G4658" s="734" t="s">
        <v>8863</v>
      </c>
      <c r="H4658" s="734" t="s">
        <v>1119</v>
      </c>
      <c r="I4658" s="734" t="s">
        <v>771</v>
      </c>
      <c r="J4658" s="867" t="s">
        <v>8653</v>
      </c>
      <c r="K4658" s="869">
        <v>1</v>
      </c>
      <c r="L4658" s="698">
        <v>5</v>
      </c>
      <c r="M4658" s="870">
        <v>40093.89</v>
      </c>
      <c r="N4658" s="868">
        <v>1</v>
      </c>
      <c r="O4658" s="698">
        <v>6</v>
      </c>
      <c r="P4658" s="700">
        <v>47830</v>
      </c>
      <c r="Q4658" s="121"/>
    </row>
    <row r="4659" spans="1:17" s="770" customFormat="1" ht="48">
      <c r="A4659" s="732" t="s">
        <v>18649</v>
      </c>
      <c r="B4659" s="693" t="s">
        <v>7484</v>
      </c>
      <c r="C4659" s="697" t="s">
        <v>73</v>
      </c>
      <c r="D4659" s="734" t="s">
        <v>8864</v>
      </c>
      <c r="E4659" s="699">
        <v>2500</v>
      </c>
      <c r="F4659" s="697" t="s">
        <v>8865</v>
      </c>
      <c r="G4659" s="734" t="s">
        <v>8866</v>
      </c>
      <c r="H4659" s="734" t="s">
        <v>8867</v>
      </c>
      <c r="I4659" s="734" t="s">
        <v>782</v>
      </c>
      <c r="J4659" s="867" t="s">
        <v>8868</v>
      </c>
      <c r="K4659" s="869">
        <v>2</v>
      </c>
      <c r="L4659" s="698">
        <v>12</v>
      </c>
      <c r="M4659" s="870">
        <v>30581.41</v>
      </c>
      <c r="N4659" s="868">
        <v>1</v>
      </c>
      <c r="O4659" s="698">
        <v>6</v>
      </c>
      <c r="P4659" s="700">
        <v>15000</v>
      </c>
      <c r="Q4659" s="121"/>
    </row>
    <row r="4660" spans="1:17" s="770" customFormat="1" ht="24">
      <c r="A4660" s="732" t="s">
        <v>18649</v>
      </c>
      <c r="B4660" s="693" t="s">
        <v>7484</v>
      </c>
      <c r="C4660" s="697" t="s">
        <v>73</v>
      </c>
      <c r="D4660" s="734" t="s">
        <v>1688</v>
      </c>
      <c r="E4660" s="699">
        <v>8000</v>
      </c>
      <c r="F4660" s="697" t="s">
        <v>8869</v>
      </c>
      <c r="G4660" s="734" t="s">
        <v>8870</v>
      </c>
      <c r="H4660" s="734" t="s">
        <v>1119</v>
      </c>
      <c r="I4660" s="734" t="s">
        <v>771</v>
      </c>
      <c r="J4660" s="867" t="s">
        <v>8653</v>
      </c>
      <c r="K4660" s="869">
        <v>2</v>
      </c>
      <c r="L4660" s="698">
        <v>12</v>
      </c>
      <c r="M4660" s="870">
        <v>96013.34</v>
      </c>
      <c r="N4660" s="868">
        <v>1</v>
      </c>
      <c r="O4660" s="698">
        <v>1</v>
      </c>
      <c r="P4660" s="700">
        <v>8083.3399999999992</v>
      </c>
      <c r="Q4660" s="121"/>
    </row>
    <row r="4661" spans="1:17" s="770" customFormat="1" ht="24">
      <c r="A4661" s="732" t="s">
        <v>18649</v>
      </c>
      <c r="B4661" s="693" t="s">
        <v>7484</v>
      </c>
      <c r="C4661" s="697" t="s">
        <v>73</v>
      </c>
      <c r="D4661" s="734" t="s">
        <v>8871</v>
      </c>
      <c r="E4661" s="699">
        <v>3000</v>
      </c>
      <c r="F4661" s="697" t="s">
        <v>8872</v>
      </c>
      <c r="G4661" s="734" t="s">
        <v>8873</v>
      </c>
      <c r="H4661" s="734" t="s">
        <v>2051</v>
      </c>
      <c r="I4661" s="734" t="s">
        <v>802</v>
      </c>
      <c r="J4661" s="867" t="s">
        <v>6480</v>
      </c>
      <c r="K4661" s="869">
        <v>2</v>
      </c>
      <c r="L4661" s="698">
        <v>12</v>
      </c>
      <c r="M4661" s="870">
        <v>36100.199999999997</v>
      </c>
      <c r="N4661" s="868">
        <v>1</v>
      </c>
      <c r="O4661" s="698">
        <v>6</v>
      </c>
      <c r="P4661" s="700">
        <v>17850.41</v>
      </c>
      <c r="Q4661" s="121"/>
    </row>
    <row r="4662" spans="1:17" s="770" customFormat="1" ht="36">
      <c r="A4662" s="732" t="s">
        <v>18649</v>
      </c>
      <c r="B4662" s="693" t="s">
        <v>7484</v>
      </c>
      <c r="C4662" s="697" t="s">
        <v>73</v>
      </c>
      <c r="D4662" s="734" t="s">
        <v>8874</v>
      </c>
      <c r="E4662" s="699">
        <v>4000</v>
      </c>
      <c r="F4662" s="697" t="s">
        <v>8875</v>
      </c>
      <c r="G4662" s="734" t="s">
        <v>8876</v>
      </c>
      <c r="H4662" s="734" t="s">
        <v>1401</v>
      </c>
      <c r="I4662" s="734" t="s">
        <v>802</v>
      </c>
      <c r="J4662" s="867" t="s">
        <v>4326</v>
      </c>
      <c r="K4662" s="869">
        <v>1</v>
      </c>
      <c r="L4662" s="698">
        <v>3</v>
      </c>
      <c r="M4662" s="870">
        <v>11009.16</v>
      </c>
      <c r="N4662" s="868">
        <v>1</v>
      </c>
      <c r="O4662" s="698">
        <v>6</v>
      </c>
      <c r="P4662" s="700">
        <v>23830.560000000001</v>
      </c>
      <c r="Q4662" s="121"/>
    </row>
    <row r="4663" spans="1:17" s="770" customFormat="1" ht="84">
      <c r="A4663" s="732" t="s">
        <v>18649</v>
      </c>
      <c r="B4663" s="693" t="s">
        <v>7484</v>
      </c>
      <c r="C4663" s="697" t="s">
        <v>73</v>
      </c>
      <c r="D4663" s="734" t="s">
        <v>8877</v>
      </c>
      <c r="E4663" s="699">
        <v>12600</v>
      </c>
      <c r="F4663" s="697" t="s">
        <v>8878</v>
      </c>
      <c r="G4663" s="734" t="s">
        <v>8879</v>
      </c>
      <c r="H4663" s="734" t="s">
        <v>8612</v>
      </c>
      <c r="I4663" s="734" t="s">
        <v>771</v>
      </c>
      <c r="J4663" s="867" t="s">
        <v>3289</v>
      </c>
      <c r="K4663" s="869">
        <v>2</v>
      </c>
      <c r="L4663" s="698">
        <v>12</v>
      </c>
      <c r="M4663" s="870">
        <v>151044</v>
      </c>
      <c r="N4663" s="868">
        <v>1</v>
      </c>
      <c r="O4663" s="698">
        <v>6</v>
      </c>
      <c r="P4663" s="700">
        <v>75600</v>
      </c>
      <c r="Q4663" s="121"/>
    </row>
    <row r="4664" spans="1:17" s="770" customFormat="1" ht="36">
      <c r="A4664" s="732" t="s">
        <v>18649</v>
      </c>
      <c r="B4664" s="693" t="s">
        <v>7484</v>
      </c>
      <c r="C4664" s="697" t="s">
        <v>73</v>
      </c>
      <c r="D4664" s="734" t="s">
        <v>8880</v>
      </c>
      <c r="E4664" s="699">
        <v>11000</v>
      </c>
      <c r="F4664" s="697" t="s">
        <v>8881</v>
      </c>
      <c r="G4664" s="734" t="s">
        <v>8882</v>
      </c>
      <c r="H4664" s="734" t="s">
        <v>1119</v>
      </c>
      <c r="I4664" s="734" t="s">
        <v>771</v>
      </c>
      <c r="J4664" s="867" t="s">
        <v>8653</v>
      </c>
      <c r="K4664" s="869">
        <v>2</v>
      </c>
      <c r="L4664" s="698">
        <v>12</v>
      </c>
      <c r="M4664" s="870">
        <v>128073.03</v>
      </c>
      <c r="N4664" s="868">
        <v>1</v>
      </c>
      <c r="O4664" s="698">
        <v>6</v>
      </c>
      <c r="P4664" s="700">
        <v>65987.78</v>
      </c>
      <c r="Q4664" s="121"/>
    </row>
    <row r="4665" spans="1:17" s="770" customFormat="1" ht="24">
      <c r="A4665" s="732" t="s">
        <v>18649</v>
      </c>
      <c r="B4665" s="693" t="s">
        <v>7484</v>
      </c>
      <c r="C4665" s="697" t="s">
        <v>73</v>
      </c>
      <c r="D4665" s="734" t="s">
        <v>8883</v>
      </c>
      <c r="E4665" s="699">
        <v>10000</v>
      </c>
      <c r="F4665" s="697" t="s">
        <v>8884</v>
      </c>
      <c r="G4665" s="734" t="s">
        <v>8885</v>
      </c>
      <c r="H4665" s="734" t="s">
        <v>8886</v>
      </c>
      <c r="I4665" s="734" t="s">
        <v>771</v>
      </c>
      <c r="J4665" s="867" t="s">
        <v>8883</v>
      </c>
      <c r="K4665" s="869">
        <v>1</v>
      </c>
      <c r="L4665" s="698">
        <v>1</v>
      </c>
      <c r="M4665" s="870">
        <v>1666.67</v>
      </c>
      <c r="N4665" s="868">
        <v>1</v>
      </c>
      <c r="O4665" s="698">
        <v>6</v>
      </c>
      <c r="P4665" s="700">
        <v>60000</v>
      </c>
      <c r="Q4665" s="121"/>
    </row>
    <row r="4666" spans="1:17" s="770" customFormat="1" ht="24">
      <c r="A4666" s="732" t="s">
        <v>18649</v>
      </c>
      <c r="B4666" s="693" t="s">
        <v>7484</v>
      </c>
      <c r="C4666" s="697" t="s">
        <v>73</v>
      </c>
      <c r="D4666" s="734" t="s">
        <v>8709</v>
      </c>
      <c r="E4666" s="699">
        <v>3000</v>
      </c>
      <c r="F4666" s="697" t="s">
        <v>8887</v>
      </c>
      <c r="G4666" s="734" t="s">
        <v>8888</v>
      </c>
      <c r="H4666" s="734" t="s">
        <v>3913</v>
      </c>
      <c r="I4666" s="734" t="s">
        <v>771</v>
      </c>
      <c r="J4666" s="867" t="s">
        <v>3913</v>
      </c>
      <c r="K4666" s="869">
        <v>2</v>
      </c>
      <c r="L4666" s="698">
        <v>12</v>
      </c>
      <c r="M4666" s="870">
        <v>36578.949999999997</v>
      </c>
      <c r="N4666" s="868">
        <v>1</v>
      </c>
      <c r="O4666" s="698">
        <v>6</v>
      </c>
      <c r="P4666" s="700">
        <v>17996.87</v>
      </c>
      <c r="Q4666" s="121"/>
    </row>
    <row r="4667" spans="1:17" s="770" customFormat="1" ht="24">
      <c r="A4667" s="732" t="s">
        <v>18649</v>
      </c>
      <c r="B4667" s="693" t="s">
        <v>7484</v>
      </c>
      <c r="C4667" s="697" t="s">
        <v>73</v>
      </c>
      <c r="D4667" s="734" t="s">
        <v>8889</v>
      </c>
      <c r="E4667" s="699">
        <v>12500</v>
      </c>
      <c r="F4667" s="697" t="s">
        <v>8890</v>
      </c>
      <c r="G4667" s="734" t="s">
        <v>8891</v>
      </c>
      <c r="H4667" s="734" t="s">
        <v>8612</v>
      </c>
      <c r="I4667" s="734" t="s">
        <v>771</v>
      </c>
      <c r="J4667" s="867" t="s">
        <v>3289</v>
      </c>
      <c r="K4667" s="869">
        <v>2</v>
      </c>
      <c r="L4667" s="698">
        <v>12</v>
      </c>
      <c r="M4667" s="870">
        <v>146149.47</v>
      </c>
      <c r="N4667" s="868">
        <v>1</v>
      </c>
      <c r="O4667" s="698">
        <v>6</v>
      </c>
      <c r="P4667" s="700">
        <v>74253.47</v>
      </c>
      <c r="Q4667" s="121"/>
    </row>
    <row r="4668" spans="1:17" s="770" customFormat="1" ht="24">
      <c r="A4668" s="732" t="s">
        <v>18649</v>
      </c>
      <c r="B4668" s="693" t="s">
        <v>7484</v>
      </c>
      <c r="C4668" s="697" t="s">
        <v>73</v>
      </c>
      <c r="D4668" s="734" t="s">
        <v>4114</v>
      </c>
      <c r="E4668" s="699">
        <v>2500</v>
      </c>
      <c r="F4668" s="697" t="s">
        <v>8892</v>
      </c>
      <c r="G4668" s="734" t="s">
        <v>8893</v>
      </c>
      <c r="H4668" s="734" t="s">
        <v>5617</v>
      </c>
      <c r="I4668" s="734" t="s">
        <v>1031</v>
      </c>
      <c r="J4668" s="867" t="s">
        <v>4261</v>
      </c>
      <c r="K4668" s="869">
        <v>2</v>
      </c>
      <c r="L4668" s="698">
        <v>12</v>
      </c>
      <c r="M4668" s="870">
        <v>30067.89</v>
      </c>
      <c r="N4668" s="868">
        <v>1</v>
      </c>
      <c r="O4668" s="698">
        <v>6</v>
      </c>
      <c r="P4668" s="700">
        <v>14882.98</v>
      </c>
      <c r="Q4668" s="121"/>
    </row>
    <row r="4669" spans="1:17" s="770" customFormat="1" ht="36">
      <c r="A4669" s="732" t="s">
        <v>18649</v>
      </c>
      <c r="B4669" s="693" t="s">
        <v>7484</v>
      </c>
      <c r="C4669" s="697" t="s">
        <v>73</v>
      </c>
      <c r="D4669" s="734" t="s">
        <v>8668</v>
      </c>
      <c r="E4669" s="699">
        <v>7000</v>
      </c>
      <c r="F4669" s="697" t="s">
        <v>8894</v>
      </c>
      <c r="G4669" s="734" t="s">
        <v>8895</v>
      </c>
      <c r="H4669" s="734" t="s">
        <v>8671</v>
      </c>
      <c r="I4669" s="734" t="s">
        <v>802</v>
      </c>
      <c r="J4669" s="867" t="s">
        <v>8896</v>
      </c>
      <c r="K4669" s="869">
        <v>1</v>
      </c>
      <c r="L4669" s="698">
        <v>5</v>
      </c>
      <c r="M4669" s="870">
        <v>30847.71</v>
      </c>
      <c r="N4669" s="868">
        <v>1</v>
      </c>
      <c r="O4669" s="698">
        <v>6</v>
      </c>
      <c r="P4669" s="700">
        <v>41990.28</v>
      </c>
      <c r="Q4669" s="121"/>
    </row>
    <row r="4670" spans="1:17" s="770" customFormat="1" ht="24">
      <c r="A4670" s="732" t="s">
        <v>18649</v>
      </c>
      <c r="B4670" s="693" t="s">
        <v>7484</v>
      </c>
      <c r="C4670" s="697" t="s">
        <v>73</v>
      </c>
      <c r="D4670" s="734" t="s">
        <v>3289</v>
      </c>
      <c r="E4670" s="699">
        <v>12500</v>
      </c>
      <c r="F4670" s="697" t="s">
        <v>8897</v>
      </c>
      <c r="G4670" s="734" t="s">
        <v>8898</v>
      </c>
      <c r="H4670" s="734" t="s">
        <v>8612</v>
      </c>
      <c r="I4670" s="734" t="s">
        <v>771</v>
      </c>
      <c r="J4670" s="867" t="s">
        <v>3289</v>
      </c>
      <c r="K4670" s="869">
        <v>2</v>
      </c>
      <c r="L4670" s="698">
        <v>12</v>
      </c>
      <c r="M4670" s="870">
        <v>150227.6</v>
      </c>
      <c r="N4670" s="868">
        <v>1</v>
      </c>
      <c r="O4670" s="698">
        <v>6</v>
      </c>
      <c r="P4670" s="700">
        <v>74452.25</v>
      </c>
      <c r="Q4670" s="121"/>
    </row>
    <row r="4671" spans="1:17" s="770" customFormat="1" ht="24">
      <c r="A4671" s="732" t="s">
        <v>18649</v>
      </c>
      <c r="B4671" s="693" t="s">
        <v>7484</v>
      </c>
      <c r="C4671" s="697" t="s">
        <v>73</v>
      </c>
      <c r="D4671" s="734" t="s">
        <v>8899</v>
      </c>
      <c r="E4671" s="699">
        <v>7000</v>
      </c>
      <c r="F4671" s="697" t="s">
        <v>8900</v>
      </c>
      <c r="G4671" s="734" t="s">
        <v>8901</v>
      </c>
      <c r="H4671" s="734" t="s">
        <v>8902</v>
      </c>
      <c r="I4671" s="734" t="s">
        <v>771</v>
      </c>
      <c r="J4671" s="867" t="s">
        <v>8903</v>
      </c>
      <c r="K4671" s="869">
        <v>1</v>
      </c>
      <c r="L4671" s="698">
        <v>1</v>
      </c>
      <c r="M4671" s="870">
        <v>5133.33</v>
      </c>
      <c r="N4671" s="868">
        <v>1</v>
      </c>
      <c r="O4671" s="698">
        <v>6</v>
      </c>
      <c r="P4671" s="700">
        <v>41725.35</v>
      </c>
      <c r="Q4671" s="121"/>
    </row>
    <row r="4672" spans="1:17" s="770" customFormat="1" ht="48">
      <c r="A4672" s="732" t="s">
        <v>18649</v>
      </c>
      <c r="B4672" s="693" t="s">
        <v>7484</v>
      </c>
      <c r="C4672" s="697" t="s">
        <v>73</v>
      </c>
      <c r="D4672" s="734" t="s">
        <v>8904</v>
      </c>
      <c r="E4672" s="699">
        <v>12600</v>
      </c>
      <c r="F4672" s="697" t="s">
        <v>8905</v>
      </c>
      <c r="G4672" s="734" t="s">
        <v>8906</v>
      </c>
      <c r="H4672" s="734" t="s">
        <v>8612</v>
      </c>
      <c r="I4672" s="734" t="s">
        <v>771</v>
      </c>
      <c r="J4672" s="867" t="s">
        <v>3289</v>
      </c>
      <c r="K4672" s="869">
        <v>2</v>
      </c>
      <c r="L4672" s="698">
        <v>12</v>
      </c>
      <c r="M4672" s="870">
        <v>151800</v>
      </c>
      <c r="N4672" s="868">
        <v>1</v>
      </c>
      <c r="O4672" s="698">
        <v>6</v>
      </c>
      <c r="P4672" s="700">
        <v>75600</v>
      </c>
      <c r="Q4672" s="121"/>
    </row>
    <row r="4673" spans="1:17" s="770" customFormat="1" ht="36">
      <c r="A4673" s="732" t="s">
        <v>18649</v>
      </c>
      <c r="B4673" s="693" t="s">
        <v>7484</v>
      </c>
      <c r="C4673" s="697" t="s">
        <v>73</v>
      </c>
      <c r="D4673" s="734" t="s">
        <v>8907</v>
      </c>
      <c r="E4673" s="699">
        <v>4000</v>
      </c>
      <c r="F4673" s="697" t="s">
        <v>8908</v>
      </c>
      <c r="G4673" s="734" t="s">
        <v>8909</v>
      </c>
      <c r="H4673" s="734" t="s">
        <v>1119</v>
      </c>
      <c r="I4673" s="734" t="s">
        <v>8715</v>
      </c>
      <c r="J4673" s="867" t="s">
        <v>8653</v>
      </c>
      <c r="K4673" s="869">
        <v>1</v>
      </c>
      <c r="L4673" s="698">
        <v>3</v>
      </c>
      <c r="M4673" s="870">
        <v>10366.67</v>
      </c>
      <c r="N4673" s="868">
        <v>1</v>
      </c>
      <c r="O4673" s="698">
        <v>6</v>
      </c>
      <c r="P4673" s="700">
        <v>23993.61</v>
      </c>
      <c r="Q4673" s="121"/>
    </row>
    <row r="4674" spans="1:17" s="770" customFormat="1" ht="24">
      <c r="A4674" s="732" t="s">
        <v>18649</v>
      </c>
      <c r="B4674" s="693" t="s">
        <v>7484</v>
      </c>
      <c r="C4674" s="697" t="s">
        <v>73</v>
      </c>
      <c r="D4674" s="734" t="s">
        <v>8910</v>
      </c>
      <c r="E4674" s="699">
        <v>9000</v>
      </c>
      <c r="F4674" s="697" t="s">
        <v>8911</v>
      </c>
      <c r="G4674" s="734" t="s">
        <v>8912</v>
      </c>
      <c r="H4674" s="734" t="s">
        <v>2051</v>
      </c>
      <c r="I4674" s="734" t="s">
        <v>8680</v>
      </c>
      <c r="J4674" s="867" t="s">
        <v>8913</v>
      </c>
      <c r="K4674" s="869" t="s">
        <v>389</v>
      </c>
      <c r="L4674" s="698" t="s">
        <v>389</v>
      </c>
      <c r="M4674" s="870" t="s">
        <v>389</v>
      </c>
      <c r="N4674" s="868">
        <v>1</v>
      </c>
      <c r="O4674" s="698">
        <v>6</v>
      </c>
      <c r="P4674" s="700">
        <v>53700</v>
      </c>
      <c r="Q4674" s="121"/>
    </row>
    <row r="4675" spans="1:17" s="770" customFormat="1" ht="36">
      <c r="A4675" s="732" t="s">
        <v>18649</v>
      </c>
      <c r="B4675" s="693" t="s">
        <v>7484</v>
      </c>
      <c r="C4675" s="697" t="s">
        <v>73</v>
      </c>
      <c r="D4675" s="734" t="s">
        <v>8914</v>
      </c>
      <c r="E4675" s="699">
        <v>12500</v>
      </c>
      <c r="F4675" s="697" t="s">
        <v>8915</v>
      </c>
      <c r="G4675" s="734" t="s">
        <v>8914</v>
      </c>
      <c r="H4675" s="734" t="s">
        <v>1119</v>
      </c>
      <c r="I4675" s="734" t="s">
        <v>8652</v>
      </c>
      <c r="J4675" s="867" t="s">
        <v>8653</v>
      </c>
      <c r="K4675" s="869">
        <v>1</v>
      </c>
      <c r="L4675" s="698">
        <v>5</v>
      </c>
      <c r="M4675" s="870">
        <v>55288.72</v>
      </c>
      <c r="N4675" s="868">
        <v>1</v>
      </c>
      <c r="O4675" s="698">
        <v>6</v>
      </c>
      <c r="P4675" s="700">
        <v>74989.58</v>
      </c>
      <c r="Q4675" s="121"/>
    </row>
    <row r="4676" spans="1:17" s="770" customFormat="1" ht="24">
      <c r="A4676" s="732" t="s">
        <v>18649</v>
      </c>
      <c r="B4676" s="693" t="s">
        <v>7484</v>
      </c>
      <c r="C4676" s="697" t="s">
        <v>73</v>
      </c>
      <c r="D4676" s="734" t="s">
        <v>4185</v>
      </c>
      <c r="E4676" s="699">
        <v>3500</v>
      </c>
      <c r="F4676" s="697" t="s">
        <v>8916</v>
      </c>
      <c r="G4676" s="734" t="s">
        <v>8917</v>
      </c>
      <c r="H4676" s="734" t="s">
        <v>8918</v>
      </c>
      <c r="I4676" s="734" t="s">
        <v>1031</v>
      </c>
      <c r="J4676" s="867" t="s">
        <v>8918</v>
      </c>
      <c r="K4676" s="869">
        <v>2</v>
      </c>
      <c r="L4676" s="698">
        <v>12</v>
      </c>
      <c r="M4676" s="870">
        <v>42588.33</v>
      </c>
      <c r="N4676" s="868">
        <v>1</v>
      </c>
      <c r="O4676" s="698">
        <v>6</v>
      </c>
      <c r="P4676" s="700">
        <v>20988.34</v>
      </c>
      <c r="Q4676" s="121"/>
    </row>
    <row r="4677" spans="1:17" s="770" customFormat="1" ht="36">
      <c r="A4677" s="732" t="s">
        <v>18649</v>
      </c>
      <c r="B4677" s="693" t="s">
        <v>7484</v>
      </c>
      <c r="C4677" s="697" t="s">
        <v>73</v>
      </c>
      <c r="D4677" s="734" t="s">
        <v>8919</v>
      </c>
      <c r="E4677" s="699">
        <v>12500</v>
      </c>
      <c r="F4677" s="697" t="s">
        <v>8920</v>
      </c>
      <c r="G4677" s="734" t="s">
        <v>8921</v>
      </c>
      <c r="H4677" s="734" t="s">
        <v>1119</v>
      </c>
      <c r="I4677" s="734" t="s">
        <v>8652</v>
      </c>
      <c r="J4677" s="867" t="s">
        <v>8653</v>
      </c>
      <c r="K4677" s="869">
        <v>1</v>
      </c>
      <c r="L4677" s="698">
        <v>1</v>
      </c>
      <c r="M4677" s="870">
        <v>10833.33</v>
      </c>
      <c r="N4677" s="868">
        <v>1</v>
      </c>
      <c r="O4677" s="698">
        <v>6</v>
      </c>
      <c r="P4677" s="700">
        <v>75000</v>
      </c>
      <c r="Q4677" s="121"/>
    </row>
    <row r="4678" spans="1:17" s="770" customFormat="1" ht="48">
      <c r="A4678" s="732" t="s">
        <v>18649</v>
      </c>
      <c r="B4678" s="693" t="s">
        <v>7484</v>
      </c>
      <c r="C4678" s="697" t="s">
        <v>73</v>
      </c>
      <c r="D4678" s="734" t="s">
        <v>8922</v>
      </c>
      <c r="E4678" s="699">
        <v>5000</v>
      </c>
      <c r="F4678" s="697" t="s">
        <v>8923</v>
      </c>
      <c r="G4678" s="734" t="s">
        <v>8924</v>
      </c>
      <c r="H4678" s="734" t="s">
        <v>8925</v>
      </c>
      <c r="I4678" s="734" t="s">
        <v>802</v>
      </c>
      <c r="J4678" s="867" t="s">
        <v>8926</v>
      </c>
      <c r="K4678" s="869">
        <v>2</v>
      </c>
      <c r="L4678" s="698">
        <v>12</v>
      </c>
      <c r="M4678" s="870">
        <v>60664.22</v>
      </c>
      <c r="N4678" s="868">
        <v>1</v>
      </c>
      <c r="O4678" s="698">
        <v>6</v>
      </c>
      <c r="P4678" s="700">
        <v>29942.37</v>
      </c>
      <c r="Q4678" s="121"/>
    </row>
    <row r="4679" spans="1:17" s="770" customFormat="1" ht="24">
      <c r="A4679" s="732" t="s">
        <v>18649</v>
      </c>
      <c r="B4679" s="693" t="s">
        <v>7484</v>
      </c>
      <c r="C4679" s="697" t="s">
        <v>73</v>
      </c>
      <c r="D4679" s="734" t="s">
        <v>8756</v>
      </c>
      <c r="E4679" s="699">
        <v>3000</v>
      </c>
      <c r="F4679" s="697" t="s">
        <v>6318</v>
      </c>
      <c r="G4679" s="734" t="s">
        <v>6319</v>
      </c>
      <c r="H4679" s="734" t="s">
        <v>1119</v>
      </c>
      <c r="I4679" s="734" t="s">
        <v>771</v>
      </c>
      <c r="J4679" s="867" t="s">
        <v>8653</v>
      </c>
      <c r="K4679" s="869">
        <v>1</v>
      </c>
      <c r="L4679" s="698">
        <v>1</v>
      </c>
      <c r="M4679" s="870">
        <v>500</v>
      </c>
      <c r="N4679" s="868">
        <v>1</v>
      </c>
      <c r="O4679" s="698">
        <v>6</v>
      </c>
      <c r="P4679" s="700">
        <v>17980.41</v>
      </c>
      <c r="Q4679" s="121"/>
    </row>
    <row r="4680" spans="1:17" s="770" customFormat="1" ht="36">
      <c r="A4680" s="732" t="s">
        <v>18649</v>
      </c>
      <c r="B4680" s="693" t="s">
        <v>7484</v>
      </c>
      <c r="C4680" s="697" t="s">
        <v>73</v>
      </c>
      <c r="D4680" s="734" t="s">
        <v>8927</v>
      </c>
      <c r="E4680" s="699">
        <v>12500</v>
      </c>
      <c r="F4680" s="697" t="s">
        <v>8928</v>
      </c>
      <c r="G4680" s="734" t="s">
        <v>8929</v>
      </c>
      <c r="H4680" s="734" t="s">
        <v>888</v>
      </c>
      <c r="I4680" s="734" t="s">
        <v>771</v>
      </c>
      <c r="J4680" s="867" t="s">
        <v>4258</v>
      </c>
      <c r="K4680" s="869">
        <v>2</v>
      </c>
      <c r="L4680" s="698">
        <v>12</v>
      </c>
      <c r="M4680" s="870">
        <v>150222.39000000001</v>
      </c>
      <c r="N4680" s="868">
        <v>1</v>
      </c>
      <c r="O4680" s="698">
        <v>6</v>
      </c>
      <c r="P4680" s="700">
        <v>74801.22</v>
      </c>
      <c r="Q4680" s="121"/>
    </row>
    <row r="4681" spans="1:17" s="770" customFormat="1" ht="48">
      <c r="A4681" s="732" t="s">
        <v>18649</v>
      </c>
      <c r="B4681" s="693" t="s">
        <v>7484</v>
      </c>
      <c r="C4681" s="697" t="s">
        <v>73</v>
      </c>
      <c r="D4681" s="734" t="s">
        <v>8930</v>
      </c>
      <c r="E4681" s="699">
        <v>11500</v>
      </c>
      <c r="F4681" s="697" t="s">
        <v>8931</v>
      </c>
      <c r="G4681" s="734" t="s">
        <v>8932</v>
      </c>
      <c r="H4681" s="734" t="s">
        <v>8612</v>
      </c>
      <c r="I4681" s="734" t="s">
        <v>771</v>
      </c>
      <c r="J4681" s="867" t="s">
        <v>3289</v>
      </c>
      <c r="K4681" s="869">
        <v>2</v>
      </c>
      <c r="L4681" s="698">
        <v>12</v>
      </c>
      <c r="M4681" s="870">
        <v>138600</v>
      </c>
      <c r="N4681" s="868">
        <v>1</v>
      </c>
      <c r="O4681" s="698">
        <v>6</v>
      </c>
      <c r="P4681" s="700">
        <v>69000</v>
      </c>
      <c r="Q4681" s="121"/>
    </row>
    <row r="4682" spans="1:17" s="770" customFormat="1" ht="24">
      <c r="A4682" s="732" t="s">
        <v>18649</v>
      </c>
      <c r="B4682" s="693" t="s">
        <v>7484</v>
      </c>
      <c r="C4682" s="697" t="s">
        <v>73</v>
      </c>
      <c r="D4682" s="734" t="s">
        <v>8933</v>
      </c>
      <c r="E4682" s="699">
        <v>10500</v>
      </c>
      <c r="F4682" s="697" t="s">
        <v>8934</v>
      </c>
      <c r="G4682" s="734" t="s">
        <v>8935</v>
      </c>
      <c r="H4682" s="734" t="s">
        <v>8671</v>
      </c>
      <c r="I4682" s="734" t="s">
        <v>771</v>
      </c>
      <c r="J4682" s="867" t="s">
        <v>812</v>
      </c>
      <c r="K4682" s="869">
        <v>2</v>
      </c>
      <c r="L4682" s="698">
        <v>12</v>
      </c>
      <c r="M4682" s="870">
        <v>126584.68</v>
      </c>
      <c r="N4682" s="868">
        <v>1</v>
      </c>
      <c r="O4682" s="698">
        <v>6</v>
      </c>
      <c r="P4682" s="700">
        <v>10147.08</v>
      </c>
      <c r="Q4682" s="121"/>
    </row>
    <row r="4683" spans="1:17" s="770" customFormat="1" ht="36">
      <c r="A4683" s="732" t="s">
        <v>18649</v>
      </c>
      <c r="B4683" s="693" t="s">
        <v>7484</v>
      </c>
      <c r="C4683" s="697" t="s">
        <v>73</v>
      </c>
      <c r="D4683" s="734" t="s">
        <v>8936</v>
      </c>
      <c r="E4683" s="699">
        <v>9000</v>
      </c>
      <c r="F4683" s="697" t="s">
        <v>8937</v>
      </c>
      <c r="G4683" s="734" t="s">
        <v>8938</v>
      </c>
      <c r="H4683" s="734" t="s">
        <v>5617</v>
      </c>
      <c r="I4683" s="734" t="s">
        <v>8652</v>
      </c>
      <c r="J4683" s="867" t="s">
        <v>8649</v>
      </c>
      <c r="K4683" s="869">
        <v>1</v>
      </c>
      <c r="L4683" s="698">
        <v>4</v>
      </c>
      <c r="M4683" s="870">
        <v>30433.11</v>
      </c>
      <c r="N4683" s="868">
        <v>1</v>
      </c>
      <c r="O4683" s="698">
        <v>6</v>
      </c>
      <c r="P4683" s="700">
        <v>53909.36</v>
      </c>
      <c r="Q4683" s="121"/>
    </row>
    <row r="4684" spans="1:17" s="770" customFormat="1" ht="36">
      <c r="A4684" s="732" t="s">
        <v>18649</v>
      </c>
      <c r="B4684" s="693" t="s">
        <v>7484</v>
      </c>
      <c r="C4684" s="697" t="s">
        <v>73</v>
      </c>
      <c r="D4684" s="734" t="s">
        <v>8939</v>
      </c>
      <c r="E4684" s="699">
        <v>4500</v>
      </c>
      <c r="F4684" s="697" t="s">
        <v>8937</v>
      </c>
      <c r="G4684" s="734" t="s">
        <v>8938</v>
      </c>
      <c r="H4684" s="734" t="s">
        <v>5617</v>
      </c>
      <c r="I4684" s="734" t="s">
        <v>8652</v>
      </c>
      <c r="J4684" s="867" t="s">
        <v>8649</v>
      </c>
      <c r="K4684" s="869">
        <v>2</v>
      </c>
      <c r="L4684" s="698">
        <v>9</v>
      </c>
      <c r="M4684" s="870">
        <v>59554.090000000004</v>
      </c>
      <c r="N4684" s="868" t="s">
        <v>389</v>
      </c>
      <c r="O4684" s="698" t="s">
        <v>389</v>
      </c>
      <c r="P4684" s="700"/>
      <c r="Q4684" s="121"/>
    </row>
    <row r="4685" spans="1:17" s="770" customFormat="1" ht="36">
      <c r="A4685" s="732" t="s">
        <v>18649</v>
      </c>
      <c r="B4685" s="693" t="s">
        <v>7484</v>
      </c>
      <c r="C4685" s="697" t="s">
        <v>73</v>
      </c>
      <c r="D4685" s="734" t="s">
        <v>8940</v>
      </c>
      <c r="E4685" s="699">
        <v>12600</v>
      </c>
      <c r="F4685" s="697" t="s">
        <v>8941</v>
      </c>
      <c r="G4685" s="734" t="s">
        <v>8942</v>
      </c>
      <c r="H4685" s="734" t="s">
        <v>8612</v>
      </c>
      <c r="I4685" s="734" t="s">
        <v>771</v>
      </c>
      <c r="J4685" s="867" t="s">
        <v>3289</v>
      </c>
      <c r="K4685" s="869">
        <v>2</v>
      </c>
      <c r="L4685" s="698">
        <v>12</v>
      </c>
      <c r="M4685" s="870">
        <v>151800</v>
      </c>
      <c r="N4685" s="868">
        <v>1</v>
      </c>
      <c r="O4685" s="698">
        <v>6</v>
      </c>
      <c r="P4685" s="700">
        <v>75600</v>
      </c>
      <c r="Q4685" s="121"/>
    </row>
    <row r="4686" spans="1:17" s="770" customFormat="1" ht="24">
      <c r="A4686" s="732" t="s">
        <v>18649</v>
      </c>
      <c r="B4686" s="693" t="s">
        <v>7484</v>
      </c>
      <c r="C4686" s="697" t="s">
        <v>73</v>
      </c>
      <c r="D4686" s="734" t="s">
        <v>8943</v>
      </c>
      <c r="E4686" s="699">
        <v>11000</v>
      </c>
      <c r="F4686" s="697" t="s">
        <v>8944</v>
      </c>
      <c r="G4686" s="734" t="s">
        <v>8945</v>
      </c>
      <c r="H4686" s="734" t="s">
        <v>8612</v>
      </c>
      <c r="I4686" s="734" t="s">
        <v>771</v>
      </c>
      <c r="J4686" s="867" t="s">
        <v>3289</v>
      </c>
      <c r="K4686" s="869">
        <v>1</v>
      </c>
      <c r="L4686" s="698">
        <v>5</v>
      </c>
      <c r="M4686" s="870">
        <v>51261.32</v>
      </c>
      <c r="N4686" s="868">
        <v>1</v>
      </c>
      <c r="O4686" s="698">
        <v>6</v>
      </c>
      <c r="P4686" s="700">
        <v>65605.070000000007</v>
      </c>
      <c r="Q4686" s="121"/>
    </row>
    <row r="4687" spans="1:17" s="770" customFormat="1" ht="24">
      <c r="A4687" s="732" t="s">
        <v>18649</v>
      </c>
      <c r="B4687" s="693" t="s">
        <v>7484</v>
      </c>
      <c r="C4687" s="697" t="s">
        <v>73</v>
      </c>
      <c r="D4687" s="734" t="s">
        <v>8946</v>
      </c>
      <c r="E4687" s="699">
        <v>8000</v>
      </c>
      <c r="F4687" s="697" t="s">
        <v>8947</v>
      </c>
      <c r="G4687" s="734" t="s">
        <v>8948</v>
      </c>
      <c r="H4687" s="734" t="s">
        <v>1119</v>
      </c>
      <c r="I4687" s="734" t="s">
        <v>771</v>
      </c>
      <c r="J4687" s="867" t="s">
        <v>8653</v>
      </c>
      <c r="K4687" s="869">
        <v>2</v>
      </c>
      <c r="L4687" s="698">
        <v>12</v>
      </c>
      <c r="M4687" s="870">
        <v>92100.6</v>
      </c>
      <c r="N4687" s="868">
        <v>1</v>
      </c>
      <c r="O4687" s="698">
        <v>6</v>
      </c>
      <c r="P4687" s="700">
        <v>47682.78</v>
      </c>
      <c r="Q4687" s="121"/>
    </row>
    <row r="4688" spans="1:17" s="770" customFormat="1" ht="36">
      <c r="A4688" s="732" t="s">
        <v>18649</v>
      </c>
      <c r="B4688" s="693" t="s">
        <v>7484</v>
      </c>
      <c r="C4688" s="697" t="s">
        <v>73</v>
      </c>
      <c r="D4688" s="734" t="s">
        <v>8949</v>
      </c>
      <c r="E4688" s="699">
        <v>7500</v>
      </c>
      <c r="F4688" s="697" t="s">
        <v>8950</v>
      </c>
      <c r="G4688" s="734" t="s">
        <v>8951</v>
      </c>
      <c r="H4688" s="734" t="s">
        <v>1119</v>
      </c>
      <c r="I4688" s="734" t="s">
        <v>771</v>
      </c>
      <c r="J4688" s="867" t="s">
        <v>8653</v>
      </c>
      <c r="K4688" s="869">
        <v>1</v>
      </c>
      <c r="L4688" s="698">
        <v>3</v>
      </c>
      <c r="M4688" s="870">
        <v>19342.189999999999</v>
      </c>
      <c r="N4688" s="868">
        <v>1</v>
      </c>
      <c r="O4688" s="698">
        <v>6</v>
      </c>
      <c r="P4688" s="700">
        <v>44963.03</v>
      </c>
      <c r="Q4688" s="121"/>
    </row>
    <row r="4689" spans="1:17" s="770" customFormat="1" ht="24">
      <c r="A4689" s="732" t="s">
        <v>18649</v>
      </c>
      <c r="B4689" s="693" t="s">
        <v>7484</v>
      </c>
      <c r="C4689" s="697" t="s">
        <v>73</v>
      </c>
      <c r="D4689" s="734" t="s">
        <v>1688</v>
      </c>
      <c r="E4689" s="699">
        <v>9500</v>
      </c>
      <c r="F4689" s="697" t="s">
        <v>8952</v>
      </c>
      <c r="G4689" s="734" t="s">
        <v>8953</v>
      </c>
      <c r="H4689" s="734" t="s">
        <v>1119</v>
      </c>
      <c r="I4689" s="734" t="s">
        <v>8680</v>
      </c>
      <c r="J4689" s="867" t="s">
        <v>8653</v>
      </c>
      <c r="K4689" s="869">
        <v>1</v>
      </c>
      <c r="L4689" s="698">
        <v>4</v>
      </c>
      <c r="M4689" s="870">
        <v>32319.9</v>
      </c>
      <c r="N4689" s="868">
        <v>1</v>
      </c>
      <c r="O4689" s="698">
        <v>6</v>
      </c>
      <c r="P4689" s="700">
        <v>55874.52</v>
      </c>
      <c r="Q4689" s="121"/>
    </row>
    <row r="4690" spans="1:17" s="770" customFormat="1" ht="36">
      <c r="A4690" s="732" t="s">
        <v>18649</v>
      </c>
      <c r="B4690" s="693" t="s">
        <v>7484</v>
      </c>
      <c r="C4690" s="697" t="s">
        <v>73</v>
      </c>
      <c r="D4690" s="734" t="s">
        <v>8954</v>
      </c>
      <c r="E4690" s="699">
        <v>7000</v>
      </c>
      <c r="F4690" s="697" t="s">
        <v>8955</v>
      </c>
      <c r="G4690" s="734" t="s">
        <v>8956</v>
      </c>
      <c r="H4690" s="734" t="s">
        <v>8957</v>
      </c>
      <c r="I4690" s="734" t="s">
        <v>802</v>
      </c>
      <c r="J4690" s="867" t="s">
        <v>6650</v>
      </c>
      <c r="K4690" s="869">
        <v>2</v>
      </c>
      <c r="L4690" s="698">
        <v>11</v>
      </c>
      <c r="M4690" s="870">
        <v>73160.760000000009</v>
      </c>
      <c r="N4690" s="868" t="s">
        <v>389</v>
      </c>
      <c r="O4690" s="698" t="s">
        <v>389</v>
      </c>
      <c r="P4690" s="700"/>
      <c r="Q4690" s="121"/>
    </row>
    <row r="4691" spans="1:17" s="770" customFormat="1" ht="24">
      <c r="A4691" s="732" t="s">
        <v>18649</v>
      </c>
      <c r="B4691" s="693" t="s">
        <v>7484</v>
      </c>
      <c r="C4691" s="697" t="s">
        <v>73</v>
      </c>
      <c r="D4691" s="734" t="s">
        <v>8958</v>
      </c>
      <c r="E4691" s="699">
        <v>9500</v>
      </c>
      <c r="F4691" s="697" t="s">
        <v>8959</v>
      </c>
      <c r="G4691" s="734" t="s">
        <v>8960</v>
      </c>
      <c r="H4691" s="734" t="s">
        <v>1119</v>
      </c>
      <c r="I4691" s="734" t="s">
        <v>771</v>
      </c>
      <c r="J4691" s="867" t="s">
        <v>8653</v>
      </c>
      <c r="K4691" s="869">
        <v>2</v>
      </c>
      <c r="L4691" s="698">
        <v>12</v>
      </c>
      <c r="M4691" s="870">
        <v>114562.4</v>
      </c>
      <c r="N4691" s="868">
        <v>1</v>
      </c>
      <c r="O4691" s="698">
        <v>6</v>
      </c>
      <c r="P4691" s="700">
        <v>18164.780000000002</v>
      </c>
      <c r="Q4691" s="121"/>
    </row>
    <row r="4692" spans="1:17" s="770" customFormat="1" ht="24">
      <c r="A4692" s="732" t="s">
        <v>18649</v>
      </c>
      <c r="B4692" s="693" t="s">
        <v>7484</v>
      </c>
      <c r="C4692" s="697" t="s">
        <v>73</v>
      </c>
      <c r="D4692" s="734" t="s">
        <v>4185</v>
      </c>
      <c r="E4692" s="699">
        <v>3000</v>
      </c>
      <c r="F4692" s="697" t="s">
        <v>8961</v>
      </c>
      <c r="G4692" s="734" t="s">
        <v>8962</v>
      </c>
      <c r="H4692" s="734" t="s">
        <v>389</v>
      </c>
      <c r="I4692" s="734" t="s">
        <v>389</v>
      </c>
      <c r="J4692" s="867" t="s">
        <v>389</v>
      </c>
      <c r="K4692" s="869">
        <v>2</v>
      </c>
      <c r="L4692" s="698">
        <v>12</v>
      </c>
      <c r="M4692" s="870">
        <v>35479.5</v>
      </c>
      <c r="N4692" s="868">
        <v>1</v>
      </c>
      <c r="O4692" s="698">
        <v>6</v>
      </c>
      <c r="P4692" s="700">
        <v>18000</v>
      </c>
      <c r="Q4692" s="121"/>
    </row>
    <row r="4693" spans="1:17" s="770" customFormat="1" ht="24">
      <c r="A4693" s="732" t="s">
        <v>18649</v>
      </c>
      <c r="B4693" s="693" t="s">
        <v>7484</v>
      </c>
      <c r="C4693" s="697" t="s">
        <v>73</v>
      </c>
      <c r="D4693" s="734" t="s">
        <v>8963</v>
      </c>
      <c r="E4693" s="699">
        <v>11500</v>
      </c>
      <c r="F4693" s="697" t="s">
        <v>8964</v>
      </c>
      <c r="G4693" s="734" t="s">
        <v>8965</v>
      </c>
      <c r="H4693" s="734" t="s">
        <v>8612</v>
      </c>
      <c r="I4693" s="734" t="s">
        <v>771</v>
      </c>
      <c r="J4693" s="867" t="s">
        <v>3289</v>
      </c>
      <c r="K4693" s="869">
        <v>2</v>
      </c>
      <c r="L4693" s="698">
        <v>12</v>
      </c>
      <c r="M4693" s="870">
        <v>137678.29</v>
      </c>
      <c r="N4693" s="868">
        <v>1</v>
      </c>
      <c r="O4693" s="698">
        <v>6</v>
      </c>
      <c r="P4693" s="700">
        <v>68957.67</v>
      </c>
      <c r="Q4693" s="121"/>
    </row>
    <row r="4694" spans="1:17" s="770" customFormat="1" ht="24">
      <c r="A4694" s="732" t="s">
        <v>18649</v>
      </c>
      <c r="B4694" s="693" t="s">
        <v>7484</v>
      </c>
      <c r="C4694" s="697" t="s">
        <v>73</v>
      </c>
      <c r="D4694" s="734" t="s">
        <v>4114</v>
      </c>
      <c r="E4694" s="699">
        <v>3500</v>
      </c>
      <c r="F4694" s="697" t="s">
        <v>8966</v>
      </c>
      <c r="G4694" s="734" t="s">
        <v>8967</v>
      </c>
      <c r="H4694" s="734" t="s">
        <v>1929</v>
      </c>
      <c r="I4694" s="734" t="s">
        <v>389</v>
      </c>
      <c r="J4694" s="867" t="s">
        <v>389</v>
      </c>
      <c r="K4694" s="869">
        <v>2</v>
      </c>
      <c r="L4694" s="698">
        <v>12</v>
      </c>
      <c r="M4694" s="870">
        <v>42539.98</v>
      </c>
      <c r="N4694" s="868">
        <v>1</v>
      </c>
      <c r="O4694" s="698">
        <v>6</v>
      </c>
      <c r="P4694" s="700">
        <v>20993.19</v>
      </c>
      <c r="Q4694" s="121"/>
    </row>
    <row r="4695" spans="1:17" s="770" customFormat="1" ht="36">
      <c r="A4695" s="732" t="s">
        <v>18649</v>
      </c>
      <c r="B4695" s="693" t="s">
        <v>7484</v>
      </c>
      <c r="C4695" s="697" t="s">
        <v>73</v>
      </c>
      <c r="D4695" s="734" t="s">
        <v>8968</v>
      </c>
      <c r="E4695" s="699">
        <v>12000</v>
      </c>
      <c r="F4695" s="697" t="s">
        <v>8969</v>
      </c>
      <c r="G4695" s="734" t="s">
        <v>8970</v>
      </c>
      <c r="H4695" s="734" t="s">
        <v>5638</v>
      </c>
      <c r="I4695" s="734" t="s">
        <v>8680</v>
      </c>
      <c r="J4695" s="867" t="s">
        <v>5746</v>
      </c>
      <c r="K4695" s="869">
        <v>1</v>
      </c>
      <c r="L4695" s="698">
        <v>2</v>
      </c>
      <c r="M4695" s="870">
        <v>21200</v>
      </c>
      <c r="N4695" s="868">
        <v>1</v>
      </c>
      <c r="O4695" s="698">
        <v>6</v>
      </c>
      <c r="P4695" s="700">
        <v>71976.66</v>
      </c>
      <c r="Q4695" s="121"/>
    </row>
    <row r="4696" spans="1:17" s="770" customFormat="1" ht="24">
      <c r="A4696" s="732" t="s">
        <v>18649</v>
      </c>
      <c r="B4696" s="693" t="s">
        <v>7484</v>
      </c>
      <c r="C4696" s="697" t="s">
        <v>73</v>
      </c>
      <c r="D4696" s="734" t="s">
        <v>8971</v>
      </c>
      <c r="E4696" s="699">
        <v>12500</v>
      </c>
      <c r="F4696" s="697" t="s">
        <v>8972</v>
      </c>
      <c r="G4696" s="734" t="s">
        <v>8973</v>
      </c>
      <c r="H4696" s="734" t="s">
        <v>2051</v>
      </c>
      <c r="I4696" s="734" t="s">
        <v>8680</v>
      </c>
      <c r="J4696" s="867" t="s">
        <v>825</v>
      </c>
      <c r="K4696" s="869">
        <v>1</v>
      </c>
      <c r="L4696" s="698">
        <v>5</v>
      </c>
      <c r="M4696" s="870">
        <v>57560.45</v>
      </c>
      <c r="N4696" s="868">
        <v>1</v>
      </c>
      <c r="O4696" s="698">
        <v>6</v>
      </c>
      <c r="P4696" s="700">
        <v>73546.83</v>
      </c>
      <c r="Q4696" s="121"/>
    </row>
    <row r="4697" spans="1:17" s="770" customFormat="1" ht="24">
      <c r="A4697" s="732" t="s">
        <v>18649</v>
      </c>
      <c r="B4697" s="693" t="s">
        <v>7484</v>
      </c>
      <c r="C4697" s="697" t="s">
        <v>73</v>
      </c>
      <c r="D4697" s="734" t="s">
        <v>8974</v>
      </c>
      <c r="E4697" s="699">
        <v>12600</v>
      </c>
      <c r="F4697" s="697" t="s">
        <v>8975</v>
      </c>
      <c r="G4697" s="734" t="s">
        <v>8976</v>
      </c>
      <c r="H4697" s="734" t="s">
        <v>8612</v>
      </c>
      <c r="I4697" s="734" t="s">
        <v>771</v>
      </c>
      <c r="J4697" s="867" t="s">
        <v>3289</v>
      </c>
      <c r="K4697" s="869">
        <v>2</v>
      </c>
      <c r="L4697" s="698">
        <v>12</v>
      </c>
      <c r="M4697" s="870">
        <v>151800</v>
      </c>
      <c r="N4697" s="868">
        <v>1</v>
      </c>
      <c r="O4697" s="698">
        <v>6</v>
      </c>
      <c r="P4697" s="700">
        <v>75600</v>
      </c>
      <c r="Q4697" s="121"/>
    </row>
    <row r="4698" spans="1:17" s="770" customFormat="1" ht="48">
      <c r="A4698" s="732" t="s">
        <v>18649</v>
      </c>
      <c r="B4698" s="693" t="s">
        <v>7484</v>
      </c>
      <c r="C4698" s="697" t="s">
        <v>73</v>
      </c>
      <c r="D4698" s="734" t="s">
        <v>8977</v>
      </c>
      <c r="E4698" s="699">
        <v>12500</v>
      </c>
      <c r="F4698" s="697" t="s">
        <v>8978</v>
      </c>
      <c r="G4698" s="734" t="s">
        <v>8979</v>
      </c>
      <c r="H4698" s="734" t="s">
        <v>8612</v>
      </c>
      <c r="I4698" s="734" t="s">
        <v>771</v>
      </c>
      <c r="J4698" s="867" t="s">
        <v>3289</v>
      </c>
      <c r="K4698" s="869">
        <v>1</v>
      </c>
      <c r="L4698" s="698">
        <v>1</v>
      </c>
      <c r="M4698" s="870">
        <v>12083.33</v>
      </c>
      <c r="N4698" s="868">
        <v>1</v>
      </c>
      <c r="O4698" s="698">
        <v>6</v>
      </c>
      <c r="P4698" s="700">
        <v>75000</v>
      </c>
      <c r="Q4698" s="121"/>
    </row>
    <row r="4699" spans="1:17" s="770" customFormat="1" ht="48">
      <c r="A4699" s="732" t="s">
        <v>18649</v>
      </c>
      <c r="B4699" s="693" t="s">
        <v>7484</v>
      </c>
      <c r="C4699" s="697" t="s">
        <v>73</v>
      </c>
      <c r="D4699" s="734" t="s">
        <v>8977</v>
      </c>
      <c r="E4699" s="699">
        <v>11500</v>
      </c>
      <c r="F4699" s="697" t="s">
        <v>8978</v>
      </c>
      <c r="G4699" s="734" t="s">
        <v>8979</v>
      </c>
      <c r="H4699" s="734" t="s">
        <v>8612</v>
      </c>
      <c r="I4699" s="734" t="s">
        <v>771</v>
      </c>
      <c r="J4699" s="867" t="s">
        <v>3289</v>
      </c>
      <c r="K4699" s="869">
        <v>2</v>
      </c>
      <c r="L4699" s="698">
        <v>11</v>
      </c>
      <c r="M4699" s="870">
        <v>155933.34</v>
      </c>
      <c r="N4699" s="868" t="s">
        <v>389</v>
      </c>
      <c r="O4699" s="698" t="s">
        <v>389</v>
      </c>
      <c r="P4699" s="700"/>
      <c r="Q4699" s="121"/>
    </row>
    <row r="4700" spans="1:17" s="770" customFormat="1" ht="36">
      <c r="A4700" s="732" t="s">
        <v>18649</v>
      </c>
      <c r="B4700" s="693" t="s">
        <v>7484</v>
      </c>
      <c r="C4700" s="697" t="s">
        <v>73</v>
      </c>
      <c r="D4700" s="734" t="s">
        <v>8980</v>
      </c>
      <c r="E4700" s="699">
        <v>5000</v>
      </c>
      <c r="F4700" s="697" t="s">
        <v>8981</v>
      </c>
      <c r="G4700" s="734" t="s">
        <v>8982</v>
      </c>
      <c r="H4700" s="734" t="s">
        <v>3913</v>
      </c>
      <c r="I4700" s="734" t="s">
        <v>8983</v>
      </c>
      <c r="J4700" s="867" t="s">
        <v>389</v>
      </c>
      <c r="K4700" s="869">
        <v>1</v>
      </c>
      <c r="L4700" s="698">
        <v>5</v>
      </c>
      <c r="M4700" s="870">
        <v>25286.45</v>
      </c>
      <c r="N4700" s="868">
        <v>1</v>
      </c>
      <c r="O4700" s="698">
        <v>6</v>
      </c>
      <c r="P4700" s="700">
        <v>29952.42</v>
      </c>
      <c r="Q4700" s="121"/>
    </row>
    <row r="4701" spans="1:17" s="770" customFormat="1" ht="36">
      <c r="A4701" s="732" t="s">
        <v>18649</v>
      </c>
      <c r="B4701" s="693" t="s">
        <v>7484</v>
      </c>
      <c r="C4701" s="697" t="s">
        <v>73</v>
      </c>
      <c r="D4701" s="734" t="s">
        <v>8759</v>
      </c>
      <c r="E4701" s="699">
        <v>7500</v>
      </c>
      <c r="F4701" s="697" t="s">
        <v>8984</v>
      </c>
      <c r="G4701" s="734" t="s">
        <v>8985</v>
      </c>
      <c r="H4701" s="734" t="s">
        <v>8742</v>
      </c>
      <c r="I4701" s="734" t="s">
        <v>802</v>
      </c>
      <c r="J4701" s="867" t="s">
        <v>8743</v>
      </c>
      <c r="K4701" s="869">
        <v>2</v>
      </c>
      <c r="L4701" s="698">
        <v>11</v>
      </c>
      <c r="M4701" s="870">
        <v>78600</v>
      </c>
      <c r="N4701" s="868">
        <v>1</v>
      </c>
      <c r="O4701" s="698">
        <v>6</v>
      </c>
      <c r="P4701" s="700">
        <v>45000</v>
      </c>
      <c r="Q4701" s="121"/>
    </row>
    <row r="4702" spans="1:17" s="770" customFormat="1" ht="24">
      <c r="A4702" s="732" t="s">
        <v>18649</v>
      </c>
      <c r="B4702" s="693" t="s">
        <v>7484</v>
      </c>
      <c r="C4702" s="697" t="s">
        <v>73</v>
      </c>
      <c r="D4702" s="734" t="s">
        <v>8696</v>
      </c>
      <c r="E4702" s="699">
        <v>12500</v>
      </c>
      <c r="F4702" s="697" t="s">
        <v>8986</v>
      </c>
      <c r="G4702" s="734" t="s">
        <v>8987</v>
      </c>
      <c r="H4702" s="734" t="s">
        <v>1119</v>
      </c>
      <c r="I4702" s="734" t="s">
        <v>771</v>
      </c>
      <c r="J4702" s="867" t="s">
        <v>8653</v>
      </c>
      <c r="K4702" s="869">
        <v>2</v>
      </c>
      <c r="L4702" s="698">
        <v>12</v>
      </c>
      <c r="M4702" s="870">
        <v>146644.74</v>
      </c>
      <c r="N4702" s="868">
        <v>1</v>
      </c>
      <c r="O4702" s="698">
        <v>6</v>
      </c>
      <c r="P4702" s="700">
        <v>73413.19</v>
      </c>
      <c r="Q4702" s="121"/>
    </row>
    <row r="4703" spans="1:17" s="770" customFormat="1" ht="24">
      <c r="A4703" s="732" t="s">
        <v>18649</v>
      </c>
      <c r="B4703" s="693" t="s">
        <v>7484</v>
      </c>
      <c r="C4703" s="697" t="s">
        <v>73</v>
      </c>
      <c r="D4703" s="734" t="s">
        <v>8988</v>
      </c>
      <c r="E4703" s="699">
        <v>12600</v>
      </c>
      <c r="F4703" s="697" t="s">
        <v>8989</v>
      </c>
      <c r="G4703" s="734" t="s">
        <v>8990</v>
      </c>
      <c r="H4703" s="734" t="s">
        <v>8612</v>
      </c>
      <c r="I4703" s="734" t="s">
        <v>771</v>
      </c>
      <c r="J4703" s="867" t="s">
        <v>3289</v>
      </c>
      <c r="K4703" s="869">
        <v>1</v>
      </c>
      <c r="L4703" s="698">
        <v>3</v>
      </c>
      <c r="M4703" s="870">
        <v>34307.75</v>
      </c>
      <c r="N4703" s="868">
        <v>1</v>
      </c>
      <c r="O4703" s="698">
        <v>6</v>
      </c>
      <c r="P4703" s="700">
        <v>75600</v>
      </c>
      <c r="Q4703" s="121"/>
    </row>
    <row r="4704" spans="1:17" s="770" customFormat="1" ht="24">
      <c r="A4704" s="732" t="s">
        <v>18649</v>
      </c>
      <c r="B4704" s="693" t="s">
        <v>7484</v>
      </c>
      <c r="C4704" s="697" t="s">
        <v>73</v>
      </c>
      <c r="D4704" s="734" t="s">
        <v>8988</v>
      </c>
      <c r="E4704" s="699">
        <v>11000</v>
      </c>
      <c r="F4704" s="697" t="s">
        <v>8989</v>
      </c>
      <c r="G4704" s="734" t="s">
        <v>8990</v>
      </c>
      <c r="H4704" s="734" t="s">
        <v>8612</v>
      </c>
      <c r="I4704" s="734" t="s">
        <v>771</v>
      </c>
      <c r="J4704" s="867" t="s">
        <v>3289</v>
      </c>
      <c r="K4704" s="869">
        <v>2</v>
      </c>
      <c r="L4704" s="698">
        <v>10</v>
      </c>
      <c r="M4704" s="870">
        <v>122125</v>
      </c>
      <c r="N4704" s="868" t="s">
        <v>389</v>
      </c>
      <c r="O4704" s="698" t="s">
        <v>389</v>
      </c>
      <c r="P4704" s="700"/>
      <c r="Q4704" s="121"/>
    </row>
    <row r="4705" spans="1:17" s="770" customFormat="1" ht="24">
      <c r="A4705" s="732" t="s">
        <v>18649</v>
      </c>
      <c r="B4705" s="693" t="s">
        <v>7484</v>
      </c>
      <c r="C4705" s="697" t="s">
        <v>73</v>
      </c>
      <c r="D4705" s="734" t="s">
        <v>8991</v>
      </c>
      <c r="E4705" s="699">
        <v>9500</v>
      </c>
      <c r="F4705" s="697" t="s">
        <v>8992</v>
      </c>
      <c r="G4705" s="734" t="s">
        <v>8993</v>
      </c>
      <c r="H4705" s="734" t="s">
        <v>2051</v>
      </c>
      <c r="I4705" s="734" t="s">
        <v>771</v>
      </c>
      <c r="J4705" s="867" t="s">
        <v>825</v>
      </c>
      <c r="K4705" s="869">
        <v>2</v>
      </c>
      <c r="L4705" s="698">
        <v>12</v>
      </c>
      <c r="M4705" s="870">
        <v>113816.9</v>
      </c>
      <c r="N4705" s="868">
        <v>1</v>
      </c>
      <c r="O4705" s="698">
        <v>6</v>
      </c>
      <c r="P4705" s="700">
        <v>56664.2</v>
      </c>
      <c r="Q4705" s="121"/>
    </row>
    <row r="4706" spans="1:17" s="770" customFormat="1" ht="48">
      <c r="A4706" s="732" t="s">
        <v>18649</v>
      </c>
      <c r="B4706" s="693" t="s">
        <v>7484</v>
      </c>
      <c r="C4706" s="697" t="s">
        <v>73</v>
      </c>
      <c r="D4706" s="734" t="s">
        <v>8994</v>
      </c>
      <c r="E4706" s="699">
        <v>12600</v>
      </c>
      <c r="F4706" s="697" t="s">
        <v>8995</v>
      </c>
      <c r="G4706" s="734" t="s">
        <v>8996</v>
      </c>
      <c r="H4706" s="734" t="s">
        <v>8612</v>
      </c>
      <c r="I4706" s="734" t="s">
        <v>771</v>
      </c>
      <c r="J4706" s="867" t="s">
        <v>3289</v>
      </c>
      <c r="K4706" s="869">
        <v>2</v>
      </c>
      <c r="L4706" s="698">
        <v>12</v>
      </c>
      <c r="M4706" s="870">
        <v>151800</v>
      </c>
      <c r="N4706" s="868">
        <v>1</v>
      </c>
      <c r="O4706" s="698">
        <v>6</v>
      </c>
      <c r="P4706" s="700">
        <v>75600</v>
      </c>
      <c r="Q4706" s="121"/>
    </row>
    <row r="4707" spans="1:17" s="770" customFormat="1" ht="24">
      <c r="A4707" s="732" t="s">
        <v>18649</v>
      </c>
      <c r="B4707" s="693" t="s">
        <v>7484</v>
      </c>
      <c r="C4707" s="697" t="s">
        <v>73</v>
      </c>
      <c r="D4707" s="734" t="s">
        <v>8997</v>
      </c>
      <c r="E4707" s="699">
        <v>5000</v>
      </c>
      <c r="F4707" s="697" t="s">
        <v>8998</v>
      </c>
      <c r="G4707" s="734" t="s">
        <v>8999</v>
      </c>
      <c r="H4707" s="734" t="s">
        <v>2051</v>
      </c>
      <c r="I4707" s="734" t="s">
        <v>771</v>
      </c>
      <c r="J4707" s="867" t="s">
        <v>825</v>
      </c>
      <c r="K4707" s="869">
        <v>2</v>
      </c>
      <c r="L4707" s="698">
        <v>12</v>
      </c>
      <c r="M4707" s="870">
        <v>56983.33</v>
      </c>
      <c r="N4707" s="868">
        <v>1</v>
      </c>
      <c r="O4707" s="698">
        <v>6</v>
      </c>
      <c r="P4707" s="700">
        <v>11869.78</v>
      </c>
      <c r="Q4707" s="121"/>
    </row>
    <row r="4708" spans="1:17" s="770" customFormat="1" ht="36">
      <c r="A4708" s="732" t="s">
        <v>18649</v>
      </c>
      <c r="B4708" s="693" t="s">
        <v>7484</v>
      </c>
      <c r="C4708" s="697" t="s">
        <v>73</v>
      </c>
      <c r="D4708" s="734" t="s">
        <v>9000</v>
      </c>
      <c r="E4708" s="699">
        <v>3000</v>
      </c>
      <c r="F4708" s="697" t="s">
        <v>9001</v>
      </c>
      <c r="G4708" s="734" t="s">
        <v>9002</v>
      </c>
      <c r="H4708" s="734" t="s">
        <v>9003</v>
      </c>
      <c r="I4708" s="734" t="s">
        <v>4117</v>
      </c>
      <c r="J4708" s="867" t="s">
        <v>9003</v>
      </c>
      <c r="K4708" s="869">
        <v>2</v>
      </c>
      <c r="L4708" s="698">
        <v>12</v>
      </c>
      <c r="M4708" s="870">
        <v>36692.720000000001</v>
      </c>
      <c r="N4708" s="868">
        <v>1</v>
      </c>
      <c r="O4708" s="698">
        <v>6</v>
      </c>
      <c r="P4708" s="700">
        <v>17995.21</v>
      </c>
      <c r="Q4708" s="121"/>
    </row>
    <row r="4709" spans="1:17" s="770" customFormat="1" ht="24">
      <c r="A4709" s="732" t="s">
        <v>18649</v>
      </c>
      <c r="B4709" s="693" t="s">
        <v>7484</v>
      </c>
      <c r="C4709" s="697" t="s">
        <v>73</v>
      </c>
      <c r="D4709" s="734" t="s">
        <v>9004</v>
      </c>
      <c r="E4709" s="699">
        <v>7000</v>
      </c>
      <c r="F4709" s="697" t="s">
        <v>9005</v>
      </c>
      <c r="G4709" s="734" t="s">
        <v>9006</v>
      </c>
      <c r="H4709" s="734" t="s">
        <v>9007</v>
      </c>
      <c r="I4709" s="734" t="s">
        <v>771</v>
      </c>
      <c r="J4709" s="867" t="s">
        <v>2052</v>
      </c>
      <c r="K4709" s="869">
        <v>2</v>
      </c>
      <c r="L4709" s="698">
        <v>8</v>
      </c>
      <c r="M4709" s="870">
        <v>61020.639999999999</v>
      </c>
      <c r="N4709" s="868" t="s">
        <v>389</v>
      </c>
      <c r="O4709" s="698" t="s">
        <v>389</v>
      </c>
      <c r="P4709" s="700"/>
      <c r="Q4709" s="121"/>
    </row>
    <row r="4710" spans="1:17" s="770" customFormat="1" ht="24">
      <c r="A4710" s="732" t="s">
        <v>18649</v>
      </c>
      <c r="B4710" s="693" t="s">
        <v>7484</v>
      </c>
      <c r="C4710" s="697" t="s">
        <v>73</v>
      </c>
      <c r="D4710" s="734" t="s">
        <v>9008</v>
      </c>
      <c r="E4710" s="699">
        <v>12600</v>
      </c>
      <c r="F4710" s="697" t="s">
        <v>9009</v>
      </c>
      <c r="G4710" s="734" t="s">
        <v>9010</v>
      </c>
      <c r="H4710" s="734" t="s">
        <v>1119</v>
      </c>
      <c r="I4710" s="734" t="s">
        <v>8680</v>
      </c>
      <c r="J4710" s="867" t="s">
        <v>8653</v>
      </c>
      <c r="K4710" s="869">
        <v>2</v>
      </c>
      <c r="L4710" s="698">
        <v>9</v>
      </c>
      <c r="M4710" s="870">
        <v>128470</v>
      </c>
      <c r="N4710" s="868" t="s">
        <v>389</v>
      </c>
      <c r="O4710" s="698" t="s">
        <v>389</v>
      </c>
      <c r="P4710" s="700"/>
      <c r="Q4710" s="121"/>
    </row>
    <row r="4711" spans="1:17" s="770" customFormat="1" ht="24">
      <c r="A4711" s="732" t="s">
        <v>18649</v>
      </c>
      <c r="B4711" s="693" t="s">
        <v>7484</v>
      </c>
      <c r="C4711" s="697" t="s">
        <v>73</v>
      </c>
      <c r="D4711" s="734" t="s">
        <v>8753</v>
      </c>
      <c r="E4711" s="699">
        <v>12500</v>
      </c>
      <c r="F4711" s="697" t="s">
        <v>8256</v>
      </c>
      <c r="G4711" s="734" t="s">
        <v>9011</v>
      </c>
      <c r="H4711" s="734" t="s">
        <v>1119</v>
      </c>
      <c r="I4711" s="734" t="s">
        <v>8680</v>
      </c>
      <c r="J4711" s="867" t="s">
        <v>8653</v>
      </c>
      <c r="K4711" s="869">
        <v>1</v>
      </c>
      <c r="L4711" s="698">
        <v>2</v>
      </c>
      <c r="M4711" s="870">
        <v>14166.67</v>
      </c>
      <c r="N4711" s="868">
        <v>1</v>
      </c>
      <c r="O4711" s="698">
        <v>6</v>
      </c>
      <c r="P4711" s="700">
        <v>75000</v>
      </c>
      <c r="Q4711" s="121"/>
    </row>
    <row r="4712" spans="1:17" s="770" customFormat="1" ht="24">
      <c r="A4712" s="732" t="s">
        <v>18649</v>
      </c>
      <c r="B4712" s="693" t="s">
        <v>7484</v>
      </c>
      <c r="C4712" s="697" t="s">
        <v>73</v>
      </c>
      <c r="D4712" s="734" t="s">
        <v>4197</v>
      </c>
      <c r="E4712" s="699">
        <v>8000</v>
      </c>
      <c r="F4712" s="697" t="s">
        <v>9012</v>
      </c>
      <c r="G4712" s="734" t="s">
        <v>9013</v>
      </c>
      <c r="H4712" s="734" t="s">
        <v>1119</v>
      </c>
      <c r="I4712" s="734" t="s">
        <v>771</v>
      </c>
      <c r="J4712" s="867" t="s">
        <v>8653</v>
      </c>
      <c r="K4712" s="869">
        <v>2</v>
      </c>
      <c r="L4712" s="698">
        <v>12</v>
      </c>
      <c r="M4712" s="870">
        <v>96061.1</v>
      </c>
      <c r="N4712" s="868">
        <v>1</v>
      </c>
      <c r="O4712" s="698">
        <v>6</v>
      </c>
      <c r="P4712" s="700">
        <v>47885</v>
      </c>
      <c r="Q4712" s="121"/>
    </row>
    <row r="4713" spans="1:17" s="770" customFormat="1" ht="36">
      <c r="A4713" s="732" t="s">
        <v>18649</v>
      </c>
      <c r="B4713" s="693" t="s">
        <v>7484</v>
      </c>
      <c r="C4713" s="697" t="s">
        <v>73</v>
      </c>
      <c r="D4713" s="734" t="s">
        <v>9014</v>
      </c>
      <c r="E4713" s="699">
        <v>5500</v>
      </c>
      <c r="F4713" s="697" t="s">
        <v>9015</v>
      </c>
      <c r="G4713" s="734" t="s">
        <v>9016</v>
      </c>
      <c r="H4713" s="734" t="s">
        <v>1119</v>
      </c>
      <c r="I4713" s="734" t="s">
        <v>771</v>
      </c>
      <c r="J4713" s="867" t="s">
        <v>8653</v>
      </c>
      <c r="K4713" s="869">
        <v>1</v>
      </c>
      <c r="L4713" s="698">
        <v>6</v>
      </c>
      <c r="M4713" s="870">
        <v>36162.68</v>
      </c>
      <c r="N4713" s="868" t="s">
        <v>389</v>
      </c>
      <c r="O4713" s="698" t="s">
        <v>389</v>
      </c>
      <c r="P4713" s="700"/>
      <c r="Q4713" s="121"/>
    </row>
    <row r="4714" spans="1:17" s="770" customFormat="1" ht="24">
      <c r="A4714" s="732" t="s">
        <v>18649</v>
      </c>
      <c r="B4714" s="693" t="s">
        <v>7484</v>
      </c>
      <c r="C4714" s="697" t="s">
        <v>73</v>
      </c>
      <c r="D4714" s="734" t="s">
        <v>8696</v>
      </c>
      <c r="E4714" s="699">
        <v>12500</v>
      </c>
      <c r="F4714" s="697" t="s">
        <v>9017</v>
      </c>
      <c r="G4714" s="734" t="s">
        <v>9018</v>
      </c>
      <c r="H4714" s="734" t="s">
        <v>1119</v>
      </c>
      <c r="I4714" s="734" t="s">
        <v>771</v>
      </c>
      <c r="J4714" s="867" t="s">
        <v>8653</v>
      </c>
      <c r="K4714" s="869">
        <v>2</v>
      </c>
      <c r="L4714" s="698">
        <v>12</v>
      </c>
      <c r="M4714" s="870">
        <v>149715.47</v>
      </c>
      <c r="N4714" s="868">
        <v>1</v>
      </c>
      <c r="O4714" s="698">
        <v>6</v>
      </c>
      <c r="P4714" s="700">
        <v>74224.820000000007</v>
      </c>
      <c r="Q4714" s="121"/>
    </row>
    <row r="4715" spans="1:17" s="770" customFormat="1" ht="36">
      <c r="A4715" s="732" t="s">
        <v>18649</v>
      </c>
      <c r="B4715" s="693" t="s">
        <v>7484</v>
      </c>
      <c r="C4715" s="697" t="s">
        <v>73</v>
      </c>
      <c r="D4715" s="734" t="s">
        <v>9019</v>
      </c>
      <c r="E4715" s="699">
        <v>6000</v>
      </c>
      <c r="F4715" s="697" t="s">
        <v>9020</v>
      </c>
      <c r="G4715" s="734" t="s">
        <v>9021</v>
      </c>
      <c r="H4715" s="734" t="s">
        <v>4367</v>
      </c>
      <c r="I4715" s="734" t="s">
        <v>802</v>
      </c>
      <c r="J4715" s="867" t="s">
        <v>9022</v>
      </c>
      <c r="K4715" s="869">
        <v>1</v>
      </c>
      <c r="L4715" s="698">
        <v>2</v>
      </c>
      <c r="M4715" s="870">
        <v>3000</v>
      </c>
      <c r="N4715" s="868">
        <v>1</v>
      </c>
      <c r="O4715" s="698">
        <v>6</v>
      </c>
      <c r="P4715" s="700">
        <v>35974.17</v>
      </c>
      <c r="Q4715" s="121"/>
    </row>
    <row r="4716" spans="1:17" s="770" customFormat="1" ht="24">
      <c r="A4716" s="732" t="s">
        <v>18649</v>
      </c>
      <c r="B4716" s="693" t="s">
        <v>7484</v>
      </c>
      <c r="C4716" s="697" t="s">
        <v>73</v>
      </c>
      <c r="D4716" s="734" t="s">
        <v>9023</v>
      </c>
      <c r="E4716" s="699">
        <v>10000</v>
      </c>
      <c r="F4716" s="697" t="s">
        <v>9024</v>
      </c>
      <c r="G4716" s="734" t="s">
        <v>9025</v>
      </c>
      <c r="H4716" s="734" t="s">
        <v>8612</v>
      </c>
      <c r="I4716" s="734" t="s">
        <v>771</v>
      </c>
      <c r="J4716" s="867" t="s">
        <v>3289</v>
      </c>
      <c r="K4716" s="869">
        <v>2</v>
      </c>
      <c r="L4716" s="698">
        <v>12</v>
      </c>
      <c r="M4716" s="870">
        <v>120577.78</v>
      </c>
      <c r="N4716" s="868">
        <v>1</v>
      </c>
      <c r="O4716" s="698">
        <v>6</v>
      </c>
      <c r="P4716" s="700">
        <v>10389.589999999998</v>
      </c>
      <c r="Q4716" s="121"/>
    </row>
    <row r="4717" spans="1:17" s="770" customFormat="1" ht="60">
      <c r="A4717" s="732" t="s">
        <v>18649</v>
      </c>
      <c r="B4717" s="693" t="s">
        <v>7484</v>
      </c>
      <c r="C4717" s="697" t="s">
        <v>73</v>
      </c>
      <c r="D4717" s="734" t="s">
        <v>9026</v>
      </c>
      <c r="E4717" s="699">
        <v>12600</v>
      </c>
      <c r="F4717" s="697" t="s">
        <v>9027</v>
      </c>
      <c r="G4717" s="734" t="s">
        <v>9028</v>
      </c>
      <c r="H4717" s="734" t="s">
        <v>8612</v>
      </c>
      <c r="I4717" s="734" t="s">
        <v>771</v>
      </c>
      <c r="J4717" s="867" t="s">
        <v>3289</v>
      </c>
      <c r="K4717" s="869">
        <v>2</v>
      </c>
      <c r="L4717" s="698">
        <v>12</v>
      </c>
      <c r="M4717" s="870">
        <v>151800</v>
      </c>
      <c r="N4717" s="868">
        <v>1</v>
      </c>
      <c r="O4717" s="698">
        <v>6</v>
      </c>
      <c r="P4717" s="700">
        <v>75600</v>
      </c>
      <c r="Q4717" s="121"/>
    </row>
    <row r="4718" spans="1:17" s="770" customFormat="1" ht="24">
      <c r="A4718" s="732" t="s">
        <v>18649</v>
      </c>
      <c r="B4718" s="693" t="s">
        <v>7484</v>
      </c>
      <c r="C4718" s="697" t="s">
        <v>73</v>
      </c>
      <c r="D4718" s="734" t="s">
        <v>9029</v>
      </c>
      <c r="E4718" s="699">
        <v>10000</v>
      </c>
      <c r="F4718" s="697" t="s">
        <v>9030</v>
      </c>
      <c r="G4718" s="734" t="s">
        <v>9031</v>
      </c>
      <c r="H4718" s="734" t="s">
        <v>8612</v>
      </c>
      <c r="I4718" s="734" t="s">
        <v>771</v>
      </c>
      <c r="J4718" s="867" t="s">
        <v>3289</v>
      </c>
      <c r="K4718" s="869">
        <v>2</v>
      </c>
      <c r="L4718" s="698">
        <v>12</v>
      </c>
      <c r="M4718" s="870">
        <v>120600</v>
      </c>
      <c r="N4718" s="868">
        <v>1</v>
      </c>
      <c r="O4718" s="698">
        <v>6</v>
      </c>
      <c r="P4718" s="700">
        <v>60000</v>
      </c>
      <c r="Q4718" s="121"/>
    </row>
    <row r="4719" spans="1:17" s="770" customFormat="1" ht="36">
      <c r="A4719" s="732" t="s">
        <v>18649</v>
      </c>
      <c r="B4719" s="693" t="s">
        <v>7484</v>
      </c>
      <c r="C4719" s="697" t="s">
        <v>73</v>
      </c>
      <c r="D4719" s="734" t="s">
        <v>9032</v>
      </c>
      <c r="E4719" s="699">
        <v>11500</v>
      </c>
      <c r="F4719" s="697" t="s">
        <v>9033</v>
      </c>
      <c r="G4719" s="734" t="s">
        <v>9034</v>
      </c>
      <c r="H4719" s="734" t="s">
        <v>9035</v>
      </c>
      <c r="I4719" s="734" t="s">
        <v>771</v>
      </c>
      <c r="J4719" s="867" t="s">
        <v>9036</v>
      </c>
      <c r="K4719" s="869">
        <v>2</v>
      </c>
      <c r="L4719" s="698">
        <v>12</v>
      </c>
      <c r="M4719" s="870">
        <v>138467.43</v>
      </c>
      <c r="N4719" s="868">
        <v>1</v>
      </c>
      <c r="O4719" s="698">
        <v>6</v>
      </c>
      <c r="P4719" s="700">
        <v>68940.91</v>
      </c>
      <c r="Q4719" s="121"/>
    </row>
    <row r="4720" spans="1:17" s="770" customFormat="1" ht="24">
      <c r="A4720" s="732" t="s">
        <v>18649</v>
      </c>
      <c r="B4720" s="693" t="s">
        <v>7484</v>
      </c>
      <c r="C4720" s="697" t="s">
        <v>73</v>
      </c>
      <c r="D4720" s="734" t="s">
        <v>8756</v>
      </c>
      <c r="E4720" s="699">
        <v>3000</v>
      </c>
      <c r="F4720" s="697" t="s">
        <v>9037</v>
      </c>
      <c r="G4720" s="734" t="s">
        <v>9038</v>
      </c>
      <c r="H4720" s="734" t="s">
        <v>1119</v>
      </c>
      <c r="I4720" s="734" t="s">
        <v>802</v>
      </c>
      <c r="J4720" s="867" t="s">
        <v>4124</v>
      </c>
      <c r="K4720" s="869">
        <v>1</v>
      </c>
      <c r="L4720" s="698">
        <v>4</v>
      </c>
      <c r="M4720" s="870">
        <v>11081.87</v>
      </c>
      <c r="N4720" s="868">
        <v>1</v>
      </c>
      <c r="O4720" s="698">
        <v>6</v>
      </c>
      <c r="P4720" s="700">
        <v>17331.870000000003</v>
      </c>
      <c r="Q4720" s="121"/>
    </row>
    <row r="4721" spans="1:17" s="770" customFormat="1" ht="24">
      <c r="A4721" s="732" t="s">
        <v>18649</v>
      </c>
      <c r="B4721" s="693" t="s">
        <v>7484</v>
      </c>
      <c r="C4721" s="697" t="s">
        <v>73</v>
      </c>
      <c r="D4721" s="734" t="s">
        <v>9039</v>
      </c>
      <c r="E4721" s="699">
        <v>5000</v>
      </c>
      <c r="F4721" s="697" t="s">
        <v>9040</v>
      </c>
      <c r="G4721" s="734" t="s">
        <v>9041</v>
      </c>
      <c r="H4721" s="734" t="s">
        <v>2051</v>
      </c>
      <c r="I4721" s="734" t="s">
        <v>802</v>
      </c>
      <c r="J4721" s="867" t="s">
        <v>6480</v>
      </c>
      <c r="K4721" s="869">
        <v>2</v>
      </c>
      <c r="L4721" s="698">
        <v>9</v>
      </c>
      <c r="M4721" s="870">
        <v>53892.37</v>
      </c>
      <c r="N4721" s="868" t="s">
        <v>389</v>
      </c>
      <c r="O4721" s="698" t="s">
        <v>389</v>
      </c>
      <c r="P4721" s="700"/>
      <c r="Q4721" s="121"/>
    </row>
    <row r="4722" spans="1:17" s="770" customFormat="1" ht="48">
      <c r="A4722" s="732" t="s">
        <v>18649</v>
      </c>
      <c r="B4722" s="693" t="s">
        <v>7484</v>
      </c>
      <c r="C4722" s="697" t="s">
        <v>73</v>
      </c>
      <c r="D4722" s="734" t="s">
        <v>9042</v>
      </c>
      <c r="E4722" s="699">
        <v>12600</v>
      </c>
      <c r="F4722" s="697" t="s">
        <v>9043</v>
      </c>
      <c r="G4722" s="734" t="s">
        <v>9044</v>
      </c>
      <c r="H4722" s="734" t="s">
        <v>8612</v>
      </c>
      <c r="I4722" s="734" t="s">
        <v>8680</v>
      </c>
      <c r="J4722" s="867" t="s">
        <v>3289</v>
      </c>
      <c r="K4722" s="869">
        <v>1</v>
      </c>
      <c r="L4722" s="698">
        <v>3</v>
      </c>
      <c r="M4722" s="870">
        <v>38000</v>
      </c>
      <c r="N4722" s="868">
        <v>1</v>
      </c>
      <c r="O4722" s="698">
        <v>6</v>
      </c>
      <c r="P4722" s="700">
        <v>75600</v>
      </c>
      <c r="Q4722" s="121"/>
    </row>
    <row r="4723" spans="1:17" s="770" customFormat="1" ht="24">
      <c r="A4723" s="732" t="s">
        <v>18649</v>
      </c>
      <c r="B4723" s="693" t="s">
        <v>7484</v>
      </c>
      <c r="C4723" s="697" t="s">
        <v>73</v>
      </c>
      <c r="D4723" s="734" t="s">
        <v>9045</v>
      </c>
      <c r="E4723" s="699">
        <v>5000</v>
      </c>
      <c r="F4723" s="697" t="s">
        <v>9046</v>
      </c>
      <c r="G4723" s="734" t="s">
        <v>9047</v>
      </c>
      <c r="H4723" s="734" t="s">
        <v>8612</v>
      </c>
      <c r="I4723" s="734" t="s">
        <v>771</v>
      </c>
      <c r="J4723" s="867" t="s">
        <v>3289</v>
      </c>
      <c r="K4723" s="869">
        <v>1</v>
      </c>
      <c r="L4723" s="698">
        <v>5</v>
      </c>
      <c r="M4723" s="870">
        <v>24129.510000000002</v>
      </c>
      <c r="N4723" s="868">
        <v>1</v>
      </c>
      <c r="O4723" s="698">
        <v>6</v>
      </c>
      <c r="P4723" s="700">
        <v>29985.07</v>
      </c>
      <c r="Q4723" s="121"/>
    </row>
    <row r="4724" spans="1:17" s="770" customFormat="1" ht="24">
      <c r="A4724" s="732" t="s">
        <v>18649</v>
      </c>
      <c r="B4724" s="693" t="s">
        <v>7484</v>
      </c>
      <c r="C4724" s="697" t="s">
        <v>73</v>
      </c>
      <c r="D4724" s="734" t="s">
        <v>8759</v>
      </c>
      <c r="E4724" s="699">
        <v>7500</v>
      </c>
      <c r="F4724" s="697" t="s">
        <v>9048</v>
      </c>
      <c r="G4724" s="734" t="s">
        <v>9049</v>
      </c>
      <c r="H4724" s="734" t="s">
        <v>5617</v>
      </c>
      <c r="I4724" s="734" t="s">
        <v>771</v>
      </c>
      <c r="J4724" s="867" t="s">
        <v>8649</v>
      </c>
      <c r="K4724" s="869">
        <v>2</v>
      </c>
      <c r="L4724" s="698">
        <v>12</v>
      </c>
      <c r="M4724" s="870">
        <v>85131.25</v>
      </c>
      <c r="N4724" s="868">
        <v>1</v>
      </c>
      <c r="O4724" s="698">
        <v>6</v>
      </c>
      <c r="P4724" s="700">
        <v>44649.48</v>
      </c>
      <c r="Q4724" s="121"/>
    </row>
    <row r="4725" spans="1:17" s="770" customFormat="1" ht="36">
      <c r="A4725" s="732" t="s">
        <v>18649</v>
      </c>
      <c r="B4725" s="693" t="s">
        <v>7484</v>
      </c>
      <c r="C4725" s="697" t="s">
        <v>73</v>
      </c>
      <c r="D4725" s="734" t="s">
        <v>9050</v>
      </c>
      <c r="E4725" s="699">
        <v>7000</v>
      </c>
      <c r="F4725" s="697" t="s">
        <v>9051</v>
      </c>
      <c r="G4725" s="734" t="s">
        <v>9052</v>
      </c>
      <c r="H4725" s="734" t="s">
        <v>5710</v>
      </c>
      <c r="I4725" s="734" t="s">
        <v>802</v>
      </c>
      <c r="J4725" s="867" t="s">
        <v>5550</v>
      </c>
      <c r="K4725" s="869">
        <v>1</v>
      </c>
      <c r="L4725" s="698">
        <v>3</v>
      </c>
      <c r="M4725" s="870">
        <v>22994.02</v>
      </c>
      <c r="N4725" s="868" t="s">
        <v>389</v>
      </c>
      <c r="O4725" s="698" t="s">
        <v>389</v>
      </c>
      <c r="P4725" s="700"/>
      <c r="Q4725" s="121"/>
    </row>
    <row r="4726" spans="1:17" s="770" customFormat="1" ht="24">
      <c r="A4726" s="732" t="s">
        <v>18649</v>
      </c>
      <c r="B4726" s="693" t="s">
        <v>7484</v>
      </c>
      <c r="C4726" s="697" t="s">
        <v>73</v>
      </c>
      <c r="D4726" s="734" t="s">
        <v>9053</v>
      </c>
      <c r="E4726" s="699">
        <v>4500</v>
      </c>
      <c r="F4726" s="697" t="s">
        <v>9054</v>
      </c>
      <c r="G4726" s="734" t="s">
        <v>9055</v>
      </c>
      <c r="H4726" s="734" t="s">
        <v>5617</v>
      </c>
      <c r="I4726" s="734" t="s">
        <v>802</v>
      </c>
      <c r="J4726" s="867" t="s">
        <v>5617</v>
      </c>
      <c r="K4726" s="869">
        <v>2</v>
      </c>
      <c r="L4726" s="698">
        <v>12</v>
      </c>
      <c r="M4726" s="870">
        <v>52568.73</v>
      </c>
      <c r="N4726" s="868">
        <v>1</v>
      </c>
      <c r="O4726" s="698">
        <v>6</v>
      </c>
      <c r="P4726" s="700">
        <v>26346.87</v>
      </c>
      <c r="Q4726" s="121"/>
    </row>
    <row r="4727" spans="1:17" s="770" customFormat="1" ht="24">
      <c r="A4727" s="732" t="s">
        <v>18649</v>
      </c>
      <c r="B4727" s="693" t="s">
        <v>7484</v>
      </c>
      <c r="C4727" s="697" t="s">
        <v>73</v>
      </c>
      <c r="D4727" s="734" t="s">
        <v>9056</v>
      </c>
      <c r="E4727" s="699">
        <v>8000</v>
      </c>
      <c r="F4727" s="697" t="s">
        <v>9057</v>
      </c>
      <c r="G4727" s="734" t="s">
        <v>9058</v>
      </c>
      <c r="H4727" s="734" t="s">
        <v>888</v>
      </c>
      <c r="I4727" s="734" t="s">
        <v>771</v>
      </c>
      <c r="J4727" s="867" t="s">
        <v>9059</v>
      </c>
      <c r="K4727" s="869">
        <v>2</v>
      </c>
      <c r="L4727" s="698">
        <v>12</v>
      </c>
      <c r="M4727" s="870">
        <v>96043.88</v>
      </c>
      <c r="N4727" s="868">
        <v>1</v>
      </c>
      <c r="O4727" s="698">
        <v>6</v>
      </c>
      <c r="P4727" s="700">
        <v>10290.549999999999</v>
      </c>
      <c r="Q4727" s="121"/>
    </row>
    <row r="4728" spans="1:17" s="770" customFormat="1" ht="24">
      <c r="A4728" s="732" t="s">
        <v>18649</v>
      </c>
      <c r="B4728" s="693" t="s">
        <v>7484</v>
      </c>
      <c r="C4728" s="697" t="s">
        <v>73</v>
      </c>
      <c r="D4728" s="734" t="s">
        <v>9060</v>
      </c>
      <c r="E4728" s="699">
        <v>9000</v>
      </c>
      <c r="F4728" s="697" t="s">
        <v>9061</v>
      </c>
      <c r="G4728" s="734" t="s">
        <v>9062</v>
      </c>
      <c r="H4728" s="734" t="s">
        <v>2051</v>
      </c>
      <c r="I4728" s="734" t="s">
        <v>771</v>
      </c>
      <c r="J4728" s="867" t="s">
        <v>825</v>
      </c>
      <c r="K4728" s="869"/>
      <c r="L4728" s="698"/>
      <c r="M4728" s="870"/>
      <c r="N4728" s="868">
        <v>1</v>
      </c>
      <c r="O4728" s="698">
        <v>5</v>
      </c>
      <c r="P4728" s="700">
        <v>41380.620000000003</v>
      </c>
      <c r="Q4728" s="121"/>
    </row>
    <row r="4729" spans="1:17" s="770" customFormat="1" ht="24">
      <c r="A4729" s="732" t="s">
        <v>18649</v>
      </c>
      <c r="B4729" s="693" t="s">
        <v>7484</v>
      </c>
      <c r="C4729" s="697" t="s">
        <v>73</v>
      </c>
      <c r="D4729" s="734" t="s">
        <v>9060</v>
      </c>
      <c r="E4729" s="699">
        <v>7000</v>
      </c>
      <c r="F4729" s="697" t="s">
        <v>9061</v>
      </c>
      <c r="G4729" s="734" t="s">
        <v>9062</v>
      </c>
      <c r="H4729" s="734" t="s">
        <v>2051</v>
      </c>
      <c r="I4729" s="734" t="s">
        <v>771</v>
      </c>
      <c r="J4729" s="867" t="s">
        <v>825</v>
      </c>
      <c r="K4729" s="869">
        <v>2</v>
      </c>
      <c r="L4729" s="698">
        <v>12</v>
      </c>
      <c r="M4729" s="870">
        <v>84481.4</v>
      </c>
      <c r="N4729" s="868">
        <v>1</v>
      </c>
      <c r="O4729" s="698">
        <v>1</v>
      </c>
      <c r="P4729" s="700">
        <v>16303.68</v>
      </c>
      <c r="Q4729" s="121"/>
    </row>
    <row r="4730" spans="1:17" s="770" customFormat="1" ht="24">
      <c r="A4730" s="732" t="s">
        <v>18649</v>
      </c>
      <c r="B4730" s="693" t="s">
        <v>7484</v>
      </c>
      <c r="C4730" s="697" t="s">
        <v>73</v>
      </c>
      <c r="D4730" s="734" t="s">
        <v>8971</v>
      </c>
      <c r="E4730" s="699">
        <v>13000</v>
      </c>
      <c r="F4730" s="697" t="s">
        <v>9063</v>
      </c>
      <c r="G4730" s="734" t="s">
        <v>9064</v>
      </c>
      <c r="H4730" s="734" t="s">
        <v>2051</v>
      </c>
      <c r="I4730" s="734" t="s">
        <v>771</v>
      </c>
      <c r="J4730" s="867" t="s">
        <v>825</v>
      </c>
      <c r="K4730" s="869">
        <v>1</v>
      </c>
      <c r="L4730" s="698">
        <v>1</v>
      </c>
      <c r="M4730" s="870">
        <v>22750</v>
      </c>
      <c r="N4730" s="868" t="s">
        <v>389</v>
      </c>
      <c r="O4730" s="698" t="s">
        <v>389</v>
      </c>
      <c r="P4730" s="700"/>
      <c r="Q4730" s="121"/>
    </row>
    <row r="4731" spans="1:17" s="770" customFormat="1" ht="24">
      <c r="A4731" s="732" t="s">
        <v>18649</v>
      </c>
      <c r="B4731" s="693" t="s">
        <v>7484</v>
      </c>
      <c r="C4731" s="697" t="s">
        <v>73</v>
      </c>
      <c r="D4731" s="734" t="s">
        <v>9065</v>
      </c>
      <c r="E4731" s="699">
        <v>14000</v>
      </c>
      <c r="F4731" s="697" t="s">
        <v>9063</v>
      </c>
      <c r="G4731" s="734" t="s">
        <v>9064</v>
      </c>
      <c r="H4731" s="734" t="s">
        <v>2051</v>
      </c>
      <c r="I4731" s="734" t="s">
        <v>771</v>
      </c>
      <c r="J4731" s="867" t="s">
        <v>8913</v>
      </c>
      <c r="K4731" s="869">
        <v>2</v>
      </c>
      <c r="L4731" s="698">
        <v>8</v>
      </c>
      <c r="M4731" s="870">
        <v>113389.87</v>
      </c>
      <c r="N4731" s="868" t="s">
        <v>389</v>
      </c>
      <c r="O4731" s="698" t="s">
        <v>389</v>
      </c>
      <c r="P4731" s="700"/>
      <c r="Q4731" s="121"/>
    </row>
    <row r="4732" spans="1:17" s="770" customFormat="1" ht="24">
      <c r="A4732" s="732" t="s">
        <v>18649</v>
      </c>
      <c r="B4732" s="693" t="s">
        <v>7484</v>
      </c>
      <c r="C4732" s="697" t="s">
        <v>73</v>
      </c>
      <c r="D4732" s="734" t="s">
        <v>6500</v>
      </c>
      <c r="E4732" s="699">
        <v>12500</v>
      </c>
      <c r="F4732" s="697" t="s">
        <v>9066</v>
      </c>
      <c r="G4732" s="734" t="s">
        <v>9067</v>
      </c>
      <c r="H4732" s="734" t="s">
        <v>1119</v>
      </c>
      <c r="I4732" s="734" t="s">
        <v>8680</v>
      </c>
      <c r="J4732" s="867" t="s">
        <v>8653</v>
      </c>
      <c r="K4732" s="869">
        <v>1</v>
      </c>
      <c r="L4732" s="698">
        <v>5</v>
      </c>
      <c r="M4732" s="870">
        <v>59719.26</v>
      </c>
      <c r="N4732" s="868">
        <v>1</v>
      </c>
      <c r="O4732" s="698">
        <v>6</v>
      </c>
      <c r="P4732" s="700">
        <v>74575.53</v>
      </c>
      <c r="Q4732" s="121"/>
    </row>
    <row r="4733" spans="1:17" s="770" customFormat="1" ht="36">
      <c r="A4733" s="732" t="s">
        <v>18649</v>
      </c>
      <c r="B4733" s="693" t="s">
        <v>7484</v>
      </c>
      <c r="C4733" s="697" t="s">
        <v>73</v>
      </c>
      <c r="D4733" s="734" t="s">
        <v>9068</v>
      </c>
      <c r="E4733" s="699">
        <v>7000</v>
      </c>
      <c r="F4733" s="697" t="s">
        <v>9069</v>
      </c>
      <c r="G4733" s="734" t="s">
        <v>9070</v>
      </c>
      <c r="H4733" s="734" t="s">
        <v>6678</v>
      </c>
      <c r="I4733" s="734" t="s">
        <v>4117</v>
      </c>
      <c r="J4733" s="867" t="s">
        <v>9071</v>
      </c>
      <c r="K4733" s="869">
        <v>1</v>
      </c>
      <c r="L4733" s="698">
        <v>6</v>
      </c>
      <c r="M4733" s="870">
        <v>44187.02</v>
      </c>
      <c r="N4733" s="868" t="s">
        <v>389</v>
      </c>
      <c r="O4733" s="698" t="s">
        <v>389</v>
      </c>
      <c r="P4733" s="700"/>
      <c r="Q4733" s="121"/>
    </row>
    <row r="4734" spans="1:17" s="770" customFormat="1" ht="24">
      <c r="A4734" s="732" t="s">
        <v>18649</v>
      </c>
      <c r="B4734" s="693" t="s">
        <v>7484</v>
      </c>
      <c r="C4734" s="697" t="s">
        <v>73</v>
      </c>
      <c r="D4734" s="734" t="s">
        <v>6500</v>
      </c>
      <c r="E4734" s="699">
        <v>9000</v>
      </c>
      <c r="F4734" s="697" t="s">
        <v>9072</v>
      </c>
      <c r="G4734" s="734" t="s">
        <v>9073</v>
      </c>
      <c r="H4734" s="734" t="s">
        <v>1119</v>
      </c>
      <c r="I4734" s="734" t="s">
        <v>771</v>
      </c>
      <c r="J4734" s="867" t="s">
        <v>8653</v>
      </c>
      <c r="K4734" s="869">
        <v>2</v>
      </c>
      <c r="L4734" s="698">
        <v>12</v>
      </c>
      <c r="M4734" s="870">
        <v>107995.6</v>
      </c>
      <c r="N4734" s="868">
        <v>1</v>
      </c>
      <c r="O4734" s="698">
        <v>6</v>
      </c>
      <c r="P4734" s="700">
        <v>53881.86</v>
      </c>
      <c r="Q4734" s="121"/>
    </row>
    <row r="4735" spans="1:17" s="770" customFormat="1" ht="72">
      <c r="A4735" s="732" t="s">
        <v>18649</v>
      </c>
      <c r="B4735" s="693" t="s">
        <v>7484</v>
      </c>
      <c r="C4735" s="697" t="s">
        <v>73</v>
      </c>
      <c r="D4735" s="734" t="s">
        <v>9074</v>
      </c>
      <c r="E4735" s="699">
        <v>3000</v>
      </c>
      <c r="F4735" s="697" t="s">
        <v>9075</v>
      </c>
      <c r="G4735" s="734" t="s">
        <v>9076</v>
      </c>
      <c r="H4735" s="734" t="s">
        <v>6678</v>
      </c>
      <c r="I4735" s="734" t="s">
        <v>8731</v>
      </c>
      <c r="J4735" s="867" t="s">
        <v>389</v>
      </c>
      <c r="K4735" s="869">
        <v>1</v>
      </c>
      <c r="L4735" s="698">
        <v>5</v>
      </c>
      <c r="M4735" s="870">
        <v>13253.54</v>
      </c>
      <c r="N4735" s="868">
        <v>1</v>
      </c>
      <c r="O4735" s="698">
        <v>6</v>
      </c>
      <c r="P4735" s="700">
        <v>17793.330000000002</v>
      </c>
      <c r="Q4735" s="121"/>
    </row>
    <row r="4736" spans="1:17" s="770" customFormat="1" ht="24">
      <c r="A4736" s="732" t="s">
        <v>18649</v>
      </c>
      <c r="B4736" s="693" t="s">
        <v>7484</v>
      </c>
      <c r="C4736" s="697" t="s">
        <v>73</v>
      </c>
      <c r="D4736" s="734" t="s">
        <v>9077</v>
      </c>
      <c r="E4736" s="699">
        <v>9500</v>
      </c>
      <c r="F4736" s="697" t="s">
        <v>9078</v>
      </c>
      <c r="G4736" s="734" t="s">
        <v>9079</v>
      </c>
      <c r="H4736" s="734" t="s">
        <v>2051</v>
      </c>
      <c r="I4736" s="734" t="s">
        <v>802</v>
      </c>
      <c r="J4736" s="867" t="s">
        <v>6480</v>
      </c>
      <c r="K4736" s="869">
        <v>2</v>
      </c>
      <c r="L4736" s="698">
        <v>8</v>
      </c>
      <c r="M4736" s="870">
        <v>89148.09</v>
      </c>
      <c r="N4736" s="868" t="s">
        <v>389</v>
      </c>
      <c r="O4736" s="698" t="s">
        <v>389</v>
      </c>
      <c r="P4736" s="700"/>
      <c r="Q4736" s="121"/>
    </row>
    <row r="4737" spans="1:17" s="770" customFormat="1" ht="60">
      <c r="A4737" s="732" t="s">
        <v>18649</v>
      </c>
      <c r="B4737" s="693" t="s">
        <v>7484</v>
      </c>
      <c r="C4737" s="697" t="s">
        <v>73</v>
      </c>
      <c r="D4737" s="734" t="s">
        <v>9080</v>
      </c>
      <c r="E4737" s="699">
        <v>12000</v>
      </c>
      <c r="F4737" s="697" t="s">
        <v>9081</v>
      </c>
      <c r="G4737" s="734" t="s">
        <v>9082</v>
      </c>
      <c r="H4737" s="734" t="s">
        <v>8612</v>
      </c>
      <c r="I4737" s="734" t="s">
        <v>771</v>
      </c>
      <c r="J4737" s="867" t="s">
        <v>3289</v>
      </c>
      <c r="K4737" s="869">
        <v>2</v>
      </c>
      <c r="L4737" s="698">
        <v>12</v>
      </c>
      <c r="M4737" s="870">
        <v>144600</v>
      </c>
      <c r="N4737" s="868">
        <v>1</v>
      </c>
      <c r="O4737" s="698">
        <v>6</v>
      </c>
      <c r="P4737" s="700">
        <v>72000</v>
      </c>
      <c r="Q4737" s="121"/>
    </row>
    <row r="4738" spans="1:17" s="770" customFormat="1" ht="24">
      <c r="A4738" s="732" t="s">
        <v>18649</v>
      </c>
      <c r="B4738" s="693" t="s">
        <v>7484</v>
      </c>
      <c r="C4738" s="697" t="s">
        <v>73</v>
      </c>
      <c r="D4738" s="734" t="s">
        <v>6500</v>
      </c>
      <c r="E4738" s="699">
        <v>12500</v>
      </c>
      <c r="F4738" s="697" t="s">
        <v>9083</v>
      </c>
      <c r="G4738" s="734" t="s">
        <v>9084</v>
      </c>
      <c r="H4738" s="734" t="s">
        <v>1119</v>
      </c>
      <c r="I4738" s="734" t="s">
        <v>771</v>
      </c>
      <c r="J4738" s="867" t="s">
        <v>8653</v>
      </c>
      <c r="K4738" s="869">
        <v>2</v>
      </c>
      <c r="L4738" s="698">
        <v>12</v>
      </c>
      <c r="M4738" s="870">
        <v>149886.45000000001</v>
      </c>
      <c r="N4738" s="868">
        <v>1</v>
      </c>
      <c r="O4738" s="698">
        <v>6</v>
      </c>
      <c r="P4738" s="700">
        <v>74716.149999999994</v>
      </c>
      <c r="Q4738" s="121"/>
    </row>
    <row r="4739" spans="1:17" s="770" customFormat="1" ht="48">
      <c r="A4739" s="732" t="s">
        <v>18649</v>
      </c>
      <c r="B4739" s="693" t="s">
        <v>7484</v>
      </c>
      <c r="C4739" s="697" t="s">
        <v>73</v>
      </c>
      <c r="D4739" s="734" t="s">
        <v>8845</v>
      </c>
      <c r="E4739" s="699">
        <v>11000</v>
      </c>
      <c r="F4739" s="697" t="s">
        <v>9085</v>
      </c>
      <c r="G4739" s="734" t="s">
        <v>9086</v>
      </c>
      <c r="H4739" s="734" t="s">
        <v>9087</v>
      </c>
      <c r="I4739" s="734" t="s">
        <v>771</v>
      </c>
      <c r="J4739" s="867" t="s">
        <v>9088</v>
      </c>
      <c r="K4739" s="869">
        <v>2</v>
      </c>
      <c r="L4739" s="698">
        <v>9</v>
      </c>
      <c r="M4739" s="870">
        <v>107863.19</v>
      </c>
      <c r="N4739" s="868" t="s">
        <v>389</v>
      </c>
      <c r="O4739" s="698" t="s">
        <v>389</v>
      </c>
      <c r="P4739" s="700"/>
      <c r="Q4739" s="121"/>
    </row>
    <row r="4740" spans="1:17" s="770" customFormat="1" ht="24">
      <c r="A4740" s="732" t="s">
        <v>18649</v>
      </c>
      <c r="B4740" s="693" t="s">
        <v>7484</v>
      </c>
      <c r="C4740" s="697" t="s">
        <v>73</v>
      </c>
      <c r="D4740" s="734" t="s">
        <v>9089</v>
      </c>
      <c r="E4740" s="699">
        <v>5500</v>
      </c>
      <c r="F4740" s="697" t="s">
        <v>9090</v>
      </c>
      <c r="G4740" s="734" t="s">
        <v>9091</v>
      </c>
      <c r="H4740" s="734" t="s">
        <v>5617</v>
      </c>
      <c r="I4740" s="734" t="s">
        <v>771</v>
      </c>
      <c r="J4740" s="867" t="s">
        <v>8649</v>
      </c>
      <c r="K4740" s="869">
        <v>2</v>
      </c>
      <c r="L4740" s="698">
        <v>12</v>
      </c>
      <c r="M4740" s="870">
        <v>61942.41</v>
      </c>
      <c r="N4740" s="868">
        <v>1</v>
      </c>
      <c r="O4740" s="698">
        <v>6</v>
      </c>
      <c r="P4740" s="700">
        <v>32852.57</v>
      </c>
      <c r="Q4740" s="121"/>
    </row>
    <row r="4741" spans="1:17" s="770" customFormat="1" ht="36">
      <c r="A4741" s="732" t="s">
        <v>18649</v>
      </c>
      <c r="B4741" s="693" t="s">
        <v>7484</v>
      </c>
      <c r="C4741" s="697" t="s">
        <v>73</v>
      </c>
      <c r="D4741" s="734" t="s">
        <v>9092</v>
      </c>
      <c r="E4741" s="699">
        <v>13000</v>
      </c>
      <c r="F4741" s="697" t="s">
        <v>9093</v>
      </c>
      <c r="G4741" s="734" t="s">
        <v>9094</v>
      </c>
      <c r="H4741" s="734" t="s">
        <v>2051</v>
      </c>
      <c r="I4741" s="734" t="s">
        <v>771</v>
      </c>
      <c r="J4741" s="867" t="s">
        <v>8913</v>
      </c>
      <c r="K4741" s="869">
        <v>2</v>
      </c>
      <c r="L4741" s="698">
        <v>12</v>
      </c>
      <c r="M4741" s="870">
        <v>156062.82999999999</v>
      </c>
      <c r="N4741" s="868">
        <v>1</v>
      </c>
      <c r="O4741" s="698">
        <v>6</v>
      </c>
      <c r="P4741" s="700">
        <v>77733.679999999993</v>
      </c>
      <c r="Q4741" s="121"/>
    </row>
    <row r="4742" spans="1:17" s="770" customFormat="1" ht="24">
      <c r="A4742" s="732" t="s">
        <v>18649</v>
      </c>
      <c r="B4742" s="693" t="s">
        <v>7484</v>
      </c>
      <c r="C4742" s="697" t="s">
        <v>73</v>
      </c>
      <c r="D4742" s="734" t="s">
        <v>9095</v>
      </c>
      <c r="E4742" s="699">
        <v>6000</v>
      </c>
      <c r="F4742" s="697" t="s">
        <v>9096</v>
      </c>
      <c r="G4742" s="734" t="s">
        <v>9097</v>
      </c>
      <c r="H4742" s="734" t="s">
        <v>1248</v>
      </c>
      <c r="I4742" s="734" t="s">
        <v>771</v>
      </c>
      <c r="J4742" s="867" t="s">
        <v>3160</v>
      </c>
      <c r="K4742" s="869">
        <v>1</v>
      </c>
      <c r="L4742" s="698">
        <v>1</v>
      </c>
      <c r="M4742" s="870">
        <v>3800</v>
      </c>
      <c r="N4742" s="868">
        <v>1</v>
      </c>
      <c r="O4742" s="698">
        <v>5</v>
      </c>
      <c r="P4742" s="700">
        <v>32571.660000000003</v>
      </c>
      <c r="Q4742" s="121"/>
    </row>
    <row r="4743" spans="1:17" s="770" customFormat="1" ht="48">
      <c r="A4743" s="732" t="s">
        <v>18649</v>
      </c>
      <c r="B4743" s="693" t="s">
        <v>7484</v>
      </c>
      <c r="C4743" s="697" t="s">
        <v>73</v>
      </c>
      <c r="D4743" s="734" t="s">
        <v>9098</v>
      </c>
      <c r="E4743" s="699">
        <v>12600</v>
      </c>
      <c r="F4743" s="697" t="s">
        <v>9099</v>
      </c>
      <c r="G4743" s="734" t="s">
        <v>9100</v>
      </c>
      <c r="H4743" s="734" t="s">
        <v>8612</v>
      </c>
      <c r="I4743" s="734" t="s">
        <v>771</v>
      </c>
      <c r="J4743" s="867" t="s">
        <v>3289</v>
      </c>
      <c r="K4743" s="869">
        <v>2</v>
      </c>
      <c r="L4743" s="698">
        <v>12</v>
      </c>
      <c r="M4743" s="870">
        <v>151800</v>
      </c>
      <c r="N4743" s="868">
        <v>1</v>
      </c>
      <c r="O4743" s="698">
        <v>6</v>
      </c>
      <c r="P4743" s="700">
        <v>75600</v>
      </c>
      <c r="Q4743" s="121"/>
    </row>
    <row r="4744" spans="1:17" s="770" customFormat="1" ht="24">
      <c r="A4744" s="732" t="s">
        <v>18649</v>
      </c>
      <c r="B4744" s="693" t="s">
        <v>7484</v>
      </c>
      <c r="C4744" s="697" t="s">
        <v>73</v>
      </c>
      <c r="D4744" s="734" t="s">
        <v>825</v>
      </c>
      <c r="E4744" s="699">
        <v>9500</v>
      </c>
      <c r="F4744" s="697" t="s">
        <v>9101</v>
      </c>
      <c r="G4744" s="734" t="s">
        <v>9102</v>
      </c>
      <c r="H4744" s="734" t="s">
        <v>2051</v>
      </c>
      <c r="I4744" s="734" t="s">
        <v>802</v>
      </c>
      <c r="J4744" s="867" t="s">
        <v>825</v>
      </c>
      <c r="K4744" s="869">
        <v>1</v>
      </c>
      <c r="L4744" s="698">
        <v>2</v>
      </c>
      <c r="M4744" s="870">
        <v>12966.67</v>
      </c>
      <c r="N4744" s="868">
        <v>1</v>
      </c>
      <c r="O4744" s="698">
        <v>6</v>
      </c>
      <c r="P4744" s="700">
        <v>56923.47</v>
      </c>
      <c r="Q4744" s="121"/>
    </row>
    <row r="4745" spans="1:17" s="770" customFormat="1" ht="24">
      <c r="A4745" s="732" t="s">
        <v>18649</v>
      </c>
      <c r="B4745" s="693" t="s">
        <v>7484</v>
      </c>
      <c r="C4745" s="697" t="s">
        <v>73</v>
      </c>
      <c r="D4745" s="734" t="s">
        <v>9103</v>
      </c>
      <c r="E4745" s="699">
        <v>5500</v>
      </c>
      <c r="F4745" s="697" t="s">
        <v>9101</v>
      </c>
      <c r="G4745" s="734" t="s">
        <v>9102</v>
      </c>
      <c r="H4745" s="734" t="s">
        <v>2051</v>
      </c>
      <c r="I4745" s="734" t="s">
        <v>802</v>
      </c>
      <c r="J4745" s="867" t="s">
        <v>825</v>
      </c>
      <c r="K4745" s="869">
        <v>2</v>
      </c>
      <c r="L4745" s="698">
        <v>11</v>
      </c>
      <c r="M4745" s="870">
        <v>65939.81</v>
      </c>
      <c r="N4745" s="868" t="s">
        <v>389</v>
      </c>
      <c r="O4745" s="698" t="s">
        <v>389</v>
      </c>
      <c r="P4745" s="700"/>
      <c r="Q4745" s="121"/>
    </row>
    <row r="4746" spans="1:17" s="770" customFormat="1" ht="36">
      <c r="A4746" s="732" t="s">
        <v>18649</v>
      </c>
      <c r="B4746" s="693" t="s">
        <v>7484</v>
      </c>
      <c r="C4746" s="697" t="s">
        <v>73</v>
      </c>
      <c r="D4746" s="734" t="s">
        <v>9104</v>
      </c>
      <c r="E4746" s="699">
        <v>11000</v>
      </c>
      <c r="F4746" s="697" t="s">
        <v>9105</v>
      </c>
      <c r="G4746" s="734" t="s">
        <v>9106</v>
      </c>
      <c r="H4746" s="734" t="s">
        <v>1119</v>
      </c>
      <c r="I4746" s="734" t="s">
        <v>771</v>
      </c>
      <c r="J4746" s="867" t="s">
        <v>8653</v>
      </c>
      <c r="K4746" s="869">
        <v>2</v>
      </c>
      <c r="L4746" s="698">
        <v>12</v>
      </c>
      <c r="M4746" s="870">
        <v>132584.73000000001</v>
      </c>
      <c r="N4746" s="868">
        <v>1</v>
      </c>
      <c r="O4746" s="698">
        <v>6</v>
      </c>
      <c r="P4746" s="700">
        <v>66000</v>
      </c>
      <c r="Q4746" s="121"/>
    </row>
    <row r="4747" spans="1:17" s="770" customFormat="1" ht="24">
      <c r="A4747" s="732" t="s">
        <v>18649</v>
      </c>
      <c r="B4747" s="693" t="s">
        <v>7484</v>
      </c>
      <c r="C4747" s="697" t="s">
        <v>73</v>
      </c>
      <c r="D4747" s="734" t="s">
        <v>9107</v>
      </c>
      <c r="E4747" s="699">
        <v>4500</v>
      </c>
      <c r="F4747" s="697" t="s">
        <v>9108</v>
      </c>
      <c r="G4747" s="734" t="s">
        <v>9109</v>
      </c>
      <c r="H4747" s="734" t="s">
        <v>2051</v>
      </c>
      <c r="I4747" s="734" t="s">
        <v>771</v>
      </c>
      <c r="J4747" s="867" t="s">
        <v>825</v>
      </c>
      <c r="K4747" s="869">
        <v>2</v>
      </c>
      <c r="L4747" s="698">
        <v>8</v>
      </c>
      <c r="M4747" s="870">
        <v>41012.79</v>
      </c>
      <c r="N4747" s="868" t="s">
        <v>389</v>
      </c>
      <c r="O4747" s="698" t="s">
        <v>389</v>
      </c>
      <c r="P4747" s="700"/>
      <c r="Q4747" s="121"/>
    </row>
    <row r="4748" spans="1:17" s="770" customFormat="1" ht="24">
      <c r="A4748" s="732" t="s">
        <v>18649</v>
      </c>
      <c r="B4748" s="693" t="s">
        <v>7484</v>
      </c>
      <c r="C4748" s="697" t="s">
        <v>73</v>
      </c>
      <c r="D4748" s="734" t="s">
        <v>3289</v>
      </c>
      <c r="E4748" s="699">
        <v>10000</v>
      </c>
      <c r="F4748" s="697" t="s">
        <v>9110</v>
      </c>
      <c r="G4748" s="734" t="s">
        <v>9111</v>
      </c>
      <c r="H4748" s="734" t="s">
        <v>8612</v>
      </c>
      <c r="I4748" s="734" t="s">
        <v>771</v>
      </c>
      <c r="J4748" s="867" t="s">
        <v>3289</v>
      </c>
      <c r="K4748" s="869">
        <v>2</v>
      </c>
      <c r="L4748" s="698">
        <v>12</v>
      </c>
      <c r="M4748" s="870">
        <v>120600</v>
      </c>
      <c r="N4748" s="868">
        <v>1</v>
      </c>
      <c r="O4748" s="698">
        <v>6</v>
      </c>
      <c r="P4748" s="700">
        <v>60000</v>
      </c>
      <c r="Q4748" s="121"/>
    </row>
    <row r="4749" spans="1:17" s="770" customFormat="1" ht="48">
      <c r="A4749" s="732" t="s">
        <v>18649</v>
      </c>
      <c r="B4749" s="693" t="s">
        <v>7484</v>
      </c>
      <c r="C4749" s="697" t="s">
        <v>73</v>
      </c>
      <c r="D4749" s="734" t="s">
        <v>9112</v>
      </c>
      <c r="E4749" s="699">
        <v>12500</v>
      </c>
      <c r="F4749" s="697" t="s">
        <v>9113</v>
      </c>
      <c r="G4749" s="734" t="s">
        <v>9114</v>
      </c>
      <c r="H4749" s="734" t="s">
        <v>8735</v>
      </c>
      <c r="I4749" s="734" t="s">
        <v>8715</v>
      </c>
      <c r="J4749" s="867" t="s">
        <v>9115</v>
      </c>
      <c r="K4749" s="869">
        <v>1</v>
      </c>
      <c r="L4749" s="698">
        <v>1</v>
      </c>
      <c r="M4749" s="870">
        <v>2500</v>
      </c>
      <c r="N4749" s="868">
        <v>1</v>
      </c>
      <c r="O4749" s="698">
        <v>6</v>
      </c>
      <c r="P4749" s="700">
        <v>75000</v>
      </c>
      <c r="Q4749" s="121"/>
    </row>
    <row r="4750" spans="1:17" s="770" customFormat="1" ht="36">
      <c r="A4750" s="732" t="s">
        <v>18649</v>
      </c>
      <c r="B4750" s="693" t="s">
        <v>7484</v>
      </c>
      <c r="C4750" s="697" t="s">
        <v>73</v>
      </c>
      <c r="D4750" s="734" t="s">
        <v>9116</v>
      </c>
      <c r="E4750" s="699">
        <v>13000</v>
      </c>
      <c r="F4750" s="697" t="s">
        <v>9117</v>
      </c>
      <c r="G4750" s="734" t="s">
        <v>9118</v>
      </c>
      <c r="H4750" s="734" t="s">
        <v>2051</v>
      </c>
      <c r="I4750" s="734" t="s">
        <v>771</v>
      </c>
      <c r="J4750" s="867" t="s">
        <v>825</v>
      </c>
      <c r="K4750" s="869">
        <v>2</v>
      </c>
      <c r="L4750" s="698">
        <v>12</v>
      </c>
      <c r="M4750" s="870">
        <v>156197.35</v>
      </c>
      <c r="N4750" s="868">
        <v>1</v>
      </c>
      <c r="O4750" s="698">
        <v>6</v>
      </c>
      <c r="P4750" s="700">
        <v>77999.100000000006</v>
      </c>
      <c r="Q4750" s="121"/>
    </row>
    <row r="4751" spans="1:17" s="770" customFormat="1" ht="24">
      <c r="A4751" s="732" t="s">
        <v>18649</v>
      </c>
      <c r="B4751" s="693" t="s">
        <v>7484</v>
      </c>
      <c r="C4751" s="697" t="s">
        <v>73</v>
      </c>
      <c r="D4751" s="734" t="s">
        <v>4399</v>
      </c>
      <c r="E4751" s="699">
        <v>4000</v>
      </c>
      <c r="F4751" s="697" t="s">
        <v>9119</v>
      </c>
      <c r="G4751" s="734" t="s">
        <v>9120</v>
      </c>
      <c r="H4751" s="734" t="s">
        <v>8821</v>
      </c>
      <c r="I4751" s="734" t="s">
        <v>771</v>
      </c>
      <c r="J4751" s="867" t="s">
        <v>9121</v>
      </c>
      <c r="K4751" s="869">
        <v>2</v>
      </c>
      <c r="L4751" s="698">
        <v>9</v>
      </c>
      <c r="M4751" s="870">
        <v>35566.67</v>
      </c>
      <c r="N4751" s="868">
        <v>1</v>
      </c>
      <c r="O4751" s="698">
        <v>6</v>
      </c>
      <c r="P4751" s="700">
        <v>24000</v>
      </c>
      <c r="Q4751" s="121"/>
    </row>
    <row r="4752" spans="1:17" s="770" customFormat="1" ht="36">
      <c r="A4752" s="732" t="s">
        <v>18649</v>
      </c>
      <c r="B4752" s="693" t="s">
        <v>7484</v>
      </c>
      <c r="C4752" s="697" t="s">
        <v>73</v>
      </c>
      <c r="D4752" s="734" t="s">
        <v>9050</v>
      </c>
      <c r="E4752" s="699">
        <v>7000</v>
      </c>
      <c r="F4752" s="697" t="s">
        <v>9122</v>
      </c>
      <c r="G4752" s="734" t="s">
        <v>9123</v>
      </c>
      <c r="H4752" s="734" t="s">
        <v>4367</v>
      </c>
      <c r="I4752" s="734" t="s">
        <v>802</v>
      </c>
      <c r="J4752" s="867" t="s">
        <v>5550</v>
      </c>
      <c r="K4752" s="869">
        <v>1</v>
      </c>
      <c r="L4752" s="698">
        <v>5</v>
      </c>
      <c r="M4752" s="870">
        <v>35292.22</v>
      </c>
      <c r="N4752" s="868">
        <v>1</v>
      </c>
      <c r="O4752" s="698">
        <v>6</v>
      </c>
      <c r="P4752" s="700">
        <v>42000</v>
      </c>
      <c r="Q4752" s="121"/>
    </row>
    <row r="4753" spans="1:17" s="770" customFormat="1" ht="72">
      <c r="A4753" s="732" t="s">
        <v>18649</v>
      </c>
      <c r="B4753" s="693" t="s">
        <v>7484</v>
      </c>
      <c r="C4753" s="697" t="s">
        <v>73</v>
      </c>
      <c r="D4753" s="734" t="s">
        <v>9124</v>
      </c>
      <c r="E4753" s="699">
        <v>3000</v>
      </c>
      <c r="F4753" s="697" t="s">
        <v>9125</v>
      </c>
      <c r="G4753" s="734" t="s">
        <v>9126</v>
      </c>
      <c r="H4753" s="734" t="s">
        <v>6678</v>
      </c>
      <c r="I4753" s="734" t="s">
        <v>8731</v>
      </c>
      <c r="J4753" s="867" t="s">
        <v>7228</v>
      </c>
      <c r="K4753" s="869">
        <v>1</v>
      </c>
      <c r="L4753" s="698">
        <v>5</v>
      </c>
      <c r="M4753" s="870">
        <v>13981.67</v>
      </c>
      <c r="N4753" s="868">
        <v>1</v>
      </c>
      <c r="O4753" s="698">
        <v>6</v>
      </c>
      <c r="P4753" s="700">
        <v>17980</v>
      </c>
      <c r="Q4753" s="121"/>
    </row>
    <row r="4754" spans="1:17" s="770" customFormat="1" ht="48">
      <c r="A4754" s="732" t="s">
        <v>18649</v>
      </c>
      <c r="B4754" s="693" t="s">
        <v>7484</v>
      </c>
      <c r="C4754" s="697" t="s">
        <v>73</v>
      </c>
      <c r="D4754" s="734" t="s">
        <v>9127</v>
      </c>
      <c r="E4754" s="699">
        <v>15600</v>
      </c>
      <c r="F4754" s="697" t="s">
        <v>9128</v>
      </c>
      <c r="G4754" s="734" t="s">
        <v>9129</v>
      </c>
      <c r="H4754" s="734" t="s">
        <v>7361</v>
      </c>
      <c r="I4754" s="734" t="s">
        <v>771</v>
      </c>
      <c r="J4754" s="867" t="s">
        <v>6541</v>
      </c>
      <c r="K4754" s="869">
        <v>2</v>
      </c>
      <c r="L4754" s="698">
        <v>12</v>
      </c>
      <c r="M4754" s="870">
        <v>187800</v>
      </c>
      <c r="N4754" s="868">
        <v>1</v>
      </c>
      <c r="O4754" s="698">
        <v>6</v>
      </c>
      <c r="P4754" s="700">
        <v>92040</v>
      </c>
      <c r="Q4754" s="121"/>
    </row>
    <row r="4755" spans="1:17" s="770" customFormat="1" ht="60">
      <c r="A4755" s="732" t="s">
        <v>18649</v>
      </c>
      <c r="B4755" s="693" t="s">
        <v>7484</v>
      </c>
      <c r="C4755" s="697" t="s">
        <v>73</v>
      </c>
      <c r="D4755" s="734" t="s">
        <v>9130</v>
      </c>
      <c r="E4755" s="699">
        <v>9500</v>
      </c>
      <c r="F4755" s="697" t="s">
        <v>9131</v>
      </c>
      <c r="G4755" s="734" t="s">
        <v>9132</v>
      </c>
      <c r="H4755" s="734" t="s">
        <v>1119</v>
      </c>
      <c r="I4755" s="734" t="s">
        <v>771</v>
      </c>
      <c r="J4755" s="867" t="s">
        <v>8653</v>
      </c>
      <c r="K4755" s="869">
        <v>2</v>
      </c>
      <c r="L4755" s="698">
        <v>12</v>
      </c>
      <c r="M4755" s="870">
        <v>114514.88</v>
      </c>
      <c r="N4755" s="868">
        <v>1</v>
      </c>
      <c r="O4755" s="698">
        <v>6</v>
      </c>
      <c r="P4755" s="700">
        <v>57000</v>
      </c>
      <c r="Q4755" s="121"/>
    </row>
    <row r="4756" spans="1:17" s="770" customFormat="1" ht="72">
      <c r="A4756" s="732" t="s">
        <v>18649</v>
      </c>
      <c r="B4756" s="693" t="s">
        <v>7484</v>
      </c>
      <c r="C4756" s="697" t="s">
        <v>73</v>
      </c>
      <c r="D4756" s="734" t="s">
        <v>9133</v>
      </c>
      <c r="E4756" s="699">
        <v>12600</v>
      </c>
      <c r="F4756" s="697" t="s">
        <v>9134</v>
      </c>
      <c r="G4756" s="734" t="s">
        <v>9135</v>
      </c>
      <c r="H4756" s="734" t="s">
        <v>8612</v>
      </c>
      <c r="I4756" s="734" t="s">
        <v>771</v>
      </c>
      <c r="J4756" s="867" t="s">
        <v>3289</v>
      </c>
      <c r="K4756" s="869">
        <v>1</v>
      </c>
      <c r="L4756" s="698">
        <v>3</v>
      </c>
      <c r="M4756" s="870">
        <v>58205</v>
      </c>
      <c r="N4756" s="868" t="s">
        <v>389</v>
      </c>
      <c r="O4756" s="698" t="s">
        <v>389</v>
      </c>
      <c r="P4756" s="700"/>
      <c r="Q4756" s="121"/>
    </row>
    <row r="4757" spans="1:17" s="770" customFormat="1" ht="36">
      <c r="A4757" s="732" t="s">
        <v>18649</v>
      </c>
      <c r="B4757" s="693" t="s">
        <v>7484</v>
      </c>
      <c r="C4757" s="697" t="s">
        <v>73</v>
      </c>
      <c r="D4757" s="734" t="s">
        <v>9107</v>
      </c>
      <c r="E4757" s="699">
        <v>4500</v>
      </c>
      <c r="F4757" s="697" t="s">
        <v>9136</v>
      </c>
      <c r="G4757" s="734" t="s">
        <v>9137</v>
      </c>
      <c r="H4757" s="734" t="s">
        <v>1401</v>
      </c>
      <c r="I4757" s="734" t="s">
        <v>6010</v>
      </c>
      <c r="J4757" s="867" t="s">
        <v>9138</v>
      </c>
      <c r="K4757" s="869">
        <v>1</v>
      </c>
      <c r="L4757" s="698">
        <v>1</v>
      </c>
      <c r="M4757" s="870">
        <v>3900</v>
      </c>
      <c r="N4757" s="868">
        <v>1</v>
      </c>
      <c r="O4757" s="698">
        <v>6</v>
      </c>
      <c r="P4757" s="700">
        <v>26989.06</v>
      </c>
      <c r="Q4757" s="121"/>
    </row>
    <row r="4758" spans="1:17" s="770" customFormat="1" ht="36">
      <c r="A4758" s="732" t="s">
        <v>18649</v>
      </c>
      <c r="B4758" s="693" t="s">
        <v>7484</v>
      </c>
      <c r="C4758" s="697" t="s">
        <v>73</v>
      </c>
      <c r="D4758" s="734" t="s">
        <v>9139</v>
      </c>
      <c r="E4758" s="699">
        <v>2500</v>
      </c>
      <c r="F4758" s="697" t="s">
        <v>9136</v>
      </c>
      <c r="G4758" s="734" t="s">
        <v>9137</v>
      </c>
      <c r="H4758" s="734" t="s">
        <v>1401</v>
      </c>
      <c r="I4758" s="734" t="s">
        <v>6010</v>
      </c>
      <c r="J4758" s="867" t="s">
        <v>9138</v>
      </c>
      <c r="K4758" s="869">
        <v>2</v>
      </c>
      <c r="L4758" s="698">
        <v>11</v>
      </c>
      <c r="M4758" s="870">
        <v>32418.920000000002</v>
      </c>
      <c r="N4758" s="868" t="s">
        <v>389</v>
      </c>
      <c r="O4758" s="698" t="s">
        <v>389</v>
      </c>
      <c r="P4758" s="700"/>
      <c r="Q4758" s="121"/>
    </row>
    <row r="4759" spans="1:17" s="770" customFormat="1" ht="24">
      <c r="A4759" s="732" t="s">
        <v>18649</v>
      </c>
      <c r="B4759" s="693" t="s">
        <v>7484</v>
      </c>
      <c r="C4759" s="697" t="s">
        <v>73</v>
      </c>
      <c r="D4759" s="734" t="s">
        <v>9140</v>
      </c>
      <c r="E4759" s="699">
        <v>7500</v>
      </c>
      <c r="F4759" s="697" t="s">
        <v>9141</v>
      </c>
      <c r="G4759" s="734" t="s">
        <v>9142</v>
      </c>
      <c r="H4759" s="734" t="s">
        <v>1119</v>
      </c>
      <c r="I4759" s="734" t="s">
        <v>771</v>
      </c>
      <c r="J4759" s="867" t="s">
        <v>8653</v>
      </c>
      <c r="K4759" s="869">
        <v>2</v>
      </c>
      <c r="L4759" s="698">
        <v>12</v>
      </c>
      <c r="M4759" s="870">
        <v>90597.92</v>
      </c>
      <c r="N4759" s="868">
        <v>1</v>
      </c>
      <c r="O4759" s="698">
        <v>6</v>
      </c>
      <c r="P4759" s="700">
        <v>44999.48</v>
      </c>
      <c r="Q4759" s="121"/>
    </row>
    <row r="4760" spans="1:17" s="770" customFormat="1" ht="24">
      <c r="A4760" s="732" t="s">
        <v>18649</v>
      </c>
      <c r="B4760" s="693" t="s">
        <v>7484</v>
      </c>
      <c r="C4760" s="697" t="s">
        <v>73</v>
      </c>
      <c r="D4760" s="734" t="s">
        <v>9143</v>
      </c>
      <c r="E4760" s="699">
        <v>13500</v>
      </c>
      <c r="F4760" s="697" t="s">
        <v>9144</v>
      </c>
      <c r="G4760" s="734" t="s">
        <v>9145</v>
      </c>
      <c r="H4760" s="734" t="s">
        <v>8612</v>
      </c>
      <c r="I4760" s="734" t="s">
        <v>771</v>
      </c>
      <c r="J4760" s="867" t="s">
        <v>3289</v>
      </c>
      <c r="K4760" s="869">
        <v>2</v>
      </c>
      <c r="L4760" s="698">
        <v>12</v>
      </c>
      <c r="M4760" s="870">
        <v>161318.81</v>
      </c>
      <c r="N4760" s="868">
        <v>1</v>
      </c>
      <c r="O4760" s="698">
        <v>6</v>
      </c>
      <c r="P4760" s="700">
        <v>80603.429999999993</v>
      </c>
      <c r="Q4760" s="121"/>
    </row>
    <row r="4761" spans="1:17" s="770" customFormat="1" ht="36">
      <c r="A4761" s="732" t="s">
        <v>18649</v>
      </c>
      <c r="B4761" s="693" t="s">
        <v>7484</v>
      </c>
      <c r="C4761" s="697" t="s">
        <v>73</v>
      </c>
      <c r="D4761" s="734" t="s">
        <v>9146</v>
      </c>
      <c r="E4761" s="699">
        <v>2500</v>
      </c>
      <c r="F4761" s="697" t="s">
        <v>9147</v>
      </c>
      <c r="G4761" s="734" t="s">
        <v>9148</v>
      </c>
      <c r="H4761" s="734" t="s">
        <v>5617</v>
      </c>
      <c r="I4761" s="734" t="s">
        <v>9149</v>
      </c>
      <c r="J4761" s="867" t="s">
        <v>389</v>
      </c>
      <c r="K4761" s="869">
        <v>2</v>
      </c>
      <c r="L4761" s="698">
        <v>12</v>
      </c>
      <c r="M4761" s="870">
        <v>30452.6</v>
      </c>
      <c r="N4761" s="868">
        <v>1</v>
      </c>
      <c r="O4761" s="698">
        <v>6</v>
      </c>
      <c r="P4761" s="700">
        <v>14951.74</v>
      </c>
      <c r="Q4761" s="121"/>
    </row>
    <row r="4762" spans="1:17" s="770" customFormat="1" ht="24">
      <c r="A4762" s="732" t="s">
        <v>18649</v>
      </c>
      <c r="B4762" s="693" t="s">
        <v>7484</v>
      </c>
      <c r="C4762" s="697" t="s">
        <v>73</v>
      </c>
      <c r="D4762" s="734" t="s">
        <v>8696</v>
      </c>
      <c r="E4762" s="699">
        <v>12500</v>
      </c>
      <c r="F4762" s="697" t="s">
        <v>9150</v>
      </c>
      <c r="G4762" s="734" t="s">
        <v>9151</v>
      </c>
      <c r="H4762" s="734" t="s">
        <v>1119</v>
      </c>
      <c r="I4762" s="734" t="s">
        <v>771</v>
      </c>
      <c r="J4762" s="867" t="s">
        <v>8653</v>
      </c>
      <c r="K4762" s="869">
        <v>2</v>
      </c>
      <c r="L4762" s="698">
        <v>9</v>
      </c>
      <c r="M4762" s="870">
        <v>124430.74</v>
      </c>
      <c r="N4762" s="868">
        <v>1</v>
      </c>
      <c r="O4762" s="698">
        <v>6</v>
      </c>
      <c r="P4762" s="700">
        <v>70026.05</v>
      </c>
      <c r="Q4762" s="121"/>
    </row>
    <row r="4763" spans="1:17" s="770" customFormat="1" ht="24">
      <c r="A4763" s="732" t="s">
        <v>18649</v>
      </c>
      <c r="B4763" s="693" t="s">
        <v>7484</v>
      </c>
      <c r="C4763" s="697" t="s">
        <v>73</v>
      </c>
      <c r="D4763" s="734" t="s">
        <v>9152</v>
      </c>
      <c r="E4763" s="699">
        <v>10000</v>
      </c>
      <c r="F4763" s="697" t="s">
        <v>9153</v>
      </c>
      <c r="G4763" s="734" t="s">
        <v>9154</v>
      </c>
      <c r="H4763" s="734" t="s">
        <v>9155</v>
      </c>
      <c r="I4763" s="734" t="s">
        <v>771</v>
      </c>
      <c r="J4763" s="867" t="s">
        <v>9155</v>
      </c>
      <c r="K4763" s="869">
        <v>2</v>
      </c>
      <c r="L4763" s="698">
        <v>12</v>
      </c>
      <c r="M4763" s="870">
        <v>119370.13</v>
      </c>
      <c r="N4763" s="868">
        <v>1</v>
      </c>
      <c r="O4763" s="698">
        <v>6</v>
      </c>
      <c r="P4763" s="700">
        <v>55361.64</v>
      </c>
      <c r="Q4763" s="121"/>
    </row>
    <row r="4764" spans="1:17" s="770" customFormat="1" ht="60">
      <c r="A4764" s="732" t="s">
        <v>18649</v>
      </c>
      <c r="B4764" s="693" t="s">
        <v>7484</v>
      </c>
      <c r="C4764" s="697" t="s">
        <v>73</v>
      </c>
      <c r="D4764" s="734" t="s">
        <v>8954</v>
      </c>
      <c r="E4764" s="699">
        <v>7500</v>
      </c>
      <c r="F4764" s="697" t="s">
        <v>9156</v>
      </c>
      <c r="G4764" s="734" t="s">
        <v>9157</v>
      </c>
      <c r="H4764" s="734" t="s">
        <v>5617</v>
      </c>
      <c r="I4764" s="734" t="s">
        <v>771</v>
      </c>
      <c r="J4764" s="867" t="s">
        <v>9158</v>
      </c>
      <c r="K4764" s="869">
        <v>1</v>
      </c>
      <c r="L4764" s="698">
        <v>1</v>
      </c>
      <c r="M4764" s="870">
        <v>1500</v>
      </c>
      <c r="N4764" s="868">
        <v>1</v>
      </c>
      <c r="O4764" s="698">
        <v>6</v>
      </c>
      <c r="P4764" s="700">
        <v>44467.71</v>
      </c>
      <c r="Q4764" s="121"/>
    </row>
    <row r="4765" spans="1:17" s="770" customFormat="1" ht="24">
      <c r="A4765" s="732" t="s">
        <v>18649</v>
      </c>
      <c r="B4765" s="693" t="s">
        <v>7484</v>
      </c>
      <c r="C4765" s="697" t="s">
        <v>73</v>
      </c>
      <c r="D4765" s="734" t="s">
        <v>9159</v>
      </c>
      <c r="E4765" s="699">
        <v>9000</v>
      </c>
      <c r="F4765" s="697" t="s">
        <v>9160</v>
      </c>
      <c r="G4765" s="734" t="s">
        <v>9161</v>
      </c>
      <c r="H4765" s="734" t="s">
        <v>888</v>
      </c>
      <c r="I4765" s="734" t="s">
        <v>771</v>
      </c>
      <c r="J4765" s="867" t="s">
        <v>9059</v>
      </c>
      <c r="K4765" s="869">
        <v>1</v>
      </c>
      <c r="L4765" s="698">
        <v>6</v>
      </c>
      <c r="M4765" s="870">
        <v>62700</v>
      </c>
      <c r="N4765" s="868">
        <v>1</v>
      </c>
      <c r="O4765" s="698">
        <v>6</v>
      </c>
      <c r="P4765" s="700">
        <v>54000</v>
      </c>
      <c r="Q4765" s="121"/>
    </row>
    <row r="4766" spans="1:17" s="770" customFormat="1" ht="48">
      <c r="A4766" s="732" t="s">
        <v>18649</v>
      </c>
      <c r="B4766" s="693" t="s">
        <v>7484</v>
      </c>
      <c r="C4766" s="697" t="s">
        <v>73</v>
      </c>
      <c r="D4766" s="734" t="s">
        <v>9162</v>
      </c>
      <c r="E4766" s="699">
        <v>10500</v>
      </c>
      <c r="F4766" s="697" t="s">
        <v>9163</v>
      </c>
      <c r="G4766" s="734" t="s">
        <v>9164</v>
      </c>
      <c r="H4766" s="734" t="s">
        <v>9087</v>
      </c>
      <c r="I4766" s="734" t="s">
        <v>771</v>
      </c>
      <c r="J4766" s="867" t="s">
        <v>9165</v>
      </c>
      <c r="K4766" s="869">
        <v>1</v>
      </c>
      <c r="L4766" s="698">
        <v>1</v>
      </c>
      <c r="M4766" s="870">
        <v>10150</v>
      </c>
      <c r="N4766" s="868">
        <v>1</v>
      </c>
      <c r="O4766" s="698">
        <v>6</v>
      </c>
      <c r="P4766" s="700">
        <v>62607.71</v>
      </c>
      <c r="Q4766" s="121"/>
    </row>
    <row r="4767" spans="1:17" s="770" customFormat="1" ht="24">
      <c r="A4767" s="732" t="s">
        <v>18649</v>
      </c>
      <c r="B4767" s="693" t="s">
        <v>7484</v>
      </c>
      <c r="C4767" s="697" t="s">
        <v>73</v>
      </c>
      <c r="D4767" s="734" t="s">
        <v>9166</v>
      </c>
      <c r="E4767" s="699">
        <v>11000</v>
      </c>
      <c r="F4767" s="697" t="s">
        <v>9167</v>
      </c>
      <c r="G4767" s="734" t="s">
        <v>9168</v>
      </c>
      <c r="H4767" s="734" t="s">
        <v>8848</v>
      </c>
      <c r="I4767" s="734" t="s">
        <v>771</v>
      </c>
      <c r="J4767" s="867" t="s">
        <v>9169</v>
      </c>
      <c r="K4767" s="869">
        <v>2</v>
      </c>
      <c r="L4767" s="698">
        <v>12</v>
      </c>
      <c r="M4767" s="870">
        <v>132302.85</v>
      </c>
      <c r="N4767" s="868">
        <v>1</v>
      </c>
      <c r="O4767" s="698">
        <v>6</v>
      </c>
      <c r="P4767" s="700">
        <v>65938.12</v>
      </c>
      <c r="Q4767" s="121"/>
    </row>
    <row r="4768" spans="1:17" s="770" customFormat="1" ht="36">
      <c r="A4768" s="732" t="s">
        <v>18649</v>
      </c>
      <c r="B4768" s="693" t="s">
        <v>7484</v>
      </c>
      <c r="C4768" s="697" t="s">
        <v>73</v>
      </c>
      <c r="D4768" s="734" t="s">
        <v>9170</v>
      </c>
      <c r="E4768" s="699">
        <v>7000</v>
      </c>
      <c r="F4768" s="697" t="s">
        <v>9171</v>
      </c>
      <c r="G4768" s="734" t="s">
        <v>9172</v>
      </c>
      <c r="H4768" s="734" t="s">
        <v>9173</v>
      </c>
      <c r="I4768" s="734" t="s">
        <v>8715</v>
      </c>
      <c r="J4768" s="867" t="s">
        <v>9174</v>
      </c>
      <c r="K4768" s="869">
        <v>1</v>
      </c>
      <c r="L4768" s="698">
        <v>1</v>
      </c>
      <c r="M4768" s="870">
        <v>2100</v>
      </c>
      <c r="N4768" s="868">
        <v>1</v>
      </c>
      <c r="O4768" s="698">
        <v>6</v>
      </c>
      <c r="P4768" s="700">
        <v>41358.82</v>
      </c>
      <c r="Q4768" s="121"/>
    </row>
    <row r="4769" spans="1:17" s="770" customFormat="1" ht="24">
      <c r="A4769" s="732" t="s">
        <v>18649</v>
      </c>
      <c r="B4769" s="693" t="s">
        <v>7484</v>
      </c>
      <c r="C4769" s="697" t="s">
        <v>73</v>
      </c>
      <c r="D4769" s="734" t="s">
        <v>8759</v>
      </c>
      <c r="E4769" s="699">
        <v>7000</v>
      </c>
      <c r="F4769" s="697" t="s">
        <v>9175</v>
      </c>
      <c r="G4769" s="734" t="s">
        <v>9176</v>
      </c>
      <c r="H4769" s="734" t="s">
        <v>2051</v>
      </c>
      <c r="I4769" s="734" t="s">
        <v>771</v>
      </c>
      <c r="J4769" s="867" t="s">
        <v>825</v>
      </c>
      <c r="K4769" s="869">
        <v>2</v>
      </c>
      <c r="L4769" s="698">
        <v>12</v>
      </c>
      <c r="M4769" s="870">
        <v>84507.17</v>
      </c>
      <c r="N4769" s="868">
        <v>1</v>
      </c>
      <c r="O4769" s="698">
        <v>6</v>
      </c>
      <c r="P4769" s="700">
        <v>41967.43</v>
      </c>
      <c r="Q4769" s="121"/>
    </row>
    <row r="4770" spans="1:17" s="770" customFormat="1" ht="24">
      <c r="A4770" s="732" t="s">
        <v>18649</v>
      </c>
      <c r="B4770" s="693" t="s">
        <v>7484</v>
      </c>
      <c r="C4770" s="697" t="s">
        <v>73</v>
      </c>
      <c r="D4770" s="734" t="s">
        <v>7029</v>
      </c>
      <c r="E4770" s="699">
        <v>12500</v>
      </c>
      <c r="F4770" s="697" t="s">
        <v>9177</v>
      </c>
      <c r="G4770" s="734" t="s">
        <v>9178</v>
      </c>
      <c r="H4770" s="734" t="s">
        <v>1119</v>
      </c>
      <c r="I4770" s="734" t="s">
        <v>8680</v>
      </c>
      <c r="J4770" s="867" t="s">
        <v>8653</v>
      </c>
      <c r="K4770" s="869">
        <v>1</v>
      </c>
      <c r="L4770" s="698">
        <v>1</v>
      </c>
      <c r="M4770" s="870">
        <v>6666.67</v>
      </c>
      <c r="N4770" s="868">
        <v>1</v>
      </c>
      <c r="O4770" s="698">
        <v>6</v>
      </c>
      <c r="P4770" s="700">
        <v>75000</v>
      </c>
      <c r="Q4770" s="121"/>
    </row>
    <row r="4771" spans="1:17" s="770" customFormat="1" ht="24">
      <c r="A4771" s="732" t="s">
        <v>18649</v>
      </c>
      <c r="B4771" s="693" t="s">
        <v>7484</v>
      </c>
      <c r="C4771" s="697" t="s">
        <v>73</v>
      </c>
      <c r="D4771" s="734" t="s">
        <v>8871</v>
      </c>
      <c r="E4771" s="699">
        <v>4000</v>
      </c>
      <c r="F4771" s="697" t="s">
        <v>9179</v>
      </c>
      <c r="G4771" s="734" t="s">
        <v>9180</v>
      </c>
      <c r="H4771" s="734" t="s">
        <v>2051</v>
      </c>
      <c r="I4771" s="734" t="s">
        <v>802</v>
      </c>
      <c r="J4771" s="867" t="s">
        <v>6480</v>
      </c>
      <c r="K4771" s="869">
        <v>2</v>
      </c>
      <c r="L4771" s="698">
        <v>12</v>
      </c>
      <c r="M4771" s="870">
        <v>51974.45</v>
      </c>
      <c r="N4771" s="868" t="s">
        <v>389</v>
      </c>
      <c r="O4771" s="698" t="s">
        <v>389</v>
      </c>
      <c r="P4771" s="700"/>
      <c r="Q4771" s="121"/>
    </row>
    <row r="4772" spans="1:17" s="770" customFormat="1" ht="24">
      <c r="A4772" s="732" t="s">
        <v>18649</v>
      </c>
      <c r="B4772" s="693" t="s">
        <v>7484</v>
      </c>
      <c r="C4772" s="697" t="s">
        <v>73</v>
      </c>
      <c r="D4772" s="734" t="s">
        <v>8638</v>
      </c>
      <c r="E4772" s="699">
        <v>7000</v>
      </c>
      <c r="F4772" s="697" t="s">
        <v>9179</v>
      </c>
      <c r="G4772" s="734" t="s">
        <v>9180</v>
      </c>
      <c r="H4772" s="734" t="s">
        <v>2051</v>
      </c>
      <c r="I4772" s="734" t="s">
        <v>802</v>
      </c>
      <c r="J4772" s="867" t="s">
        <v>6480</v>
      </c>
      <c r="K4772" s="869">
        <v>1</v>
      </c>
      <c r="L4772" s="698">
        <v>1</v>
      </c>
      <c r="M4772" s="870">
        <v>2800</v>
      </c>
      <c r="N4772" s="868">
        <v>1</v>
      </c>
      <c r="O4772" s="698">
        <v>6</v>
      </c>
      <c r="P4772" s="700">
        <v>37576.773333333338</v>
      </c>
      <c r="Q4772" s="121"/>
    </row>
    <row r="4773" spans="1:17" s="770" customFormat="1" ht="36">
      <c r="A4773" s="732" t="s">
        <v>18649</v>
      </c>
      <c r="B4773" s="693" t="s">
        <v>7484</v>
      </c>
      <c r="C4773" s="697" t="s">
        <v>73</v>
      </c>
      <c r="D4773" s="734" t="s">
        <v>9181</v>
      </c>
      <c r="E4773" s="699">
        <v>9000</v>
      </c>
      <c r="F4773" s="697" t="s">
        <v>9182</v>
      </c>
      <c r="G4773" s="734" t="s">
        <v>9183</v>
      </c>
      <c r="H4773" s="734" t="s">
        <v>8671</v>
      </c>
      <c r="I4773" s="734" t="s">
        <v>771</v>
      </c>
      <c r="J4773" s="867" t="s">
        <v>8686</v>
      </c>
      <c r="K4773" s="869">
        <v>2</v>
      </c>
      <c r="L4773" s="698">
        <v>7</v>
      </c>
      <c r="M4773" s="870">
        <v>76351.240000000005</v>
      </c>
      <c r="N4773" s="868" t="s">
        <v>389</v>
      </c>
      <c r="O4773" s="698" t="s">
        <v>389</v>
      </c>
      <c r="P4773" s="700"/>
      <c r="Q4773" s="121"/>
    </row>
    <row r="4774" spans="1:17" s="770" customFormat="1" ht="24">
      <c r="A4774" s="732" t="s">
        <v>18649</v>
      </c>
      <c r="B4774" s="693" t="s">
        <v>7484</v>
      </c>
      <c r="C4774" s="697" t="s">
        <v>73</v>
      </c>
      <c r="D4774" s="734" t="s">
        <v>8693</v>
      </c>
      <c r="E4774" s="699">
        <v>8000</v>
      </c>
      <c r="F4774" s="697" t="s">
        <v>9184</v>
      </c>
      <c r="G4774" s="734" t="s">
        <v>9185</v>
      </c>
      <c r="H4774" s="734" t="s">
        <v>888</v>
      </c>
      <c r="I4774" s="734" t="s">
        <v>771</v>
      </c>
      <c r="J4774" s="867" t="s">
        <v>9059</v>
      </c>
      <c r="K4774" s="869">
        <v>2</v>
      </c>
      <c r="L4774" s="698">
        <v>12</v>
      </c>
      <c r="M4774" s="870">
        <v>96537.78</v>
      </c>
      <c r="N4774" s="868">
        <v>1</v>
      </c>
      <c r="O4774" s="698">
        <v>6</v>
      </c>
      <c r="P4774" s="700">
        <v>48000</v>
      </c>
      <c r="Q4774" s="121"/>
    </row>
    <row r="4775" spans="1:17" s="770" customFormat="1" ht="36">
      <c r="A4775" s="732" t="s">
        <v>18649</v>
      </c>
      <c r="B4775" s="693" t="s">
        <v>7484</v>
      </c>
      <c r="C4775" s="697" t="s">
        <v>73</v>
      </c>
      <c r="D4775" s="734" t="s">
        <v>9186</v>
      </c>
      <c r="E4775" s="699">
        <v>4000</v>
      </c>
      <c r="F4775" s="697" t="s">
        <v>9187</v>
      </c>
      <c r="G4775" s="734" t="s">
        <v>9188</v>
      </c>
      <c r="H4775" s="734" t="s">
        <v>5617</v>
      </c>
      <c r="I4775" s="734" t="s">
        <v>8765</v>
      </c>
      <c r="J4775" s="867" t="s">
        <v>8766</v>
      </c>
      <c r="K4775" s="869">
        <v>2</v>
      </c>
      <c r="L4775" s="698">
        <v>12</v>
      </c>
      <c r="M4775" s="870">
        <v>48237.22</v>
      </c>
      <c r="N4775" s="868">
        <v>1</v>
      </c>
      <c r="O4775" s="698">
        <v>6</v>
      </c>
      <c r="P4775" s="700">
        <v>23832.769999999997</v>
      </c>
      <c r="Q4775" s="121"/>
    </row>
    <row r="4776" spans="1:17" s="770" customFormat="1" ht="36">
      <c r="A4776" s="732" t="s">
        <v>18649</v>
      </c>
      <c r="B4776" s="693" t="s">
        <v>7484</v>
      </c>
      <c r="C4776" s="697" t="s">
        <v>73</v>
      </c>
      <c r="D4776" s="734" t="s">
        <v>9189</v>
      </c>
      <c r="E4776" s="699">
        <v>9000</v>
      </c>
      <c r="F4776" s="697" t="s">
        <v>9190</v>
      </c>
      <c r="G4776" s="734" t="s">
        <v>9191</v>
      </c>
      <c r="H4776" s="734" t="s">
        <v>7198</v>
      </c>
      <c r="I4776" s="734" t="s">
        <v>8652</v>
      </c>
      <c r="J4776" s="867" t="s">
        <v>1841</v>
      </c>
      <c r="K4776" s="869">
        <v>1</v>
      </c>
      <c r="L4776" s="698">
        <v>2</v>
      </c>
      <c r="M4776" s="870">
        <v>17400</v>
      </c>
      <c r="N4776" s="868">
        <v>1</v>
      </c>
      <c r="O4776" s="698">
        <v>6</v>
      </c>
      <c r="P4776" s="700">
        <v>53976.25</v>
      </c>
      <c r="Q4776" s="121"/>
    </row>
    <row r="4777" spans="1:17" s="770" customFormat="1" ht="36">
      <c r="A4777" s="732" t="s">
        <v>18649</v>
      </c>
      <c r="B4777" s="693" t="s">
        <v>7484</v>
      </c>
      <c r="C4777" s="697" t="s">
        <v>73</v>
      </c>
      <c r="D4777" s="734" t="s">
        <v>9192</v>
      </c>
      <c r="E4777" s="699">
        <v>8000</v>
      </c>
      <c r="F4777" s="697" t="s">
        <v>9190</v>
      </c>
      <c r="G4777" s="734" t="s">
        <v>9191</v>
      </c>
      <c r="H4777" s="734" t="s">
        <v>7198</v>
      </c>
      <c r="I4777" s="734" t="s">
        <v>8652</v>
      </c>
      <c r="J4777" s="867" t="s">
        <v>1841</v>
      </c>
      <c r="K4777" s="869">
        <v>2</v>
      </c>
      <c r="L4777" s="698">
        <v>10</v>
      </c>
      <c r="M4777" s="870">
        <v>78852.78</v>
      </c>
      <c r="N4777" s="868" t="s">
        <v>389</v>
      </c>
      <c r="O4777" s="698" t="s">
        <v>389</v>
      </c>
      <c r="P4777" s="700"/>
      <c r="Q4777" s="121"/>
    </row>
    <row r="4778" spans="1:17" s="770" customFormat="1" ht="36">
      <c r="A4778" s="732" t="s">
        <v>18649</v>
      </c>
      <c r="B4778" s="693" t="s">
        <v>7484</v>
      </c>
      <c r="C4778" s="697" t="s">
        <v>73</v>
      </c>
      <c r="D4778" s="734" t="s">
        <v>8864</v>
      </c>
      <c r="E4778" s="699">
        <v>2500</v>
      </c>
      <c r="F4778" s="697" t="s">
        <v>9193</v>
      </c>
      <c r="G4778" s="734" t="s">
        <v>9194</v>
      </c>
      <c r="H4778" s="734" t="s">
        <v>6678</v>
      </c>
      <c r="I4778" s="734" t="s">
        <v>4117</v>
      </c>
      <c r="J4778" s="867" t="s">
        <v>9071</v>
      </c>
      <c r="K4778" s="869">
        <v>2</v>
      </c>
      <c r="L4778" s="698">
        <v>12</v>
      </c>
      <c r="M4778" s="870">
        <v>30591.49</v>
      </c>
      <c r="N4778" s="868">
        <v>1</v>
      </c>
      <c r="O4778" s="698">
        <v>6</v>
      </c>
      <c r="P4778" s="700">
        <v>14996.87</v>
      </c>
      <c r="Q4778" s="121"/>
    </row>
    <row r="4779" spans="1:17" s="770" customFormat="1" ht="24">
      <c r="A4779" s="732" t="s">
        <v>18649</v>
      </c>
      <c r="B4779" s="693" t="s">
        <v>7484</v>
      </c>
      <c r="C4779" s="697" t="s">
        <v>73</v>
      </c>
      <c r="D4779" s="734" t="s">
        <v>9195</v>
      </c>
      <c r="E4779" s="699">
        <v>10500</v>
      </c>
      <c r="F4779" s="697" t="s">
        <v>9196</v>
      </c>
      <c r="G4779" s="734" t="s">
        <v>9197</v>
      </c>
      <c r="H4779" s="734" t="s">
        <v>888</v>
      </c>
      <c r="I4779" s="734" t="s">
        <v>771</v>
      </c>
      <c r="J4779" s="867" t="s">
        <v>9059</v>
      </c>
      <c r="K4779" s="869">
        <v>2</v>
      </c>
      <c r="L4779" s="698">
        <v>11</v>
      </c>
      <c r="M4779" s="870">
        <v>110791.67999999999</v>
      </c>
      <c r="N4779" s="868">
        <v>1</v>
      </c>
      <c r="O4779" s="698">
        <v>6</v>
      </c>
      <c r="P4779" s="700">
        <v>62372.18</v>
      </c>
      <c r="Q4779" s="121"/>
    </row>
    <row r="4780" spans="1:17" s="770" customFormat="1" ht="24">
      <c r="A4780" s="732" t="s">
        <v>18649</v>
      </c>
      <c r="B4780" s="693" t="s">
        <v>7484</v>
      </c>
      <c r="C4780" s="697" t="s">
        <v>73</v>
      </c>
      <c r="D4780" s="734" t="s">
        <v>9095</v>
      </c>
      <c r="E4780" s="699">
        <v>6000</v>
      </c>
      <c r="F4780" s="697" t="s">
        <v>9198</v>
      </c>
      <c r="G4780" s="734" t="s">
        <v>9199</v>
      </c>
      <c r="H4780" s="734" t="s">
        <v>1248</v>
      </c>
      <c r="I4780" s="734" t="s">
        <v>771</v>
      </c>
      <c r="J4780" s="867" t="s">
        <v>9200</v>
      </c>
      <c r="K4780" s="869">
        <v>1</v>
      </c>
      <c r="L4780" s="698">
        <v>6</v>
      </c>
      <c r="M4780" s="870">
        <v>44628.75</v>
      </c>
      <c r="N4780" s="868" t="s">
        <v>389</v>
      </c>
      <c r="O4780" s="698" t="s">
        <v>389</v>
      </c>
      <c r="P4780" s="700"/>
      <c r="Q4780" s="121"/>
    </row>
    <row r="4781" spans="1:17" s="770" customFormat="1" ht="24">
      <c r="A4781" s="732" t="s">
        <v>18649</v>
      </c>
      <c r="B4781" s="693" t="s">
        <v>7484</v>
      </c>
      <c r="C4781" s="697" t="s">
        <v>73</v>
      </c>
      <c r="D4781" s="734" t="s">
        <v>7029</v>
      </c>
      <c r="E4781" s="699">
        <v>15000</v>
      </c>
      <c r="F4781" s="697" t="s">
        <v>9201</v>
      </c>
      <c r="G4781" s="734" t="s">
        <v>9202</v>
      </c>
      <c r="H4781" s="734" t="s">
        <v>1119</v>
      </c>
      <c r="I4781" s="734" t="s">
        <v>771</v>
      </c>
      <c r="J4781" s="867" t="s">
        <v>8653</v>
      </c>
      <c r="K4781" s="869">
        <v>2</v>
      </c>
      <c r="L4781" s="698">
        <v>12</v>
      </c>
      <c r="M4781" s="870">
        <v>179169.78</v>
      </c>
      <c r="N4781" s="868">
        <v>1</v>
      </c>
      <c r="O4781" s="698">
        <v>6</v>
      </c>
      <c r="P4781" s="700">
        <v>88311.46</v>
      </c>
      <c r="Q4781" s="121"/>
    </row>
    <row r="4782" spans="1:17" s="770" customFormat="1" ht="48">
      <c r="A4782" s="732" t="s">
        <v>18649</v>
      </c>
      <c r="B4782" s="693" t="s">
        <v>7484</v>
      </c>
      <c r="C4782" s="697" t="s">
        <v>73</v>
      </c>
      <c r="D4782" s="734" t="s">
        <v>9203</v>
      </c>
      <c r="E4782" s="699">
        <v>12500</v>
      </c>
      <c r="F4782" s="697" t="s">
        <v>9204</v>
      </c>
      <c r="G4782" s="734" t="s">
        <v>9205</v>
      </c>
      <c r="H4782" s="734" t="s">
        <v>8612</v>
      </c>
      <c r="I4782" s="734" t="s">
        <v>8652</v>
      </c>
      <c r="J4782" s="867" t="s">
        <v>3289</v>
      </c>
      <c r="K4782" s="869">
        <v>1</v>
      </c>
      <c r="L4782" s="698">
        <v>1</v>
      </c>
      <c r="M4782" s="870">
        <v>10833.33</v>
      </c>
      <c r="N4782" s="868">
        <v>1</v>
      </c>
      <c r="O4782" s="698">
        <v>6</v>
      </c>
      <c r="P4782" s="700">
        <v>74996.53</v>
      </c>
      <c r="Q4782" s="121"/>
    </row>
    <row r="4783" spans="1:17" s="770" customFormat="1" ht="24">
      <c r="A4783" s="732" t="s">
        <v>18649</v>
      </c>
      <c r="B4783" s="693" t="s">
        <v>7484</v>
      </c>
      <c r="C4783" s="697" t="s">
        <v>73</v>
      </c>
      <c r="D4783" s="734" t="s">
        <v>9045</v>
      </c>
      <c r="E4783" s="699">
        <v>4200</v>
      </c>
      <c r="F4783" s="697" t="s">
        <v>9206</v>
      </c>
      <c r="G4783" s="734" t="s">
        <v>9207</v>
      </c>
      <c r="H4783" s="734" t="s">
        <v>8612</v>
      </c>
      <c r="I4783" s="734" t="s">
        <v>802</v>
      </c>
      <c r="J4783" s="867" t="s">
        <v>8842</v>
      </c>
      <c r="K4783" s="869">
        <v>2</v>
      </c>
      <c r="L4783" s="698">
        <v>10</v>
      </c>
      <c r="M4783" s="870">
        <v>41895.040000000001</v>
      </c>
      <c r="N4783" s="868">
        <v>1</v>
      </c>
      <c r="O4783" s="698">
        <v>6</v>
      </c>
      <c r="P4783" s="700">
        <v>25200</v>
      </c>
      <c r="Q4783" s="121"/>
    </row>
    <row r="4784" spans="1:17" s="770" customFormat="1" ht="24">
      <c r="A4784" s="732" t="s">
        <v>18649</v>
      </c>
      <c r="B4784" s="693" t="s">
        <v>7484</v>
      </c>
      <c r="C4784" s="697" t="s">
        <v>73</v>
      </c>
      <c r="D4784" s="734" t="s">
        <v>6500</v>
      </c>
      <c r="E4784" s="699">
        <v>10000</v>
      </c>
      <c r="F4784" s="697" t="s">
        <v>9208</v>
      </c>
      <c r="G4784" s="734" t="s">
        <v>9209</v>
      </c>
      <c r="H4784" s="734" t="s">
        <v>1119</v>
      </c>
      <c r="I4784" s="734" t="s">
        <v>771</v>
      </c>
      <c r="J4784" s="867" t="s">
        <v>8653</v>
      </c>
      <c r="K4784" s="869">
        <v>2</v>
      </c>
      <c r="L4784" s="698">
        <v>12</v>
      </c>
      <c r="M4784" s="870">
        <v>116909.70999999999</v>
      </c>
      <c r="N4784" s="868">
        <v>1</v>
      </c>
      <c r="O4784" s="698">
        <v>6</v>
      </c>
      <c r="P4784" s="700">
        <v>58952.08</v>
      </c>
      <c r="Q4784" s="121"/>
    </row>
    <row r="4785" spans="1:17" s="770" customFormat="1" ht="24">
      <c r="A4785" s="732" t="s">
        <v>18649</v>
      </c>
      <c r="B4785" s="693" t="s">
        <v>7484</v>
      </c>
      <c r="C4785" s="697" t="s">
        <v>73</v>
      </c>
      <c r="D4785" s="734" t="s">
        <v>4114</v>
      </c>
      <c r="E4785" s="699">
        <v>3800</v>
      </c>
      <c r="F4785" s="697" t="s">
        <v>9210</v>
      </c>
      <c r="G4785" s="734" t="s">
        <v>9211</v>
      </c>
      <c r="H4785" s="734" t="s">
        <v>3913</v>
      </c>
      <c r="I4785" s="734" t="s">
        <v>771</v>
      </c>
      <c r="J4785" s="867" t="s">
        <v>2759</v>
      </c>
      <c r="K4785" s="869">
        <v>2</v>
      </c>
      <c r="L4785" s="698">
        <v>12</v>
      </c>
      <c r="M4785" s="870">
        <v>45865.14</v>
      </c>
      <c r="N4785" s="868">
        <v>1</v>
      </c>
      <c r="O4785" s="698">
        <v>6</v>
      </c>
      <c r="P4785" s="700">
        <v>22650.37</v>
      </c>
      <c r="Q4785" s="121"/>
    </row>
    <row r="4786" spans="1:17" s="770" customFormat="1" ht="24">
      <c r="A4786" s="732" t="s">
        <v>18649</v>
      </c>
      <c r="B4786" s="693" t="s">
        <v>7484</v>
      </c>
      <c r="C4786" s="697" t="s">
        <v>73</v>
      </c>
      <c r="D4786" s="734" t="s">
        <v>9212</v>
      </c>
      <c r="E4786" s="699">
        <v>12600</v>
      </c>
      <c r="F4786" s="697" t="s">
        <v>9213</v>
      </c>
      <c r="G4786" s="734" t="s">
        <v>9214</v>
      </c>
      <c r="H4786" s="734" t="s">
        <v>8612</v>
      </c>
      <c r="I4786" s="734" t="s">
        <v>771</v>
      </c>
      <c r="J4786" s="867" t="s">
        <v>3289</v>
      </c>
      <c r="K4786" s="869">
        <v>2</v>
      </c>
      <c r="L4786" s="698">
        <v>12</v>
      </c>
      <c r="M4786" s="870">
        <v>151800</v>
      </c>
      <c r="N4786" s="868">
        <v>1</v>
      </c>
      <c r="O4786" s="698">
        <v>6</v>
      </c>
      <c r="P4786" s="700">
        <v>75600</v>
      </c>
      <c r="Q4786" s="121"/>
    </row>
    <row r="4787" spans="1:17" s="770" customFormat="1" ht="24">
      <c r="A4787" s="732" t="s">
        <v>18649</v>
      </c>
      <c r="B4787" s="693" t="s">
        <v>7484</v>
      </c>
      <c r="C4787" s="697" t="s">
        <v>73</v>
      </c>
      <c r="D4787" s="734" t="s">
        <v>4185</v>
      </c>
      <c r="E4787" s="699">
        <v>4500</v>
      </c>
      <c r="F4787" s="697" t="s">
        <v>9215</v>
      </c>
      <c r="G4787" s="734" t="s">
        <v>9216</v>
      </c>
      <c r="H4787" s="734" t="s">
        <v>389</v>
      </c>
      <c r="I4787" s="734" t="s">
        <v>389</v>
      </c>
      <c r="J4787" s="867" t="s">
        <v>389</v>
      </c>
      <c r="K4787" s="869">
        <v>2</v>
      </c>
      <c r="L4787" s="698">
        <v>12</v>
      </c>
      <c r="M4787" s="870">
        <v>54600</v>
      </c>
      <c r="N4787" s="868">
        <v>1</v>
      </c>
      <c r="O4787" s="698">
        <v>6</v>
      </c>
      <c r="P4787" s="700">
        <v>27000</v>
      </c>
      <c r="Q4787" s="121"/>
    </row>
    <row r="4788" spans="1:17" s="770" customFormat="1" ht="24">
      <c r="A4788" s="732" t="s">
        <v>18649</v>
      </c>
      <c r="B4788" s="693" t="s">
        <v>7484</v>
      </c>
      <c r="C4788" s="697" t="s">
        <v>73</v>
      </c>
      <c r="D4788" s="734" t="s">
        <v>9217</v>
      </c>
      <c r="E4788" s="699">
        <v>10000</v>
      </c>
      <c r="F4788" s="697" t="s">
        <v>9218</v>
      </c>
      <c r="G4788" s="734" t="s">
        <v>9219</v>
      </c>
      <c r="H4788" s="734" t="s">
        <v>888</v>
      </c>
      <c r="I4788" s="734" t="s">
        <v>771</v>
      </c>
      <c r="J4788" s="867" t="s">
        <v>7059</v>
      </c>
      <c r="K4788" s="869">
        <v>2</v>
      </c>
      <c r="L4788" s="698">
        <v>12</v>
      </c>
      <c r="M4788" s="870">
        <v>119961.81</v>
      </c>
      <c r="N4788" s="868">
        <v>1</v>
      </c>
      <c r="O4788" s="698">
        <v>6</v>
      </c>
      <c r="P4788" s="700">
        <v>59715.97</v>
      </c>
      <c r="Q4788" s="121"/>
    </row>
    <row r="4789" spans="1:17" s="770" customFormat="1" ht="24">
      <c r="A4789" s="732" t="s">
        <v>18649</v>
      </c>
      <c r="B4789" s="693" t="s">
        <v>7484</v>
      </c>
      <c r="C4789" s="697" t="s">
        <v>73</v>
      </c>
      <c r="D4789" s="734" t="s">
        <v>4259</v>
      </c>
      <c r="E4789" s="699">
        <v>11500</v>
      </c>
      <c r="F4789" s="697" t="s">
        <v>9220</v>
      </c>
      <c r="G4789" s="734" t="s">
        <v>9221</v>
      </c>
      <c r="H4789" s="734" t="s">
        <v>1119</v>
      </c>
      <c r="I4789" s="734" t="s">
        <v>771</v>
      </c>
      <c r="J4789" s="867" t="s">
        <v>8653</v>
      </c>
      <c r="K4789" s="869">
        <v>1</v>
      </c>
      <c r="L4789" s="698">
        <v>4</v>
      </c>
      <c r="M4789" s="870">
        <v>58688.18</v>
      </c>
      <c r="N4789" s="868" t="s">
        <v>389</v>
      </c>
      <c r="O4789" s="698" t="s">
        <v>389</v>
      </c>
      <c r="P4789" s="700"/>
      <c r="Q4789" s="121"/>
    </row>
    <row r="4790" spans="1:17" s="770" customFormat="1" ht="24">
      <c r="A4790" s="732" t="s">
        <v>18649</v>
      </c>
      <c r="B4790" s="693" t="s">
        <v>7484</v>
      </c>
      <c r="C4790" s="697" t="s">
        <v>73</v>
      </c>
      <c r="D4790" s="734" t="s">
        <v>8702</v>
      </c>
      <c r="E4790" s="699">
        <v>7500</v>
      </c>
      <c r="F4790" s="697" t="s">
        <v>9222</v>
      </c>
      <c r="G4790" s="734" t="s">
        <v>9223</v>
      </c>
      <c r="H4790" s="734" t="s">
        <v>2051</v>
      </c>
      <c r="I4790" s="734" t="s">
        <v>802</v>
      </c>
      <c r="J4790" s="867" t="s">
        <v>6480</v>
      </c>
      <c r="K4790" s="869">
        <v>2</v>
      </c>
      <c r="L4790" s="698">
        <v>8</v>
      </c>
      <c r="M4790" s="870">
        <v>58910.409999999996</v>
      </c>
      <c r="N4790" s="868" t="s">
        <v>389</v>
      </c>
      <c r="O4790" s="698" t="s">
        <v>389</v>
      </c>
      <c r="P4790" s="700"/>
      <c r="Q4790" s="121"/>
    </row>
    <row r="4791" spans="1:17" s="770" customFormat="1" ht="36">
      <c r="A4791" s="732" t="s">
        <v>18649</v>
      </c>
      <c r="B4791" s="693" t="s">
        <v>7484</v>
      </c>
      <c r="C4791" s="697" t="s">
        <v>73</v>
      </c>
      <c r="D4791" s="734" t="s">
        <v>9224</v>
      </c>
      <c r="E4791" s="699">
        <v>12500</v>
      </c>
      <c r="F4791" s="697" t="s">
        <v>9225</v>
      </c>
      <c r="G4791" s="734" t="s">
        <v>9226</v>
      </c>
      <c r="H4791" s="734" t="s">
        <v>8612</v>
      </c>
      <c r="I4791" s="734" t="s">
        <v>771</v>
      </c>
      <c r="J4791" s="867" t="s">
        <v>3289</v>
      </c>
      <c r="K4791" s="869">
        <v>2</v>
      </c>
      <c r="L4791" s="698">
        <v>12</v>
      </c>
      <c r="M4791" s="870">
        <v>150600</v>
      </c>
      <c r="N4791" s="868">
        <v>1</v>
      </c>
      <c r="O4791" s="698">
        <v>6</v>
      </c>
      <c r="P4791" s="700">
        <v>75000</v>
      </c>
      <c r="Q4791" s="121"/>
    </row>
    <row r="4792" spans="1:17" s="770" customFormat="1" ht="48">
      <c r="A4792" s="732" t="s">
        <v>18649</v>
      </c>
      <c r="B4792" s="693" t="s">
        <v>7484</v>
      </c>
      <c r="C4792" s="697" t="s">
        <v>73</v>
      </c>
      <c r="D4792" s="734" t="s">
        <v>9227</v>
      </c>
      <c r="E4792" s="699">
        <v>12500</v>
      </c>
      <c r="F4792" s="697" t="s">
        <v>9228</v>
      </c>
      <c r="G4792" s="734" t="s">
        <v>9229</v>
      </c>
      <c r="H4792" s="734" t="s">
        <v>1119</v>
      </c>
      <c r="I4792" s="734" t="s">
        <v>771</v>
      </c>
      <c r="J4792" s="867" t="s">
        <v>8653</v>
      </c>
      <c r="K4792" s="869">
        <v>2</v>
      </c>
      <c r="L4792" s="698">
        <v>12</v>
      </c>
      <c r="M4792" s="870">
        <v>149833.51999999999</v>
      </c>
      <c r="N4792" s="868">
        <v>1</v>
      </c>
      <c r="O4792" s="698">
        <v>6</v>
      </c>
      <c r="P4792" s="700">
        <v>74859.37</v>
      </c>
      <c r="Q4792" s="121"/>
    </row>
    <row r="4793" spans="1:17" s="770" customFormat="1" ht="36">
      <c r="A4793" s="732" t="s">
        <v>18649</v>
      </c>
      <c r="B4793" s="693" t="s">
        <v>7484</v>
      </c>
      <c r="C4793" s="697" t="s">
        <v>73</v>
      </c>
      <c r="D4793" s="734" t="s">
        <v>9230</v>
      </c>
      <c r="E4793" s="699">
        <v>5500</v>
      </c>
      <c r="F4793" s="697" t="s">
        <v>9231</v>
      </c>
      <c r="G4793" s="734" t="s">
        <v>9232</v>
      </c>
      <c r="H4793" s="734" t="s">
        <v>1119</v>
      </c>
      <c r="I4793" s="734" t="s">
        <v>771</v>
      </c>
      <c r="J4793" s="867" t="s">
        <v>8653</v>
      </c>
      <c r="K4793" s="869">
        <v>2</v>
      </c>
      <c r="L4793" s="698">
        <v>12</v>
      </c>
      <c r="M4793" s="870">
        <v>66582.81</v>
      </c>
      <c r="N4793" s="868">
        <v>1</v>
      </c>
      <c r="O4793" s="698">
        <v>6</v>
      </c>
      <c r="P4793" s="700">
        <v>35064.79</v>
      </c>
      <c r="Q4793" s="121"/>
    </row>
    <row r="4794" spans="1:17" s="770" customFormat="1" ht="24">
      <c r="A4794" s="732" t="s">
        <v>18649</v>
      </c>
      <c r="B4794" s="693" t="s">
        <v>7484</v>
      </c>
      <c r="C4794" s="697" t="s">
        <v>73</v>
      </c>
      <c r="D4794" s="734" t="s">
        <v>4327</v>
      </c>
      <c r="E4794" s="699">
        <v>9000</v>
      </c>
      <c r="F4794" s="697" t="s">
        <v>9233</v>
      </c>
      <c r="G4794" s="734" t="s">
        <v>9234</v>
      </c>
      <c r="H4794" s="734" t="s">
        <v>888</v>
      </c>
      <c r="I4794" s="734" t="s">
        <v>771</v>
      </c>
      <c r="J4794" s="867" t="s">
        <v>7059</v>
      </c>
      <c r="K4794" s="869">
        <v>2</v>
      </c>
      <c r="L4794" s="698">
        <v>12</v>
      </c>
      <c r="M4794" s="870">
        <v>108580.62</v>
      </c>
      <c r="N4794" s="868">
        <v>1</v>
      </c>
      <c r="O4794" s="698">
        <v>6</v>
      </c>
      <c r="P4794" s="700">
        <v>54000</v>
      </c>
      <c r="Q4794" s="121"/>
    </row>
    <row r="4795" spans="1:17" s="770" customFormat="1" ht="36">
      <c r="A4795" s="732" t="s">
        <v>18649</v>
      </c>
      <c r="B4795" s="693" t="s">
        <v>7484</v>
      </c>
      <c r="C4795" s="697" t="s">
        <v>73</v>
      </c>
      <c r="D4795" s="734" t="s">
        <v>9235</v>
      </c>
      <c r="E4795" s="699">
        <v>5000</v>
      </c>
      <c r="F4795" s="697" t="s">
        <v>9236</v>
      </c>
      <c r="G4795" s="734" t="s">
        <v>9237</v>
      </c>
      <c r="H4795" s="734" t="s">
        <v>5710</v>
      </c>
      <c r="I4795" s="734" t="s">
        <v>802</v>
      </c>
      <c r="J4795" s="867" t="s">
        <v>9238</v>
      </c>
      <c r="K4795" s="869">
        <v>1</v>
      </c>
      <c r="L4795" s="698">
        <v>1</v>
      </c>
      <c r="M4795" s="870">
        <v>3200</v>
      </c>
      <c r="N4795" s="868">
        <v>1</v>
      </c>
      <c r="O4795" s="698">
        <v>6</v>
      </c>
      <c r="P4795" s="700">
        <v>29451.739999999998</v>
      </c>
      <c r="Q4795" s="121"/>
    </row>
    <row r="4796" spans="1:17" s="770" customFormat="1" ht="24">
      <c r="A4796" s="732" t="s">
        <v>18649</v>
      </c>
      <c r="B4796" s="693" t="s">
        <v>7484</v>
      </c>
      <c r="C4796" s="697" t="s">
        <v>73</v>
      </c>
      <c r="D4796" s="734" t="s">
        <v>6500</v>
      </c>
      <c r="E4796" s="699">
        <v>12500</v>
      </c>
      <c r="F4796" s="697" t="s">
        <v>9239</v>
      </c>
      <c r="G4796" s="734" t="s">
        <v>9240</v>
      </c>
      <c r="H4796" s="734" t="s">
        <v>1119</v>
      </c>
      <c r="I4796" s="734" t="s">
        <v>771</v>
      </c>
      <c r="J4796" s="867" t="s">
        <v>8653</v>
      </c>
      <c r="K4796" s="869">
        <v>2</v>
      </c>
      <c r="L4796" s="698">
        <v>12</v>
      </c>
      <c r="M4796" s="870">
        <v>150564.41</v>
      </c>
      <c r="N4796" s="868">
        <v>1</v>
      </c>
      <c r="O4796" s="698">
        <v>6</v>
      </c>
      <c r="P4796" s="700">
        <v>74975.7</v>
      </c>
      <c r="Q4796" s="121"/>
    </row>
    <row r="4797" spans="1:17" s="770" customFormat="1" ht="36">
      <c r="A4797" s="732" t="s">
        <v>18649</v>
      </c>
      <c r="B4797" s="693" t="s">
        <v>7484</v>
      </c>
      <c r="C4797" s="697" t="s">
        <v>73</v>
      </c>
      <c r="D4797" s="734" t="s">
        <v>9241</v>
      </c>
      <c r="E4797" s="699">
        <v>12600</v>
      </c>
      <c r="F4797" s="697" t="s">
        <v>9242</v>
      </c>
      <c r="G4797" s="734" t="s">
        <v>9243</v>
      </c>
      <c r="H4797" s="734" t="s">
        <v>8612</v>
      </c>
      <c r="I4797" s="734" t="s">
        <v>771</v>
      </c>
      <c r="J4797" s="867" t="s">
        <v>3289</v>
      </c>
      <c r="K4797" s="869">
        <v>2</v>
      </c>
      <c r="L4797" s="698">
        <v>12</v>
      </c>
      <c r="M4797" s="870">
        <v>151800</v>
      </c>
      <c r="N4797" s="868">
        <v>1</v>
      </c>
      <c r="O4797" s="698">
        <v>6</v>
      </c>
      <c r="P4797" s="700">
        <v>75600</v>
      </c>
      <c r="Q4797" s="121"/>
    </row>
    <row r="4798" spans="1:17" s="770" customFormat="1" ht="36">
      <c r="A4798" s="732" t="s">
        <v>18649</v>
      </c>
      <c r="B4798" s="693" t="s">
        <v>7484</v>
      </c>
      <c r="C4798" s="697" t="s">
        <v>73</v>
      </c>
      <c r="D4798" s="734" t="s">
        <v>8750</v>
      </c>
      <c r="E4798" s="699">
        <v>10500</v>
      </c>
      <c r="F4798" s="697" t="s">
        <v>9244</v>
      </c>
      <c r="G4798" s="734" t="s">
        <v>9245</v>
      </c>
      <c r="H4798" s="734" t="s">
        <v>1119</v>
      </c>
      <c r="I4798" s="734" t="s">
        <v>8715</v>
      </c>
      <c r="J4798" s="867" t="s">
        <v>8653</v>
      </c>
      <c r="K4798" s="869">
        <v>1</v>
      </c>
      <c r="L4798" s="698">
        <v>5</v>
      </c>
      <c r="M4798" s="870">
        <v>51918.43</v>
      </c>
      <c r="N4798" s="868">
        <v>1</v>
      </c>
      <c r="O4798" s="698">
        <v>6</v>
      </c>
      <c r="P4798" s="700">
        <v>62454.58</v>
      </c>
      <c r="Q4798" s="121"/>
    </row>
    <row r="4799" spans="1:17" s="770" customFormat="1" ht="24">
      <c r="A4799" s="732" t="s">
        <v>18649</v>
      </c>
      <c r="B4799" s="693" t="s">
        <v>7484</v>
      </c>
      <c r="C4799" s="697" t="s">
        <v>73</v>
      </c>
      <c r="D4799" s="734" t="s">
        <v>4197</v>
      </c>
      <c r="E4799" s="699">
        <v>8000</v>
      </c>
      <c r="F4799" s="697" t="s">
        <v>9246</v>
      </c>
      <c r="G4799" s="734" t="s">
        <v>9247</v>
      </c>
      <c r="H4799" s="734" t="s">
        <v>1119</v>
      </c>
      <c r="I4799" s="734" t="s">
        <v>771</v>
      </c>
      <c r="J4799" s="867" t="s">
        <v>8653</v>
      </c>
      <c r="K4799" s="869">
        <v>2</v>
      </c>
      <c r="L4799" s="698">
        <v>12</v>
      </c>
      <c r="M4799" s="870">
        <v>96865.01999999999</v>
      </c>
      <c r="N4799" s="868">
        <v>1</v>
      </c>
      <c r="O4799" s="698">
        <v>6</v>
      </c>
      <c r="P4799" s="700">
        <v>47302.22</v>
      </c>
      <c r="Q4799" s="121"/>
    </row>
    <row r="4800" spans="1:17" s="770" customFormat="1" ht="36">
      <c r="A4800" s="732" t="s">
        <v>18649</v>
      </c>
      <c r="B4800" s="693" t="s">
        <v>7484</v>
      </c>
      <c r="C4800" s="697" t="s">
        <v>73</v>
      </c>
      <c r="D4800" s="734" t="s">
        <v>6500</v>
      </c>
      <c r="E4800" s="699">
        <v>10000</v>
      </c>
      <c r="F4800" s="697" t="s">
        <v>9248</v>
      </c>
      <c r="G4800" s="734" t="s">
        <v>9249</v>
      </c>
      <c r="H4800" s="734" t="s">
        <v>1119</v>
      </c>
      <c r="I4800" s="734" t="s">
        <v>8715</v>
      </c>
      <c r="J4800" s="867" t="s">
        <v>8653</v>
      </c>
      <c r="K4800" s="869">
        <v>1</v>
      </c>
      <c r="L4800" s="698">
        <v>1</v>
      </c>
      <c r="M4800" s="870">
        <v>7333.33</v>
      </c>
      <c r="N4800" s="868">
        <v>1</v>
      </c>
      <c r="O4800" s="698">
        <v>6</v>
      </c>
      <c r="P4800" s="700">
        <v>56945.820000000007</v>
      </c>
      <c r="Q4800" s="121"/>
    </row>
    <row r="4801" spans="1:17" s="770" customFormat="1" ht="24">
      <c r="A4801" s="732" t="s">
        <v>18649</v>
      </c>
      <c r="B4801" s="693" t="s">
        <v>7484</v>
      </c>
      <c r="C4801" s="697" t="s">
        <v>73</v>
      </c>
      <c r="D4801" s="734" t="s">
        <v>7029</v>
      </c>
      <c r="E4801" s="699">
        <v>12500</v>
      </c>
      <c r="F4801" s="697" t="s">
        <v>9250</v>
      </c>
      <c r="G4801" s="734" t="s">
        <v>9251</v>
      </c>
      <c r="H4801" s="734" t="s">
        <v>1119</v>
      </c>
      <c r="I4801" s="734" t="s">
        <v>771</v>
      </c>
      <c r="J4801" s="867" t="s">
        <v>8653</v>
      </c>
      <c r="K4801" s="869">
        <v>2</v>
      </c>
      <c r="L4801" s="698">
        <v>9</v>
      </c>
      <c r="M4801" s="870">
        <v>107111.98</v>
      </c>
      <c r="N4801" s="868">
        <v>1</v>
      </c>
      <c r="O4801" s="698">
        <v>6</v>
      </c>
      <c r="P4801" s="700">
        <v>74989.58</v>
      </c>
      <c r="Q4801" s="121"/>
    </row>
    <row r="4802" spans="1:17" s="770" customFormat="1" ht="24">
      <c r="A4802" s="732" t="s">
        <v>18649</v>
      </c>
      <c r="B4802" s="693" t="s">
        <v>7484</v>
      </c>
      <c r="C4802" s="697" t="s">
        <v>73</v>
      </c>
      <c r="D4802" s="734" t="s">
        <v>9252</v>
      </c>
      <c r="E4802" s="699">
        <v>4000</v>
      </c>
      <c r="F4802" s="697" t="s">
        <v>9253</v>
      </c>
      <c r="G4802" s="734" t="s">
        <v>9254</v>
      </c>
      <c r="H4802" s="734" t="s">
        <v>389</v>
      </c>
      <c r="I4802" s="734" t="s">
        <v>389</v>
      </c>
      <c r="J4802" s="867" t="s">
        <v>389</v>
      </c>
      <c r="K4802" s="869">
        <v>2</v>
      </c>
      <c r="L4802" s="698">
        <v>12</v>
      </c>
      <c r="M4802" s="870">
        <v>48416.37</v>
      </c>
      <c r="N4802" s="868">
        <v>1</v>
      </c>
      <c r="O4802" s="698">
        <v>6</v>
      </c>
      <c r="P4802" s="700">
        <v>24000</v>
      </c>
      <c r="Q4802" s="121"/>
    </row>
    <row r="4803" spans="1:17" s="770" customFormat="1" ht="36">
      <c r="A4803" s="732" t="s">
        <v>18649</v>
      </c>
      <c r="B4803" s="693" t="s">
        <v>7484</v>
      </c>
      <c r="C4803" s="697" t="s">
        <v>73</v>
      </c>
      <c r="D4803" s="734" t="s">
        <v>9255</v>
      </c>
      <c r="E4803" s="699">
        <v>4000</v>
      </c>
      <c r="F4803" s="697" t="s">
        <v>9256</v>
      </c>
      <c r="G4803" s="734" t="s">
        <v>9257</v>
      </c>
      <c r="H4803" s="734" t="s">
        <v>1119</v>
      </c>
      <c r="I4803" s="734" t="s">
        <v>771</v>
      </c>
      <c r="J4803" s="867" t="s">
        <v>8653</v>
      </c>
      <c r="K4803" s="869">
        <v>2</v>
      </c>
      <c r="L4803" s="698">
        <v>9</v>
      </c>
      <c r="M4803" s="870">
        <v>36556.67</v>
      </c>
      <c r="N4803" s="868">
        <v>1</v>
      </c>
      <c r="O4803" s="698">
        <v>6</v>
      </c>
      <c r="P4803" s="700">
        <v>23976.95</v>
      </c>
      <c r="Q4803" s="121"/>
    </row>
    <row r="4804" spans="1:17" s="770" customFormat="1" ht="36">
      <c r="A4804" s="732" t="s">
        <v>18649</v>
      </c>
      <c r="B4804" s="693" t="s">
        <v>7484</v>
      </c>
      <c r="C4804" s="697" t="s">
        <v>73</v>
      </c>
      <c r="D4804" s="734" t="s">
        <v>9255</v>
      </c>
      <c r="E4804" s="699">
        <v>5500</v>
      </c>
      <c r="F4804" s="697" t="s">
        <v>9258</v>
      </c>
      <c r="G4804" s="734" t="s">
        <v>9259</v>
      </c>
      <c r="H4804" s="734" t="s">
        <v>1119</v>
      </c>
      <c r="I4804" s="734" t="s">
        <v>771</v>
      </c>
      <c r="J4804" s="867" t="s">
        <v>8653</v>
      </c>
      <c r="K4804" s="869">
        <v>1</v>
      </c>
      <c r="L4804" s="698">
        <v>5</v>
      </c>
      <c r="M4804" s="870">
        <v>27287.64</v>
      </c>
      <c r="N4804" s="868" t="s">
        <v>389</v>
      </c>
      <c r="O4804" s="698" t="s">
        <v>389</v>
      </c>
      <c r="P4804" s="700"/>
      <c r="Q4804" s="121"/>
    </row>
    <row r="4805" spans="1:17" s="770" customFormat="1" ht="48">
      <c r="A4805" s="732" t="s">
        <v>18649</v>
      </c>
      <c r="B4805" s="693" t="s">
        <v>7484</v>
      </c>
      <c r="C4805" s="697" t="s">
        <v>73</v>
      </c>
      <c r="D4805" s="734" t="s">
        <v>9260</v>
      </c>
      <c r="E4805" s="699">
        <v>12600</v>
      </c>
      <c r="F4805" s="697" t="s">
        <v>9261</v>
      </c>
      <c r="G4805" s="734" t="s">
        <v>9262</v>
      </c>
      <c r="H4805" s="734" t="s">
        <v>8612</v>
      </c>
      <c r="I4805" s="734" t="s">
        <v>771</v>
      </c>
      <c r="J4805" s="867" t="s">
        <v>3289</v>
      </c>
      <c r="K4805" s="869">
        <v>2</v>
      </c>
      <c r="L4805" s="698">
        <v>12</v>
      </c>
      <c r="M4805" s="870">
        <v>151800</v>
      </c>
      <c r="N4805" s="868">
        <v>1</v>
      </c>
      <c r="O4805" s="698">
        <v>6</v>
      </c>
      <c r="P4805" s="700">
        <v>75600</v>
      </c>
      <c r="Q4805" s="121"/>
    </row>
    <row r="4806" spans="1:17" s="770" customFormat="1" ht="60">
      <c r="A4806" s="732" t="s">
        <v>18649</v>
      </c>
      <c r="B4806" s="693" t="s">
        <v>7484</v>
      </c>
      <c r="C4806" s="697" t="s">
        <v>73</v>
      </c>
      <c r="D4806" s="734" t="s">
        <v>9263</v>
      </c>
      <c r="E4806" s="699">
        <v>12600</v>
      </c>
      <c r="F4806" s="697" t="s">
        <v>9264</v>
      </c>
      <c r="G4806" s="734" t="s">
        <v>9265</v>
      </c>
      <c r="H4806" s="734" t="s">
        <v>8612</v>
      </c>
      <c r="I4806" s="734" t="s">
        <v>8715</v>
      </c>
      <c r="J4806" s="867" t="s">
        <v>3289</v>
      </c>
      <c r="K4806" s="869">
        <v>1</v>
      </c>
      <c r="L4806" s="698">
        <v>1</v>
      </c>
      <c r="M4806" s="870">
        <v>6300</v>
      </c>
      <c r="N4806" s="868">
        <v>1</v>
      </c>
      <c r="O4806" s="698">
        <v>6</v>
      </c>
      <c r="P4806" s="700">
        <v>75600</v>
      </c>
      <c r="Q4806" s="121"/>
    </row>
    <row r="4807" spans="1:17" s="770" customFormat="1" ht="30" customHeight="1">
      <c r="A4807" s="732" t="s">
        <v>18649</v>
      </c>
      <c r="B4807" s="693" t="s">
        <v>7484</v>
      </c>
      <c r="C4807" s="697" t="s">
        <v>73</v>
      </c>
      <c r="D4807" s="734" t="s">
        <v>7029</v>
      </c>
      <c r="E4807" s="699">
        <v>12500</v>
      </c>
      <c r="F4807" s="697" t="s">
        <v>9266</v>
      </c>
      <c r="G4807" s="734" t="s">
        <v>9267</v>
      </c>
      <c r="H4807" s="734" t="s">
        <v>1119</v>
      </c>
      <c r="I4807" s="734" t="s">
        <v>771</v>
      </c>
      <c r="J4807" s="867" t="s">
        <v>8653</v>
      </c>
      <c r="K4807" s="869">
        <v>2</v>
      </c>
      <c r="L4807" s="698">
        <v>9</v>
      </c>
      <c r="M4807" s="870">
        <v>125514.41</v>
      </c>
      <c r="N4807" s="868" t="s">
        <v>389</v>
      </c>
      <c r="O4807" s="698" t="s">
        <v>389</v>
      </c>
      <c r="P4807" s="700"/>
      <c r="Q4807" s="121"/>
    </row>
    <row r="4808" spans="1:17" s="770" customFormat="1" ht="30" customHeight="1">
      <c r="A4808" s="732" t="s">
        <v>18649</v>
      </c>
      <c r="B4808" s="693" t="s">
        <v>7484</v>
      </c>
      <c r="C4808" s="697" t="s">
        <v>73</v>
      </c>
      <c r="D4808" s="734" t="s">
        <v>8971</v>
      </c>
      <c r="E4808" s="699">
        <v>14000</v>
      </c>
      <c r="F4808" s="697" t="s">
        <v>9268</v>
      </c>
      <c r="G4808" s="734" t="s">
        <v>9269</v>
      </c>
      <c r="H4808" s="734" t="s">
        <v>2051</v>
      </c>
      <c r="I4808" s="734" t="s">
        <v>771</v>
      </c>
      <c r="J4808" s="867" t="s">
        <v>8642</v>
      </c>
      <c r="K4808" s="869">
        <v>1</v>
      </c>
      <c r="L4808" s="698">
        <v>2</v>
      </c>
      <c r="M4808" s="870">
        <v>16122.92</v>
      </c>
      <c r="N4808" s="868">
        <v>1</v>
      </c>
      <c r="O4808" s="698">
        <v>6</v>
      </c>
      <c r="P4808" s="700">
        <v>82608.740000000005</v>
      </c>
      <c r="Q4808" s="121"/>
    </row>
    <row r="4809" spans="1:17" s="770" customFormat="1" ht="30" customHeight="1">
      <c r="A4809" s="732" t="s">
        <v>18649</v>
      </c>
      <c r="B4809" s="693" t="s">
        <v>7484</v>
      </c>
      <c r="C4809" s="697" t="s">
        <v>73</v>
      </c>
      <c r="D4809" s="734" t="s">
        <v>8971</v>
      </c>
      <c r="E4809" s="699">
        <v>12500</v>
      </c>
      <c r="F4809" s="697" t="s">
        <v>9268</v>
      </c>
      <c r="G4809" s="734" t="s">
        <v>9269</v>
      </c>
      <c r="H4809" s="734" t="s">
        <v>2051</v>
      </c>
      <c r="I4809" s="734" t="s">
        <v>771</v>
      </c>
      <c r="J4809" s="867" t="s">
        <v>8642</v>
      </c>
      <c r="K4809" s="869">
        <v>1</v>
      </c>
      <c r="L4809" s="698">
        <v>4</v>
      </c>
      <c r="M4809" s="870">
        <v>58204</v>
      </c>
      <c r="N4809" s="868" t="s">
        <v>389</v>
      </c>
      <c r="O4809" s="698" t="s">
        <v>389</v>
      </c>
      <c r="P4809" s="700"/>
      <c r="Q4809" s="121"/>
    </row>
    <row r="4810" spans="1:17" s="770" customFormat="1" ht="30" customHeight="1">
      <c r="A4810" s="732" t="s">
        <v>18649</v>
      </c>
      <c r="B4810" s="693" t="s">
        <v>7484</v>
      </c>
      <c r="C4810" s="697" t="s">
        <v>73</v>
      </c>
      <c r="D4810" s="734" t="s">
        <v>8971</v>
      </c>
      <c r="E4810" s="699">
        <v>13000</v>
      </c>
      <c r="F4810" s="697" t="s">
        <v>9268</v>
      </c>
      <c r="G4810" s="734" t="s">
        <v>9269</v>
      </c>
      <c r="H4810" s="734" t="s">
        <v>2051</v>
      </c>
      <c r="I4810" s="734" t="s">
        <v>771</v>
      </c>
      <c r="J4810" s="867" t="s">
        <v>8642</v>
      </c>
      <c r="K4810" s="869">
        <v>2</v>
      </c>
      <c r="L4810" s="698">
        <v>8</v>
      </c>
      <c r="M4810" s="870">
        <v>105594.8</v>
      </c>
      <c r="N4810" s="868" t="s">
        <v>389</v>
      </c>
      <c r="O4810" s="698" t="s">
        <v>389</v>
      </c>
      <c r="P4810" s="700"/>
      <c r="Q4810" s="121"/>
    </row>
    <row r="4811" spans="1:17" s="770" customFormat="1" ht="30" customHeight="1">
      <c r="A4811" s="732" t="s">
        <v>18649</v>
      </c>
      <c r="B4811" s="693" t="s">
        <v>7484</v>
      </c>
      <c r="C4811" s="697" t="s">
        <v>73</v>
      </c>
      <c r="D4811" s="734" t="s">
        <v>9270</v>
      </c>
      <c r="E4811" s="699">
        <v>12600</v>
      </c>
      <c r="F4811" s="697" t="s">
        <v>9271</v>
      </c>
      <c r="G4811" s="734" t="s">
        <v>9272</v>
      </c>
      <c r="H4811" s="734" t="s">
        <v>8612</v>
      </c>
      <c r="I4811" s="734" t="s">
        <v>771</v>
      </c>
      <c r="J4811" s="867" t="s">
        <v>3289</v>
      </c>
      <c r="K4811" s="869">
        <v>1</v>
      </c>
      <c r="L4811" s="698">
        <v>1</v>
      </c>
      <c r="M4811" s="870">
        <v>2520</v>
      </c>
      <c r="N4811" s="868">
        <v>1</v>
      </c>
      <c r="O4811" s="698">
        <v>6</v>
      </c>
      <c r="P4811" s="700">
        <v>75600</v>
      </c>
      <c r="Q4811" s="121"/>
    </row>
    <row r="4812" spans="1:17" s="770" customFormat="1" ht="30" customHeight="1">
      <c r="A4812" s="732" t="s">
        <v>18649</v>
      </c>
      <c r="B4812" s="693" t="s">
        <v>7484</v>
      </c>
      <c r="C4812" s="697" t="s">
        <v>73</v>
      </c>
      <c r="D4812" s="734" t="s">
        <v>4197</v>
      </c>
      <c r="E4812" s="699">
        <v>6000</v>
      </c>
      <c r="F4812" s="697" t="s">
        <v>9273</v>
      </c>
      <c r="G4812" s="734" t="s">
        <v>9274</v>
      </c>
      <c r="H4812" s="734" t="s">
        <v>1119</v>
      </c>
      <c r="I4812" s="734" t="s">
        <v>771</v>
      </c>
      <c r="J4812" s="867" t="s">
        <v>8653</v>
      </c>
      <c r="K4812" s="869">
        <v>2</v>
      </c>
      <c r="L4812" s="698">
        <v>6</v>
      </c>
      <c r="M4812" s="870">
        <v>39733.33</v>
      </c>
      <c r="N4812" s="868" t="s">
        <v>389</v>
      </c>
      <c r="O4812" s="698" t="s">
        <v>389</v>
      </c>
      <c r="P4812" s="700" t="s">
        <v>389</v>
      </c>
      <c r="Q4812" s="121"/>
    </row>
    <row r="4813" spans="1:17" s="770" customFormat="1" ht="15.75">
      <c r="A4813" s="2118" t="s">
        <v>593</v>
      </c>
      <c r="B4813" s="2119"/>
      <c r="C4813" s="2119"/>
      <c r="D4813" s="2119"/>
      <c r="E4813" s="2119"/>
      <c r="F4813" s="2119"/>
      <c r="G4813" s="2119"/>
      <c r="H4813" s="2119"/>
      <c r="I4813" s="2119"/>
      <c r="J4813" s="2119"/>
      <c r="K4813" s="2119"/>
      <c r="L4813" s="2119"/>
      <c r="M4813" s="2119"/>
      <c r="N4813" s="2119"/>
      <c r="O4813" s="2119"/>
      <c r="P4813" s="2120"/>
      <c r="Q4813" s="121"/>
    </row>
    <row r="4814" spans="1:17" s="770" customFormat="1" ht="24">
      <c r="A4814" s="729" t="s">
        <v>18650</v>
      </c>
      <c r="B4814" s="693" t="s">
        <v>7471</v>
      </c>
      <c r="C4814" s="690" t="s">
        <v>73</v>
      </c>
      <c r="D4814" s="737" t="s">
        <v>9276</v>
      </c>
      <c r="E4814" s="747">
        <v>5000</v>
      </c>
      <c r="F4814" s="715" t="s">
        <v>9277</v>
      </c>
      <c r="G4814" s="737" t="s">
        <v>9278</v>
      </c>
      <c r="H4814" s="737" t="s">
        <v>1342</v>
      </c>
      <c r="I4814" s="737" t="s">
        <v>9279</v>
      </c>
      <c r="J4814" s="871" t="s">
        <v>9280</v>
      </c>
      <c r="K4814" s="877" t="s">
        <v>9281</v>
      </c>
      <c r="L4814" s="742">
        <v>1</v>
      </c>
      <c r="M4814" s="878">
        <v>5666.666666666667</v>
      </c>
      <c r="N4814" s="876"/>
      <c r="O4814" s="741">
        <v>6</v>
      </c>
      <c r="P4814" s="716">
        <v>30000</v>
      </c>
      <c r="Q4814" s="774"/>
    </row>
    <row r="4815" spans="1:17" s="770" customFormat="1" ht="24">
      <c r="A4815" s="729" t="s">
        <v>18650</v>
      </c>
      <c r="B4815" s="693" t="s">
        <v>7471</v>
      </c>
      <c r="C4815" s="690" t="s">
        <v>73</v>
      </c>
      <c r="D4815" s="737" t="s">
        <v>9282</v>
      </c>
      <c r="E4815" s="747">
        <v>11000</v>
      </c>
      <c r="F4815" s="715" t="s">
        <v>9283</v>
      </c>
      <c r="G4815" s="737" t="s">
        <v>9284</v>
      </c>
      <c r="H4815" s="737" t="s">
        <v>5617</v>
      </c>
      <c r="I4815" s="737" t="s">
        <v>9279</v>
      </c>
      <c r="J4815" s="871" t="s">
        <v>9280</v>
      </c>
      <c r="K4815" s="877" t="s">
        <v>9285</v>
      </c>
      <c r="L4815" s="742">
        <v>1</v>
      </c>
      <c r="M4815" s="878">
        <v>12466.666666666666</v>
      </c>
      <c r="N4815" s="876"/>
      <c r="O4815" s="741">
        <v>6</v>
      </c>
      <c r="P4815" s="716">
        <v>66000</v>
      </c>
      <c r="Q4815" s="774"/>
    </row>
    <row r="4816" spans="1:17" s="770" customFormat="1" ht="48">
      <c r="A4816" s="729" t="s">
        <v>18650</v>
      </c>
      <c r="B4816" s="693" t="s">
        <v>7471</v>
      </c>
      <c r="C4816" s="690" t="s">
        <v>73</v>
      </c>
      <c r="D4816" s="737" t="s">
        <v>9286</v>
      </c>
      <c r="E4816" s="747">
        <v>8000</v>
      </c>
      <c r="F4816" s="715" t="s">
        <v>9287</v>
      </c>
      <c r="G4816" s="737" t="s">
        <v>9288</v>
      </c>
      <c r="H4816" s="737" t="s">
        <v>9289</v>
      </c>
      <c r="I4816" s="737" t="s">
        <v>9279</v>
      </c>
      <c r="J4816" s="871" t="s">
        <v>9280</v>
      </c>
      <c r="K4816" s="877" t="s">
        <v>9290</v>
      </c>
      <c r="L4816" s="742">
        <v>1</v>
      </c>
      <c r="M4816" s="878">
        <v>9066.6666666666661</v>
      </c>
      <c r="N4816" s="876"/>
      <c r="O4816" s="741">
        <v>6</v>
      </c>
      <c r="P4816" s="716">
        <v>48000</v>
      </c>
      <c r="Q4816" s="774"/>
    </row>
    <row r="4817" spans="1:17" s="770" customFormat="1" ht="24">
      <c r="A4817" s="729" t="s">
        <v>18650</v>
      </c>
      <c r="B4817" s="693" t="s">
        <v>7471</v>
      </c>
      <c r="C4817" s="690" t="s">
        <v>73</v>
      </c>
      <c r="D4817" s="737" t="s">
        <v>4259</v>
      </c>
      <c r="E4817" s="747">
        <v>8000</v>
      </c>
      <c r="F4817" s="715" t="s">
        <v>9291</v>
      </c>
      <c r="G4817" s="737" t="s">
        <v>9292</v>
      </c>
      <c r="H4817" s="737" t="s">
        <v>824</v>
      </c>
      <c r="I4817" s="737" t="s">
        <v>9279</v>
      </c>
      <c r="J4817" s="871" t="s">
        <v>9280</v>
      </c>
      <c r="K4817" s="877" t="s">
        <v>9293</v>
      </c>
      <c r="L4817" s="742">
        <v>1</v>
      </c>
      <c r="M4817" s="878">
        <v>8800</v>
      </c>
      <c r="N4817" s="876"/>
      <c r="O4817" s="741">
        <v>6</v>
      </c>
      <c r="P4817" s="716">
        <v>48000</v>
      </c>
      <c r="Q4817" s="774"/>
    </row>
    <row r="4818" spans="1:17" s="770" customFormat="1" ht="60">
      <c r="A4818" s="729" t="s">
        <v>18650</v>
      </c>
      <c r="B4818" s="693" t="s">
        <v>7471</v>
      </c>
      <c r="C4818" s="690" t="s">
        <v>73</v>
      </c>
      <c r="D4818" s="737" t="s">
        <v>9294</v>
      </c>
      <c r="E4818" s="747">
        <v>5000</v>
      </c>
      <c r="F4818" s="701" t="s">
        <v>9295</v>
      </c>
      <c r="G4818" s="737" t="s">
        <v>9296</v>
      </c>
      <c r="H4818" s="737" t="s">
        <v>9297</v>
      </c>
      <c r="I4818" s="750" t="s">
        <v>4118</v>
      </c>
      <c r="J4818" s="872" t="s">
        <v>782</v>
      </c>
      <c r="K4818" s="877" t="s">
        <v>9298</v>
      </c>
      <c r="L4818" s="742">
        <v>2</v>
      </c>
      <c r="M4818" s="878">
        <v>13333.333333333332</v>
      </c>
      <c r="N4818" s="876"/>
      <c r="O4818" s="741">
        <v>6</v>
      </c>
      <c r="P4818" s="716">
        <v>30000</v>
      </c>
      <c r="Q4818" s="774"/>
    </row>
    <row r="4819" spans="1:17" s="770" customFormat="1" ht="24">
      <c r="A4819" s="729" t="s">
        <v>18650</v>
      </c>
      <c r="B4819" s="693" t="s">
        <v>7471</v>
      </c>
      <c r="C4819" s="690" t="s">
        <v>73</v>
      </c>
      <c r="D4819" s="737" t="s">
        <v>9299</v>
      </c>
      <c r="E4819" s="747">
        <v>4000</v>
      </c>
      <c r="F4819" s="701" t="s">
        <v>9300</v>
      </c>
      <c r="G4819" s="737" t="s">
        <v>9301</v>
      </c>
      <c r="H4819" s="737" t="s">
        <v>888</v>
      </c>
      <c r="I4819" s="750" t="s">
        <v>9279</v>
      </c>
      <c r="J4819" s="872" t="s">
        <v>9280</v>
      </c>
      <c r="K4819" s="877" t="s">
        <v>9302</v>
      </c>
      <c r="L4819" s="741">
        <v>3</v>
      </c>
      <c r="M4819" s="857">
        <v>15600</v>
      </c>
      <c r="N4819" s="831"/>
      <c r="O4819" s="741">
        <v>6</v>
      </c>
      <c r="P4819" s="696">
        <v>24000</v>
      </c>
      <c r="Q4819" s="774"/>
    </row>
    <row r="4820" spans="1:17" s="770" customFormat="1" ht="24">
      <c r="A4820" s="729" t="s">
        <v>18650</v>
      </c>
      <c r="B4820" s="693" t="s">
        <v>7471</v>
      </c>
      <c r="C4820" s="690" t="s">
        <v>73</v>
      </c>
      <c r="D4820" s="706" t="s">
        <v>9303</v>
      </c>
      <c r="E4820" s="748">
        <v>6000</v>
      </c>
      <c r="F4820" s="702" t="s">
        <v>9304</v>
      </c>
      <c r="G4820" s="706" t="s">
        <v>9305</v>
      </c>
      <c r="H4820" s="706" t="s">
        <v>9306</v>
      </c>
      <c r="I4820" s="751" t="s">
        <v>9279</v>
      </c>
      <c r="J4820" s="873" t="s">
        <v>9280</v>
      </c>
      <c r="K4820" s="879" t="s">
        <v>9307</v>
      </c>
      <c r="L4820" s="741">
        <v>3</v>
      </c>
      <c r="M4820" s="857">
        <v>23200</v>
      </c>
      <c r="N4820" s="831"/>
      <c r="O4820" s="741">
        <v>6</v>
      </c>
      <c r="P4820" s="696">
        <v>36000</v>
      </c>
      <c r="Q4820" s="774"/>
    </row>
    <row r="4821" spans="1:17" s="770" customFormat="1" ht="24">
      <c r="A4821" s="729" t="s">
        <v>18650</v>
      </c>
      <c r="B4821" s="693" t="s">
        <v>7471</v>
      </c>
      <c r="C4821" s="690" t="s">
        <v>73</v>
      </c>
      <c r="D4821" s="737" t="s">
        <v>9308</v>
      </c>
      <c r="E4821" s="747">
        <v>4500</v>
      </c>
      <c r="F4821" s="701" t="s">
        <v>9309</v>
      </c>
      <c r="G4821" s="737" t="s">
        <v>9310</v>
      </c>
      <c r="H4821" s="737" t="s">
        <v>888</v>
      </c>
      <c r="I4821" s="750" t="s">
        <v>9279</v>
      </c>
      <c r="J4821" s="872" t="s">
        <v>802</v>
      </c>
      <c r="K4821" s="877" t="s">
        <v>9311</v>
      </c>
      <c r="L4821" s="741">
        <v>3</v>
      </c>
      <c r="M4821" s="857">
        <v>15450</v>
      </c>
      <c r="N4821" s="831"/>
      <c r="O4821" s="741">
        <v>6</v>
      </c>
      <c r="P4821" s="696">
        <v>27000</v>
      </c>
      <c r="Q4821" s="774"/>
    </row>
    <row r="4822" spans="1:17" s="770" customFormat="1" ht="24">
      <c r="A4822" s="729" t="s">
        <v>18650</v>
      </c>
      <c r="B4822" s="693" t="s">
        <v>7471</v>
      </c>
      <c r="C4822" s="690" t="s">
        <v>73</v>
      </c>
      <c r="D4822" s="706" t="s">
        <v>9312</v>
      </c>
      <c r="E4822" s="748">
        <v>3500</v>
      </c>
      <c r="F4822" s="702" t="s">
        <v>9313</v>
      </c>
      <c r="G4822" s="706" t="s">
        <v>9314</v>
      </c>
      <c r="H4822" s="706" t="s">
        <v>1119</v>
      </c>
      <c r="I4822" s="751" t="s">
        <v>9279</v>
      </c>
      <c r="J4822" s="873" t="s">
        <v>9280</v>
      </c>
      <c r="K4822" s="879" t="s">
        <v>9315</v>
      </c>
      <c r="L4822" s="741">
        <v>3</v>
      </c>
      <c r="M4822" s="857">
        <v>12016.666666666666</v>
      </c>
      <c r="N4822" s="831"/>
      <c r="O4822" s="741">
        <v>6</v>
      </c>
      <c r="P4822" s="696">
        <v>21000</v>
      </c>
      <c r="Q4822" s="774"/>
    </row>
    <row r="4823" spans="1:17" s="770" customFormat="1" ht="24">
      <c r="A4823" s="729" t="s">
        <v>18650</v>
      </c>
      <c r="B4823" s="693" t="s">
        <v>7471</v>
      </c>
      <c r="C4823" s="690" t="s">
        <v>73</v>
      </c>
      <c r="D4823" s="706" t="s">
        <v>4114</v>
      </c>
      <c r="E4823" s="748">
        <v>2500</v>
      </c>
      <c r="F4823" s="702" t="s">
        <v>9316</v>
      </c>
      <c r="G4823" s="706" t="s">
        <v>9317</v>
      </c>
      <c r="H4823" s="706" t="s">
        <v>6678</v>
      </c>
      <c r="I4823" s="751" t="s">
        <v>4117</v>
      </c>
      <c r="J4823" s="873" t="s">
        <v>782</v>
      </c>
      <c r="K4823" s="879" t="s">
        <v>9318</v>
      </c>
      <c r="L4823" s="741">
        <v>3</v>
      </c>
      <c r="M4823" s="857">
        <v>8583.3333333333339</v>
      </c>
      <c r="N4823" s="831"/>
      <c r="O4823" s="741">
        <v>6</v>
      </c>
      <c r="P4823" s="696">
        <v>15000</v>
      </c>
      <c r="Q4823" s="774"/>
    </row>
    <row r="4824" spans="1:17" s="770" customFormat="1" ht="24">
      <c r="A4824" s="729" t="s">
        <v>18650</v>
      </c>
      <c r="B4824" s="693" t="s">
        <v>7471</v>
      </c>
      <c r="C4824" s="690" t="s">
        <v>73</v>
      </c>
      <c r="D4824" s="706" t="s">
        <v>9319</v>
      </c>
      <c r="E4824" s="748">
        <v>6000</v>
      </c>
      <c r="F4824" s="702" t="s">
        <v>9320</v>
      </c>
      <c r="G4824" s="706" t="s">
        <v>9321</v>
      </c>
      <c r="H4824" s="706" t="s">
        <v>1013</v>
      </c>
      <c r="I4824" s="751" t="s">
        <v>9279</v>
      </c>
      <c r="J4824" s="873" t="s">
        <v>9280</v>
      </c>
      <c r="K4824" s="879" t="s">
        <v>9322</v>
      </c>
      <c r="L4824" s="741">
        <v>4</v>
      </c>
      <c r="M4824" s="857">
        <v>24000</v>
      </c>
      <c r="N4824" s="831"/>
      <c r="O4824" s="741">
        <v>6</v>
      </c>
      <c r="P4824" s="696">
        <v>36000</v>
      </c>
      <c r="Q4824" s="774"/>
    </row>
    <row r="4825" spans="1:17" s="770" customFormat="1" ht="24">
      <c r="A4825" s="729" t="s">
        <v>18650</v>
      </c>
      <c r="B4825" s="693" t="s">
        <v>7471</v>
      </c>
      <c r="C4825" s="690" t="s">
        <v>73</v>
      </c>
      <c r="D4825" s="706" t="s">
        <v>9323</v>
      </c>
      <c r="E4825" s="748">
        <v>6000</v>
      </c>
      <c r="F4825" s="702" t="s">
        <v>9324</v>
      </c>
      <c r="G4825" s="706" t="s">
        <v>9325</v>
      </c>
      <c r="H4825" s="706" t="s">
        <v>7198</v>
      </c>
      <c r="I4825" s="751" t="s">
        <v>9279</v>
      </c>
      <c r="J4825" s="873" t="s">
        <v>802</v>
      </c>
      <c r="K4825" s="879" t="s">
        <v>9326</v>
      </c>
      <c r="L4825" s="741">
        <v>6</v>
      </c>
      <c r="M4825" s="857">
        <v>36000</v>
      </c>
      <c r="N4825" s="831"/>
      <c r="O4825" s="741">
        <v>6</v>
      </c>
      <c r="P4825" s="696">
        <v>36000</v>
      </c>
      <c r="Q4825" s="774"/>
    </row>
    <row r="4826" spans="1:17" s="770" customFormat="1" ht="24">
      <c r="A4826" s="729" t="s">
        <v>18650</v>
      </c>
      <c r="B4826" s="693" t="s">
        <v>7471</v>
      </c>
      <c r="C4826" s="690" t="s">
        <v>73</v>
      </c>
      <c r="D4826" s="706" t="s">
        <v>9327</v>
      </c>
      <c r="E4826" s="748">
        <v>5000</v>
      </c>
      <c r="F4826" s="702" t="s">
        <v>9328</v>
      </c>
      <c r="G4826" s="706" t="s">
        <v>9329</v>
      </c>
      <c r="H4826" s="706" t="s">
        <v>5625</v>
      </c>
      <c r="I4826" s="751" t="s">
        <v>9279</v>
      </c>
      <c r="J4826" s="873" t="s">
        <v>802</v>
      </c>
      <c r="K4826" s="879" t="s">
        <v>9330</v>
      </c>
      <c r="L4826" s="741">
        <v>4</v>
      </c>
      <c r="M4826" s="857">
        <v>23833.333333333332</v>
      </c>
      <c r="N4826" s="831"/>
      <c r="O4826" s="741">
        <v>6</v>
      </c>
      <c r="P4826" s="696">
        <v>30000</v>
      </c>
      <c r="Q4826" s="774"/>
    </row>
    <row r="4827" spans="1:17" s="770" customFormat="1" ht="36">
      <c r="A4827" s="729" t="s">
        <v>18650</v>
      </c>
      <c r="B4827" s="693" t="s">
        <v>7471</v>
      </c>
      <c r="C4827" s="690" t="s">
        <v>73</v>
      </c>
      <c r="D4827" s="706" t="s">
        <v>9331</v>
      </c>
      <c r="E4827" s="748">
        <v>2500</v>
      </c>
      <c r="F4827" s="702" t="s">
        <v>9332</v>
      </c>
      <c r="G4827" s="706" t="s">
        <v>9333</v>
      </c>
      <c r="H4827" s="706" t="s">
        <v>6678</v>
      </c>
      <c r="I4827" s="751" t="s">
        <v>4118</v>
      </c>
      <c r="J4827" s="873" t="s">
        <v>9280</v>
      </c>
      <c r="K4827" s="879" t="s">
        <v>9334</v>
      </c>
      <c r="L4827" s="741">
        <v>4</v>
      </c>
      <c r="M4827" s="857">
        <v>11000</v>
      </c>
      <c r="N4827" s="831"/>
      <c r="O4827" s="741">
        <v>6</v>
      </c>
      <c r="P4827" s="696">
        <v>15000</v>
      </c>
      <c r="Q4827" s="774"/>
    </row>
    <row r="4828" spans="1:17" s="770" customFormat="1" ht="24">
      <c r="A4828" s="729" t="s">
        <v>18650</v>
      </c>
      <c r="B4828" s="693" t="s">
        <v>7471</v>
      </c>
      <c r="C4828" s="690" t="s">
        <v>73</v>
      </c>
      <c r="D4828" s="737" t="s">
        <v>9335</v>
      </c>
      <c r="E4828" s="747">
        <v>1800</v>
      </c>
      <c r="F4828" s="701" t="s">
        <v>9336</v>
      </c>
      <c r="G4828" s="737" t="s">
        <v>9337</v>
      </c>
      <c r="H4828" s="737" t="s">
        <v>6678</v>
      </c>
      <c r="I4828" s="750" t="s">
        <v>4118</v>
      </c>
      <c r="J4828" s="872" t="s">
        <v>782</v>
      </c>
      <c r="K4828" s="877" t="s">
        <v>9338</v>
      </c>
      <c r="L4828" s="742">
        <v>4</v>
      </c>
      <c r="M4828" s="878">
        <v>7920</v>
      </c>
      <c r="N4828" s="876"/>
      <c r="O4828" s="741">
        <v>6</v>
      </c>
      <c r="P4828" s="716">
        <v>10800</v>
      </c>
      <c r="Q4828" s="774"/>
    </row>
    <row r="4829" spans="1:17" s="770" customFormat="1" ht="24">
      <c r="A4829" s="729" t="s">
        <v>18650</v>
      </c>
      <c r="B4829" s="693" t="s">
        <v>7471</v>
      </c>
      <c r="C4829" s="690" t="s">
        <v>73</v>
      </c>
      <c r="D4829" s="737" t="s">
        <v>8853</v>
      </c>
      <c r="E4829" s="747">
        <v>1800</v>
      </c>
      <c r="F4829" s="701" t="s">
        <v>9339</v>
      </c>
      <c r="G4829" s="737" t="s">
        <v>9340</v>
      </c>
      <c r="H4829" s="737" t="s">
        <v>5617</v>
      </c>
      <c r="I4829" s="750" t="s">
        <v>4118</v>
      </c>
      <c r="J4829" s="872" t="s">
        <v>782</v>
      </c>
      <c r="K4829" s="880" t="s">
        <v>9341</v>
      </c>
      <c r="L4829" s="742">
        <v>4</v>
      </c>
      <c r="M4829" s="878">
        <v>7920</v>
      </c>
      <c r="N4829" s="876"/>
      <c r="O4829" s="741">
        <v>6</v>
      </c>
      <c r="P4829" s="716">
        <v>10800</v>
      </c>
      <c r="Q4829" s="774"/>
    </row>
    <row r="4830" spans="1:17" s="770" customFormat="1" ht="24">
      <c r="A4830" s="729" t="s">
        <v>18650</v>
      </c>
      <c r="B4830" s="693" t="s">
        <v>7471</v>
      </c>
      <c r="C4830" s="690" t="s">
        <v>73</v>
      </c>
      <c r="D4830" s="737" t="s">
        <v>9342</v>
      </c>
      <c r="E4830" s="747">
        <v>8000</v>
      </c>
      <c r="F4830" s="701" t="s">
        <v>9343</v>
      </c>
      <c r="G4830" s="737" t="s">
        <v>9344</v>
      </c>
      <c r="H4830" s="737" t="s">
        <v>824</v>
      </c>
      <c r="I4830" s="750" t="s">
        <v>9279</v>
      </c>
      <c r="J4830" s="872" t="s">
        <v>9280</v>
      </c>
      <c r="K4830" s="880" t="s">
        <v>9345</v>
      </c>
      <c r="L4830" s="742">
        <v>4</v>
      </c>
      <c r="M4830" s="878">
        <v>33333.333333333336</v>
      </c>
      <c r="N4830" s="876"/>
      <c r="O4830" s="741">
        <v>6</v>
      </c>
      <c r="P4830" s="716">
        <v>48000</v>
      </c>
      <c r="Q4830" s="774"/>
    </row>
    <row r="4831" spans="1:17" s="770" customFormat="1" ht="24">
      <c r="A4831" s="729" t="s">
        <v>18650</v>
      </c>
      <c r="B4831" s="693" t="s">
        <v>7471</v>
      </c>
      <c r="C4831" s="690" t="s">
        <v>73</v>
      </c>
      <c r="D4831" s="706" t="s">
        <v>9346</v>
      </c>
      <c r="E4831" s="748">
        <v>3500</v>
      </c>
      <c r="F4831" s="702" t="s">
        <v>9347</v>
      </c>
      <c r="G4831" s="706" t="s">
        <v>9348</v>
      </c>
      <c r="H4831" s="706" t="s">
        <v>1119</v>
      </c>
      <c r="I4831" s="751" t="s">
        <v>9279</v>
      </c>
      <c r="J4831" s="873" t="s">
        <v>9280</v>
      </c>
      <c r="K4831" s="881" t="s">
        <v>9349</v>
      </c>
      <c r="L4831" s="741">
        <v>4</v>
      </c>
      <c r="M4831" s="857">
        <v>15400</v>
      </c>
      <c r="N4831" s="831"/>
      <c r="O4831" s="741">
        <v>6</v>
      </c>
      <c r="P4831" s="696">
        <v>21000</v>
      </c>
      <c r="Q4831" s="774"/>
    </row>
    <row r="4832" spans="1:17" s="770" customFormat="1" ht="24">
      <c r="A4832" s="729" t="s">
        <v>18650</v>
      </c>
      <c r="B4832" s="693" t="s">
        <v>7471</v>
      </c>
      <c r="C4832" s="690" t="s">
        <v>73</v>
      </c>
      <c r="D4832" s="737" t="s">
        <v>4147</v>
      </c>
      <c r="E4832" s="747">
        <v>5000</v>
      </c>
      <c r="F4832" s="701" t="s">
        <v>9350</v>
      </c>
      <c r="G4832" s="737" t="s">
        <v>9351</v>
      </c>
      <c r="H4832" s="737" t="s">
        <v>5710</v>
      </c>
      <c r="I4832" s="750" t="s">
        <v>9279</v>
      </c>
      <c r="J4832" s="872" t="s">
        <v>9280</v>
      </c>
      <c r="K4832" s="880" t="s">
        <v>9352</v>
      </c>
      <c r="L4832" s="742">
        <v>4</v>
      </c>
      <c r="M4832" s="878">
        <v>20000</v>
      </c>
      <c r="N4832" s="876"/>
      <c r="O4832" s="741">
        <v>6</v>
      </c>
      <c r="P4832" s="716">
        <v>30000</v>
      </c>
      <c r="Q4832" s="774"/>
    </row>
    <row r="4833" spans="1:17" s="770" customFormat="1" ht="24">
      <c r="A4833" s="729" t="s">
        <v>18650</v>
      </c>
      <c r="B4833" s="693" t="s">
        <v>7471</v>
      </c>
      <c r="C4833" s="690" t="s">
        <v>73</v>
      </c>
      <c r="D4833" s="737" t="s">
        <v>9353</v>
      </c>
      <c r="E4833" s="747">
        <v>2500</v>
      </c>
      <c r="F4833" s="701" t="s">
        <v>9354</v>
      </c>
      <c r="G4833" s="737" t="s">
        <v>9355</v>
      </c>
      <c r="H4833" s="737" t="s">
        <v>5710</v>
      </c>
      <c r="I4833" s="750" t="s">
        <v>9279</v>
      </c>
      <c r="J4833" s="872" t="s">
        <v>802</v>
      </c>
      <c r="K4833" s="880" t="s">
        <v>9356</v>
      </c>
      <c r="L4833" s="742">
        <v>4</v>
      </c>
      <c r="M4833" s="878">
        <v>10000</v>
      </c>
      <c r="N4833" s="876"/>
      <c r="O4833" s="741">
        <v>6</v>
      </c>
      <c r="P4833" s="716">
        <v>15000</v>
      </c>
      <c r="Q4833" s="774"/>
    </row>
    <row r="4834" spans="1:17" s="770" customFormat="1" ht="24">
      <c r="A4834" s="729" t="s">
        <v>18650</v>
      </c>
      <c r="B4834" s="693" t="s">
        <v>7471</v>
      </c>
      <c r="C4834" s="690" t="s">
        <v>73</v>
      </c>
      <c r="D4834" s="706" t="s">
        <v>9357</v>
      </c>
      <c r="E4834" s="748">
        <v>2500</v>
      </c>
      <c r="F4834" s="702" t="s">
        <v>9358</v>
      </c>
      <c r="G4834" s="706" t="s">
        <v>9359</v>
      </c>
      <c r="H4834" s="706" t="s">
        <v>1342</v>
      </c>
      <c r="I4834" s="751" t="s">
        <v>9279</v>
      </c>
      <c r="J4834" s="873" t="s">
        <v>802</v>
      </c>
      <c r="K4834" s="881" t="s">
        <v>9360</v>
      </c>
      <c r="L4834" s="741">
        <v>5</v>
      </c>
      <c r="M4834" s="857">
        <v>14416.666666666666</v>
      </c>
      <c r="N4834" s="831"/>
      <c r="O4834" s="741">
        <v>6</v>
      </c>
      <c r="P4834" s="696">
        <v>15000</v>
      </c>
      <c r="Q4834" s="774"/>
    </row>
    <row r="4835" spans="1:17" s="770" customFormat="1" ht="24">
      <c r="A4835" s="729" t="s">
        <v>18650</v>
      </c>
      <c r="B4835" s="693" t="s">
        <v>7471</v>
      </c>
      <c r="C4835" s="690" t="s">
        <v>73</v>
      </c>
      <c r="D4835" s="706" t="s">
        <v>4114</v>
      </c>
      <c r="E4835" s="748">
        <v>2500</v>
      </c>
      <c r="F4835" s="702" t="s">
        <v>9361</v>
      </c>
      <c r="G4835" s="706" t="s">
        <v>9362</v>
      </c>
      <c r="H4835" s="706" t="s">
        <v>9363</v>
      </c>
      <c r="I4835" s="751" t="s">
        <v>4118</v>
      </c>
      <c r="J4835" s="873" t="s">
        <v>9364</v>
      </c>
      <c r="K4835" s="881" t="s">
        <v>9365</v>
      </c>
      <c r="L4835" s="741">
        <v>5</v>
      </c>
      <c r="M4835" s="857">
        <v>14416.666666666666</v>
      </c>
      <c r="N4835" s="831"/>
      <c r="O4835" s="741">
        <v>6</v>
      </c>
      <c r="P4835" s="696">
        <v>15000</v>
      </c>
      <c r="Q4835" s="774"/>
    </row>
    <row r="4836" spans="1:17" s="770" customFormat="1" ht="24">
      <c r="A4836" s="729" t="s">
        <v>18650</v>
      </c>
      <c r="B4836" s="693" t="s">
        <v>7471</v>
      </c>
      <c r="C4836" s="690" t="s">
        <v>73</v>
      </c>
      <c r="D4836" s="737" t="s">
        <v>9366</v>
      </c>
      <c r="E4836" s="747">
        <v>6000</v>
      </c>
      <c r="F4836" s="701" t="s">
        <v>9367</v>
      </c>
      <c r="G4836" s="737" t="s">
        <v>9368</v>
      </c>
      <c r="H4836" s="737" t="s">
        <v>8848</v>
      </c>
      <c r="I4836" s="750" t="s">
        <v>9279</v>
      </c>
      <c r="J4836" s="872" t="s">
        <v>9280</v>
      </c>
      <c r="K4836" s="880" t="s">
        <v>9369</v>
      </c>
      <c r="L4836" s="741">
        <v>5</v>
      </c>
      <c r="M4836" s="857">
        <v>34600</v>
      </c>
      <c r="N4836" s="831"/>
      <c r="O4836" s="741">
        <v>6</v>
      </c>
      <c r="P4836" s="696">
        <v>36000</v>
      </c>
      <c r="Q4836" s="774"/>
    </row>
    <row r="4837" spans="1:17" s="770" customFormat="1" ht="24">
      <c r="A4837" s="729" t="s">
        <v>18650</v>
      </c>
      <c r="B4837" s="693" t="s">
        <v>7471</v>
      </c>
      <c r="C4837" s="690" t="s">
        <v>73</v>
      </c>
      <c r="D4837" s="737" t="s">
        <v>9370</v>
      </c>
      <c r="E4837" s="747">
        <v>7000</v>
      </c>
      <c r="F4837" s="701" t="s">
        <v>9371</v>
      </c>
      <c r="G4837" s="737" t="s">
        <v>9372</v>
      </c>
      <c r="H4837" s="737" t="s">
        <v>812</v>
      </c>
      <c r="I4837" s="750" t="s">
        <v>9279</v>
      </c>
      <c r="J4837" s="872" t="s">
        <v>9280</v>
      </c>
      <c r="K4837" s="880" t="s">
        <v>9373</v>
      </c>
      <c r="L4837" s="742">
        <v>5</v>
      </c>
      <c r="M4837" s="878">
        <v>35000</v>
      </c>
      <c r="N4837" s="876"/>
      <c r="O4837" s="741">
        <v>6</v>
      </c>
      <c r="P4837" s="716">
        <v>42000</v>
      </c>
      <c r="Q4837" s="774"/>
    </row>
    <row r="4838" spans="1:17" s="770" customFormat="1" ht="24">
      <c r="A4838" s="729" t="s">
        <v>18650</v>
      </c>
      <c r="B4838" s="693" t="s">
        <v>7471</v>
      </c>
      <c r="C4838" s="690" t="s">
        <v>73</v>
      </c>
      <c r="D4838" s="706" t="s">
        <v>9346</v>
      </c>
      <c r="E4838" s="748">
        <v>3500</v>
      </c>
      <c r="F4838" s="702" t="s">
        <v>9374</v>
      </c>
      <c r="G4838" s="706" t="s">
        <v>9375</v>
      </c>
      <c r="H4838" s="706" t="s">
        <v>1119</v>
      </c>
      <c r="I4838" s="751" t="s">
        <v>9279</v>
      </c>
      <c r="J4838" s="873" t="s">
        <v>802</v>
      </c>
      <c r="K4838" s="881" t="s">
        <v>9376</v>
      </c>
      <c r="L4838" s="741">
        <v>5</v>
      </c>
      <c r="M4838" s="857">
        <v>17500</v>
      </c>
      <c r="N4838" s="831"/>
      <c r="O4838" s="741">
        <v>6</v>
      </c>
      <c r="P4838" s="696">
        <v>21000</v>
      </c>
      <c r="Q4838" s="774"/>
    </row>
    <row r="4839" spans="1:17" s="770" customFormat="1" ht="24">
      <c r="A4839" s="729" t="s">
        <v>18650</v>
      </c>
      <c r="B4839" s="693" t="s">
        <v>7471</v>
      </c>
      <c r="C4839" s="690" t="s">
        <v>73</v>
      </c>
      <c r="D4839" s="706" t="s">
        <v>9377</v>
      </c>
      <c r="E4839" s="748">
        <v>3500</v>
      </c>
      <c r="F4839" s="702" t="s">
        <v>9378</v>
      </c>
      <c r="G4839" s="706" t="s">
        <v>9379</v>
      </c>
      <c r="H4839" s="706" t="s">
        <v>2051</v>
      </c>
      <c r="I4839" s="751" t="s">
        <v>9279</v>
      </c>
      <c r="J4839" s="873" t="s">
        <v>9280</v>
      </c>
      <c r="K4839" s="881" t="s">
        <v>9380</v>
      </c>
      <c r="L4839" s="741">
        <v>6</v>
      </c>
      <c r="M4839" s="857">
        <v>21816.666666666668</v>
      </c>
      <c r="N4839" s="831"/>
      <c r="O4839" s="741">
        <v>6</v>
      </c>
      <c r="P4839" s="696">
        <v>21000</v>
      </c>
      <c r="Q4839" s="774"/>
    </row>
    <row r="4840" spans="1:17" s="770" customFormat="1" ht="24">
      <c r="A4840" s="729" t="s">
        <v>18650</v>
      </c>
      <c r="B4840" s="693" t="s">
        <v>7471</v>
      </c>
      <c r="C4840" s="690" t="s">
        <v>73</v>
      </c>
      <c r="D4840" s="737" t="s">
        <v>9381</v>
      </c>
      <c r="E4840" s="747">
        <v>3000</v>
      </c>
      <c r="F4840" s="701" t="s">
        <v>9382</v>
      </c>
      <c r="G4840" s="737" t="s">
        <v>9383</v>
      </c>
      <c r="H4840" s="737" t="s">
        <v>6678</v>
      </c>
      <c r="I4840" s="750" t="s">
        <v>4118</v>
      </c>
      <c r="J4840" s="872" t="s">
        <v>4118</v>
      </c>
      <c r="K4840" s="880" t="s">
        <v>9384</v>
      </c>
      <c r="L4840" s="742">
        <v>6</v>
      </c>
      <c r="M4840" s="878">
        <v>18700</v>
      </c>
      <c r="N4840" s="876"/>
      <c r="O4840" s="741">
        <v>6</v>
      </c>
      <c r="P4840" s="716">
        <v>18000</v>
      </c>
      <c r="Q4840" s="774"/>
    </row>
    <row r="4841" spans="1:17" s="770" customFormat="1" ht="24">
      <c r="A4841" s="729" t="s">
        <v>18650</v>
      </c>
      <c r="B4841" s="693" t="s">
        <v>7471</v>
      </c>
      <c r="C4841" s="690" t="s">
        <v>73</v>
      </c>
      <c r="D4841" s="706" t="s">
        <v>9385</v>
      </c>
      <c r="E4841" s="748">
        <v>6000</v>
      </c>
      <c r="F4841" s="702" t="s">
        <v>9386</v>
      </c>
      <c r="G4841" s="706" t="s">
        <v>9387</v>
      </c>
      <c r="H4841" s="706" t="s">
        <v>1119</v>
      </c>
      <c r="I4841" s="751" t="s">
        <v>9279</v>
      </c>
      <c r="J4841" s="873" t="s">
        <v>9280</v>
      </c>
      <c r="K4841" s="881" t="s">
        <v>9388</v>
      </c>
      <c r="L4841" s="741">
        <v>6</v>
      </c>
      <c r="M4841" s="857">
        <v>36000</v>
      </c>
      <c r="N4841" s="831"/>
      <c r="O4841" s="741">
        <v>6</v>
      </c>
      <c r="P4841" s="696">
        <v>36000</v>
      </c>
      <c r="Q4841" s="774"/>
    </row>
    <row r="4842" spans="1:17" s="770" customFormat="1" ht="24">
      <c r="A4842" s="729" t="s">
        <v>18650</v>
      </c>
      <c r="B4842" s="693" t="s">
        <v>7471</v>
      </c>
      <c r="C4842" s="690" t="s">
        <v>73</v>
      </c>
      <c r="D4842" s="737" t="s">
        <v>8756</v>
      </c>
      <c r="E4842" s="747">
        <v>3000</v>
      </c>
      <c r="F4842" s="701" t="s">
        <v>9389</v>
      </c>
      <c r="G4842" s="737" t="s">
        <v>9390</v>
      </c>
      <c r="H4842" s="737" t="s">
        <v>1119</v>
      </c>
      <c r="I4842" s="750" t="s">
        <v>9279</v>
      </c>
      <c r="J4842" s="872" t="s">
        <v>802</v>
      </c>
      <c r="K4842" s="880" t="s">
        <v>9391</v>
      </c>
      <c r="L4842" s="742">
        <v>6</v>
      </c>
      <c r="M4842" s="878">
        <v>18700</v>
      </c>
      <c r="N4842" s="876"/>
      <c r="O4842" s="741">
        <v>6</v>
      </c>
      <c r="P4842" s="716">
        <v>18000</v>
      </c>
      <c r="Q4842" s="774"/>
    </row>
    <row r="4843" spans="1:17" s="770" customFormat="1" ht="24">
      <c r="A4843" s="729" t="s">
        <v>18650</v>
      </c>
      <c r="B4843" s="693" t="s">
        <v>7471</v>
      </c>
      <c r="C4843" s="690" t="s">
        <v>73</v>
      </c>
      <c r="D4843" s="706" t="s">
        <v>9392</v>
      </c>
      <c r="E4843" s="748">
        <v>4000</v>
      </c>
      <c r="F4843" s="702" t="s">
        <v>9393</v>
      </c>
      <c r="G4843" s="706" t="s">
        <v>9394</v>
      </c>
      <c r="H4843" s="706" t="s">
        <v>1119</v>
      </c>
      <c r="I4843" s="751" t="s">
        <v>9279</v>
      </c>
      <c r="J4843" s="873" t="s">
        <v>802</v>
      </c>
      <c r="K4843" s="881" t="s">
        <v>9395</v>
      </c>
      <c r="L4843" s="741">
        <v>6</v>
      </c>
      <c r="M4843" s="857">
        <v>24000</v>
      </c>
      <c r="N4843" s="831"/>
      <c r="O4843" s="741">
        <v>6</v>
      </c>
      <c r="P4843" s="696">
        <v>24000</v>
      </c>
      <c r="Q4843" s="774"/>
    </row>
    <row r="4844" spans="1:17" s="770" customFormat="1" ht="36">
      <c r="A4844" s="729" t="s">
        <v>18650</v>
      </c>
      <c r="B4844" s="693" t="s">
        <v>7471</v>
      </c>
      <c r="C4844" s="690" t="s">
        <v>73</v>
      </c>
      <c r="D4844" s="737" t="s">
        <v>9396</v>
      </c>
      <c r="E4844" s="747">
        <v>7000</v>
      </c>
      <c r="F4844" s="701" t="s">
        <v>9397</v>
      </c>
      <c r="G4844" s="737" t="s">
        <v>9398</v>
      </c>
      <c r="H4844" s="737" t="s">
        <v>956</v>
      </c>
      <c r="I4844" s="750" t="s">
        <v>9279</v>
      </c>
      <c r="J4844" s="872" t="s">
        <v>9280</v>
      </c>
      <c r="K4844" s="880" t="s">
        <v>9399</v>
      </c>
      <c r="L4844" s="742">
        <v>6</v>
      </c>
      <c r="M4844" s="878">
        <v>42000</v>
      </c>
      <c r="N4844" s="876"/>
      <c r="O4844" s="741">
        <v>6</v>
      </c>
      <c r="P4844" s="716">
        <v>42000</v>
      </c>
      <c r="Q4844" s="774"/>
    </row>
    <row r="4845" spans="1:17" s="770" customFormat="1" ht="24">
      <c r="A4845" s="729" t="s">
        <v>18650</v>
      </c>
      <c r="B4845" s="693" t="s">
        <v>7471</v>
      </c>
      <c r="C4845" s="690" t="s">
        <v>73</v>
      </c>
      <c r="D4845" s="706" t="s">
        <v>9400</v>
      </c>
      <c r="E4845" s="748">
        <v>5000</v>
      </c>
      <c r="F4845" s="702" t="s">
        <v>9401</v>
      </c>
      <c r="G4845" s="706" t="s">
        <v>9402</v>
      </c>
      <c r="H4845" s="706" t="s">
        <v>1119</v>
      </c>
      <c r="I4845" s="751" t="s">
        <v>9279</v>
      </c>
      <c r="J4845" s="873" t="s">
        <v>802</v>
      </c>
      <c r="K4845" s="881" t="s">
        <v>9403</v>
      </c>
      <c r="L4845" s="741">
        <v>7</v>
      </c>
      <c r="M4845" s="857">
        <v>35666.666666666664</v>
      </c>
      <c r="N4845" s="831"/>
      <c r="O4845" s="741">
        <v>6</v>
      </c>
      <c r="P4845" s="696">
        <v>30000</v>
      </c>
      <c r="Q4845" s="774"/>
    </row>
    <row r="4846" spans="1:17" s="770" customFormat="1" ht="24">
      <c r="A4846" s="729" t="s">
        <v>18650</v>
      </c>
      <c r="B4846" s="693" t="s">
        <v>7471</v>
      </c>
      <c r="C4846" s="690" t="s">
        <v>73</v>
      </c>
      <c r="D4846" s="737" t="s">
        <v>9404</v>
      </c>
      <c r="E4846" s="747">
        <v>3000</v>
      </c>
      <c r="F4846" s="701" t="s">
        <v>9405</v>
      </c>
      <c r="G4846" s="737" t="s">
        <v>9406</v>
      </c>
      <c r="H4846" s="737" t="s">
        <v>1119</v>
      </c>
      <c r="I4846" s="750" t="s">
        <v>9279</v>
      </c>
      <c r="J4846" s="872" t="s">
        <v>9280</v>
      </c>
      <c r="K4846" s="880" t="s">
        <v>9407</v>
      </c>
      <c r="L4846" s="742">
        <v>7</v>
      </c>
      <c r="M4846" s="878">
        <v>22100</v>
      </c>
      <c r="N4846" s="876"/>
      <c r="O4846" s="741">
        <v>6</v>
      </c>
      <c r="P4846" s="716">
        <v>18000</v>
      </c>
      <c r="Q4846" s="774"/>
    </row>
    <row r="4847" spans="1:17" s="770" customFormat="1" ht="24">
      <c r="A4847" s="729" t="s">
        <v>18650</v>
      </c>
      <c r="B4847" s="693" t="s">
        <v>7471</v>
      </c>
      <c r="C4847" s="690" t="s">
        <v>73</v>
      </c>
      <c r="D4847" s="706" t="s">
        <v>9408</v>
      </c>
      <c r="E4847" s="748">
        <v>7000</v>
      </c>
      <c r="F4847" s="702" t="s">
        <v>9409</v>
      </c>
      <c r="G4847" s="706" t="s">
        <v>9410</v>
      </c>
      <c r="H4847" s="706" t="s">
        <v>1119</v>
      </c>
      <c r="I4847" s="751" t="s">
        <v>9279</v>
      </c>
      <c r="J4847" s="873" t="s">
        <v>802</v>
      </c>
      <c r="K4847" s="881" t="s">
        <v>9411</v>
      </c>
      <c r="L4847" s="741">
        <v>7</v>
      </c>
      <c r="M4847" s="857">
        <v>51566.666666666664</v>
      </c>
      <c r="N4847" s="831"/>
      <c r="O4847" s="741">
        <v>6</v>
      </c>
      <c r="P4847" s="696">
        <v>42000</v>
      </c>
      <c r="Q4847" s="774"/>
    </row>
    <row r="4848" spans="1:17" s="770" customFormat="1" ht="24">
      <c r="A4848" s="729" t="s">
        <v>18650</v>
      </c>
      <c r="B4848" s="693" t="s">
        <v>7471</v>
      </c>
      <c r="C4848" s="690" t="s">
        <v>73</v>
      </c>
      <c r="D4848" s="737" t="s">
        <v>9404</v>
      </c>
      <c r="E4848" s="747">
        <v>3000</v>
      </c>
      <c r="F4848" s="701" t="s">
        <v>9412</v>
      </c>
      <c r="G4848" s="737" t="s">
        <v>9413</v>
      </c>
      <c r="H4848" s="737" t="s">
        <v>1119</v>
      </c>
      <c r="I4848" s="750" t="s">
        <v>9279</v>
      </c>
      <c r="J4848" s="872" t="s">
        <v>802</v>
      </c>
      <c r="K4848" s="880" t="s">
        <v>9414</v>
      </c>
      <c r="L4848" s="742">
        <v>7</v>
      </c>
      <c r="M4848" s="878">
        <v>22100</v>
      </c>
      <c r="N4848" s="876"/>
      <c r="O4848" s="741">
        <v>6</v>
      </c>
      <c r="P4848" s="716">
        <v>18000</v>
      </c>
      <c r="Q4848" s="774"/>
    </row>
    <row r="4849" spans="1:17" s="770" customFormat="1" ht="36">
      <c r="A4849" s="729" t="s">
        <v>18650</v>
      </c>
      <c r="B4849" s="693" t="s">
        <v>7471</v>
      </c>
      <c r="C4849" s="690" t="s">
        <v>73</v>
      </c>
      <c r="D4849" s="737" t="s">
        <v>9415</v>
      </c>
      <c r="E4849" s="747">
        <v>2500</v>
      </c>
      <c r="F4849" s="701" t="s">
        <v>9416</v>
      </c>
      <c r="G4849" s="737" t="s">
        <v>9417</v>
      </c>
      <c r="H4849" s="737" t="s">
        <v>888</v>
      </c>
      <c r="I4849" s="750" t="s">
        <v>9279</v>
      </c>
      <c r="J4849" s="872" t="s">
        <v>9280</v>
      </c>
      <c r="K4849" s="880" t="s">
        <v>9418</v>
      </c>
      <c r="L4849" s="741">
        <v>7</v>
      </c>
      <c r="M4849" s="857">
        <v>17500</v>
      </c>
      <c r="N4849" s="831"/>
      <c r="O4849" s="741">
        <v>6</v>
      </c>
      <c r="P4849" s="696">
        <v>15000</v>
      </c>
      <c r="Q4849" s="774"/>
    </row>
    <row r="4850" spans="1:17" s="770" customFormat="1" ht="36">
      <c r="A4850" s="729" t="s">
        <v>18650</v>
      </c>
      <c r="B4850" s="693" t="s">
        <v>7471</v>
      </c>
      <c r="C4850" s="690" t="s">
        <v>73</v>
      </c>
      <c r="D4850" s="737" t="s">
        <v>9419</v>
      </c>
      <c r="E4850" s="747">
        <v>2500</v>
      </c>
      <c r="F4850" s="701" t="s">
        <v>9420</v>
      </c>
      <c r="G4850" s="737" t="s">
        <v>9421</v>
      </c>
      <c r="H4850" s="737" t="s">
        <v>9422</v>
      </c>
      <c r="I4850" s="750" t="s">
        <v>4117</v>
      </c>
      <c r="J4850" s="872" t="s">
        <v>9280</v>
      </c>
      <c r="K4850" s="880" t="s">
        <v>9423</v>
      </c>
      <c r="L4850" s="741">
        <v>7</v>
      </c>
      <c r="M4850" s="857">
        <v>17500</v>
      </c>
      <c r="N4850" s="831"/>
      <c r="O4850" s="741">
        <v>6</v>
      </c>
      <c r="P4850" s="696">
        <v>15000</v>
      </c>
      <c r="Q4850" s="774"/>
    </row>
    <row r="4851" spans="1:17" s="770" customFormat="1" ht="36">
      <c r="A4851" s="729" t="s">
        <v>18650</v>
      </c>
      <c r="B4851" s="693" t="s">
        <v>7471</v>
      </c>
      <c r="C4851" s="690" t="s">
        <v>73</v>
      </c>
      <c r="D4851" s="706" t="s">
        <v>9424</v>
      </c>
      <c r="E4851" s="748">
        <v>2500</v>
      </c>
      <c r="F4851" s="702" t="s">
        <v>9425</v>
      </c>
      <c r="G4851" s="706" t="s">
        <v>9426</v>
      </c>
      <c r="H4851" s="706" t="s">
        <v>5617</v>
      </c>
      <c r="I4851" s="751" t="s">
        <v>9279</v>
      </c>
      <c r="J4851" s="873" t="s">
        <v>802</v>
      </c>
      <c r="K4851" s="881" t="s">
        <v>9427</v>
      </c>
      <c r="L4851" s="741">
        <v>7</v>
      </c>
      <c r="M4851" s="857">
        <v>17500</v>
      </c>
      <c r="N4851" s="831"/>
      <c r="O4851" s="741">
        <v>6</v>
      </c>
      <c r="P4851" s="696">
        <v>15000</v>
      </c>
      <c r="Q4851" s="774"/>
    </row>
    <row r="4852" spans="1:17" s="770" customFormat="1" ht="24">
      <c r="A4852" s="729" t="s">
        <v>18650</v>
      </c>
      <c r="B4852" s="693" t="s">
        <v>7471</v>
      </c>
      <c r="C4852" s="690" t="s">
        <v>73</v>
      </c>
      <c r="D4852" s="706" t="s">
        <v>9428</v>
      </c>
      <c r="E4852" s="748">
        <v>3000</v>
      </c>
      <c r="F4852" s="702" t="s">
        <v>9429</v>
      </c>
      <c r="G4852" s="706" t="s">
        <v>9430</v>
      </c>
      <c r="H4852" s="706" t="s">
        <v>9431</v>
      </c>
      <c r="I4852" s="751" t="s">
        <v>9279</v>
      </c>
      <c r="J4852" s="873" t="s">
        <v>802</v>
      </c>
      <c r="K4852" s="881" t="s">
        <v>9432</v>
      </c>
      <c r="L4852" s="741">
        <v>7</v>
      </c>
      <c r="M4852" s="857">
        <v>21000</v>
      </c>
      <c r="N4852" s="831"/>
      <c r="O4852" s="741">
        <v>6</v>
      </c>
      <c r="P4852" s="696">
        <v>18000</v>
      </c>
      <c r="Q4852" s="774"/>
    </row>
    <row r="4853" spans="1:17" s="770" customFormat="1" ht="24">
      <c r="A4853" s="729" t="s">
        <v>18650</v>
      </c>
      <c r="B4853" s="693" t="s">
        <v>7471</v>
      </c>
      <c r="C4853" s="690" t="s">
        <v>73</v>
      </c>
      <c r="D4853" s="706" t="s">
        <v>9433</v>
      </c>
      <c r="E4853" s="748">
        <v>6000</v>
      </c>
      <c r="F4853" s="717" t="s">
        <v>9434</v>
      </c>
      <c r="G4853" s="752" t="s">
        <v>9435</v>
      </c>
      <c r="H4853" s="753" t="s">
        <v>5625</v>
      </c>
      <c r="I4853" s="751" t="s">
        <v>9279</v>
      </c>
      <c r="J4853" s="873" t="s">
        <v>9280</v>
      </c>
      <c r="K4853" s="881" t="s">
        <v>9436</v>
      </c>
      <c r="L4853" s="741">
        <v>8</v>
      </c>
      <c r="M4853" s="857">
        <v>49800</v>
      </c>
      <c r="N4853" s="831"/>
      <c r="O4853" s="741">
        <v>6</v>
      </c>
      <c r="P4853" s="696">
        <v>36000</v>
      </c>
      <c r="Q4853" s="774"/>
    </row>
    <row r="4854" spans="1:17" s="770" customFormat="1" ht="24">
      <c r="A4854" s="729" t="s">
        <v>18650</v>
      </c>
      <c r="B4854" s="693" t="s">
        <v>7471</v>
      </c>
      <c r="C4854" s="690" t="s">
        <v>73</v>
      </c>
      <c r="D4854" s="737" t="s">
        <v>8709</v>
      </c>
      <c r="E4854" s="747">
        <v>2000</v>
      </c>
      <c r="F4854" s="718" t="s">
        <v>9437</v>
      </c>
      <c r="G4854" s="754" t="s">
        <v>9438</v>
      </c>
      <c r="H4854" s="755" t="s">
        <v>3913</v>
      </c>
      <c r="I4854" s="750" t="s">
        <v>4117</v>
      </c>
      <c r="J4854" s="872" t="s">
        <v>9280</v>
      </c>
      <c r="K4854" s="880" t="s">
        <v>9439</v>
      </c>
      <c r="L4854" s="741">
        <v>8</v>
      </c>
      <c r="M4854" s="878">
        <v>16600</v>
      </c>
      <c r="N4854" s="876"/>
      <c r="O4854" s="741">
        <v>6</v>
      </c>
      <c r="P4854" s="716">
        <v>12000</v>
      </c>
      <c r="Q4854" s="774"/>
    </row>
    <row r="4855" spans="1:17" s="770" customFormat="1" ht="24">
      <c r="A4855" s="729" t="s">
        <v>18650</v>
      </c>
      <c r="B4855" s="693" t="s">
        <v>7471</v>
      </c>
      <c r="C4855" s="690" t="s">
        <v>73</v>
      </c>
      <c r="D4855" s="737" t="s">
        <v>4185</v>
      </c>
      <c r="E4855" s="747">
        <v>2500</v>
      </c>
      <c r="F4855" s="718" t="s">
        <v>9440</v>
      </c>
      <c r="G4855" s="754" t="s">
        <v>9441</v>
      </c>
      <c r="H4855" s="755" t="s">
        <v>3683</v>
      </c>
      <c r="I4855" s="750" t="s">
        <v>3683</v>
      </c>
      <c r="J4855" s="872" t="s">
        <v>3683</v>
      </c>
      <c r="K4855" s="880" t="s">
        <v>9442</v>
      </c>
      <c r="L4855" s="742">
        <v>8</v>
      </c>
      <c r="M4855" s="878">
        <v>20750</v>
      </c>
      <c r="N4855" s="876"/>
      <c r="O4855" s="741">
        <v>6</v>
      </c>
      <c r="P4855" s="716">
        <v>15000</v>
      </c>
      <c r="Q4855" s="774"/>
    </row>
    <row r="4856" spans="1:17" s="770" customFormat="1" ht="24">
      <c r="A4856" s="729" t="s">
        <v>18650</v>
      </c>
      <c r="B4856" s="693" t="s">
        <v>7471</v>
      </c>
      <c r="C4856" s="690" t="s">
        <v>73</v>
      </c>
      <c r="D4856" s="737" t="s">
        <v>7124</v>
      </c>
      <c r="E4856" s="747">
        <v>3000</v>
      </c>
      <c r="F4856" s="701" t="s">
        <v>9443</v>
      </c>
      <c r="G4856" s="737" t="s">
        <v>9444</v>
      </c>
      <c r="H4856" s="737" t="s">
        <v>5592</v>
      </c>
      <c r="I4856" s="750" t="s">
        <v>4117</v>
      </c>
      <c r="J4856" s="872" t="s">
        <v>9280</v>
      </c>
      <c r="K4856" s="880" t="s">
        <v>9445</v>
      </c>
      <c r="L4856" s="742">
        <v>8</v>
      </c>
      <c r="M4856" s="878">
        <v>24900</v>
      </c>
      <c r="N4856" s="876"/>
      <c r="O4856" s="741">
        <v>6</v>
      </c>
      <c r="P4856" s="716">
        <v>18000</v>
      </c>
      <c r="Q4856" s="774"/>
    </row>
    <row r="4857" spans="1:17" s="770" customFormat="1" ht="24">
      <c r="A4857" s="729" t="s">
        <v>18650</v>
      </c>
      <c r="B4857" s="693" t="s">
        <v>7471</v>
      </c>
      <c r="C4857" s="690" t="s">
        <v>73</v>
      </c>
      <c r="D4857" s="706" t="s">
        <v>9446</v>
      </c>
      <c r="E4857" s="748">
        <v>7000</v>
      </c>
      <c r="F4857" s="702" t="s">
        <v>9447</v>
      </c>
      <c r="G4857" s="706" t="s">
        <v>9448</v>
      </c>
      <c r="H4857" s="706" t="s">
        <v>1119</v>
      </c>
      <c r="I4857" s="751" t="s">
        <v>9279</v>
      </c>
      <c r="J4857" s="873" t="s">
        <v>9280</v>
      </c>
      <c r="K4857" s="881" t="s">
        <v>9449</v>
      </c>
      <c r="L4857" s="741">
        <v>8</v>
      </c>
      <c r="M4857" s="857">
        <v>56000</v>
      </c>
      <c r="N4857" s="831"/>
      <c r="O4857" s="741">
        <v>6</v>
      </c>
      <c r="P4857" s="696">
        <v>42000</v>
      </c>
      <c r="Q4857" s="774"/>
    </row>
    <row r="4858" spans="1:17" s="770" customFormat="1" ht="48">
      <c r="A4858" s="729" t="s">
        <v>18650</v>
      </c>
      <c r="B4858" s="693" t="s">
        <v>7471</v>
      </c>
      <c r="C4858" s="690" t="s">
        <v>73</v>
      </c>
      <c r="D4858" s="737" t="s">
        <v>4114</v>
      </c>
      <c r="E4858" s="747">
        <v>2500</v>
      </c>
      <c r="F4858" s="701" t="s">
        <v>9450</v>
      </c>
      <c r="G4858" s="737" t="s">
        <v>9451</v>
      </c>
      <c r="H4858" s="737" t="s">
        <v>9452</v>
      </c>
      <c r="I4858" s="750" t="s">
        <v>4117</v>
      </c>
      <c r="J4858" s="872" t="s">
        <v>9364</v>
      </c>
      <c r="K4858" s="880" t="s">
        <v>9453</v>
      </c>
      <c r="L4858" s="742">
        <v>8</v>
      </c>
      <c r="M4858" s="878">
        <v>20666.666666666668</v>
      </c>
      <c r="N4858" s="876"/>
      <c r="O4858" s="741">
        <v>6</v>
      </c>
      <c r="P4858" s="716">
        <v>15000</v>
      </c>
      <c r="Q4858" s="774"/>
    </row>
    <row r="4859" spans="1:17" s="770" customFormat="1" ht="24">
      <c r="A4859" s="729" t="s">
        <v>18650</v>
      </c>
      <c r="B4859" s="693" t="s">
        <v>7471</v>
      </c>
      <c r="C4859" s="690" t="s">
        <v>73</v>
      </c>
      <c r="D4859" s="706" t="s">
        <v>9454</v>
      </c>
      <c r="E4859" s="748">
        <v>7000</v>
      </c>
      <c r="F4859" s="717" t="s">
        <v>9455</v>
      </c>
      <c r="G4859" s="752" t="s">
        <v>9456</v>
      </c>
      <c r="H4859" s="753" t="s">
        <v>8848</v>
      </c>
      <c r="I4859" s="751" t="s">
        <v>9279</v>
      </c>
      <c r="J4859" s="873" t="s">
        <v>9280</v>
      </c>
      <c r="K4859" s="881" t="s">
        <v>9457</v>
      </c>
      <c r="L4859" s="741">
        <v>10</v>
      </c>
      <c r="M4859" s="857">
        <v>75600</v>
      </c>
      <c r="N4859" s="831"/>
      <c r="O4859" s="741">
        <v>6</v>
      </c>
      <c r="P4859" s="696">
        <v>42000</v>
      </c>
      <c r="Q4859" s="774"/>
    </row>
    <row r="4860" spans="1:17" s="770" customFormat="1" ht="24">
      <c r="A4860" s="729" t="s">
        <v>18650</v>
      </c>
      <c r="B4860" s="693" t="s">
        <v>7471</v>
      </c>
      <c r="C4860" s="690" t="s">
        <v>73</v>
      </c>
      <c r="D4860" s="737" t="s">
        <v>7433</v>
      </c>
      <c r="E4860" s="747">
        <v>7000</v>
      </c>
      <c r="F4860" s="718" t="s">
        <v>9458</v>
      </c>
      <c r="G4860" s="754" t="s">
        <v>9459</v>
      </c>
      <c r="H4860" s="755" t="s">
        <v>888</v>
      </c>
      <c r="I4860" s="750" t="s">
        <v>9279</v>
      </c>
      <c r="J4860" s="872" t="s">
        <v>9280</v>
      </c>
      <c r="K4860" s="880" t="s">
        <v>9460</v>
      </c>
      <c r="L4860" s="742">
        <v>11</v>
      </c>
      <c r="M4860" s="878">
        <v>77000</v>
      </c>
      <c r="N4860" s="876"/>
      <c r="O4860" s="741">
        <v>6</v>
      </c>
      <c r="P4860" s="716">
        <v>42000</v>
      </c>
      <c r="Q4860" s="774"/>
    </row>
    <row r="4861" spans="1:17" s="770" customFormat="1" ht="36">
      <c r="A4861" s="729" t="s">
        <v>18650</v>
      </c>
      <c r="B4861" s="693" t="s">
        <v>7471</v>
      </c>
      <c r="C4861" s="690" t="s">
        <v>73</v>
      </c>
      <c r="D4861" s="706" t="s">
        <v>9461</v>
      </c>
      <c r="E4861" s="748">
        <v>5000</v>
      </c>
      <c r="F4861" s="717" t="s">
        <v>9462</v>
      </c>
      <c r="G4861" s="752" t="s">
        <v>9463</v>
      </c>
      <c r="H4861" s="753" t="s">
        <v>8671</v>
      </c>
      <c r="I4861" s="751" t="s">
        <v>9279</v>
      </c>
      <c r="J4861" s="873" t="s">
        <v>9280</v>
      </c>
      <c r="K4861" s="881" t="s">
        <v>9464</v>
      </c>
      <c r="L4861" s="741">
        <v>11</v>
      </c>
      <c r="M4861" s="857">
        <v>55000</v>
      </c>
      <c r="N4861" s="831"/>
      <c r="O4861" s="741">
        <v>6</v>
      </c>
      <c r="P4861" s="696">
        <v>30000</v>
      </c>
      <c r="Q4861" s="774"/>
    </row>
    <row r="4862" spans="1:17" s="770" customFormat="1" ht="24">
      <c r="A4862" s="729" t="s">
        <v>18650</v>
      </c>
      <c r="B4862" s="693" t="s">
        <v>7471</v>
      </c>
      <c r="C4862" s="690" t="s">
        <v>73</v>
      </c>
      <c r="D4862" s="737" t="s">
        <v>9404</v>
      </c>
      <c r="E4862" s="747">
        <v>3000</v>
      </c>
      <c r="F4862" s="718" t="s">
        <v>9465</v>
      </c>
      <c r="G4862" s="754" t="s">
        <v>9466</v>
      </c>
      <c r="H4862" s="755" t="s">
        <v>1119</v>
      </c>
      <c r="I4862" s="750" t="s">
        <v>9279</v>
      </c>
      <c r="J4862" s="872" t="s">
        <v>9280</v>
      </c>
      <c r="K4862" s="880" t="s">
        <v>9467</v>
      </c>
      <c r="L4862" s="742">
        <v>11</v>
      </c>
      <c r="M4862" s="878">
        <v>33000</v>
      </c>
      <c r="N4862" s="876"/>
      <c r="O4862" s="741">
        <v>6</v>
      </c>
      <c r="P4862" s="716">
        <v>18000</v>
      </c>
      <c r="Q4862" s="774"/>
    </row>
    <row r="4863" spans="1:17" s="770" customFormat="1" ht="24">
      <c r="A4863" s="729" t="s">
        <v>18650</v>
      </c>
      <c r="B4863" s="693" t="s">
        <v>7471</v>
      </c>
      <c r="C4863" s="719" t="s">
        <v>73</v>
      </c>
      <c r="D4863" s="737" t="s">
        <v>9468</v>
      </c>
      <c r="E4863" s="747">
        <v>7500</v>
      </c>
      <c r="F4863" s="718" t="s">
        <v>9469</v>
      </c>
      <c r="G4863" s="754" t="s">
        <v>9470</v>
      </c>
      <c r="H4863" s="755" t="s">
        <v>5617</v>
      </c>
      <c r="I4863" s="750" t="s">
        <v>9279</v>
      </c>
      <c r="J4863" s="872" t="s">
        <v>9280</v>
      </c>
      <c r="K4863" s="880" t="s">
        <v>9471</v>
      </c>
      <c r="L4863" s="759">
        <v>11</v>
      </c>
      <c r="M4863" s="846">
        <v>82500</v>
      </c>
      <c r="N4863" s="844"/>
      <c r="O4863" s="741">
        <v>6</v>
      </c>
      <c r="P4863" s="720">
        <v>45000</v>
      </c>
      <c r="Q4863" s="774"/>
    </row>
    <row r="4864" spans="1:17" s="770" customFormat="1" ht="36">
      <c r="A4864" s="729" t="s">
        <v>18650</v>
      </c>
      <c r="B4864" s="693" t="s">
        <v>7471</v>
      </c>
      <c r="C4864" s="719" t="s">
        <v>73</v>
      </c>
      <c r="D4864" s="737" t="s">
        <v>9472</v>
      </c>
      <c r="E4864" s="747">
        <v>6000</v>
      </c>
      <c r="F4864" s="718" t="s">
        <v>9473</v>
      </c>
      <c r="G4864" s="754" t="s">
        <v>9474</v>
      </c>
      <c r="H4864" s="755" t="s">
        <v>2051</v>
      </c>
      <c r="I4864" s="750" t="s">
        <v>9279</v>
      </c>
      <c r="J4864" s="872" t="s">
        <v>9280</v>
      </c>
      <c r="K4864" s="880" t="s">
        <v>9475</v>
      </c>
      <c r="L4864" s="759">
        <v>11</v>
      </c>
      <c r="M4864" s="846">
        <v>66000</v>
      </c>
      <c r="N4864" s="844"/>
      <c r="O4864" s="741">
        <v>6</v>
      </c>
      <c r="P4864" s="720">
        <v>36000</v>
      </c>
      <c r="Q4864" s="774"/>
    </row>
    <row r="4865" spans="1:17" s="770" customFormat="1" ht="24">
      <c r="A4865" s="729" t="s">
        <v>18650</v>
      </c>
      <c r="B4865" s="693" t="s">
        <v>7471</v>
      </c>
      <c r="C4865" s="690" t="s">
        <v>73</v>
      </c>
      <c r="D4865" s="706" t="s">
        <v>9476</v>
      </c>
      <c r="E4865" s="748">
        <v>6000</v>
      </c>
      <c r="F4865" s="717" t="s">
        <v>9477</v>
      </c>
      <c r="G4865" s="752" t="s">
        <v>9478</v>
      </c>
      <c r="H4865" s="753" t="s">
        <v>5617</v>
      </c>
      <c r="I4865" s="751" t="s">
        <v>9279</v>
      </c>
      <c r="J4865" s="873" t="s">
        <v>9280</v>
      </c>
      <c r="K4865" s="881" t="s">
        <v>9479</v>
      </c>
      <c r="L4865" s="741">
        <v>11</v>
      </c>
      <c r="M4865" s="857">
        <v>66000</v>
      </c>
      <c r="N4865" s="831"/>
      <c r="O4865" s="741">
        <v>6</v>
      </c>
      <c r="P4865" s="696">
        <v>36000</v>
      </c>
      <c r="Q4865" s="774"/>
    </row>
    <row r="4866" spans="1:17" s="770" customFormat="1" ht="24">
      <c r="A4866" s="729" t="s">
        <v>18650</v>
      </c>
      <c r="B4866" s="693" t="s">
        <v>7471</v>
      </c>
      <c r="C4866" s="690" t="s">
        <v>73</v>
      </c>
      <c r="D4866" s="706" t="s">
        <v>9480</v>
      </c>
      <c r="E4866" s="748">
        <v>3500</v>
      </c>
      <c r="F4866" s="717" t="s">
        <v>9481</v>
      </c>
      <c r="G4866" s="752" t="s">
        <v>9482</v>
      </c>
      <c r="H4866" s="753" t="s">
        <v>9483</v>
      </c>
      <c r="I4866" s="751" t="s">
        <v>9279</v>
      </c>
      <c r="J4866" s="873" t="s">
        <v>9280</v>
      </c>
      <c r="K4866" s="881" t="s">
        <v>9484</v>
      </c>
      <c r="L4866" s="741">
        <v>12</v>
      </c>
      <c r="M4866" s="857">
        <v>42000</v>
      </c>
      <c r="N4866" s="831"/>
      <c r="O4866" s="741">
        <v>6</v>
      </c>
      <c r="P4866" s="696">
        <v>21000</v>
      </c>
      <c r="Q4866" s="774"/>
    </row>
    <row r="4867" spans="1:17" s="770" customFormat="1" ht="36">
      <c r="A4867" s="729" t="s">
        <v>18650</v>
      </c>
      <c r="B4867" s="693" t="s">
        <v>7471</v>
      </c>
      <c r="C4867" s="690" t="s">
        <v>73</v>
      </c>
      <c r="D4867" s="737" t="s">
        <v>9485</v>
      </c>
      <c r="E4867" s="747">
        <v>6000</v>
      </c>
      <c r="F4867" s="703" t="s">
        <v>9486</v>
      </c>
      <c r="G4867" s="706" t="s">
        <v>9487</v>
      </c>
      <c r="H4867" s="706" t="s">
        <v>9488</v>
      </c>
      <c r="I4867" s="751" t="s">
        <v>9279</v>
      </c>
      <c r="J4867" s="873" t="s">
        <v>9280</v>
      </c>
      <c r="K4867" s="881" t="s">
        <v>9489</v>
      </c>
      <c r="L4867" s="741">
        <v>12</v>
      </c>
      <c r="M4867" s="878">
        <v>72000</v>
      </c>
      <c r="N4867" s="876"/>
      <c r="O4867" s="741">
        <v>6</v>
      </c>
      <c r="P4867" s="716">
        <v>36000</v>
      </c>
      <c r="Q4867" s="774"/>
    </row>
    <row r="4868" spans="1:17" s="770" customFormat="1" ht="24">
      <c r="A4868" s="729" t="s">
        <v>18650</v>
      </c>
      <c r="B4868" s="693" t="s">
        <v>7471</v>
      </c>
      <c r="C4868" s="690" t="s">
        <v>73</v>
      </c>
      <c r="D4868" s="737" t="s">
        <v>9490</v>
      </c>
      <c r="E4868" s="747">
        <v>8000</v>
      </c>
      <c r="F4868" s="715" t="s">
        <v>9491</v>
      </c>
      <c r="G4868" s="706" t="s">
        <v>9492</v>
      </c>
      <c r="H4868" s="706" t="s">
        <v>9493</v>
      </c>
      <c r="I4868" s="706" t="s">
        <v>9279</v>
      </c>
      <c r="J4868" s="874" t="s">
        <v>9280</v>
      </c>
      <c r="K4868" s="881" t="s">
        <v>9494</v>
      </c>
      <c r="L4868" s="741"/>
      <c r="M4868" s="857"/>
      <c r="N4868" s="831"/>
      <c r="O4868" s="741">
        <v>6</v>
      </c>
      <c r="P4868" s="696">
        <v>48000</v>
      </c>
      <c r="Q4868" s="774"/>
    </row>
    <row r="4869" spans="1:17" s="770" customFormat="1" ht="24">
      <c r="A4869" s="729" t="s">
        <v>18650</v>
      </c>
      <c r="B4869" s="693" t="s">
        <v>7471</v>
      </c>
      <c r="C4869" s="690" t="s">
        <v>73</v>
      </c>
      <c r="D4869" s="737" t="s">
        <v>8853</v>
      </c>
      <c r="E4869" s="747">
        <v>2000</v>
      </c>
      <c r="F4869" s="703" t="s">
        <v>9495</v>
      </c>
      <c r="G4869" s="706" t="s">
        <v>9496</v>
      </c>
      <c r="H4869" s="706" t="s">
        <v>9497</v>
      </c>
      <c r="I4869" s="751" t="s">
        <v>4117</v>
      </c>
      <c r="J4869" s="873" t="s">
        <v>4117</v>
      </c>
      <c r="K4869" s="881" t="s">
        <v>9498</v>
      </c>
      <c r="L4869" s="741">
        <v>12</v>
      </c>
      <c r="M4869" s="878">
        <v>24000</v>
      </c>
      <c r="N4869" s="876"/>
      <c r="O4869" s="741">
        <v>6</v>
      </c>
      <c r="P4869" s="716">
        <v>12000</v>
      </c>
      <c r="Q4869" s="774"/>
    </row>
    <row r="4870" spans="1:17" s="770" customFormat="1" ht="24">
      <c r="A4870" s="729" t="s">
        <v>18650</v>
      </c>
      <c r="B4870" s="693" t="s">
        <v>7471</v>
      </c>
      <c r="C4870" s="690" t="s">
        <v>73</v>
      </c>
      <c r="D4870" s="706" t="s">
        <v>9499</v>
      </c>
      <c r="E4870" s="748">
        <v>2500</v>
      </c>
      <c r="F4870" s="704" t="s">
        <v>9500</v>
      </c>
      <c r="G4870" s="706" t="s">
        <v>9501</v>
      </c>
      <c r="H4870" s="706" t="s">
        <v>4682</v>
      </c>
      <c r="I4870" s="751" t="s">
        <v>4117</v>
      </c>
      <c r="J4870" s="873" t="s">
        <v>4117</v>
      </c>
      <c r="K4870" s="881" t="s">
        <v>9502</v>
      </c>
      <c r="L4870" s="741">
        <v>12</v>
      </c>
      <c r="M4870" s="857">
        <v>30000</v>
      </c>
      <c r="N4870" s="831"/>
      <c r="O4870" s="741">
        <v>6</v>
      </c>
      <c r="P4870" s="696">
        <v>15000</v>
      </c>
      <c r="Q4870" s="774"/>
    </row>
    <row r="4871" spans="1:17" s="770" customFormat="1" ht="24">
      <c r="A4871" s="729" t="s">
        <v>18650</v>
      </c>
      <c r="B4871" s="693" t="s">
        <v>7471</v>
      </c>
      <c r="C4871" s="690" t="s">
        <v>73</v>
      </c>
      <c r="D4871" s="737" t="s">
        <v>9503</v>
      </c>
      <c r="E4871" s="747">
        <v>7000</v>
      </c>
      <c r="F4871" s="715" t="s">
        <v>9504</v>
      </c>
      <c r="G4871" s="706" t="s">
        <v>9505</v>
      </c>
      <c r="H4871" s="706" t="s">
        <v>1119</v>
      </c>
      <c r="I4871" s="706" t="s">
        <v>9279</v>
      </c>
      <c r="J4871" s="874" t="s">
        <v>9280</v>
      </c>
      <c r="K4871" s="881" t="s">
        <v>9506</v>
      </c>
      <c r="L4871" s="741"/>
      <c r="M4871" s="878"/>
      <c r="N4871" s="876"/>
      <c r="O4871" s="741">
        <v>6</v>
      </c>
      <c r="P4871" s="716">
        <v>42000</v>
      </c>
      <c r="Q4871" s="774"/>
    </row>
    <row r="4872" spans="1:17" s="770" customFormat="1" ht="24">
      <c r="A4872" s="729" t="s">
        <v>18650</v>
      </c>
      <c r="B4872" s="693" t="s">
        <v>7471</v>
      </c>
      <c r="C4872" s="690" t="s">
        <v>73</v>
      </c>
      <c r="D4872" s="737" t="s">
        <v>7209</v>
      </c>
      <c r="E4872" s="747">
        <v>2000</v>
      </c>
      <c r="F4872" s="703" t="s">
        <v>9507</v>
      </c>
      <c r="G4872" s="706" t="s">
        <v>9508</v>
      </c>
      <c r="H4872" s="706" t="s">
        <v>9003</v>
      </c>
      <c r="I4872" s="751" t="s">
        <v>4117</v>
      </c>
      <c r="J4872" s="873" t="s">
        <v>4117</v>
      </c>
      <c r="K4872" s="881" t="s">
        <v>9509</v>
      </c>
      <c r="L4872" s="741">
        <v>12</v>
      </c>
      <c r="M4872" s="857">
        <v>24000</v>
      </c>
      <c r="N4872" s="831"/>
      <c r="O4872" s="741">
        <v>6</v>
      </c>
      <c r="P4872" s="696">
        <v>12000</v>
      </c>
      <c r="Q4872" s="774"/>
    </row>
    <row r="4873" spans="1:17" s="770" customFormat="1" ht="24">
      <c r="A4873" s="729" t="s">
        <v>18650</v>
      </c>
      <c r="B4873" s="693" t="s">
        <v>7471</v>
      </c>
      <c r="C4873" s="690" t="s">
        <v>73</v>
      </c>
      <c r="D4873" s="706" t="s">
        <v>9510</v>
      </c>
      <c r="E4873" s="748">
        <v>6800</v>
      </c>
      <c r="F4873" s="704" t="s">
        <v>9511</v>
      </c>
      <c r="G4873" s="706" t="s">
        <v>9512</v>
      </c>
      <c r="H4873" s="706" t="s">
        <v>9513</v>
      </c>
      <c r="I4873" s="706" t="s">
        <v>9279</v>
      </c>
      <c r="J4873" s="874" t="s">
        <v>9280</v>
      </c>
      <c r="K4873" s="881" t="s">
        <v>9514</v>
      </c>
      <c r="L4873" s="741">
        <v>12</v>
      </c>
      <c r="M4873" s="857">
        <v>81600</v>
      </c>
      <c r="N4873" s="831"/>
      <c r="O4873" s="741">
        <v>6</v>
      </c>
      <c r="P4873" s="696">
        <v>40800</v>
      </c>
      <c r="Q4873" s="774"/>
    </row>
    <row r="4874" spans="1:17" s="770" customFormat="1" ht="24">
      <c r="A4874" s="729" t="s">
        <v>18650</v>
      </c>
      <c r="B4874" s="693" t="s">
        <v>7471</v>
      </c>
      <c r="C4874" s="690" t="s">
        <v>73</v>
      </c>
      <c r="D4874" s="737" t="s">
        <v>9515</v>
      </c>
      <c r="E4874" s="747">
        <v>6000</v>
      </c>
      <c r="F4874" s="703" t="s">
        <v>9516</v>
      </c>
      <c r="G4874" s="706" t="s">
        <v>9517</v>
      </c>
      <c r="H4874" s="706" t="s">
        <v>1119</v>
      </c>
      <c r="I4874" s="751" t="s">
        <v>9279</v>
      </c>
      <c r="J4874" s="873" t="s">
        <v>9280</v>
      </c>
      <c r="K4874" s="881" t="s">
        <v>9518</v>
      </c>
      <c r="L4874" s="741">
        <v>12</v>
      </c>
      <c r="M4874" s="878">
        <v>72000</v>
      </c>
      <c r="N4874" s="876"/>
      <c r="O4874" s="741">
        <v>6</v>
      </c>
      <c r="P4874" s="716">
        <v>36000</v>
      </c>
      <c r="Q4874" s="774"/>
    </row>
    <row r="4875" spans="1:17" s="770" customFormat="1" ht="24">
      <c r="A4875" s="729" t="s">
        <v>18650</v>
      </c>
      <c r="B4875" s="693" t="s">
        <v>7471</v>
      </c>
      <c r="C4875" s="690" t="s">
        <v>73</v>
      </c>
      <c r="D4875" s="706" t="s">
        <v>9519</v>
      </c>
      <c r="E4875" s="748">
        <v>6800</v>
      </c>
      <c r="F4875" s="702" t="s">
        <v>9520</v>
      </c>
      <c r="G4875" s="706" t="s">
        <v>9521</v>
      </c>
      <c r="H4875" s="752" t="s">
        <v>1248</v>
      </c>
      <c r="I4875" s="751" t="s">
        <v>9279</v>
      </c>
      <c r="J4875" s="873" t="s">
        <v>9280</v>
      </c>
      <c r="K4875" s="881" t="s">
        <v>9522</v>
      </c>
      <c r="L4875" s="741"/>
      <c r="M4875" s="857"/>
      <c r="N4875" s="831"/>
      <c r="O4875" s="741">
        <v>6</v>
      </c>
      <c r="P4875" s="696">
        <v>40800</v>
      </c>
      <c r="Q4875" s="774"/>
    </row>
    <row r="4876" spans="1:17" s="770" customFormat="1" ht="24">
      <c r="A4876" s="729" t="s">
        <v>18650</v>
      </c>
      <c r="B4876" s="693" t="s">
        <v>7471</v>
      </c>
      <c r="C4876" s="690" t="s">
        <v>73</v>
      </c>
      <c r="D4876" s="737" t="s">
        <v>9404</v>
      </c>
      <c r="E4876" s="747">
        <v>3000</v>
      </c>
      <c r="F4876" s="703" t="s">
        <v>9523</v>
      </c>
      <c r="G4876" s="706" t="s">
        <v>9524</v>
      </c>
      <c r="H4876" s="706" t="s">
        <v>1119</v>
      </c>
      <c r="I4876" s="751" t="s">
        <v>9279</v>
      </c>
      <c r="J4876" s="873" t="s">
        <v>9280</v>
      </c>
      <c r="K4876" s="881" t="s">
        <v>9525</v>
      </c>
      <c r="L4876" s="741">
        <v>12</v>
      </c>
      <c r="M4876" s="878">
        <v>36000</v>
      </c>
      <c r="N4876" s="876"/>
      <c r="O4876" s="741">
        <v>6</v>
      </c>
      <c r="P4876" s="716">
        <v>18000</v>
      </c>
      <c r="Q4876" s="774"/>
    </row>
    <row r="4877" spans="1:17" s="770" customFormat="1" ht="36">
      <c r="A4877" s="729" t="s">
        <v>18650</v>
      </c>
      <c r="B4877" s="693" t="s">
        <v>7471</v>
      </c>
      <c r="C4877" s="690" t="s">
        <v>73</v>
      </c>
      <c r="D4877" s="706" t="s">
        <v>9526</v>
      </c>
      <c r="E4877" s="748">
        <v>6000</v>
      </c>
      <c r="F4877" s="702" t="s">
        <v>9527</v>
      </c>
      <c r="G4877" s="706" t="s">
        <v>9528</v>
      </c>
      <c r="H4877" s="752" t="s">
        <v>9529</v>
      </c>
      <c r="I4877" s="751" t="s">
        <v>9279</v>
      </c>
      <c r="J4877" s="873" t="s">
        <v>9280</v>
      </c>
      <c r="K4877" s="881" t="s">
        <v>9530</v>
      </c>
      <c r="L4877" s="741"/>
      <c r="M4877" s="857"/>
      <c r="N4877" s="831"/>
      <c r="O4877" s="741">
        <v>6</v>
      </c>
      <c r="P4877" s="696">
        <v>36000</v>
      </c>
      <c r="Q4877" s="774"/>
    </row>
    <row r="4878" spans="1:17" s="770" customFormat="1" ht="24">
      <c r="A4878" s="729" t="s">
        <v>18650</v>
      </c>
      <c r="B4878" s="693" t="s">
        <v>7471</v>
      </c>
      <c r="C4878" s="690" t="s">
        <v>73</v>
      </c>
      <c r="D4878" s="706" t="s">
        <v>9531</v>
      </c>
      <c r="E4878" s="748">
        <v>6000</v>
      </c>
      <c r="F4878" s="704" t="s">
        <v>9532</v>
      </c>
      <c r="G4878" s="706" t="s">
        <v>9533</v>
      </c>
      <c r="H4878" s="706" t="s">
        <v>9087</v>
      </c>
      <c r="I4878" s="751" t="s">
        <v>9279</v>
      </c>
      <c r="J4878" s="873" t="s">
        <v>9280</v>
      </c>
      <c r="K4878" s="881" t="s">
        <v>9534</v>
      </c>
      <c r="L4878" s="741">
        <v>12</v>
      </c>
      <c r="M4878" s="857">
        <v>72000</v>
      </c>
      <c r="N4878" s="831"/>
      <c r="O4878" s="741">
        <v>6</v>
      </c>
      <c r="P4878" s="696">
        <v>36000</v>
      </c>
      <c r="Q4878" s="774"/>
    </row>
    <row r="4879" spans="1:17" s="770" customFormat="1" ht="24">
      <c r="A4879" s="729" t="s">
        <v>18650</v>
      </c>
      <c r="B4879" s="693" t="s">
        <v>7471</v>
      </c>
      <c r="C4879" s="690" t="s">
        <v>73</v>
      </c>
      <c r="D4879" s="706" t="s">
        <v>9535</v>
      </c>
      <c r="E4879" s="748">
        <v>6800</v>
      </c>
      <c r="F4879" s="702" t="s">
        <v>9536</v>
      </c>
      <c r="G4879" s="706" t="s">
        <v>9537</v>
      </c>
      <c r="H4879" s="752" t="s">
        <v>908</v>
      </c>
      <c r="I4879" s="751" t="s">
        <v>9279</v>
      </c>
      <c r="J4879" s="873" t="s">
        <v>9280</v>
      </c>
      <c r="K4879" s="881" t="s">
        <v>9538</v>
      </c>
      <c r="L4879" s="741"/>
      <c r="M4879" s="857"/>
      <c r="N4879" s="831"/>
      <c r="O4879" s="741">
        <v>6</v>
      </c>
      <c r="P4879" s="696">
        <v>40800</v>
      </c>
      <c r="Q4879" s="774"/>
    </row>
    <row r="4880" spans="1:17" s="770" customFormat="1" ht="24">
      <c r="A4880" s="729" t="s">
        <v>18650</v>
      </c>
      <c r="B4880" s="693" t="s">
        <v>7471</v>
      </c>
      <c r="C4880" s="690" t="s">
        <v>73</v>
      </c>
      <c r="D4880" s="706" t="s">
        <v>1929</v>
      </c>
      <c r="E4880" s="748">
        <v>2500</v>
      </c>
      <c r="F4880" s="704" t="s">
        <v>9539</v>
      </c>
      <c r="G4880" s="706" t="s">
        <v>9540</v>
      </c>
      <c r="H4880" s="706" t="s">
        <v>5617</v>
      </c>
      <c r="I4880" s="706" t="s">
        <v>4117</v>
      </c>
      <c r="J4880" s="874" t="s">
        <v>4117</v>
      </c>
      <c r="K4880" s="881" t="s">
        <v>9541</v>
      </c>
      <c r="L4880" s="741">
        <v>12</v>
      </c>
      <c r="M4880" s="857">
        <v>30000</v>
      </c>
      <c r="N4880" s="831"/>
      <c r="O4880" s="741">
        <v>6</v>
      </c>
      <c r="P4880" s="696">
        <v>15000</v>
      </c>
      <c r="Q4880" s="774"/>
    </row>
    <row r="4881" spans="1:17" s="770" customFormat="1" ht="24">
      <c r="A4881" s="729" t="s">
        <v>18650</v>
      </c>
      <c r="B4881" s="693" t="s">
        <v>7471</v>
      </c>
      <c r="C4881" s="690" t="s">
        <v>73</v>
      </c>
      <c r="D4881" s="737" t="s">
        <v>8709</v>
      </c>
      <c r="E4881" s="747">
        <v>2000</v>
      </c>
      <c r="F4881" s="703" t="s">
        <v>9542</v>
      </c>
      <c r="G4881" s="706" t="s">
        <v>9543</v>
      </c>
      <c r="H4881" s="706" t="s">
        <v>4682</v>
      </c>
      <c r="I4881" s="751" t="s">
        <v>4117</v>
      </c>
      <c r="J4881" s="873" t="s">
        <v>4117</v>
      </c>
      <c r="K4881" s="881" t="s">
        <v>9544</v>
      </c>
      <c r="L4881" s="741">
        <v>12</v>
      </c>
      <c r="M4881" s="878">
        <v>24000</v>
      </c>
      <c r="N4881" s="876"/>
      <c r="O4881" s="741">
        <v>6</v>
      </c>
      <c r="P4881" s="716">
        <v>12000</v>
      </c>
      <c r="Q4881" s="774"/>
    </row>
    <row r="4882" spans="1:17" s="770" customFormat="1" ht="24">
      <c r="A4882" s="729" t="s">
        <v>18650</v>
      </c>
      <c r="B4882" s="693" t="s">
        <v>7471</v>
      </c>
      <c r="C4882" s="690" t="s">
        <v>73</v>
      </c>
      <c r="D4882" s="706" t="s">
        <v>9545</v>
      </c>
      <c r="E4882" s="748">
        <v>12000</v>
      </c>
      <c r="F4882" s="704" t="s">
        <v>9546</v>
      </c>
      <c r="G4882" s="706" t="s">
        <v>9547</v>
      </c>
      <c r="H4882" s="706" t="s">
        <v>8848</v>
      </c>
      <c r="I4882" s="706" t="s">
        <v>9279</v>
      </c>
      <c r="J4882" s="874" t="s">
        <v>9280</v>
      </c>
      <c r="K4882" s="881" t="s">
        <v>9548</v>
      </c>
      <c r="L4882" s="741">
        <v>12</v>
      </c>
      <c r="M4882" s="857">
        <v>144000</v>
      </c>
      <c r="N4882" s="831"/>
      <c r="O4882" s="741">
        <v>6</v>
      </c>
      <c r="P4882" s="696">
        <v>72000</v>
      </c>
      <c r="Q4882" s="774"/>
    </row>
    <row r="4883" spans="1:17" s="770" customFormat="1" ht="24">
      <c r="A4883" s="729" t="s">
        <v>18650</v>
      </c>
      <c r="B4883" s="693" t="s">
        <v>7471</v>
      </c>
      <c r="C4883" s="690" t="s">
        <v>73</v>
      </c>
      <c r="D4883" s="737" t="s">
        <v>9549</v>
      </c>
      <c r="E4883" s="747">
        <v>6000</v>
      </c>
      <c r="F4883" s="703" t="s">
        <v>9550</v>
      </c>
      <c r="G4883" s="706" t="s">
        <v>9551</v>
      </c>
      <c r="H4883" s="706" t="s">
        <v>888</v>
      </c>
      <c r="I4883" s="751" t="s">
        <v>9279</v>
      </c>
      <c r="J4883" s="873" t="s">
        <v>802</v>
      </c>
      <c r="K4883" s="881" t="s">
        <v>9552</v>
      </c>
      <c r="L4883" s="741">
        <v>12</v>
      </c>
      <c r="M4883" s="878">
        <v>72000</v>
      </c>
      <c r="N4883" s="876"/>
      <c r="O4883" s="741">
        <v>6</v>
      </c>
      <c r="P4883" s="716">
        <v>36000</v>
      </c>
      <c r="Q4883" s="774"/>
    </row>
    <row r="4884" spans="1:17" s="770" customFormat="1" ht="24">
      <c r="A4884" s="729" t="s">
        <v>18650</v>
      </c>
      <c r="B4884" s="693" t="s">
        <v>7471</v>
      </c>
      <c r="C4884" s="690" t="s">
        <v>73</v>
      </c>
      <c r="D4884" s="737" t="s">
        <v>9553</v>
      </c>
      <c r="E4884" s="747">
        <v>3000</v>
      </c>
      <c r="F4884" s="703" t="s">
        <v>9554</v>
      </c>
      <c r="G4884" s="706" t="s">
        <v>9555</v>
      </c>
      <c r="H4884" s="706" t="s">
        <v>2051</v>
      </c>
      <c r="I4884" s="751" t="s">
        <v>9279</v>
      </c>
      <c r="J4884" s="873" t="s">
        <v>802</v>
      </c>
      <c r="K4884" s="881" t="s">
        <v>9556</v>
      </c>
      <c r="L4884" s="741">
        <v>12</v>
      </c>
      <c r="M4884" s="878">
        <v>36000</v>
      </c>
      <c r="N4884" s="876"/>
      <c r="O4884" s="741">
        <v>6</v>
      </c>
      <c r="P4884" s="716">
        <v>18000</v>
      </c>
      <c r="Q4884" s="774"/>
    </row>
    <row r="4885" spans="1:17" s="770" customFormat="1" ht="24">
      <c r="A4885" s="729" t="s">
        <v>18650</v>
      </c>
      <c r="B4885" s="693" t="s">
        <v>7471</v>
      </c>
      <c r="C4885" s="690" t="s">
        <v>73</v>
      </c>
      <c r="D4885" s="737" t="s">
        <v>9557</v>
      </c>
      <c r="E4885" s="747">
        <v>3000</v>
      </c>
      <c r="F4885" s="703" t="s">
        <v>9558</v>
      </c>
      <c r="G4885" s="706" t="s">
        <v>9559</v>
      </c>
      <c r="H4885" s="706" t="s">
        <v>1119</v>
      </c>
      <c r="I4885" s="751" t="s">
        <v>9279</v>
      </c>
      <c r="J4885" s="873" t="s">
        <v>802</v>
      </c>
      <c r="K4885" s="881" t="s">
        <v>9560</v>
      </c>
      <c r="L4885" s="741">
        <v>12</v>
      </c>
      <c r="M4885" s="878">
        <v>36000</v>
      </c>
      <c r="N4885" s="876"/>
      <c r="O4885" s="741">
        <v>6</v>
      </c>
      <c r="P4885" s="716">
        <v>18000</v>
      </c>
      <c r="Q4885" s="774"/>
    </row>
    <row r="4886" spans="1:17" s="770" customFormat="1" ht="24">
      <c r="A4886" s="729" t="s">
        <v>18650</v>
      </c>
      <c r="B4886" s="693" t="s">
        <v>7471</v>
      </c>
      <c r="C4886" s="690" t="s">
        <v>73</v>
      </c>
      <c r="D4886" s="737" t="s">
        <v>9561</v>
      </c>
      <c r="E4886" s="747">
        <v>7000</v>
      </c>
      <c r="F4886" s="703" t="s">
        <v>9562</v>
      </c>
      <c r="G4886" s="706" t="s">
        <v>9563</v>
      </c>
      <c r="H4886" s="706" t="s">
        <v>8671</v>
      </c>
      <c r="I4886" s="751" t="s">
        <v>9279</v>
      </c>
      <c r="J4886" s="873" t="s">
        <v>9280</v>
      </c>
      <c r="K4886" s="881" t="s">
        <v>9564</v>
      </c>
      <c r="L4886" s="741">
        <v>12</v>
      </c>
      <c r="M4886" s="878">
        <v>84000</v>
      </c>
      <c r="N4886" s="876"/>
      <c r="O4886" s="741">
        <v>6</v>
      </c>
      <c r="P4886" s="716">
        <v>42000</v>
      </c>
      <c r="Q4886" s="774"/>
    </row>
    <row r="4887" spans="1:17" s="770" customFormat="1" ht="24">
      <c r="A4887" s="729" t="s">
        <v>18650</v>
      </c>
      <c r="B4887" s="693" t="s">
        <v>7471</v>
      </c>
      <c r="C4887" s="690" t="s">
        <v>73</v>
      </c>
      <c r="D4887" s="737" t="s">
        <v>9565</v>
      </c>
      <c r="E4887" s="747">
        <v>1800</v>
      </c>
      <c r="F4887" s="701" t="s">
        <v>9566</v>
      </c>
      <c r="G4887" s="706" t="s">
        <v>9567</v>
      </c>
      <c r="H4887" s="706" t="s">
        <v>3683</v>
      </c>
      <c r="I4887" s="751" t="s">
        <v>4118</v>
      </c>
      <c r="J4887" s="873" t="s">
        <v>3683</v>
      </c>
      <c r="K4887" s="881" t="s">
        <v>9568</v>
      </c>
      <c r="L4887" s="741">
        <v>12</v>
      </c>
      <c r="M4887" s="878">
        <v>21600</v>
      </c>
      <c r="N4887" s="876"/>
      <c r="O4887" s="741">
        <v>6</v>
      </c>
      <c r="P4887" s="716">
        <v>10800</v>
      </c>
      <c r="Q4887" s="774"/>
    </row>
    <row r="4888" spans="1:17" s="770" customFormat="1" ht="24">
      <c r="A4888" s="729" t="s">
        <v>18650</v>
      </c>
      <c r="B4888" s="693" t="s">
        <v>7471</v>
      </c>
      <c r="C4888" s="690" t="s">
        <v>73</v>
      </c>
      <c r="D4888" s="737" t="s">
        <v>4164</v>
      </c>
      <c r="E4888" s="747">
        <v>2200</v>
      </c>
      <c r="F4888" s="703" t="s">
        <v>9569</v>
      </c>
      <c r="G4888" s="706" t="s">
        <v>9570</v>
      </c>
      <c r="H4888" s="706" t="s">
        <v>1088</v>
      </c>
      <c r="I4888" s="751" t="s">
        <v>9279</v>
      </c>
      <c r="J4888" s="873" t="s">
        <v>802</v>
      </c>
      <c r="K4888" s="881" t="s">
        <v>9571</v>
      </c>
      <c r="L4888" s="741">
        <v>12</v>
      </c>
      <c r="M4888" s="878">
        <v>26400</v>
      </c>
      <c r="N4888" s="876"/>
      <c r="O4888" s="741">
        <v>6</v>
      </c>
      <c r="P4888" s="716">
        <v>13200</v>
      </c>
      <c r="Q4888" s="774"/>
    </row>
    <row r="4889" spans="1:17" s="770" customFormat="1" ht="24">
      <c r="A4889" s="729" t="s">
        <v>18650</v>
      </c>
      <c r="B4889" s="693" t="s">
        <v>7471</v>
      </c>
      <c r="C4889" s="690" t="s">
        <v>73</v>
      </c>
      <c r="D4889" s="737" t="s">
        <v>1929</v>
      </c>
      <c r="E4889" s="747">
        <v>3000</v>
      </c>
      <c r="F4889" s="703" t="s">
        <v>9572</v>
      </c>
      <c r="G4889" s="706" t="s">
        <v>9573</v>
      </c>
      <c r="H4889" s="706" t="s">
        <v>3913</v>
      </c>
      <c r="I4889" s="751" t="s">
        <v>4117</v>
      </c>
      <c r="J4889" s="873" t="s">
        <v>4117</v>
      </c>
      <c r="K4889" s="881" t="s">
        <v>9574</v>
      </c>
      <c r="L4889" s="741">
        <v>12</v>
      </c>
      <c r="M4889" s="857">
        <v>36000</v>
      </c>
      <c r="N4889" s="831"/>
      <c r="O4889" s="741">
        <v>6</v>
      </c>
      <c r="P4889" s="696">
        <v>18000</v>
      </c>
      <c r="Q4889" s="774"/>
    </row>
    <row r="4890" spans="1:17" s="770" customFormat="1" ht="24">
      <c r="A4890" s="729" t="s">
        <v>18650</v>
      </c>
      <c r="B4890" s="693" t="s">
        <v>7471</v>
      </c>
      <c r="C4890" s="690" t="s">
        <v>73</v>
      </c>
      <c r="D4890" s="706" t="s">
        <v>9575</v>
      </c>
      <c r="E4890" s="748">
        <v>7000</v>
      </c>
      <c r="F4890" s="704" t="s">
        <v>9576</v>
      </c>
      <c r="G4890" s="706" t="s">
        <v>9577</v>
      </c>
      <c r="H4890" s="706" t="s">
        <v>5617</v>
      </c>
      <c r="I4890" s="751" t="s">
        <v>9279</v>
      </c>
      <c r="J4890" s="873" t="s">
        <v>9280</v>
      </c>
      <c r="K4890" s="881" t="s">
        <v>9578</v>
      </c>
      <c r="L4890" s="741">
        <v>12</v>
      </c>
      <c r="M4890" s="857">
        <v>84000</v>
      </c>
      <c r="N4890" s="831"/>
      <c r="O4890" s="741">
        <v>6</v>
      </c>
      <c r="P4890" s="696">
        <v>42000</v>
      </c>
      <c r="Q4890" s="774"/>
    </row>
    <row r="4891" spans="1:17" s="770" customFormat="1" ht="24">
      <c r="A4891" s="729" t="s">
        <v>18650</v>
      </c>
      <c r="B4891" s="693" t="s">
        <v>7471</v>
      </c>
      <c r="C4891" s="690" t="s">
        <v>73</v>
      </c>
      <c r="D4891" s="737" t="s">
        <v>9579</v>
      </c>
      <c r="E4891" s="747">
        <v>5000</v>
      </c>
      <c r="F4891" s="703" t="s">
        <v>9580</v>
      </c>
      <c r="G4891" s="706" t="s">
        <v>9581</v>
      </c>
      <c r="H4891" s="706" t="s">
        <v>8671</v>
      </c>
      <c r="I4891" s="751" t="s">
        <v>9279</v>
      </c>
      <c r="J4891" s="873" t="s">
        <v>9280</v>
      </c>
      <c r="K4891" s="881" t="s">
        <v>9582</v>
      </c>
      <c r="L4891" s="741">
        <v>12</v>
      </c>
      <c r="M4891" s="878">
        <v>60000</v>
      </c>
      <c r="N4891" s="876"/>
      <c r="O4891" s="741">
        <v>6</v>
      </c>
      <c r="P4891" s="716">
        <v>30000</v>
      </c>
      <c r="Q4891" s="774"/>
    </row>
    <row r="4892" spans="1:17" s="770" customFormat="1" ht="24">
      <c r="A4892" s="729" t="s">
        <v>18650</v>
      </c>
      <c r="B4892" s="693" t="s">
        <v>7471</v>
      </c>
      <c r="C4892" s="690" t="s">
        <v>73</v>
      </c>
      <c r="D4892" s="737" t="s">
        <v>9583</v>
      </c>
      <c r="E4892" s="747">
        <v>1200</v>
      </c>
      <c r="F4892" s="703" t="s">
        <v>9584</v>
      </c>
      <c r="G4892" s="706" t="s">
        <v>9585</v>
      </c>
      <c r="H4892" s="706" t="s">
        <v>9003</v>
      </c>
      <c r="I4892" s="751" t="s">
        <v>4117</v>
      </c>
      <c r="J4892" s="873" t="s">
        <v>4117</v>
      </c>
      <c r="K4892" s="881" t="s">
        <v>9586</v>
      </c>
      <c r="L4892" s="741">
        <v>12</v>
      </c>
      <c r="M4892" s="878">
        <v>14400</v>
      </c>
      <c r="N4892" s="876"/>
      <c r="O4892" s="741">
        <v>6</v>
      </c>
      <c r="P4892" s="716">
        <v>7200</v>
      </c>
      <c r="Q4892" s="774"/>
    </row>
    <row r="4893" spans="1:17" s="770" customFormat="1" ht="24">
      <c r="A4893" s="729" t="s">
        <v>18650</v>
      </c>
      <c r="B4893" s="693" t="s">
        <v>7471</v>
      </c>
      <c r="C4893" s="690" t="s">
        <v>73</v>
      </c>
      <c r="D4893" s="706" t="s">
        <v>9587</v>
      </c>
      <c r="E4893" s="748">
        <v>6000</v>
      </c>
      <c r="F4893" s="702" t="s">
        <v>9588</v>
      </c>
      <c r="G4893" s="706" t="s">
        <v>9589</v>
      </c>
      <c r="H4893" s="706" t="s">
        <v>9590</v>
      </c>
      <c r="I4893" s="751" t="s">
        <v>9279</v>
      </c>
      <c r="J4893" s="873" t="s">
        <v>802</v>
      </c>
      <c r="K4893" s="881" t="s">
        <v>9591</v>
      </c>
      <c r="L4893" s="741">
        <v>12</v>
      </c>
      <c r="M4893" s="857">
        <v>72000</v>
      </c>
      <c r="N4893" s="831"/>
      <c r="O4893" s="741">
        <v>6</v>
      </c>
      <c r="P4893" s="696">
        <v>36000</v>
      </c>
      <c r="Q4893" s="774"/>
    </row>
    <row r="4894" spans="1:17" s="770" customFormat="1" ht="24">
      <c r="A4894" s="729" t="s">
        <v>18650</v>
      </c>
      <c r="B4894" s="693" t="s">
        <v>7471</v>
      </c>
      <c r="C4894" s="690" t="s">
        <v>73</v>
      </c>
      <c r="D4894" s="706" t="s">
        <v>9446</v>
      </c>
      <c r="E4894" s="748">
        <v>7000</v>
      </c>
      <c r="F4894" s="704" t="s">
        <v>9592</v>
      </c>
      <c r="G4894" s="706" t="s">
        <v>9593</v>
      </c>
      <c r="H4894" s="706" t="s">
        <v>1119</v>
      </c>
      <c r="I4894" s="751" t="s">
        <v>9279</v>
      </c>
      <c r="J4894" s="873" t="s">
        <v>9280</v>
      </c>
      <c r="K4894" s="881" t="s">
        <v>9594</v>
      </c>
      <c r="L4894" s="741">
        <v>12</v>
      </c>
      <c r="M4894" s="857">
        <v>84000</v>
      </c>
      <c r="N4894" s="831"/>
      <c r="O4894" s="741">
        <v>6</v>
      </c>
      <c r="P4894" s="696">
        <v>42000</v>
      </c>
      <c r="Q4894" s="774"/>
    </row>
    <row r="4895" spans="1:17" s="770" customFormat="1" ht="24">
      <c r="A4895" s="729" t="s">
        <v>18650</v>
      </c>
      <c r="B4895" s="693" t="s">
        <v>7471</v>
      </c>
      <c r="C4895" s="690" t="s">
        <v>73</v>
      </c>
      <c r="D4895" s="737" t="s">
        <v>9595</v>
      </c>
      <c r="E4895" s="747">
        <v>11000</v>
      </c>
      <c r="F4895" s="701" t="s">
        <v>9596</v>
      </c>
      <c r="G4895" s="706" t="s">
        <v>9597</v>
      </c>
      <c r="H4895" s="752" t="s">
        <v>1988</v>
      </c>
      <c r="I4895" s="751" t="s">
        <v>9279</v>
      </c>
      <c r="J4895" s="873" t="s">
        <v>9280</v>
      </c>
      <c r="K4895" s="881" t="s">
        <v>9598</v>
      </c>
      <c r="L4895" s="741">
        <v>12</v>
      </c>
      <c r="M4895" s="878">
        <v>132000</v>
      </c>
      <c r="N4895" s="876"/>
      <c r="O4895" s="741">
        <v>6</v>
      </c>
      <c r="P4895" s="716">
        <v>66000</v>
      </c>
      <c r="Q4895" s="774"/>
    </row>
    <row r="4896" spans="1:17" s="770" customFormat="1" ht="24">
      <c r="A4896" s="729" t="s">
        <v>18650</v>
      </c>
      <c r="B4896" s="693" t="s">
        <v>7471</v>
      </c>
      <c r="C4896" s="690" t="s">
        <v>73</v>
      </c>
      <c r="D4896" s="737" t="s">
        <v>9599</v>
      </c>
      <c r="E4896" s="747">
        <v>6000</v>
      </c>
      <c r="F4896" s="703" t="s">
        <v>9600</v>
      </c>
      <c r="G4896" s="706" t="s">
        <v>9601</v>
      </c>
      <c r="H4896" s="706" t="s">
        <v>888</v>
      </c>
      <c r="I4896" s="751" t="s">
        <v>9279</v>
      </c>
      <c r="J4896" s="873" t="s">
        <v>9280</v>
      </c>
      <c r="K4896" s="881" t="s">
        <v>9602</v>
      </c>
      <c r="L4896" s="741">
        <v>12</v>
      </c>
      <c r="M4896" s="878">
        <v>72000</v>
      </c>
      <c r="N4896" s="876"/>
      <c r="O4896" s="741">
        <v>6</v>
      </c>
      <c r="P4896" s="716">
        <v>36000</v>
      </c>
      <c r="Q4896" s="774"/>
    </row>
    <row r="4897" spans="1:17" s="770" customFormat="1" ht="24">
      <c r="A4897" s="729" t="s">
        <v>18650</v>
      </c>
      <c r="B4897" s="693" t="s">
        <v>7471</v>
      </c>
      <c r="C4897" s="690" t="s">
        <v>73</v>
      </c>
      <c r="D4897" s="706" t="s">
        <v>9446</v>
      </c>
      <c r="E4897" s="748">
        <v>7000</v>
      </c>
      <c r="F4897" s="704" t="s">
        <v>9603</v>
      </c>
      <c r="G4897" s="706" t="s">
        <v>9604</v>
      </c>
      <c r="H4897" s="706" t="s">
        <v>1119</v>
      </c>
      <c r="I4897" s="751" t="s">
        <v>9279</v>
      </c>
      <c r="J4897" s="873" t="s">
        <v>9280</v>
      </c>
      <c r="K4897" s="881" t="s">
        <v>9605</v>
      </c>
      <c r="L4897" s="741">
        <v>12</v>
      </c>
      <c r="M4897" s="857">
        <v>84000</v>
      </c>
      <c r="N4897" s="831"/>
      <c r="O4897" s="741">
        <v>6</v>
      </c>
      <c r="P4897" s="696">
        <v>42000</v>
      </c>
      <c r="Q4897" s="774"/>
    </row>
    <row r="4898" spans="1:17" s="770" customFormat="1" ht="24">
      <c r="A4898" s="729" t="s">
        <v>18650</v>
      </c>
      <c r="B4898" s="693" t="s">
        <v>7471</v>
      </c>
      <c r="C4898" s="690" t="s">
        <v>73</v>
      </c>
      <c r="D4898" s="706" t="s">
        <v>9606</v>
      </c>
      <c r="E4898" s="748">
        <v>6000</v>
      </c>
      <c r="F4898" s="702" t="s">
        <v>9607</v>
      </c>
      <c r="G4898" s="706" t="s">
        <v>9608</v>
      </c>
      <c r="H4898" s="752" t="s">
        <v>4367</v>
      </c>
      <c r="I4898" s="751" t="s">
        <v>9279</v>
      </c>
      <c r="J4898" s="873" t="s">
        <v>9280</v>
      </c>
      <c r="K4898" s="881" t="s">
        <v>9609</v>
      </c>
      <c r="L4898" s="741">
        <v>12</v>
      </c>
      <c r="M4898" s="857">
        <v>72000</v>
      </c>
      <c r="N4898" s="831"/>
      <c r="O4898" s="741">
        <v>6</v>
      </c>
      <c r="P4898" s="696">
        <v>36000</v>
      </c>
      <c r="Q4898" s="774"/>
    </row>
    <row r="4899" spans="1:17" s="770" customFormat="1" ht="24">
      <c r="A4899" s="729" t="s">
        <v>18650</v>
      </c>
      <c r="B4899" s="693" t="s">
        <v>7471</v>
      </c>
      <c r="C4899" s="690" t="s">
        <v>73</v>
      </c>
      <c r="D4899" s="706" t="s">
        <v>9610</v>
      </c>
      <c r="E4899" s="748">
        <v>6800</v>
      </c>
      <c r="F4899" s="702" t="s">
        <v>9611</v>
      </c>
      <c r="G4899" s="706" t="s">
        <v>9612</v>
      </c>
      <c r="H4899" s="752" t="s">
        <v>9613</v>
      </c>
      <c r="I4899" s="751" t="s">
        <v>9279</v>
      </c>
      <c r="J4899" s="873" t="s">
        <v>9280</v>
      </c>
      <c r="K4899" s="881" t="s">
        <v>9614</v>
      </c>
      <c r="L4899" s="741">
        <v>12</v>
      </c>
      <c r="M4899" s="857">
        <v>81600</v>
      </c>
      <c r="N4899" s="831"/>
      <c r="O4899" s="741">
        <v>6</v>
      </c>
      <c r="P4899" s="696">
        <v>40800</v>
      </c>
      <c r="Q4899" s="774"/>
    </row>
    <row r="4900" spans="1:17" s="770" customFormat="1" ht="36">
      <c r="A4900" s="729" t="s">
        <v>18650</v>
      </c>
      <c r="B4900" s="693" t="s">
        <v>7471</v>
      </c>
      <c r="C4900" s="690" t="s">
        <v>73</v>
      </c>
      <c r="D4900" s="737" t="s">
        <v>9615</v>
      </c>
      <c r="E4900" s="747">
        <v>11000</v>
      </c>
      <c r="F4900" s="703" t="s">
        <v>9616</v>
      </c>
      <c r="G4900" s="706" t="s">
        <v>9617</v>
      </c>
      <c r="H4900" s="752" t="s">
        <v>4367</v>
      </c>
      <c r="I4900" s="751" t="s">
        <v>9279</v>
      </c>
      <c r="J4900" s="873" t="s">
        <v>921</v>
      </c>
      <c r="K4900" s="881" t="s">
        <v>9618</v>
      </c>
      <c r="L4900" s="741">
        <v>12</v>
      </c>
      <c r="M4900" s="878">
        <v>132000</v>
      </c>
      <c r="N4900" s="876"/>
      <c r="O4900" s="741">
        <v>6</v>
      </c>
      <c r="P4900" s="716">
        <v>66000</v>
      </c>
      <c r="Q4900" s="774"/>
    </row>
    <row r="4901" spans="1:17" s="770" customFormat="1" ht="24">
      <c r="A4901" s="729" t="s">
        <v>18650</v>
      </c>
      <c r="B4901" s="693" t="s">
        <v>7471</v>
      </c>
      <c r="C4901" s="690" t="s">
        <v>73</v>
      </c>
      <c r="D4901" s="706" t="s">
        <v>9619</v>
      </c>
      <c r="E4901" s="748">
        <v>3500</v>
      </c>
      <c r="F4901" s="704" t="s">
        <v>9620</v>
      </c>
      <c r="G4901" s="706" t="s">
        <v>9621</v>
      </c>
      <c r="H4901" s="706" t="s">
        <v>6678</v>
      </c>
      <c r="I4901" s="751" t="s">
        <v>4117</v>
      </c>
      <c r="J4901" s="873" t="s">
        <v>4117</v>
      </c>
      <c r="K4901" s="881" t="s">
        <v>9622</v>
      </c>
      <c r="L4901" s="741">
        <v>12</v>
      </c>
      <c r="M4901" s="857">
        <v>42000</v>
      </c>
      <c r="N4901" s="831"/>
      <c r="O4901" s="741">
        <v>6</v>
      </c>
      <c r="P4901" s="696">
        <v>21000</v>
      </c>
      <c r="Q4901" s="774"/>
    </row>
    <row r="4902" spans="1:17" s="770" customFormat="1" ht="24">
      <c r="A4902" s="729" t="s">
        <v>18650</v>
      </c>
      <c r="B4902" s="693" t="s">
        <v>7471</v>
      </c>
      <c r="C4902" s="690" t="s">
        <v>73</v>
      </c>
      <c r="D4902" s="737" t="s">
        <v>9623</v>
      </c>
      <c r="E4902" s="747">
        <v>2500</v>
      </c>
      <c r="F4902" s="703" t="s">
        <v>9624</v>
      </c>
      <c r="G4902" s="706" t="s">
        <v>9625</v>
      </c>
      <c r="H4902" s="752" t="s">
        <v>5617</v>
      </c>
      <c r="I4902" s="751" t="s">
        <v>4117</v>
      </c>
      <c r="J4902" s="873" t="s">
        <v>4117</v>
      </c>
      <c r="K4902" s="881" t="s">
        <v>9626</v>
      </c>
      <c r="L4902" s="741">
        <v>12</v>
      </c>
      <c r="M4902" s="878">
        <v>30000</v>
      </c>
      <c r="N4902" s="876"/>
      <c r="O4902" s="741">
        <v>6</v>
      </c>
      <c r="P4902" s="716">
        <v>15000</v>
      </c>
      <c r="Q4902" s="774"/>
    </row>
    <row r="4903" spans="1:17" s="770" customFormat="1" ht="24">
      <c r="A4903" s="729" t="s">
        <v>18650</v>
      </c>
      <c r="B4903" s="693" t="s">
        <v>7471</v>
      </c>
      <c r="C4903" s="690" t="s">
        <v>73</v>
      </c>
      <c r="D4903" s="737" t="s">
        <v>5830</v>
      </c>
      <c r="E4903" s="747">
        <v>2500</v>
      </c>
      <c r="F4903" s="703" t="s">
        <v>9627</v>
      </c>
      <c r="G4903" s="706" t="s">
        <v>9628</v>
      </c>
      <c r="H4903" s="706" t="s">
        <v>888</v>
      </c>
      <c r="I4903" s="751" t="s">
        <v>4117</v>
      </c>
      <c r="J4903" s="873" t="s">
        <v>4117</v>
      </c>
      <c r="K4903" s="881" t="s">
        <v>9629</v>
      </c>
      <c r="L4903" s="741">
        <v>12</v>
      </c>
      <c r="M4903" s="878">
        <v>30000</v>
      </c>
      <c r="N4903" s="876"/>
      <c r="O4903" s="741">
        <v>6</v>
      </c>
      <c r="P4903" s="716">
        <v>15000</v>
      </c>
      <c r="Q4903" s="774"/>
    </row>
    <row r="4904" spans="1:17" s="770" customFormat="1" ht="24">
      <c r="A4904" s="729" t="s">
        <v>18650</v>
      </c>
      <c r="B4904" s="693" t="s">
        <v>7471</v>
      </c>
      <c r="C4904" s="690" t="s">
        <v>73</v>
      </c>
      <c r="D4904" s="706" t="s">
        <v>9630</v>
      </c>
      <c r="E4904" s="748">
        <v>6800</v>
      </c>
      <c r="F4904" s="704" t="s">
        <v>9631</v>
      </c>
      <c r="G4904" s="706" t="s">
        <v>9632</v>
      </c>
      <c r="H4904" s="706" t="s">
        <v>888</v>
      </c>
      <c r="I4904" s="706" t="s">
        <v>9279</v>
      </c>
      <c r="J4904" s="874" t="s">
        <v>9280</v>
      </c>
      <c r="K4904" s="881" t="s">
        <v>9633</v>
      </c>
      <c r="L4904" s="741">
        <v>12</v>
      </c>
      <c r="M4904" s="857">
        <v>81600</v>
      </c>
      <c r="N4904" s="831"/>
      <c r="O4904" s="741">
        <v>6</v>
      </c>
      <c r="P4904" s="696">
        <v>40800</v>
      </c>
      <c r="Q4904" s="774"/>
    </row>
    <row r="4905" spans="1:17" s="770" customFormat="1" ht="24">
      <c r="A4905" s="729" t="s">
        <v>18650</v>
      </c>
      <c r="B4905" s="693" t="s">
        <v>7471</v>
      </c>
      <c r="C4905" s="690" t="s">
        <v>73</v>
      </c>
      <c r="D4905" s="737" t="s">
        <v>9634</v>
      </c>
      <c r="E4905" s="747">
        <v>12000</v>
      </c>
      <c r="F4905" s="701" t="s">
        <v>9635</v>
      </c>
      <c r="G4905" s="706" t="s">
        <v>9636</v>
      </c>
      <c r="H4905" s="752" t="s">
        <v>1119</v>
      </c>
      <c r="I4905" s="751" t="s">
        <v>9279</v>
      </c>
      <c r="J4905" s="873" t="s">
        <v>9280</v>
      </c>
      <c r="K4905" s="881" t="s">
        <v>9637</v>
      </c>
      <c r="L4905" s="741">
        <v>12</v>
      </c>
      <c r="M4905" s="878">
        <v>144000</v>
      </c>
      <c r="N4905" s="876"/>
      <c r="O4905" s="741">
        <v>6</v>
      </c>
      <c r="P4905" s="716">
        <v>72000</v>
      </c>
      <c r="Q4905" s="774"/>
    </row>
    <row r="4906" spans="1:17" s="770" customFormat="1" ht="24">
      <c r="A4906" s="729" t="s">
        <v>18650</v>
      </c>
      <c r="B4906" s="693" t="s">
        <v>7471</v>
      </c>
      <c r="C4906" s="690" t="s">
        <v>73</v>
      </c>
      <c r="D4906" s="706" t="s">
        <v>9638</v>
      </c>
      <c r="E4906" s="748">
        <v>2500</v>
      </c>
      <c r="F4906" s="704" t="s">
        <v>9639</v>
      </c>
      <c r="G4906" s="706" t="s">
        <v>9640</v>
      </c>
      <c r="H4906" s="706" t="s">
        <v>9641</v>
      </c>
      <c r="I4906" s="751" t="s">
        <v>9279</v>
      </c>
      <c r="J4906" s="873" t="s">
        <v>9280</v>
      </c>
      <c r="K4906" s="881" t="s">
        <v>9642</v>
      </c>
      <c r="L4906" s="741">
        <v>12</v>
      </c>
      <c r="M4906" s="857">
        <v>30000</v>
      </c>
      <c r="N4906" s="831"/>
      <c r="O4906" s="741">
        <v>6</v>
      </c>
      <c r="P4906" s="696">
        <v>15000</v>
      </c>
      <c r="Q4906" s="774"/>
    </row>
    <row r="4907" spans="1:17" s="770" customFormat="1" ht="24">
      <c r="A4907" s="729" t="s">
        <v>18650</v>
      </c>
      <c r="B4907" s="693" t="s">
        <v>7471</v>
      </c>
      <c r="C4907" s="690" t="s">
        <v>73</v>
      </c>
      <c r="D4907" s="737" t="s">
        <v>9634</v>
      </c>
      <c r="E4907" s="747">
        <v>12000</v>
      </c>
      <c r="F4907" s="703" t="s">
        <v>9643</v>
      </c>
      <c r="G4907" s="706" t="s">
        <v>9644</v>
      </c>
      <c r="H4907" s="752" t="s">
        <v>1415</v>
      </c>
      <c r="I4907" s="751" t="s">
        <v>9279</v>
      </c>
      <c r="J4907" s="873" t="s">
        <v>9280</v>
      </c>
      <c r="K4907" s="881" t="s">
        <v>9645</v>
      </c>
      <c r="L4907" s="741">
        <v>12</v>
      </c>
      <c r="M4907" s="878">
        <v>144000</v>
      </c>
      <c r="N4907" s="876"/>
      <c r="O4907" s="741">
        <v>6</v>
      </c>
      <c r="P4907" s="716">
        <v>72000</v>
      </c>
      <c r="Q4907" s="774"/>
    </row>
    <row r="4908" spans="1:17" s="770" customFormat="1" ht="24">
      <c r="A4908" s="729" t="s">
        <v>18650</v>
      </c>
      <c r="B4908" s="693" t="s">
        <v>7471</v>
      </c>
      <c r="C4908" s="690" t="s">
        <v>73</v>
      </c>
      <c r="D4908" s="737" t="s">
        <v>9646</v>
      </c>
      <c r="E4908" s="747">
        <v>4000</v>
      </c>
      <c r="F4908" s="703" t="s">
        <v>9647</v>
      </c>
      <c r="G4908" s="706" t="s">
        <v>9648</v>
      </c>
      <c r="H4908" s="706" t="s">
        <v>5710</v>
      </c>
      <c r="I4908" s="751" t="s">
        <v>9279</v>
      </c>
      <c r="J4908" s="873" t="s">
        <v>802</v>
      </c>
      <c r="K4908" s="881" t="s">
        <v>9649</v>
      </c>
      <c r="L4908" s="741">
        <v>12</v>
      </c>
      <c r="M4908" s="878">
        <v>48000</v>
      </c>
      <c r="N4908" s="876"/>
      <c r="O4908" s="741">
        <v>6</v>
      </c>
      <c r="P4908" s="716">
        <v>24000</v>
      </c>
      <c r="Q4908" s="774"/>
    </row>
    <row r="4909" spans="1:17" s="770" customFormat="1" ht="24">
      <c r="A4909" s="729" t="s">
        <v>18650</v>
      </c>
      <c r="B4909" s="693" t="s">
        <v>7471</v>
      </c>
      <c r="C4909" s="690" t="s">
        <v>73</v>
      </c>
      <c r="D4909" s="737" t="s">
        <v>9650</v>
      </c>
      <c r="E4909" s="747">
        <v>10000</v>
      </c>
      <c r="F4909" s="703" t="s">
        <v>9651</v>
      </c>
      <c r="G4909" s="706" t="s">
        <v>9652</v>
      </c>
      <c r="H4909" s="752" t="s">
        <v>7198</v>
      </c>
      <c r="I4909" s="751" t="s">
        <v>9279</v>
      </c>
      <c r="J4909" s="873" t="s">
        <v>921</v>
      </c>
      <c r="K4909" s="881" t="s">
        <v>9653</v>
      </c>
      <c r="L4909" s="741">
        <v>12</v>
      </c>
      <c r="M4909" s="857">
        <v>120000</v>
      </c>
      <c r="N4909" s="831"/>
      <c r="O4909" s="741">
        <v>6</v>
      </c>
      <c r="P4909" s="720">
        <v>60000</v>
      </c>
      <c r="Q4909" s="774"/>
    </row>
    <row r="4910" spans="1:17" s="770" customFormat="1" ht="24">
      <c r="A4910" s="729" t="s">
        <v>18650</v>
      </c>
      <c r="B4910" s="693" t="s">
        <v>7471</v>
      </c>
      <c r="C4910" s="690" t="s">
        <v>73</v>
      </c>
      <c r="D4910" s="706" t="s">
        <v>9654</v>
      </c>
      <c r="E4910" s="748">
        <v>6000</v>
      </c>
      <c r="F4910" s="704" t="s">
        <v>9655</v>
      </c>
      <c r="G4910" s="706" t="s">
        <v>9656</v>
      </c>
      <c r="H4910" s="706" t="s">
        <v>4367</v>
      </c>
      <c r="I4910" s="706" t="s">
        <v>9279</v>
      </c>
      <c r="J4910" s="874" t="s">
        <v>9280</v>
      </c>
      <c r="K4910" s="881" t="s">
        <v>9657</v>
      </c>
      <c r="L4910" s="741">
        <v>12</v>
      </c>
      <c r="M4910" s="857">
        <v>72000</v>
      </c>
      <c r="N4910" s="831"/>
      <c r="O4910" s="741">
        <v>6</v>
      </c>
      <c r="P4910" s="696">
        <v>36000</v>
      </c>
      <c r="Q4910" s="774"/>
    </row>
    <row r="4911" spans="1:17" s="770" customFormat="1" ht="24">
      <c r="A4911" s="729" t="s">
        <v>18650</v>
      </c>
      <c r="B4911" s="693" t="s">
        <v>7471</v>
      </c>
      <c r="C4911" s="690" t="s">
        <v>73</v>
      </c>
      <c r="D4911" s="737" t="s">
        <v>9658</v>
      </c>
      <c r="E4911" s="747">
        <v>6000</v>
      </c>
      <c r="F4911" s="703" t="s">
        <v>9659</v>
      </c>
      <c r="G4911" s="706" t="s">
        <v>9660</v>
      </c>
      <c r="H4911" s="752" t="s">
        <v>9661</v>
      </c>
      <c r="I4911" s="751" t="s">
        <v>9279</v>
      </c>
      <c r="J4911" s="873" t="s">
        <v>9280</v>
      </c>
      <c r="K4911" s="881" t="s">
        <v>9662</v>
      </c>
      <c r="L4911" s="741">
        <v>12</v>
      </c>
      <c r="M4911" s="878">
        <v>72000</v>
      </c>
      <c r="N4911" s="876"/>
      <c r="O4911" s="741">
        <v>6</v>
      </c>
      <c r="P4911" s="716">
        <v>36000</v>
      </c>
      <c r="Q4911" s="774"/>
    </row>
    <row r="4912" spans="1:17" s="770" customFormat="1" ht="24">
      <c r="A4912" s="729" t="s">
        <v>18650</v>
      </c>
      <c r="B4912" s="693" t="s">
        <v>7471</v>
      </c>
      <c r="C4912" s="690" t="s">
        <v>73</v>
      </c>
      <c r="D4912" s="706" t="s">
        <v>9654</v>
      </c>
      <c r="E4912" s="748">
        <v>6000</v>
      </c>
      <c r="F4912" s="704" t="s">
        <v>9663</v>
      </c>
      <c r="G4912" s="706" t="s">
        <v>9664</v>
      </c>
      <c r="H4912" s="706" t="s">
        <v>1119</v>
      </c>
      <c r="I4912" s="706" t="s">
        <v>9279</v>
      </c>
      <c r="J4912" s="874" t="s">
        <v>802</v>
      </c>
      <c r="K4912" s="881" t="s">
        <v>9665</v>
      </c>
      <c r="L4912" s="741">
        <v>12</v>
      </c>
      <c r="M4912" s="857">
        <v>72000</v>
      </c>
      <c r="N4912" s="831"/>
      <c r="O4912" s="741">
        <v>6</v>
      </c>
      <c r="P4912" s="696">
        <v>36000</v>
      </c>
      <c r="Q4912" s="774"/>
    </row>
    <row r="4913" spans="1:17" s="770" customFormat="1" ht="24">
      <c r="A4913" s="729" t="s">
        <v>18650</v>
      </c>
      <c r="B4913" s="693" t="s">
        <v>7471</v>
      </c>
      <c r="C4913" s="690" t="s">
        <v>73</v>
      </c>
      <c r="D4913" s="706" t="s">
        <v>9346</v>
      </c>
      <c r="E4913" s="748">
        <v>3500</v>
      </c>
      <c r="F4913" s="702" t="s">
        <v>9666</v>
      </c>
      <c r="G4913" s="706" t="s">
        <v>9667</v>
      </c>
      <c r="H4913" s="752" t="s">
        <v>1119</v>
      </c>
      <c r="I4913" s="751" t="s">
        <v>9279</v>
      </c>
      <c r="J4913" s="873" t="s">
        <v>802</v>
      </c>
      <c r="K4913" s="881" t="s">
        <v>9668</v>
      </c>
      <c r="L4913" s="741">
        <v>12</v>
      </c>
      <c r="M4913" s="857">
        <v>42000</v>
      </c>
      <c r="N4913" s="831"/>
      <c r="O4913" s="741">
        <v>6</v>
      </c>
      <c r="P4913" s="696">
        <v>21000</v>
      </c>
      <c r="Q4913" s="774"/>
    </row>
    <row r="4914" spans="1:17" s="770" customFormat="1" ht="24">
      <c r="A4914" s="729" t="s">
        <v>18650</v>
      </c>
      <c r="B4914" s="693" t="s">
        <v>7471</v>
      </c>
      <c r="C4914" s="690" t="s">
        <v>73</v>
      </c>
      <c r="D4914" s="737" t="s">
        <v>4185</v>
      </c>
      <c r="E4914" s="747">
        <v>3000</v>
      </c>
      <c r="F4914" s="703" t="s">
        <v>9669</v>
      </c>
      <c r="G4914" s="706" t="s">
        <v>9670</v>
      </c>
      <c r="H4914" s="706" t="s">
        <v>3683</v>
      </c>
      <c r="I4914" s="751" t="s">
        <v>3683</v>
      </c>
      <c r="J4914" s="873" t="s">
        <v>3683</v>
      </c>
      <c r="K4914" s="881" t="s">
        <v>9671</v>
      </c>
      <c r="L4914" s="741">
        <v>12</v>
      </c>
      <c r="M4914" s="857">
        <v>36000</v>
      </c>
      <c r="N4914" s="831"/>
      <c r="O4914" s="741">
        <v>6</v>
      </c>
      <c r="P4914" s="696">
        <v>18000</v>
      </c>
      <c r="Q4914" s="774"/>
    </row>
    <row r="4915" spans="1:17" s="770" customFormat="1" ht="48">
      <c r="A4915" s="729" t="s">
        <v>18650</v>
      </c>
      <c r="B4915" s="693" t="s">
        <v>7471</v>
      </c>
      <c r="C4915" s="690" t="s">
        <v>73</v>
      </c>
      <c r="D4915" s="706" t="s">
        <v>9672</v>
      </c>
      <c r="E4915" s="748">
        <v>7000</v>
      </c>
      <c r="F4915" s="702" t="s">
        <v>9673</v>
      </c>
      <c r="G4915" s="706" t="s">
        <v>9674</v>
      </c>
      <c r="H4915" s="752" t="s">
        <v>908</v>
      </c>
      <c r="I4915" s="751" t="s">
        <v>9279</v>
      </c>
      <c r="J4915" s="873" t="s">
        <v>9675</v>
      </c>
      <c r="K4915" s="881" t="s">
        <v>9676</v>
      </c>
      <c r="L4915" s="741">
        <v>12</v>
      </c>
      <c r="M4915" s="857">
        <v>84000</v>
      </c>
      <c r="N4915" s="831"/>
      <c r="O4915" s="741">
        <v>6</v>
      </c>
      <c r="P4915" s="696">
        <v>42000</v>
      </c>
      <c r="Q4915" s="774"/>
    </row>
    <row r="4916" spans="1:17" s="770" customFormat="1" ht="24">
      <c r="A4916" s="729" t="s">
        <v>18650</v>
      </c>
      <c r="B4916" s="693" t="s">
        <v>7471</v>
      </c>
      <c r="C4916" s="690" t="s">
        <v>73</v>
      </c>
      <c r="D4916" s="706" t="s">
        <v>9654</v>
      </c>
      <c r="E4916" s="748">
        <v>6000</v>
      </c>
      <c r="F4916" s="704" t="s">
        <v>9677</v>
      </c>
      <c r="G4916" s="706" t="s">
        <v>9678</v>
      </c>
      <c r="H4916" s="706" t="s">
        <v>9679</v>
      </c>
      <c r="I4916" s="706" t="s">
        <v>9279</v>
      </c>
      <c r="J4916" s="874" t="s">
        <v>802</v>
      </c>
      <c r="K4916" s="881" t="s">
        <v>9680</v>
      </c>
      <c r="L4916" s="741">
        <v>12</v>
      </c>
      <c r="M4916" s="857">
        <v>72000</v>
      </c>
      <c r="N4916" s="831"/>
      <c r="O4916" s="741">
        <v>6</v>
      </c>
      <c r="P4916" s="696">
        <v>36000</v>
      </c>
      <c r="Q4916" s="774"/>
    </row>
    <row r="4917" spans="1:17" s="770" customFormat="1" ht="24">
      <c r="A4917" s="729" t="s">
        <v>18650</v>
      </c>
      <c r="B4917" s="693" t="s">
        <v>7471</v>
      </c>
      <c r="C4917" s="690" t="s">
        <v>73</v>
      </c>
      <c r="D4917" s="737" t="s">
        <v>4185</v>
      </c>
      <c r="E4917" s="747">
        <v>2500</v>
      </c>
      <c r="F4917" s="703" t="s">
        <v>9681</v>
      </c>
      <c r="G4917" s="706" t="s">
        <v>9682</v>
      </c>
      <c r="H4917" s="706" t="s">
        <v>3683</v>
      </c>
      <c r="I4917" s="751" t="s">
        <v>3683</v>
      </c>
      <c r="J4917" s="873" t="s">
        <v>3683</v>
      </c>
      <c r="K4917" s="881" t="s">
        <v>9683</v>
      </c>
      <c r="L4917" s="741">
        <v>12</v>
      </c>
      <c r="M4917" s="878">
        <v>30000</v>
      </c>
      <c r="N4917" s="876"/>
      <c r="O4917" s="741">
        <v>6</v>
      </c>
      <c r="P4917" s="716">
        <v>15000</v>
      </c>
      <c r="Q4917" s="774"/>
    </row>
    <row r="4918" spans="1:17" s="770" customFormat="1" ht="48">
      <c r="A4918" s="729" t="s">
        <v>18650</v>
      </c>
      <c r="B4918" s="693" t="s">
        <v>7471</v>
      </c>
      <c r="C4918" s="690" t="s">
        <v>73</v>
      </c>
      <c r="D4918" s="706" t="s">
        <v>9684</v>
      </c>
      <c r="E4918" s="748">
        <v>8000</v>
      </c>
      <c r="F4918" s="702" t="s">
        <v>9685</v>
      </c>
      <c r="G4918" s="706" t="s">
        <v>9686</v>
      </c>
      <c r="H4918" s="753" t="s">
        <v>8848</v>
      </c>
      <c r="I4918" s="751" t="s">
        <v>9279</v>
      </c>
      <c r="J4918" s="873" t="s">
        <v>9280</v>
      </c>
      <c r="K4918" s="881" t="s">
        <v>9687</v>
      </c>
      <c r="L4918" s="741">
        <v>12</v>
      </c>
      <c r="M4918" s="857">
        <v>96000</v>
      </c>
      <c r="N4918" s="831"/>
      <c r="O4918" s="741">
        <v>6</v>
      </c>
      <c r="P4918" s="696">
        <v>48000</v>
      </c>
      <c r="Q4918" s="774"/>
    </row>
    <row r="4919" spans="1:17" s="770" customFormat="1" ht="36">
      <c r="A4919" s="729" t="s">
        <v>18650</v>
      </c>
      <c r="B4919" s="693" t="s">
        <v>7471</v>
      </c>
      <c r="C4919" s="690" t="s">
        <v>73</v>
      </c>
      <c r="D4919" s="706" t="s">
        <v>4114</v>
      </c>
      <c r="E4919" s="748">
        <v>1800</v>
      </c>
      <c r="F4919" s="704" t="s">
        <v>9688</v>
      </c>
      <c r="G4919" s="706" t="s">
        <v>9689</v>
      </c>
      <c r="H4919" s="706" t="s">
        <v>3683</v>
      </c>
      <c r="I4919" s="706" t="s">
        <v>3683</v>
      </c>
      <c r="J4919" s="874" t="s">
        <v>3683</v>
      </c>
      <c r="K4919" s="881" t="s">
        <v>9690</v>
      </c>
      <c r="L4919" s="741">
        <v>12</v>
      </c>
      <c r="M4919" s="857">
        <v>21600</v>
      </c>
      <c r="N4919" s="831"/>
      <c r="O4919" s="741">
        <v>6</v>
      </c>
      <c r="P4919" s="696">
        <v>10800</v>
      </c>
      <c r="Q4919" s="774"/>
    </row>
    <row r="4920" spans="1:17" s="770" customFormat="1" ht="24">
      <c r="A4920" s="729" t="s">
        <v>18650</v>
      </c>
      <c r="B4920" s="693" t="s">
        <v>7471</v>
      </c>
      <c r="C4920" s="690" t="s">
        <v>73</v>
      </c>
      <c r="D4920" s="737" t="s">
        <v>9446</v>
      </c>
      <c r="E4920" s="747">
        <v>7000</v>
      </c>
      <c r="F4920" s="703" t="s">
        <v>9691</v>
      </c>
      <c r="G4920" s="706" t="s">
        <v>9692</v>
      </c>
      <c r="H4920" s="706" t="s">
        <v>1119</v>
      </c>
      <c r="I4920" s="751" t="s">
        <v>9279</v>
      </c>
      <c r="J4920" s="873" t="s">
        <v>802</v>
      </c>
      <c r="K4920" s="881" t="s">
        <v>9693</v>
      </c>
      <c r="L4920" s="741">
        <v>12</v>
      </c>
      <c r="M4920" s="878">
        <v>84000</v>
      </c>
      <c r="N4920" s="876"/>
      <c r="O4920" s="741">
        <v>6</v>
      </c>
      <c r="P4920" s="716">
        <v>42000</v>
      </c>
      <c r="Q4920" s="774"/>
    </row>
    <row r="4921" spans="1:17" s="770" customFormat="1" ht="24">
      <c r="A4921" s="729" t="s">
        <v>18650</v>
      </c>
      <c r="B4921" s="693" t="s">
        <v>7471</v>
      </c>
      <c r="C4921" s="690" t="s">
        <v>73</v>
      </c>
      <c r="D4921" s="706" t="s">
        <v>9654</v>
      </c>
      <c r="E4921" s="748">
        <v>6000</v>
      </c>
      <c r="F4921" s="704" t="s">
        <v>9694</v>
      </c>
      <c r="G4921" s="706" t="s">
        <v>9695</v>
      </c>
      <c r="H4921" s="706" t="s">
        <v>8848</v>
      </c>
      <c r="I4921" s="706" t="s">
        <v>9279</v>
      </c>
      <c r="J4921" s="874" t="s">
        <v>9280</v>
      </c>
      <c r="K4921" s="881" t="s">
        <v>9696</v>
      </c>
      <c r="L4921" s="741">
        <v>12</v>
      </c>
      <c r="M4921" s="857">
        <v>72000</v>
      </c>
      <c r="N4921" s="831"/>
      <c r="O4921" s="741">
        <v>6</v>
      </c>
      <c r="P4921" s="696">
        <v>36000</v>
      </c>
      <c r="Q4921" s="774"/>
    </row>
    <row r="4922" spans="1:17" s="770" customFormat="1" ht="24">
      <c r="A4922" s="729" t="s">
        <v>18650</v>
      </c>
      <c r="B4922" s="693" t="s">
        <v>7471</v>
      </c>
      <c r="C4922" s="690" t="s">
        <v>73</v>
      </c>
      <c r="D4922" s="737" t="s">
        <v>9697</v>
      </c>
      <c r="E4922" s="747">
        <v>10000</v>
      </c>
      <c r="F4922" s="703" t="s">
        <v>9698</v>
      </c>
      <c r="G4922" s="706" t="s">
        <v>9699</v>
      </c>
      <c r="H4922" s="706" t="s">
        <v>1119</v>
      </c>
      <c r="I4922" s="751" t="s">
        <v>9279</v>
      </c>
      <c r="J4922" s="873" t="s">
        <v>9280</v>
      </c>
      <c r="K4922" s="881" t="s">
        <v>9700</v>
      </c>
      <c r="L4922" s="741">
        <v>12</v>
      </c>
      <c r="M4922" s="857">
        <v>120000</v>
      </c>
      <c r="N4922" s="831"/>
      <c r="O4922" s="741">
        <v>6</v>
      </c>
      <c r="P4922" s="696">
        <v>60000</v>
      </c>
      <c r="Q4922" s="774"/>
    </row>
    <row r="4923" spans="1:17" s="770" customFormat="1" ht="36">
      <c r="A4923" s="729" t="s">
        <v>18650</v>
      </c>
      <c r="B4923" s="693" t="s">
        <v>7471</v>
      </c>
      <c r="C4923" s="690" t="s">
        <v>73</v>
      </c>
      <c r="D4923" s="737" t="s">
        <v>9701</v>
      </c>
      <c r="E4923" s="747">
        <v>5000</v>
      </c>
      <c r="F4923" s="701" t="s">
        <v>9702</v>
      </c>
      <c r="G4923" s="706" t="s">
        <v>9703</v>
      </c>
      <c r="H4923" s="752" t="s">
        <v>8848</v>
      </c>
      <c r="I4923" s="751" t="s">
        <v>9279</v>
      </c>
      <c r="J4923" s="873" t="s">
        <v>9280</v>
      </c>
      <c r="K4923" s="881" t="s">
        <v>9704</v>
      </c>
      <c r="L4923" s="741">
        <v>12</v>
      </c>
      <c r="M4923" s="857">
        <v>60000</v>
      </c>
      <c r="N4923" s="831"/>
      <c r="O4923" s="741">
        <v>6</v>
      </c>
      <c r="P4923" s="696">
        <v>30000</v>
      </c>
      <c r="Q4923" s="774"/>
    </row>
    <row r="4924" spans="1:17" s="770" customFormat="1" ht="24">
      <c r="A4924" s="729" t="s">
        <v>18650</v>
      </c>
      <c r="B4924" s="693" t="s">
        <v>7471</v>
      </c>
      <c r="C4924" s="690" t="s">
        <v>73</v>
      </c>
      <c r="D4924" s="737" t="s">
        <v>4185</v>
      </c>
      <c r="E4924" s="747">
        <v>3000</v>
      </c>
      <c r="F4924" s="703" t="s">
        <v>9705</v>
      </c>
      <c r="G4924" s="706" t="s">
        <v>9706</v>
      </c>
      <c r="H4924" s="706" t="s">
        <v>3683</v>
      </c>
      <c r="I4924" s="751" t="s">
        <v>3683</v>
      </c>
      <c r="J4924" s="873" t="s">
        <v>3683</v>
      </c>
      <c r="K4924" s="881" t="s">
        <v>9707</v>
      </c>
      <c r="L4924" s="741">
        <v>12</v>
      </c>
      <c r="M4924" s="857">
        <v>36000</v>
      </c>
      <c r="N4924" s="831"/>
      <c r="O4924" s="741">
        <v>6</v>
      </c>
      <c r="P4924" s="696">
        <v>18000</v>
      </c>
      <c r="Q4924" s="774"/>
    </row>
    <row r="4925" spans="1:17" s="770" customFormat="1" ht="24">
      <c r="A4925" s="729" t="s">
        <v>18650</v>
      </c>
      <c r="B4925" s="693" t="s">
        <v>7471</v>
      </c>
      <c r="C4925" s="690" t="s">
        <v>73</v>
      </c>
      <c r="D4925" s="737" t="s">
        <v>6500</v>
      </c>
      <c r="E4925" s="747">
        <v>6000</v>
      </c>
      <c r="F4925" s="703" t="s">
        <v>9708</v>
      </c>
      <c r="G4925" s="706" t="s">
        <v>9709</v>
      </c>
      <c r="H4925" s="706" t="s">
        <v>1119</v>
      </c>
      <c r="I4925" s="751" t="s">
        <v>9279</v>
      </c>
      <c r="J4925" s="873" t="s">
        <v>9280</v>
      </c>
      <c r="K4925" s="881" t="s">
        <v>9710</v>
      </c>
      <c r="L4925" s="741">
        <v>12</v>
      </c>
      <c r="M4925" s="878">
        <v>72000</v>
      </c>
      <c r="N4925" s="876"/>
      <c r="O4925" s="741">
        <v>6</v>
      </c>
      <c r="P4925" s="716">
        <v>36000</v>
      </c>
      <c r="Q4925" s="774"/>
    </row>
    <row r="4926" spans="1:17" s="770" customFormat="1" ht="24">
      <c r="A4926" s="729" t="s">
        <v>18650</v>
      </c>
      <c r="B4926" s="693" t="s">
        <v>7471</v>
      </c>
      <c r="C4926" s="690" t="s">
        <v>73</v>
      </c>
      <c r="D4926" s="737" t="s">
        <v>9711</v>
      </c>
      <c r="E4926" s="747">
        <v>3000</v>
      </c>
      <c r="F4926" s="703" t="s">
        <v>9712</v>
      </c>
      <c r="G4926" s="706" t="s">
        <v>9713</v>
      </c>
      <c r="H4926" s="706" t="s">
        <v>9714</v>
      </c>
      <c r="I4926" s="751" t="s">
        <v>9279</v>
      </c>
      <c r="J4926" s="873" t="s">
        <v>802</v>
      </c>
      <c r="K4926" s="881" t="s">
        <v>9715</v>
      </c>
      <c r="L4926" s="741">
        <v>12</v>
      </c>
      <c r="M4926" s="857">
        <v>36000</v>
      </c>
      <c r="N4926" s="831"/>
      <c r="O4926" s="741">
        <v>6</v>
      </c>
      <c r="P4926" s="696">
        <v>18000</v>
      </c>
      <c r="Q4926" s="774"/>
    </row>
    <row r="4927" spans="1:17" s="770" customFormat="1" ht="24">
      <c r="A4927" s="729" t="s">
        <v>18650</v>
      </c>
      <c r="B4927" s="693" t="s">
        <v>7471</v>
      </c>
      <c r="C4927" s="690" t="s">
        <v>73</v>
      </c>
      <c r="D4927" s="706" t="s">
        <v>9716</v>
      </c>
      <c r="E4927" s="748">
        <v>9000</v>
      </c>
      <c r="F4927" s="702" t="s">
        <v>9717</v>
      </c>
      <c r="G4927" s="706" t="s">
        <v>9718</v>
      </c>
      <c r="H4927" s="753" t="s">
        <v>5617</v>
      </c>
      <c r="I4927" s="751" t="s">
        <v>9279</v>
      </c>
      <c r="J4927" s="873" t="s">
        <v>9280</v>
      </c>
      <c r="K4927" s="881" t="s">
        <v>9719</v>
      </c>
      <c r="L4927" s="741">
        <v>12</v>
      </c>
      <c r="M4927" s="857">
        <v>108000</v>
      </c>
      <c r="N4927" s="831"/>
      <c r="O4927" s="741">
        <v>6</v>
      </c>
      <c r="P4927" s="696">
        <v>54000</v>
      </c>
      <c r="Q4927" s="774"/>
    </row>
    <row r="4928" spans="1:17" s="770" customFormat="1" ht="24">
      <c r="A4928" s="729" t="s">
        <v>18650</v>
      </c>
      <c r="B4928" s="693" t="s">
        <v>7471</v>
      </c>
      <c r="C4928" s="690" t="s">
        <v>73</v>
      </c>
      <c r="D4928" s="737" t="s">
        <v>4114</v>
      </c>
      <c r="E4928" s="747">
        <v>2500</v>
      </c>
      <c r="F4928" s="701" t="s">
        <v>9720</v>
      </c>
      <c r="G4928" s="706" t="s">
        <v>9721</v>
      </c>
      <c r="H4928" s="753" t="s">
        <v>5617</v>
      </c>
      <c r="I4928" s="751" t="s">
        <v>9279</v>
      </c>
      <c r="J4928" s="873" t="s">
        <v>9280</v>
      </c>
      <c r="K4928" s="881" t="s">
        <v>9722</v>
      </c>
      <c r="L4928" s="741">
        <v>12</v>
      </c>
      <c r="M4928" s="878">
        <v>30000</v>
      </c>
      <c r="N4928" s="876"/>
      <c r="O4928" s="741">
        <v>6</v>
      </c>
      <c r="P4928" s="716">
        <v>15000</v>
      </c>
      <c r="Q4928" s="774"/>
    </row>
    <row r="4929" spans="1:17" s="770" customFormat="1" ht="24">
      <c r="A4929" s="729" t="s">
        <v>18650</v>
      </c>
      <c r="B4929" s="693" t="s">
        <v>7471</v>
      </c>
      <c r="C4929" s="690" t="s">
        <v>73</v>
      </c>
      <c r="D4929" s="737" t="s">
        <v>4256</v>
      </c>
      <c r="E4929" s="747">
        <v>3000</v>
      </c>
      <c r="F4929" s="701" t="s">
        <v>9723</v>
      </c>
      <c r="G4929" s="706" t="s">
        <v>9724</v>
      </c>
      <c r="H4929" s="753" t="s">
        <v>5617</v>
      </c>
      <c r="I4929" s="751" t="s">
        <v>9279</v>
      </c>
      <c r="J4929" s="873" t="s">
        <v>9280</v>
      </c>
      <c r="K4929" s="881" t="s">
        <v>9725</v>
      </c>
      <c r="L4929" s="741">
        <v>12</v>
      </c>
      <c r="M4929" s="878">
        <v>36000</v>
      </c>
      <c r="N4929" s="876"/>
      <c r="O4929" s="741">
        <v>6</v>
      </c>
      <c r="P4929" s="716">
        <v>18000</v>
      </c>
      <c r="Q4929" s="774"/>
    </row>
    <row r="4930" spans="1:17" s="770" customFormat="1" ht="24">
      <c r="A4930" s="729" t="s">
        <v>18650</v>
      </c>
      <c r="B4930" s="693" t="s">
        <v>7471</v>
      </c>
      <c r="C4930" s="690" t="s">
        <v>73</v>
      </c>
      <c r="D4930" s="737" t="s">
        <v>9726</v>
      </c>
      <c r="E4930" s="747">
        <v>4500</v>
      </c>
      <c r="F4930" s="703" t="s">
        <v>9727</v>
      </c>
      <c r="G4930" s="706" t="s">
        <v>9728</v>
      </c>
      <c r="H4930" s="706" t="s">
        <v>9729</v>
      </c>
      <c r="I4930" s="706" t="s">
        <v>4117</v>
      </c>
      <c r="J4930" s="874" t="s">
        <v>4117</v>
      </c>
      <c r="K4930" s="881" t="s">
        <v>9730</v>
      </c>
      <c r="L4930" s="741">
        <v>12</v>
      </c>
      <c r="M4930" s="878">
        <v>54000</v>
      </c>
      <c r="N4930" s="876"/>
      <c r="O4930" s="741">
        <v>6</v>
      </c>
      <c r="P4930" s="716">
        <v>27000</v>
      </c>
      <c r="Q4930" s="774"/>
    </row>
    <row r="4931" spans="1:17" s="770" customFormat="1" ht="24">
      <c r="A4931" s="729" t="s">
        <v>18650</v>
      </c>
      <c r="B4931" s="693" t="s">
        <v>7471</v>
      </c>
      <c r="C4931" s="690" t="s">
        <v>73</v>
      </c>
      <c r="D4931" s="737" t="s">
        <v>9731</v>
      </c>
      <c r="E4931" s="747">
        <v>7000</v>
      </c>
      <c r="F4931" s="703" t="s">
        <v>9732</v>
      </c>
      <c r="G4931" s="706" t="s">
        <v>9733</v>
      </c>
      <c r="H4931" s="706" t="s">
        <v>2051</v>
      </c>
      <c r="I4931" s="751" t="s">
        <v>9279</v>
      </c>
      <c r="J4931" s="873" t="s">
        <v>9280</v>
      </c>
      <c r="K4931" s="881" t="s">
        <v>9734</v>
      </c>
      <c r="L4931" s="741">
        <v>12</v>
      </c>
      <c r="M4931" s="857">
        <v>84000</v>
      </c>
      <c r="N4931" s="831"/>
      <c r="O4931" s="741">
        <v>6</v>
      </c>
      <c r="P4931" s="696">
        <v>42000</v>
      </c>
      <c r="Q4931" s="774"/>
    </row>
    <row r="4932" spans="1:17" s="770" customFormat="1" ht="24">
      <c r="A4932" s="729" t="s">
        <v>18650</v>
      </c>
      <c r="B4932" s="693" t="s">
        <v>7471</v>
      </c>
      <c r="C4932" s="690" t="s">
        <v>73</v>
      </c>
      <c r="D4932" s="737" t="s">
        <v>6500</v>
      </c>
      <c r="E4932" s="747">
        <v>6000</v>
      </c>
      <c r="F4932" s="703" t="s">
        <v>9735</v>
      </c>
      <c r="G4932" s="706" t="s">
        <v>9736</v>
      </c>
      <c r="H4932" s="706" t="s">
        <v>1119</v>
      </c>
      <c r="I4932" s="751" t="s">
        <v>9279</v>
      </c>
      <c r="J4932" s="873" t="s">
        <v>9280</v>
      </c>
      <c r="K4932" s="881" t="s">
        <v>9737</v>
      </c>
      <c r="L4932" s="741">
        <v>12</v>
      </c>
      <c r="M4932" s="857">
        <v>72000</v>
      </c>
      <c r="N4932" s="831"/>
      <c r="O4932" s="741">
        <v>6</v>
      </c>
      <c r="P4932" s="720">
        <v>36000</v>
      </c>
      <c r="Q4932" s="774"/>
    </row>
    <row r="4933" spans="1:17" s="770" customFormat="1" ht="36">
      <c r="A4933" s="729" t="s">
        <v>18650</v>
      </c>
      <c r="B4933" s="693" t="s">
        <v>7471</v>
      </c>
      <c r="C4933" s="690" t="s">
        <v>73</v>
      </c>
      <c r="D4933" s="706" t="s">
        <v>9738</v>
      </c>
      <c r="E4933" s="748">
        <v>2500</v>
      </c>
      <c r="F4933" s="702" t="s">
        <v>9739</v>
      </c>
      <c r="G4933" s="706" t="s">
        <v>9740</v>
      </c>
      <c r="H4933" s="752" t="s">
        <v>9741</v>
      </c>
      <c r="I4933" s="751" t="s">
        <v>9279</v>
      </c>
      <c r="J4933" s="873" t="s">
        <v>9280</v>
      </c>
      <c r="K4933" s="881" t="s">
        <v>9742</v>
      </c>
      <c r="L4933" s="741">
        <v>12</v>
      </c>
      <c r="M4933" s="857">
        <v>30000</v>
      </c>
      <c r="N4933" s="831"/>
      <c r="O4933" s="741">
        <v>6</v>
      </c>
      <c r="P4933" s="696">
        <v>15000</v>
      </c>
      <c r="Q4933" s="774"/>
    </row>
    <row r="4934" spans="1:17" s="770" customFormat="1" ht="24">
      <c r="A4934" s="729" t="s">
        <v>18650</v>
      </c>
      <c r="B4934" s="693" t="s">
        <v>7471</v>
      </c>
      <c r="C4934" s="690" t="s">
        <v>73</v>
      </c>
      <c r="D4934" s="706" t="s">
        <v>9743</v>
      </c>
      <c r="E4934" s="748">
        <v>6000</v>
      </c>
      <c r="F4934" s="704" t="s">
        <v>9744</v>
      </c>
      <c r="G4934" s="706" t="s">
        <v>9745</v>
      </c>
      <c r="H4934" s="706" t="s">
        <v>5617</v>
      </c>
      <c r="I4934" s="751" t="s">
        <v>9279</v>
      </c>
      <c r="J4934" s="873" t="s">
        <v>921</v>
      </c>
      <c r="K4934" s="881" t="s">
        <v>9746</v>
      </c>
      <c r="L4934" s="741">
        <v>12</v>
      </c>
      <c r="M4934" s="857">
        <v>72000</v>
      </c>
      <c r="N4934" s="831"/>
      <c r="O4934" s="741">
        <v>6</v>
      </c>
      <c r="P4934" s="696">
        <v>36000</v>
      </c>
      <c r="Q4934" s="774"/>
    </row>
    <row r="4935" spans="1:17" s="770" customFormat="1" ht="24">
      <c r="A4935" s="729" t="s">
        <v>18650</v>
      </c>
      <c r="B4935" s="693" t="s">
        <v>7471</v>
      </c>
      <c r="C4935" s="690" t="s">
        <v>73</v>
      </c>
      <c r="D4935" s="737" t="s">
        <v>8853</v>
      </c>
      <c r="E4935" s="747">
        <v>2000</v>
      </c>
      <c r="F4935" s="703" t="s">
        <v>9747</v>
      </c>
      <c r="G4935" s="706" t="s">
        <v>9748</v>
      </c>
      <c r="H4935" s="706" t="s">
        <v>1013</v>
      </c>
      <c r="I4935" s="751" t="s">
        <v>9279</v>
      </c>
      <c r="J4935" s="873" t="s">
        <v>802</v>
      </c>
      <c r="K4935" s="881" t="s">
        <v>9749</v>
      </c>
      <c r="L4935" s="741">
        <v>12</v>
      </c>
      <c r="M4935" s="857">
        <v>24000</v>
      </c>
      <c r="N4935" s="831"/>
      <c r="O4935" s="741">
        <v>6</v>
      </c>
      <c r="P4935" s="696">
        <v>12000</v>
      </c>
      <c r="Q4935" s="774"/>
    </row>
    <row r="4936" spans="1:17" s="770" customFormat="1" ht="24">
      <c r="A4936" s="729" t="s">
        <v>18650</v>
      </c>
      <c r="B4936" s="693" t="s">
        <v>7471</v>
      </c>
      <c r="C4936" s="690" t="s">
        <v>73</v>
      </c>
      <c r="D4936" s="706" t="s">
        <v>9750</v>
      </c>
      <c r="E4936" s="748">
        <v>5000</v>
      </c>
      <c r="F4936" s="702" t="s">
        <v>9751</v>
      </c>
      <c r="G4936" s="706" t="s">
        <v>9752</v>
      </c>
      <c r="H4936" s="752" t="s">
        <v>2002</v>
      </c>
      <c r="I4936" s="751" t="s">
        <v>9279</v>
      </c>
      <c r="J4936" s="873" t="s">
        <v>9280</v>
      </c>
      <c r="K4936" s="881" t="s">
        <v>9753</v>
      </c>
      <c r="L4936" s="741">
        <v>12</v>
      </c>
      <c r="M4936" s="857">
        <v>60000</v>
      </c>
      <c r="N4936" s="831"/>
      <c r="O4936" s="741">
        <v>6</v>
      </c>
      <c r="P4936" s="696">
        <v>30000</v>
      </c>
      <c r="Q4936" s="774"/>
    </row>
    <row r="4937" spans="1:17" s="770" customFormat="1" ht="24">
      <c r="A4937" s="729" t="s">
        <v>18650</v>
      </c>
      <c r="B4937" s="693" t="s">
        <v>7471</v>
      </c>
      <c r="C4937" s="690" t="s">
        <v>73</v>
      </c>
      <c r="D4937" s="706" t="s">
        <v>9754</v>
      </c>
      <c r="E4937" s="748">
        <v>9500</v>
      </c>
      <c r="F4937" s="702" t="s">
        <v>9755</v>
      </c>
      <c r="G4937" s="706" t="s">
        <v>9756</v>
      </c>
      <c r="H4937" s="753" t="s">
        <v>1119</v>
      </c>
      <c r="I4937" s="751" t="s">
        <v>9279</v>
      </c>
      <c r="J4937" s="873" t="s">
        <v>9280</v>
      </c>
      <c r="K4937" s="881" t="s">
        <v>9757</v>
      </c>
      <c r="L4937" s="741">
        <v>12</v>
      </c>
      <c r="M4937" s="857">
        <v>114000</v>
      </c>
      <c r="N4937" s="831"/>
      <c r="O4937" s="741">
        <v>6</v>
      </c>
      <c r="P4937" s="696">
        <v>57000</v>
      </c>
      <c r="Q4937" s="774"/>
    </row>
    <row r="4938" spans="1:17" s="770" customFormat="1" ht="24">
      <c r="A4938" s="729" t="s">
        <v>18650</v>
      </c>
      <c r="B4938" s="693" t="s">
        <v>7471</v>
      </c>
      <c r="C4938" s="690" t="s">
        <v>73</v>
      </c>
      <c r="D4938" s="737" t="s">
        <v>9658</v>
      </c>
      <c r="E4938" s="747">
        <v>6000</v>
      </c>
      <c r="F4938" s="703" t="s">
        <v>9758</v>
      </c>
      <c r="G4938" s="706" t="s">
        <v>9759</v>
      </c>
      <c r="H4938" s="706" t="s">
        <v>2051</v>
      </c>
      <c r="I4938" s="751" t="s">
        <v>9279</v>
      </c>
      <c r="J4938" s="873" t="s">
        <v>9280</v>
      </c>
      <c r="K4938" s="881" t="s">
        <v>9760</v>
      </c>
      <c r="L4938" s="741">
        <v>12</v>
      </c>
      <c r="M4938" s="878">
        <v>72000</v>
      </c>
      <c r="N4938" s="876"/>
      <c r="O4938" s="741">
        <v>6</v>
      </c>
      <c r="P4938" s="716">
        <v>36000</v>
      </c>
      <c r="Q4938" s="774"/>
    </row>
    <row r="4939" spans="1:17" s="770" customFormat="1" ht="24">
      <c r="A4939" s="729" t="s">
        <v>18650</v>
      </c>
      <c r="B4939" s="693" t="s">
        <v>7471</v>
      </c>
      <c r="C4939" s="690" t="s">
        <v>73</v>
      </c>
      <c r="D4939" s="706" t="s">
        <v>9761</v>
      </c>
      <c r="E4939" s="748">
        <v>8000</v>
      </c>
      <c r="F4939" s="702" t="s">
        <v>9762</v>
      </c>
      <c r="G4939" s="706" t="s">
        <v>9763</v>
      </c>
      <c r="H4939" s="753" t="s">
        <v>1119</v>
      </c>
      <c r="I4939" s="751" t="s">
        <v>9279</v>
      </c>
      <c r="J4939" s="873" t="s">
        <v>9280</v>
      </c>
      <c r="K4939" s="881" t="s">
        <v>9764</v>
      </c>
      <c r="L4939" s="741">
        <v>12</v>
      </c>
      <c r="M4939" s="857">
        <v>96000</v>
      </c>
      <c r="N4939" s="831"/>
      <c r="O4939" s="741">
        <v>6</v>
      </c>
      <c r="P4939" s="696">
        <v>48000</v>
      </c>
      <c r="Q4939" s="774"/>
    </row>
    <row r="4940" spans="1:17" s="770" customFormat="1" ht="36">
      <c r="A4940" s="729" t="s">
        <v>18650</v>
      </c>
      <c r="B4940" s="693" t="s">
        <v>7471</v>
      </c>
      <c r="C4940" s="690" t="s">
        <v>73</v>
      </c>
      <c r="D4940" s="706" t="s">
        <v>9765</v>
      </c>
      <c r="E4940" s="748">
        <v>7000</v>
      </c>
      <c r="F4940" s="702" t="s">
        <v>9766</v>
      </c>
      <c r="G4940" s="706" t="s">
        <v>9767</v>
      </c>
      <c r="H4940" s="752" t="s">
        <v>8848</v>
      </c>
      <c r="I4940" s="751" t="s">
        <v>9279</v>
      </c>
      <c r="J4940" s="873" t="s">
        <v>9280</v>
      </c>
      <c r="K4940" s="881" t="s">
        <v>9768</v>
      </c>
      <c r="L4940" s="741">
        <v>12</v>
      </c>
      <c r="M4940" s="857">
        <v>84000</v>
      </c>
      <c r="N4940" s="831"/>
      <c r="O4940" s="741">
        <v>6</v>
      </c>
      <c r="P4940" s="696">
        <v>42000</v>
      </c>
      <c r="Q4940" s="774"/>
    </row>
    <row r="4941" spans="1:17" s="770" customFormat="1" ht="24">
      <c r="A4941" s="729" t="s">
        <v>18650</v>
      </c>
      <c r="B4941" s="693" t="s">
        <v>7471</v>
      </c>
      <c r="C4941" s="690" t="s">
        <v>73</v>
      </c>
      <c r="D4941" s="706" t="s">
        <v>9769</v>
      </c>
      <c r="E4941" s="748">
        <v>2500</v>
      </c>
      <c r="F4941" s="704" t="s">
        <v>9770</v>
      </c>
      <c r="G4941" s="706" t="s">
        <v>9771</v>
      </c>
      <c r="H4941" s="706" t="s">
        <v>9772</v>
      </c>
      <c r="I4941" s="751" t="s">
        <v>4117</v>
      </c>
      <c r="J4941" s="873" t="s">
        <v>4117</v>
      </c>
      <c r="K4941" s="881" t="s">
        <v>9773</v>
      </c>
      <c r="L4941" s="741">
        <v>12</v>
      </c>
      <c r="M4941" s="857">
        <v>30000</v>
      </c>
      <c r="N4941" s="831"/>
      <c r="O4941" s="741">
        <v>6</v>
      </c>
      <c r="P4941" s="696">
        <v>15000</v>
      </c>
      <c r="Q4941" s="774"/>
    </row>
    <row r="4942" spans="1:17" s="770" customFormat="1" ht="24">
      <c r="A4942" s="729" t="s">
        <v>18650</v>
      </c>
      <c r="B4942" s="693" t="s">
        <v>7471</v>
      </c>
      <c r="C4942" s="690" t="s">
        <v>73</v>
      </c>
      <c r="D4942" s="737" t="s">
        <v>9404</v>
      </c>
      <c r="E4942" s="747">
        <v>3000</v>
      </c>
      <c r="F4942" s="703" t="s">
        <v>9774</v>
      </c>
      <c r="G4942" s="706" t="s">
        <v>9775</v>
      </c>
      <c r="H4942" s="706" t="s">
        <v>1119</v>
      </c>
      <c r="I4942" s="751" t="s">
        <v>9279</v>
      </c>
      <c r="J4942" s="873" t="s">
        <v>802</v>
      </c>
      <c r="K4942" s="881" t="s">
        <v>9776</v>
      </c>
      <c r="L4942" s="741">
        <v>12</v>
      </c>
      <c r="M4942" s="878">
        <v>36000</v>
      </c>
      <c r="N4942" s="876"/>
      <c r="O4942" s="741">
        <v>6</v>
      </c>
      <c r="P4942" s="716">
        <v>18000</v>
      </c>
      <c r="Q4942" s="774"/>
    </row>
    <row r="4943" spans="1:17" s="770" customFormat="1" ht="24">
      <c r="A4943" s="729" t="s">
        <v>18650</v>
      </c>
      <c r="B4943" s="693" t="s">
        <v>7471</v>
      </c>
      <c r="C4943" s="690" t="s">
        <v>73</v>
      </c>
      <c r="D4943" s="737" t="s">
        <v>9404</v>
      </c>
      <c r="E4943" s="747">
        <v>3000</v>
      </c>
      <c r="F4943" s="703" t="s">
        <v>9777</v>
      </c>
      <c r="G4943" s="706" t="s">
        <v>9778</v>
      </c>
      <c r="H4943" s="706" t="s">
        <v>1119</v>
      </c>
      <c r="I4943" s="751" t="s">
        <v>9279</v>
      </c>
      <c r="J4943" s="873" t="s">
        <v>802</v>
      </c>
      <c r="K4943" s="881" t="s">
        <v>9779</v>
      </c>
      <c r="L4943" s="741">
        <v>12</v>
      </c>
      <c r="M4943" s="878">
        <v>36000</v>
      </c>
      <c r="N4943" s="876"/>
      <c r="O4943" s="741">
        <v>6</v>
      </c>
      <c r="P4943" s="716">
        <v>18000</v>
      </c>
      <c r="Q4943" s="774"/>
    </row>
    <row r="4944" spans="1:17" s="770" customFormat="1" ht="24">
      <c r="A4944" s="729" t="s">
        <v>18650</v>
      </c>
      <c r="B4944" s="693" t="s">
        <v>7471</v>
      </c>
      <c r="C4944" s="690" t="s">
        <v>73</v>
      </c>
      <c r="D4944" s="737" t="s">
        <v>9780</v>
      </c>
      <c r="E4944" s="747">
        <v>6000</v>
      </c>
      <c r="F4944" s="701" t="s">
        <v>9781</v>
      </c>
      <c r="G4944" s="706" t="s">
        <v>9782</v>
      </c>
      <c r="H4944" s="753" t="s">
        <v>1119</v>
      </c>
      <c r="I4944" s="751" t="s">
        <v>9279</v>
      </c>
      <c r="J4944" s="873" t="s">
        <v>9280</v>
      </c>
      <c r="K4944" s="881" t="s">
        <v>9783</v>
      </c>
      <c r="L4944" s="741">
        <v>12</v>
      </c>
      <c r="M4944" s="878">
        <v>72000</v>
      </c>
      <c r="N4944" s="876"/>
      <c r="O4944" s="741">
        <v>6</v>
      </c>
      <c r="P4944" s="716">
        <v>36000</v>
      </c>
      <c r="Q4944" s="774"/>
    </row>
    <row r="4945" spans="1:17" s="770" customFormat="1" ht="24">
      <c r="A4945" s="729" t="s">
        <v>18650</v>
      </c>
      <c r="B4945" s="693" t="s">
        <v>7471</v>
      </c>
      <c r="C4945" s="690" t="s">
        <v>73</v>
      </c>
      <c r="D4945" s="737" t="s">
        <v>4197</v>
      </c>
      <c r="E4945" s="747">
        <v>8000</v>
      </c>
      <c r="F4945" s="703" t="s">
        <v>9784</v>
      </c>
      <c r="G4945" s="706" t="s">
        <v>9785</v>
      </c>
      <c r="H4945" s="706" t="s">
        <v>1119</v>
      </c>
      <c r="I4945" s="751" t="s">
        <v>9279</v>
      </c>
      <c r="J4945" s="873" t="s">
        <v>9280</v>
      </c>
      <c r="K4945" s="881" t="s">
        <v>9786</v>
      </c>
      <c r="L4945" s="741">
        <v>12</v>
      </c>
      <c r="M4945" s="878">
        <v>96000</v>
      </c>
      <c r="N4945" s="876"/>
      <c r="O4945" s="741">
        <v>6</v>
      </c>
      <c r="P4945" s="716">
        <v>48000</v>
      </c>
      <c r="Q4945" s="774"/>
    </row>
    <row r="4946" spans="1:17" s="770" customFormat="1" ht="24">
      <c r="A4946" s="729" t="s">
        <v>18650</v>
      </c>
      <c r="B4946" s="693" t="s">
        <v>7471</v>
      </c>
      <c r="C4946" s="690" t="s">
        <v>73</v>
      </c>
      <c r="D4946" s="706" t="s">
        <v>9787</v>
      </c>
      <c r="E4946" s="748">
        <v>6000</v>
      </c>
      <c r="F4946" s="704" t="s">
        <v>9788</v>
      </c>
      <c r="G4946" s="706" t="s">
        <v>9789</v>
      </c>
      <c r="H4946" s="706" t="s">
        <v>9790</v>
      </c>
      <c r="I4946" s="706" t="s">
        <v>9279</v>
      </c>
      <c r="J4946" s="874" t="s">
        <v>802</v>
      </c>
      <c r="K4946" s="881" t="s">
        <v>9791</v>
      </c>
      <c r="L4946" s="741">
        <v>12</v>
      </c>
      <c r="M4946" s="857">
        <v>72000</v>
      </c>
      <c r="N4946" s="831"/>
      <c r="O4946" s="741">
        <v>6</v>
      </c>
      <c r="P4946" s="696">
        <v>36000</v>
      </c>
      <c r="Q4946" s="774"/>
    </row>
    <row r="4947" spans="1:17" s="770" customFormat="1" ht="24">
      <c r="A4947" s="729" t="s">
        <v>18650</v>
      </c>
      <c r="B4947" s="693" t="s">
        <v>7471</v>
      </c>
      <c r="C4947" s="690" t="s">
        <v>73</v>
      </c>
      <c r="D4947" s="706" t="s">
        <v>4114</v>
      </c>
      <c r="E4947" s="748">
        <v>2500</v>
      </c>
      <c r="F4947" s="704" t="s">
        <v>9792</v>
      </c>
      <c r="G4947" s="706" t="s">
        <v>9793</v>
      </c>
      <c r="H4947" s="706" t="s">
        <v>3913</v>
      </c>
      <c r="I4947" s="751" t="s">
        <v>4117</v>
      </c>
      <c r="J4947" s="873" t="s">
        <v>4117</v>
      </c>
      <c r="K4947" s="881" t="s">
        <v>9794</v>
      </c>
      <c r="L4947" s="741">
        <v>12</v>
      </c>
      <c r="M4947" s="857">
        <v>30000</v>
      </c>
      <c r="N4947" s="831"/>
      <c r="O4947" s="741">
        <v>6</v>
      </c>
      <c r="P4947" s="696">
        <v>15000</v>
      </c>
      <c r="Q4947" s="774"/>
    </row>
    <row r="4948" spans="1:17" s="770" customFormat="1" ht="24">
      <c r="A4948" s="729" t="s">
        <v>18650</v>
      </c>
      <c r="B4948" s="693" t="s">
        <v>7471</v>
      </c>
      <c r="C4948" s="690" t="s">
        <v>73</v>
      </c>
      <c r="D4948" s="737" t="s">
        <v>9795</v>
      </c>
      <c r="E4948" s="747">
        <v>9000</v>
      </c>
      <c r="F4948" s="701" t="s">
        <v>9796</v>
      </c>
      <c r="G4948" s="706" t="s">
        <v>9797</v>
      </c>
      <c r="H4948" s="752" t="s">
        <v>2051</v>
      </c>
      <c r="I4948" s="751" t="s">
        <v>9279</v>
      </c>
      <c r="J4948" s="873" t="s">
        <v>9280</v>
      </c>
      <c r="K4948" s="881" t="s">
        <v>9798</v>
      </c>
      <c r="L4948" s="741">
        <v>12</v>
      </c>
      <c r="M4948" s="857">
        <v>108000</v>
      </c>
      <c r="N4948" s="831"/>
      <c r="O4948" s="741">
        <v>6</v>
      </c>
      <c r="P4948" s="696">
        <v>54000</v>
      </c>
      <c r="Q4948" s="774"/>
    </row>
    <row r="4949" spans="1:17" s="770" customFormat="1" ht="24">
      <c r="A4949" s="729" t="s">
        <v>18650</v>
      </c>
      <c r="B4949" s="693" t="s">
        <v>7471</v>
      </c>
      <c r="C4949" s="690" t="s">
        <v>73</v>
      </c>
      <c r="D4949" s="737" t="s">
        <v>4197</v>
      </c>
      <c r="E4949" s="747">
        <v>8000</v>
      </c>
      <c r="F4949" s="703" t="s">
        <v>9799</v>
      </c>
      <c r="G4949" s="706" t="s">
        <v>9800</v>
      </c>
      <c r="H4949" s="706" t="s">
        <v>1119</v>
      </c>
      <c r="I4949" s="706" t="s">
        <v>9279</v>
      </c>
      <c r="J4949" s="874" t="s">
        <v>9280</v>
      </c>
      <c r="K4949" s="881" t="s">
        <v>9801</v>
      </c>
      <c r="L4949" s="741">
        <v>12</v>
      </c>
      <c r="M4949" s="878">
        <v>96000</v>
      </c>
      <c r="N4949" s="876"/>
      <c r="O4949" s="741">
        <v>6</v>
      </c>
      <c r="P4949" s="716">
        <v>48000</v>
      </c>
      <c r="Q4949" s="774"/>
    </row>
    <row r="4950" spans="1:17" s="770" customFormat="1" ht="24">
      <c r="A4950" s="729" t="s">
        <v>18650</v>
      </c>
      <c r="B4950" s="693" t="s">
        <v>7471</v>
      </c>
      <c r="C4950" s="690" t="s">
        <v>73</v>
      </c>
      <c r="D4950" s="737" t="s">
        <v>4259</v>
      </c>
      <c r="E4950" s="747">
        <v>8000</v>
      </c>
      <c r="F4950" s="701" t="s">
        <v>9802</v>
      </c>
      <c r="G4950" s="706" t="s">
        <v>9803</v>
      </c>
      <c r="H4950" s="752" t="s">
        <v>1342</v>
      </c>
      <c r="I4950" s="751" t="s">
        <v>9279</v>
      </c>
      <c r="J4950" s="873" t="s">
        <v>9280</v>
      </c>
      <c r="K4950" s="881" t="s">
        <v>9804</v>
      </c>
      <c r="L4950" s="741">
        <v>12</v>
      </c>
      <c r="M4950" s="878">
        <v>96000</v>
      </c>
      <c r="N4950" s="876"/>
      <c r="O4950" s="741">
        <v>6</v>
      </c>
      <c r="P4950" s="716">
        <v>48000</v>
      </c>
      <c r="Q4950" s="774"/>
    </row>
    <row r="4951" spans="1:17" s="770" customFormat="1" ht="36">
      <c r="A4951" s="729" t="s">
        <v>18650</v>
      </c>
      <c r="B4951" s="693" t="s">
        <v>7471</v>
      </c>
      <c r="C4951" s="690" t="s">
        <v>73</v>
      </c>
      <c r="D4951" s="737" t="s">
        <v>5830</v>
      </c>
      <c r="E4951" s="747">
        <v>2500</v>
      </c>
      <c r="F4951" s="703" t="s">
        <v>9805</v>
      </c>
      <c r="G4951" s="706" t="s">
        <v>9806</v>
      </c>
      <c r="H4951" s="706" t="s">
        <v>9807</v>
      </c>
      <c r="I4951" s="751" t="s">
        <v>9279</v>
      </c>
      <c r="J4951" s="873" t="s">
        <v>9280</v>
      </c>
      <c r="K4951" s="881" t="s">
        <v>9808</v>
      </c>
      <c r="L4951" s="741">
        <v>12</v>
      </c>
      <c r="M4951" s="878">
        <v>30000</v>
      </c>
      <c r="N4951" s="876"/>
      <c r="O4951" s="741">
        <v>6</v>
      </c>
      <c r="P4951" s="716">
        <v>15000</v>
      </c>
      <c r="Q4951" s="774"/>
    </row>
    <row r="4952" spans="1:17" s="770" customFormat="1" ht="24">
      <c r="A4952" s="729" t="s">
        <v>18650</v>
      </c>
      <c r="B4952" s="693" t="s">
        <v>7471</v>
      </c>
      <c r="C4952" s="690" t="s">
        <v>73</v>
      </c>
      <c r="D4952" s="737" t="s">
        <v>9515</v>
      </c>
      <c r="E4952" s="747">
        <v>9000</v>
      </c>
      <c r="F4952" s="701" t="s">
        <v>9809</v>
      </c>
      <c r="G4952" s="706" t="s">
        <v>9810</v>
      </c>
      <c r="H4952" s="752" t="s">
        <v>1119</v>
      </c>
      <c r="I4952" s="751" t="s">
        <v>9279</v>
      </c>
      <c r="J4952" s="873" t="s">
        <v>9280</v>
      </c>
      <c r="K4952" s="881" t="s">
        <v>9811</v>
      </c>
      <c r="L4952" s="741">
        <v>12</v>
      </c>
      <c r="M4952" s="857">
        <v>108000</v>
      </c>
      <c r="N4952" s="831"/>
      <c r="O4952" s="741">
        <v>6</v>
      </c>
      <c r="P4952" s="696">
        <v>54000</v>
      </c>
      <c r="Q4952" s="774"/>
    </row>
    <row r="4953" spans="1:17" s="770" customFormat="1" ht="24">
      <c r="A4953" s="729" t="s">
        <v>18650</v>
      </c>
      <c r="B4953" s="693" t="s">
        <v>7471</v>
      </c>
      <c r="C4953" s="690" t="s">
        <v>73</v>
      </c>
      <c r="D4953" s="737" t="s">
        <v>9812</v>
      </c>
      <c r="E4953" s="747">
        <v>3000</v>
      </c>
      <c r="F4953" s="701" t="s">
        <v>9813</v>
      </c>
      <c r="G4953" s="706" t="s">
        <v>9814</v>
      </c>
      <c r="H4953" s="752" t="s">
        <v>5617</v>
      </c>
      <c r="I4953" s="751" t="s">
        <v>9279</v>
      </c>
      <c r="J4953" s="873" t="s">
        <v>9280</v>
      </c>
      <c r="K4953" s="881" t="s">
        <v>9815</v>
      </c>
      <c r="L4953" s="741">
        <v>12</v>
      </c>
      <c r="M4953" s="878">
        <v>36000</v>
      </c>
      <c r="N4953" s="876"/>
      <c r="O4953" s="741">
        <v>6</v>
      </c>
      <c r="P4953" s="716">
        <v>18000</v>
      </c>
      <c r="Q4953" s="774"/>
    </row>
    <row r="4954" spans="1:17" s="770" customFormat="1" ht="36">
      <c r="A4954" s="729" t="s">
        <v>18650</v>
      </c>
      <c r="B4954" s="693" t="s">
        <v>7471</v>
      </c>
      <c r="C4954" s="690" t="s">
        <v>73</v>
      </c>
      <c r="D4954" s="706" t="s">
        <v>9816</v>
      </c>
      <c r="E4954" s="748">
        <v>2500</v>
      </c>
      <c r="F4954" s="704" t="s">
        <v>9817</v>
      </c>
      <c r="G4954" s="706" t="s">
        <v>9818</v>
      </c>
      <c r="H4954" s="706" t="s">
        <v>9819</v>
      </c>
      <c r="I4954" s="751" t="s">
        <v>9279</v>
      </c>
      <c r="J4954" s="873" t="s">
        <v>9364</v>
      </c>
      <c r="K4954" s="881" t="s">
        <v>9820</v>
      </c>
      <c r="L4954" s="741">
        <v>12</v>
      </c>
      <c r="M4954" s="857">
        <v>30000</v>
      </c>
      <c r="N4954" s="831"/>
      <c r="O4954" s="741">
        <v>6</v>
      </c>
      <c r="P4954" s="696">
        <v>15000</v>
      </c>
      <c r="Q4954" s="774"/>
    </row>
    <row r="4955" spans="1:17" s="770" customFormat="1" ht="24">
      <c r="A4955" s="729" t="s">
        <v>18650</v>
      </c>
      <c r="B4955" s="693" t="s">
        <v>7471</v>
      </c>
      <c r="C4955" s="690" t="s">
        <v>73</v>
      </c>
      <c r="D4955" s="737" t="s">
        <v>4399</v>
      </c>
      <c r="E4955" s="747">
        <v>3000</v>
      </c>
      <c r="F4955" s="703" t="s">
        <v>9821</v>
      </c>
      <c r="G4955" s="706" t="s">
        <v>9822</v>
      </c>
      <c r="H4955" s="706" t="s">
        <v>1013</v>
      </c>
      <c r="I4955" s="751" t="s">
        <v>9279</v>
      </c>
      <c r="J4955" s="873" t="s">
        <v>9280</v>
      </c>
      <c r="K4955" s="881" t="s">
        <v>9823</v>
      </c>
      <c r="L4955" s="741">
        <v>12</v>
      </c>
      <c r="M4955" s="878">
        <v>36000</v>
      </c>
      <c r="N4955" s="876"/>
      <c r="O4955" s="741">
        <v>6</v>
      </c>
      <c r="P4955" s="716">
        <v>18000</v>
      </c>
      <c r="Q4955" s="774"/>
    </row>
    <row r="4956" spans="1:17" s="770" customFormat="1" ht="24">
      <c r="A4956" s="729" t="s">
        <v>18650</v>
      </c>
      <c r="B4956" s="693" t="s">
        <v>7471</v>
      </c>
      <c r="C4956" s="690" t="s">
        <v>73</v>
      </c>
      <c r="D4956" s="737" t="s">
        <v>9485</v>
      </c>
      <c r="E4956" s="747">
        <v>6000</v>
      </c>
      <c r="F4956" s="701" t="s">
        <v>9824</v>
      </c>
      <c r="G4956" s="706" t="s">
        <v>9825</v>
      </c>
      <c r="H4956" s="752" t="s">
        <v>8671</v>
      </c>
      <c r="I4956" s="751" t="s">
        <v>9279</v>
      </c>
      <c r="J4956" s="873" t="s">
        <v>9280</v>
      </c>
      <c r="K4956" s="881" t="s">
        <v>9826</v>
      </c>
      <c r="L4956" s="741">
        <v>12</v>
      </c>
      <c r="M4956" s="878">
        <v>72000</v>
      </c>
      <c r="N4956" s="876"/>
      <c r="O4956" s="741">
        <v>6</v>
      </c>
      <c r="P4956" s="716">
        <v>36000</v>
      </c>
      <c r="Q4956" s="774"/>
    </row>
    <row r="4957" spans="1:17" s="770" customFormat="1" ht="24">
      <c r="A4957" s="729" t="s">
        <v>18650</v>
      </c>
      <c r="B4957" s="693" t="s">
        <v>7471</v>
      </c>
      <c r="C4957" s="690" t="s">
        <v>73</v>
      </c>
      <c r="D4957" s="737" t="s">
        <v>8853</v>
      </c>
      <c r="E4957" s="747">
        <v>2000</v>
      </c>
      <c r="F4957" s="703" t="s">
        <v>9827</v>
      </c>
      <c r="G4957" s="706" t="s">
        <v>9828</v>
      </c>
      <c r="H4957" s="706" t="s">
        <v>9729</v>
      </c>
      <c r="I4957" s="751" t="s">
        <v>9279</v>
      </c>
      <c r="J4957" s="873" t="s">
        <v>9364</v>
      </c>
      <c r="K4957" s="881" t="s">
        <v>9829</v>
      </c>
      <c r="L4957" s="741">
        <v>12</v>
      </c>
      <c r="M4957" s="878">
        <v>24000</v>
      </c>
      <c r="N4957" s="876"/>
      <c r="O4957" s="741">
        <v>6</v>
      </c>
      <c r="P4957" s="716">
        <v>12000</v>
      </c>
      <c r="Q4957" s="774"/>
    </row>
    <row r="4958" spans="1:17" s="770" customFormat="1" ht="24">
      <c r="A4958" s="729" t="s">
        <v>18650</v>
      </c>
      <c r="B4958" s="693" t="s">
        <v>7471</v>
      </c>
      <c r="C4958" s="690" t="s">
        <v>73</v>
      </c>
      <c r="D4958" s="737" t="s">
        <v>9830</v>
      </c>
      <c r="E4958" s="747">
        <v>2500</v>
      </c>
      <c r="F4958" s="701" t="s">
        <v>9831</v>
      </c>
      <c r="G4958" s="706" t="s">
        <v>9832</v>
      </c>
      <c r="H4958" s="752" t="s">
        <v>8848</v>
      </c>
      <c r="I4958" s="751" t="s">
        <v>9279</v>
      </c>
      <c r="J4958" s="873" t="s">
        <v>9280</v>
      </c>
      <c r="K4958" s="881" t="s">
        <v>9833</v>
      </c>
      <c r="L4958" s="741">
        <v>12</v>
      </c>
      <c r="M4958" s="857">
        <v>30000</v>
      </c>
      <c r="N4958" s="831"/>
      <c r="O4958" s="741">
        <v>6</v>
      </c>
      <c r="P4958" s="696">
        <v>15000</v>
      </c>
      <c r="Q4958" s="774"/>
    </row>
    <row r="4959" spans="1:17" s="770" customFormat="1" ht="24">
      <c r="A4959" s="729" t="s">
        <v>18650</v>
      </c>
      <c r="B4959" s="693" t="s">
        <v>7471</v>
      </c>
      <c r="C4959" s="690" t="s">
        <v>73</v>
      </c>
      <c r="D4959" s="737" t="s">
        <v>9834</v>
      </c>
      <c r="E4959" s="747">
        <v>3000</v>
      </c>
      <c r="F4959" s="703" t="s">
        <v>9835</v>
      </c>
      <c r="G4959" s="706" t="s">
        <v>9836</v>
      </c>
      <c r="H4959" s="706" t="s">
        <v>888</v>
      </c>
      <c r="I4959" s="751" t="s">
        <v>9279</v>
      </c>
      <c r="J4959" s="873" t="s">
        <v>9280</v>
      </c>
      <c r="K4959" s="881" t="s">
        <v>9837</v>
      </c>
      <c r="L4959" s="741">
        <v>12</v>
      </c>
      <c r="M4959" s="878">
        <v>36000</v>
      </c>
      <c r="N4959" s="876"/>
      <c r="O4959" s="741">
        <v>6</v>
      </c>
      <c r="P4959" s="716">
        <v>18000</v>
      </c>
      <c r="Q4959" s="774"/>
    </row>
    <row r="4960" spans="1:17" s="770" customFormat="1" ht="24">
      <c r="A4960" s="729" t="s">
        <v>18650</v>
      </c>
      <c r="B4960" s="693" t="s">
        <v>7471</v>
      </c>
      <c r="C4960" s="690" t="s">
        <v>73</v>
      </c>
      <c r="D4960" s="737" t="s">
        <v>9599</v>
      </c>
      <c r="E4960" s="747">
        <v>6000</v>
      </c>
      <c r="F4960" s="703" t="s">
        <v>9838</v>
      </c>
      <c r="G4960" s="706" t="s">
        <v>9839</v>
      </c>
      <c r="H4960" s="706" t="s">
        <v>1401</v>
      </c>
      <c r="I4960" s="751" t="s">
        <v>9279</v>
      </c>
      <c r="J4960" s="873" t="s">
        <v>9280</v>
      </c>
      <c r="K4960" s="881" t="s">
        <v>9840</v>
      </c>
      <c r="L4960" s="741">
        <v>12</v>
      </c>
      <c r="M4960" s="878">
        <v>72000</v>
      </c>
      <c r="N4960" s="876"/>
      <c r="O4960" s="741">
        <v>6</v>
      </c>
      <c r="P4960" s="716">
        <v>36000</v>
      </c>
      <c r="Q4960" s="774"/>
    </row>
    <row r="4961" spans="1:17" s="770" customFormat="1" ht="24">
      <c r="A4961" s="729" t="s">
        <v>18650</v>
      </c>
      <c r="B4961" s="693" t="s">
        <v>7471</v>
      </c>
      <c r="C4961" s="690" t="s">
        <v>73</v>
      </c>
      <c r="D4961" s="706" t="s">
        <v>9841</v>
      </c>
      <c r="E4961" s="748">
        <v>4000</v>
      </c>
      <c r="F4961" s="702" t="s">
        <v>9842</v>
      </c>
      <c r="G4961" s="706" t="s">
        <v>9843</v>
      </c>
      <c r="H4961" s="752" t="s">
        <v>8848</v>
      </c>
      <c r="I4961" s="751" t="s">
        <v>9279</v>
      </c>
      <c r="J4961" s="873" t="s">
        <v>9280</v>
      </c>
      <c r="K4961" s="881" t="s">
        <v>9844</v>
      </c>
      <c r="L4961" s="741">
        <v>12</v>
      </c>
      <c r="M4961" s="857">
        <v>48000</v>
      </c>
      <c r="N4961" s="831"/>
      <c r="O4961" s="741">
        <v>6</v>
      </c>
      <c r="P4961" s="696">
        <v>24000</v>
      </c>
      <c r="Q4961" s="774"/>
    </row>
    <row r="4962" spans="1:17" s="770" customFormat="1" ht="24">
      <c r="A4962" s="729" t="s">
        <v>18650</v>
      </c>
      <c r="B4962" s="693" t="s">
        <v>7471</v>
      </c>
      <c r="C4962" s="690" t="s">
        <v>73</v>
      </c>
      <c r="D4962" s="737" t="s">
        <v>9845</v>
      </c>
      <c r="E4962" s="747">
        <v>1800</v>
      </c>
      <c r="F4962" s="701" t="s">
        <v>9846</v>
      </c>
      <c r="G4962" s="706" t="s">
        <v>9847</v>
      </c>
      <c r="H4962" s="753" t="s">
        <v>6678</v>
      </c>
      <c r="I4962" s="751" t="s">
        <v>4117</v>
      </c>
      <c r="J4962" s="873" t="s">
        <v>4117</v>
      </c>
      <c r="K4962" s="881" t="s">
        <v>9848</v>
      </c>
      <c r="L4962" s="741">
        <v>12</v>
      </c>
      <c r="M4962" s="878">
        <v>21600</v>
      </c>
      <c r="N4962" s="876"/>
      <c r="O4962" s="741">
        <v>6</v>
      </c>
      <c r="P4962" s="716">
        <v>10800</v>
      </c>
      <c r="Q4962" s="774"/>
    </row>
    <row r="4963" spans="1:17" s="770" customFormat="1" ht="24">
      <c r="A4963" s="729" t="s">
        <v>18650</v>
      </c>
      <c r="B4963" s="693" t="s">
        <v>7471</v>
      </c>
      <c r="C4963" s="690" t="s">
        <v>73</v>
      </c>
      <c r="D4963" s="706" t="s">
        <v>9849</v>
      </c>
      <c r="E4963" s="748">
        <v>4000</v>
      </c>
      <c r="F4963" s="704" t="s">
        <v>9850</v>
      </c>
      <c r="G4963" s="706" t="s">
        <v>9851</v>
      </c>
      <c r="H4963" s="706" t="s">
        <v>9852</v>
      </c>
      <c r="I4963" s="706" t="s">
        <v>9279</v>
      </c>
      <c r="J4963" s="874" t="s">
        <v>802</v>
      </c>
      <c r="K4963" s="881" t="s">
        <v>9853</v>
      </c>
      <c r="L4963" s="741">
        <v>12</v>
      </c>
      <c r="M4963" s="857">
        <v>48000</v>
      </c>
      <c r="N4963" s="831"/>
      <c r="O4963" s="741">
        <v>6</v>
      </c>
      <c r="P4963" s="696">
        <v>24000</v>
      </c>
      <c r="Q4963" s="774"/>
    </row>
    <row r="4964" spans="1:17" s="770" customFormat="1" ht="24">
      <c r="A4964" s="729" t="s">
        <v>18650</v>
      </c>
      <c r="B4964" s="693" t="s">
        <v>7471</v>
      </c>
      <c r="C4964" s="690" t="s">
        <v>73</v>
      </c>
      <c r="D4964" s="706" t="s">
        <v>9849</v>
      </c>
      <c r="E4964" s="748">
        <v>4000</v>
      </c>
      <c r="F4964" s="704" t="s">
        <v>9854</v>
      </c>
      <c r="G4964" s="706" t="s">
        <v>9855</v>
      </c>
      <c r="H4964" s="706" t="s">
        <v>9641</v>
      </c>
      <c r="I4964" s="706" t="s">
        <v>9279</v>
      </c>
      <c r="J4964" s="874" t="s">
        <v>9280</v>
      </c>
      <c r="K4964" s="881" t="s">
        <v>9856</v>
      </c>
      <c r="L4964" s="741">
        <v>12</v>
      </c>
      <c r="M4964" s="857">
        <v>48000</v>
      </c>
      <c r="N4964" s="831"/>
      <c r="O4964" s="741">
        <v>6</v>
      </c>
      <c r="P4964" s="696">
        <v>24000</v>
      </c>
      <c r="Q4964" s="774"/>
    </row>
    <row r="4965" spans="1:17" s="770" customFormat="1" ht="24">
      <c r="A4965" s="729" t="s">
        <v>18650</v>
      </c>
      <c r="B4965" s="693" t="s">
        <v>7471</v>
      </c>
      <c r="C4965" s="690" t="s">
        <v>73</v>
      </c>
      <c r="D4965" s="737" t="s">
        <v>9857</v>
      </c>
      <c r="E4965" s="747">
        <v>6000</v>
      </c>
      <c r="F4965" s="701" t="s">
        <v>9858</v>
      </c>
      <c r="G4965" s="706" t="s">
        <v>9859</v>
      </c>
      <c r="H4965" s="752" t="s">
        <v>8685</v>
      </c>
      <c r="I4965" s="751" t="s">
        <v>9279</v>
      </c>
      <c r="J4965" s="873" t="s">
        <v>802</v>
      </c>
      <c r="K4965" s="881" t="s">
        <v>9860</v>
      </c>
      <c r="L4965" s="741">
        <v>12</v>
      </c>
      <c r="M4965" s="878">
        <v>72000</v>
      </c>
      <c r="N4965" s="876"/>
      <c r="O4965" s="741">
        <v>6</v>
      </c>
      <c r="P4965" s="716">
        <v>36000</v>
      </c>
      <c r="Q4965" s="774"/>
    </row>
    <row r="4966" spans="1:17" s="770" customFormat="1" ht="24">
      <c r="A4966" s="729" t="s">
        <v>18650</v>
      </c>
      <c r="B4966" s="693" t="s">
        <v>7471</v>
      </c>
      <c r="C4966" s="690" t="s">
        <v>73</v>
      </c>
      <c r="D4966" s="706" t="s">
        <v>9861</v>
      </c>
      <c r="E4966" s="748">
        <v>7000</v>
      </c>
      <c r="F4966" s="704" t="s">
        <v>9862</v>
      </c>
      <c r="G4966" s="706" t="s">
        <v>9863</v>
      </c>
      <c r="H4966" s="706" t="s">
        <v>2002</v>
      </c>
      <c r="I4966" s="751" t="s">
        <v>9279</v>
      </c>
      <c r="J4966" s="873" t="s">
        <v>921</v>
      </c>
      <c r="K4966" s="881" t="s">
        <v>9864</v>
      </c>
      <c r="L4966" s="741">
        <v>12</v>
      </c>
      <c r="M4966" s="857">
        <v>84000</v>
      </c>
      <c r="N4966" s="831"/>
      <c r="O4966" s="741">
        <v>6</v>
      </c>
      <c r="P4966" s="696">
        <v>42000</v>
      </c>
      <c r="Q4966" s="774"/>
    </row>
    <row r="4967" spans="1:17" s="770" customFormat="1" ht="24">
      <c r="A4967" s="729" t="s">
        <v>18650</v>
      </c>
      <c r="B4967" s="693" t="s">
        <v>7471</v>
      </c>
      <c r="C4967" s="690" t="s">
        <v>73</v>
      </c>
      <c r="D4967" s="737" t="s">
        <v>9404</v>
      </c>
      <c r="E4967" s="747">
        <v>3000</v>
      </c>
      <c r="F4967" s="701" t="s">
        <v>9865</v>
      </c>
      <c r="G4967" s="706" t="s">
        <v>9866</v>
      </c>
      <c r="H4967" s="752" t="s">
        <v>1119</v>
      </c>
      <c r="I4967" s="751" t="s">
        <v>9279</v>
      </c>
      <c r="J4967" s="873" t="s">
        <v>9280</v>
      </c>
      <c r="K4967" s="881" t="s">
        <v>9867</v>
      </c>
      <c r="L4967" s="741">
        <v>12</v>
      </c>
      <c r="M4967" s="878">
        <v>36000</v>
      </c>
      <c r="N4967" s="876"/>
      <c r="O4967" s="741">
        <v>6</v>
      </c>
      <c r="P4967" s="716">
        <v>18000</v>
      </c>
      <c r="Q4967" s="774"/>
    </row>
    <row r="4968" spans="1:17" s="770" customFormat="1" ht="24">
      <c r="A4968" s="729" t="s">
        <v>18650</v>
      </c>
      <c r="B4968" s="693" t="s">
        <v>7471</v>
      </c>
      <c r="C4968" s="690" t="s">
        <v>73</v>
      </c>
      <c r="D4968" s="706" t="s">
        <v>9861</v>
      </c>
      <c r="E4968" s="748">
        <v>7000</v>
      </c>
      <c r="F4968" s="704" t="s">
        <v>9868</v>
      </c>
      <c r="G4968" s="706" t="s">
        <v>9869</v>
      </c>
      <c r="H4968" s="706" t="s">
        <v>9613</v>
      </c>
      <c r="I4968" s="751" t="s">
        <v>9279</v>
      </c>
      <c r="J4968" s="873" t="s">
        <v>802</v>
      </c>
      <c r="K4968" s="881" t="s">
        <v>9870</v>
      </c>
      <c r="L4968" s="741">
        <v>12</v>
      </c>
      <c r="M4968" s="857">
        <v>84000</v>
      </c>
      <c r="N4968" s="831"/>
      <c r="O4968" s="741">
        <v>6</v>
      </c>
      <c r="P4968" s="696">
        <v>42000</v>
      </c>
      <c r="Q4968" s="774"/>
    </row>
    <row r="4969" spans="1:17" s="770" customFormat="1" ht="24">
      <c r="A4969" s="729" t="s">
        <v>18650</v>
      </c>
      <c r="B4969" s="693" t="s">
        <v>7471</v>
      </c>
      <c r="C4969" s="690" t="s">
        <v>73</v>
      </c>
      <c r="D4969" s="706" t="s">
        <v>9480</v>
      </c>
      <c r="E4969" s="748">
        <v>3500</v>
      </c>
      <c r="F4969" s="702" t="s">
        <v>9871</v>
      </c>
      <c r="G4969" s="706" t="s">
        <v>9872</v>
      </c>
      <c r="H4969" s="752" t="s">
        <v>1119</v>
      </c>
      <c r="I4969" s="751" t="s">
        <v>9279</v>
      </c>
      <c r="J4969" s="873" t="s">
        <v>9280</v>
      </c>
      <c r="K4969" s="881" t="s">
        <v>9873</v>
      </c>
      <c r="L4969" s="741">
        <v>12</v>
      </c>
      <c r="M4969" s="857">
        <v>42000</v>
      </c>
      <c r="N4969" s="831"/>
      <c r="O4969" s="741">
        <v>6</v>
      </c>
      <c r="P4969" s="696">
        <v>21000</v>
      </c>
      <c r="Q4969" s="774"/>
    </row>
    <row r="4970" spans="1:17" s="770" customFormat="1" ht="36">
      <c r="A4970" s="729" t="s">
        <v>18650</v>
      </c>
      <c r="B4970" s="693" t="s">
        <v>7471</v>
      </c>
      <c r="C4970" s="690" t="s">
        <v>73</v>
      </c>
      <c r="D4970" s="706" t="s">
        <v>9874</v>
      </c>
      <c r="E4970" s="748">
        <v>7000</v>
      </c>
      <c r="F4970" s="721" t="s">
        <v>9875</v>
      </c>
      <c r="G4970" s="706" t="s">
        <v>9876</v>
      </c>
      <c r="H4970" s="706" t="s">
        <v>9877</v>
      </c>
      <c r="I4970" s="706" t="s">
        <v>9279</v>
      </c>
      <c r="J4970" s="874" t="s">
        <v>9280</v>
      </c>
      <c r="K4970" s="881" t="s">
        <v>9878</v>
      </c>
      <c r="L4970" s="741"/>
      <c r="M4970" s="857"/>
      <c r="N4970" s="831"/>
      <c r="O4970" s="741">
        <v>6</v>
      </c>
      <c r="P4970" s="696">
        <v>42000</v>
      </c>
      <c r="Q4970" s="774"/>
    </row>
    <row r="4971" spans="1:17" s="770" customFormat="1" ht="24">
      <c r="A4971" s="729" t="s">
        <v>18650</v>
      </c>
      <c r="B4971" s="693" t="s">
        <v>7471</v>
      </c>
      <c r="C4971" s="690" t="s">
        <v>73</v>
      </c>
      <c r="D4971" s="706" t="s">
        <v>9879</v>
      </c>
      <c r="E4971" s="748">
        <v>4000</v>
      </c>
      <c r="F4971" s="704" t="s">
        <v>9880</v>
      </c>
      <c r="G4971" s="706" t="s">
        <v>9881</v>
      </c>
      <c r="H4971" s="706" t="s">
        <v>9590</v>
      </c>
      <c r="I4971" s="751" t="s">
        <v>9279</v>
      </c>
      <c r="J4971" s="873" t="s">
        <v>9280</v>
      </c>
      <c r="K4971" s="881" t="s">
        <v>9882</v>
      </c>
      <c r="L4971" s="741">
        <v>12</v>
      </c>
      <c r="M4971" s="857">
        <v>48000</v>
      </c>
      <c r="N4971" s="831"/>
      <c r="O4971" s="741">
        <v>6</v>
      </c>
      <c r="P4971" s="696">
        <v>24000</v>
      </c>
      <c r="Q4971" s="774"/>
    </row>
    <row r="4972" spans="1:17" s="770" customFormat="1" ht="24">
      <c r="A4972" s="729" t="s">
        <v>18650</v>
      </c>
      <c r="B4972" s="693" t="s">
        <v>7471</v>
      </c>
      <c r="C4972" s="690" t="s">
        <v>73</v>
      </c>
      <c r="D4972" s="737" t="s">
        <v>9883</v>
      </c>
      <c r="E4972" s="747">
        <v>3500</v>
      </c>
      <c r="F4972" s="701" t="s">
        <v>9884</v>
      </c>
      <c r="G4972" s="752" t="s">
        <v>9885</v>
      </c>
      <c r="H4972" s="752" t="s">
        <v>5617</v>
      </c>
      <c r="I4972" s="751" t="s">
        <v>9279</v>
      </c>
      <c r="J4972" s="873" t="s">
        <v>802</v>
      </c>
      <c r="K4972" s="881" t="s">
        <v>9886</v>
      </c>
      <c r="L4972" s="741">
        <v>12</v>
      </c>
      <c r="M4972" s="878">
        <v>42000</v>
      </c>
      <c r="N4972" s="876"/>
      <c r="O4972" s="741">
        <v>6</v>
      </c>
      <c r="P4972" s="716">
        <v>21000</v>
      </c>
      <c r="Q4972" s="774"/>
    </row>
    <row r="4973" spans="1:17" s="770" customFormat="1" ht="48">
      <c r="A4973" s="729" t="s">
        <v>18650</v>
      </c>
      <c r="B4973" s="693" t="s">
        <v>7471</v>
      </c>
      <c r="C4973" s="690" t="s">
        <v>73</v>
      </c>
      <c r="D4973" s="706" t="s">
        <v>9887</v>
      </c>
      <c r="E4973" s="748">
        <v>2500</v>
      </c>
      <c r="F4973" s="721" t="s">
        <v>9888</v>
      </c>
      <c r="G4973" s="706" t="s">
        <v>9889</v>
      </c>
      <c r="H4973" s="706" t="s">
        <v>9890</v>
      </c>
      <c r="I4973" s="706" t="s">
        <v>4118</v>
      </c>
      <c r="J4973" s="874" t="s">
        <v>782</v>
      </c>
      <c r="K4973" s="881" t="s">
        <v>9891</v>
      </c>
      <c r="L4973" s="741"/>
      <c r="M4973" s="857"/>
      <c r="N4973" s="831"/>
      <c r="O4973" s="741">
        <v>6</v>
      </c>
      <c r="P4973" s="696">
        <v>15000</v>
      </c>
      <c r="Q4973" s="774"/>
    </row>
    <row r="4974" spans="1:17" s="770" customFormat="1" ht="24">
      <c r="A4974" s="729" t="s">
        <v>18650</v>
      </c>
      <c r="B4974" s="693" t="s">
        <v>7471</v>
      </c>
      <c r="C4974" s="690" t="s">
        <v>73</v>
      </c>
      <c r="D4974" s="706" t="s">
        <v>9606</v>
      </c>
      <c r="E4974" s="748">
        <v>6000</v>
      </c>
      <c r="F4974" s="704" t="s">
        <v>9892</v>
      </c>
      <c r="G4974" s="706" t="s">
        <v>9893</v>
      </c>
      <c r="H4974" s="706" t="s">
        <v>9590</v>
      </c>
      <c r="I4974" s="706" t="s">
        <v>9279</v>
      </c>
      <c r="J4974" s="874" t="s">
        <v>802</v>
      </c>
      <c r="K4974" s="881" t="s">
        <v>9894</v>
      </c>
      <c r="L4974" s="741">
        <v>12</v>
      </c>
      <c r="M4974" s="857">
        <v>72000</v>
      </c>
      <c r="N4974" s="831"/>
      <c r="O4974" s="741">
        <v>6</v>
      </c>
      <c r="P4974" s="696">
        <v>36000</v>
      </c>
      <c r="Q4974" s="774"/>
    </row>
    <row r="4975" spans="1:17" s="770" customFormat="1" ht="24">
      <c r="A4975" s="729" t="s">
        <v>18650</v>
      </c>
      <c r="B4975" s="693" t="s">
        <v>7471</v>
      </c>
      <c r="C4975" s="690" t="s">
        <v>73</v>
      </c>
      <c r="D4975" s="706" t="s">
        <v>9895</v>
      </c>
      <c r="E4975" s="748">
        <v>12000</v>
      </c>
      <c r="F4975" s="702" t="s">
        <v>9896</v>
      </c>
      <c r="G4975" s="752" t="s">
        <v>9897</v>
      </c>
      <c r="H4975" s="752" t="s">
        <v>8848</v>
      </c>
      <c r="I4975" s="751" t="s">
        <v>9279</v>
      </c>
      <c r="J4975" s="873" t="s">
        <v>9280</v>
      </c>
      <c r="K4975" s="881" t="s">
        <v>9898</v>
      </c>
      <c r="L4975" s="741">
        <v>12</v>
      </c>
      <c r="M4975" s="857">
        <v>144000</v>
      </c>
      <c r="N4975" s="831"/>
      <c r="O4975" s="741">
        <v>6</v>
      </c>
      <c r="P4975" s="696">
        <v>72000</v>
      </c>
      <c r="Q4975" s="774"/>
    </row>
    <row r="4976" spans="1:17" s="770" customFormat="1" ht="24">
      <c r="A4976" s="729" t="s">
        <v>18650</v>
      </c>
      <c r="B4976" s="693" t="s">
        <v>7471</v>
      </c>
      <c r="C4976" s="690" t="s">
        <v>73</v>
      </c>
      <c r="D4976" s="706" t="s">
        <v>9899</v>
      </c>
      <c r="E4976" s="748">
        <v>8000</v>
      </c>
      <c r="F4976" s="721" t="s">
        <v>9900</v>
      </c>
      <c r="G4976" s="706" t="s">
        <v>9901</v>
      </c>
      <c r="H4976" s="706" t="s">
        <v>1119</v>
      </c>
      <c r="I4976" s="706" t="s">
        <v>9279</v>
      </c>
      <c r="J4976" s="874" t="s">
        <v>9280</v>
      </c>
      <c r="K4976" s="881" t="s">
        <v>9902</v>
      </c>
      <c r="L4976" s="741"/>
      <c r="M4976" s="857"/>
      <c r="N4976" s="831"/>
      <c r="O4976" s="741">
        <v>6</v>
      </c>
      <c r="P4976" s="696">
        <v>48000</v>
      </c>
      <c r="Q4976" s="774"/>
    </row>
    <row r="4977" spans="1:17" s="770" customFormat="1" ht="24">
      <c r="A4977" s="729" t="s">
        <v>18650</v>
      </c>
      <c r="B4977" s="693" t="s">
        <v>7471</v>
      </c>
      <c r="C4977" s="690" t="s">
        <v>73</v>
      </c>
      <c r="D4977" s="737" t="s">
        <v>7109</v>
      </c>
      <c r="E4977" s="747">
        <v>5000</v>
      </c>
      <c r="F4977" s="703" t="s">
        <v>9903</v>
      </c>
      <c r="G4977" s="706" t="s">
        <v>9904</v>
      </c>
      <c r="H4977" s="706" t="s">
        <v>1248</v>
      </c>
      <c r="I4977" s="751" t="s">
        <v>9279</v>
      </c>
      <c r="J4977" s="873" t="s">
        <v>9280</v>
      </c>
      <c r="K4977" s="881" t="s">
        <v>9905</v>
      </c>
      <c r="L4977" s="741">
        <v>12</v>
      </c>
      <c r="M4977" s="857">
        <v>60000</v>
      </c>
      <c r="N4977" s="831"/>
      <c r="O4977" s="741">
        <v>6</v>
      </c>
      <c r="P4977" s="696">
        <v>30000</v>
      </c>
      <c r="Q4977" s="774"/>
    </row>
    <row r="4978" spans="1:17" s="770" customFormat="1" ht="36">
      <c r="A4978" s="729" t="s">
        <v>18650</v>
      </c>
      <c r="B4978" s="693" t="s">
        <v>7471</v>
      </c>
      <c r="C4978" s="690" t="s">
        <v>73</v>
      </c>
      <c r="D4978" s="737" t="s">
        <v>9906</v>
      </c>
      <c r="E4978" s="747">
        <v>7000</v>
      </c>
      <c r="F4978" s="703" t="s">
        <v>9907</v>
      </c>
      <c r="G4978" s="706" t="s">
        <v>9908</v>
      </c>
      <c r="H4978" s="706" t="s">
        <v>9173</v>
      </c>
      <c r="I4978" s="751" t="s">
        <v>9279</v>
      </c>
      <c r="J4978" s="873" t="s">
        <v>9280</v>
      </c>
      <c r="K4978" s="881" t="s">
        <v>9909</v>
      </c>
      <c r="L4978" s="741">
        <v>12</v>
      </c>
      <c r="M4978" s="878">
        <v>84000</v>
      </c>
      <c r="N4978" s="876"/>
      <c r="O4978" s="741">
        <v>6</v>
      </c>
      <c r="P4978" s="716">
        <v>42000</v>
      </c>
      <c r="Q4978" s="774"/>
    </row>
    <row r="4979" spans="1:17" s="770" customFormat="1" ht="24">
      <c r="A4979" s="729" t="s">
        <v>18650</v>
      </c>
      <c r="B4979" s="693" t="s">
        <v>7471</v>
      </c>
      <c r="C4979" s="690" t="s">
        <v>73</v>
      </c>
      <c r="D4979" s="737" t="s">
        <v>9515</v>
      </c>
      <c r="E4979" s="747">
        <v>6000</v>
      </c>
      <c r="F4979" s="703" t="s">
        <v>9910</v>
      </c>
      <c r="G4979" s="706" t="s">
        <v>9911</v>
      </c>
      <c r="H4979" s="706" t="s">
        <v>1119</v>
      </c>
      <c r="I4979" s="706" t="s">
        <v>9279</v>
      </c>
      <c r="J4979" s="874" t="s">
        <v>9280</v>
      </c>
      <c r="K4979" s="881" t="s">
        <v>9912</v>
      </c>
      <c r="L4979" s="741">
        <v>12</v>
      </c>
      <c r="M4979" s="878">
        <v>72000</v>
      </c>
      <c r="N4979" s="876"/>
      <c r="O4979" s="741">
        <v>6</v>
      </c>
      <c r="P4979" s="716">
        <v>36000</v>
      </c>
      <c r="Q4979" s="774"/>
    </row>
    <row r="4980" spans="1:17" s="770" customFormat="1" ht="24">
      <c r="A4980" s="729" t="s">
        <v>18650</v>
      </c>
      <c r="B4980" s="693" t="s">
        <v>7471</v>
      </c>
      <c r="C4980" s="690" t="s">
        <v>73</v>
      </c>
      <c r="D4980" s="737" t="s">
        <v>4197</v>
      </c>
      <c r="E4980" s="747">
        <v>8000</v>
      </c>
      <c r="F4980" s="703" t="s">
        <v>9913</v>
      </c>
      <c r="G4980" s="706" t="s">
        <v>9914</v>
      </c>
      <c r="H4980" s="706" t="s">
        <v>1119</v>
      </c>
      <c r="I4980" s="751" t="s">
        <v>9279</v>
      </c>
      <c r="J4980" s="873" t="s">
        <v>9280</v>
      </c>
      <c r="K4980" s="881" t="s">
        <v>9915</v>
      </c>
      <c r="L4980" s="741">
        <v>12</v>
      </c>
      <c r="M4980" s="878">
        <v>96000</v>
      </c>
      <c r="N4980" s="876"/>
      <c r="O4980" s="741">
        <v>6</v>
      </c>
      <c r="P4980" s="716">
        <v>48000</v>
      </c>
      <c r="Q4980" s="774"/>
    </row>
    <row r="4981" spans="1:17" s="770" customFormat="1" ht="24">
      <c r="A4981" s="729" t="s">
        <v>18650</v>
      </c>
      <c r="B4981" s="693" t="s">
        <v>7471</v>
      </c>
      <c r="C4981" s="690" t="s">
        <v>73</v>
      </c>
      <c r="D4981" s="737" t="s">
        <v>9446</v>
      </c>
      <c r="E4981" s="747">
        <v>7000</v>
      </c>
      <c r="F4981" s="701" t="s">
        <v>9916</v>
      </c>
      <c r="G4981" s="752" t="s">
        <v>9917</v>
      </c>
      <c r="H4981" s="753" t="s">
        <v>1119</v>
      </c>
      <c r="I4981" s="751" t="s">
        <v>9279</v>
      </c>
      <c r="J4981" s="873" t="s">
        <v>9280</v>
      </c>
      <c r="K4981" s="881" t="s">
        <v>9918</v>
      </c>
      <c r="L4981" s="741">
        <v>12</v>
      </c>
      <c r="M4981" s="878">
        <v>84000</v>
      </c>
      <c r="N4981" s="876"/>
      <c r="O4981" s="741">
        <v>6</v>
      </c>
      <c r="P4981" s="716">
        <v>42000</v>
      </c>
      <c r="Q4981" s="774"/>
    </row>
    <row r="4982" spans="1:17" s="770" customFormat="1" ht="24">
      <c r="A4982" s="729" t="s">
        <v>18650</v>
      </c>
      <c r="B4982" s="693" t="s">
        <v>7471</v>
      </c>
      <c r="C4982" s="690" t="s">
        <v>73</v>
      </c>
      <c r="D4982" s="737" t="s">
        <v>9919</v>
      </c>
      <c r="E4982" s="747">
        <v>6000</v>
      </c>
      <c r="F4982" s="703" t="s">
        <v>9920</v>
      </c>
      <c r="G4982" s="706" t="s">
        <v>9921</v>
      </c>
      <c r="H4982" s="706" t="s">
        <v>8848</v>
      </c>
      <c r="I4982" s="706" t="s">
        <v>9279</v>
      </c>
      <c r="J4982" s="874" t="s">
        <v>9280</v>
      </c>
      <c r="K4982" s="881" t="s">
        <v>9922</v>
      </c>
      <c r="L4982" s="741">
        <v>12</v>
      </c>
      <c r="M4982" s="857">
        <v>72000</v>
      </c>
      <c r="N4982" s="831"/>
      <c r="O4982" s="741">
        <v>6</v>
      </c>
      <c r="P4982" s="696">
        <v>36000</v>
      </c>
      <c r="Q4982" s="774"/>
    </row>
    <row r="4983" spans="1:17" s="770" customFormat="1" ht="24">
      <c r="A4983" s="729" t="s">
        <v>18650</v>
      </c>
      <c r="B4983" s="693" t="s">
        <v>7471</v>
      </c>
      <c r="C4983" s="690" t="s">
        <v>73</v>
      </c>
      <c r="D4983" s="737" t="s">
        <v>4250</v>
      </c>
      <c r="E4983" s="747">
        <v>6000</v>
      </c>
      <c r="F4983" s="701" t="s">
        <v>9923</v>
      </c>
      <c r="G4983" s="752" t="s">
        <v>9924</v>
      </c>
      <c r="H4983" s="753" t="s">
        <v>956</v>
      </c>
      <c r="I4983" s="751" t="s">
        <v>9279</v>
      </c>
      <c r="J4983" s="873" t="s">
        <v>9280</v>
      </c>
      <c r="K4983" s="881" t="s">
        <v>9925</v>
      </c>
      <c r="L4983" s="741">
        <v>12</v>
      </c>
      <c r="M4983" s="878">
        <v>72000</v>
      </c>
      <c r="N4983" s="876"/>
      <c r="O4983" s="741">
        <v>6</v>
      </c>
      <c r="P4983" s="716">
        <v>36000</v>
      </c>
      <c r="Q4983" s="774"/>
    </row>
    <row r="4984" spans="1:17" s="770" customFormat="1" ht="24">
      <c r="A4984" s="729" t="s">
        <v>18650</v>
      </c>
      <c r="B4984" s="693" t="s">
        <v>7471</v>
      </c>
      <c r="C4984" s="690" t="s">
        <v>73</v>
      </c>
      <c r="D4984" s="706" t="s">
        <v>9926</v>
      </c>
      <c r="E4984" s="748">
        <v>6000</v>
      </c>
      <c r="F4984" s="704" t="s">
        <v>9927</v>
      </c>
      <c r="G4984" s="706" t="s">
        <v>9928</v>
      </c>
      <c r="H4984" s="706" t="s">
        <v>9087</v>
      </c>
      <c r="I4984" s="706" t="s">
        <v>9279</v>
      </c>
      <c r="J4984" s="874" t="s">
        <v>802</v>
      </c>
      <c r="K4984" s="881" t="s">
        <v>9929</v>
      </c>
      <c r="L4984" s="741">
        <v>12</v>
      </c>
      <c r="M4984" s="857">
        <v>72000</v>
      </c>
      <c r="N4984" s="831"/>
      <c r="O4984" s="741">
        <v>6</v>
      </c>
      <c r="P4984" s="696">
        <v>36000</v>
      </c>
      <c r="Q4984" s="774"/>
    </row>
    <row r="4985" spans="1:17" s="770" customFormat="1" ht="24">
      <c r="A4985" s="729" t="s">
        <v>18650</v>
      </c>
      <c r="B4985" s="693" t="s">
        <v>7471</v>
      </c>
      <c r="C4985" s="690" t="s">
        <v>73</v>
      </c>
      <c r="D4985" s="737" t="s">
        <v>9658</v>
      </c>
      <c r="E4985" s="747">
        <v>6000</v>
      </c>
      <c r="F4985" s="701" t="s">
        <v>9930</v>
      </c>
      <c r="G4985" s="752" t="s">
        <v>9931</v>
      </c>
      <c r="H4985" s="753" t="s">
        <v>888</v>
      </c>
      <c r="I4985" s="751" t="s">
        <v>9279</v>
      </c>
      <c r="J4985" s="873" t="s">
        <v>9280</v>
      </c>
      <c r="K4985" s="881" t="s">
        <v>9932</v>
      </c>
      <c r="L4985" s="741">
        <v>12</v>
      </c>
      <c r="M4985" s="878">
        <v>72000</v>
      </c>
      <c r="N4985" s="876"/>
      <c r="O4985" s="741">
        <v>6</v>
      </c>
      <c r="P4985" s="716">
        <v>36000</v>
      </c>
      <c r="Q4985" s="774"/>
    </row>
    <row r="4986" spans="1:17" s="770" customFormat="1" ht="24">
      <c r="A4986" s="729" t="s">
        <v>18650</v>
      </c>
      <c r="B4986" s="693" t="s">
        <v>7471</v>
      </c>
      <c r="C4986" s="690" t="s">
        <v>73</v>
      </c>
      <c r="D4986" s="737" t="s">
        <v>9933</v>
      </c>
      <c r="E4986" s="747">
        <v>5000</v>
      </c>
      <c r="F4986" s="703" t="s">
        <v>9934</v>
      </c>
      <c r="G4986" s="706" t="s">
        <v>9935</v>
      </c>
      <c r="H4986" s="706" t="s">
        <v>7198</v>
      </c>
      <c r="I4986" s="751" t="s">
        <v>9279</v>
      </c>
      <c r="J4986" s="873" t="s">
        <v>9280</v>
      </c>
      <c r="K4986" s="881" t="s">
        <v>9936</v>
      </c>
      <c r="L4986" s="741">
        <v>12</v>
      </c>
      <c r="M4986" s="857">
        <v>60000</v>
      </c>
      <c r="N4986" s="831"/>
      <c r="O4986" s="741">
        <v>6</v>
      </c>
      <c r="P4986" s="720">
        <v>30000</v>
      </c>
      <c r="Q4986" s="774"/>
    </row>
    <row r="4987" spans="1:17" s="770" customFormat="1" ht="24">
      <c r="A4987" s="729" t="s">
        <v>18650</v>
      </c>
      <c r="B4987" s="693" t="s">
        <v>7471</v>
      </c>
      <c r="C4987" s="690" t="s">
        <v>73</v>
      </c>
      <c r="D4987" s="737" t="s">
        <v>9599</v>
      </c>
      <c r="E4987" s="747">
        <v>6000</v>
      </c>
      <c r="F4987" s="703" t="s">
        <v>9937</v>
      </c>
      <c r="G4987" s="706" t="s">
        <v>9938</v>
      </c>
      <c r="H4987" s="706" t="s">
        <v>1401</v>
      </c>
      <c r="I4987" s="751" t="s">
        <v>9279</v>
      </c>
      <c r="J4987" s="873" t="s">
        <v>9280</v>
      </c>
      <c r="K4987" s="881" t="s">
        <v>9939</v>
      </c>
      <c r="L4987" s="741">
        <v>12</v>
      </c>
      <c r="M4987" s="878">
        <v>72000</v>
      </c>
      <c r="N4987" s="876"/>
      <c r="O4987" s="741">
        <v>6</v>
      </c>
      <c r="P4987" s="716">
        <v>36000</v>
      </c>
      <c r="Q4987" s="774"/>
    </row>
    <row r="4988" spans="1:17" s="770" customFormat="1" ht="24">
      <c r="A4988" s="729" t="s">
        <v>18650</v>
      </c>
      <c r="B4988" s="693" t="s">
        <v>7471</v>
      </c>
      <c r="C4988" s="690" t="s">
        <v>73</v>
      </c>
      <c r="D4988" s="737" t="s">
        <v>9940</v>
      </c>
      <c r="E4988" s="747">
        <v>6000</v>
      </c>
      <c r="F4988" s="701" t="s">
        <v>9941</v>
      </c>
      <c r="G4988" s="706" t="s">
        <v>9942</v>
      </c>
      <c r="H4988" s="752" t="s">
        <v>5617</v>
      </c>
      <c r="I4988" s="751" t="s">
        <v>9279</v>
      </c>
      <c r="J4988" s="873" t="s">
        <v>802</v>
      </c>
      <c r="K4988" s="881" t="s">
        <v>9943</v>
      </c>
      <c r="L4988" s="741">
        <v>12</v>
      </c>
      <c r="M4988" s="857">
        <v>72000</v>
      </c>
      <c r="N4988" s="831"/>
      <c r="O4988" s="741">
        <v>6</v>
      </c>
      <c r="P4988" s="696">
        <v>36000</v>
      </c>
      <c r="Q4988" s="774"/>
    </row>
    <row r="4989" spans="1:17" s="770" customFormat="1" ht="24">
      <c r="A4989" s="729" t="s">
        <v>18650</v>
      </c>
      <c r="B4989" s="693" t="s">
        <v>7471</v>
      </c>
      <c r="C4989" s="690" t="s">
        <v>73</v>
      </c>
      <c r="D4989" s="737" t="s">
        <v>9446</v>
      </c>
      <c r="E4989" s="747">
        <v>7000</v>
      </c>
      <c r="F4989" s="703" t="s">
        <v>9944</v>
      </c>
      <c r="G4989" s="706" t="s">
        <v>9945</v>
      </c>
      <c r="H4989" s="706" t="s">
        <v>1119</v>
      </c>
      <c r="I4989" s="751" t="s">
        <v>9279</v>
      </c>
      <c r="J4989" s="873" t="s">
        <v>9280</v>
      </c>
      <c r="K4989" s="881" t="s">
        <v>9946</v>
      </c>
      <c r="L4989" s="741">
        <v>12</v>
      </c>
      <c r="M4989" s="878">
        <v>84000</v>
      </c>
      <c r="N4989" s="876"/>
      <c r="O4989" s="741">
        <v>6</v>
      </c>
      <c r="P4989" s="716">
        <v>42000</v>
      </c>
      <c r="Q4989" s="774"/>
    </row>
    <row r="4990" spans="1:17" s="770" customFormat="1" ht="24">
      <c r="A4990" s="729" t="s">
        <v>18650</v>
      </c>
      <c r="B4990" s="693" t="s">
        <v>7471</v>
      </c>
      <c r="C4990" s="690" t="s">
        <v>73</v>
      </c>
      <c r="D4990" s="737" t="s">
        <v>4114</v>
      </c>
      <c r="E4990" s="747">
        <v>3000</v>
      </c>
      <c r="F4990" s="701" t="s">
        <v>9947</v>
      </c>
      <c r="G4990" s="706" t="s">
        <v>9948</v>
      </c>
      <c r="H4990" s="752" t="s">
        <v>5617</v>
      </c>
      <c r="I4990" s="751" t="s">
        <v>9279</v>
      </c>
      <c r="J4990" s="873" t="s">
        <v>802</v>
      </c>
      <c r="K4990" s="881" t="s">
        <v>9949</v>
      </c>
      <c r="L4990" s="741">
        <v>12</v>
      </c>
      <c r="M4990" s="857">
        <v>36000</v>
      </c>
      <c r="N4990" s="831"/>
      <c r="O4990" s="741">
        <v>6</v>
      </c>
      <c r="P4990" s="696">
        <v>18000</v>
      </c>
      <c r="Q4990" s="774"/>
    </row>
    <row r="4991" spans="1:17" s="770" customFormat="1" ht="24">
      <c r="A4991" s="729" t="s">
        <v>18650</v>
      </c>
      <c r="B4991" s="693" t="s">
        <v>7471</v>
      </c>
      <c r="C4991" s="690" t="s">
        <v>73</v>
      </c>
      <c r="D4991" s="737" t="s">
        <v>9950</v>
      </c>
      <c r="E4991" s="747">
        <v>7000</v>
      </c>
      <c r="F4991" s="703" t="s">
        <v>9951</v>
      </c>
      <c r="G4991" s="706" t="s">
        <v>9952</v>
      </c>
      <c r="H4991" s="706" t="s">
        <v>8671</v>
      </c>
      <c r="I4991" s="751" t="s">
        <v>9279</v>
      </c>
      <c r="J4991" s="873" t="s">
        <v>921</v>
      </c>
      <c r="K4991" s="881" t="s">
        <v>9953</v>
      </c>
      <c r="L4991" s="741">
        <v>12</v>
      </c>
      <c r="M4991" s="857">
        <v>84000</v>
      </c>
      <c r="N4991" s="831"/>
      <c r="O4991" s="741">
        <v>6</v>
      </c>
      <c r="P4991" s="720">
        <v>42000</v>
      </c>
      <c r="Q4991" s="774"/>
    </row>
    <row r="4992" spans="1:17" s="770" customFormat="1" ht="36">
      <c r="A4992" s="729" t="s">
        <v>18650</v>
      </c>
      <c r="B4992" s="693" t="s">
        <v>7471</v>
      </c>
      <c r="C4992" s="690" t="s">
        <v>73</v>
      </c>
      <c r="D4992" s="706" t="s">
        <v>9954</v>
      </c>
      <c r="E4992" s="748">
        <v>7000</v>
      </c>
      <c r="F4992" s="704" t="s">
        <v>9955</v>
      </c>
      <c r="G4992" s="706" t="s">
        <v>9956</v>
      </c>
      <c r="H4992" s="706" t="s">
        <v>8848</v>
      </c>
      <c r="I4992" s="751" t="s">
        <v>9279</v>
      </c>
      <c r="J4992" s="873" t="s">
        <v>9280</v>
      </c>
      <c r="K4992" s="881" t="s">
        <v>9957</v>
      </c>
      <c r="L4992" s="741">
        <v>12</v>
      </c>
      <c r="M4992" s="857">
        <v>84000</v>
      </c>
      <c r="N4992" s="831"/>
      <c r="O4992" s="741">
        <v>6</v>
      </c>
      <c r="P4992" s="720">
        <v>42000</v>
      </c>
      <c r="Q4992" s="774"/>
    </row>
    <row r="4993" spans="1:17" s="770" customFormat="1" ht="24">
      <c r="A4993" s="729" t="s">
        <v>18650</v>
      </c>
      <c r="B4993" s="693" t="s">
        <v>7471</v>
      </c>
      <c r="C4993" s="690" t="s">
        <v>73</v>
      </c>
      <c r="D4993" s="706" t="s">
        <v>9958</v>
      </c>
      <c r="E4993" s="748">
        <v>6000</v>
      </c>
      <c r="F4993" s="704" t="s">
        <v>9959</v>
      </c>
      <c r="G4993" s="706" t="s">
        <v>9960</v>
      </c>
      <c r="H4993" s="706" t="s">
        <v>4367</v>
      </c>
      <c r="I4993" s="706" t="s">
        <v>9279</v>
      </c>
      <c r="J4993" s="874" t="s">
        <v>9280</v>
      </c>
      <c r="K4993" s="881" t="s">
        <v>9961</v>
      </c>
      <c r="L4993" s="741">
        <v>12</v>
      </c>
      <c r="M4993" s="857">
        <v>72000</v>
      </c>
      <c r="N4993" s="831"/>
      <c r="O4993" s="741">
        <v>6</v>
      </c>
      <c r="P4993" s="696">
        <v>36000</v>
      </c>
      <c r="Q4993" s="774"/>
    </row>
    <row r="4994" spans="1:17" s="770" customFormat="1" ht="24">
      <c r="A4994" s="729" t="s">
        <v>18650</v>
      </c>
      <c r="B4994" s="693" t="s">
        <v>7471</v>
      </c>
      <c r="C4994" s="690" t="s">
        <v>73</v>
      </c>
      <c r="D4994" s="737" t="s">
        <v>9962</v>
      </c>
      <c r="E4994" s="747">
        <v>3500</v>
      </c>
      <c r="F4994" s="703" t="s">
        <v>9963</v>
      </c>
      <c r="G4994" s="706" t="s">
        <v>9964</v>
      </c>
      <c r="H4994" s="706" t="s">
        <v>3913</v>
      </c>
      <c r="I4994" s="751" t="s">
        <v>4117</v>
      </c>
      <c r="J4994" s="873" t="s">
        <v>4117</v>
      </c>
      <c r="K4994" s="881" t="s">
        <v>9965</v>
      </c>
      <c r="L4994" s="741">
        <v>12</v>
      </c>
      <c r="M4994" s="878">
        <v>42000</v>
      </c>
      <c r="N4994" s="876"/>
      <c r="O4994" s="741">
        <v>6</v>
      </c>
      <c r="P4994" s="716">
        <v>21000</v>
      </c>
      <c r="Q4994" s="774"/>
    </row>
    <row r="4995" spans="1:17" s="770" customFormat="1" ht="24">
      <c r="A4995" s="729" t="s">
        <v>18650</v>
      </c>
      <c r="B4995" s="693" t="s">
        <v>7471</v>
      </c>
      <c r="C4995" s="690" t="s">
        <v>73</v>
      </c>
      <c r="D4995" s="737" t="s">
        <v>9966</v>
      </c>
      <c r="E4995" s="747">
        <v>6000</v>
      </c>
      <c r="F4995" s="703" t="s">
        <v>9967</v>
      </c>
      <c r="G4995" s="706" t="s">
        <v>9968</v>
      </c>
      <c r="H4995" s="706" t="s">
        <v>5617</v>
      </c>
      <c r="I4995" s="751" t="s">
        <v>9279</v>
      </c>
      <c r="J4995" s="873" t="s">
        <v>802</v>
      </c>
      <c r="K4995" s="881" t="s">
        <v>9969</v>
      </c>
      <c r="L4995" s="741">
        <v>12</v>
      </c>
      <c r="M4995" s="857">
        <v>72000</v>
      </c>
      <c r="N4995" s="831"/>
      <c r="O4995" s="741">
        <v>6</v>
      </c>
      <c r="P4995" s="696">
        <v>36000</v>
      </c>
      <c r="Q4995" s="774"/>
    </row>
    <row r="4996" spans="1:17" s="770" customFormat="1" ht="48">
      <c r="A4996" s="729" t="s">
        <v>18650</v>
      </c>
      <c r="B4996" s="693" t="s">
        <v>7471</v>
      </c>
      <c r="C4996" s="690" t="s">
        <v>73</v>
      </c>
      <c r="D4996" s="706" t="s">
        <v>9970</v>
      </c>
      <c r="E4996" s="748">
        <v>8000</v>
      </c>
      <c r="F4996" s="704" t="s">
        <v>9971</v>
      </c>
      <c r="G4996" s="706" t="s">
        <v>9972</v>
      </c>
      <c r="H4996" s="706" t="s">
        <v>2051</v>
      </c>
      <c r="I4996" s="751" t="s">
        <v>9279</v>
      </c>
      <c r="J4996" s="873" t="s">
        <v>9280</v>
      </c>
      <c r="K4996" s="881" t="s">
        <v>9973</v>
      </c>
      <c r="L4996" s="741">
        <v>12</v>
      </c>
      <c r="M4996" s="857">
        <v>96000</v>
      </c>
      <c r="N4996" s="831"/>
      <c r="O4996" s="741">
        <v>6</v>
      </c>
      <c r="P4996" s="696">
        <v>48000</v>
      </c>
      <c r="Q4996" s="774"/>
    </row>
    <row r="4997" spans="1:17" s="770" customFormat="1" ht="24">
      <c r="A4997" s="729" t="s">
        <v>18650</v>
      </c>
      <c r="B4997" s="693" t="s">
        <v>7471</v>
      </c>
      <c r="C4997" s="690" t="s">
        <v>73</v>
      </c>
      <c r="D4997" s="737" t="s">
        <v>9974</v>
      </c>
      <c r="E4997" s="747">
        <v>6000</v>
      </c>
      <c r="F4997" s="703" t="s">
        <v>9975</v>
      </c>
      <c r="G4997" s="706" t="s">
        <v>9976</v>
      </c>
      <c r="H4997" s="706" t="s">
        <v>8671</v>
      </c>
      <c r="I4997" s="751" t="s">
        <v>9279</v>
      </c>
      <c r="J4997" s="873" t="s">
        <v>9280</v>
      </c>
      <c r="K4997" s="881" t="s">
        <v>9977</v>
      </c>
      <c r="L4997" s="741">
        <v>12</v>
      </c>
      <c r="M4997" s="878">
        <v>72000</v>
      </c>
      <c r="N4997" s="876"/>
      <c r="O4997" s="741">
        <v>6</v>
      </c>
      <c r="P4997" s="716">
        <v>36000</v>
      </c>
      <c r="Q4997" s="774"/>
    </row>
    <row r="4998" spans="1:17" s="770" customFormat="1" ht="36">
      <c r="A4998" s="729" t="s">
        <v>18650</v>
      </c>
      <c r="B4998" s="693" t="s">
        <v>7471</v>
      </c>
      <c r="C4998" s="690" t="s">
        <v>73</v>
      </c>
      <c r="D4998" s="706" t="s">
        <v>9978</v>
      </c>
      <c r="E4998" s="748">
        <v>6000</v>
      </c>
      <c r="F4998" s="704" t="s">
        <v>9979</v>
      </c>
      <c r="G4998" s="706" t="s">
        <v>9980</v>
      </c>
      <c r="H4998" s="706" t="s">
        <v>8671</v>
      </c>
      <c r="I4998" s="706" t="s">
        <v>9279</v>
      </c>
      <c r="J4998" s="874" t="s">
        <v>921</v>
      </c>
      <c r="K4998" s="881" t="s">
        <v>9981</v>
      </c>
      <c r="L4998" s="741">
        <v>12</v>
      </c>
      <c r="M4998" s="857">
        <v>72000</v>
      </c>
      <c r="N4998" s="831"/>
      <c r="O4998" s="741">
        <v>6</v>
      </c>
      <c r="P4998" s="696">
        <v>36000</v>
      </c>
      <c r="Q4998" s="774"/>
    </row>
    <row r="4999" spans="1:17" s="770" customFormat="1" ht="24">
      <c r="A4999" s="729" t="s">
        <v>18650</v>
      </c>
      <c r="B4999" s="693" t="s">
        <v>7471</v>
      </c>
      <c r="C4999" s="690" t="s">
        <v>73</v>
      </c>
      <c r="D4999" s="706" t="s">
        <v>9958</v>
      </c>
      <c r="E4999" s="748">
        <v>6000</v>
      </c>
      <c r="F4999" s="704" t="s">
        <v>9982</v>
      </c>
      <c r="G4999" s="706" t="s">
        <v>9983</v>
      </c>
      <c r="H4999" s="706" t="s">
        <v>8848</v>
      </c>
      <c r="I4999" s="751" t="s">
        <v>9279</v>
      </c>
      <c r="J4999" s="873" t="s">
        <v>9280</v>
      </c>
      <c r="K4999" s="881" t="s">
        <v>9984</v>
      </c>
      <c r="L4999" s="741">
        <v>12</v>
      </c>
      <c r="M4999" s="857">
        <v>72000</v>
      </c>
      <c r="N4999" s="831"/>
      <c r="O4999" s="741">
        <v>6</v>
      </c>
      <c r="P4999" s="696">
        <v>36000</v>
      </c>
      <c r="Q4999" s="774"/>
    </row>
    <row r="5000" spans="1:17" s="770" customFormat="1" ht="24">
      <c r="A5000" s="729" t="s">
        <v>18650</v>
      </c>
      <c r="B5000" s="693" t="s">
        <v>7471</v>
      </c>
      <c r="C5000" s="690" t="s">
        <v>73</v>
      </c>
      <c r="D5000" s="737" t="s">
        <v>9985</v>
      </c>
      <c r="E5000" s="747">
        <v>6000</v>
      </c>
      <c r="F5000" s="703" t="s">
        <v>9986</v>
      </c>
      <c r="G5000" s="706" t="s">
        <v>9987</v>
      </c>
      <c r="H5000" s="706" t="s">
        <v>888</v>
      </c>
      <c r="I5000" s="751" t="s">
        <v>9279</v>
      </c>
      <c r="J5000" s="873" t="s">
        <v>802</v>
      </c>
      <c r="K5000" s="881" t="s">
        <v>9988</v>
      </c>
      <c r="L5000" s="741">
        <v>12</v>
      </c>
      <c r="M5000" s="857">
        <v>72000</v>
      </c>
      <c r="N5000" s="831"/>
      <c r="O5000" s="741">
        <v>6</v>
      </c>
      <c r="P5000" s="696">
        <v>36000</v>
      </c>
      <c r="Q5000" s="774"/>
    </row>
    <row r="5001" spans="1:17" s="770" customFormat="1" ht="24">
      <c r="A5001" s="729" t="s">
        <v>18650</v>
      </c>
      <c r="B5001" s="693" t="s">
        <v>7471</v>
      </c>
      <c r="C5001" s="690" t="s">
        <v>73</v>
      </c>
      <c r="D5001" s="706" t="s">
        <v>9989</v>
      </c>
      <c r="E5001" s="748">
        <v>6800</v>
      </c>
      <c r="F5001" s="704" t="s">
        <v>9990</v>
      </c>
      <c r="G5001" s="706" t="s">
        <v>9991</v>
      </c>
      <c r="H5001" s="706" t="s">
        <v>9992</v>
      </c>
      <c r="I5001" s="706" t="s">
        <v>9279</v>
      </c>
      <c r="J5001" s="874" t="s">
        <v>9280</v>
      </c>
      <c r="K5001" s="881" t="s">
        <v>9993</v>
      </c>
      <c r="L5001" s="741">
        <v>12</v>
      </c>
      <c r="M5001" s="857">
        <v>81600</v>
      </c>
      <c r="N5001" s="831"/>
      <c r="O5001" s="741">
        <v>6</v>
      </c>
      <c r="P5001" s="696">
        <v>40800</v>
      </c>
      <c r="Q5001" s="774"/>
    </row>
    <row r="5002" spans="1:17" s="770" customFormat="1" ht="24">
      <c r="A5002" s="729" t="s">
        <v>18650</v>
      </c>
      <c r="B5002" s="693" t="s">
        <v>7471</v>
      </c>
      <c r="C5002" s="690" t="s">
        <v>73</v>
      </c>
      <c r="D5002" s="706" t="s">
        <v>9994</v>
      </c>
      <c r="E5002" s="748">
        <v>6800</v>
      </c>
      <c r="F5002" s="704" t="s">
        <v>9995</v>
      </c>
      <c r="G5002" s="706" t="s">
        <v>9996</v>
      </c>
      <c r="H5002" s="706" t="s">
        <v>1119</v>
      </c>
      <c r="I5002" s="751" t="s">
        <v>9279</v>
      </c>
      <c r="J5002" s="873" t="s">
        <v>9280</v>
      </c>
      <c r="K5002" s="881" t="s">
        <v>9997</v>
      </c>
      <c r="L5002" s="741">
        <v>12</v>
      </c>
      <c r="M5002" s="857">
        <v>81600</v>
      </c>
      <c r="N5002" s="831"/>
      <c r="O5002" s="741">
        <v>6</v>
      </c>
      <c r="P5002" s="696">
        <v>40800</v>
      </c>
      <c r="Q5002" s="774"/>
    </row>
    <row r="5003" spans="1:17" s="770" customFormat="1" ht="48">
      <c r="A5003" s="729" t="s">
        <v>18650</v>
      </c>
      <c r="B5003" s="693" t="s">
        <v>7471</v>
      </c>
      <c r="C5003" s="690" t="s">
        <v>73</v>
      </c>
      <c r="D5003" s="706" t="s">
        <v>9998</v>
      </c>
      <c r="E5003" s="748">
        <v>7000</v>
      </c>
      <c r="F5003" s="704" t="s">
        <v>9999</v>
      </c>
      <c r="G5003" s="706" t="s">
        <v>10000</v>
      </c>
      <c r="H5003" s="706" t="s">
        <v>1150</v>
      </c>
      <c r="I5003" s="751" t="s">
        <v>9279</v>
      </c>
      <c r="J5003" s="873" t="s">
        <v>9675</v>
      </c>
      <c r="K5003" s="881" t="s">
        <v>10001</v>
      </c>
      <c r="L5003" s="741">
        <v>12</v>
      </c>
      <c r="M5003" s="857">
        <v>84000</v>
      </c>
      <c r="N5003" s="831"/>
      <c r="O5003" s="741">
        <v>6</v>
      </c>
      <c r="P5003" s="696">
        <v>42000</v>
      </c>
      <c r="Q5003" s="774"/>
    </row>
    <row r="5004" spans="1:17" s="770" customFormat="1" ht="24">
      <c r="A5004" s="729" t="s">
        <v>18650</v>
      </c>
      <c r="B5004" s="693" t="s">
        <v>7471</v>
      </c>
      <c r="C5004" s="690" t="s">
        <v>73</v>
      </c>
      <c r="D5004" s="737" t="s">
        <v>10002</v>
      </c>
      <c r="E5004" s="747">
        <v>7000</v>
      </c>
      <c r="F5004" s="703" t="s">
        <v>10003</v>
      </c>
      <c r="G5004" s="706" t="s">
        <v>10004</v>
      </c>
      <c r="H5004" s="706" t="s">
        <v>888</v>
      </c>
      <c r="I5004" s="751" t="s">
        <v>9279</v>
      </c>
      <c r="J5004" s="873" t="s">
        <v>9280</v>
      </c>
      <c r="K5004" s="881" t="s">
        <v>10005</v>
      </c>
      <c r="L5004" s="741">
        <v>12</v>
      </c>
      <c r="M5004" s="878">
        <v>84000</v>
      </c>
      <c r="N5004" s="876"/>
      <c r="O5004" s="741">
        <v>6</v>
      </c>
      <c r="P5004" s="716">
        <v>42000</v>
      </c>
      <c r="Q5004" s="774"/>
    </row>
    <row r="5005" spans="1:17" s="770" customFormat="1" ht="24">
      <c r="A5005" s="729" t="s">
        <v>18650</v>
      </c>
      <c r="B5005" s="693" t="s">
        <v>7471</v>
      </c>
      <c r="C5005" s="690" t="s">
        <v>73</v>
      </c>
      <c r="D5005" s="706" t="s">
        <v>10006</v>
      </c>
      <c r="E5005" s="748">
        <v>6000</v>
      </c>
      <c r="F5005" s="704" t="s">
        <v>10007</v>
      </c>
      <c r="G5005" s="706" t="s">
        <v>10008</v>
      </c>
      <c r="H5005" s="706" t="s">
        <v>9306</v>
      </c>
      <c r="I5005" s="706" t="s">
        <v>9279</v>
      </c>
      <c r="J5005" s="874" t="s">
        <v>802</v>
      </c>
      <c r="K5005" s="881" t="s">
        <v>10009</v>
      </c>
      <c r="L5005" s="741">
        <v>12</v>
      </c>
      <c r="M5005" s="857">
        <v>72000</v>
      </c>
      <c r="N5005" s="831"/>
      <c r="O5005" s="741">
        <v>6</v>
      </c>
      <c r="P5005" s="696">
        <v>36000</v>
      </c>
      <c r="Q5005" s="774"/>
    </row>
    <row r="5006" spans="1:17" s="770" customFormat="1" ht="24">
      <c r="A5006" s="729" t="s">
        <v>18650</v>
      </c>
      <c r="B5006" s="693" t="s">
        <v>7471</v>
      </c>
      <c r="C5006" s="690" t="s">
        <v>73</v>
      </c>
      <c r="D5006" s="706" t="s">
        <v>9400</v>
      </c>
      <c r="E5006" s="748">
        <v>5000</v>
      </c>
      <c r="F5006" s="704" t="s">
        <v>10010</v>
      </c>
      <c r="G5006" s="706" t="s">
        <v>10011</v>
      </c>
      <c r="H5006" s="706" t="s">
        <v>1119</v>
      </c>
      <c r="I5006" s="751" t="s">
        <v>9279</v>
      </c>
      <c r="J5006" s="873" t="s">
        <v>9280</v>
      </c>
      <c r="K5006" s="881" t="s">
        <v>10012</v>
      </c>
      <c r="L5006" s="741">
        <v>12</v>
      </c>
      <c r="M5006" s="857">
        <v>60000</v>
      </c>
      <c r="N5006" s="831"/>
      <c r="O5006" s="741">
        <v>6</v>
      </c>
      <c r="P5006" s="696">
        <v>30000</v>
      </c>
      <c r="Q5006" s="774"/>
    </row>
    <row r="5007" spans="1:17" s="770" customFormat="1" ht="24">
      <c r="A5007" s="729" t="s">
        <v>18650</v>
      </c>
      <c r="B5007" s="693" t="s">
        <v>7471</v>
      </c>
      <c r="C5007" s="690" t="s">
        <v>73</v>
      </c>
      <c r="D5007" s="706" t="s">
        <v>10013</v>
      </c>
      <c r="E5007" s="748">
        <v>10000</v>
      </c>
      <c r="F5007" s="704" t="s">
        <v>10014</v>
      </c>
      <c r="G5007" s="706" t="s">
        <v>10015</v>
      </c>
      <c r="H5007" s="706" t="s">
        <v>1119</v>
      </c>
      <c r="I5007" s="751" t="s">
        <v>9279</v>
      </c>
      <c r="J5007" s="873" t="s">
        <v>9280</v>
      </c>
      <c r="K5007" s="881" t="s">
        <v>10016</v>
      </c>
      <c r="L5007" s="741">
        <v>12</v>
      </c>
      <c r="M5007" s="857">
        <v>120000</v>
      </c>
      <c r="N5007" s="831"/>
      <c r="O5007" s="741">
        <v>6</v>
      </c>
      <c r="P5007" s="720">
        <v>60000</v>
      </c>
      <c r="Q5007" s="774"/>
    </row>
    <row r="5008" spans="1:17" s="770" customFormat="1" ht="24">
      <c r="A5008" s="729" t="s">
        <v>18650</v>
      </c>
      <c r="B5008" s="693" t="s">
        <v>7471</v>
      </c>
      <c r="C5008" s="690" t="s">
        <v>73</v>
      </c>
      <c r="D5008" s="706" t="s">
        <v>10017</v>
      </c>
      <c r="E5008" s="748">
        <v>6000</v>
      </c>
      <c r="F5008" s="704" t="s">
        <v>10018</v>
      </c>
      <c r="G5008" s="706" t="s">
        <v>10019</v>
      </c>
      <c r="H5008" s="706" t="s">
        <v>8848</v>
      </c>
      <c r="I5008" s="706" t="s">
        <v>9279</v>
      </c>
      <c r="J5008" s="874" t="s">
        <v>9280</v>
      </c>
      <c r="K5008" s="881" t="s">
        <v>10020</v>
      </c>
      <c r="L5008" s="741">
        <v>12</v>
      </c>
      <c r="M5008" s="857">
        <v>72000</v>
      </c>
      <c r="N5008" s="831"/>
      <c r="O5008" s="741">
        <v>6</v>
      </c>
      <c r="P5008" s="696">
        <v>36000</v>
      </c>
      <c r="Q5008" s="774"/>
    </row>
    <row r="5009" spans="1:17" s="770" customFormat="1" ht="24">
      <c r="A5009" s="729" t="s">
        <v>18650</v>
      </c>
      <c r="B5009" s="693" t="s">
        <v>7471</v>
      </c>
      <c r="C5009" s="690" t="s">
        <v>73</v>
      </c>
      <c r="D5009" s="706" t="s">
        <v>10021</v>
      </c>
      <c r="E5009" s="748">
        <v>3000</v>
      </c>
      <c r="F5009" s="704" t="s">
        <v>10022</v>
      </c>
      <c r="G5009" s="706" t="s">
        <v>10023</v>
      </c>
      <c r="H5009" s="706" t="s">
        <v>4367</v>
      </c>
      <c r="I5009" s="706" t="s">
        <v>9279</v>
      </c>
      <c r="J5009" s="874" t="s">
        <v>9280</v>
      </c>
      <c r="K5009" s="881" t="s">
        <v>10024</v>
      </c>
      <c r="L5009" s="741">
        <v>12</v>
      </c>
      <c r="M5009" s="857">
        <v>36000</v>
      </c>
      <c r="N5009" s="831"/>
      <c r="O5009" s="741">
        <v>6</v>
      </c>
      <c r="P5009" s="696">
        <v>18000</v>
      </c>
      <c r="Q5009" s="774"/>
    </row>
    <row r="5010" spans="1:17" s="770" customFormat="1" ht="24">
      <c r="A5010" s="729" t="s">
        <v>18650</v>
      </c>
      <c r="B5010" s="693" t="s">
        <v>7471</v>
      </c>
      <c r="C5010" s="690" t="s">
        <v>73</v>
      </c>
      <c r="D5010" s="706" t="s">
        <v>9787</v>
      </c>
      <c r="E5010" s="748">
        <v>6000</v>
      </c>
      <c r="F5010" s="704" t="s">
        <v>10025</v>
      </c>
      <c r="G5010" s="706" t="s">
        <v>10026</v>
      </c>
      <c r="H5010" s="706" t="s">
        <v>10027</v>
      </c>
      <c r="I5010" s="706" t="s">
        <v>9279</v>
      </c>
      <c r="J5010" s="874" t="s">
        <v>9280</v>
      </c>
      <c r="K5010" s="881" t="s">
        <v>10028</v>
      </c>
      <c r="L5010" s="741">
        <v>12</v>
      </c>
      <c r="M5010" s="857">
        <v>72000</v>
      </c>
      <c r="N5010" s="831"/>
      <c r="O5010" s="741">
        <v>6</v>
      </c>
      <c r="P5010" s="696">
        <v>36000</v>
      </c>
      <c r="Q5010" s="774"/>
    </row>
    <row r="5011" spans="1:17" s="770" customFormat="1" ht="24">
      <c r="A5011" s="729" t="s">
        <v>18650</v>
      </c>
      <c r="B5011" s="693" t="s">
        <v>7471</v>
      </c>
      <c r="C5011" s="690" t="s">
        <v>73</v>
      </c>
      <c r="D5011" s="737" t="s">
        <v>10029</v>
      </c>
      <c r="E5011" s="747">
        <v>6000</v>
      </c>
      <c r="F5011" s="703" t="s">
        <v>10030</v>
      </c>
      <c r="G5011" s="706" t="s">
        <v>10031</v>
      </c>
      <c r="H5011" s="706" t="s">
        <v>8671</v>
      </c>
      <c r="I5011" s="751" t="s">
        <v>9279</v>
      </c>
      <c r="J5011" s="873" t="s">
        <v>9280</v>
      </c>
      <c r="K5011" s="881" t="s">
        <v>10032</v>
      </c>
      <c r="L5011" s="741">
        <v>12</v>
      </c>
      <c r="M5011" s="878">
        <v>72000</v>
      </c>
      <c r="N5011" s="876"/>
      <c r="O5011" s="741">
        <v>6</v>
      </c>
      <c r="P5011" s="716">
        <v>36000</v>
      </c>
      <c r="Q5011" s="774"/>
    </row>
    <row r="5012" spans="1:17" s="770" customFormat="1" ht="24">
      <c r="A5012" s="729" t="s">
        <v>18650</v>
      </c>
      <c r="B5012" s="693" t="s">
        <v>7471</v>
      </c>
      <c r="C5012" s="690" t="s">
        <v>73</v>
      </c>
      <c r="D5012" s="706" t="s">
        <v>10033</v>
      </c>
      <c r="E5012" s="748">
        <v>6000</v>
      </c>
      <c r="F5012" s="704" t="s">
        <v>10034</v>
      </c>
      <c r="G5012" s="706" t="s">
        <v>10035</v>
      </c>
      <c r="H5012" s="706" t="s">
        <v>10036</v>
      </c>
      <c r="I5012" s="706" t="s">
        <v>9279</v>
      </c>
      <c r="J5012" s="874" t="s">
        <v>9280</v>
      </c>
      <c r="K5012" s="881" t="s">
        <v>10037</v>
      </c>
      <c r="L5012" s="741">
        <v>12</v>
      </c>
      <c r="M5012" s="857">
        <v>72000</v>
      </c>
      <c r="N5012" s="831"/>
      <c r="O5012" s="741">
        <v>6</v>
      </c>
      <c r="P5012" s="696">
        <v>36000</v>
      </c>
      <c r="Q5012" s="774"/>
    </row>
    <row r="5013" spans="1:17" s="770" customFormat="1" ht="24">
      <c r="A5013" s="729" t="s">
        <v>18650</v>
      </c>
      <c r="B5013" s="693" t="s">
        <v>7471</v>
      </c>
      <c r="C5013" s="690" t="s">
        <v>73</v>
      </c>
      <c r="D5013" s="737" t="s">
        <v>9446</v>
      </c>
      <c r="E5013" s="747">
        <v>6000</v>
      </c>
      <c r="F5013" s="703" t="s">
        <v>10038</v>
      </c>
      <c r="G5013" s="706" t="s">
        <v>10039</v>
      </c>
      <c r="H5013" s="706" t="s">
        <v>1119</v>
      </c>
      <c r="I5013" s="751" t="s">
        <v>9279</v>
      </c>
      <c r="J5013" s="873" t="s">
        <v>9280</v>
      </c>
      <c r="K5013" s="881" t="s">
        <v>10040</v>
      </c>
      <c r="L5013" s="741">
        <v>12</v>
      </c>
      <c r="M5013" s="857">
        <v>72000</v>
      </c>
      <c r="N5013" s="831"/>
      <c r="O5013" s="741">
        <v>6</v>
      </c>
      <c r="P5013" s="696">
        <v>36000</v>
      </c>
      <c r="Q5013" s="774"/>
    </row>
    <row r="5014" spans="1:17" s="770" customFormat="1" ht="24">
      <c r="A5014" s="729" t="s">
        <v>18650</v>
      </c>
      <c r="B5014" s="693" t="s">
        <v>7471</v>
      </c>
      <c r="C5014" s="690" t="s">
        <v>73</v>
      </c>
      <c r="D5014" s="737" t="s">
        <v>4259</v>
      </c>
      <c r="E5014" s="747">
        <v>8000</v>
      </c>
      <c r="F5014" s="703" t="s">
        <v>10041</v>
      </c>
      <c r="G5014" s="706" t="s">
        <v>10042</v>
      </c>
      <c r="H5014" s="706" t="s">
        <v>5617</v>
      </c>
      <c r="I5014" s="706" t="s">
        <v>9279</v>
      </c>
      <c r="J5014" s="874" t="s">
        <v>9280</v>
      </c>
      <c r="K5014" s="881" t="s">
        <v>10043</v>
      </c>
      <c r="L5014" s="741">
        <v>12</v>
      </c>
      <c r="M5014" s="878">
        <v>96000</v>
      </c>
      <c r="N5014" s="876"/>
      <c r="O5014" s="741">
        <v>6</v>
      </c>
      <c r="P5014" s="716">
        <v>48000</v>
      </c>
      <c r="Q5014" s="774"/>
    </row>
    <row r="5015" spans="1:17" s="770" customFormat="1" ht="24">
      <c r="A5015" s="729" t="s">
        <v>18650</v>
      </c>
      <c r="B5015" s="693" t="s">
        <v>7471</v>
      </c>
      <c r="C5015" s="690" t="s">
        <v>73</v>
      </c>
      <c r="D5015" s="706" t="s">
        <v>10044</v>
      </c>
      <c r="E5015" s="748">
        <v>6000</v>
      </c>
      <c r="F5015" s="704" t="s">
        <v>10045</v>
      </c>
      <c r="G5015" s="706" t="s">
        <v>10046</v>
      </c>
      <c r="H5015" s="706" t="s">
        <v>10047</v>
      </c>
      <c r="I5015" s="751" t="s">
        <v>9279</v>
      </c>
      <c r="J5015" s="873" t="s">
        <v>9280</v>
      </c>
      <c r="K5015" s="881" t="s">
        <v>10048</v>
      </c>
      <c r="L5015" s="741">
        <v>12</v>
      </c>
      <c r="M5015" s="857">
        <v>72000</v>
      </c>
      <c r="N5015" s="831"/>
      <c r="O5015" s="741">
        <v>6</v>
      </c>
      <c r="P5015" s="696">
        <v>36000</v>
      </c>
      <c r="Q5015" s="774"/>
    </row>
    <row r="5016" spans="1:17" s="770" customFormat="1" ht="24">
      <c r="A5016" s="729" t="s">
        <v>18650</v>
      </c>
      <c r="B5016" s="693" t="s">
        <v>7471</v>
      </c>
      <c r="C5016" s="690" t="s">
        <v>73</v>
      </c>
      <c r="D5016" s="737" t="s">
        <v>8853</v>
      </c>
      <c r="E5016" s="747">
        <v>2000</v>
      </c>
      <c r="F5016" s="703" t="s">
        <v>10049</v>
      </c>
      <c r="G5016" s="706" t="s">
        <v>10050</v>
      </c>
      <c r="H5016" s="706" t="s">
        <v>5617</v>
      </c>
      <c r="I5016" s="706" t="s">
        <v>9279</v>
      </c>
      <c r="J5016" s="874" t="s">
        <v>9280</v>
      </c>
      <c r="K5016" s="881" t="s">
        <v>10051</v>
      </c>
      <c r="L5016" s="741">
        <v>12</v>
      </c>
      <c r="M5016" s="878">
        <v>24000</v>
      </c>
      <c r="N5016" s="876"/>
      <c r="O5016" s="741">
        <v>6</v>
      </c>
      <c r="P5016" s="716">
        <v>12000</v>
      </c>
      <c r="Q5016" s="774"/>
    </row>
    <row r="5017" spans="1:17" s="770" customFormat="1" ht="24">
      <c r="A5017" s="729" t="s">
        <v>18650</v>
      </c>
      <c r="B5017" s="693" t="s">
        <v>7471</v>
      </c>
      <c r="C5017" s="690" t="s">
        <v>73</v>
      </c>
      <c r="D5017" s="737" t="s">
        <v>10052</v>
      </c>
      <c r="E5017" s="747">
        <v>2000</v>
      </c>
      <c r="F5017" s="703" t="s">
        <v>10053</v>
      </c>
      <c r="G5017" s="706" t="s">
        <v>10054</v>
      </c>
      <c r="H5017" s="706" t="s">
        <v>4682</v>
      </c>
      <c r="I5017" s="706" t="s">
        <v>4117</v>
      </c>
      <c r="J5017" s="874" t="s">
        <v>4117</v>
      </c>
      <c r="K5017" s="881" t="s">
        <v>10055</v>
      </c>
      <c r="L5017" s="741">
        <v>12</v>
      </c>
      <c r="M5017" s="878">
        <v>24000</v>
      </c>
      <c r="N5017" s="876"/>
      <c r="O5017" s="741">
        <v>6</v>
      </c>
      <c r="P5017" s="716">
        <v>12000</v>
      </c>
      <c r="Q5017" s="774"/>
    </row>
    <row r="5018" spans="1:17" s="770" customFormat="1" ht="24">
      <c r="A5018" s="729" t="s">
        <v>18650</v>
      </c>
      <c r="B5018" s="693" t="s">
        <v>7471</v>
      </c>
      <c r="C5018" s="690" t="s">
        <v>73</v>
      </c>
      <c r="D5018" s="737" t="s">
        <v>9515</v>
      </c>
      <c r="E5018" s="747">
        <v>9000</v>
      </c>
      <c r="F5018" s="701" t="s">
        <v>10056</v>
      </c>
      <c r="G5018" s="706" t="s">
        <v>10057</v>
      </c>
      <c r="H5018" s="752" t="s">
        <v>10058</v>
      </c>
      <c r="I5018" s="751" t="s">
        <v>9279</v>
      </c>
      <c r="J5018" s="873" t="s">
        <v>9280</v>
      </c>
      <c r="K5018" s="881" t="s">
        <v>10059</v>
      </c>
      <c r="L5018" s="741">
        <v>12</v>
      </c>
      <c r="M5018" s="857">
        <v>108000</v>
      </c>
      <c r="N5018" s="831"/>
      <c r="O5018" s="741">
        <v>6</v>
      </c>
      <c r="P5018" s="696">
        <v>54000</v>
      </c>
      <c r="Q5018" s="774"/>
    </row>
    <row r="5019" spans="1:17" s="770" customFormat="1" ht="24">
      <c r="A5019" s="729" t="s">
        <v>18650</v>
      </c>
      <c r="B5019" s="693" t="s">
        <v>7471</v>
      </c>
      <c r="C5019" s="690" t="s">
        <v>73</v>
      </c>
      <c r="D5019" s="706" t="s">
        <v>10060</v>
      </c>
      <c r="E5019" s="748">
        <v>5000</v>
      </c>
      <c r="F5019" s="702" t="s">
        <v>10061</v>
      </c>
      <c r="G5019" s="706" t="s">
        <v>10062</v>
      </c>
      <c r="H5019" s="752" t="s">
        <v>1119</v>
      </c>
      <c r="I5019" s="751" t="s">
        <v>9279</v>
      </c>
      <c r="J5019" s="873" t="s">
        <v>9280</v>
      </c>
      <c r="K5019" s="881" t="s">
        <v>10063</v>
      </c>
      <c r="L5019" s="741">
        <v>12</v>
      </c>
      <c r="M5019" s="857">
        <v>60000</v>
      </c>
      <c r="N5019" s="831"/>
      <c r="O5019" s="741">
        <v>6</v>
      </c>
      <c r="P5019" s="696">
        <v>30000</v>
      </c>
      <c r="Q5019" s="774"/>
    </row>
    <row r="5020" spans="1:17" s="770" customFormat="1" ht="24">
      <c r="A5020" s="729" t="s">
        <v>18650</v>
      </c>
      <c r="B5020" s="693" t="s">
        <v>7471</v>
      </c>
      <c r="C5020" s="690" t="s">
        <v>73</v>
      </c>
      <c r="D5020" s="737" t="s">
        <v>10064</v>
      </c>
      <c r="E5020" s="747">
        <v>11000</v>
      </c>
      <c r="F5020" s="703" t="s">
        <v>10065</v>
      </c>
      <c r="G5020" s="706" t="s">
        <v>10066</v>
      </c>
      <c r="H5020" s="706" t="s">
        <v>10067</v>
      </c>
      <c r="I5020" s="751" t="s">
        <v>9279</v>
      </c>
      <c r="J5020" s="873" t="s">
        <v>9280</v>
      </c>
      <c r="K5020" s="881" t="s">
        <v>10068</v>
      </c>
      <c r="L5020" s="741">
        <v>12</v>
      </c>
      <c r="M5020" s="878">
        <v>132000</v>
      </c>
      <c r="N5020" s="876"/>
      <c r="O5020" s="741">
        <v>6</v>
      </c>
      <c r="P5020" s="716">
        <v>66000</v>
      </c>
      <c r="Q5020" s="774"/>
    </row>
    <row r="5021" spans="1:17" s="770" customFormat="1" ht="24">
      <c r="A5021" s="729" t="s">
        <v>18650</v>
      </c>
      <c r="B5021" s="693" t="s">
        <v>7471</v>
      </c>
      <c r="C5021" s="690" t="s">
        <v>73</v>
      </c>
      <c r="D5021" s="706" t="s">
        <v>9312</v>
      </c>
      <c r="E5021" s="748">
        <v>3500</v>
      </c>
      <c r="F5021" s="702" t="s">
        <v>10069</v>
      </c>
      <c r="G5021" s="706" t="s">
        <v>10070</v>
      </c>
      <c r="H5021" s="752" t="s">
        <v>10058</v>
      </c>
      <c r="I5021" s="751" t="s">
        <v>9279</v>
      </c>
      <c r="J5021" s="873" t="s">
        <v>802</v>
      </c>
      <c r="K5021" s="881" t="s">
        <v>10071</v>
      </c>
      <c r="L5021" s="741">
        <v>12</v>
      </c>
      <c r="M5021" s="857">
        <v>42000</v>
      </c>
      <c r="N5021" s="831"/>
      <c r="O5021" s="741">
        <v>6</v>
      </c>
      <c r="P5021" s="696">
        <v>21000</v>
      </c>
      <c r="Q5021" s="774"/>
    </row>
    <row r="5022" spans="1:17" s="770" customFormat="1" ht="24">
      <c r="A5022" s="729" t="s">
        <v>18650</v>
      </c>
      <c r="B5022" s="693" t="s">
        <v>7471</v>
      </c>
      <c r="C5022" s="690" t="s">
        <v>73</v>
      </c>
      <c r="D5022" s="737" t="s">
        <v>8756</v>
      </c>
      <c r="E5022" s="747">
        <v>3500</v>
      </c>
      <c r="F5022" s="703" t="s">
        <v>10072</v>
      </c>
      <c r="G5022" s="706" t="s">
        <v>10073</v>
      </c>
      <c r="H5022" s="706" t="s">
        <v>1119</v>
      </c>
      <c r="I5022" s="751" t="s">
        <v>9279</v>
      </c>
      <c r="J5022" s="873" t="s">
        <v>9280</v>
      </c>
      <c r="K5022" s="881" t="s">
        <v>10074</v>
      </c>
      <c r="L5022" s="741">
        <v>12</v>
      </c>
      <c r="M5022" s="857">
        <v>42000</v>
      </c>
      <c r="N5022" s="831"/>
      <c r="O5022" s="741">
        <v>6</v>
      </c>
      <c r="P5022" s="696">
        <v>21000</v>
      </c>
      <c r="Q5022" s="774"/>
    </row>
    <row r="5023" spans="1:17" s="770" customFormat="1" ht="36">
      <c r="A5023" s="729" t="s">
        <v>18650</v>
      </c>
      <c r="B5023" s="693" t="s">
        <v>7471</v>
      </c>
      <c r="C5023" s="690" t="s">
        <v>73</v>
      </c>
      <c r="D5023" s="737" t="s">
        <v>10075</v>
      </c>
      <c r="E5023" s="747">
        <v>2500</v>
      </c>
      <c r="F5023" s="701" t="s">
        <v>10076</v>
      </c>
      <c r="G5023" s="706" t="s">
        <v>10077</v>
      </c>
      <c r="H5023" s="752" t="s">
        <v>10078</v>
      </c>
      <c r="I5023" s="751" t="s">
        <v>9279</v>
      </c>
      <c r="J5023" s="873" t="s">
        <v>9280</v>
      </c>
      <c r="K5023" s="881" t="s">
        <v>10079</v>
      </c>
      <c r="L5023" s="741">
        <v>12</v>
      </c>
      <c r="M5023" s="878">
        <v>30000</v>
      </c>
      <c r="N5023" s="876"/>
      <c r="O5023" s="741">
        <v>6</v>
      </c>
      <c r="P5023" s="716">
        <v>15000</v>
      </c>
      <c r="Q5023" s="774"/>
    </row>
    <row r="5024" spans="1:17" s="770" customFormat="1" ht="36">
      <c r="A5024" s="729" t="s">
        <v>18650</v>
      </c>
      <c r="B5024" s="693" t="s">
        <v>7471</v>
      </c>
      <c r="C5024" s="690" t="s">
        <v>73</v>
      </c>
      <c r="D5024" s="706" t="s">
        <v>9303</v>
      </c>
      <c r="E5024" s="748">
        <v>6000</v>
      </c>
      <c r="F5024" s="704" t="s">
        <v>10080</v>
      </c>
      <c r="G5024" s="706" t="s">
        <v>10081</v>
      </c>
      <c r="H5024" s="706" t="s">
        <v>10082</v>
      </c>
      <c r="I5024" s="706" t="s">
        <v>9279</v>
      </c>
      <c r="J5024" s="874" t="s">
        <v>802</v>
      </c>
      <c r="K5024" s="881" t="s">
        <v>10083</v>
      </c>
      <c r="L5024" s="741">
        <v>12</v>
      </c>
      <c r="M5024" s="857">
        <v>72000</v>
      </c>
      <c r="N5024" s="831"/>
      <c r="O5024" s="741">
        <v>6</v>
      </c>
      <c r="P5024" s="696">
        <v>36000</v>
      </c>
      <c r="Q5024" s="774"/>
    </row>
    <row r="5025" spans="1:17" s="770" customFormat="1" ht="36">
      <c r="A5025" s="729" t="s">
        <v>18650</v>
      </c>
      <c r="B5025" s="693" t="s">
        <v>7471</v>
      </c>
      <c r="C5025" s="690" t="s">
        <v>73</v>
      </c>
      <c r="D5025" s="706" t="s">
        <v>10084</v>
      </c>
      <c r="E5025" s="748">
        <v>7500</v>
      </c>
      <c r="F5025" s="702" t="s">
        <v>10085</v>
      </c>
      <c r="G5025" s="706" t="s">
        <v>10086</v>
      </c>
      <c r="H5025" s="752" t="s">
        <v>9087</v>
      </c>
      <c r="I5025" s="751" t="s">
        <v>9279</v>
      </c>
      <c r="J5025" s="873" t="s">
        <v>9280</v>
      </c>
      <c r="K5025" s="881" t="s">
        <v>10087</v>
      </c>
      <c r="L5025" s="741">
        <v>12</v>
      </c>
      <c r="M5025" s="857">
        <v>90000</v>
      </c>
      <c r="N5025" s="831"/>
      <c r="O5025" s="741">
        <v>6</v>
      </c>
      <c r="P5025" s="696">
        <v>45000</v>
      </c>
      <c r="Q5025" s="774"/>
    </row>
    <row r="5026" spans="1:17" s="770" customFormat="1" ht="24">
      <c r="A5026" s="729" t="s">
        <v>18650</v>
      </c>
      <c r="B5026" s="693" t="s">
        <v>7471</v>
      </c>
      <c r="C5026" s="690" t="s">
        <v>73</v>
      </c>
      <c r="D5026" s="737" t="s">
        <v>7209</v>
      </c>
      <c r="E5026" s="747">
        <v>1700</v>
      </c>
      <c r="F5026" s="703" t="s">
        <v>10088</v>
      </c>
      <c r="G5026" s="706" t="s">
        <v>10089</v>
      </c>
      <c r="H5026" s="706" t="s">
        <v>10090</v>
      </c>
      <c r="I5026" s="751" t="s">
        <v>9279</v>
      </c>
      <c r="J5026" s="873" t="s">
        <v>9280</v>
      </c>
      <c r="K5026" s="881" t="s">
        <v>10091</v>
      </c>
      <c r="L5026" s="741">
        <v>12</v>
      </c>
      <c r="M5026" s="878">
        <v>20400</v>
      </c>
      <c r="N5026" s="876"/>
      <c r="O5026" s="741">
        <v>6</v>
      </c>
      <c r="P5026" s="716">
        <v>10200</v>
      </c>
      <c r="Q5026" s="774"/>
    </row>
    <row r="5027" spans="1:17" s="770" customFormat="1" ht="24">
      <c r="A5027" s="729" t="s">
        <v>18650</v>
      </c>
      <c r="B5027" s="693" t="s">
        <v>7471</v>
      </c>
      <c r="C5027" s="690" t="s">
        <v>73</v>
      </c>
      <c r="D5027" s="706" t="s">
        <v>10092</v>
      </c>
      <c r="E5027" s="748">
        <v>2500</v>
      </c>
      <c r="F5027" s="704" t="s">
        <v>10093</v>
      </c>
      <c r="G5027" s="706" t="s">
        <v>10094</v>
      </c>
      <c r="H5027" s="706" t="s">
        <v>9638</v>
      </c>
      <c r="I5027" s="751" t="s">
        <v>4117</v>
      </c>
      <c r="J5027" s="873" t="s">
        <v>4117</v>
      </c>
      <c r="K5027" s="881" t="s">
        <v>10095</v>
      </c>
      <c r="L5027" s="741">
        <v>12</v>
      </c>
      <c r="M5027" s="857">
        <v>30000</v>
      </c>
      <c r="N5027" s="831"/>
      <c r="O5027" s="741">
        <v>6</v>
      </c>
      <c r="P5027" s="696">
        <v>15000</v>
      </c>
      <c r="Q5027" s="774"/>
    </row>
    <row r="5028" spans="1:17" s="770" customFormat="1" ht="24">
      <c r="A5028" s="729" t="s">
        <v>18650</v>
      </c>
      <c r="B5028" s="693" t="s">
        <v>7471</v>
      </c>
      <c r="C5028" s="690" t="s">
        <v>73</v>
      </c>
      <c r="D5028" s="706" t="s">
        <v>10096</v>
      </c>
      <c r="E5028" s="748">
        <v>7500</v>
      </c>
      <c r="F5028" s="704" t="s">
        <v>10097</v>
      </c>
      <c r="G5028" s="706" t="s">
        <v>10098</v>
      </c>
      <c r="H5028" s="706" t="s">
        <v>8848</v>
      </c>
      <c r="I5028" s="706" t="s">
        <v>9279</v>
      </c>
      <c r="J5028" s="874" t="s">
        <v>921</v>
      </c>
      <c r="K5028" s="881" t="s">
        <v>10099</v>
      </c>
      <c r="L5028" s="741">
        <v>12</v>
      </c>
      <c r="M5028" s="857">
        <v>90000</v>
      </c>
      <c r="N5028" s="831"/>
      <c r="O5028" s="741">
        <v>6</v>
      </c>
      <c r="P5028" s="696">
        <v>45000</v>
      </c>
      <c r="Q5028" s="774"/>
    </row>
    <row r="5029" spans="1:17" s="770" customFormat="1" ht="24">
      <c r="A5029" s="729" t="s">
        <v>18650</v>
      </c>
      <c r="B5029" s="693" t="s">
        <v>7471</v>
      </c>
      <c r="C5029" s="690" t="s">
        <v>73</v>
      </c>
      <c r="D5029" s="737" t="s">
        <v>10100</v>
      </c>
      <c r="E5029" s="747">
        <v>7000</v>
      </c>
      <c r="F5029" s="703" t="s">
        <v>10101</v>
      </c>
      <c r="G5029" s="706" t="s">
        <v>10102</v>
      </c>
      <c r="H5029" s="706" t="s">
        <v>1119</v>
      </c>
      <c r="I5029" s="751" t="s">
        <v>9279</v>
      </c>
      <c r="J5029" s="873" t="s">
        <v>9280</v>
      </c>
      <c r="K5029" s="881" t="s">
        <v>10103</v>
      </c>
      <c r="L5029" s="741">
        <v>12</v>
      </c>
      <c r="M5029" s="857">
        <v>84000</v>
      </c>
      <c r="N5029" s="831"/>
      <c r="O5029" s="741">
        <v>6</v>
      </c>
      <c r="P5029" s="696">
        <v>42000</v>
      </c>
      <c r="Q5029" s="774"/>
    </row>
    <row r="5030" spans="1:17" s="770" customFormat="1" ht="24">
      <c r="A5030" s="729" t="s">
        <v>18650</v>
      </c>
      <c r="B5030" s="693" t="s">
        <v>7471</v>
      </c>
      <c r="C5030" s="690" t="s">
        <v>73</v>
      </c>
      <c r="D5030" s="737" t="s">
        <v>10104</v>
      </c>
      <c r="E5030" s="747">
        <v>3000</v>
      </c>
      <c r="F5030" s="703" t="s">
        <v>10105</v>
      </c>
      <c r="G5030" s="706" t="s">
        <v>10106</v>
      </c>
      <c r="H5030" s="706" t="s">
        <v>1119</v>
      </c>
      <c r="I5030" s="706" t="s">
        <v>9279</v>
      </c>
      <c r="J5030" s="874" t="s">
        <v>802</v>
      </c>
      <c r="K5030" s="881" t="s">
        <v>10107</v>
      </c>
      <c r="L5030" s="741">
        <v>12</v>
      </c>
      <c r="M5030" s="878">
        <v>36000</v>
      </c>
      <c r="N5030" s="876"/>
      <c r="O5030" s="741">
        <v>6</v>
      </c>
      <c r="P5030" s="716">
        <v>18000</v>
      </c>
      <c r="Q5030" s="774"/>
    </row>
    <row r="5031" spans="1:17" s="770" customFormat="1" ht="24">
      <c r="A5031" s="729" t="s">
        <v>18650</v>
      </c>
      <c r="B5031" s="693" t="s">
        <v>7471</v>
      </c>
      <c r="C5031" s="690" t="s">
        <v>73</v>
      </c>
      <c r="D5031" s="706" t="s">
        <v>9750</v>
      </c>
      <c r="E5031" s="748">
        <v>5000</v>
      </c>
      <c r="F5031" s="704" t="s">
        <v>10108</v>
      </c>
      <c r="G5031" s="706" t="s">
        <v>10109</v>
      </c>
      <c r="H5031" s="706" t="s">
        <v>8848</v>
      </c>
      <c r="I5031" s="706" t="s">
        <v>9279</v>
      </c>
      <c r="J5031" s="874" t="s">
        <v>9280</v>
      </c>
      <c r="K5031" s="881" t="s">
        <v>10110</v>
      </c>
      <c r="L5031" s="741">
        <v>12</v>
      </c>
      <c r="M5031" s="857">
        <v>60000</v>
      </c>
      <c r="N5031" s="831"/>
      <c r="O5031" s="741">
        <v>6</v>
      </c>
      <c r="P5031" s="696">
        <v>30000</v>
      </c>
      <c r="Q5031" s="774"/>
    </row>
    <row r="5032" spans="1:17" s="770" customFormat="1" ht="24">
      <c r="A5032" s="729" t="s">
        <v>18650</v>
      </c>
      <c r="B5032" s="693" t="s">
        <v>7471</v>
      </c>
      <c r="C5032" s="690" t="s">
        <v>73</v>
      </c>
      <c r="D5032" s="737" t="s">
        <v>10111</v>
      </c>
      <c r="E5032" s="747">
        <v>5000</v>
      </c>
      <c r="F5032" s="703" t="s">
        <v>10112</v>
      </c>
      <c r="G5032" s="706" t="s">
        <v>10113</v>
      </c>
      <c r="H5032" s="706" t="s">
        <v>7198</v>
      </c>
      <c r="I5032" s="706" t="s">
        <v>9279</v>
      </c>
      <c r="J5032" s="874" t="s">
        <v>921</v>
      </c>
      <c r="K5032" s="881" t="s">
        <v>10114</v>
      </c>
      <c r="L5032" s="741">
        <v>12</v>
      </c>
      <c r="M5032" s="878">
        <v>60000</v>
      </c>
      <c r="N5032" s="876"/>
      <c r="O5032" s="741">
        <v>6</v>
      </c>
      <c r="P5032" s="716">
        <v>30000</v>
      </c>
      <c r="Q5032" s="774"/>
    </row>
    <row r="5033" spans="1:17" s="770" customFormat="1" ht="24">
      <c r="A5033" s="729" t="s">
        <v>18650</v>
      </c>
      <c r="B5033" s="693" t="s">
        <v>7471</v>
      </c>
      <c r="C5033" s="690" t="s">
        <v>73</v>
      </c>
      <c r="D5033" s="706" t="s">
        <v>10017</v>
      </c>
      <c r="E5033" s="748">
        <v>6000</v>
      </c>
      <c r="F5033" s="704" t="s">
        <v>10115</v>
      </c>
      <c r="G5033" s="706" t="s">
        <v>10116</v>
      </c>
      <c r="H5033" s="706" t="s">
        <v>7198</v>
      </c>
      <c r="I5033" s="706" t="s">
        <v>9279</v>
      </c>
      <c r="J5033" s="874" t="s">
        <v>9280</v>
      </c>
      <c r="K5033" s="881" t="s">
        <v>10117</v>
      </c>
      <c r="L5033" s="741">
        <v>12</v>
      </c>
      <c r="M5033" s="857">
        <v>72000</v>
      </c>
      <c r="N5033" s="831"/>
      <c r="O5033" s="741">
        <v>6</v>
      </c>
      <c r="P5033" s="696">
        <v>36000</v>
      </c>
      <c r="Q5033" s="774"/>
    </row>
    <row r="5034" spans="1:17" s="770" customFormat="1" ht="24">
      <c r="A5034" s="729" t="s">
        <v>18650</v>
      </c>
      <c r="B5034" s="693" t="s">
        <v>7471</v>
      </c>
      <c r="C5034" s="690" t="s">
        <v>73</v>
      </c>
      <c r="D5034" s="706" t="s">
        <v>10118</v>
      </c>
      <c r="E5034" s="748">
        <v>6800</v>
      </c>
      <c r="F5034" s="704" t="s">
        <v>10119</v>
      </c>
      <c r="G5034" s="706" t="s">
        <v>10120</v>
      </c>
      <c r="H5034" s="706" t="s">
        <v>7198</v>
      </c>
      <c r="I5034" s="751" t="s">
        <v>9279</v>
      </c>
      <c r="J5034" s="873" t="s">
        <v>9280</v>
      </c>
      <c r="K5034" s="881" t="s">
        <v>10121</v>
      </c>
      <c r="L5034" s="741">
        <v>12</v>
      </c>
      <c r="M5034" s="857">
        <v>81600</v>
      </c>
      <c r="N5034" s="831"/>
      <c r="O5034" s="741">
        <v>6</v>
      </c>
      <c r="P5034" s="696">
        <v>40800</v>
      </c>
      <c r="Q5034" s="774"/>
    </row>
    <row r="5035" spans="1:17" s="770" customFormat="1" ht="24">
      <c r="A5035" s="729" t="s">
        <v>18650</v>
      </c>
      <c r="B5035" s="693" t="s">
        <v>7471</v>
      </c>
      <c r="C5035" s="690" t="s">
        <v>73</v>
      </c>
      <c r="D5035" s="706" t="s">
        <v>10118</v>
      </c>
      <c r="E5035" s="748">
        <v>6800</v>
      </c>
      <c r="F5035" s="704" t="s">
        <v>10122</v>
      </c>
      <c r="G5035" s="706" t="s">
        <v>10123</v>
      </c>
      <c r="H5035" s="706" t="s">
        <v>8848</v>
      </c>
      <c r="I5035" s="706" t="s">
        <v>9279</v>
      </c>
      <c r="J5035" s="874" t="s">
        <v>9280</v>
      </c>
      <c r="K5035" s="881" t="s">
        <v>10124</v>
      </c>
      <c r="L5035" s="741">
        <v>12</v>
      </c>
      <c r="M5035" s="857">
        <v>81600</v>
      </c>
      <c r="N5035" s="831"/>
      <c r="O5035" s="741">
        <v>6</v>
      </c>
      <c r="P5035" s="696">
        <v>40800</v>
      </c>
      <c r="Q5035" s="774"/>
    </row>
    <row r="5036" spans="1:17" s="770" customFormat="1" ht="24">
      <c r="A5036" s="729" t="s">
        <v>18650</v>
      </c>
      <c r="B5036" s="693" t="s">
        <v>7471</v>
      </c>
      <c r="C5036" s="690" t="s">
        <v>73</v>
      </c>
      <c r="D5036" s="706" t="s">
        <v>10118</v>
      </c>
      <c r="E5036" s="748">
        <v>6800</v>
      </c>
      <c r="F5036" s="704" t="s">
        <v>10125</v>
      </c>
      <c r="G5036" s="706" t="s">
        <v>10126</v>
      </c>
      <c r="H5036" s="706" t="s">
        <v>10127</v>
      </c>
      <c r="I5036" s="706" t="s">
        <v>9279</v>
      </c>
      <c r="J5036" s="874" t="s">
        <v>9280</v>
      </c>
      <c r="K5036" s="881" t="s">
        <v>10128</v>
      </c>
      <c r="L5036" s="741">
        <v>12</v>
      </c>
      <c r="M5036" s="857">
        <v>81600</v>
      </c>
      <c r="N5036" s="831"/>
      <c r="O5036" s="741">
        <v>6</v>
      </c>
      <c r="P5036" s="696">
        <v>40800</v>
      </c>
      <c r="Q5036" s="774"/>
    </row>
    <row r="5037" spans="1:17" s="770" customFormat="1" ht="24">
      <c r="A5037" s="729" t="s">
        <v>18650</v>
      </c>
      <c r="B5037" s="693" t="s">
        <v>7471</v>
      </c>
      <c r="C5037" s="690" t="s">
        <v>73</v>
      </c>
      <c r="D5037" s="706" t="s">
        <v>10129</v>
      </c>
      <c r="E5037" s="748">
        <v>8000</v>
      </c>
      <c r="F5037" s="704" t="s">
        <v>10130</v>
      </c>
      <c r="G5037" s="706" t="s">
        <v>10131</v>
      </c>
      <c r="H5037" s="706" t="s">
        <v>1119</v>
      </c>
      <c r="I5037" s="751" t="s">
        <v>9279</v>
      </c>
      <c r="J5037" s="873" t="s">
        <v>802</v>
      </c>
      <c r="K5037" s="881" t="s">
        <v>10132</v>
      </c>
      <c r="L5037" s="741">
        <v>12</v>
      </c>
      <c r="M5037" s="857">
        <v>96000</v>
      </c>
      <c r="N5037" s="831"/>
      <c r="O5037" s="741">
        <v>6</v>
      </c>
      <c r="P5037" s="696">
        <v>48000</v>
      </c>
      <c r="Q5037" s="774"/>
    </row>
    <row r="5038" spans="1:17" s="770" customFormat="1" ht="24">
      <c r="A5038" s="729" t="s">
        <v>18650</v>
      </c>
      <c r="B5038" s="693" t="s">
        <v>7471</v>
      </c>
      <c r="C5038" s="690" t="s">
        <v>73</v>
      </c>
      <c r="D5038" s="706" t="s">
        <v>9476</v>
      </c>
      <c r="E5038" s="748">
        <v>6000</v>
      </c>
      <c r="F5038" s="704" t="s">
        <v>10133</v>
      </c>
      <c r="G5038" s="706" t="s">
        <v>10134</v>
      </c>
      <c r="H5038" s="706" t="s">
        <v>8848</v>
      </c>
      <c r="I5038" s="706" t="s">
        <v>9279</v>
      </c>
      <c r="J5038" s="874" t="s">
        <v>9280</v>
      </c>
      <c r="K5038" s="881" t="s">
        <v>10135</v>
      </c>
      <c r="L5038" s="741">
        <v>12</v>
      </c>
      <c r="M5038" s="857">
        <v>72000</v>
      </c>
      <c r="N5038" s="831"/>
      <c r="O5038" s="741">
        <v>6</v>
      </c>
      <c r="P5038" s="696">
        <v>36000</v>
      </c>
      <c r="Q5038" s="774"/>
    </row>
    <row r="5039" spans="1:17" s="770" customFormat="1" ht="24">
      <c r="A5039" s="729" t="s">
        <v>18650</v>
      </c>
      <c r="B5039" s="693" t="s">
        <v>7471</v>
      </c>
      <c r="C5039" s="690" t="s">
        <v>73</v>
      </c>
      <c r="D5039" s="706" t="s">
        <v>10136</v>
      </c>
      <c r="E5039" s="748">
        <v>6800</v>
      </c>
      <c r="F5039" s="704" t="s">
        <v>10137</v>
      </c>
      <c r="G5039" s="706" t="s">
        <v>10138</v>
      </c>
      <c r="H5039" s="706" t="s">
        <v>9087</v>
      </c>
      <c r="I5039" s="706" t="s">
        <v>9279</v>
      </c>
      <c r="J5039" s="874" t="s">
        <v>9280</v>
      </c>
      <c r="K5039" s="881" t="s">
        <v>10139</v>
      </c>
      <c r="L5039" s="741">
        <v>12</v>
      </c>
      <c r="M5039" s="857">
        <v>81600</v>
      </c>
      <c r="N5039" s="831"/>
      <c r="O5039" s="741">
        <v>6</v>
      </c>
      <c r="P5039" s="696">
        <v>40800</v>
      </c>
      <c r="Q5039" s="774"/>
    </row>
    <row r="5040" spans="1:17" s="770" customFormat="1" ht="36">
      <c r="A5040" s="729" t="s">
        <v>18650</v>
      </c>
      <c r="B5040" s="693" t="s">
        <v>7471</v>
      </c>
      <c r="C5040" s="690" t="s">
        <v>73</v>
      </c>
      <c r="D5040" s="706" t="s">
        <v>10140</v>
      </c>
      <c r="E5040" s="748">
        <v>6800</v>
      </c>
      <c r="F5040" s="704" t="s">
        <v>10141</v>
      </c>
      <c r="G5040" s="706" t="s">
        <v>10142</v>
      </c>
      <c r="H5040" s="706" t="s">
        <v>10143</v>
      </c>
      <c r="I5040" s="706" t="s">
        <v>9279</v>
      </c>
      <c r="J5040" s="874" t="s">
        <v>921</v>
      </c>
      <c r="K5040" s="881" t="s">
        <v>10144</v>
      </c>
      <c r="L5040" s="741">
        <v>12</v>
      </c>
      <c r="M5040" s="857">
        <v>81600</v>
      </c>
      <c r="N5040" s="831"/>
      <c r="O5040" s="741">
        <v>6</v>
      </c>
      <c r="P5040" s="696">
        <v>40800</v>
      </c>
      <c r="Q5040" s="774"/>
    </row>
    <row r="5041" spans="1:17" s="770" customFormat="1" ht="24">
      <c r="A5041" s="729" t="s">
        <v>18650</v>
      </c>
      <c r="B5041" s="693" t="s">
        <v>7471</v>
      </c>
      <c r="C5041" s="690" t="s">
        <v>73</v>
      </c>
      <c r="D5041" s="706" t="s">
        <v>9476</v>
      </c>
      <c r="E5041" s="748">
        <v>6000</v>
      </c>
      <c r="F5041" s="704" t="s">
        <v>10145</v>
      </c>
      <c r="G5041" s="706" t="s">
        <v>10146</v>
      </c>
      <c r="H5041" s="706" t="s">
        <v>8848</v>
      </c>
      <c r="I5041" s="706" t="s">
        <v>9279</v>
      </c>
      <c r="J5041" s="874" t="s">
        <v>9280</v>
      </c>
      <c r="K5041" s="881" t="s">
        <v>10147</v>
      </c>
      <c r="L5041" s="741">
        <v>12</v>
      </c>
      <c r="M5041" s="857">
        <v>72000</v>
      </c>
      <c r="N5041" s="831"/>
      <c r="O5041" s="741">
        <v>6</v>
      </c>
      <c r="P5041" s="696">
        <v>36000</v>
      </c>
      <c r="Q5041" s="774"/>
    </row>
    <row r="5042" spans="1:17" s="770" customFormat="1" ht="24">
      <c r="A5042" s="729" t="s">
        <v>18650</v>
      </c>
      <c r="B5042" s="693" t="s">
        <v>7471</v>
      </c>
      <c r="C5042" s="690" t="s">
        <v>73</v>
      </c>
      <c r="D5042" s="706" t="s">
        <v>10148</v>
      </c>
      <c r="E5042" s="748">
        <v>6800</v>
      </c>
      <c r="F5042" s="704" t="s">
        <v>10149</v>
      </c>
      <c r="G5042" s="706" t="s">
        <v>10150</v>
      </c>
      <c r="H5042" s="706" t="s">
        <v>9306</v>
      </c>
      <c r="I5042" s="706" t="s">
        <v>9279</v>
      </c>
      <c r="J5042" s="874" t="s">
        <v>9280</v>
      </c>
      <c r="K5042" s="881" t="s">
        <v>10151</v>
      </c>
      <c r="L5042" s="741">
        <v>12</v>
      </c>
      <c r="M5042" s="857">
        <v>81600</v>
      </c>
      <c r="N5042" s="831"/>
      <c r="O5042" s="741">
        <v>6</v>
      </c>
      <c r="P5042" s="696">
        <v>40800</v>
      </c>
      <c r="Q5042" s="774"/>
    </row>
    <row r="5043" spans="1:17" s="770" customFormat="1" ht="24">
      <c r="A5043" s="729" t="s">
        <v>18650</v>
      </c>
      <c r="B5043" s="693" t="s">
        <v>7471</v>
      </c>
      <c r="C5043" s="690" t="s">
        <v>73</v>
      </c>
      <c r="D5043" s="706" t="s">
        <v>7209</v>
      </c>
      <c r="E5043" s="748">
        <v>2500</v>
      </c>
      <c r="F5043" s="704" t="s">
        <v>10152</v>
      </c>
      <c r="G5043" s="706" t="s">
        <v>10153</v>
      </c>
      <c r="H5043" s="706" t="s">
        <v>6678</v>
      </c>
      <c r="I5043" s="706" t="s">
        <v>4117</v>
      </c>
      <c r="J5043" s="874" t="s">
        <v>4117</v>
      </c>
      <c r="K5043" s="881" t="s">
        <v>10154</v>
      </c>
      <c r="L5043" s="741">
        <v>12</v>
      </c>
      <c r="M5043" s="857">
        <v>30000</v>
      </c>
      <c r="N5043" s="831"/>
      <c r="O5043" s="741">
        <v>6</v>
      </c>
      <c r="P5043" s="696">
        <v>15000</v>
      </c>
      <c r="Q5043" s="774"/>
    </row>
    <row r="5044" spans="1:17" s="770" customFormat="1" ht="24">
      <c r="A5044" s="729" t="s">
        <v>18650</v>
      </c>
      <c r="B5044" s="693" t="s">
        <v>7471</v>
      </c>
      <c r="C5044" s="690" t="s">
        <v>73</v>
      </c>
      <c r="D5044" s="737" t="s">
        <v>9919</v>
      </c>
      <c r="E5044" s="747">
        <v>6000</v>
      </c>
      <c r="F5044" s="703" t="s">
        <v>10155</v>
      </c>
      <c r="G5044" s="706" t="s">
        <v>10156</v>
      </c>
      <c r="H5044" s="706" t="s">
        <v>2002</v>
      </c>
      <c r="I5044" s="706" t="s">
        <v>9279</v>
      </c>
      <c r="J5044" s="874" t="s">
        <v>9280</v>
      </c>
      <c r="K5044" s="881" t="s">
        <v>10157</v>
      </c>
      <c r="L5044" s="741">
        <v>12</v>
      </c>
      <c r="M5044" s="857">
        <v>72000</v>
      </c>
      <c r="N5044" s="831"/>
      <c r="O5044" s="741">
        <v>6</v>
      </c>
      <c r="P5044" s="696">
        <v>36000</v>
      </c>
      <c r="Q5044" s="774"/>
    </row>
    <row r="5045" spans="1:17" s="770" customFormat="1" ht="24">
      <c r="A5045" s="729" t="s">
        <v>18650</v>
      </c>
      <c r="B5045" s="693" t="s">
        <v>7471</v>
      </c>
      <c r="C5045" s="690" t="s">
        <v>73</v>
      </c>
      <c r="D5045" s="737" t="s">
        <v>9252</v>
      </c>
      <c r="E5045" s="747">
        <v>2500</v>
      </c>
      <c r="F5045" s="703" t="s">
        <v>10158</v>
      </c>
      <c r="G5045" s="706" t="s">
        <v>10159</v>
      </c>
      <c r="H5045" s="706" t="s">
        <v>6678</v>
      </c>
      <c r="I5045" s="751" t="s">
        <v>4117</v>
      </c>
      <c r="J5045" s="873" t="s">
        <v>4117</v>
      </c>
      <c r="K5045" s="881" t="s">
        <v>10160</v>
      </c>
      <c r="L5045" s="741">
        <v>12</v>
      </c>
      <c r="M5045" s="878">
        <v>30000</v>
      </c>
      <c r="N5045" s="876"/>
      <c r="O5045" s="741">
        <v>6</v>
      </c>
      <c r="P5045" s="716">
        <v>15000</v>
      </c>
      <c r="Q5045" s="774"/>
    </row>
    <row r="5046" spans="1:17" s="770" customFormat="1" ht="24">
      <c r="A5046" s="729" t="s">
        <v>18650</v>
      </c>
      <c r="B5046" s="693" t="s">
        <v>7471</v>
      </c>
      <c r="C5046" s="690" t="s">
        <v>73</v>
      </c>
      <c r="D5046" s="737" t="s">
        <v>9252</v>
      </c>
      <c r="E5046" s="747">
        <v>2500</v>
      </c>
      <c r="F5046" s="703" t="s">
        <v>10161</v>
      </c>
      <c r="G5046" s="706" t="s">
        <v>10162</v>
      </c>
      <c r="H5046" s="706" t="s">
        <v>3683</v>
      </c>
      <c r="I5046" s="751" t="s">
        <v>3683</v>
      </c>
      <c r="J5046" s="873" t="s">
        <v>3683</v>
      </c>
      <c r="K5046" s="881" t="s">
        <v>10163</v>
      </c>
      <c r="L5046" s="741">
        <v>12</v>
      </c>
      <c r="M5046" s="878">
        <v>30000</v>
      </c>
      <c r="N5046" s="876"/>
      <c r="O5046" s="741">
        <v>6</v>
      </c>
      <c r="P5046" s="716">
        <v>15000</v>
      </c>
      <c r="Q5046" s="774"/>
    </row>
    <row r="5047" spans="1:17" s="770" customFormat="1" ht="24">
      <c r="A5047" s="729" t="s">
        <v>18650</v>
      </c>
      <c r="B5047" s="693" t="s">
        <v>7471</v>
      </c>
      <c r="C5047" s="690" t="s">
        <v>73</v>
      </c>
      <c r="D5047" s="737" t="s">
        <v>10164</v>
      </c>
      <c r="E5047" s="747">
        <v>6000</v>
      </c>
      <c r="F5047" s="703" t="s">
        <v>10165</v>
      </c>
      <c r="G5047" s="706" t="s">
        <v>10166</v>
      </c>
      <c r="H5047" s="706" t="s">
        <v>2051</v>
      </c>
      <c r="I5047" s="751" t="s">
        <v>9279</v>
      </c>
      <c r="J5047" s="873" t="s">
        <v>9280</v>
      </c>
      <c r="K5047" s="881" t="s">
        <v>10167</v>
      </c>
      <c r="L5047" s="741">
        <v>12</v>
      </c>
      <c r="M5047" s="857">
        <v>72000</v>
      </c>
      <c r="N5047" s="831"/>
      <c r="O5047" s="741">
        <v>6</v>
      </c>
      <c r="P5047" s="720">
        <v>36000</v>
      </c>
      <c r="Q5047" s="774"/>
    </row>
    <row r="5048" spans="1:17" s="770" customFormat="1" ht="24">
      <c r="A5048" s="729" t="s">
        <v>18650</v>
      </c>
      <c r="B5048" s="693" t="s">
        <v>7471</v>
      </c>
      <c r="C5048" s="690" t="s">
        <v>73</v>
      </c>
      <c r="D5048" s="737" t="s">
        <v>9252</v>
      </c>
      <c r="E5048" s="747">
        <v>2500</v>
      </c>
      <c r="F5048" s="703" t="s">
        <v>10168</v>
      </c>
      <c r="G5048" s="706" t="s">
        <v>10169</v>
      </c>
      <c r="H5048" s="706" t="s">
        <v>3683</v>
      </c>
      <c r="I5048" s="751" t="s">
        <v>3683</v>
      </c>
      <c r="J5048" s="873" t="s">
        <v>3683</v>
      </c>
      <c r="K5048" s="881" t="s">
        <v>10170</v>
      </c>
      <c r="L5048" s="741">
        <v>12</v>
      </c>
      <c r="M5048" s="878">
        <v>30000</v>
      </c>
      <c r="N5048" s="876"/>
      <c r="O5048" s="741">
        <v>6</v>
      </c>
      <c r="P5048" s="716">
        <v>15000</v>
      </c>
      <c r="Q5048" s="774"/>
    </row>
    <row r="5049" spans="1:17" s="770" customFormat="1" ht="24">
      <c r="A5049" s="729" t="s">
        <v>18650</v>
      </c>
      <c r="B5049" s="693" t="s">
        <v>7471</v>
      </c>
      <c r="C5049" s="690" t="s">
        <v>73</v>
      </c>
      <c r="D5049" s="706" t="s">
        <v>4114</v>
      </c>
      <c r="E5049" s="748">
        <v>3000</v>
      </c>
      <c r="F5049" s="704" t="s">
        <v>10171</v>
      </c>
      <c r="G5049" s="706" t="s">
        <v>10172</v>
      </c>
      <c r="H5049" s="706" t="s">
        <v>10173</v>
      </c>
      <c r="I5049" s="706" t="s">
        <v>4117</v>
      </c>
      <c r="J5049" s="874" t="s">
        <v>4117</v>
      </c>
      <c r="K5049" s="881" t="s">
        <v>10174</v>
      </c>
      <c r="L5049" s="741">
        <v>12</v>
      </c>
      <c r="M5049" s="857">
        <v>36000</v>
      </c>
      <c r="N5049" s="831"/>
      <c r="O5049" s="741">
        <v>6</v>
      </c>
      <c r="P5049" s="696">
        <v>18000</v>
      </c>
      <c r="Q5049" s="774"/>
    </row>
    <row r="5050" spans="1:17" s="770" customFormat="1" ht="24">
      <c r="A5050" s="729" t="s">
        <v>18650</v>
      </c>
      <c r="B5050" s="693" t="s">
        <v>7471</v>
      </c>
      <c r="C5050" s="690" t="s">
        <v>73</v>
      </c>
      <c r="D5050" s="737" t="s">
        <v>9252</v>
      </c>
      <c r="E5050" s="747">
        <v>2500</v>
      </c>
      <c r="F5050" s="703" t="s">
        <v>10175</v>
      </c>
      <c r="G5050" s="706" t="s">
        <v>10176</v>
      </c>
      <c r="H5050" s="706" t="s">
        <v>3683</v>
      </c>
      <c r="I5050" s="751" t="s">
        <v>3683</v>
      </c>
      <c r="J5050" s="873" t="s">
        <v>3683</v>
      </c>
      <c r="K5050" s="881" t="s">
        <v>10177</v>
      </c>
      <c r="L5050" s="741">
        <v>12</v>
      </c>
      <c r="M5050" s="878">
        <v>30000</v>
      </c>
      <c r="N5050" s="876"/>
      <c r="O5050" s="741">
        <v>6</v>
      </c>
      <c r="P5050" s="716">
        <v>15000</v>
      </c>
      <c r="Q5050" s="774"/>
    </row>
    <row r="5051" spans="1:17" s="770" customFormat="1" ht="24">
      <c r="A5051" s="729" t="s">
        <v>18650</v>
      </c>
      <c r="B5051" s="693" t="s">
        <v>7471</v>
      </c>
      <c r="C5051" s="690" t="s">
        <v>73</v>
      </c>
      <c r="D5051" s="737" t="s">
        <v>9252</v>
      </c>
      <c r="E5051" s="747">
        <v>2500</v>
      </c>
      <c r="F5051" s="703" t="s">
        <v>10178</v>
      </c>
      <c r="G5051" s="706" t="s">
        <v>10179</v>
      </c>
      <c r="H5051" s="706" t="s">
        <v>3683</v>
      </c>
      <c r="I5051" s="751" t="s">
        <v>3683</v>
      </c>
      <c r="J5051" s="873" t="s">
        <v>3683</v>
      </c>
      <c r="K5051" s="881" t="s">
        <v>10180</v>
      </c>
      <c r="L5051" s="741">
        <v>12</v>
      </c>
      <c r="M5051" s="878">
        <v>30000</v>
      </c>
      <c r="N5051" s="876"/>
      <c r="O5051" s="741">
        <v>6</v>
      </c>
      <c r="P5051" s="716">
        <v>15000</v>
      </c>
      <c r="Q5051" s="774"/>
    </row>
    <row r="5052" spans="1:17" s="770" customFormat="1" ht="24">
      <c r="A5052" s="729" t="s">
        <v>18650</v>
      </c>
      <c r="B5052" s="693" t="s">
        <v>7471</v>
      </c>
      <c r="C5052" s="690" t="s">
        <v>73</v>
      </c>
      <c r="D5052" s="737" t="s">
        <v>9252</v>
      </c>
      <c r="E5052" s="747">
        <v>2500</v>
      </c>
      <c r="F5052" s="703" t="s">
        <v>10181</v>
      </c>
      <c r="G5052" s="706" t="s">
        <v>10182</v>
      </c>
      <c r="H5052" s="706" t="s">
        <v>3683</v>
      </c>
      <c r="I5052" s="751" t="s">
        <v>3683</v>
      </c>
      <c r="J5052" s="873" t="s">
        <v>3683</v>
      </c>
      <c r="K5052" s="881" t="s">
        <v>10183</v>
      </c>
      <c r="L5052" s="741">
        <v>12</v>
      </c>
      <c r="M5052" s="878">
        <v>30000</v>
      </c>
      <c r="N5052" s="876"/>
      <c r="O5052" s="741">
        <v>6</v>
      </c>
      <c r="P5052" s="716">
        <v>15000</v>
      </c>
      <c r="Q5052" s="774"/>
    </row>
    <row r="5053" spans="1:17" s="770" customFormat="1" ht="36">
      <c r="A5053" s="729" t="s">
        <v>18650</v>
      </c>
      <c r="B5053" s="693" t="s">
        <v>7471</v>
      </c>
      <c r="C5053" s="719" t="s">
        <v>73</v>
      </c>
      <c r="D5053" s="737" t="s">
        <v>10184</v>
      </c>
      <c r="E5053" s="747">
        <v>5000</v>
      </c>
      <c r="F5053" s="703" t="s">
        <v>10185</v>
      </c>
      <c r="G5053" s="706" t="s">
        <v>10186</v>
      </c>
      <c r="H5053" s="706" t="s">
        <v>8848</v>
      </c>
      <c r="I5053" s="706" t="s">
        <v>9279</v>
      </c>
      <c r="J5053" s="874" t="s">
        <v>9280</v>
      </c>
      <c r="K5053" s="881" t="s">
        <v>10187</v>
      </c>
      <c r="L5053" s="741">
        <v>12</v>
      </c>
      <c r="M5053" s="857">
        <v>60000</v>
      </c>
      <c r="N5053" s="831"/>
      <c r="O5053" s="741">
        <v>6</v>
      </c>
      <c r="P5053" s="720">
        <v>30000</v>
      </c>
      <c r="Q5053" s="774"/>
    </row>
    <row r="5054" spans="1:17" s="770" customFormat="1" ht="24">
      <c r="A5054" s="729" t="s">
        <v>18650</v>
      </c>
      <c r="B5054" s="693" t="s">
        <v>7471</v>
      </c>
      <c r="C5054" s="690" t="s">
        <v>73</v>
      </c>
      <c r="D5054" s="706" t="s">
        <v>10188</v>
      </c>
      <c r="E5054" s="748">
        <v>6800</v>
      </c>
      <c r="F5054" s="704" t="s">
        <v>10189</v>
      </c>
      <c r="G5054" s="706" t="s">
        <v>10190</v>
      </c>
      <c r="H5054" s="706" t="s">
        <v>9087</v>
      </c>
      <c r="I5054" s="706" t="s">
        <v>9279</v>
      </c>
      <c r="J5054" s="874" t="s">
        <v>9280</v>
      </c>
      <c r="K5054" s="881" t="s">
        <v>10191</v>
      </c>
      <c r="L5054" s="741">
        <v>12</v>
      </c>
      <c r="M5054" s="857">
        <v>81600</v>
      </c>
      <c r="N5054" s="831"/>
      <c r="O5054" s="741">
        <v>6</v>
      </c>
      <c r="P5054" s="696">
        <v>40800</v>
      </c>
      <c r="Q5054" s="774"/>
    </row>
    <row r="5055" spans="1:17" s="770" customFormat="1" ht="24">
      <c r="A5055" s="729" t="s">
        <v>18650</v>
      </c>
      <c r="B5055" s="693" t="s">
        <v>7471</v>
      </c>
      <c r="C5055" s="690" t="s">
        <v>73</v>
      </c>
      <c r="D5055" s="737" t="s">
        <v>10192</v>
      </c>
      <c r="E5055" s="747">
        <v>3000</v>
      </c>
      <c r="F5055" s="703" t="s">
        <v>10193</v>
      </c>
      <c r="G5055" s="706" t="s">
        <v>10194</v>
      </c>
      <c r="H5055" s="706" t="s">
        <v>3913</v>
      </c>
      <c r="I5055" s="751" t="s">
        <v>4117</v>
      </c>
      <c r="J5055" s="873" t="s">
        <v>4117</v>
      </c>
      <c r="K5055" s="881" t="s">
        <v>10195</v>
      </c>
      <c r="L5055" s="741">
        <v>12</v>
      </c>
      <c r="M5055" s="857">
        <v>36000</v>
      </c>
      <c r="N5055" s="831"/>
      <c r="O5055" s="741">
        <v>6</v>
      </c>
      <c r="P5055" s="696">
        <v>18000</v>
      </c>
      <c r="Q5055" s="774"/>
    </row>
    <row r="5056" spans="1:17" s="770" customFormat="1" ht="24">
      <c r="A5056" s="729" t="s">
        <v>18650</v>
      </c>
      <c r="B5056" s="693" t="s">
        <v>7471</v>
      </c>
      <c r="C5056" s="690" t="s">
        <v>73</v>
      </c>
      <c r="D5056" s="737" t="s">
        <v>9658</v>
      </c>
      <c r="E5056" s="747">
        <v>6000</v>
      </c>
      <c r="F5056" s="703" t="s">
        <v>10196</v>
      </c>
      <c r="G5056" s="706" t="s">
        <v>10197</v>
      </c>
      <c r="H5056" s="706" t="s">
        <v>5617</v>
      </c>
      <c r="I5056" s="751" t="s">
        <v>9279</v>
      </c>
      <c r="J5056" s="873" t="s">
        <v>9280</v>
      </c>
      <c r="K5056" s="881" t="s">
        <v>10198</v>
      </c>
      <c r="L5056" s="741">
        <v>12</v>
      </c>
      <c r="M5056" s="878">
        <v>72000</v>
      </c>
      <c r="N5056" s="876"/>
      <c r="O5056" s="741">
        <v>6</v>
      </c>
      <c r="P5056" s="716">
        <v>36000</v>
      </c>
      <c r="Q5056" s="774"/>
    </row>
    <row r="5057" spans="1:17" s="770" customFormat="1" ht="24">
      <c r="A5057" s="729" t="s">
        <v>18650</v>
      </c>
      <c r="B5057" s="693" t="s">
        <v>7471</v>
      </c>
      <c r="C5057" s="690" t="s">
        <v>73</v>
      </c>
      <c r="D5057" s="706" t="s">
        <v>10199</v>
      </c>
      <c r="E5057" s="748">
        <v>6000</v>
      </c>
      <c r="F5057" s="704" t="s">
        <v>10200</v>
      </c>
      <c r="G5057" s="706" t="s">
        <v>10201</v>
      </c>
      <c r="H5057" s="706" t="s">
        <v>5710</v>
      </c>
      <c r="I5057" s="706" t="s">
        <v>9279</v>
      </c>
      <c r="J5057" s="874" t="s">
        <v>9280</v>
      </c>
      <c r="K5057" s="881" t="s">
        <v>10202</v>
      </c>
      <c r="L5057" s="741">
        <v>12</v>
      </c>
      <c r="M5057" s="857">
        <v>72000</v>
      </c>
      <c r="N5057" s="831"/>
      <c r="O5057" s="741">
        <v>6</v>
      </c>
      <c r="P5057" s="696">
        <v>36000</v>
      </c>
      <c r="Q5057" s="774"/>
    </row>
    <row r="5058" spans="1:17" s="770" customFormat="1" ht="36">
      <c r="A5058" s="729" t="s">
        <v>18650</v>
      </c>
      <c r="B5058" s="693" t="s">
        <v>7471</v>
      </c>
      <c r="C5058" s="690" t="s">
        <v>73</v>
      </c>
      <c r="D5058" s="706" t="s">
        <v>10203</v>
      </c>
      <c r="E5058" s="748">
        <v>6800</v>
      </c>
      <c r="F5058" s="704" t="s">
        <v>10204</v>
      </c>
      <c r="G5058" s="706" t="s">
        <v>10205</v>
      </c>
      <c r="H5058" s="706" t="s">
        <v>10206</v>
      </c>
      <c r="I5058" s="751" t="s">
        <v>9279</v>
      </c>
      <c r="J5058" s="873" t="s">
        <v>9280</v>
      </c>
      <c r="K5058" s="881" t="s">
        <v>10207</v>
      </c>
      <c r="L5058" s="741">
        <v>12</v>
      </c>
      <c r="M5058" s="857">
        <v>81600</v>
      </c>
      <c r="N5058" s="831"/>
      <c r="O5058" s="741">
        <v>6</v>
      </c>
      <c r="P5058" s="696">
        <v>40800</v>
      </c>
      <c r="Q5058" s="774"/>
    </row>
    <row r="5059" spans="1:17" s="770" customFormat="1" ht="24">
      <c r="A5059" s="729" t="s">
        <v>18650</v>
      </c>
      <c r="B5059" s="693" t="s">
        <v>7471</v>
      </c>
      <c r="C5059" s="690" t="s">
        <v>73</v>
      </c>
      <c r="D5059" s="706" t="s">
        <v>9480</v>
      </c>
      <c r="E5059" s="748">
        <v>3500</v>
      </c>
      <c r="F5059" s="704" t="s">
        <v>10208</v>
      </c>
      <c r="G5059" s="706" t="s">
        <v>10209</v>
      </c>
      <c r="H5059" s="706" t="s">
        <v>1119</v>
      </c>
      <c r="I5059" s="706" t="s">
        <v>9279</v>
      </c>
      <c r="J5059" s="874" t="s">
        <v>9280</v>
      </c>
      <c r="K5059" s="881" t="s">
        <v>10210</v>
      </c>
      <c r="L5059" s="741">
        <v>12</v>
      </c>
      <c r="M5059" s="857">
        <v>42000</v>
      </c>
      <c r="N5059" s="831"/>
      <c r="O5059" s="741">
        <v>6</v>
      </c>
      <c r="P5059" s="696">
        <v>21000</v>
      </c>
      <c r="Q5059" s="774"/>
    </row>
    <row r="5060" spans="1:17" s="770" customFormat="1" ht="24">
      <c r="A5060" s="729" t="s">
        <v>18650</v>
      </c>
      <c r="B5060" s="693" t="s">
        <v>7471</v>
      </c>
      <c r="C5060" s="690" t="s">
        <v>73</v>
      </c>
      <c r="D5060" s="737" t="s">
        <v>10211</v>
      </c>
      <c r="E5060" s="747">
        <v>3000</v>
      </c>
      <c r="F5060" s="703" t="s">
        <v>10212</v>
      </c>
      <c r="G5060" s="706" t="s">
        <v>10213</v>
      </c>
      <c r="H5060" s="706" t="s">
        <v>10214</v>
      </c>
      <c r="I5060" s="751" t="s">
        <v>4117</v>
      </c>
      <c r="J5060" s="873" t="s">
        <v>4117</v>
      </c>
      <c r="K5060" s="881" t="s">
        <v>10215</v>
      </c>
      <c r="L5060" s="741">
        <v>12</v>
      </c>
      <c r="M5060" s="857">
        <v>36000</v>
      </c>
      <c r="N5060" s="831"/>
      <c r="O5060" s="741">
        <v>6</v>
      </c>
      <c r="P5060" s="720">
        <v>18000</v>
      </c>
      <c r="Q5060" s="774"/>
    </row>
    <row r="5061" spans="1:17" s="770" customFormat="1" ht="24">
      <c r="A5061" s="729" t="s">
        <v>18650</v>
      </c>
      <c r="B5061" s="693" t="s">
        <v>7471</v>
      </c>
      <c r="C5061" s="690" t="s">
        <v>73</v>
      </c>
      <c r="D5061" s="737" t="s">
        <v>1929</v>
      </c>
      <c r="E5061" s="747">
        <v>3000</v>
      </c>
      <c r="F5061" s="703" t="s">
        <v>10216</v>
      </c>
      <c r="G5061" s="706" t="s">
        <v>10217</v>
      </c>
      <c r="H5061" s="706" t="s">
        <v>4682</v>
      </c>
      <c r="I5061" s="751" t="s">
        <v>4117</v>
      </c>
      <c r="J5061" s="873" t="s">
        <v>4117</v>
      </c>
      <c r="K5061" s="881" t="s">
        <v>10218</v>
      </c>
      <c r="L5061" s="741">
        <v>12</v>
      </c>
      <c r="M5061" s="857">
        <v>36000</v>
      </c>
      <c r="N5061" s="831"/>
      <c r="O5061" s="741">
        <v>6</v>
      </c>
      <c r="P5061" s="696">
        <v>18000</v>
      </c>
      <c r="Q5061" s="774"/>
    </row>
    <row r="5062" spans="1:17" s="770" customFormat="1" ht="24">
      <c r="A5062" s="729" t="s">
        <v>18650</v>
      </c>
      <c r="B5062" s="693" t="s">
        <v>7471</v>
      </c>
      <c r="C5062" s="690" t="s">
        <v>73</v>
      </c>
      <c r="D5062" s="706" t="s">
        <v>10219</v>
      </c>
      <c r="E5062" s="748">
        <v>11000</v>
      </c>
      <c r="F5062" s="704" t="s">
        <v>10220</v>
      </c>
      <c r="G5062" s="706" t="s">
        <v>10221</v>
      </c>
      <c r="H5062" s="706" t="s">
        <v>1119</v>
      </c>
      <c r="I5062" s="706" t="s">
        <v>9279</v>
      </c>
      <c r="J5062" s="874" t="s">
        <v>9280</v>
      </c>
      <c r="K5062" s="881" t="s">
        <v>10222</v>
      </c>
      <c r="L5062" s="742">
        <v>6</v>
      </c>
      <c r="M5062" s="857">
        <v>2200</v>
      </c>
      <c r="N5062" s="876"/>
      <c r="O5062" s="742"/>
      <c r="P5062" s="716"/>
      <c r="Q5062" s="774"/>
    </row>
    <row r="5063" spans="1:17" s="770" customFormat="1" ht="24">
      <c r="A5063" s="729" t="s">
        <v>18650</v>
      </c>
      <c r="B5063" s="693" t="s">
        <v>7471</v>
      </c>
      <c r="C5063" s="690" t="s">
        <v>73</v>
      </c>
      <c r="D5063" s="706" t="s">
        <v>9446</v>
      </c>
      <c r="E5063" s="748">
        <v>7000</v>
      </c>
      <c r="F5063" s="704" t="s">
        <v>10223</v>
      </c>
      <c r="G5063" s="706" t="s">
        <v>10224</v>
      </c>
      <c r="H5063" s="706" t="s">
        <v>1119</v>
      </c>
      <c r="I5063" s="706" t="s">
        <v>9279</v>
      </c>
      <c r="J5063" s="874" t="s">
        <v>9280</v>
      </c>
      <c r="K5063" s="881" t="s">
        <v>10225</v>
      </c>
      <c r="L5063" s="742">
        <v>0</v>
      </c>
      <c r="M5063" s="857">
        <v>2566.666666666667</v>
      </c>
      <c r="N5063" s="876"/>
      <c r="O5063" s="742"/>
      <c r="P5063" s="716"/>
      <c r="Q5063" s="774"/>
    </row>
    <row r="5064" spans="1:17" s="770" customFormat="1" ht="24">
      <c r="A5064" s="729" t="s">
        <v>18650</v>
      </c>
      <c r="B5064" s="693" t="s">
        <v>7471</v>
      </c>
      <c r="C5064" s="690" t="s">
        <v>73</v>
      </c>
      <c r="D5064" s="706" t="s">
        <v>10226</v>
      </c>
      <c r="E5064" s="748">
        <v>8000</v>
      </c>
      <c r="F5064" s="704" t="s">
        <v>10227</v>
      </c>
      <c r="G5064" s="706" t="s">
        <v>10228</v>
      </c>
      <c r="H5064" s="706" t="s">
        <v>1119</v>
      </c>
      <c r="I5064" s="706" t="s">
        <v>9279</v>
      </c>
      <c r="J5064" s="874" t="s">
        <v>9280</v>
      </c>
      <c r="K5064" s="881" t="s">
        <v>10229</v>
      </c>
      <c r="L5064" s="742">
        <v>1</v>
      </c>
      <c r="M5064" s="857">
        <v>8000</v>
      </c>
      <c r="N5064" s="876"/>
      <c r="O5064" s="742"/>
      <c r="P5064" s="716"/>
      <c r="Q5064" s="774"/>
    </row>
    <row r="5065" spans="1:17" s="770" customFormat="1" ht="36">
      <c r="A5065" s="729" t="s">
        <v>18650</v>
      </c>
      <c r="B5065" s="693" t="s">
        <v>7471</v>
      </c>
      <c r="C5065" s="690" t="s">
        <v>73</v>
      </c>
      <c r="D5065" s="706" t="s">
        <v>9424</v>
      </c>
      <c r="E5065" s="748">
        <v>2500</v>
      </c>
      <c r="F5065" s="704" t="s">
        <v>10230</v>
      </c>
      <c r="G5065" s="706" t="s">
        <v>10231</v>
      </c>
      <c r="H5065" s="706" t="s">
        <v>2051</v>
      </c>
      <c r="I5065" s="706" t="s">
        <v>9279</v>
      </c>
      <c r="J5065" s="874" t="s">
        <v>9280</v>
      </c>
      <c r="K5065" s="881" t="s">
        <v>10232</v>
      </c>
      <c r="L5065" s="742">
        <v>1</v>
      </c>
      <c r="M5065" s="857">
        <v>2500</v>
      </c>
      <c r="N5065" s="876"/>
      <c r="O5065" s="742"/>
      <c r="P5065" s="716"/>
      <c r="Q5065" s="774"/>
    </row>
    <row r="5066" spans="1:17" s="770" customFormat="1" ht="24">
      <c r="A5066" s="729" t="s">
        <v>18650</v>
      </c>
      <c r="B5066" s="693" t="s">
        <v>7471</v>
      </c>
      <c r="C5066" s="690" t="s">
        <v>73</v>
      </c>
      <c r="D5066" s="706" t="s">
        <v>8874</v>
      </c>
      <c r="E5066" s="748">
        <v>2800</v>
      </c>
      <c r="F5066" s="704" t="s">
        <v>9458</v>
      </c>
      <c r="G5066" s="706" t="s">
        <v>9459</v>
      </c>
      <c r="H5066" s="706" t="s">
        <v>888</v>
      </c>
      <c r="I5066" s="706" t="s">
        <v>9279</v>
      </c>
      <c r="J5066" s="874" t="s">
        <v>9280</v>
      </c>
      <c r="K5066" s="881" t="s">
        <v>10233</v>
      </c>
      <c r="L5066" s="742">
        <v>1</v>
      </c>
      <c r="M5066" s="857">
        <v>2800</v>
      </c>
      <c r="N5066" s="876"/>
      <c r="O5066" s="742"/>
      <c r="P5066" s="716"/>
      <c r="Q5066" s="774"/>
    </row>
    <row r="5067" spans="1:17" s="770" customFormat="1" ht="24">
      <c r="A5067" s="729" t="s">
        <v>18650</v>
      </c>
      <c r="B5067" s="693" t="s">
        <v>7471</v>
      </c>
      <c r="C5067" s="690" t="s">
        <v>73</v>
      </c>
      <c r="D5067" s="706" t="s">
        <v>10118</v>
      </c>
      <c r="E5067" s="748">
        <v>6800</v>
      </c>
      <c r="F5067" s="704" t="s">
        <v>9469</v>
      </c>
      <c r="G5067" s="706" t="s">
        <v>9470</v>
      </c>
      <c r="H5067" s="706" t="s">
        <v>5617</v>
      </c>
      <c r="I5067" s="706" t="s">
        <v>9279</v>
      </c>
      <c r="J5067" s="874" t="s">
        <v>9280</v>
      </c>
      <c r="K5067" s="881" t="s">
        <v>10234</v>
      </c>
      <c r="L5067" s="742">
        <v>1</v>
      </c>
      <c r="M5067" s="857">
        <v>6800</v>
      </c>
      <c r="N5067" s="876"/>
      <c r="O5067" s="742"/>
      <c r="P5067" s="716"/>
      <c r="Q5067" s="774"/>
    </row>
    <row r="5068" spans="1:17" s="770" customFormat="1" ht="24">
      <c r="A5068" s="729" t="s">
        <v>18650</v>
      </c>
      <c r="B5068" s="693" t="s">
        <v>7471</v>
      </c>
      <c r="C5068" s="690" t="s">
        <v>73</v>
      </c>
      <c r="D5068" s="706" t="s">
        <v>10235</v>
      </c>
      <c r="E5068" s="748">
        <v>3500</v>
      </c>
      <c r="F5068" s="704" t="s">
        <v>9473</v>
      </c>
      <c r="G5068" s="706" t="s">
        <v>9474</v>
      </c>
      <c r="H5068" s="706" t="s">
        <v>2051</v>
      </c>
      <c r="I5068" s="706" t="s">
        <v>9279</v>
      </c>
      <c r="J5068" s="874" t="s">
        <v>9280</v>
      </c>
      <c r="K5068" s="881" t="s">
        <v>10236</v>
      </c>
      <c r="L5068" s="742">
        <v>1</v>
      </c>
      <c r="M5068" s="857">
        <v>3500</v>
      </c>
      <c r="N5068" s="876"/>
      <c r="O5068" s="742"/>
      <c r="P5068" s="716"/>
      <c r="Q5068" s="774"/>
    </row>
    <row r="5069" spans="1:17" s="770" customFormat="1" ht="24">
      <c r="A5069" s="729" t="s">
        <v>18650</v>
      </c>
      <c r="B5069" s="693" t="s">
        <v>7471</v>
      </c>
      <c r="C5069" s="690" t="s">
        <v>73</v>
      </c>
      <c r="D5069" s="706" t="s">
        <v>10237</v>
      </c>
      <c r="E5069" s="748">
        <v>2500</v>
      </c>
      <c r="F5069" s="704" t="s">
        <v>10238</v>
      </c>
      <c r="G5069" s="706" t="s">
        <v>10239</v>
      </c>
      <c r="H5069" s="706" t="s">
        <v>2002</v>
      </c>
      <c r="I5069" s="706" t="s">
        <v>9279</v>
      </c>
      <c r="J5069" s="874" t="s">
        <v>9280</v>
      </c>
      <c r="K5069" s="881" t="s">
        <v>10240</v>
      </c>
      <c r="L5069" s="742">
        <v>1</v>
      </c>
      <c r="M5069" s="857">
        <v>3166.6666666666665</v>
      </c>
      <c r="N5069" s="876"/>
      <c r="O5069" s="742"/>
      <c r="P5069" s="716"/>
      <c r="Q5069" s="774"/>
    </row>
    <row r="5070" spans="1:17" s="770" customFormat="1" ht="24">
      <c r="A5070" s="729" t="s">
        <v>18650</v>
      </c>
      <c r="B5070" s="693" t="s">
        <v>7471</v>
      </c>
      <c r="C5070" s="690" t="s">
        <v>73</v>
      </c>
      <c r="D5070" s="706" t="s">
        <v>9346</v>
      </c>
      <c r="E5070" s="748">
        <v>3500</v>
      </c>
      <c r="F5070" s="704" t="s">
        <v>10241</v>
      </c>
      <c r="G5070" s="706" t="s">
        <v>10242</v>
      </c>
      <c r="H5070" s="706" t="s">
        <v>1119</v>
      </c>
      <c r="I5070" s="706" t="s">
        <v>9279</v>
      </c>
      <c r="J5070" s="874" t="s">
        <v>9280</v>
      </c>
      <c r="K5070" s="881" t="s">
        <v>10243</v>
      </c>
      <c r="L5070" s="742">
        <v>1</v>
      </c>
      <c r="M5070" s="857">
        <v>3500</v>
      </c>
      <c r="N5070" s="876"/>
      <c r="O5070" s="742"/>
      <c r="P5070" s="716"/>
      <c r="Q5070" s="774"/>
    </row>
    <row r="5071" spans="1:17" s="770" customFormat="1" ht="24">
      <c r="A5071" s="729" t="s">
        <v>18650</v>
      </c>
      <c r="B5071" s="693" t="s">
        <v>7471</v>
      </c>
      <c r="C5071" s="690" t="s">
        <v>73</v>
      </c>
      <c r="D5071" s="706" t="s">
        <v>9404</v>
      </c>
      <c r="E5071" s="748">
        <v>3000</v>
      </c>
      <c r="F5071" s="704" t="s">
        <v>10244</v>
      </c>
      <c r="G5071" s="706" t="s">
        <v>10245</v>
      </c>
      <c r="H5071" s="706" t="s">
        <v>1119</v>
      </c>
      <c r="I5071" s="706" t="s">
        <v>9279</v>
      </c>
      <c r="J5071" s="874" t="s">
        <v>802</v>
      </c>
      <c r="K5071" s="881" t="s">
        <v>10246</v>
      </c>
      <c r="L5071" s="742">
        <v>1</v>
      </c>
      <c r="M5071" s="857">
        <v>3000</v>
      </c>
      <c r="N5071" s="876"/>
      <c r="O5071" s="742"/>
      <c r="P5071" s="716"/>
      <c r="Q5071" s="774"/>
    </row>
    <row r="5072" spans="1:17" s="770" customFormat="1" ht="24">
      <c r="A5072" s="729" t="s">
        <v>18650</v>
      </c>
      <c r="B5072" s="693" t="s">
        <v>7471</v>
      </c>
      <c r="C5072" s="690" t="s">
        <v>73</v>
      </c>
      <c r="D5072" s="738" t="s">
        <v>9638</v>
      </c>
      <c r="E5072" s="749">
        <v>2500</v>
      </c>
      <c r="F5072" s="705" t="s">
        <v>10247</v>
      </c>
      <c r="G5072" s="738" t="s">
        <v>10248</v>
      </c>
      <c r="H5072" s="738" t="s">
        <v>888</v>
      </c>
      <c r="I5072" s="738" t="s">
        <v>4117</v>
      </c>
      <c r="J5072" s="875" t="s">
        <v>4117</v>
      </c>
      <c r="K5072" s="882" t="s">
        <v>10249</v>
      </c>
      <c r="L5072" s="742">
        <v>1</v>
      </c>
      <c r="M5072" s="857">
        <v>4333.333333333333</v>
      </c>
      <c r="N5072" s="876"/>
      <c r="O5072" s="742"/>
      <c r="P5072" s="716"/>
      <c r="Q5072" s="774"/>
    </row>
    <row r="5073" spans="1:17" s="770" customFormat="1" ht="24">
      <c r="A5073" s="729" t="s">
        <v>18650</v>
      </c>
      <c r="B5073" s="693" t="s">
        <v>7471</v>
      </c>
      <c r="C5073" s="690" t="s">
        <v>73</v>
      </c>
      <c r="D5073" s="738" t="s">
        <v>10250</v>
      </c>
      <c r="E5073" s="749">
        <v>7000</v>
      </c>
      <c r="F5073" s="722" t="s">
        <v>10251</v>
      </c>
      <c r="G5073" s="738" t="s">
        <v>10252</v>
      </c>
      <c r="H5073" s="756" t="s">
        <v>1119</v>
      </c>
      <c r="I5073" s="738" t="s">
        <v>9279</v>
      </c>
      <c r="J5073" s="875" t="s">
        <v>9280</v>
      </c>
      <c r="K5073" s="882" t="s">
        <v>10253</v>
      </c>
      <c r="L5073" s="742">
        <v>1</v>
      </c>
      <c r="M5073" s="857">
        <v>7000</v>
      </c>
      <c r="N5073" s="876"/>
      <c r="O5073" s="742"/>
      <c r="P5073" s="716"/>
      <c r="Q5073" s="774"/>
    </row>
    <row r="5074" spans="1:17" s="770" customFormat="1" ht="24">
      <c r="A5074" s="729" t="s">
        <v>18650</v>
      </c>
      <c r="B5074" s="693" t="s">
        <v>7471</v>
      </c>
      <c r="C5074" s="690" t="s">
        <v>73</v>
      </c>
      <c r="D5074" s="738" t="s">
        <v>9404</v>
      </c>
      <c r="E5074" s="749">
        <v>3000</v>
      </c>
      <c r="F5074" s="722" t="s">
        <v>10254</v>
      </c>
      <c r="G5074" s="738" t="s">
        <v>10255</v>
      </c>
      <c r="H5074" s="756" t="s">
        <v>1119</v>
      </c>
      <c r="I5074" s="738" t="s">
        <v>9279</v>
      </c>
      <c r="J5074" s="875" t="s">
        <v>802</v>
      </c>
      <c r="K5074" s="882" t="s">
        <v>10256</v>
      </c>
      <c r="L5074" s="742">
        <v>1</v>
      </c>
      <c r="M5074" s="857">
        <v>3000</v>
      </c>
      <c r="N5074" s="876"/>
      <c r="O5074" s="742"/>
      <c r="P5074" s="716"/>
      <c r="Q5074" s="774"/>
    </row>
    <row r="5075" spans="1:17" s="770" customFormat="1" ht="24">
      <c r="A5075" s="729" t="s">
        <v>18650</v>
      </c>
      <c r="B5075" s="693" t="s">
        <v>7471</v>
      </c>
      <c r="C5075" s="690" t="s">
        <v>73</v>
      </c>
      <c r="D5075" s="706" t="s">
        <v>10075</v>
      </c>
      <c r="E5075" s="748">
        <v>2500</v>
      </c>
      <c r="F5075" s="704" t="s">
        <v>10257</v>
      </c>
      <c r="G5075" s="706" t="s">
        <v>10258</v>
      </c>
      <c r="H5075" s="706" t="s">
        <v>3683</v>
      </c>
      <c r="I5075" s="706" t="s">
        <v>3683</v>
      </c>
      <c r="J5075" s="874" t="s">
        <v>3683</v>
      </c>
      <c r="K5075" s="881" t="s">
        <v>10259</v>
      </c>
      <c r="L5075" s="742">
        <v>1</v>
      </c>
      <c r="M5075" s="857">
        <v>2500</v>
      </c>
      <c r="N5075" s="876"/>
      <c r="O5075" s="742"/>
      <c r="P5075" s="716"/>
      <c r="Q5075" s="774"/>
    </row>
    <row r="5076" spans="1:17" s="770" customFormat="1" ht="24">
      <c r="A5076" s="729" t="s">
        <v>18650</v>
      </c>
      <c r="B5076" s="693" t="s">
        <v>7471</v>
      </c>
      <c r="C5076" s="690" t="s">
        <v>73</v>
      </c>
      <c r="D5076" s="706" t="s">
        <v>10260</v>
      </c>
      <c r="E5076" s="748">
        <v>6000</v>
      </c>
      <c r="F5076" s="704" t="s">
        <v>10261</v>
      </c>
      <c r="G5076" s="706" t="s">
        <v>10262</v>
      </c>
      <c r="H5076" s="706" t="s">
        <v>10263</v>
      </c>
      <c r="I5076" s="706" t="s">
        <v>9279</v>
      </c>
      <c r="J5076" s="874" t="s">
        <v>921</v>
      </c>
      <c r="K5076" s="881" t="s">
        <v>10264</v>
      </c>
      <c r="L5076" s="742">
        <v>4</v>
      </c>
      <c r="M5076" s="857">
        <v>24000</v>
      </c>
      <c r="N5076" s="876"/>
      <c r="O5076" s="742"/>
      <c r="P5076" s="716"/>
      <c r="Q5076" s="774"/>
    </row>
    <row r="5077" spans="1:17" s="770" customFormat="1" ht="24">
      <c r="A5077" s="729" t="s">
        <v>18650</v>
      </c>
      <c r="B5077" s="693" t="s">
        <v>7471</v>
      </c>
      <c r="C5077" s="690" t="s">
        <v>73</v>
      </c>
      <c r="D5077" s="706" t="s">
        <v>9519</v>
      </c>
      <c r="E5077" s="748">
        <v>6800</v>
      </c>
      <c r="F5077" s="704" t="s">
        <v>10265</v>
      </c>
      <c r="G5077" s="706" t="s">
        <v>10266</v>
      </c>
      <c r="H5077" s="706" t="s">
        <v>9087</v>
      </c>
      <c r="I5077" s="706" t="s">
        <v>9279</v>
      </c>
      <c r="J5077" s="874" t="s">
        <v>921</v>
      </c>
      <c r="K5077" s="881" t="s">
        <v>10267</v>
      </c>
      <c r="L5077" s="742">
        <v>3</v>
      </c>
      <c r="M5077" s="857">
        <v>20400</v>
      </c>
      <c r="N5077" s="876"/>
      <c r="O5077" s="742"/>
      <c r="P5077" s="716"/>
      <c r="Q5077" s="774"/>
    </row>
    <row r="5078" spans="1:17" s="770" customFormat="1" ht="24">
      <c r="A5078" s="729" t="s">
        <v>18650</v>
      </c>
      <c r="B5078" s="693" t="s">
        <v>7471</v>
      </c>
      <c r="C5078" s="690" t="s">
        <v>73</v>
      </c>
      <c r="D5078" s="706" t="s">
        <v>9428</v>
      </c>
      <c r="E5078" s="748">
        <v>3000</v>
      </c>
      <c r="F5078" s="702" t="s">
        <v>10268</v>
      </c>
      <c r="G5078" s="706" t="s">
        <v>10269</v>
      </c>
      <c r="H5078" s="752" t="s">
        <v>2051</v>
      </c>
      <c r="I5078" s="706" t="s">
        <v>9279</v>
      </c>
      <c r="J5078" s="874" t="s">
        <v>9280</v>
      </c>
      <c r="K5078" s="881" t="s">
        <v>10270</v>
      </c>
      <c r="L5078" s="742">
        <v>2</v>
      </c>
      <c r="M5078" s="857">
        <v>7900</v>
      </c>
      <c r="N5078" s="876"/>
      <c r="O5078" s="742"/>
      <c r="P5078" s="716"/>
      <c r="Q5078" s="774"/>
    </row>
    <row r="5079" spans="1:17" s="770" customFormat="1" ht="24">
      <c r="A5079" s="729" t="s">
        <v>18650</v>
      </c>
      <c r="B5079" s="693" t="s">
        <v>7471</v>
      </c>
      <c r="C5079" s="690" t="s">
        <v>73</v>
      </c>
      <c r="D5079" s="706" t="s">
        <v>9385</v>
      </c>
      <c r="E5079" s="748">
        <v>6000</v>
      </c>
      <c r="F5079" s="704" t="s">
        <v>10271</v>
      </c>
      <c r="G5079" s="706" t="s">
        <v>10272</v>
      </c>
      <c r="H5079" s="706" t="s">
        <v>1119</v>
      </c>
      <c r="I5079" s="706" t="s">
        <v>9279</v>
      </c>
      <c r="J5079" s="874" t="s">
        <v>9280</v>
      </c>
      <c r="K5079" s="881" t="s">
        <v>10273</v>
      </c>
      <c r="L5079" s="742">
        <v>3</v>
      </c>
      <c r="M5079" s="857">
        <v>18000</v>
      </c>
      <c r="N5079" s="876"/>
      <c r="O5079" s="742"/>
      <c r="P5079" s="716"/>
      <c r="Q5079" s="774"/>
    </row>
    <row r="5080" spans="1:17" s="770" customFormat="1" ht="24">
      <c r="A5080" s="729" t="s">
        <v>18650</v>
      </c>
      <c r="B5080" s="693" t="s">
        <v>7471</v>
      </c>
      <c r="C5080" s="690" t="s">
        <v>73</v>
      </c>
      <c r="D5080" s="706" t="s">
        <v>10274</v>
      </c>
      <c r="E5080" s="748">
        <v>4000</v>
      </c>
      <c r="F5080" s="704" t="s">
        <v>10275</v>
      </c>
      <c r="G5080" s="706" t="s">
        <v>10276</v>
      </c>
      <c r="H5080" s="706" t="s">
        <v>1119</v>
      </c>
      <c r="I5080" s="706" t="s">
        <v>9279</v>
      </c>
      <c r="J5080" s="874" t="s">
        <v>802</v>
      </c>
      <c r="K5080" s="881" t="s">
        <v>10277</v>
      </c>
      <c r="L5080" s="742">
        <v>3</v>
      </c>
      <c r="M5080" s="857">
        <v>12000</v>
      </c>
      <c r="N5080" s="876"/>
      <c r="O5080" s="742"/>
      <c r="P5080" s="716"/>
      <c r="Q5080" s="774"/>
    </row>
    <row r="5081" spans="1:17" s="770" customFormat="1" ht="24">
      <c r="A5081" s="729" t="s">
        <v>18650</v>
      </c>
      <c r="B5081" s="693" t="s">
        <v>7471</v>
      </c>
      <c r="C5081" s="690" t="s">
        <v>73</v>
      </c>
      <c r="D5081" s="706" t="s">
        <v>10278</v>
      </c>
      <c r="E5081" s="748">
        <v>10000</v>
      </c>
      <c r="F5081" s="702" t="s">
        <v>10279</v>
      </c>
      <c r="G5081" s="706" t="s">
        <v>10280</v>
      </c>
      <c r="H5081" s="752" t="s">
        <v>8848</v>
      </c>
      <c r="I5081" s="706" t="s">
        <v>9279</v>
      </c>
      <c r="J5081" s="874" t="s">
        <v>9280</v>
      </c>
      <c r="K5081" s="881" t="s">
        <v>10281</v>
      </c>
      <c r="L5081" s="742">
        <v>3</v>
      </c>
      <c r="M5081" s="857">
        <v>30000</v>
      </c>
      <c r="N5081" s="876"/>
      <c r="O5081" s="742"/>
      <c r="P5081" s="716"/>
      <c r="Q5081" s="774"/>
    </row>
    <row r="5082" spans="1:17" s="770" customFormat="1" ht="24">
      <c r="A5082" s="729" t="s">
        <v>18650</v>
      </c>
      <c r="B5082" s="693" t="s">
        <v>7471</v>
      </c>
      <c r="C5082" s="690" t="s">
        <v>73</v>
      </c>
      <c r="D5082" s="706" t="s">
        <v>8756</v>
      </c>
      <c r="E5082" s="748">
        <v>3000</v>
      </c>
      <c r="F5082" s="704" t="s">
        <v>10282</v>
      </c>
      <c r="G5082" s="706" t="s">
        <v>10283</v>
      </c>
      <c r="H5082" s="706" t="s">
        <v>1119</v>
      </c>
      <c r="I5082" s="706" t="s">
        <v>9279</v>
      </c>
      <c r="J5082" s="874" t="s">
        <v>9280</v>
      </c>
      <c r="K5082" s="881" t="s">
        <v>10284</v>
      </c>
      <c r="L5082" s="742">
        <v>3</v>
      </c>
      <c r="M5082" s="857">
        <v>9000</v>
      </c>
      <c r="N5082" s="876"/>
      <c r="O5082" s="742"/>
      <c r="P5082" s="716"/>
      <c r="Q5082" s="774"/>
    </row>
    <row r="5083" spans="1:17" s="770" customFormat="1" ht="36">
      <c r="A5083" s="729" t="s">
        <v>18650</v>
      </c>
      <c r="B5083" s="693" t="s">
        <v>7471</v>
      </c>
      <c r="C5083" s="690" t="s">
        <v>73</v>
      </c>
      <c r="D5083" s="706" t="s">
        <v>10285</v>
      </c>
      <c r="E5083" s="748">
        <v>2500</v>
      </c>
      <c r="F5083" s="704" t="s">
        <v>10286</v>
      </c>
      <c r="G5083" s="706" t="s">
        <v>10287</v>
      </c>
      <c r="H5083" s="706" t="s">
        <v>6678</v>
      </c>
      <c r="I5083" s="706" t="s">
        <v>4117</v>
      </c>
      <c r="J5083" s="874" t="s">
        <v>4117</v>
      </c>
      <c r="K5083" s="881" t="s">
        <v>10288</v>
      </c>
      <c r="L5083" s="742">
        <v>3</v>
      </c>
      <c r="M5083" s="857">
        <v>7500</v>
      </c>
      <c r="N5083" s="876"/>
      <c r="O5083" s="742"/>
      <c r="P5083" s="716"/>
      <c r="Q5083" s="774"/>
    </row>
    <row r="5084" spans="1:17" s="770" customFormat="1" ht="24">
      <c r="A5084" s="729" t="s">
        <v>18650</v>
      </c>
      <c r="B5084" s="693" t="s">
        <v>7471</v>
      </c>
      <c r="C5084" s="690" t="s">
        <v>73</v>
      </c>
      <c r="D5084" s="706" t="s">
        <v>10289</v>
      </c>
      <c r="E5084" s="748">
        <v>7000</v>
      </c>
      <c r="F5084" s="704" t="s">
        <v>10290</v>
      </c>
      <c r="G5084" s="706" t="s">
        <v>10291</v>
      </c>
      <c r="H5084" s="706" t="s">
        <v>7198</v>
      </c>
      <c r="I5084" s="706" t="s">
        <v>9279</v>
      </c>
      <c r="J5084" s="874" t="s">
        <v>9280</v>
      </c>
      <c r="K5084" s="881" t="s">
        <v>10292</v>
      </c>
      <c r="L5084" s="742">
        <v>3</v>
      </c>
      <c r="M5084" s="857">
        <v>21700</v>
      </c>
      <c r="N5084" s="876"/>
      <c r="O5084" s="742"/>
      <c r="P5084" s="716"/>
      <c r="Q5084" s="774"/>
    </row>
    <row r="5085" spans="1:17" s="770" customFormat="1" ht="24">
      <c r="A5085" s="729" t="s">
        <v>18650</v>
      </c>
      <c r="B5085" s="693" t="s">
        <v>7471</v>
      </c>
      <c r="C5085" s="690" t="s">
        <v>73</v>
      </c>
      <c r="D5085" s="706" t="s">
        <v>10293</v>
      </c>
      <c r="E5085" s="748">
        <v>7000</v>
      </c>
      <c r="F5085" s="704" t="s">
        <v>10294</v>
      </c>
      <c r="G5085" s="706" t="s">
        <v>10295</v>
      </c>
      <c r="H5085" s="706" t="s">
        <v>1119</v>
      </c>
      <c r="I5085" s="706" t="s">
        <v>9279</v>
      </c>
      <c r="J5085" s="874" t="s">
        <v>9280</v>
      </c>
      <c r="K5085" s="881" t="s">
        <v>10296</v>
      </c>
      <c r="L5085" s="742">
        <v>3</v>
      </c>
      <c r="M5085" s="857">
        <v>21700</v>
      </c>
      <c r="N5085" s="876"/>
      <c r="O5085" s="742"/>
      <c r="P5085" s="716"/>
      <c r="Q5085" s="774"/>
    </row>
    <row r="5086" spans="1:17" s="770" customFormat="1" ht="60">
      <c r="A5086" s="729" t="s">
        <v>18650</v>
      </c>
      <c r="B5086" s="693" t="s">
        <v>7471</v>
      </c>
      <c r="C5086" s="690" t="s">
        <v>73</v>
      </c>
      <c r="D5086" s="706" t="s">
        <v>10297</v>
      </c>
      <c r="E5086" s="748">
        <v>5000</v>
      </c>
      <c r="F5086" s="704" t="s">
        <v>10298</v>
      </c>
      <c r="G5086" s="706" t="s">
        <v>10299</v>
      </c>
      <c r="H5086" s="706" t="s">
        <v>8848</v>
      </c>
      <c r="I5086" s="706" t="s">
        <v>9279</v>
      </c>
      <c r="J5086" s="874" t="s">
        <v>9280</v>
      </c>
      <c r="K5086" s="881" t="s">
        <v>10300</v>
      </c>
      <c r="L5086" s="742">
        <v>3</v>
      </c>
      <c r="M5086" s="857">
        <v>15833.333333333334</v>
      </c>
      <c r="N5086" s="876"/>
      <c r="O5086" s="742"/>
      <c r="P5086" s="716"/>
      <c r="Q5086" s="774"/>
    </row>
    <row r="5087" spans="1:17" s="770" customFormat="1" ht="24">
      <c r="A5087" s="729" t="s">
        <v>18650</v>
      </c>
      <c r="B5087" s="693" t="s">
        <v>7471</v>
      </c>
      <c r="C5087" s="690" t="s">
        <v>73</v>
      </c>
      <c r="D5087" s="706" t="s">
        <v>4114</v>
      </c>
      <c r="E5087" s="748">
        <v>2500</v>
      </c>
      <c r="F5087" s="704" t="s">
        <v>10301</v>
      </c>
      <c r="G5087" s="706" t="s">
        <v>10302</v>
      </c>
      <c r="H5087" s="706" t="s">
        <v>6678</v>
      </c>
      <c r="I5087" s="706" t="s">
        <v>4117</v>
      </c>
      <c r="J5087" s="874" t="s">
        <v>4117</v>
      </c>
      <c r="K5087" s="881" t="s">
        <v>10303</v>
      </c>
      <c r="L5087" s="742">
        <v>3</v>
      </c>
      <c r="M5087" s="857">
        <v>7500</v>
      </c>
      <c r="N5087" s="876"/>
      <c r="O5087" s="742"/>
      <c r="P5087" s="716"/>
      <c r="Q5087" s="774"/>
    </row>
    <row r="5088" spans="1:17" s="770" customFormat="1" ht="36">
      <c r="A5088" s="729" t="s">
        <v>18650</v>
      </c>
      <c r="B5088" s="693" t="s">
        <v>7471</v>
      </c>
      <c r="C5088" s="690" t="s">
        <v>73</v>
      </c>
      <c r="D5088" s="706" t="s">
        <v>10304</v>
      </c>
      <c r="E5088" s="748">
        <v>11000</v>
      </c>
      <c r="F5088" s="704" t="s">
        <v>10305</v>
      </c>
      <c r="G5088" s="706" t="s">
        <v>10306</v>
      </c>
      <c r="H5088" s="752" t="s">
        <v>8671</v>
      </c>
      <c r="I5088" s="706" t="s">
        <v>9279</v>
      </c>
      <c r="J5088" s="874" t="s">
        <v>921</v>
      </c>
      <c r="K5088" s="881" t="s">
        <v>10307</v>
      </c>
      <c r="L5088" s="742">
        <v>3</v>
      </c>
      <c r="M5088" s="857">
        <v>37400</v>
      </c>
      <c r="N5088" s="876"/>
      <c r="O5088" s="742"/>
      <c r="P5088" s="716"/>
      <c r="Q5088" s="774"/>
    </row>
    <row r="5089" spans="1:17" s="770" customFormat="1" ht="24">
      <c r="A5089" s="729" t="s">
        <v>18650</v>
      </c>
      <c r="B5089" s="693" t="s">
        <v>7471</v>
      </c>
      <c r="C5089" s="690" t="s">
        <v>73</v>
      </c>
      <c r="D5089" s="706" t="s">
        <v>9381</v>
      </c>
      <c r="E5089" s="748">
        <v>3000</v>
      </c>
      <c r="F5089" s="704" t="s">
        <v>10308</v>
      </c>
      <c r="G5089" s="706" t="s">
        <v>10309</v>
      </c>
      <c r="H5089" s="706" t="s">
        <v>6678</v>
      </c>
      <c r="I5089" s="706" t="s">
        <v>4117</v>
      </c>
      <c r="J5089" s="874" t="s">
        <v>4117</v>
      </c>
      <c r="K5089" s="881" t="s">
        <v>10310</v>
      </c>
      <c r="L5089" s="742">
        <v>3</v>
      </c>
      <c r="M5089" s="857">
        <v>10400</v>
      </c>
      <c r="N5089" s="876"/>
      <c r="O5089" s="742"/>
      <c r="P5089" s="716"/>
      <c r="Q5089" s="774"/>
    </row>
    <row r="5090" spans="1:17" s="770" customFormat="1" ht="24">
      <c r="A5090" s="729" t="s">
        <v>18650</v>
      </c>
      <c r="B5090" s="693" t="s">
        <v>7471</v>
      </c>
      <c r="C5090" s="690" t="s">
        <v>73</v>
      </c>
      <c r="D5090" s="706" t="s">
        <v>10311</v>
      </c>
      <c r="E5090" s="748">
        <v>11000</v>
      </c>
      <c r="F5090" s="702" t="s">
        <v>10312</v>
      </c>
      <c r="G5090" s="706" t="s">
        <v>10313</v>
      </c>
      <c r="H5090" s="752" t="s">
        <v>888</v>
      </c>
      <c r="I5090" s="706" t="s">
        <v>9279</v>
      </c>
      <c r="J5090" s="874" t="s">
        <v>9280</v>
      </c>
      <c r="K5090" s="881" t="s">
        <v>10314</v>
      </c>
      <c r="L5090" s="742">
        <v>4</v>
      </c>
      <c r="M5090" s="857">
        <v>44000</v>
      </c>
      <c r="N5090" s="876"/>
      <c r="O5090" s="742"/>
      <c r="P5090" s="716"/>
      <c r="Q5090" s="774"/>
    </row>
    <row r="5091" spans="1:17" s="770" customFormat="1" ht="24">
      <c r="A5091" s="729" t="s">
        <v>18650</v>
      </c>
      <c r="B5091" s="693" t="s">
        <v>7471</v>
      </c>
      <c r="C5091" s="690" t="s">
        <v>73</v>
      </c>
      <c r="D5091" s="706" t="s">
        <v>9286</v>
      </c>
      <c r="E5091" s="748">
        <v>8000</v>
      </c>
      <c r="F5091" s="717">
        <v>44776209</v>
      </c>
      <c r="G5091" s="752" t="s">
        <v>10315</v>
      </c>
      <c r="H5091" s="753" t="s">
        <v>8612</v>
      </c>
      <c r="I5091" s="706" t="s">
        <v>9279</v>
      </c>
      <c r="J5091" s="874" t="s">
        <v>9280</v>
      </c>
      <c r="K5091" s="881" t="s">
        <v>10316</v>
      </c>
      <c r="L5091" s="742">
        <v>4</v>
      </c>
      <c r="M5091" s="857">
        <v>32000</v>
      </c>
      <c r="N5091" s="876"/>
      <c r="O5091" s="742"/>
      <c r="P5091" s="716"/>
      <c r="Q5091" s="774"/>
    </row>
    <row r="5092" spans="1:17" s="770" customFormat="1" ht="24">
      <c r="A5092" s="729" t="s">
        <v>18650</v>
      </c>
      <c r="B5092" s="693" t="s">
        <v>7471</v>
      </c>
      <c r="C5092" s="690" t="s">
        <v>73</v>
      </c>
      <c r="D5092" s="706" t="s">
        <v>9276</v>
      </c>
      <c r="E5092" s="748">
        <v>5000</v>
      </c>
      <c r="F5092" s="704" t="s">
        <v>10317</v>
      </c>
      <c r="G5092" s="706" t="s">
        <v>10318</v>
      </c>
      <c r="H5092" s="706" t="s">
        <v>7198</v>
      </c>
      <c r="I5092" s="706" t="s">
        <v>9279</v>
      </c>
      <c r="J5092" s="874" t="s">
        <v>9280</v>
      </c>
      <c r="K5092" s="881" t="s">
        <v>10319</v>
      </c>
      <c r="L5092" s="742">
        <v>4</v>
      </c>
      <c r="M5092" s="857">
        <v>20000</v>
      </c>
      <c r="N5092" s="876"/>
      <c r="O5092" s="742"/>
      <c r="P5092" s="716"/>
      <c r="Q5092" s="774"/>
    </row>
    <row r="5093" spans="1:17" s="770" customFormat="1" ht="36">
      <c r="A5093" s="729" t="s">
        <v>18650</v>
      </c>
      <c r="B5093" s="693" t="s">
        <v>7471</v>
      </c>
      <c r="C5093" s="690" t="s">
        <v>73</v>
      </c>
      <c r="D5093" s="706" t="s">
        <v>9396</v>
      </c>
      <c r="E5093" s="748">
        <v>7000</v>
      </c>
      <c r="F5093" s="704" t="s">
        <v>10320</v>
      </c>
      <c r="G5093" s="706" t="s">
        <v>10321</v>
      </c>
      <c r="H5093" s="706" t="s">
        <v>8671</v>
      </c>
      <c r="I5093" s="706" t="s">
        <v>9279</v>
      </c>
      <c r="J5093" s="874" t="s">
        <v>9280</v>
      </c>
      <c r="K5093" s="881" t="s">
        <v>10322</v>
      </c>
      <c r="L5093" s="742">
        <v>4</v>
      </c>
      <c r="M5093" s="857">
        <v>28000</v>
      </c>
      <c r="N5093" s="876"/>
      <c r="O5093" s="742"/>
      <c r="P5093" s="716"/>
      <c r="Q5093" s="774"/>
    </row>
    <row r="5094" spans="1:17" s="770" customFormat="1" ht="24">
      <c r="A5094" s="729" t="s">
        <v>18650</v>
      </c>
      <c r="B5094" s="693" t="s">
        <v>7471</v>
      </c>
      <c r="C5094" s="690" t="s">
        <v>73</v>
      </c>
      <c r="D5094" s="706" t="s">
        <v>6648</v>
      </c>
      <c r="E5094" s="748">
        <v>2500</v>
      </c>
      <c r="F5094" s="702" t="s">
        <v>10323</v>
      </c>
      <c r="G5094" s="706" t="s">
        <v>10324</v>
      </c>
      <c r="H5094" s="752" t="s">
        <v>888</v>
      </c>
      <c r="I5094" s="706" t="s">
        <v>4117</v>
      </c>
      <c r="J5094" s="874" t="s">
        <v>9280</v>
      </c>
      <c r="K5094" s="881" t="s">
        <v>10325</v>
      </c>
      <c r="L5094" s="742">
        <v>3</v>
      </c>
      <c r="M5094" s="857">
        <v>9833.3333333333321</v>
      </c>
      <c r="N5094" s="876"/>
      <c r="O5094" s="742"/>
      <c r="P5094" s="716"/>
      <c r="Q5094" s="774"/>
    </row>
    <row r="5095" spans="1:17" s="770" customFormat="1" ht="24">
      <c r="A5095" s="729" t="s">
        <v>18650</v>
      </c>
      <c r="B5095" s="693" t="s">
        <v>7471</v>
      </c>
      <c r="C5095" s="690" t="s">
        <v>73</v>
      </c>
      <c r="D5095" s="706" t="s">
        <v>10326</v>
      </c>
      <c r="E5095" s="748">
        <v>12800</v>
      </c>
      <c r="F5095" s="704" t="s">
        <v>10327</v>
      </c>
      <c r="G5095" s="706" t="s">
        <v>10328</v>
      </c>
      <c r="H5095" s="706" t="s">
        <v>1248</v>
      </c>
      <c r="I5095" s="706" t="s">
        <v>9279</v>
      </c>
      <c r="J5095" s="874" t="s">
        <v>9280</v>
      </c>
      <c r="K5095" s="881" t="s">
        <v>10329</v>
      </c>
      <c r="L5095" s="742">
        <v>4</v>
      </c>
      <c r="M5095" s="857">
        <v>51200</v>
      </c>
      <c r="N5095" s="876"/>
      <c r="O5095" s="742"/>
      <c r="P5095" s="716"/>
      <c r="Q5095" s="774"/>
    </row>
    <row r="5096" spans="1:17" s="770" customFormat="1" ht="36">
      <c r="A5096" s="729" t="s">
        <v>18650</v>
      </c>
      <c r="B5096" s="693" t="s">
        <v>7471</v>
      </c>
      <c r="C5096" s="690" t="s">
        <v>73</v>
      </c>
      <c r="D5096" s="706" t="s">
        <v>10330</v>
      </c>
      <c r="E5096" s="748">
        <v>5000</v>
      </c>
      <c r="F5096" s="704" t="s">
        <v>10331</v>
      </c>
      <c r="G5096" s="706" t="s">
        <v>10332</v>
      </c>
      <c r="H5096" s="706" t="s">
        <v>5617</v>
      </c>
      <c r="I5096" s="706" t="s">
        <v>9279</v>
      </c>
      <c r="J5096" s="874" t="s">
        <v>9280</v>
      </c>
      <c r="K5096" s="881" t="s">
        <v>10333</v>
      </c>
      <c r="L5096" s="742">
        <v>4</v>
      </c>
      <c r="M5096" s="857">
        <v>21166.666666666668</v>
      </c>
      <c r="N5096" s="876"/>
      <c r="O5096" s="742"/>
      <c r="P5096" s="716"/>
      <c r="Q5096" s="774"/>
    </row>
    <row r="5097" spans="1:17" s="770" customFormat="1" ht="24">
      <c r="A5097" s="729" t="s">
        <v>18650</v>
      </c>
      <c r="B5097" s="693" t="s">
        <v>7471</v>
      </c>
      <c r="C5097" s="690" t="s">
        <v>73</v>
      </c>
      <c r="D5097" s="706" t="s">
        <v>10334</v>
      </c>
      <c r="E5097" s="748">
        <v>2200</v>
      </c>
      <c r="F5097" s="704" t="s">
        <v>10335</v>
      </c>
      <c r="G5097" s="706" t="s">
        <v>10336</v>
      </c>
      <c r="H5097" s="706" t="s">
        <v>4407</v>
      </c>
      <c r="I5097" s="706" t="s">
        <v>4117</v>
      </c>
      <c r="J5097" s="874" t="s">
        <v>4117</v>
      </c>
      <c r="K5097" s="881" t="s">
        <v>10337</v>
      </c>
      <c r="L5097" s="742">
        <v>4</v>
      </c>
      <c r="M5097" s="857">
        <v>8800</v>
      </c>
      <c r="N5097" s="876"/>
      <c r="O5097" s="742"/>
      <c r="P5097" s="716"/>
      <c r="Q5097" s="774"/>
    </row>
    <row r="5098" spans="1:17" s="770" customFormat="1" ht="24">
      <c r="A5098" s="729" t="s">
        <v>18650</v>
      </c>
      <c r="B5098" s="693" t="s">
        <v>7471</v>
      </c>
      <c r="C5098" s="690" t="s">
        <v>73</v>
      </c>
      <c r="D5098" s="706" t="s">
        <v>10338</v>
      </c>
      <c r="E5098" s="748">
        <v>6000</v>
      </c>
      <c r="F5098" s="704" t="s">
        <v>10339</v>
      </c>
      <c r="G5098" s="706" t="s">
        <v>10340</v>
      </c>
      <c r="H5098" s="706" t="s">
        <v>1119</v>
      </c>
      <c r="I5098" s="706" t="s">
        <v>9279</v>
      </c>
      <c r="J5098" s="874" t="s">
        <v>9280</v>
      </c>
      <c r="K5098" s="881" t="s">
        <v>10341</v>
      </c>
      <c r="L5098" s="742">
        <v>4</v>
      </c>
      <c r="M5098" s="857">
        <v>26800</v>
      </c>
      <c r="N5098" s="876"/>
      <c r="O5098" s="742"/>
      <c r="P5098" s="716"/>
      <c r="Q5098" s="774"/>
    </row>
    <row r="5099" spans="1:17" s="770" customFormat="1" ht="24">
      <c r="A5099" s="729" t="s">
        <v>18650</v>
      </c>
      <c r="B5099" s="693" t="s">
        <v>7471</v>
      </c>
      <c r="C5099" s="690" t="s">
        <v>73</v>
      </c>
      <c r="D5099" s="706" t="s">
        <v>10342</v>
      </c>
      <c r="E5099" s="748">
        <v>9000</v>
      </c>
      <c r="F5099" s="702" t="s">
        <v>10343</v>
      </c>
      <c r="G5099" s="706" t="s">
        <v>10344</v>
      </c>
      <c r="H5099" s="752" t="s">
        <v>9483</v>
      </c>
      <c r="I5099" s="706" t="s">
        <v>9279</v>
      </c>
      <c r="J5099" s="874" t="s">
        <v>9280</v>
      </c>
      <c r="K5099" s="881" t="s">
        <v>10345</v>
      </c>
      <c r="L5099" s="742">
        <v>4</v>
      </c>
      <c r="M5099" s="857">
        <v>40200</v>
      </c>
      <c r="N5099" s="876"/>
      <c r="O5099" s="742"/>
      <c r="P5099" s="716"/>
      <c r="Q5099" s="774"/>
    </row>
    <row r="5100" spans="1:17" s="770" customFormat="1" ht="24">
      <c r="A5100" s="729" t="s">
        <v>18650</v>
      </c>
      <c r="B5100" s="693" t="s">
        <v>7471</v>
      </c>
      <c r="C5100" s="690" t="s">
        <v>73</v>
      </c>
      <c r="D5100" s="706" t="s">
        <v>10346</v>
      </c>
      <c r="E5100" s="748">
        <v>6000</v>
      </c>
      <c r="F5100" s="704" t="s">
        <v>10347</v>
      </c>
      <c r="G5100" s="706" t="s">
        <v>10348</v>
      </c>
      <c r="H5100" s="752" t="s">
        <v>8848</v>
      </c>
      <c r="I5100" s="706" t="s">
        <v>9279</v>
      </c>
      <c r="J5100" s="874" t="s">
        <v>9280</v>
      </c>
      <c r="K5100" s="881" t="s">
        <v>10349</v>
      </c>
      <c r="L5100" s="742">
        <v>4</v>
      </c>
      <c r="M5100" s="857">
        <v>27000</v>
      </c>
      <c r="N5100" s="876"/>
      <c r="O5100" s="742"/>
      <c r="P5100" s="716"/>
      <c r="Q5100" s="774"/>
    </row>
    <row r="5101" spans="1:17" s="770" customFormat="1" ht="24">
      <c r="A5101" s="729" t="s">
        <v>18650</v>
      </c>
      <c r="B5101" s="693" t="s">
        <v>7471</v>
      </c>
      <c r="C5101" s="690" t="s">
        <v>73</v>
      </c>
      <c r="D5101" s="706" t="s">
        <v>10350</v>
      </c>
      <c r="E5101" s="748">
        <v>11000</v>
      </c>
      <c r="F5101" s="704" t="s">
        <v>10351</v>
      </c>
      <c r="G5101" s="706" t="s">
        <v>10352</v>
      </c>
      <c r="H5101" s="706" t="s">
        <v>1207</v>
      </c>
      <c r="I5101" s="706" t="s">
        <v>9279</v>
      </c>
      <c r="J5101" s="874" t="s">
        <v>9280</v>
      </c>
      <c r="K5101" s="881" t="s">
        <v>10353</v>
      </c>
      <c r="L5101" s="742">
        <v>4</v>
      </c>
      <c r="M5101" s="857">
        <v>49500</v>
      </c>
      <c r="N5101" s="876"/>
      <c r="O5101" s="742"/>
      <c r="P5101" s="716"/>
      <c r="Q5101" s="774"/>
    </row>
    <row r="5102" spans="1:17" s="770" customFormat="1" ht="24">
      <c r="A5102" s="729" t="s">
        <v>18650</v>
      </c>
      <c r="B5102" s="693" t="s">
        <v>7471</v>
      </c>
      <c r="C5102" s="690" t="s">
        <v>73</v>
      </c>
      <c r="D5102" s="706" t="s">
        <v>10354</v>
      </c>
      <c r="E5102" s="748">
        <v>4500</v>
      </c>
      <c r="F5102" s="702" t="s">
        <v>10355</v>
      </c>
      <c r="G5102" s="706" t="s">
        <v>10356</v>
      </c>
      <c r="H5102" s="752" t="s">
        <v>5617</v>
      </c>
      <c r="I5102" s="706" t="s">
        <v>9279</v>
      </c>
      <c r="J5102" s="874" t="s">
        <v>9280</v>
      </c>
      <c r="K5102" s="881" t="s">
        <v>10357</v>
      </c>
      <c r="L5102" s="742">
        <v>4</v>
      </c>
      <c r="M5102" s="857">
        <v>18000</v>
      </c>
      <c r="N5102" s="876"/>
      <c r="O5102" s="742"/>
      <c r="P5102" s="716"/>
      <c r="Q5102" s="774"/>
    </row>
    <row r="5103" spans="1:17" s="770" customFormat="1" ht="24">
      <c r="A5103" s="729" t="s">
        <v>18650</v>
      </c>
      <c r="B5103" s="693" t="s">
        <v>7471</v>
      </c>
      <c r="C5103" s="690" t="s">
        <v>73</v>
      </c>
      <c r="D5103" s="706" t="s">
        <v>9346</v>
      </c>
      <c r="E5103" s="748">
        <v>3500</v>
      </c>
      <c r="F5103" s="704" t="s">
        <v>9401</v>
      </c>
      <c r="G5103" s="706" t="s">
        <v>9402</v>
      </c>
      <c r="H5103" s="706" t="s">
        <v>1119</v>
      </c>
      <c r="I5103" s="706" t="s">
        <v>9279</v>
      </c>
      <c r="J5103" s="874" t="s">
        <v>802</v>
      </c>
      <c r="K5103" s="881" t="s">
        <v>10358</v>
      </c>
      <c r="L5103" s="742">
        <v>4</v>
      </c>
      <c r="M5103" s="857">
        <v>14000</v>
      </c>
      <c r="N5103" s="876"/>
      <c r="O5103" s="742"/>
      <c r="P5103" s="716"/>
      <c r="Q5103" s="774"/>
    </row>
    <row r="5104" spans="1:17" s="770" customFormat="1" ht="24">
      <c r="A5104" s="729" t="s">
        <v>18650</v>
      </c>
      <c r="B5104" s="693" t="s">
        <v>7471</v>
      </c>
      <c r="C5104" s="690" t="s">
        <v>73</v>
      </c>
      <c r="D5104" s="706" t="s">
        <v>10359</v>
      </c>
      <c r="E5104" s="748">
        <v>5000</v>
      </c>
      <c r="F5104" s="704" t="s">
        <v>10360</v>
      </c>
      <c r="G5104" s="706" t="s">
        <v>10361</v>
      </c>
      <c r="H5104" s="706" t="s">
        <v>9679</v>
      </c>
      <c r="I5104" s="706" t="s">
        <v>9279</v>
      </c>
      <c r="J5104" s="874" t="s">
        <v>9280</v>
      </c>
      <c r="K5104" s="881" t="s">
        <v>10362</v>
      </c>
      <c r="L5104" s="742">
        <v>5</v>
      </c>
      <c r="M5104" s="857">
        <v>25000</v>
      </c>
      <c r="N5104" s="876"/>
      <c r="O5104" s="742"/>
      <c r="P5104" s="716"/>
      <c r="Q5104" s="774"/>
    </row>
    <row r="5105" spans="1:17" s="770" customFormat="1" ht="24">
      <c r="A5105" s="729" t="s">
        <v>18650</v>
      </c>
      <c r="B5105" s="693" t="s">
        <v>7471</v>
      </c>
      <c r="C5105" s="690" t="s">
        <v>73</v>
      </c>
      <c r="D5105" s="706" t="s">
        <v>9299</v>
      </c>
      <c r="E5105" s="748">
        <v>4000</v>
      </c>
      <c r="F5105" s="704" t="s">
        <v>10363</v>
      </c>
      <c r="G5105" s="706" t="s">
        <v>10364</v>
      </c>
      <c r="H5105" s="706" t="s">
        <v>5617</v>
      </c>
      <c r="I5105" s="706" t="s">
        <v>9279</v>
      </c>
      <c r="J5105" s="874" t="s">
        <v>9280</v>
      </c>
      <c r="K5105" s="881" t="s">
        <v>10365</v>
      </c>
      <c r="L5105" s="742">
        <v>5</v>
      </c>
      <c r="M5105" s="857">
        <v>20000</v>
      </c>
      <c r="N5105" s="876"/>
      <c r="O5105" s="742"/>
      <c r="P5105" s="716"/>
      <c r="Q5105" s="774"/>
    </row>
    <row r="5106" spans="1:17" s="770" customFormat="1" ht="24">
      <c r="A5106" s="729" t="s">
        <v>18650</v>
      </c>
      <c r="B5106" s="693" t="s">
        <v>7471</v>
      </c>
      <c r="C5106" s="690" t="s">
        <v>73</v>
      </c>
      <c r="D5106" s="706" t="s">
        <v>4114</v>
      </c>
      <c r="E5106" s="748">
        <v>2500</v>
      </c>
      <c r="F5106" s="717">
        <v>40175071</v>
      </c>
      <c r="G5106" s="752" t="s">
        <v>10366</v>
      </c>
      <c r="H5106" s="753" t="s">
        <v>6678</v>
      </c>
      <c r="I5106" s="706" t="s">
        <v>4117</v>
      </c>
      <c r="J5106" s="874" t="s">
        <v>9280</v>
      </c>
      <c r="K5106" s="881" t="s">
        <v>10367</v>
      </c>
      <c r="L5106" s="742">
        <v>2</v>
      </c>
      <c r="M5106" s="857">
        <v>5000</v>
      </c>
      <c r="N5106" s="876"/>
      <c r="O5106" s="742"/>
      <c r="P5106" s="716"/>
      <c r="Q5106" s="774"/>
    </row>
    <row r="5107" spans="1:17" s="770" customFormat="1" ht="24">
      <c r="A5107" s="729" t="s">
        <v>18650</v>
      </c>
      <c r="B5107" s="693" t="s">
        <v>7471</v>
      </c>
      <c r="C5107" s="690" t="s">
        <v>73</v>
      </c>
      <c r="D5107" s="706" t="s">
        <v>6651</v>
      </c>
      <c r="E5107" s="748">
        <v>7000</v>
      </c>
      <c r="F5107" s="702" t="s">
        <v>10368</v>
      </c>
      <c r="G5107" s="706" t="s">
        <v>10369</v>
      </c>
      <c r="H5107" s="752" t="s">
        <v>812</v>
      </c>
      <c r="I5107" s="706" t="s">
        <v>9279</v>
      </c>
      <c r="J5107" s="874" t="s">
        <v>9280</v>
      </c>
      <c r="K5107" s="881" t="s">
        <v>10370</v>
      </c>
      <c r="L5107" s="742">
        <v>6</v>
      </c>
      <c r="M5107" s="857">
        <v>42000</v>
      </c>
      <c r="N5107" s="876"/>
      <c r="O5107" s="742"/>
      <c r="P5107" s="716"/>
      <c r="Q5107" s="774"/>
    </row>
    <row r="5108" spans="1:17" s="770" customFormat="1" ht="24">
      <c r="A5108" s="729" t="s">
        <v>18650</v>
      </c>
      <c r="B5108" s="693" t="s">
        <v>7471</v>
      </c>
      <c r="C5108" s="690" t="s">
        <v>73</v>
      </c>
      <c r="D5108" s="706" t="s">
        <v>10371</v>
      </c>
      <c r="E5108" s="748">
        <v>7000</v>
      </c>
      <c r="F5108" s="704" t="s">
        <v>10372</v>
      </c>
      <c r="G5108" s="706" t="s">
        <v>10373</v>
      </c>
      <c r="H5108" s="706" t="s">
        <v>888</v>
      </c>
      <c r="I5108" s="706" t="s">
        <v>9279</v>
      </c>
      <c r="J5108" s="874" t="s">
        <v>9280</v>
      </c>
      <c r="K5108" s="881" t="s">
        <v>10374</v>
      </c>
      <c r="L5108" s="742">
        <v>5</v>
      </c>
      <c r="M5108" s="857">
        <v>40789.82</v>
      </c>
      <c r="N5108" s="876"/>
      <c r="O5108" s="742"/>
      <c r="P5108" s="716"/>
      <c r="Q5108" s="774"/>
    </row>
    <row r="5109" spans="1:17" s="770" customFormat="1" ht="24">
      <c r="A5109" s="729" t="s">
        <v>18650</v>
      </c>
      <c r="B5109" s="693" t="s">
        <v>7471</v>
      </c>
      <c r="C5109" s="690" t="s">
        <v>73</v>
      </c>
      <c r="D5109" s="706" t="s">
        <v>9841</v>
      </c>
      <c r="E5109" s="748">
        <v>4000</v>
      </c>
      <c r="F5109" s="704" t="s">
        <v>10375</v>
      </c>
      <c r="G5109" s="706" t="s">
        <v>10376</v>
      </c>
      <c r="H5109" s="706" t="s">
        <v>8848</v>
      </c>
      <c r="I5109" s="706" t="s">
        <v>9279</v>
      </c>
      <c r="J5109" s="874" t="s">
        <v>9280</v>
      </c>
      <c r="K5109" s="881" t="s">
        <v>10377</v>
      </c>
      <c r="L5109" s="742">
        <v>6</v>
      </c>
      <c r="M5109" s="857">
        <v>24000</v>
      </c>
      <c r="N5109" s="876"/>
      <c r="O5109" s="742"/>
      <c r="P5109" s="716"/>
      <c r="Q5109" s="774"/>
    </row>
    <row r="5110" spans="1:17" s="770" customFormat="1" ht="24">
      <c r="A5110" s="729" t="s">
        <v>18650</v>
      </c>
      <c r="B5110" s="693" t="s">
        <v>7471</v>
      </c>
      <c r="C5110" s="690" t="s">
        <v>73</v>
      </c>
      <c r="D5110" s="706" t="s">
        <v>10378</v>
      </c>
      <c r="E5110" s="748">
        <v>12000</v>
      </c>
      <c r="F5110" s="702" t="s">
        <v>10379</v>
      </c>
      <c r="G5110" s="706" t="s">
        <v>10380</v>
      </c>
      <c r="H5110" s="753" t="s">
        <v>7198</v>
      </c>
      <c r="I5110" s="706" t="s">
        <v>9279</v>
      </c>
      <c r="J5110" s="874" t="s">
        <v>9280</v>
      </c>
      <c r="K5110" s="881" t="s">
        <v>10381</v>
      </c>
      <c r="L5110" s="742">
        <v>6</v>
      </c>
      <c r="M5110" s="857">
        <v>72000</v>
      </c>
      <c r="N5110" s="876"/>
      <c r="O5110" s="742"/>
      <c r="P5110" s="716"/>
      <c r="Q5110" s="774"/>
    </row>
    <row r="5111" spans="1:17" s="770" customFormat="1" ht="24">
      <c r="A5111" s="729" t="s">
        <v>18650</v>
      </c>
      <c r="B5111" s="693" t="s">
        <v>7471</v>
      </c>
      <c r="C5111" s="690" t="s">
        <v>73</v>
      </c>
      <c r="D5111" s="706" t="s">
        <v>10382</v>
      </c>
      <c r="E5111" s="748">
        <v>3500</v>
      </c>
      <c r="F5111" s="704" t="s">
        <v>10383</v>
      </c>
      <c r="G5111" s="706" t="s">
        <v>10384</v>
      </c>
      <c r="H5111" s="706" t="s">
        <v>5710</v>
      </c>
      <c r="I5111" s="706" t="s">
        <v>9279</v>
      </c>
      <c r="J5111" s="874" t="s">
        <v>9280</v>
      </c>
      <c r="K5111" s="881" t="s">
        <v>10385</v>
      </c>
      <c r="L5111" s="742">
        <v>6</v>
      </c>
      <c r="M5111" s="857">
        <v>21000</v>
      </c>
      <c r="N5111" s="876"/>
      <c r="O5111" s="742"/>
      <c r="P5111" s="716"/>
      <c r="Q5111" s="774"/>
    </row>
    <row r="5112" spans="1:17" s="770" customFormat="1" ht="24">
      <c r="A5112" s="729" t="s">
        <v>18650</v>
      </c>
      <c r="B5112" s="693" t="s">
        <v>7471</v>
      </c>
      <c r="C5112" s="690" t="s">
        <v>73</v>
      </c>
      <c r="D5112" s="706" t="s">
        <v>4147</v>
      </c>
      <c r="E5112" s="748">
        <v>5000</v>
      </c>
      <c r="F5112" s="704" t="s">
        <v>10386</v>
      </c>
      <c r="G5112" s="706" t="s">
        <v>10387</v>
      </c>
      <c r="H5112" s="706" t="s">
        <v>9513</v>
      </c>
      <c r="I5112" s="706" t="s">
        <v>9279</v>
      </c>
      <c r="J5112" s="874" t="s">
        <v>9280</v>
      </c>
      <c r="K5112" s="881" t="s">
        <v>10388</v>
      </c>
      <c r="L5112" s="742">
        <v>6</v>
      </c>
      <c r="M5112" s="857">
        <v>30000</v>
      </c>
      <c r="N5112" s="876"/>
      <c r="O5112" s="742"/>
      <c r="P5112" s="716"/>
      <c r="Q5112" s="774"/>
    </row>
    <row r="5113" spans="1:17" s="770" customFormat="1" ht="24">
      <c r="A5113" s="729" t="s">
        <v>18650</v>
      </c>
      <c r="B5113" s="693" t="s">
        <v>7471</v>
      </c>
      <c r="C5113" s="690" t="s">
        <v>73</v>
      </c>
      <c r="D5113" s="706" t="s">
        <v>9353</v>
      </c>
      <c r="E5113" s="748">
        <v>2500</v>
      </c>
      <c r="F5113" s="704" t="s">
        <v>10389</v>
      </c>
      <c r="G5113" s="706" t="s">
        <v>10390</v>
      </c>
      <c r="H5113" s="706" t="s">
        <v>3436</v>
      </c>
      <c r="I5113" s="706" t="s">
        <v>9279</v>
      </c>
      <c r="J5113" s="874" t="s">
        <v>802</v>
      </c>
      <c r="K5113" s="881" t="s">
        <v>10391</v>
      </c>
      <c r="L5113" s="742">
        <v>6</v>
      </c>
      <c r="M5113" s="857">
        <v>15000</v>
      </c>
      <c r="N5113" s="876"/>
      <c r="O5113" s="742"/>
      <c r="P5113" s="716"/>
      <c r="Q5113" s="774"/>
    </row>
    <row r="5114" spans="1:17" s="770" customFormat="1" ht="24">
      <c r="A5114" s="729" t="s">
        <v>18650</v>
      </c>
      <c r="B5114" s="693" t="s">
        <v>7471</v>
      </c>
      <c r="C5114" s="690" t="s">
        <v>73</v>
      </c>
      <c r="D5114" s="706" t="s">
        <v>8853</v>
      </c>
      <c r="E5114" s="748">
        <v>1800</v>
      </c>
      <c r="F5114" s="702" t="s">
        <v>10392</v>
      </c>
      <c r="G5114" s="706" t="s">
        <v>10393</v>
      </c>
      <c r="H5114" s="752" t="s">
        <v>6678</v>
      </c>
      <c r="I5114" s="706" t="s">
        <v>4117</v>
      </c>
      <c r="J5114" s="874" t="s">
        <v>9280</v>
      </c>
      <c r="K5114" s="881" t="s">
        <v>10394</v>
      </c>
      <c r="L5114" s="742">
        <v>6</v>
      </c>
      <c r="M5114" s="857">
        <v>10800</v>
      </c>
      <c r="N5114" s="876"/>
      <c r="O5114" s="742"/>
      <c r="P5114" s="716"/>
      <c r="Q5114" s="774"/>
    </row>
    <row r="5115" spans="1:17" s="770" customFormat="1" ht="24">
      <c r="A5115" s="729" t="s">
        <v>18650</v>
      </c>
      <c r="B5115" s="693" t="s">
        <v>7471</v>
      </c>
      <c r="C5115" s="690" t="s">
        <v>73</v>
      </c>
      <c r="D5115" s="706" t="s">
        <v>9841</v>
      </c>
      <c r="E5115" s="748">
        <v>4000</v>
      </c>
      <c r="F5115" s="704" t="s">
        <v>9324</v>
      </c>
      <c r="G5115" s="706" t="s">
        <v>9325</v>
      </c>
      <c r="H5115" s="706" t="s">
        <v>7198</v>
      </c>
      <c r="I5115" s="706" t="s">
        <v>9279</v>
      </c>
      <c r="J5115" s="874" t="s">
        <v>802</v>
      </c>
      <c r="K5115" s="881" t="s">
        <v>10395</v>
      </c>
      <c r="L5115" s="742">
        <v>6</v>
      </c>
      <c r="M5115" s="857">
        <v>24000</v>
      </c>
      <c r="N5115" s="876"/>
      <c r="O5115" s="742"/>
      <c r="P5115" s="716"/>
      <c r="Q5115" s="774"/>
    </row>
    <row r="5116" spans="1:17" s="770" customFormat="1" ht="36">
      <c r="A5116" s="729" t="s">
        <v>18650</v>
      </c>
      <c r="B5116" s="693" t="s">
        <v>7471</v>
      </c>
      <c r="C5116" s="690" t="s">
        <v>73</v>
      </c>
      <c r="D5116" s="706" t="s">
        <v>10396</v>
      </c>
      <c r="E5116" s="748">
        <v>7000</v>
      </c>
      <c r="F5116" s="704" t="s">
        <v>10397</v>
      </c>
      <c r="G5116" s="706" t="s">
        <v>10398</v>
      </c>
      <c r="H5116" s="706" t="s">
        <v>1119</v>
      </c>
      <c r="I5116" s="706" t="s">
        <v>9279</v>
      </c>
      <c r="J5116" s="874" t="s">
        <v>9280</v>
      </c>
      <c r="K5116" s="881" t="s">
        <v>10399</v>
      </c>
      <c r="L5116" s="742">
        <v>6</v>
      </c>
      <c r="M5116" s="857">
        <v>42000</v>
      </c>
      <c r="N5116" s="876"/>
      <c r="O5116" s="742"/>
      <c r="P5116" s="716"/>
      <c r="Q5116" s="774"/>
    </row>
    <row r="5117" spans="1:17" s="770" customFormat="1" ht="24">
      <c r="A5117" s="729" t="s">
        <v>18650</v>
      </c>
      <c r="B5117" s="693" t="s">
        <v>7471</v>
      </c>
      <c r="C5117" s="690" t="s">
        <v>73</v>
      </c>
      <c r="D5117" s="706" t="s">
        <v>4259</v>
      </c>
      <c r="E5117" s="748">
        <v>8000</v>
      </c>
      <c r="F5117" s="704" t="s">
        <v>10400</v>
      </c>
      <c r="G5117" s="706" t="s">
        <v>10401</v>
      </c>
      <c r="H5117" s="706" t="s">
        <v>888</v>
      </c>
      <c r="I5117" s="706" t="s">
        <v>9279</v>
      </c>
      <c r="J5117" s="874" t="s">
        <v>9280</v>
      </c>
      <c r="K5117" s="881" t="s">
        <v>10402</v>
      </c>
      <c r="L5117" s="742">
        <v>6</v>
      </c>
      <c r="M5117" s="857">
        <v>48000</v>
      </c>
      <c r="N5117" s="876"/>
      <c r="O5117" s="742"/>
      <c r="P5117" s="716"/>
      <c r="Q5117" s="774"/>
    </row>
    <row r="5118" spans="1:17" s="770" customFormat="1" ht="24">
      <c r="A5118" s="729" t="s">
        <v>18650</v>
      </c>
      <c r="B5118" s="693" t="s">
        <v>7471</v>
      </c>
      <c r="C5118" s="690" t="s">
        <v>73</v>
      </c>
      <c r="D5118" s="706" t="s">
        <v>10403</v>
      </c>
      <c r="E5118" s="748">
        <v>7000</v>
      </c>
      <c r="F5118" s="702" t="s">
        <v>10404</v>
      </c>
      <c r="G5118" s="706" t="s">
        <v>10405</v>
      </c>
      <c r="H5118" s="753" t="s">
        <v>2002</v>
      </c>
      <c r="I5118" s="706" t="s">
        <v>9279</v>
      </c>
      <c r="J5118" s="874" t="s">
        <v>9280</v>
      </c>
      <c r="K5118" s="881" t="s">
        <v>10406</v>
      </c>
      <c r="L5118" s="742">
        <v>6</v>
      </c>
      <c r="M5118" s="857">
        <v>45966.666666666664</v>
      </c>
      <c r="N5118" s="876"/>
      <c r="O5118" s="742"/>
      <c r="P5118" s="716"/>
      <c r="Q5118" s="774"/>
    </row>
    <row r="5119" spans="1:17" s="770" customFormat="1" ht="24">
      <c r="A5119" s="729" t="s">
        <v>18650</v>
      </c>
      <c r="B5119" s="693" t="s">
        <v>7471</v>
      </c>
      <c r="C5119" s="690" t="s">
        <v>73</v>
      </c>
      <c r="D5119" s="706" t="s">
        <v>10407</v>
      </c>
      <c r="E5119" s="748">
        <v>7000</v>
      </c>
      <c r="F5119" s="704" t="s">
        <v>10408</v>
      </c>
      <c r="G5119" s="706" t="s">
        <v>10409</v>
      </c>
      <c r="H5119" s="706" t="s">
        <v>8848</v>
      </c>
      <c r="I5119" s="706" t="s">
        <v>9279</v>
      </c>
      <c r="J5119" s="874" t="s">
        <v>921</v>
      </c>
      <c r="K5119" s="881" t="s">
        <v>10410</v>
      </c>
      <c r="L5119" s="742">
        <v>6</v>
      </c>
      <c r="M5119" s="857">
        <v>45733.333333333336</v>
      </c>
      <c r="N5119" s="876"/>
      <c r="O5119" s="742"/>
      <c r="P5119" s="716"/>
      <c r="Q5119" s="774"/>
    </row>
    <row r="5120" spans="1:17" s="770" customFormat="1" ht="24">
      <c r="A5120" s="729" t="s">
        <v>18650</v>
      </c>
      <c r="B5120" s="693" t="s">
        <v>7471</v>
      </c>
      <c r="C5120" s="690" t="s">
        <v>73</v>
      </c>
      <c r="D5120" s="706" t="s">
        <v>9841</v>
      </c>
      <c r="E5120" s="748">
        <v>4000</v>
      </c>
      <c r="F5120" s="704" t="s">
        <v>10411</v>
      </c>
      <c r="G5120" s="706" t="s">
        <v>10412</v>
      </c>
      <c r="H5120" s="706" t="s">
        <v>8848</v>
      </c>
      <c r="I5120" s="706" t="s">
        <v>9279</v>
      </c>
      <c r="J5120" s="874" t="s">
        <v>9280</v>
      </c>
      <c r="K5120" s="881" t="s">
        <v>10413</v>
      </c>
      <c r="L5120" s="742">
        <v>6</v>
      </c>
      <c r="M5120" s="857">
        <v>26133.333333333332</v>
      </c>
      <c r="N5120" s="876"/>
      <c r="O5120" s="742"/>
      <c r="P5120" s="716"/>
      <c r="Q5120" s="774"/>
    </row>
    <row r="5121" spans="1:17" s="770" customFormat="1" ht="24">
      <c r="A5121" s="729" t="s">
        <v>18650</v>
      </c>
      <c r="B5121" s="693" t="s">
        <v>7471</v>
      </c>
      <c r="C5121" s="690" t="s">
        <v>73</v>
      </c>
      <c r="D5121" s="706" t="s">
        <v>9515</v>
      </c>
      <c r="E5121" s="748">
        <v>6000</v>
      </c>
      <c r="F5121" s="702" t="s">
        <v>10414</v>
      </c>
      <c r="G5121" s="706" t="s">
        <v>10415</v>
      </c>
      <c r="H5121" s="752" t="s">
        <v>1119</v>
      </c>
      <c r="I5121" s="706" t="s">
        <v>9279</v>
      </c>
      <c r="J5121" s="874" t="s">
        <v>9280</v>
      </c>
      <c r="K5121" s="881" t="s">
        <v>10416</v>
      </c>
      <c r="L5121" s="742">
        <v>6</v>
      </c>
      <c r="M5121" s="857">
        <v>36000</v>
      </c>
      <c r="N5121" s="876"/>
      <c r="O5121" s="742"/>
      <c r="P5121" s="716"/>
      <c r="Q5121" s="774"/>
    </row>
    <row r="5122" spans="1:17" s="770" customFormat="1" ht="24">
      <c r="A5122" s="729" t="s">
        <v>18650</v>
      </c>
      <c r="B5122" s="693" t="s">
        <v>7471</v>
      </c>
      <c r="C5122" s="690" t="s">
        <v>73</v>
      </c>
      <c r="D5122" s="706" t="s">
        <v>9446</v>
      </c>
      <c r="E5122" s="748">
        <v>7000</v>
      </c>
      <c r="F5122" s="704" t="s">
        <v>10417</v>
      </c>
      <c r="G5122" s="706" t="s">
        <v>10418</v>
      </c>
      <c r="H5122" s="706" t="s">
        <v>1119</v>
      </c>
      <c r="I5122" s="706" t="s">
        <v>9279</v>
      </c>
      <c r="J5122" s="874" t="s">
        <v>9280</v>
      </c>
      <c r="K5122" s="881" t="s">
        <v>10419</v>
      </c>
      <c r="L5122" s="742">
        <v>6</v>
      </c>
      <c r="M5122" s="857">
        <v>42000</v>
      </c>
      <c r="N5122" s="876"/>
      <c r="O5122" s="742"/>
      <c r="P5122" s="716"/>
      <c r="Q5122" s="774"/>
    </row>
    <row r="5123" spans="1:17" s="770" customFormat="1" ht="24">
      <c r="A5123" s="729" t="s">
        <v>18650</v>
      </c>
      <c r="B5123" s="693" t="s">
        <v>7471</v>
      </c>
      <c r="C5123" s="690" t="s">
        <v>73</v>
      </c>
      <c r="D5123" s="706" t="s">
        <v>10420</v>
      </c>
      <c r="E5123" s="748">
        <v>8000</v>
      </c>
      <c r="F5123" s="704" t="s">
        <v>10421</v>
      </c>
      <c r="G5123" s="706" t="s">
        <v>10422</v>
      </c>
      <c r="H5123" s="706" t="s">
        <v>888</v>
      </c>
      <c r="I5123" s="706" t="s">
        <v>9279</v>
      </c>
      <c r="J5123" s="874" t="s">
        <v>9280</v>
      </c>
      <c r="K5123" s="881" t="s">
        <v>10423</v>
      </c>
      <c r="L5123" s="742">
        <v>6</v>
      </c>
      <c r="M5123" s="857">
        <v>52000</v>
      </c>
      <c r="N5123" s="876"/>
      <c r="O5123" s="742"/>
      <c r="P5123" s="716"/>
      <c r="Q5123" s="774"/>
    </row>
    <row r="5124" spans="1:17" s="770" customFormat="1" ht="24">
      <c r="A5124" s="729" t="s">
        <v>18650</v>
      </c>
      <c r="B5124" s="693" t="s">
        <v>7471</v>
      </c>
      <c r="C5124" s="690" t="s">
        <v>73</v>
      </c>
      <c r="D5124" s="706" t="s">
        <v>4164</v>
      </c>
      <c r="E5124" s="748">
        <v>2200</v>
      </c>
      <c r="F5124" s="704" t="s">
        <v>10424</v>
      </c>
      <c r="G5124" s="706" t="s">
        <v>10425</v>
      </c>
      <c r="H5124" s="706" t="s">
        <v>10426</v>
      </c>
      <c r="I5124" s="706" t="s">
        <v>9279</v>
      </c>
      <c r="J5124" s="874" t="s">
        <v>802</v>
      </c>
      <c r="K5124" s="881" t="s">
        <v>10427</v>
      </c>
      <c r="L5124" s="742">
        <v>7</v>
      </c>
      <c r="M5124" s="857">
        <v>15400</v>
      </c>
      <c r="N5124" s="876"/>
      <c r="O5124" s="742"/>
      <c r="P5124" s="716"/>
      <c r="Q5124" s="774"/>
    </row>
    <row r="5125" spans="1:17" s="770" customFormat="1" ht="24">
      <c r="A5125" s="729" t="s">
        <v>18650</v>
      </c>
      <c r="B5125" s="693" t="s">
        <v>7471</v>
      </c>
      <c r="C5125" s="690" t="s">
        <v>73</v>
      </c>
      <c r="D5125" s="706" t="s">
        <v>9312</v>
      </c>
      <c r="E5125" s="748">
        <v>3500</v>
      </c>
      <c r="F5125" s="704" t="s">
        <v>10428</v>
      </c>
      <c r="G5125" s="706" t="s">
        <v>10429</v>
      </c>
      <c r="H5125" s="706" t="s">
        <v>1119</v>
      </c>
      <c r="I5125" s="706" t="s">
        <v>9279</v>
      </c>
      <c r="J5125" s="874" t="s">
        <v>802</v>
      </c>
      <c r="K5125" s="881" t="s">
        <v>10430</v>
      </c>
      <c r="L5125" s="742">
        <v>7</v>
      </c>
      <c r="M5125" s="857">
        <v>24500</v>
      </c>
      <c r="N5125" s="876"/>
      <c r="O5125" s="742"/>
      <c r="P5125" s="716"/>
      <c r="Q5125" s="774"/>
    </row>
    <row r="5126" spans="1:17" s="770" customFormat="1" ht="24">
      <c r="A5126" s="729" t="s">
        <v>18650</v>
      </c>
      <c r="B5126" s="693" t="s">
        <v>7471</v>
      </c>
      <c r="C5126" s="690" t="s">
        <v>73</v>
      </c>
      <c r="D5126" s="706" t="s">
        <v>4114</v>
      </c>
      <c r="E5126" s="748">
        <v>2500</v>
      </c>
      <c r="F5126" s="704" t="s">
        <v>10431</v>
      </c>
      <c r="G5126" s="706" t="s">
        <v>10432</v>
      </c>
      <c r="H5126" s="706" t="s">
        <v>10433</v>
      </c>
      <c r="I5126" s="706" t="s">
        <v>4117</v>
      </c>
      <c r="J5126" s="874" t="s">
        <v>4117</v>
      </c>
      <c r="K5126" s="881" t="s">
        <v>10434</v>
      </c>
      <c r="L5126" s="742">
        <v>7</v>
      </c>
      <c r="M5126" s="857">
        <v>17500</v>
      </c>
      <c r="N5126" s="876"/>
      <c r="O5126" s="742"/>
      <c r="P5126" s="716"/>
      <c r="Q5126" s="774"/>
    </row>
    <row r="5127" spans="1:17" s="770" customFormat="1" ht="24">
      <c r="A5127" s="729" t="s">
        <v>18650</v>
      </c>
      <c r="B5127" s="693" t="s">
        <v>7471</v>
      </c>
      <c r="C5127" s="690" t="s">
        <v>73</v>
      </c>
      <c r="D5127" s="706" t="s">
        <v>10435</v>
      </c>
      <c r="E5127" s="748">
        <v>6000</v>
      </c>
      <c r="F5127" s="704" t="s">
        <v>10436</v>
      </c>
      <c r="G5127" s="706" t="s">
        <v>10437</v>
      </c>
      <c r="H5127" s="706" t="s">
        <v>8641</v>
      </c>
      <c r="I5127" s="706" t="s">
        <v>9279</v>
      </c>
      <c r="J5127" s="874" t="s">
        <v>9280</v>
      </c>
      <c r="K5127" s="881" t="s">
        <v>10438</v>
      </c>
      <c r="L5127" s="742">
        <v>7</v>
      </c>
      <c r="M5127" s="857">
        <v>45600</v>
      </c>
      <c r="N5127" s="876"/>
      <c r="O5127" s="742"/>
      <c r="P5127" s="716"/>
      <c r="Q5127" s="774"/>
    </row>
    <row r="5128" spans="1:17" s="770" customFormat="1" ht="24">
      <c r="A5128" s="729" t="s">
        <v>18650</v>
      </c>
      <c r="B5128" s="693" t="s">
        <v>7471</v>
      </c>
      <c r="C5128" s="690" t="s">
        <v>73</v>
      </c>
      <c r="D5128" s="706" t="s">
        <v>10439</v>
      </c>
      <c r="E5128" s="748">
        <v>5000</v>
      </c>
      <c r="F5128" s="704" t="s">
        <v>10440</v>
      </c>
      <c r="G5128" s="706" t="s">
        <v>10441</v>
      </c>
      <c r="H5128" s="706" t="s">
        <v>9497</v>
      </c>
      <c r="I5128" s="706" t="s">
        <v>4117</v>
      </c>
      <c r="J5128" s="874" t="s">
        <v>4117</v>
      </c>
      <c r="K5128" s="881" t="s">
        <v>10442</v>
      </c>
      <c r="L5128" s="742">
        <v>7</v>
      </c>
      <c r="M5128" s="857">
        <v>38333.333333333336</v>
      </c>
      <c r="N5128" s="876"/>
      <c r="O5128" s="742"/>
      <c r="P5128" s="716"/>
      <c r="Q5128" s="774"/>
    </row>
    <row r="5129" spans="1:17" s="770" customFormat="1" ht="36">
      <c r="A5129" s="729" t="s">
        <v>18650</v>
      </c>
      <c r="B5129" s="693" t="s">
        <v>7471</v>
      </c>
      <c r="C5129" s="690" t="s">
        <v>73</v>
      </c>
      <c r="D5129" s="706" t="s">
        <v>10293</v>
      </c>
      <c r="E5129" s="748">
        <v>7000</v>
      </c>
      <c r="F5129" s="702" t="s">
        <v>10443</v>
      </c>
      <c r="G5129" s="706" t="s">
        <v>10444</v>
      </c>
      <c r="H5129" s="753" t="s">
        <v>1119</v>
      </c>
      <c r="I5129" s="706" t="s">
        <v>9279</v>
      </c>
      <c r="J5129" s="874" t="s">
        <v>9280</v>
      </c>
      <c r="K5129" s="881" t="s">
        <v>10445</v>
      </c>
      <c r="L5129" s="742">
        <v>7</v>
      </c>
      <c r="M5129" s="857">
        <v>49000</v>
      </c>
      <c r="N5129" s="876"/>
      <c r="O5129" s="742"/>
      <c r="P5129" s="716"/>
      <c r="Q5129" s="774"/>
    </row>
    <row r="5130" spans="1:17" s="770" customFormat="1" ht="48">
      <c r="A5130" s="729" t="s">
        <v>18650</v>
      </c>
      <c r="B5130" s="693" t="s">
        <v>7471</v>
      </c>
      <c r="C5130" s="690" t="s">
        <v>73</v>
      </c>
      <c r="D5130" s="706" t="s">
        <v>9672</v>
      </c>
      <c r="E5130" s="748">
        <v>7000</v>
      </c>
      <c r="F5130" s="702" t="s">
        <v>10446</v>
      </c>
      <c r="G5130" s="752" t="s">
        <v>10447</v>
      </c>
      <c r="H5130" s="752" t="s">
        <v>5617</v>
      </c>
      <c r="I5130" s="706" t="s">
        <v>9279</v>
      </c>
      <c r="J5130" s="874" t="s">
        <v>9280</v>
      </c>
      <c r="K5130" s="881" t="s">
        <v>10448</v>
      </c>
      <c r="L5130" s="742">
        <v>7</v>
      </c>
      <c r="M5130" s="857">
        <v>49000</v>
      </c>
      <c r="N5130" s="876"/>
      <c r="O5130" s="742"/>
      <c r="P5130" s="716"/>
      <c r="Q5130" s="774"/>
    </row>
    <row r="5131" spans="1:17" s="770" customFormat="1" ht="24">
      <c r="A5131" s="729" t="s">
        <v>18650</v>
      </c>
      <c r="B5131" s="693" t="s">
        <v>7471</v>
      </c>
      <c r="C5131" s="690" t="s">
        <v>73</v>
      </c>
      <c r="D5131" s="706" t="s">
        <v>1929</v>
      </c>
      <c r="E5131" s="748">
        <v>2500</v>
      </c>
      <c r="F5131" s="704" t="s">
        <v>9320</v>
      </c>
      <c r="G5131" s="706" t="s">
        <v>10449</v>
      </c>
      <c r="H5131" s="706" t="s">
        <v>9003</v>
      </c>
      <c r="I5131" s="751" t="s">
        <v>9279</v>
      </c>
      <c r="J5131" s="873" t="s">
        <v>9364</v>
      </c>
      <c r="K5131" s="881" t="s">
        <v>10450</v>
      </c>
      <c r="L5131" s="742">
        <v>8</v>
      </c>
      <c r="M5131" s="857">
        <v>22500</v>
      </c>
      <c r="N5131" s="876"/>
      <c r="O5131" s="742"/>
      <c r="P5131" s="716"/>
      <c r="Q5131" s="774"/>
    </row>
    <row r="5132" spans="1:17" s="770" customFormat="1" ht="36">
      <c r="A5132" s="729" t="s">
        <v>18650</v>
      </c>
      <c r="B5132" s="693" t="s">
        <v>7471</v>
      </c>
      <c r="C5132" s="690" t="s">
        <v>73</v>
      </c>
      <c r="D5132" s="706" t="s">
        <v>10451</v>
      </c>
      <c r="E5132" s="748">
        <v>5000</v>
      </c>
      <c r="F5132" s="704" t="s">
        <v>10452</v>
      </c>
      <c r="G5132" s="706" t="s">
        <v>10453</v>
      </c>
      <c r="H5132" s="706" t="s">
        <v>9807</v>
      </c>
      <c r="I5132" s="751" t="s">
        <v>9279</v>
      </c>
      <c r="J5132" s="873" t="s">
        <v>9280</v>
      </c>
      <c r="K5132" s="881" t="s">
        <v>10454</v>
      </c>
      <c r="L5132" s="742">
        <v>8</v>
      </c>
      <c r="M5132" s="857">
        <v>40666.666666666664</v>
      </c>
      <c r="N5132" s="876"/>
      <c r="O5132" s="742"/>
      <c r="P5132" s="716"/>
      <c r="Q5132" s="774"/>
    </row>
    <row r="5133" spans="1:17" s="770" customFormat="1" ht="24">
      <c r="A5133" s="729" t="s">
        <v>18650</v>
      </c>
      <c r="B5133" s="693" t="s">
        <v>7471</v>
      </c>
      <c r="C5133" s="690" t="s">
        <v>73</v>
      </c>
      <c r="D5133" s="706" t="s">
        <v>10455</v>
      </c>
      <c r="E5133" s="748">
        <v>8000</v>
      </c>
      <c r="F5133" s="704" t="s">
        <v>10456</v>
      </c>
      <c r="G5133" s="706" t="s">
        <v>10457</v>
      </c>
      <c r="H5133" s="752" t="s">
        <v>1119</v>
      </c>
      <c r="I5133" s="751" t="s">
        <v>9279</v>
      </c>
      <c r="J5133" s="873" t="s">
        <v>9280</v>
      </c>
      <c r="K5133" s="881" t="s">
        <v>10458</v>
      </c>
      <c r="L5133" s="742">
        <v>8</v>
      </c>
      <c r="M5133" s="857">
        <v>64000</v>
      </c>
      <c r="N5133" s="876"/>
      <c r="O5133" s="742"/>
      <c r="P5133" s="716"/>
      <c r="Q5133" s="774"/>
    </row>
    <row r="5134" spans="1:17" s="770" customFormat="1" ht="24">
      <c r="A5134" s="729" t="s">
        <v>18650</v>
      </c>
      <c r="B5134" s="693" t="s">
        <v>7471</v>
      </c>
      <c r="C5134" s="690" t="s">
        <v>73</v>
      </c>
      <c r="D5134" s="706" t="s">
        <v>10459</v>
      </c>
      <c r="E5134" s="748">
        <v>7000</v>
      </c>
      <c r="F5134" s="702" t="s">
        <v>10460</v>
      </c>
      <c r="G5134" s="706" t="s">
        <v>10461</v>
      </c>
      <c r="H5134" s="753" t="s">
        <v>9613</v>
      </c>
      <c r="I5134" s="751" t="s">
        <v>9279</v>
      </c>
      <c r="J5134" s="873" t="s">
        <v>9280</v>
      </c>
      <c r="K5134" s="881" t="s">
        <v>10462</v>
      </c>
      <c r="L5134" s="742">
        <v>8</v>
      </c>
      <c r="M5134" s="857">
        <v>56000</v>
      </c>
      <c r="N5134" s="876"/>
      <c r="O5134" s="742"/>
      <c r="P5134" s="716"/>
      <c r="Q5134" s="774"/>
    </row>
    <row r="5135" spans="1:17" s="770" customFormat="1" ht="24">
      <c r="A5135" s="729" t="s">
        <v>18650</v>
      </c>
      <c r="B5135" s="693" t="s">
        <v>7471</v>
      </c>
      <c r="C5135" s="690" t="s">
        <v>73</v>
      </c>
      <c r="D5135" s="706" t="s">
        <v>10463</v>
      </c>
      <c r="E5135" s="748">
        <v>5000</v>
      </c>
      <c r="F5135" s="704" t="s">
        <v>10464</v>
      </c>
      <c r="G5135" s="706" t="s">
        <v>10465</v>
      </c>
      <c r="H5135" s="706" t="s">
        <v>8902</v>
      </c>
      <c r="I5135" s="751" t="s">
        <v>9279</v>
      </c>
      <c r="J5135" s="873" t="s">
        <v>9280</v>
      </c>
      <c r="K5135" s="881" t="s">
        <v>10466</v>
      </c>
      <c r="L5135" s="742">
        <v>8</v>
      </c>
      <c r="M5135" s="857">
        <v>43166.666666666664</v>
      </c>
      <c r="N5135" s="876"/>
      <c r="O5135" s="742"/>
      <c r="P5135" s="716"/>
      <c r="Q5135" s="774"/>
    </row>
    <row r="5136" spans="1:17" s="770" customFormat="1" ht="48">
      <c r="A5136" s="729" t="s">
        <v>18650</v>
      </c>
      <c r="B5136" s="693" t="s">
        <v>7471</v>
      </c>
      <c r="C5136" s="690" t="s">
        <v>73</v>
      </c>
      <c r="D5136" s="706" t="s">
        <v>9672</v>
      </c>
      <c r="E5136" s="748">
        <v>7000</v>
      </c>
      <c r="F5136" s="704" t="s">
        <v>5447</v>
      </c>
      <c r="G5136" s="706" t="s">
        <v>5448</v>
      </c>
      <c r="H5136" s="706" t="s">
        <v>2051</v>
      </c>
      <c r="I5136" s="706" t="s">
        <v>9279</v>
      </c>
      <c r="J5136" s="874" t="s">
        <v>921</v>
      </c>
      <c r="K5136" s="881" t="s">
        <v>10467</v>
      </c>
      <c r="L5136" s="742">
        <v>8</v>
      </c>
      <c r="M5136" s="857">
        <v>60666.666666666664</v>
      </c>
      <c r="N5136" s="876"/>
      <c r="O5136" s="742"/>
      <c r="P5136" s="716"/>
      <c r="Q5136" s="774"/>
    </row>
    <row r="5137" spans="1:17" s="770" customFormat="1" ht="36">
      <c r="A5137" s="729" t="s">
        <v>18650</v>
      </c>
      <c r="B5137" s="693" t="s">
        <v>7471</v>
      </c>
      <c r="C5137" s="690" t="s">
        <v>73</v>
      </c>
      <c r="D5137" s="706" t="s">
        <v>689</v>
      </c>
      <c r="E5137" s="748">
        <v>15000</v>
      </c>
      <c r="F5137" s="702" t="s">
        <v>10468</v>
      </c>
      <c r="G5137" s="706" t="s">
        <v>10469</v>
      </c>
      <c r="H5137" s="706" t="s">
        <v>1119</v>
      </c>
      <c r="I5137" s="751" t="s">
        <v>9279</v>
      </c>
      <c r="J5137" s="873" t="s">
        <v>9280</v>
      </c>
      <c r="K5137" s="881" t="s">
        <v>10470</v>
      </c>
      <c r="L5137" s="742">
        <v>2</v>
      </c>
      <c r="M5137" s="857">
        <v>41000</v>
      </c>
      <c r="N5137" s="876"/>
      <c r="O5137" s="742"/>
      <c r="P5137" s="716"/>
      <c r="Q5137" s="774"/>
    </row>
    <row r="5138" spans="1:17" s="770" customFormat="1" ht="24">
      <c r="A5138" s="729" t="s">
        <v>18650</v>
      </c>
      <c r="B5138" s="693" t="s">
        <v>7471</v>
      </c>
      <c r="C5138" s="690" t="s">
        <v>73</v>
      </c>
      <c r="D5138" s="706" t="s">
        <v>9252</v>
      </c>
      <c r="E5138" s="748">
        <v>2500</v>
      </c>
      <c r="F5138" s="704" t="s">
        <v>10471</v>
      </c>
      <c r="G5138" s="706" t="s">
        <v>10472</v>
      </c>
      <c r="H5138" s="706" t="s">
        <v>10473</v>
      </c>
      <c r="I5138" s="751" t="s">
        <v>4117</v>
      </c>
      <c r="J5138" s="873" t="s">
        <v>4117</v>
      </c>
      <c r="K5138" s="881" t="s">
        <v>10474</v>
      </c>
      <c r="L5138" s="742">
        <v>9</v>
      </c>
      <c r="M5138" s="857">
        <v>22500</v>
      </c>
      <c r="N5138" s="876"/>
      <c r="O5138" s="742"/>
      <c r="P5138" s="716"/>
      <c r="Q5138" s="774"/>
    </row>
    <row r="5139" spans="1:17" s="770" customFormat="1" ht="24">
      <c r="A5139" s="729" t="s">
        <v>18650</v>
      </c>
      <c r="B5139" s="693" t="s">
        <v>7471</v>
      </c>
      <c r="C5139" s="690" t="s">
        <v>73</v>
      </c>
      <c r="D5139" s="706" t="s">
        <v>10475</v>
      </c>
      <c r="E5139" s="748">
        <v>6000</v>
      </c>
      <c r="F5139" s="702" t="s">
        <v>10476</v>
      </c>
      <c r="G5139" s="706" t="s">
        <v>10477</v>
      </c>
      <c r="H5139" s="752" t="s">
        <v>1119</v>
      </c>
      <c r="I5139" s="751" t="s">
        <v>9279</v>
      </c>
      <c r="J5139" s="873" t="s">
        <v>802</v>
      </c>
      <c r="K5139" s="881" t="s">
        <v>10478</v>
      </c>
      <c r="L5139" s="742">
        <v>9</v>
      </c>
      <c r="M5139" s="857">
        <v>54000</v>
      </c>
      <c r="N5139" s="876"/>
      <c r="O5139" s="742"/>
      <c r="P5139" s="716"/>
      <c r="Q5139" s="774"/>
    </row>
    <row r="5140" spans="1:17" s="770" customFormat="1" ht="24">
      <c r="A5140" s="729" t="s">
        <v>18650</v>
      </c>
      <c r="B5140" s="693" t="s">
        <v>7471</v>
      </c>
      <c r="C5140" s="690" t="s">
        <v>73</v>
      </c>
      <c r="D5140" s="706" t="s">
        <v>9750</v>
      </c>
      <c r="E5140" s="748">
        <v>5000</v>
      </c>
      <c r="F5140" s="704" t="s">
        <v>10479</v>
      </c>
      <c r="G5140" s="706" t="s">
        <v>10480</v>
      </c>
      <c r="H5140" s="706" t="s">
        <v>8848</v>
      </c>
      <c r="I5140" s="706" t="s">
        <v>9279</v>
      </c>
      <c r="J5140" s="874" t="s">
        <v>9280</v>
      </c>
      <c r="K5140" s="881" t="s">
        <v>10481</v>
      </c>
      <c r="L5140" s="742">
        <v>9</v>
      </c>
      <c r="M5140" s="857">
        <v>45000</v>
      </c>
      <c r="N5140" s="876"/>
      <c r="O5140" s="742"/>
      <c r="P5140" s="716"/>
      <c r="Q5140" s="774"/>
    </row>
    <row r="5141" spans="1:17" s="770" customFormat="1" ht="24">
      <c r="A5141" s="729" t="s">
        <v>18650</v>
      </c>
      <c r="B5141" s="693" t="s">
        <v>7471</v>
      </c>
      <c r="C5141" s="690" t="s">
        <v>73</v>
      </c>
      <c r="D5141" s="706" t="s">
        <v>9750</v>
      </c>
      <c r="E5141" s="748">
        <v>5000</v>
      </c>
      <c r="F5141" s="704" t="s">
        <v>10482</v>
      </c>
      <c r="G5141" s="706" t="s">
        <v>10483</v>
      </c>
      <c r="H5141" s="706" t="s">
        <v>8848</v>
      </c>
      <c r="I5141" s="706" t="s">
        <v>9279</v>
      </c>
      <c r="J5141" s="874" t="s">
        <v>9280</v>
      </c>
      <c r="K5141" s="881" t="s">
        <v>10484</v>
      </c>
      <c r="L5141" s="742">
        <v>9</v>
      </c>
      <c r="M5141" s="857">
        <v>45000</v>
      </c>
      <c r="N5141" s="876"/>
      <c r="O5141" s="742"/>
      <c r="P5141" s="716"/>
      <c r="Q5141" s="774"/>
    </row>
    <row r="5142" spans="1:17" s="770" customFormat="1" ht="24">
      <c r="A5142" s="729" t="s">
        <v>18650</v>
      </c>
      <c r="B5142" s="693" t="s">
        <v>7471</v>
      </c>
      <c r="C5142" s="690" t="s">
        <v>73</v>
      </c>
      <c r="D5142" s="706" t="s">
        <v>10485</v>
      </c>
      <c r="E5142" s="748">
        <v>8000</v>
      </c>
      <c r="F5142" s="704" t="s">
        <v>10486</v>
      </c>
      <c r="G5142" s="706" t="s">
        <v>10487</v>
      </c>
      <c r="H5142" s="706" t="s">
        <v>1119</v>
      </c>
      <c r="I5142" s="751" t="s">
        <v>9279</v>
      </c>
      <c r="J5142" s="873" t="s">
        <v>9280</v>
      </c>
      <c r="K5142" s="881" t="s">
        <v>10488</v>
      </c>
      <c r="L5142" s="742">
        <v>9</v>
      </c>
      <c r="M5142" s="857">
        <v>72000</v>
      </c>
      <c r="N5142" s="876"/>
      <c r="O5142" s="742"/>
      <c r="P5142" s="716"/>
      <c r="Q5142" s="774"/>
    </row>
    <row r="5143" spans="1:17" s="770" customFormat="1" ht="24">
      <c r="A5143" s="729" t="s">
        <v>18650</v>
      </c>
      <c r="B5143" s="693" t="s">
        <v>7471</v>
      </c>
      <c r="C5143" s="690" t="s">
        <v>73</v>
      </c>
      <c r="D5143" s="706" t="s">
        <v>10489</v>
      </c>
      <c r="E5143" s="748">
        <v>8000</v>
      </c>
      <c r="F5143" s="704" t="s">
        <v>10490</v>
      </c>
      <c r="G5143" s="706" t="s">
        <v>10491</v>
      </c>
      <c r="H5143" s="706" t="s">
        <v>8848</v>
      </c>
      <c r="I5143" s="706" t="s">
        <v>9279</v>
      </c>
      <c r="J5143" s="874" t="s">
        <v>9280</v>
      </c>
      <c r="K5143" s="881" t="s">
        <v>10492</v>
      </c>
      <c r="L5143" s="742">
        <v>9</v>
      </c>
      <c r="M5143" s="857">
        <v>72533.333333333328</v>
      </c>
      <c r="N5143" s="876"/>
      <c r="O5143" s="742"/>
      <c r="P5143" s="716"/>
      <c r="Q5143" s="774"/>
    </row>
    <row r="5144" spans="1:17" s="770" customFormat="1" ht="24">
      <c r="A5144" s="729" t="s">
        <v>18650</v>
      </c>
      <c r="B5144" s="693" t="s">
        <v>7471</v>
      </c>
      <c r="C5144" s="690" t="s">
        <v>73</v>
      </c>
      <c r="D5144" s="706" t="s">
        <v>10493</v>
      </c>
      <c r="E5144" s="748">
        <v>2500</v>
      </c>
      <c r="F5144" s="704" t="s">
        <v>10494</v>
      </c>
      <c r="G5144" s="706" t="s">
        <v>10495</v>
      </c>
      <c r="H5144" s="706" t="s">
        <v>8848</v>
      </c>
      <c r="I5144" s="706" t="s">
        <v>9279</v>
      </c>
      <c r="J5144" s="874" t="s">
        <v>10496</v>
      </c>
      <c r="K5144" s="881" t="s">
        <v>10497</v>
      </c>
      <c r="L5144" s="742">
        <v>9</v>
      </c>
      <c r="M5144" s="857">
        <v>25000</v>
      </c>
      <c r="N5144" s="876"/>
      <c r="O5144" s="742"/>
      <c r="P5144" s="716"/>
      <c r="Q5144" s="774"/>
    </row>
    <row r="5145" spans="1:17" s="770" customFormat="1" ht="24">
      <c r="A5145" s="729" t="s">
        <v>18650</v>
      </c>
      <c r="B5145" s="693" t="s">
        <v>7471</v>
      </c>
      <c r="C5145" s="690" t="s">
        <v>73</v>
      </c>
      <c r="D5145" s="706" t="s">
        <v>10498</v>
      </c>
      <c r="E5145" s="748">
        <v>5000</v>
      </c>
      <c r="F5145" s="704" t="s">
        <v>10499</v>
      </c>
      <c r="G5145" s="706" t="s">
        <v>10500</v>
      </c>
      <c r="H5145" s="706" t="s">
        <v>5710</v>
      </c>
      <c r="I5145" s="751" t="s">
        <v>9279</v>
      </c>
      <c r="J5145" s="873" t="s">
        <v>9280</v>
      </c>
      <c r="K5145" s="881" t="s">
        <v>10501</v>
      </c>
      <c r="L5145" s="742">
        <v>9</v>
      </c>
      <c r="M5145" s="857">
        <v>47500</v>
      </c>
      <c r="N5145" s="876"/>
      <c r="O5145" s="742"/>
      <c r="P5145" s="716"/>
      <c r="Q5145" s="774"/>
    </row>
    <row r="5146" spans="1:17" s="770" customFormat="1" ht="24">
      <c r="A5146" s="729" t="s">
        <v>18650</v>
      </c>
      <c r="B5146" s="693" t="s">
        <v>7471</v>
      </c>
      <c r="C5146" s="690" t="s">
        <v>73</v>
      </c>
      <c r="D5146" s="706" t="s">
        <v>10502</v>
      </c>
      <c r="E5146" s="748">
        <v>5000</v>
      </c>
      <c r="F5146" s="702" t="s">
        <v>9520</v>
      </c>
      <c r="G5146" s="706" t="s">
        <v>9521</v>
      </c>
      <c r="H5146" s="752" t="s">
        <v>1248</v>
      </c>
      <c r="I5146" s="751" t="s">
        <v>9279</v>
      </c>
      <c r="J5146" s="873" t="s">
        <v>9280</v>
      </c>
      <c r="K5146" s="881" t="s">
        <v>10503</v>
      </c>
      <c r="L5146" s="742">
        <v>9</v>
      </c>
      <c r="M5146" s="857">
        <v>47500</v>
      </c>
      <c r="N5146" s="876"/>
      <c r="O5146" s="742"/>
      <c r="P5146" s="716"/>
      <c r="Q5146" s="774"/>
    </row>
    <row r="5147" spans="1:17" s="770" customFormat="1" ht="24">
      <c r="A5147" s="729" t="s">
        <v>18650</v>
      </c>
      <c r="B5147" s="693" t="s">
        <v>7471</v>
      </c>
      <c r="C5147" s="690" t="s">
        <v>73</v>
      </c>
      <c r="D5147" s="706" t="s">
        <v>9476</v>
      </c>
      <c r="E5147" s="748">
        <v>6000</v>
      </c>
      <c r="F5147" s="704" t="s">
        <v>10504</v>
      </c>
      <c r="G5147" s="706" t="s">
        <v>10505</v>
      </c>
      <c r="H5147" s="706" t="s">
        <v>10506</v>
      </c>
      <c r="I5147" s="751" t="s">
        <v>9279</v>
      </c>
      <c r="J5147" s="873" t="s">
        <v>9280</v>
      </c>
      <c r="K5147" s="881" t="s">
        <v>10507</v>
      </c>
      <c r="L5147" s="742">
        <v>9</v>
      </c>
      <c r="M5147" s="857">
        <v>58400</v>
      </c>
      <c r="N5147" s="876"/>
      <c r="O5147" s="742"/>
      <c r="P5147" s="716"/>
      <c r="Q5147" s="774"/>
    </row>
    <row r="5148" spans="1:17" s="770" customFormat="1" ht="24">
      <c r="A5148" s="729" t="s">
        <v>18650</v>
      </c>
      <c r="B5148" s="693" t="s">
        <v>7471</v>
      </c>
      <c r="C5148" s="690" t="s">
        <v>73</v>
      </c>
      <c r="D5148" s="706" t="s">
        <v>9887</v>
      </c>
      <c r="E5148" s="748">
        <v>2500</v>
      </c>
      <c r="F5148" s="704" t="s">
        <v>10508</v>
      </c>
      <c r="G5148" s="706" t="s">
        <v>10509</v>
      </c>
      <c r="H5148" s="706" t="s">
        <v>5617</v>
      </c>
      <c r="I5148" s="751" t="s">
        <v>4117</v>
      </c>
      <c r="J5148" s="873" t="s">
        <v>4117</v>
      </c>
      <c r="K5148" s="881" t="s">
        <v>10510</v>
      </c>
      <c r="L5148" s="742">
        <v>10</v>
      </c>
      <c r="M5148" s="857">
        <v>25000</v>
      </c>
      <c r="N5148" s="876"/>
      <c r="O5148" s="742"/>
      <c r="P5148" s="716"/>
      <c r="Q5148" s="774"/>
    </row>
    <row r="5149" spans="1:17" s="770" customFormat="1" ht="24">
      <c r="A5149" s="729" t="s">
        <v>18650</v>
      </c>
      <c r="B5149" s="693" t="s">
        <v>7471</v>
      </c>
      <c r="C5149" s="690" t="s">
        <v>73</v>
      </c>
      <c r="D5149" s="706" t="s">
        <v>9282</v>
      </c>
      <c r="E5149" s="748">
        <v>11000</v>
      </c>
      <c r="F5149" s="702">
        <v>43928101</v>
      </c>
      <c r="G5149" s="706" t="s">
        <v>10511</v>
      </c>
      <c r="H5149" s="706" t="s">
        <v>1119</v>
      </c>
      <c r="I5149" s="751" t="s">
        <v>9279</v>
      </c>
      <c r="J5149" s="873" t="s">
        <v>9280</v>
      </c>
      <c r="K5149" s="881" t="s">
        <v>10512</v>
      </c>
      <c r="L5149" s="742">
        <v>4</v>
      </c>
      <c r="M5149" s="857">
        <v>44000</v>
      </c>
      <c r="N5149" s="876"/>
      <c r="O5149" s="742"/>
      <c r="P5149" s="716"/>
      <c r="Q5149" s="774"/>
    </row>
    <row r="5150" spans="1:17" s="770" customFormat="1" ht="24">
      <c r="A5150" s="729" t="s">
        <v>18650</v>
      </c>
      <c r="B5150" s="693" t="s">
        <v>7471</v>
      </c>
      <c r="C5150" s="690" t="s">
        <v>73</v>
      </c>
      <c r="D5150" s="706" t="s">
        <v>10334</v>
      </c>
      <c r="E5150" s="748">
        <v>2200</v>
      </c>
      <c r="F5150" s="702" t="s">
        <v>10513</v>
      </c>
      <c r="G5150" s="706" t="s">
        <v>10514</v>
      </c>
      <c r="H5150" s="706" t="s">
        <v>4407</v>
      </c>
      <c r="I5150" s="751" t="s">
        <v>4117</v>
      </c>
      <c r="J5150" s="873" t="s">
        <v>4117</v>
      </c>
      <c r="K5150" s="881" t="s">
        <v>10515</v>
      </c>
      <c r="L5150" s="742">
        <v>10</v>
      </c>
      <c r="M5150" s="857">
        <v>22000</v>
      </c>
      <c r="N5150" s="876"/>
      <c r="O5150" s="742"/>
      <c r="P5150" s="716"/>
      <c r="Q5150" s="774"/>
    </row>
    <row r="5151" spans="1:17" s="770" customFormat="1" ht="24">
      <c r="A5151" s="729" t="s">
        <v>18650</v>
      </c>
      <c r="B5151" s="693" t="s">
        <v>7471</v>
      </c>
      <c r="C5151" s="690" t="s">
        <v>73</v>
      </c>
      <c r="D5151" s="706" t="s">
        <v>10516</v>
      </c>
      <c r="E5151" s="748">
        <v>6800</v>
      </c>
      <c r="F5151" s="702" t="s">
        <v>10517</v>
      </c>
      <c r="G5151" s="706" t="s">
        <v>10518</v>
      </c>
      <c r="H5151" s="706" t="s">
        <v>5768</v>
      </c>
      <c r="I5151" s="751" t="s">
        <v>9279</v>
      </c>
      <c r="J5151" s="873" t="s">
        <v>9280</v>
      </c>
      <c r="K5151" s="881" t="s">
        <v>10519</v>
      </c>
      <c r="L5151" s="742">
        <v>4</v>
      </c>
      <c r="M5151" s="857">
        <v>27200</v>
      </c>
      <c r="N5151" s="876"/>
      <c r="O5151" s="742"/>
      <c r="P5151" s="716"/>
      <c r="Q5151" s="774"/>
    </row>
    <row r="5152" spans="1:17" s="770" customFormat="1" ht="24">
      <c r="A5152" s="729" t="s">
        <v>18650</v>
      </c>
      <c r="B5152" s="693" t="s">
        <v>7471</v>
      </c>
      <c r="C5152" s="690" t="s">
        <v>73</v>
      </c>
      <c r="D5152" s="706" t="s">
        <v>9446</v>
      </c>
      <c r="E5152" s="748">
        <v>7000</v>
      </c>
      <c r="F5152" s="702" t="s">
        <v>10520</v>
      </c>
      <c r="G5152" s="706" t="s">
        <v>10521</v>
      </c>
      <c r="H5152" s="706" t="s">
        <v>1119</v>
      </c>
      <c r="I5152" s="751" t="s">
        <v>9279</v>
      </c>
      <c r="J5152" s="873" t="s">
        <v>9280</v>
      </c>
      <c r="K5152" s="881" t="s">
        <v>10522</v>
      </c>
      <c r="L5152" s="742">
        <v>3</v>
      </c>
      <c r="M5152" s="857">
        <v>21000</v>
      </c>
      <c r="N5152" s="876"/>
      <c r="O5152" s="742"/>
      <c r="P5152" s="716"/>
      <c r="Q5152" s="774"/>
    </row>
    <row r="5153" spans="1:17" s="770" customFormat="1" ht="24">
      <c r="A5153" s="729" t="s">
        <v>18650</v>
      </c>
      <c r="B5153" s="693" t="s">
        <v>7471</v>
      </c>
      <c r="C5153" s="690" t="s">
        <v>73</v>
      </c>
      <c r="D5153" s="706" t="s">
        <v>10523</v>
      </c>
      <c r="E5153" s="748">
        <v>11000</v>
      </c>
      <c r="F5153" s="704" t="s">
        <v>10524</v>
      </c>
      <c r="G5153" s="706" t="s">
        <v>10525</v>
      </c>
      <c r="H5153" s="706" t="s">
        <v>9483</v>
      </c>
      <c r="I5153" s="751" t="s">
        <v>9279</v>
      </c>
      <c r="J5153" s="873" t="s">
        <v>9280</v>
      </c>
      <c r="K5153" s="881" t="s">
        <v>10526</v>
      </c>
      <c r="L5153" s="742">
        <v>11</v>
      </c>
      <c r="M5153" s="857">
        <v>121000</v>
      </c>
      <c r="N5153" s="876"/>
      <c r="O5153" s="742"/>
      <c r="P5153" s="716"/>
      <c r="Q5153" s="774"/>
    </row>
    <row r="5154" spans="1:17" s="770" customFormat="1" ht="24">
      <c r="A5154" s="729" t="s">
        <v>18650</v>
      </c>
      <c r="B5154" s="693" t="s">
        <v>7471</v>
      </c>
      <c r="C5154" s="690" t="s">
        <v>73</v>
      </c>
      <c r="D5154" s="706" t="s">
        <v>10527</v>
      </c>
      <c r="E5154" s="748">
        <v>6000</v>
      </c>
      <c r="F5154" s="702">
        <v>45166597</v>
      </c>
      <c r="G5154" s="706" t="s">
        <v>10528</v>
      </c>
      <c r="H5154" s="706" t="s">
        <v>2051</v>
      </c>
      <c r="I5154" s="706" t="s">
        <v>9279</v>
      </c>
      <c r="J5154" s="874" t="s">
        <v>9280</v>
      </c>
      <c r="K5154" s="881" t="s">
        <v>10529</v>
      </c>
      <c r="L5154" s="742">
        <v>11</v>
      </c>
      <c r="M5154" s="857">
        <v>66000</v>
      </c>
      <c r="N5154" s="876"/>
      <c r="O5154" s="742"/>
      <c r="P5154" s="716"/>
      <c r="Q5154" s="774"/>
    </row>
    <row r="5155" spans="1:17" s="770" customFormat="1" ht="24">
      <c r="A5155" s="729" t="s">
        <v>18650</v>
      </c>
      <c r="B5155" s="693" t="s">
        <v>7471</v>
      </c>
      <c r="C5155" s="690" t="s">
        <v>73</v>
      </c>
      <c r="D5155" s="706" t="s">
        <v>10530</v>
      </c>
      <c r="E5155" s="748">
        <v>9500</v>
      </c>
      <c r="F5155" s="704" t="s">
        <v>10531</v>
      </c>
      <c r="G5155" s="706" t="s">
        <v>10532</v>
      </c>
      <c r="H5155" s="706" t="s">
        <v>1119</v>
      </c>
      <c r="I5155" s="751" t="s">
        <v>9279</v>
      </c>
      <c r="J5155" s="873" t="s">
        <v>9280</v>
      </c>
      <c r="K5155" s="881" t="s">
        <v>10533</v>
      </c>
      <c r="L5155" s="742">
        <v>11</v>
      </c>
      <c r="M5155" s="857">
        <v>111783.33333333333</v>
      </c>
      <c r="N5155" s="876"/>
      <c r="O5155" s="742"/>
      <c r="P5155" s="716"/>
      <c r="Q5155" s="774"/>
    </row>
    <row r="5156" spans="1:17" s="770" customFormat="1" ht="24">
      <c r="A5156" s="729" t="s">
        <v>18650</v>
      </c>
      <c r="B5156" s="693" t="s">
        <v>7471</v>
      </c>
      <c r="C5156" s="690" t="s">
        <v>73</v>
      </c>
      <c r="D5156" s="706" t="s">
        <v>10289</v>
      </c>
      <c r="E5156" s="748">
        <v>5000</v>
      </c>
      <c r="F5156" s="717" t="s">
        <v>10230</v>
      </c>
      <c r="G5156" s="752" t="s">
        <v>10231</v>
      </c>
      <c r="H5156" s="753" t="s">
        <v>2051</v>
      </c>
      <c r="I5156" s="751" t="s">
        <v>9279</v>
      </c>
      <c r="J5156" s="873" t="s">
        <v>9280</v>
      </c>
      <c r="K5156" s="881" t="s">
        <v>10534</v>
      </c>
      <c r="L5156" s="742">
        <v>11</v>
      </c>
      <c r="M5156" s="857">
        <v>55000</v>
      </c>
      <c r="N5156" s="876"/>
      <c r="O5156" s="742"/>
      <c r="P5156" s="716"/>
      <c r="Q5156" s="774"/>
    </row>
    <row r="5157" spans="1:17" s="770" customFormat="1" ht="36">
      <c r="A5157" s="729" t="s">
        <v>18650</v>
      </c>
      <c r="B5157" s="693" t="s">
        <v>7471</v>
      </c>
      <c r="C5157" s="690" t="s">
        <v>73</v>
      </c>
      <c r="D5157" s="706" t="s">
        <v>9424</v>
      </c>
      <c r="E5157" s="748">
        <v>2500</v>
      </c>
      <c r="F5157" s="704" t="s">
        <v>10535</v>
      </c>
      <c r="G5157" s="706" t="s">
        <v>10536</v>
      </c>
      <c r="H5157" s="706" t="s">
        <v>1119</v>
      </c>
      <c r="I5157" s="751" t="s">
        <v>9279</v>
      </c>
      <c r="J5157" s="873" t="s">
        <v>9280</v>
      </c>
      <c r="K5157" s="881" t="s">
        <v>10537</v>
      </c>
      <c r="L5157" s="742">
        <v>12</v>
      </c>
      <c r="M5157" s="857">
        <v>30000</v>
      </c>
      <c r="N5157" s="876"/>
      <c r="O5157" s="742"/>
      <c r="P5157" s="716"/>
      <c r="Q5157" s="774"/>
    </row>
    <row r="5158" spans="1:17" s="770" customFormat="1" ht="24">
      <c r="A5158" s="729" t="s">
        <v>18650</v>
      </c>
      <c r="B5158" s="693" t="s">
        <v>7471</v>
      </c>
      <c r="C5158" s="690" t="s">
        <v>73</v>
      </c>
      <c r="D5158" s="706" t="s">
        <v>9404</v>
      </c>
      <c r="E5158" s="748">
        <v>3000</v>
      </c>
      <c r="F5158" s="702">
        <v>47762771</v>
      </c>
      <c r="G5158" s="706" t="s">
        <v>10538</v>
      </c>
      <c r="H5158" s="706" t="s">
        <v>1119</v>
      </c>
      <c r="I5158" s="751" t="s">
        <v>9279</v>
      </c>
      <c r="J5158" s="873" t="s">
        <v>9280</v>
      </c>
      <c r="K5158" s="881" t="s">
        <v>10539</v>
      </c>
      <c r="L5158" s="742">
        <v>4</v>
      </c>
      <c r="M5158" s="857">
        <v>12000</v>
      </c>
      <c r="N5158" s="876"/>
      <c r="O5158" s="742"/>
      <c r="P5158" s="716"/>
      <c r="Q5158" s="774"/>
    </row>
    <row r="5159" spans="1:17" s="770" customFormat="1" ht="36">
      <c r="A5159" s="729" t="s">
        <v>18650</v>
      </c>
      <c r="B5159" s="693" t="s">
        <v>7471</v>
      </c>
      <c r="C5159" s="690" t="s">
        <v>73</v>
      </c>
      <c r="D5159" s="706" t="s">
        <v>9906</v>
      </c>
      <c r="E5159" s="748">
        <v>7000</v>
      </c>
      <c r="F5159" s="702" t="s">
        <v>10540</v>
      </c>
      <c r="G5159" s="706" t="s">
        <v>10541</v>
      </c>
      <c r="H5159" s="752" t="s">
        <v>9173</v>
      </c>
      <c r="I5159" s="751" t="s">
        <v>9279</v>
      </c>
      <c r="J5159" s="873" t="s">
        <v>9280</v>
      </c>
      <c r="K5159" s="881" t="s">
        <v>10542</v>
      </c>
      <c r="L5159" s="742">
        <v>12</v>
      </c>
      <c r="M5159" s="857">
        <v>84000</v>
      </c>
      <c r="N5159" s="876"/>
      <c r="O5159" s="742"/>
      <c r="P5159" s="716"/>
      <c r="Q5159" s="774"/>
    </row>
    <row r="5160" spans="1:17" s="770" customFormat="1" ht="24">
      <c r="A5160" s="729" t="s">
        <v>18650</v>
      </c>
      <c r="B5160" s="693" t="s">
        <v>7471</v>
      </c>
      <c r="C5160" s="690" t="s">
        <v>73</v>
      </c>
      <c r="D5160" s="706" t="s">
        <v>9565</v>
      </c>
      <c r="E5160" s="748">
        <v>1800</v>
      </c>
      <c r="F5160" s="704" t="s">
        <v>10543</v>
      </c>
      <c r="G5160" s="706" t="s">
        <v>10544</v>
      </c>
      <c r="H5160" s="706" t="s">
        <v>3683</v>
      </c>
      <c r="I5160" s="751" t="s">
        <v>3683</v>
      </c>
      <c r="J5160" s="873" t="s">
        <v>3683</v>
      </c>
      <c r="K5160" s="881" t="s">
        <v>10545</v>
      </c>
      <c r="L5160" s="742">
        <v>12</v>
      </c>
      <c r="M5160" s="857">
        <v>21600</v>
      </c>
      <c r="N5160" s="876"/>
      <c r="O5160" s="742"/>
      <c r="P5160" s="716"/>
      <c r="Q5160" s="774"/>
    </row>
    <row r="5161" spans="1:17" s="770" customFormat="1" ht="24">
      <c r="A5161" s="729" t="s">
        <v>18650</v>
      </c>
      <c r="B5161" s="693" t="s">
        <v>7471</v>
      </c>
      <c r="C5161" s="690" t="s">
        <v>73</v>
      </c>
      <c r="D5161" s="706" t="s">
        <v>10092</v>
      </c>
      <c r="E5161" s="748">
        <v>2500</v>
      </c>
      <c r="F5161" s="704" t="s">
        <v>10546</v>
      </c>
      <c r="G5161" s="706" t="s">
        <v>10547</v>
      </c>
      <c r="H5161" s="706" t="s">
        <v>4682</v>
      </c>
      <c r="I5161" s="751" t="s">
        <v>4117</v>
      </c>
      <c r="J5161" s="873" t="s">
        <v>4117</v>
      </c>
      <c r="K5161" s="881" t="s">
        <v>10548</v>
      </c>
      <c r="L5161" s="742">
        <v>12</v>
      </c>
      <c r="M5161" s="857">
        <v>30000</v>
      </c>
      <c r="N5161" s="876"/>
      <c r="O5161" s="742"/>
      <c r="P5161" s="716"/>
      <c r="Q5161" s="774"/>
    </row>
    <row r="5162" spans="1:17" s="770" customFormat="1" ht="24">
      <c r="A5162" s="729" t="s">
        <v>18650</v>
      </c>
      <c r="B5162" s="693" t="s">
        <v>7471</v>
      </c>
      <c r="C5162" s="690" t="s">
        <v>73</v>
      </c>
      <c r="D5162" s="706" t="s">
        <v>10549</v>
      </c>
      <c r="E5162" s="748">
        <v>12000</v>
      </c>
      <c r="F5162" s="704" t="s">
        <v>10550</v>
      </c>
      <c r="G5162" s="706" t="s">
        <v>10551</v>
      </c>
      <c r="H5162" s="706" t="s">
        <v>5625</v>
      </c>
      <c r="I5162" s="751" t="s">
        <v>9279</v>
      </c>
      <c r="J5162" s="873" t="s">
        <v>921</v>
      </c>
      <c r="K5162" s="881" t="s">
        <v>10552</v>
      </c>
      <c r="L5162" s="742">
        <v>12</v>
      </c>
      <c r="M5162" s="857">
        <v>144000</v>
      </c>
      <c r="N5162" s="876"/>
      <c r="O5162" s="742"/>
      <c r="P5162" s="716"/>
      <c r="Q5162" s="774"/>
    </row>
    <row r="5163" spans="1:17" s="770" customFormat="1" ht="24">
      <c r="A5163" s="729" t="s">
        <v>18650</v>
      </c>
      <c r="B5163" s="693" t="s">
        <v>7471</v>
      </c>
      <c r="C5163" s="690" t="s">
        <v>73</v>
      </c>
      <c r="D5163" s="706" t="s">
        <v>9252</v>
      </c>
      <c r="E5163" s="748">
        <v>1800</v>
      </c>
      <c r="F5163" s="704" t="s">
        <v>10553</v>
      </c>
      <c r="G5163" s="706" t="s">
        <v>10554</v>
      </c>
      <c r="H5163" s="706" t="s">
        <v>3683</v>
      </c>
      <c r="I5163" s="751" t="s">
        <v>3683</v>
      </c>
      <c r="J5163" s="873" t="s">
        <v>3683</v>
      </c>
      <c r="K5163" s="881" t="s">
        <v>10555</v>
      </c>
      <c r="L5163" s="742">
        <v>12</v>
      </c>
      <c r="M5163" s="857">
        <v>21600</v>
      </c>
      <c r="N5163" s="876"/>
      <c r="O5163" s="742"/>
      <c r="P5163" s="716"/>
      <c r="Q5163" s="774"/>
    </row>
    <row r="5164" spans="1:17" s="770" customFormat="1" ht="24">
      <c r="A5164" s="729" t="s">
        <v>18650</v>
      </c>
      <c r="B5164" s="693" t="s">
        <v>7471</v>
      </c>
      <c r="C5164" s="690" t="s">
        <v>73</v>
      </c>
      <c r="D5164" s="706" t="s">
        <v>10556</v>
      </c>
      <c r="E5164" s="748">
        <v>3500</v>
      </c>
      <c r="F5164" s="702">
        <v>25838591</v>
      </c>
      <c r="G5164" s="706" t="s">
        <v>10557</v>
      </c>
      <c r="H5164" s="706" t="s">
        <v>4367</v>
      </c>
      <c r="I5164" s="751" t="s">
        <v>9279</v>
      </c>
      <c r="J5164" s="873" t="s">
        <v>9280</v>
      </c>
      <c r="K5164" s="881" t="s">
        <v>10558</v>
      </c>
      <c r="L5164" s="742">
        <v>5</v>
      </c>
      <c r="M5164" s="857">
        <v>17500</v>
      </c>
      <c r="N5164" s="876"/>
      <c r="O5164" s="742"/>
      <c r="P5164" s="716"/>
      <c r="Q5164" s="774"/>
    </row>
    <row r="5165" spans="1:17" s="770" customFormat="1" ht="24">
      <c r="A5165" s="729" t="s">
        <v>18650</v>
      </c>
      <c r="B5165" s="693" t="s">
        <v>7471</v>
      </c>
      <c r="C5165" s="690" t="s">
        <v>73</v>
      </c>
      <c r="D5165" s="706" t="s">
        <v>10559</v>
      </c>
      <c r="E5165" s="748">
        <v>1800</v>
      </c>
      <c r="F5165" s="702">
        <v>45368180</v>
      </c>
      <c r="G5165" s="706" t="s">
        <v>10560</v>
      </c>
      <c r="H5165" s="706" t="s">
        <v>10561</v>
      </c>
      <c r="I5165" s="751" t="s">
        <v>4118</v>
      </c>
      <c r="J5165" s="873" t="s">
        <v>782</v>
      </c>
      <c r="K5165" s="881" t="s">
        <v>10562</v>
      </c>
      <c r="L5165" s="742">
        <v>4</v>
      </c>
      <c r="M5165" s="857">
        <v>7200</v>
      </c>
      <c r="N5165" s="876"/>
      <c r="O5165" s="742"/>
      <c r="P5165" s="716"/>
      <c r="Q5165" s="774"/>
    </row>
    <row r="5166" spans="1:17" s="770" customFormat="1" ht="36">
      <c r="A5166" s="729" t="s">
        <v>18650</v>
      </c>
      <c r="B5166" s="693" t="s">
        <v>7471</v>
      </c>
      <c r="C5166" s="690" t="s">
        <v>73</v>
      </c>
      <c r="D5166" s="706" t="s">
        <v>9557</v>
      </c>
      <c r="E5166" s="748">
        <v>3000</v>
      </c>
      <c r="F5166" s="702">
        <v>70414590</v>
      </c>
      <c r="G5166" s="706" t="s">
        <v>10563</v>
      </c>
      <c r="H5166" s="706" t="s">
        <v>1119</v>
      </c>
      <c r="I5166" s="751" t="s">
        <v>9279</v>
      </c>
      <c r="J5166" s="873" t="s">
        <v>9280</v>
      </c>
      <c r="K5166" s="881" t="s">
        <v>10564</v>
      </c>
      <c r="L5166" s="742">
        <v>4</v>
      </c>
      <c r="M5166" s="857">
        <v>12000</v>
      </c>
      <c r="N5166" s="876"/>
      <c r="O5166" s="742"/>
      <c r="P5166" s="716"/>
      <c r="Q5166" s="774"/>
    </row>
    <row r="5167" spans="1:17" s="770" customFormat="1" ht="24">
      <c r="A5167" s="729" t="s">
        <v>18650</v>
      </c>
      <c r="B5167" s="693" t="s">
        <v>7471</v>
      </c>
      <c r="C5167" s="690" t="s">
        <v>73</v>
      </c>
      <c r="D5167" s="706" t="s">
        <v>10565</v>
      </c>
      <c r="E5167" s="748">
        <v>6000</v>
      </c>
      <c r="F5167" s="702">
        <v>9392643</v>
      </c>
      <c r="G5167" s="706" t="s">
        <v>10566</v>
      </c>
      <c r="H5167" s="706" t="s">
        <v>1119</v>
      </c>
      <c r="I5167" s="751" t="s">
        <v>9279</v>
      </c>
      <c r="J5167" s="873" t="s">
        <v>9280</v>
      </c>
      <c r="K5167" s="881" t="s">
        <v>10567</v>
      </c>
      <c r="L5167" s="742">
        <v>4</v>
      </c>
      <c r="M5167" s="857">
        <v>24000</v>
      </c>
      <c r="N5167" s="876"/>
      <c r="O5167" s="742"/>
      <c r="P5167" s="716"/>
      <c r="Q5167" s="774"/>
    </row>
    <row r="5168" spans="1:17" s="770" customFormat="1" ht="24">
      <c r="A5168" s="729" t="s">
        <v>18650</v>
      </c>
      <c r="B5168" s="693" t="s">
        <v>7471</v>
      </c>
      <c r="C5168" s="690" t="s">
        <v>73</v>
      </c>
      <c r="D5168" s="706" t="s">
        <v>10293</v>
      </c>
      <c r="E5168" s="748">
        <v>7000</v>
      </c>
      <c r="F5168" s="704" t="s">
        <v>9900</v>
      </c>
      <c r="G5168" s="706" t="s">
        <v>9901</v>
      </c>
      <c r="H5168" s="706" t="s">
        <v>1119</v>
      </c>
      <c r="I5168" s="751" t="s">
        <v>9279</v>
      </c>
      <c r="J5168" s="873" t="s">
        <v>9280</v>
      </c>
      <c r="K5168" s="881" t="s">
        <v>10568</v>
      </c>
      <c r="L5168" s="742">
        <v>12</v>
      </c>
      <c r="M5168" s="857">
        <v>84000</v>
      </c>
      <c r="N5168" s="876"/>
      <c r="O5168" s="742"/>
      <c r="P5168" s="716"/>
      <c r="Q5168" s="774"/>
    </row>
    <row r="5169" spans="1:17" s="770" customFormat="1" ht="36">
      <c r="A5169" s="729" t="s">
        <v>18650</v>
      </c>
      <c r="B5169" s="693" t="s">
        <v>7471</v>
      </c>
      <c r="C5169" s="690" t="s">
        <v>73</v>
      </c>
      <c r="D5169" s="706" t="s">
        <v>10569</v>
      </c>
      <c r="E5169" s="748">
        <v>7000</v>
      </c>
      <c r="F5169" s="704" t="s">
        <v>10570</v>
      </c>
      <c r="G5169" s="706" t="s">
        <v>10571</v>
      </c>
      <c r="H5169" s="706" t="s">
        <v>7198</v>
      </c>
      <c r="I5169" s="751" t="s">
        <v>9279</v>
      </c>
      <c r="J5169" s="873" t="s">
        <v>9280</v>
      </c>
      <c r="K5169" s="881" t="s">
        <v>10572</v>
      </c>
      <c r="L5169" s="742">
        <v>12</v>
      </c>
      <c r="M5169" s="857">
        <v>84000</v>
      </c>
      <c r="N5169" s="876"/>
      <c r="O5169" s="742">
        <v>1</v>
      </c>
      <c r="P5169" s="716">
        <v>7000</v>
      </c>
      <c r="Q5169" s="774"/>
    </row>
    <row r="5170" spans="1:17" s="770" customFormat="1" ht="24">
      <c r="A5170" s="729" t="s">
        <v>18650</v>
      </c>
      <c r="B5170" s="693" t="s">
        <v>7471</v>
      </c>
      <c r="C5170" s="690" t="s">
        <v>73</v>
      </c>
      <c r="D5170" s="706" t="s">
        <v>10573</v>
      </c>
      <c r="E5170" s="748">
        <v>6000</v>
      </c>
      <c r="F5170" s="704" t="s">
        <v>10574</v>
      </c>
      <c r="G5170" s="706" t="s">
        <v>10575</v>
      </c>
      <c r="H5170" s="706" t="s">
        <v>10576</v>
      </c>
      <c r="I5170" s="751" t="s">
        <v>9279</v>
      </c>
      <c r="J5170" s="873" t="s">
        <v>9280</v>
      </c>
      <c r="K5170" s="881" t="s">
        <v>10577</v>
      </c>
      <c r="L5170" s="742">
        <v>12</v>
      </c>
      <c r="M5170" s="857">
        <v>72000</v>
      </c>
      <c r="N5170" s="876"/>
      <c r="O5170" s="742">
        <v>1</v>
      </c>
      <c r="P5170" s="716">
        <v>6000</v>
      </c>
      <c r="Q5170" s="774"/>
    </row>
    <row r="5171" spans="1:17" s="770" customFormat="1" ht="36">
      <c r="A5171" s="729" t="s">
        <v>18650</v>
      </c>
      <c r="B5171" s="693" t="s">
        <v>7471</v>
      </c>
      <c r="C5171" s="690" t="s">
        <v>73</v>
      </c>
      <c r="D5171" s="706" t="s">
        <v>10578</v>
      </c>
      <c r="E5171" s="748">
        <v>6000</v>
      </c>
      <c r="F5171" s="717" t="s">
        <v>10579</v>
      </c>
      <c r="G5171" s="752" t="s">
        <v>10580</v>
      </c>
      <c r="H5171" s="753" t="s">
        <v>5617</v>
      </c>
      <c r="I5171" s="751" t="s">
        <v>9279</v>
      </c>
      <c r="J5171" s="873" t="s">
        <v>9280</v>
      </c>
      <c r="K5171" s="881" t="s">
        <v>10581</v>
      </c>
      <c r="L5171" s="742">
        <v>12</v>
      </c>
      <c r="M5171" s="857">
        <v>72000</v>
      </c>
      <c r="N5171" s="876"/>
      <c r="O5171" s="742">
        <v>1</v>
      </c>
      <c r="P5171" s="716">
        <v>6000</v>
      </c>
      <c r="Q5171" s="774"/>
    </row>
    <row r="5172" spans="1:17" s="770" customFormat="1" ht="48">
      <c r="A5172" s="729" t="s">
        <v>18650</v>
      </c>
      <c r="B5172" s="693" t="s">
        <v>7471</v>
      </c>
      <c r="C5172" s="690" t="s">
        <v>73</v>
      </c>
      <c r="D5172" s="706" t="s">
        <v>10582</v>
      </c>
      <c r="E5172" s="748">
        <v>8000</v>
      </c>
      <c r="F5172" s="704" t="s">
        <v>10583</v>
      </c>
      <c r="G5172" s="706" t="s">
        <v>10584</v>
      </c>
      <c r="H5172" s="706" t="s">
        <v>1119</v>
      </c>
      <c r="I5172" s="751" t="s">
        <v>9279</v>
      </c>
      <c r="J5172" s="873" t="s">
        <v>9280</v>
      </c>
      <c r="K5172" s="881" t="s">
        <v>10585</v>
      </c>
      <c r="L5172" s="742">
        <v>12</v>
      </c>
      <c r="M5172" s="857">
        <v>96000</v>
      </c>
      <c r="N5172" s="876"/>
      <c r="O5172" s="742">
        <v>2</v>
      </c>
      <c r="P5172" s="716">
        <v>16000</v>
      </c>
      <c r="Q5172" s="774"/>
    </row>
    <row r="5173" spans="1:17" s="770" customFormat="1" ht="24">
      <c r="A5173" s="729" t="s">
        <v>18650</v>
      </c>
      <c r="B5173" s="693" t="s">
        <v>7471</v>
      </c>
      <c r="C5173" s="690" t="s">
        <v>73</v>
      </c>
      <c r="D5173" s="706" t="s">
        <v>10586</v>
      </c>
      <c r="E5173" s="748">
        <v>2500</v>
      </c>
      <c r="F5173" s="704" t="s">
        <v>10587</v>
      </c>
      <c r="G5173" s="706" t="s">
        <v>10588</v>
      </c>
      <c r="H5173" s="706" t="s">
        <v>6678</v>
      </c>
      <c r="I5173" s="751" t="s">
        <v>4117</v>
      </c>
      <c r="J5173" s="873" t="s">
        <v>4117</v>
      </c>
      <c r="K5173" s="881" t="s">
        <v>10589</v>
      </c>
      <c r="L5173" s="742">
        <v>12</v>
      </c>
      <c r="M5173" s="857">
        <v>30000</v>
      </c>
      <c r="N5173" s="876"/>
      <c r="O5173" s="742">
        <v>2</v>
      </c>
      <c r="P5173" s="716">
        <v>6500</v>
      </c>
      <c r="Q5173" s="774"/>
    </row>
    <row r="5174" spans="1:17" s="770" customFormat="1" ht="24">
      <c r="A5174" s="729" t="s">
        <v>18650</v>
      </c>
      <c r="B5174" s="693" t="s">
        <v>7471</v>
      </c>
      <c r="C5174" s="690" t="s">
        <v>73</v>
      </c>
      <c r="D5174" s="706" t="s">
        <v>10590</v>
      </c>
      <c r="E5174" s="748">
        <v>3000</v>
      </c>
      <c r="F5174" s="704" t="s">
        <v>10591</v>
      </c>
      <c r="G5174" s="706" t="s">
        <v>10592</v>
      </c>
      <c r="H5174" s="706" t="s">
        <v>10593</v>
      </c>
      <c r="I5174" s="751" t="s">
        <v>4117</v>
      </c>
      <c r="J5174" s="873" t="s">
        <v>4117</v>
      </c>
      <c r="K5174" s="881" t="s">
        <v>10594</v>
      </c>
      <c r="L5174" s="742">
        <v>12</v>
      </c>
      <c r="M5174" s="857">
        <v>36000</v>
      </c>
      <c r="N5174" s="876"/>
      <c r="O5174" s="742">
        <v>2</v>
      </c>
      <c r="P5174" s="716">
        <v>7500</v>
      </c>
      <c r="Q5174" s="774"/>
    </row>
    <row r="5175" spans="1:17" s="770" customFormat="1" ht="24">
      <c r="A5175" s="729" t="s">
        <v>18650</v>
      </c>
      <c r="B5175" s="693" t="s">
        <v>7471</v>
      </c>
      <c r="C5175" s="690" t="s">
        <v>73</v>
      </c>
      <c r="D5175" s="706" t="s">
        <v>10595</v>
      </c>
      <c r="E5175" s="748">
        <v>3000</v>
      </c>
      <c r="F5175" s="704" t="s">
        <v>10596</v>
      </c>
      <c r="G5175" s="706" t="s">
        <v>10597</v>
      </c>
      <c r="H5175" s="706" t="s">
        <v>1119</v>
      </c>
      <c r="I5175" s="751" t="s">
        <v>9279</v>
      </c>
      <c r="J5175" s="873" t="s">
        <v>802</v>
      </c>
      <c r="K5175" s="881" t="s">
        <v>10598</v>
      </c>
      <c r="L5175" s="742">
        <v>12</v>
      </c>
      <c r="M5175" s="857">
        <v>36000</v>
      </c>
      <c r="N5175" s="876"/>
      <c r="O5175" s="742">
        <v>2</v>
      </c>
      <c r="P5175" s="716">
        <v>7500</v>
      </c>
      <c r="Q5175" s="774"/>
    </row>
    <row r="5176" spans="1:17" s="770" customFormat="1" ht="24">
      <c r="A5176" s="729" t="s">
        <v>18650</v>
      </c>
      <c r="B5176" s="693" t="s">
        <v>7471</v>
      </c>
      <c r="C5176" s="690" t="s">
        <v>73</v>
      </c>
      <c r="D5176" s="706" t="s">
        <v>9958</v>
      </c>
      <c r="E5176" s="748">
        <v>6000</v>
      </c>
      <c r="F5176" s="704" t="s">
        <v>10599</v>
      </c>
      <c r="G5176" s="706" t="s">
        <v>10600</v>
      </c>
      <c r="H5176" s="706" t="s">
        <v>9679</v>
      </c>
      <c r="I5176" s="751" t="s">
        <v>9279</v>
      </c>
      <c r="J5176" s="873" t="s">
        <v>802</v>
      </c>
      <c r="K5176" s="881" t="s">
        <v>10601</v>
      </c>
      <c r="L5176" s="742">
        <v>12</v>
      </c>
      <c r="M5176" s="857">
        <v>72000</v>
      </c>
      <c r="N5176" s="876"/>
      <c r="O5176" s="742">
        <v>2</v>
      </c>
      <c r="P5176" s="716">
        <v>13880.36</v>
      </c>
      <c r="Q5176" s="774"/>
    </row>
    <row r="5177" spans="1:17" s="770" customFormat="1" ht="24">
      <c r="A5177" s="729" t="s">
        <v>18650</v>
      </c>
      <c r="B5177" s="693" t="s">
        <v>7471</v>
      </c>
      <c r="C5177" s="690" t="s">
        <v>73</v>
      </c>
      <c r="D5177" s="706" t="s">
        <v>5830</v>
      </c>
      <c r="E5177" s="748">
        <v>2500</v>
      </c>
      <c r="F5177" s="704" t="s">
        <v>10602</v>
      </c>
      <c r="G5177" s="706" t="s">
        <v>10603</v>
      </c>
      <c r="H5177" s="706" t="s">
        <v>9772</v>
      </c>
      <c r="I5177" s="751" t="s">
        <v>4117</v>
      </c>
      <c r="J5177" s="873" t="s">
        <v>4117</v>
      </c>
      <c r="K5177" s="881" t="s">
        <v>10604</v>
      </c>
      <c r="L5177" s="742">
        <v>12</v>
      </c>
      <c r="M5177" s="857">
        <v>30000</v>
      </c>
      <c r="N5177" s="876"/>
      <c r="O5177" s="742">
        <v>3</v>
      </c>
      <c r="P5177" s="716">
        <v>7500</v>
      </c>
      <c r="Q5177" s="774"/>
    </row>
    <row r="5178" spans="1:17" s="770" customFormat="1" ht="24">
      <c r="A5178" s="729" t="s">
        <v>18650</v>
      </c>
      <c r="B5178" s="693" t="s">
        <v>7471</v>
      </c>
      <c r="C5178" s="690" t="s">
        <v>73</v>
      </c>
      <c r="D5178" s="706" t="s">
        <v>10334</v>
      </c>
      <c r="E5178" s="748">
        <v>2200</v>
      </c>
      <c r="F5178" s="702" t="s">
        <v>10605</v>
      </c>
      <c r="G5178" s="706" t="s">
        <v>10606</v>
      </c>
      <c r="H5178" s="706" t="s">
        <v>10607</v>
      </c>
      <c r="I5178" s="751" t="s">
        <v>4118</v>
      </c>
      <c r="J5178" s="873" t="s">
        <v>782</v>
      </c>
      <c r="K5178" s="881" t="s">
        <v>10608</v>
      </c>
      <c r="L5178" s="742">
        <v>4</v>
      </c>
      <c r="M5178" s="857">
        <v>8800</v>
      </c>
      <c r="N5178" s="876"/>
      <c r="O5178" s="742">
        <v>3</v>
      </c>
      <c r="P5178" s="716">
        <v>8600</v>
      </c>
      <c r="Q5178" s="774"/>
    </row>
    <row r="5179" spans="1:17" s="770" customFormat="1" ht="24">
      <c r="A5179" s="729" t="s">
        <v>18650</v>
      </c>
      <c r="B5179" s="693" t="s">
        <v>7471</v>
      </c>
      <c r="C5179" s="690" t="s">
        <v>73</v>
      </c>
      <c r="D5179" s="706" t="s">
        <v>9404</v>
      </c>
      <c r="E5179" s="748">
        <v>3000</v>
      </c>
      <c r="F5179" s="704" t="s">
        <v>10609</v>
      </c>
      <c r="G5179" s="706" t="s">
        <v>10610</v>
      </c>
      <c r="H5179" s="706" t="s">
        <v>1119</v>
      </c>
      <c r="I5179" s="706" t="s">
        <v>9279</v>
      </c>
      <c r="J5179" s="874" t="s">
        <v>802</v>
      </c>
      <c r="K5179" s="881" t="s">
        <v>10611</v>
      </c>
      <c r="L5179" s="742">
        <v>12</v>
      </c>
      <c r="M5179" s="857">
        <v>36000</v>
      </c>
      <c r="N5179" s="876"/>
      <c r="O5179" s="742">
        <v>3</v>
      </c>
      <c r="P5179" s="716">
        <v>9000</v>
      </c>
      <c r="Q5179" s="774"/>
    </row>
    <row r="5180" spans="1:17" s="770" customFormat="1" ht="36">
      <c r="A5180" s="729" t="s">
        <v>18650</v>
      </c>
      <c r="B5180" s="693" t="s">
        <v>7471</v>
      </c>
      <c r="C5180" s="690" t="s">
        <v>73</v>
      </c>
      <c r="D5180" s="706" t="s">
        <v>10612</v>
      </c>
      <c r="E5180" s="748">
        <v>7000</v>
      </c>
      <c r="F5180" s="702" t="s">
        <v>10613</v>
      </c>
      <c r="G5180" s="706" t="s">
        <v>10614</v>
      </c>
      <c r="H5180" s="706" t="s">
        <v>5625</v>
      </c>
      <c r="I5180" s="706" t="s">
        <v>9279</v>
      </c>
      <c r="J5180" s="874" t="s">
        <v>802</v>
      </c>
      <c r="K5180" s="881" t="s">
        <v>10615</v>
      </c>
      <c r="L5180" s="742">
        <v>12</v>
      </c>
      <c r="M5180" s="857">
        <v>84000</v>
      </c>
      <c r="N5180" s="876"/>
      <c r="O5180" s="742">
        <v>3</v>
      </c>
      <c r="P5180" s="716">
        <v>21000</v>
      </c>
      <c r="Q5180" s="774"/>
    </row>
    <row r="5181" spans="1:17" s="770" customFormat="1" ht="24">
      <c r="A5181" s="729" t="s">
        <v>18650</v>
      </c>
      <c r="B5181" s="693" t="s">
        <v>7471</v>
      </c>
      <c r="C5181" s="690" t="s">
        <v>73</v>
      </c>
      <c r="D5181" s="706" t="s">
        <v>10616</v>
      </c>
      <c r="E5181" s="748">
        <v>8000</v>
      </c>
      <c r="F5181" s="704" t="s">
        <v>10617</v>
      </c>
      <c r="G5181" s="706" t="s">
        <v>10618</v>
      </c>
      <c r="H5181" s="706" t="s">
        <v>1119</v>
      </c>
      <c r="I5181" s="706" t="s">
        <v>9279</v>
      </c>
      <c r="J5181" s="874" t="s">
        <v>9280</v>
      </c>
      <c r="K5181" s="881" t="s">
        <v>10619</v>
      </c>
      <c r="L5181" s="742">
        <v>12</v>
      </c>
      <c r="M5181" s="857">
        <v>96000</v>
      </c>
      <c r="N5181" s="876"/>
      <c r="O5181" s="742">
        <v>3</v>
      </c>
      <c r="P5181" s="716">
        <v>24000</v>
      </c>
      <c r="Q5181" s="774"/>
    </row>
    <row r="5182" spans="1:17" s="770" customFormat="1" ht="24">
      <c r="A5182" s="729" t="s">
        <v>18650</v>
      </c>
      <c r="B5182" s="693" t="s">
        <v>7471</v>
      </c>
      <c r="C5182" s="690" t="s">
        <v>73</v>
      </c>
      <c r="D5182" s="706" t="s">
        <v>10289</v>
      </c>
      <c r="E5182" s="748">
        <v>7000</v>
      </c>
      <c r="F5182" s="702" t="s">
        <v>10360</v>
      </c>
      <c r="G5182" s="706" t="s">
        <v>10361</v>
      </c>
      <c r="H5182" s="706" t="s">
        <v>9679</v>
      </c>
      <c r="I5182" s="751" t="s">
        <v>9279</v>
      </c>
      <c r="J5182" s="873" t="s">
        <v>9280</v>
      </c>
      <c r="K5182" s="881" t="s">
        <v>10620</v>
      </c>
      <c r="L5182" s="742">
        <v>7</v>
      </c>
      <c r="M5182" s="857">
        <v>49000</v>
      </c>
      <c r="N5182" s="876"/>
      <c r="O5182" s="742">
        <v>3</v>
      </c>
      <c r="P5182" s="716">
        <v>21000</v>
      </c>
      <c r="Q5182" s="774"/>
    </row>
    <row r="5183" spans="1:17" s="770" customFormat="1" ht="24">
      <c r="A5183" s="729" t="s">
        <v>18650</v>
      </c>
      <c r="B5183" s="693" t="s">
        <v>7471</v>
      </c>
      <c r="C5183" s="690" t="s">
        <v>73</v>
      </c>
      <c r="D5183" s="706" t="s">
        <v>9658</v>
      </c>
      <c r="E5183" s="748">
        <v>5000</v>
      </c>
      <c r="F5183" s="704" t="s">
        <v>10621</v>
      </c>
      <c r="G5183" s="706" t="s">
        <v>10622</v>
      </c>
      <c r="H5183" s="706" t="s">
        <v>6678</v>
      </c>
      <c r="I5183" s="751" t="s">
        <v>4117</v>
      </c>
      <c r="J5183" s="873" t="s">
        <v>4117</v>
      </c>
      <c r="K5183" s="881" t="s">
        <v>10623</v>
      </c>
      <c r="L5183" s="742">
        <v>12</v>
      </c>
      <c r="M5183" s="857">
        <v>60000</v>
      </c>
      <c r="N5183" s="876"/>
      <c r="O5183" s="742">
        <v>3</v>
      </c>
      <c r="P5183" s="716">
        <v>15000</v>
      </c>
      <c r="Q5183" s="774"/>
    </row>
    <row r="5184" spans="1:17" s="770" customFormat="1" ht="24">
      <c r="A5184" s="729" t="s">
        <v>18650</v>
      </c>
      <c r="B5184" s="693" t="s">
        <v>7471</v>
      </c>
      <c r="C5184" s="690" t="s">
        <v>73</v>
      </c>
      <c r="D5184" s="706" t="s">
        <v>10624</v>
      </c>
      <c r="E5184" s="748">
        <v>6800</v>
      </c>
      <c r="F5184" s="704" t="s">
        <v>10625</v>
      </c>
      <c r="G5184" s="706" t="s">
        <v>10626</v>
      </c>
      <c r="H5184" s="706" t="s">
        <v>9087</v>
      </c>
      <c r="I5184" s="706" t="s">
        <v>9279</v>
      </c>
      <c r="J5184" s="874" t="s">
        <v>9280</v>
      </c>
      <c r="K5184" s="881" t="s">
        <v>10627</v>
      </c>
      <c r="L5184" s="742">
        <v>12</v>
      </c>
      <c r="M5184" s="857">
        <v>81600</v>
      </c>
      <c r="N5184" s="876"/>
      <c r="O5184" s="742">
        <v>5</v>
      </c>
      <c r="P5184" s="716">
        <v>34000</v>
      </c>
      <c r="Q5184" s="774"/>
    </row>
    <row r="5185" spans="1:17" s="770" customFormat="1" ht="24">
      <c r="A5185" s="729" t="s">
        <v>18650</v>
      </c>
      <c r="B5185" s="693" t="s">
        <v>7471</v>
      </c>
      <c r="C5185" s="690" t="s">
        <v>73</v>
      </c>
      <c r="D5185" s="706" t="s">
        <v>10628</v>
      </c>
      <c r="E5185" s="748">
        <v>8000</v>
      </c>
      <c r="F5185" s="702" t="s">
        <v>10629</v>
      </c>
      <c r="G5185" s="706" t="s">
        <v>10630</v>
      </c>
      <c r="H5185" s="706" t="s">
        <v>10631</v>
      </c>
      <c r="I5185" s="706" t="s">
        <v>9279</v>
      </c>
      <c r="J5185" s="874" t="s">
        <v>9280</v>
      </c>
      <c r="K5185" s="881" t="s">
        <v>10632</v>
      </c>
      <c r="L5185" s="742">
        <v>12</v>
      </c>
      <c r="M5185" s="857">
        <v>96000</v>
      </c>
      <c r="N5185" s="876"/>
      <c r="O5185" s="742">
        <v>5</v>
      </c>
      <c r="P5185" s="716">
        <v>40800</v>
      </c>
      <c r="Q5185" s="774"/>
    </row>
    <row r="5186" spans="1:17" s="770" customFormat="1" ht="15.75">
      <c r="A5186" s="2118" t="s">
        <v>595</v>
      </c>
      <c r="B5186" s="2119"/>
      <c r="C5186" s="2119"/>
      <c r="D5186" s="2119"/>
      <c r="E5186" s="2119"/>
      <c r="F5186" s="2119"/>
      <c r="G5186" s="2119"/>
      <c r="H5186" s="2119"/>
      <c r="I5186" s="2119"/>
      <c r="J5186" s="2119"/>
      <c r="K5186" s="2119"/>
      <c r="L5186" s="2119"/>
      <c r="M5186" s="2119"/>
      <c r="N5186" s="2119"/>
      <c r="O5186" s="2119"/>
      <c r="P5186" s="2120"/>
      <c r="Q5186" s="774"/>
    </row>
    <row r="5187" spans="1:17" s="770" customFormat="1" ht="24">
      <c r="A5187" s="730" t="s">
        <v>18651</v>
      </c>
      <c r="B5187" s="693" t="s">
        <v>7471</v>
      </c>
      <c r="C5187" s="577" t="s">
        <v>73</v>
      </c>
      <c r="D5187" s="581" t="s">
        <v>17981</v>
      </c>
      <c r="E5187" s="681">
        <v>7000</v>
      </c>
      <c r="F5187" s="579" t="s">
        <v>10633</v>
      </c>
      <c r="G5187" s="580" t="s">
        <v>10634</v>
      </c>
      <c r="H5187" s="578" t="s">
        <v>4258</v>
      </c>
      <c r="I5187" s="578" t="s">
        <v>771</v>
      </c>
      <c r="J5187" s="883" t="s">
        <v>7059</v>
      </c>
      <c r="K5187" s="885" t="s">
        <v>389</v>
      </c>
      <c r="L5187" s="762" t="s">
        <v>4163</v>
      </c>
      <c r="M5187" s="886">
        <v>0</v>
      </c>
      <c r="N5187" s="884" t="s">
        <v>10635</v>
      </c>
      <c r="O5187" s="265" t="s">
        <v>458</v>
      </c>
      <c r="P5187" s="444">
        <v>28000</v>
      </c>
      <c r="Q5187" s="121"/>
    </row>
    <row r="5188" spans="1:17" s="770" customFormat="1" ht="60">
      <c r="A5188" s="730" t="s">
        <v>18651</v>
      </c>
      <c r="B5188" s="693" t="s">
        <v>7471</v>
      </c>
      <c r="C5188" s="577" t="s">
        <v>73</v>
      </c>
      <c r="D5188" s="581" t="s">
        <v>18495</v>
      </c>
      <c r="E5188" s="479">
        <v>8000</v>
      </c>
      <c r="F5188" s="577" t="s">
        <v>10636</v>
      </c>
      <c r="G5188" s="580" t="s">
        <v>10637</v>
      </c>
      <c r="H5188" s="578" t="s">
        <v>10638</v>
      </c>
      <c r="I5188" s="578" t="s">
        <v>771</v>
      </c>
      <c r="J5188" s="883" t="s">
        <v>10639</v>
      </c>
      <c r="K5188" s="885" t="s">
        <v>10640</v>
      </c>
      <c r="L5188" s="762" t="s">
        <v>10641</v>
      </c>
      <c r="M5188" s="886">
        <v>96000</v>
      </c>
      <c r="N5188" s="884" t="s">
        <v>10635</v>
      </c>
      <c r="O5188" s="265" t="s">
        <v>453</v>
      </c>
      <c r="P5188" s="444">
        <v>41600</v>
      </c>
      <c r="Q5188" s="121"/>
    </row>
    <row r="5189" spans="1:17" s="770" customFormat="1" ht="60">
      <c r="A5189" s="730" t="s">
        <v>18651</v>
      </c>
      <c r="B5189" s="693" t="s">
        <v>7471</v>
      </c>
      <c r="C5189" s="577" t="s">
        <v>73</v>
      </c>
      <c r="D5189" s="581" t="s">
        <v>18496</v>
      </c>
      <c r="E5189" s="681">
        <v>6500</v>
      </c>
      <c r="F5189" s="579" t="s">
        <v>10642</v>
      </c>
      <c r="G5189" s="580" t="s">
        <v>10643</v>
      </c>
      <c r="H5189" s="578" t="s">
        <v>10638</v>
      </c>
      <c r="I5189" s="578" t="s">
        <v>771</v>
      </c>
      <c r="J5189" s="883" t="s">
        <v>10639</v>
      </c>
      <c r="K5189" s="885" t="s">
        <v>10640</v>
      </c>
      <c r="L5189" s="762">
        <v>12</v>
      </c>
      <c r="M5189" s="886">
        <v>78000</v>
      </c>
      <c r="N5189" s="884" t="s">
        <v>10635</v>
      </c>
      <c r="O5189" s="265" t="s">
        <v>454</v>
      </c>
      <c r="P5189" s="444">
        <v>39000</v>
      </c>
      <c r="Q5189" s="121"/>
    </row>
    <row r="5190" spans="1:17" s="770" customFormat="1" ht="24">
      <c r="A5190" s="730" t="s">
        <v>18651</v>
      </c>
      <c r="B5190" s="693" t="s">
        <v>7471</v>
      </c>
      <c r="C5190" s="577" t="s">
        <v>73</v>
      </c>
      <c r="D5190" s="581" t="s">
        <v>18497</v>
      </c>
      <c r="E5190" s="479">
        <v>6500</v>
      </c>
      <c r="F5190" s="579" t="s">
        <v>10644</v>
      </c>
      <c r="G5190" s="580" t="s">
        <v>10645</v>
      </c>
      <c r="H5190" s="578" t="s">
        <v>1688</v>
      </c>
      <c r="I5190" s="578" t="s">
        <v>771</v>
      </c>
      <c r="J5190" s="883" t="s">
        <v>1688</v>
      </c>
      <c r="K5190" s="885" t="s">
        <v>10646</v>
      </c>
      <c r="L5190" s="762" t="s">
        <v>457</v>
      </c>
      <c r="M5190" s="886">
        <v>19500</v>
      </c>
      <c r="N5190" s="884" t="s">
        <v>389</v>
      </c>
      <c r="O5190" s="265" t="s">
        <v>4163</v>
      </c>
      <c r="P5190" s="444">
        <v>0</v>
      </c>
      <c r="Q5190" s="121"/>
    </row>
    <row r="5191" spans="1:17" s="770" customFormat="1" ht="24">
      <c r="A5191" s="730" t="s">
        <v>18651</v>
      </c>
      <c r="B5191" s="693" t="s">
        <v>7471</v>
      </c>
      <c r="C5191" s="577" t="s">
        <v>73</v>
      </c>
      <c r="D5191" s="581" t="s">
        <v>18497</v>
      </c>
      <c r="E5191" s="680">
        <v>6500</v>
      </c>
      <c r="F5191" s="582" t="s">
        <v>10644</v>
      </c>
      <c r="G5191" s="583" t="s">
        <v>10645</v>
      </c>
      <c r="H5191" s="578" t="s">
        <v>1688</v>
      </c>
      <c r="I5191" s="578" t="s">
        <v>771</v>
      </c>
      <c r="J5191" s="883" t="s">
        <v>1688</v>
      </c>
      <c r="K5191" s="885" t="s">
        <v>10635</v>
      </c>
      <c r="L5191" s="762" t="s">
        <v>10647</v>
      </c>
      <c r="M5191" s="886">
        <v>58500</v>
      </c>
      <c r="N5191" s="884" t="s">
        <v>389</v>
      </c>
      <c r="O5191" s="265" t="s">
        <v>4163</v>
      </c>
      <c r="P5191" s="444">
        <v>0</v>
      </c>
      <c r="Q5191" s="121"/>
    </row>
    <row r="5192" spans="1:17" s="770" customFormat="1" ht="36">
      <c r="A5192" s="730" t="s">
        <v>18651</v>
      </c>
      <c r="B5192" s="693" t="s">
        <v>7471</v>
      </c>
      <c r="C5192" s="577" t="s">
        <v>73</v>
      </c>
      <c r="D5192" s="581" t="s">
        <v>4164</v>
      </c>
      <c r="E5192" s="743">
        <v>5000</v>
      </c>
      <c r="F5192" s="585" t="s">
        <v>10648</v>
      </c>
      <c r="G5192" s="581" t="s">
        <v>10649</v>
      </c>
      <c r="H5192" s="578" t="s">
        <v>10650</v>
      </c>
      <c r="I5192" s="578" t="s">
        <v>1031</v>
      </c>
      <c r="J5192" s="883" t="s">
        <v>771</v>
      </c>
      <c r="K5192" s="885" t="s">
        <v>10646</v>
      </c>
      <c r="L5192" s="266" t="s">
        <v>455</v>
      </c>
      <c r="M5192" s="887">
        <v>5000</v>
      </c>
      <c r="N5192" s="884" t="s">
        <v>389</v>
      </c>
      <c r="O5192" s="265" t="s">
        <v>4163</v>
      </c>
      <c r="P5192" s="444">
        <v>0</v>
      </c>
      <c r="Q5192" s="121"/>
    </row>
    <row r="5193" spans="1:17" s="770" customFormat="1" ht="24">
      <c r="A5193" s="730" t="s">
        <v>18651</v>
      </c>
      <c r="B5193" s="693" t="s">
        <v>7471</v>
      </c>
      <c r="C5193" s="577" t="s">
        <v>73</v>
      </c>
      <c r="D5193" s="581" t="s">
        <v>7912</v>
      </c>
      <c r="E5193" s="479">
        <v>3000</v>
      </c>
      <c r="F5193" s="577" t="s">
        <v>10651</v>
      </c>
      <c r="G5193" s="580" t="s">
        <v>10652</v>
      </c>
      <c r="H5193" s="578" t="s">
        <v>3691</v>
      </c>
      <c r="I5193" s="578" t="s">
        <v>802</v>
      </c>
      <c r="J5193" s="883" t="s">
        <v>802</v>
      </c>
      <c r="K5193" s="885" t="s">
        <v>10640</v>
      </c>
      <c r="L5193" s="762">
        <v>12</v>
      </c>
      <c r="M5193" s="886">
        <v>36000</v>
      </c>
      <c r="N5193" s="884" t="s">
        <v>10635</v>
      </c>
      <c r="O5193" s="265" t="s">
        <v>454</v>
      </c>
      <c r="P5193" s="444">
        <v>18000</v>
      </c>
      <c r="Q5193" s="121"/>
    </row>
    <row r="5194" spans="1:17" s="770" customFormat="1" ht="24">
      <c r="A5194" s="730" t="s">
        <v>18651</v>
      </c>
      <c r="B5194" s="693" t="s">
        <v>7471</v>
      </c>
      <c r="C5194" s="577" t="s">
        <v>73</v>
      </c>
      <c r="D5194" s="581" t="s">
        <v>18498</v>
      </c>
      <c r="E5194" s="681">
        <v>8000</v>
      </c>
      <c r="F5194" s="579" t="s">
        <v>10653</v>
      </c>
      <c r="G5194" s="580" t="s">
        <v>10654</v>
      </c>
      <c r="H5194" s="578" t="s">
        <v>4060</v>
      </c>
      <c r="I5194" s="578" t="s">
        <v>771</v>
      </c>
      <c r="J5194" s="883" t="s">
        <v>4060</v>
      </c>
      <c r="K5194" s="885" t="s">
        <v>10640</v>
      </c>
      <c r="L5194" s="762" t="s">
        <v>10641</v>
      </c>
      <c r="M5194" s="886">
        <v>96000</v>
      </c>
      <c r="N5194" s="884" t="s">
        <v>10635</v>
      </c>
      <c r="O5194" s="265" t="s">
        <v>454</v>
      </c>
      <c r="P5194" s="444">
        <v>48000</v>
      </c>
      <c r="Q5194" s="121"/>
    </row>
    <row r="5195" spans="1:17" s="770" customFormat="1" ht="36">
      <c r="A5195" s="730" t="s">
        <v>18651</v>
      </c>
      <c r="B5195" s="693" t="s">
        <v>7471</v>
      </c>
      <c r="C5195" s="577" t="s">
        <v>73</v>
      </c>
      <c r="D5195" s="581" t="s">
        <v>7209</v>
      </c>
      <c r="E5195" s="680">
        <v>3000</v>
      </c>
      <c r="F5195" s="585" t="s">
        <v>10655</v>
      </c>
      <c r="G5195" s="586" t="s">
        <v>10656</v>
      </c>
      <c r="H5195" s="578" t="s">
        <v>864</v>
      </c>
      <c r="I5195" s="578" t="s">
        <v>4401</v>
      </c>
      <c r="J5195" s="883" t="s">
        <v>802</v>
      </c>
      <c r="K5195" s="885" t="s">
        <v>10646</v>
      </c>
      <c r="L5195" s="266" t="s">
        <v>455</v>
      </c>
      <c r="M5195" s="887">
        <v>3000</v>
      </c>
      <c r="N5195" s="884" t="s">
        <v>389</v>
      </c>
      <c r="O5195" s="265" t="s">
        <v>4163</v>
      </c>
      <c r="P5195" s="444">
        <v>0</v>
      </c>
      <c r="Q5195" s="121"/>
    </row>
    <row r="5196" spans="1:17" s="770" customFormat="1" ht="60">
      <c r="A5196" s="730" t="s">
        <v>18651</v>
      </c>
      <c r="B5196" s="693" t="s">
        <v>7471</v>
      </c>
      <c r="C5196" s="577" t="s">
        <v>73</v>
      </c>
      <c r="D5196" s="581" t="s">
        <v>18499</v>
      </c>
      <c r="E5196" s="681">
        <v>7000</v>
      </c>
      <c r="F5196" s="579" t="s">
        <v>10657</v>
      </c>
      <c r="G5196" s="580" t="s">
        <v>10658</v>
      </c>
      <c r="H5196" s="578" t="s">
        <v>10638</v>
      </c>
      <c r="I5196" s="578" t="s">
        <v>771</v>
      </c>
      <c r="J5196" s="883" t="s">
        <v>10639</v>
      </c>
      <c r="K5196" s="885" t="s">
        <v>10640</v>
      </c>
      <c r="L5196" s="762">
        <v>12</v>
      </c>
      <c r="M5196" s="886">
        <v>84000</v>
      </c>
      <c r="N5196" s="884" t="s">
        <v>10635</v>
      </c>
      <c r="O5196" s="265" t="s">
        <v>454</v>
      </c>
      <c r="P5196" s="444">
        <v>42000</v>
      </c>
      <c r="Q5196" s="121"/>
    </row>
    <row r="5197" spans="1:17" s="770" customFormat="1" ht="24">
      <c r="A5197" s="730" t="s">
        <v>18651</v>
      </c>
      <c r="B5197" s="693" t="s">
        <v>7471</v>
      </c>
      <c r="C5197" s="577" t="s">
        <v>73</v>
      </c>
      <c r="D5197" s="581" t="s">
        <v>18497</v>
      </c>
      <c r="E5197" s="681">
        <v>6000</v>
      </c>
      <c r="F5197" s="587" t="s">
        <v>10659</v>
      </c>
      <c r="G5197" s="580" t="s">
        <v>10660</v>
      </c>
      <c r="H5197" s="578" t="s">
        <v>1688</v>
      </c>
      <c r="I5197" s="578" t="s">
        <v>771</v>
      </c>
      <c r="J5197" s="883" t="s">
        <v>1688</v>
      </c>
      <c r="K5197" s="885" t="s">
        <v>389</v>
      </c>
      <c r="L5197" s="762" t="s">
        <v>4163</v>
      </c>
      <c r="M5197" s="886">
        <v>0</v>
      </c>
      <c r="N5197" s="884" t="s">
        <v>10635</v>
      </c>
      <c r="O5197" s="265" t="s">
        <v>454</v>
      </c>
      <c r="P5197" s="444">
        <v>36000</v>
      </c>
      <c r="Q5197" s="121"/>
    </row>
    <row r="5198" spans="1:17" s="770" customFormat="1" ht="24">
      <c r="A5198" s="730" t="s">
        <v>18651</v>
      </c>
      <c r="B5198" s="693" t="s">
        <v>7471</v>
      </c>
      <c r="C5198" s="577" t="s">
        <v>73</v>
      </c>
      <c r="D5198" s="581" t="s">
        <v>18500</v>
      </c>
      <c r="E5198" s="681">
        <v>11000</v>
      </c>
      <c r="F5198" s="579" t="s">
        <v>10661</v>
      </c>
      <c r="G5198" s="580" t="s">
        <v>10662</v>
      </c>
      <c r="H5198" s="578" t="s">
        <v>1688</v>
      </c>
      <c r="I5198" s="578" t="s">
        <v>771</v>
      </c>
      <c r="J5198" s="883" t="s">
        <v>1688</v>
      </c>
      <c r="K5198" s="885" t="s">
        <v>10646</v>
      </c>
      <c r="L5198" s="762" t="s">
        <v>10663</v>
      </c>
      <c r="M5198" s="886">
        <v>16500</v>
      </c>
      <c r="N5198" s="884" t="s">
        <v>10646</v>
      </c>
      <c r="O5198" s="265" t="s">
        <v>454</v>
      </c>
      <c r="P5198" s="444">
        <v>66000</v>
      </c>
      <c r="Q5198" s="121"/>
    </row>
    <row r="5199" spans="1:17" s="770" customFormat="1" ht="24">
      <c r="A5199" s="730" t="s">
        <v>18651</v>
      </c>
      <c r="B5199" s="693" t="s">
        <v>7471</v>
      </c>
      <c r="C5199" s="577" t="s">
        <v>73</v>
      </c>
      <c r="D5199" s="581" t="s">
        <v>11019</v>
      </c>
      <c r="E5199" s="743">
        <v>1500</v>
      </c>
      <c r="F5199" s="585" t="s">
        <v>10664</v>
      </c>
      <c r="G5199" s="586" t="s">
        <v>10665</v>
      </c>
      <c r="H5199" s="578" t="s">
        <v>3755</v>
      </c>
      <c r="I5199" s="578" t="s">
        <v>4118</v>
      </c>
      <c r="J5199" s="883" t="s">
        <v>4118</v>
      </c>
      <c r="K5199" s="885" t="s">
        <v>10635</v>
      </c>
      <c r="L5199" s="266" t="s">
        <v>10666</v>
      </c>
      <c r="M5199" s="887">
        <v>10500</v>
      </c>
      <c r="N5199" s="884" t="s">
        <v>389</v>
      </c>
      <c r="O5199" s="265" t="s">
        <v>4163</v>
      </c>
      <c r="P5199" s="444">
        <v>0</v>
      </c>
      <c r="Q5199" s="121"/>
    </row>
    <row r="5200" spans="1:17" s="770" customFormat="1" ht="60">
      <c r="A5200" s="730" t="s">
        <v>18651</v>
      </c>
      <c r="B5200" s="693" t="s">
        <v>7471</v>
      </c>
      <c r="C5200" s="577" t="s">
        <v>73</v>
      </c>
      <c r="D5200" s="581" t="s">
        <v>18499</v>
      </c>
      <c r="E5200" s="479">
        <v>7000</v>
      </c>
      <c r="F5200" s="577" t="s">
        <v>10667</v>
      </c>
      <c r="G5200" s="580" t="s">
        <v>10668</v>
      </c>
      <c r="H5200" s="578" t="s">
        <v>10638</v>
      </c>
      <c r="I5200" s="578" t="s">
        <v>771</v>
      </c>
      <c r="J5200" s="883" t="s">
        <v>10639</v>
      </c>
      <c r="K5200" s="885" t="s">
        <v>10640</v>
      </c>
      <c r="L5200" s="762">
        <v>12</v>
      </c>
      <c r="M5200" s="886">
        <v>84000</v>
      </c>
      <c r="N5200" s="884" t="s">
        <v>10635</v>
      </c>
      <c r="O5200" s="265" t="s">
        <v>454</v>
      </c>
      <c r="P5200" s="444">
        <v>42000</v>
      </c>
      <c r="Q5200" s="121"/>
    </row>
    <row r="5201" spans="1:17" s="770" customFormat="1" ht="24">
      <c r="A5201" s="730" t="s">
        <v>18651</v>
      </c>
      <c r="B5201" s="693" t="s">
        <v>7471</v>
      </c>
      <c r="C5201" s="577" t="s">
        <v>73</v>
      </c>
      <c r="D5201" s="581" t="s">
        <v>18501</v>
      </c>
      <c r="E5201" s="680">
        <v>13000</v>
      </c>
      <c r="F5201" s="585" t="s">
        <v>10669</v>
      </c>
      <c r="G5201" s="586" t="s">
        <v>10670</v>
      </c>
      <c r="H5201" s="578" t="s">
        <v>4258</v>
      </c>
      <c r="I5201" s="578" t="s">
        <v>771</v>
      </c>
      <c r="J5201" s="883" t="s">
        <v>7059</v>
      </c>
      <c r="K5201" s="885" t="s">
        <v>10646</v>
      </c>
      <c r="L5201" s="762" t="s">
        <v>10647</v>
      </c>
      <c r="M5201" s="886">
        <v>117000</v>
      </c>
      <c r="N5201" s="884" t="s">
        <v>389</v>
      </c>
      <c r="O5201" s="265" t="s">
        <v>4163</v>
      </c>
      <c r="P5201" s="444">
        <v>0</v>
      </c>
      <c r="Q5201" s="121"/>
    </row>
    <row r="5202" spans="1:17" s="770" customFormat="1" ht="48">
      <c r="A5202" s="730" t="s">
        <v>18651</v>
      </c>
      <c r="B5202" s="693" t="s">
        <v>7471</v>
      </c>
      <c r="C5202" s="577" t="s">
        <v>73</v>
      </c>
      <c r="D5202" s="581" t="s">
        <v>18502</v>
      </c>
      <c r="E5202" s="479">
        <v>12000</v>
      </c>
      <c r="F5202" s="577" t="s">
        <v>10671</v>
      </c>
      <c r="G5202" s="580" t="s">
        <v>10672</v>
      </c>
      <c r="H5202" s="578" t="s">
        <v>4060</v>
      </c>
      <c r="I5202" s="578" t="s">
        <v>771</v>
      </c>
      <c r="J5202" s="883" t="s">
        <v>4060</v>
      </c>
      <c r="K5202" s="885" t="s">
        <v>10646</v>
      </c>
      <c r="L5202" s="762">
        <v>12</v>
      </c>
      <c r="M5202" s="886">
        <v>144000</v>
      </c>
      <c r="N5202" s="884" t="s">
        <v>10646</v>
      </c>
      <c r="O5202" s="265" t="s">
        <v>454</v>
      </c>
      <c r="P5202" s="444">
        <v>72000</v>
      </c>
      <c r="Q5202" s="121"/>
    </row>
    <row r="5203" spans="1:17" s="770" customFormat="1" ht="36">
      <c r="A5203" s="730" t="s">
        <v>18651</v>
      </c>
      <c r="B5203" s="693" t="s">
        <v>7471</v>
      </c>
      <c r="C5203" s="577" t="s">
        <v>73</v>
      </c>
      <c r="D5203" s="581" t="s">
        <v>10382</v>
      </c>
      <c r="E5203" s="681">
        <v>4000</v>
      </c>
      <c r="F5203" s="579" t="s">
        <v>10673</v>
      </c>
      <c r="G5203" s="580" t="s">
        <v>10674</v>
      </c>
      <c r="H5203" s="578" t="s">
        <v>10675</v>
      </c>
      <c r="I5203" s="578" t="s">
        <v>802</v>
      </c>
      <c r="J5203" s="883" t="s">
        <v>10675</v>
      </c>
      <c r="K5203" s="885" t="s">
        <v>10646</v>
      </c>
      <c r="L5203" s="762" t="s">
        <v>456</v>
      </c>
      <c r="M5203" s="886">
        <v>8000</v>
      </c>
      <c r="N5203" s="884" t="s">
        <v>10635</v>
      </c>
      <c r="O5203" s="265" t="s">
        <v>454</v>
      </c>
      <c r="P5203" s="444">
        <v>24000</v>
      </c>
      <c r="Q5203" s="121"/>
    </row>
    <row r="5204" spans="1:17" s="770" customFormat="1" ht="60">
      <c r="A5204" s="730" t="s">
        <v>18651</v>
      </c>
      <c r="B5204" s="693" t="s">
        <v>7471</v>
      </c>
      <c r="C5204" s="577" t="s">
        <v>73</v>
      </c>
      <c r="D5204" s="581" t="s">
        <v>9335</v>
      </c>
      <c r="E5204" s="681">
        <v>2000</v>
      </c>
      <c r="F5204" s="579" t="s">
        <v>10676</v>
      </c>
      <c r="G5204" s="580" t="s">
        <v>10677</v>
      </c>
      <c r="H5204" s="578" t="s">
        <v>10638</v>
      </c>
      <c r="I5204" s="578" t="s">
        <v>802</v>
      </c>
      <c r="J5204" s="883" t="s">
        <v>10639</v>
      </c>
      <c r="K5204" s="885" t="s">
        <v>10640</v>
      </c>
      <c r="L5204" s="762">
        <v>12</v>
      </c>
      <c r="M5204" s="886">
        <v>24000</v>
      </c>
      <c r="N5204" s="884" t="s">
        <v>10635</v>
      </c>
      <c r="O5204" s="265" t="s">
        <v>454</v>
      </c>
      <c r="P5204" s="444">
        <v>12000</v>
      </c>
      <c r="Q5204" s="121"/>
    </row>
    <row r="5205" spans="1:17" s="770" customFormat="1" ht="24">
      <c r="A5205" s="730" t="s">
        <v>18651</v>
      </c>
      <c r="B5205" s="693" t="s">
        <v>7471</v>
      </c>
      <c r="C5205" s="577" t="s">
        <v>73</v>
      </c>
      <c r="D5205" s="581" t="s">
        <v>18503</v>
      </c>
      <c r="E5205" s="743">
        <v>7000</v>
      </c>
      <c r="F5205" s="585" t="s">
        <v>10678</v>
      </c>
      <c r="G5205" s="581" t="s">
        <v>10679</v>
      </c>
      <c r="H5205" s="578" t="s">
        <v>4258</v>
      </c>
      <c r="I5205" s="578" t="s">
        <v>771</v>
      </c>
      <c r="J5205" s="883" t="s">
        <v>4258</v>
      </c>
      <c r="K5205" s="885" t="s">
        <v>10646</v>
      </c>
      <c r="L5205" s="762" t="s">
        <v>455</v>
      </c>
      <c r="M5205" s="886">
        <v>7000</v>
      </c>
      <c r="N5205" s="884" t="s">
        <v>389</v>
      </c>
      <c r="O5205" s="265" t="s">
        <v>4163</v>
      </c>
      <c r="P5205" s="444">
        <v>0</v>
      </c>
      <c r="Q5205" s="121"/>
    </row>
    <row r="5206" spans="1:17" s="770" customFormat="1" ht="24">
      <c r="A5206" s="730" t="s">
        <v>18651</v>
      </c>
      <c r="B5206" s="693" t="s">
        <v>7471</v>
      </c>
      <c r="C5206" s="577" t="s">
        <v>73</v>
      </c>
      <c r="D5206" s="581" t="s">
        <v>18504</v>
      </c>
      <c r="E5206" s="681">
        <v>13000</v>
      </c>
      <c r="F5206" s="579" t="s">
        <v>10680</v>
      </c>
      <c r="G5206" s="580" t="s">
        <v>10681</v>
      </c>
      <c r="H5206" s="578" t="s">
        <v>811</v>
      </c>
      <c r="I5206" s="578" t="s">
        <v>771</v>
      </c>
      <c r="J5206" s="883" t="s">
        <v>812</v>
      </c>
      <c r="K5206" s="885" t="s">
        <v>10646</v>
      </c>
      <c r="L5206" s="762">
        <v>12</v>
      </c>
      <c r="M5206" s="886">
        <v>156000</v>
      </c>
      <c r="N5206" s="884" t="s">
        <v>10646</v>
      </c>
      <c r="O5206" s="265" t="s">
        <v>454</v>
      </c>
      <c r="P5206" s="444">
        <v>78000</v>
      </c>
      <c r="Q5206" s="121"/>
    </row>
    <row r="5207" spans="1:17" s="770" customFormat="1" ht="24">
      <c r="A5207" s="730" t="s">
        <v>18651</v>
      </c>
      <c r="B5207" s="693" t="s">
        <v>7471</v>
      </c>
      <c r="C5207" s="577" t="s">
        <v>73</v>
      </c>
      <c r="D5207" s="581" t="s">
        <v>7209</v>
      </c>
      <c r="E5207" s="479">
        <v>2500</v>
      </c>
      <c r="F5207" s="577" t="s">
        <v>10682</v>
      </c>
      <c r="G5207" s="580" t="s">
        <v>10683</v>
      </c>
      <c r="H5207" s="578" t="s">
        <v>1031</v>
      </c>
      <c r="I5207" s="578" t="s">
        <v>1031</v>
      </c>
      <c r="J5207" s="883" t="s">
        <v>1031</v>
      </c>
      <c r="K5207" s="885" t="s">
        <v>10640</v>
      </c>
      <c r="L5207" s="762" t="s">
        <v>10684</v>
      </c>
      <c r="M5207" s="886">
        <v>27500</v>
      </c>
      <c r="N5207" s="884" t="s">
        <v>10635</v>
      </c>
      <c r="O5207" s="265" t="s">
        <v>10685</v>
      </c>
      <c r="P5207" s="444">
        <v>13750</v>
      </c>
      <c r="Q5207" s="121"/>
    </row>
    <row r="5208" spans="1:17" s="770" customFormat="1" ht="24">
      <c r="A5208" s="730" t="s">
        <v>18651</v>
      </c>
      <c r="B5208" s="693" t="s">
        <v>7471</v>
      </c>
      <c r="C5208" s="577" t="s">
        <v>73</v>
      </c>
      <c r="D5208" s="581" t="s">
        <v>18505</v>
      </c>
      <c r="E5208" s="479">
        <v>4000</v>
      </c>
      <c r="F5208" s="579" t="s">
        <v>10682</v>
      </c>
      <c r="G5208" s="580" t="s">
        <v>11386</v>
      </c>
      <c r="H5208" s="578" t="s">
        <v>1031</v>
      </c>
      <c r="I5208" s="578" t="s">
        <v>1031</v>
      </c>
      <c r="J5208" s="883" t="s">
        <v>1031</v>
      </c>
      <c r="K5208" s="885" t="s">
        <v>389</v>
      </c>
      <c r="L5208" s="762" t="s">
        <v>4163</v>
      </c>
      <c r="M5208" s="886">
        <v>0</v>
      </c>
      <c r="N5208" s="884" t="s">
        <v>10686</v>
      </c>
      <c r="O5208" s="265" t="s">
        <v>10687</v>
      </c>
      <c r="P5208" s="444">
        <v>2000</v>
      </c>
      <c r="Q5208" s="121"/>
    </row>
    <row r="5209" spans="1:17" s="770" customFormat="1" ht="24">
      <c r="A5209" s="730" t="s">
        <v>18651</v>
      </c>
      <c r="B5209" s="693" t="s">
        <v>7471</v>
      </c>
      <c r="C5209" s="577" t="s">
        <v>73</v>
      </c>
      <c r="D5209" s="581" t="s">
        <v>18506</v>
      </c>
      <c r="E5209" s="681">
        <v>6000</v>
      </c>
      <c r="F5209" s="579" t="s">
        <v>10688</v>
      </c>
      <c r="G5209" s="580" t="s">
        <v>10689</v>
      </c>
      <c r="H5209" s="578" t="s">
        <v>4175</v>
      </c>
      <c r="I5209" s="578" t="s">
        <v>802</v>
      </c>
      <c r="J5209" s="883" t="s">
        <v>4175</v>
      </c>
      <c r="K5209" s="885" t="s">
        <v>389</v>
      </c>
      <c r="L5209" s="762" t="s">
        <v>4163</v>
      </c>
      <c r="M5209" s="886">
        <v>0</v>
      </c>
      <c r="N5209" s="884" t="s">
        <v>10635</v>
      </c>
      <c r="O5209" s="265" t="s">
        <v>10690</v>
      </c>
      <c r="P5209" s="444">
        <v>30000</v>
      </c>
      <c r="Q5209" s="121"/>
    </row>
    <row r="5210" spans="1:17" s="770" customFormat="1" ht="24">
      <c r="A5210" s="730" t="s">
        <v>18651</v>
      </c>
      <c r="B5210" s="693" t="s">
        <v>7471</v>
      </c>
      <c r="C5210" s="577" t="s">
        <v>73</v>
      </c>
      <c r="D5210" s="581" t="s">
        <v>18497</v>
      </c>
      <c r="E5210" s="479">
        <v>6500</v>
      </c>
      <c r="F5210" s="579" t="s">
        <v>10691</v>
      </c>
      <c r="G5210" s="580" t="s">
        <v>10692</v>
      </c>
      <c r="H5210" s="578" t="s">
        <v>1688</v>
      </c>
      <c r="I5210" s="578" t="s">
        <v>771</v>
      </c>
      <c r="J5210" s="883" t="s">
        <v>1688</v>
      </c>
      <c r="K5210" s="885" t="s">
        <v>10646</v>
      </c>
      <c r="L5210" s="762" t="s">
        <v>10693</v>
      </c>
      <c r="M5210" s="886">
        <v>8450</v>
      </c>
      <c r="N5210" s="884" t="s">
        <v>389</v>
      </c>
      <c r="O5210" s="265" t="s">
        <v>4163</v>
      </c>
      <c r="P5210" s="444">
        <v>0</v>
      </c>
      <c r="Q5210" s="121"/>
    </row>
    <row r="5211" spans="1:17" s="770" customFormat="1" ht="24">
      <c r="A5211" s="730" t="s">
        <v>18651</v>
      </c>
      <c r="B5211" s="693" t="s">
        <v>7471</v>
      </c>
      <c r="C5211" s="577" t="s">
        <v>73</v>
      </c>
      <c r="D5211" s="581" t="s">
        <v>18507</v>
      </c>
      <c r="E5211" s="681">
        <v>12000</v>
      </c>
      <c r="F5211" s="579" t="s">
        <v>10694</v>
      </c>
      <c r="G5211" s="580" t="s">
        <v>10695</v>
      </c>
      <c r="H5211" s="578" t="s">
        <v>1688</v>
      </c>
      <c r="I5211" s="578" t="s">
        <v>771</v>
      </c>
      <c r="J5211" s="883" t="s">
        <v>1688</v>
      </c>
      <c r="K5211" s="885" t="s">
        <v>10646</v>
      </c>
      <c r="L5211" s="762" t="s">
        <v>10641</v>
      </c>
      <c r="M5211" s="886">
        <v>144000</v>
      </c>
      <c r="N5211" s="884" t="s">
        <v>10646</v>
      </c>
      <c r="O5211" s="265" t="s">
        <v>456</v>
      </c>
      <c r="P5211" s="444">
        <v>24000</v>
      </c>
      <c r="Q5211" s="121"/>
    </row>
    <row r="5212" spans="1:17" s="770" customFormat="1" ht="36">
      <c r="A5212" s="730" t="s">
        <v>18651</v>
      </c>
      <c r="B5212" s="693" t="s">
        <v>7471</v>
      </c>
      <c r="C5212" s="577" t="s">
        <v>73</v>
      </c>
      <c r="D5212" s="581" t="s">
        <v>18496</v>
      </c>
      <c r="E5212" s="681">
        <v>7000</v>
      </c>
      <c r="F5212" s="579" t="s">
        <v>10696</v>
      </c>
      <c r="G5212" s="580" t="s">
        <v>10697</v>
      </c>
      <c r="H5212" s="578" t="s">
        <v>10698</v>
      </c>
      <c r="I5212" s="578" t="s">
        <v>771</v>
      </c>
      <c r="J5212" s="883" t="s">
        <v>10698</v>
      </c>
      <c r="K5212" s="885" t="s">
        <v>10640</v>
      </c>
      <c r="L5212" s="762">
        <v>12</v>
      </c>
      <c r="M5212" s="886">
        <v>84000</v>
      </c>
      <c r="N5212" s="884" t="s">
        <v>10635</v>
      </c>
      <c r="O5212" s="265" t="s">
        <v>454</v>
      </c>
      <c r="P5212" s="444">
        <v>42000</v>
      </c>
      <c r="Q5212" s="121"/>
    </row>
    <row r="5213" spans="1:17" s="770" customFormat="1" ht="24">
      <c r="A5213" s="730" t="s">
        <v>18651</v>
      </c>
      <c r="B5213" s="693" t="s">
        <v>7471</v>
      </c>
      <c r="C5213" s="577" t="s">
        <v>73</v>
      </c>
      <c r="D5213" s="581" t="s">
        <v>18496</v>
      </c>
      <c r="E5213" s="681">
        <v>6000</v>
      </c>
      <c r="F5213" s="579" t="s">
        <v>10699</v>
      </c>
      <c r="G5213" s="580" t="s">
        <v>10700</v>
      </c>
      <c r="H5213" s="578" t="s">
        <v>4060</v>
      </c>
      <c r="I5213" s="578" t="s">
        <v>771</v>
      </c>
      <c r="J5213" s="883" t="s">
        <v>4060</v>
      </c>
      <c r="K5213" s="885" t="s">
        <v>10640</v>
      </c>
      <c r="L5213" s="762">
        <v>12</v>
      </c>
      <c r="M5213" s="886">
        <v>72000</v>
      </c>
      <c r="N5213" s="884" t="s">
        <v>10635</v>
      </c>
      <c r="O5213" s="265" t="s">
        <v>454</v>
      </c>
      <c r="P5213" s="444">
        <v>36000</v>
      </c>
      <c r="Q5213" s="121"/>
    </row>
    <row r="5214" spans="1:17" s="770" customFormat="1" ht="24">
      <c r="A5214" s="730" t="s">
        <v>18651</v>
      </c>
      <c r="B5214" s="693" t="s">
        <v>7471</v>
      </c>
      <c r="C5214" s="577" t="s">
        <v>73</v>
      </c>
      <c r="D5214" s="581" t="s">
        <v>18508</v>
      </c>
      <c r="E5214" s="681">
        <v>11000</v>
      </c>
      <c r="F5214" s="579" t="s">
        <v>10701</v>
      </c>
      <c r="G5214" s="580" t="s">
        <v>10702</v>
      </c>
      <c r="H5214" s="578" t="s">
        <v>1688</v>
      </c>
      <c r="I5214" s="578" t="s">
        <v>771</v>
      </c>
      <c r="J5214" s="883" t="s">
        <v>1688</v>
      </c>
      <c r="K5214" s="885" t="s">
        <v>10646</v>
      </c>
      <c r="L5214" s="762" t="s">
        <v>457</v>
      </c>
      <c r="M5214" s="886">
        <v>33000</v>
      </c>
      <c r="N5214" s="884" t="s">
        <v>10646</v>
      </c>
      <c r="O5214" s="265">
        <v>4.5</v>
      </c>
      <c r="P5214" s="444">
        <v>44000</v>
      </c>
      <c r="Q5214" s="121"/>
    </row>
    <row r="5215" spans="1:17" s="770" customFormat="1" ht="36">
      <c r="A5215" s="730" t="s">
        <v>18651</v>
      </c>
      <c r="B5215" s="693" t="s">
        <v>7471</v>
      </c>
      <c r="C5215" s="577" t="s">
        <v>73</v>
      </c>
      <c r="D5215" s="581" t="s">
        <v>18509</v>
      </c>
      <c r="E5215" s="479">
        <v>6500</v>
      </c>
      <c r="F5215" s="579" t="s">
        <v>10703</v>
      </c>
      <c r="G5215" s="580" t="s">
        <v>10704</v>
      </c>
      <c r="H5215" s="578" t="s">
        <v>10705</v>
      </c>
      <c r="I5215" s="578" t="s">
        <v>771</v>
      </c>
      <c r="J5215" s="883" t="s">
        <v>10706</v>
      </c>
      <c r="K5215" s="885" t="s">
        <v>10686</v>
      </c>
      <c r="L5215" s="762" t="s">
        <v>454</v>
      </c>
      <c r="M5215" s="886">
        <v>39000</v>
      </c>
      <c r="N5215" s="884" t="s">
        <v>389</v>
      </c>
      <c r="O5215" s="265" t="s">
        <v>4163</v>
      </c>
      <c r="P5215" s="444">
        <v>0</v>
      </c>
      <c r="Q5215" s="121"/>
    </row>
    <row r="5216" spans="1:17" s="770" customFormat="1" ht="36">
      <c r="A5216" s="730" t="s">
        <v>18651</v>
      </c>
      <c r="B5216" s="693" t="s">
        <v>7471</v>
      </c>
      <c r="C5216" s="577" t="s">
        <v>73</v>
      </c>
      <c r="D5216" s="581" t="s">
        <v>18510</v>
      </c>
      <c r="E5216" s="743">
        <v>2000</v>
      </c>
      <c r="F5216" s="585" t="s">
        <v>10703</v>
      </c>
      <c r="G5216" s="586" t="s">
        <v>10704</v>
      </c>
      <c r="H5216" s="578" t="s">
        <v>10705</v>
      </c>
      <c r="I5216" s="578" t="s">
        <v>771</v>
      </c>
      <c r="J5216" s="883" t="s">
        <v>10706</v>
      </c>
      <c r="K5216" s="885" t="s">
        <v>10686</v>
      </c>
      <c r="L5216" s="762" t="s">
        <v>454</v>
      </c>
      <c r="M5216" s="886">
        <v>12000</v>
      </c>
      <c r="N5216" s="884" t="s">
        <v>389</v>
      </c>
      <c r="O5216" s="265" t="s">
        <v>4163</v>
      </c>
      <c r="P5216" s="444">
        <v>0</v>
      </c>
      <c r="Q5216" s="121"/>
    </row>
    <row r="5217" spans="1:17" s="770" customFormat="1" ht="24">
      <c r="A5217" s="730" t="s">
        <v>18651</v>
      </c>
      <c r="B5217" s="693" t="s">
        <v>7471</v>
      </c>
      <c r="C5217" s="577" t="s">
        <v>73</v>
      </c>
      <c r="D5217" s="581" t="s">
        <v>9335</v>
      </c>
      <c r="E5217" s="479">
        <v>2000</v>
      </c>
      <c r="F5217" s="577" t="s">
        <v>10707</v>
      </c>
      <c r="G5217" s="580" t="s">
        <v>10708</v>
      </c>
      <c r="H5217" s="578" t="s">
        <v>864</v>
      </c>
      <c r="I5217" s="578" t="s">
        <v>687</v>
      </c>
      <c r="J5217" s="883" t="s">
        <v>864</v>
      </c>
      <c r="K5217" s="885" t="s">
        <v>10640</v>
      </c>
      <c r="L5217" s="762">
        <v>12</v>
      </c>
      <c r="M5217" s="886">
        <v>24000</v>
      </c>
      <c r="N5217" s="884" t="s">
        <v>10635</v>
      </c>
      <c r="O5217" s="265" t="s">
        <v>454</v>
      </c>
      <c r="P5217" s="444">
        <v>12000</v>
      </c>
      <c r="Q5217" s="121"/>
    </row>
    <row r="5218" spans="1:17" s="770" customFormat="1" ht="24">
      <c r="A5218" s="730" t="s">
        <v>18651</v>
      </c>
      <c r="B5218" s="693" t="s">
        <v>7471</v>
      </c>
      <c r="C5218" s="577" t="s">
        <v>73</v>
      </c>
      <c r="D5218" s="581" t="s">
        <v>18511</v>
      </c>
      <c r="E5218" s="479">
        <v>2000</v>
      </c>
      <c r="F5218" s="577" t="s">
        <v>10709</v>
      </c>
      <c r="G5218" s="580" t="s">
        <v>10710</v>
      </c>
      <c r="H5218" s="578" t="s">
        <v>3683</v>
      </c>
      <c r="I5218" s="578" t="s">
        <v>4658</v>
      </c>
      <c r="J5218" s="883" t="s">
        <v>3683</v>
      </c>
      <c r="K5218" s="885" t="s">
        <v>10640</v>
      </c>
      <c r="L5218" s="762" t="s">
        <v>10641</v>
      </c>
      <c r="M5218" s="886">
        <v>24000</v>
      </c>
      <c r="N5218" s="884" t="s">
        <v>10635</v>
      </c>
      <c r="O5218" s="265" t="s">
        <v>454</v>
      </c>
      <c r="P5218" s="444">
        <v>12000</v>
      </c>
      <c r="Q5218" s="121"/>
    </row>
    <row r="5219" spans="1:17" s="770" customFormat="1" ht="24">
      <c r="A5219" s="730" t="s">
        <v>18651</v>
      </c>
      <c r="B5219" s="693" t="s">
        <v>7471</v>
      </c>
      <c r="C5219" s="577" t="s">
        <v>73</v>
      </c>
      <c r="D5219" s="581" t="s">
        <v>18512</v>
      </c>
      <c r="E5219" s="681">
        <v>6000</v>
      </c>
      <c r="F5219" s="579" t="s">
        <v>10711</v>
      </c>
      <c r="G5219" s="580" t="s">
        <v>10712</v>
      </c>
      <c r="H5219" s="578" t="s">
        <v>10713</v>
      </c>
      <c r="I5219" s="578" t="s">
        <v>802</v>
      </c>
      <c r="J5219" s="883" t="s">
        <v>10714</v>
      </c>
      <c r="K5219" s="885" t="s">
        <v>10640</v>
      </c>
      <c r="L5219" s="762">
        <v>12</v>
      </c>
      <c r="M5219" s="886">
        <v>72000</v>
      </c>
      <c r="N5219" s="884" t="s">
        <v>10635</v>
      </c>
      <c r="O5219" s="265" t="s">
        <v>454</v>
      </c>
      <c r="P5219" s="444">
        <v>36000</v>
      </c>
      <c r="Q5219" s="121"/>
    </row>
    <row r="5220" spans="1:17" s="770" customFormat="1" ht="24">
      <c r="A5220" s="730" t="s">
        <v>18651</v>
      </c>
      <c r="B5220" s="693" t="s">
        <v>7471</v>
      </c>
      <c r="C5220" s="577" t="s">
        <v>73</v>
      </c>
      <c r="D5220" s="581" t="s">
        <v>18513</v>
      </c>
      <c r="E5220" s="681">
        <v>5000</v>
      </c>
      <c r="F5220" s="579" t="s">
        <v>10715</v>
      </c>
      <c r="G5220" s="580" t="s">
        <v>10716</v>
      </c>
      <c r="H5220" s="578" t="s">
        <v>4124</v>
      </c>
      <c r="I5220" s="578" t="s">
        <v>802</v>
      </c>
      <c r="J5220" s="883" t="s">
        <v>4124</v>
      </c>
      <c r="K5220" s="885" t="s">
        <v>10640</v>
      </c>
      <c r="L5220" s="762">
        <v>12</v>
      </c>
      <c r="M5220" s="886">
        <v>60000</v>
      </c>
      <c r="N5220" s="884" t="s">
        <v>10635</v>
      </c>
      <c r="O5220" s="265" t="s">
        <v>454</v>
      </c>
      <c r="P5220" s="444">
        <v>30000</v>
      </c>
      <c r="Q5220" s="121"/>
    </row>
    <row r="5221" spans="1:17" s="770" customFormat="1" ht="24">
      <c r="A5221" s="730" t="s">
        <v>18651</v>
      </c>
      <c r="B5221" s="693" t="s">
        <v>7471</v>
      </c>
      <c r="C5221" s="577" t="s">
        <v>73</v>
      </c>
      <c r="D5221" s="581" t="s">
        <v>18514</v>
      </c>
      <c r="E5221" s="681">
        <v>5000</v>
      </c>
      <c r="F5221" s="579" t="s">
        <v>10717</v>
      </c>
      <c r="G5221" s="580" t="s">
        <v>10718</v>
      </c>
      <c r="H5221" s="578" t="s">
        <v>4258</v>
      </c>
      <c r="I5221" s="578" t="s">
        <v>771</v>
      </c>
      <c r="J5221" s="883" t="s">
        <v>7059</v>
      </c>
      <c r="K5221" s="885" t="s">
        <v>10646</v>
      </c>
      <c r="L5221" s="762" t="s">
        <v>457</v>
      </c>
      <c r="M5221" s="886">
        <v>15000</v>
      </c>
      <c r="N5221" s="884" t="s">
        <v>10635</v>
      </c>
      <c r="O5221" s="265" t="s">
        <v>454</v>
      </c>
      <c r="P5221" s="444">
        <v>30000</v>
      </c>
      <c r="Q5221" s="121"/>
    </row>
    <row r="5222" spans="1:17" s="770" customFormat="1" ht="24">
      <c r="A5222" s="730" t="s">
        <v>18651</v>
      </c>
      <c r="B5222" s="693" t="s">
        <v>7471</v>
      </c>
      <c r="C5222" s="577" t="s">
        <v>73</v>
      </c>
      <c r="D5222" s="581" t="s">
        <v>4114</v>
      </c>
      <c r="E5222" s="479">
        <v>3500</v>
      </c>
      <c r="F5222" s="577" t="s">
        <v>10719</v>
      </c>
      <c r="G5222" s="580" t="s">
        <v>10720</v>
      </c>
      <c r="H5222" s="578" t="s">
        <v>864</v>
      </c>
      <c r="I5222" s="578" t="s">
        <v>4118</v>
      </c>
      <c r="J5222" s="883" t="s">
        <v>864</v>
      </c>
      <c r="K5222" s="885" t="s">
        <v>10640</v>
      </c>
      <c r="L5222" s="762">
        <v>12</v>
      </c>
      <c r="M5222" s="886">
        <v>42000</v>
      </c>
      <c r="N5222" s="884" t="s">
        <v>10635</v>
      </c>
      <c r="O5222" s="265" t="s">
        <v>454</v>
      </c>
      <c r="P5222" s="444">
        <v>21000</v>
      </c>
      <c r="Q5222" s="121"/>
    </row>
    <row r="5223" spans="1:17" s="770" customFormat="1" ht="60">
      <c r="A5223" s="730" t="s">
        <v>18651</v>
      </c>
      <c r="B5223" s="693" t="s">
        <v>7471</v>
      </c>
      <c r="C5223" s="577" t="s">
        <v>73</v>
      </c>
      <c r="D5223" s="581" t="s">
        <v>18515</v>
      </c>
      <c r="E5223" s="681">
        <v>14000</v>
      </c>
      <c r="F5223" s="579" t="s">
        <v>10721</v>
      </c>
      <c r="G5223" s="580" t="s">
        <v>10722</v>
      </c>
      <c r="H5223" s="578" t="s">
        <v>10638</v>
      </c>
      <c r="I5223" s="578" t="s">
        <v>771</v>
      </c>
      <c r="J5223" s="883" t="s">
        <v>10639</v>
      </c>
      <c r="K5223" s="885" t="s">
        <v>10646</v>
      </c>
      <c r="L5223" s="762">
        <v>12</v>
      </c>
      <c r="M5223" s="886">
        <v>168000</v>
      </c>
      <c r="N5223" s="884" t="s">
        <v>10646</v>
      </c>
      <c r="O5223" s="265" t="s">
        <v>454</v>
      </c>
      <c r="P5223" s="444">
        <v>84000</v>
      </c>
      <c r="Q5223" s="121"/>
    </row>
    <row r="5224" spans="1:17" s="770" customFormat="1" ht="24">
      <c r="A5224" s="730" t="s">
        <v>18651</v>
      </c>
      <c r="B5224" s="693" t="s">
        <v>7471</v>
      </c>
      <c r="C5224" s="577" t="s">
        <v>73</v>
      </c>
      <c r="D5224" s="581" t="s">
        <v>18516</v>
      </c>
      <c r="E5224" s="681">
        <v>6500</v>
      </c>
      <c r="F5224" s="579" t="s">
        <v>10723</v>
      </c>
      <c r="G5224" s="580" t="s">
        <v>10724</v>
      </c>
      <c r="H5224" s="578" t="s">
        <v>4258</v>
      </c>
      <c r="I5224" s="578" t="s">
        <v>771</v>
      </c>
      <c r="J5224" s="883" t="s">
        <v>7059</v>
      </c>
      <c r="K5224" s="885" t="s">
        <v>10635</v>
      </c>
      <c r="L5224" s="762" t="s">
        <v>10725</v>
      </c>
      <c r="M5224" s="886">
        <v>52000</v>
      </c>
      <c r="N5224" s="884" t="s">
        <v>10635</v>
      </c>
      <c r="O5224" s="265" t="s">
        <v>454</v>
      </c>
      <c r="P5224" s="444">
        <v>39000</v>
      </c>
      <c r="Q5224" s="121"/>
    </row>
    <row r="5225" spans="1:17" s="770" customFormat="1" ht="24">
      <c r="A5225" s="730" t="s">
        <v>18651</v>
      </c>
      <c r="B5225" s="693" t="s">
        <v>7471</v>
      </c>
      <c r="C5225" s="577" t="s">
        <v>73</v>
      </c>
      <c r="D5225" s="581" t="s">
        <v>4114</v>
      </c>
      <c r="E5225" s="743">
        <v>3000</v>
      </c>
      <c r="F5225" s="585" t="s">
        <v>10723</v>
      </c>
      <c r="G5225" s="581" t="s">
        <v>10724</v>
      </c>
      <c r="H5225" s="578" t="s">
        <v>4258</v>
      </c>
      <c r="I5225" s="578" t="s">
        <v>771</v>
      </c>
      <c r="J5225" s="883" t="s">
        <v>7059</v>
      </c>
      <c r="K5225" s="885" t="s">
        <v>10686</v>
      </c>
      <c r="L5225" s="762">
        <v>4.5</v>
      </c>
      <c r="M5225" s="886">
        <v>13500</v>
      </c>
      <c r="N5225" s="884" t="s">
        <v>389</v>
      </c>
      <c r="O5225" s="265" t="s">
        <v>4163</v>
      </c>
      <c r="P5225" s="444">
        <v>0</v>
      </c>
      <c r="Q5225" s="121"/>
    </row>
    <row r="5226" spans="1:17" s="770" customFormat="1" ht="24">
      <c r="A5226" s="730" t="s">
        <v>18651</v>
      </c>
      <c r="B5226" s="693" t="s">
        <v>7471</v>
      </c>
      <c r="C5226" s="577" t="s">
        <v>73</v>
      </c>
      <c r="D5226" s="581" t="s">
        <v>11019</v>
      </c>
      <c r="E5226" s="681">
        <v>1500</v>
      </c>
      <c r="F5226" s="579" t="s">
        <v>10726</v>
      </c>
      <c r="G5226" s="580" t="s">
        <v>10727</v>
      </c>
      <c r="H5226" s="578" t="s">
        <v>3683</v>
      </c>
      <c r="I5226" s="578" t="s">
        <v>4658</v>
      </c>
      <c r="J5226" s="883" t="s">
        <v>3683</v>
      </c>
      <c r="K5226" s="885" t="s">
        <v>10640</v>
      </c>
      <c r="L5226" s="762">
        <v>12</v>
      </c>
      <c r="M5226" s="886">
        <v>18000</v>
      </c>
      <c r="N5226" s="884" t="s">
        <v>10635</v>
      </c>
      <c r="O5226" s="265" t="s">
        <v>454</v>
      </c>
      <c r="P5226" s="444">
        <v>9000</v>
      </c>
      <c r="Q5226" s="121"/>
    </row>
    <row r="5227" spans="1:17" s="770" customFormat="1" ht="24">
      <c r="A5227" s="730" t="s">
        <v>18651</v>
      </c>
      <c r="B5227" s="693" t="s">
        <v>7471</v>
      </c>
      <c r="C5227" s="577" t="s">
        <v>73</v>
      </c>
      <c r="D5227" s="581" t="s">
        <v>6500</v>
      </c>
      <c r="E5227" s="680">
        <v>6500</v>
      </c>
      <c r="F5227" s="585" t="s">
        <v>10728</v>
      </c>
      <c r="G5227" s="581" t="s">
        <v>10729</v>
      </c>
      <c r="H5227" s="578" t="s">
        <v>1688</v>
      </c>
      <c r="I5227" s="578" t="s">
        <v>771</v>
      </c>
      <c r="J5227" s="883" t="s">
        <v>1688</v>
      </c>
      <c r="K5227" s="885" t="s">
        <v>10635</v>
      </c>
      <c r="L5227" s="762">
        <v>6.5</v>
      </c>
      <c r="M5227" s="886">
        <v>42250</v>
      </c>
      <c r="N5227" s="884" t="s">
        <v>389</v>
      </c>
      <c r="O5227" s="265" t="s">
        <v>4163</v>
      </c>
      <c r="P5227" s="444">
        <v>0</v>
      </c>
      <c r="Q5227" s="121"/>
    </row>
    <row r="5228" spans="1:17" s="770" customFormat="1" ht="60">
      <c r="A5228" s="730" t="s">
        <v>18651</v>
      </c>
      <c r="B5228" s="693" t="s">
        <v>7471</v>
      </c>
      <c r="C5228" s="577" t="s">
        <v>73</v>
      </c>
      <c r="D5228" s="581" t="s">
        <v>18496</v>
      </c>
      <c r="E5228" s="479">
        <v>6000</v>
      </c>
      <c r="F5228" s="577" t="s">
        <v>10730</v>
      </c>
      <c r="G5228" s="580" t="s">
        <v>10731</v>
      </c>
      <c r="H5228" s="578" t="s">
        <v>10638</v>
      </c>
      <c r="I5228" s="578" t="s">
        <v>771</v>
      </c>
      <c r="J5228" s="883" t="s">
        <v>10639</v>
      </c>
      <c r="K5228" s="885" t="s">
        <v>10640</v>
      </c>
      <c r="L5228" s="762">
        <v>12</v>
      </c>
      <c r="M5228" s="886">
        <v>72000</v>
      </c>
      <c r="N5228" s="884" t="s">
        <v>10635</v>
      </c>
      <c r="O5228" s="265" t="s">
        <v>454</v>
      </c>
      <c r="P5228" s="444">
        <v>36000</v>
      </c>
      <c r="Q5228" s="121"/>
    </row>
    <row r="5229" spans="1:17" s="770" customFormat="1" ht="24">
      <c r="A5229" s="730" t="s">
        <v>18651</v>
      </c>
      <c r="B5229" s="693" t="s">
        <v>7471</v>
      </c>
      <c r="C5229" s="577" t="s">
        <v>73</v>
      </c>
      <c r="D5229" s="581" t="s">
        <v>18497</v>
      </c>
      <c r="E5229" s="479">
        <v>6000</v>
      </c>
      <c r="F5229" s="579" t="s">
        <v>10732</v>
      </c>
      <c r="G5229" s="580" t="s">
        <v>10733</v>
      </c>
      <c r="H5229" s="578" t="s">
        <v>1688</v>
      </c>
      <c r="I5229" s="578" t="s">
        <v>771</v>
      </c>
      <c r="J5229" s="883" t="s">
        <v>1688</v>
      </c>
      <c r="K5229" s="885" t="s">
        <v>389</v>
      </c>
      <c r="L5229" s="762" t="s">
        <v>4163</v>
      </c>
      <c r="M5229" s="886">
        <v>0</v>
      </c>
      <c r="N5229" s="884" t="s">
        <v>10635</v>
      </c>
      <c r="O5229" s="265" t="s">
        <v>454</v>
      </c>
      <c r="P5229" s="444">
        <v>36000</v>
      </c>
      <c r="Q5229" s="121"/>
    </row>
    <row r="5230" spans="1:17" s="770" customFormat="1" ht="36">
      <c r="A5230" s="730" t="s">
        <v>18651</v>
      </c>
      <c r="B5230" s="693" t="s">
        <v>7471</v>
      </c>
      <c r="C5230" s="577" t="s">
        <v>73</v>
      </c>
      <c r="D5230" s="581" t="s">
        <v>18517</v>
      </c>
      <c r="E5230" s="479">
        <v>15000</v>
      </c>
      <c r="F5230" s="577" t="s">
        <v>10734</v>
      </c>
      <c r="G5230" s="580" t="s">
        <v>10735</v>
      </c>
      <c r="H5230" s="578" t="s">
        <v>10736</v>
      </c>
      <c r="I5230" s="578" t="s">
        <v>10737</v>
      </c>
      <c r="J5230" s="883" t="s">
        <v>4608</v>
      </c>
      <c r="K5230" s="885" t="s">
        <v>10646</v>
      </c>
      <c r="L5230" s="762" t="s">
        <v>10684</v>
      </c>
      <c r="M5230" s="886">
        <v>165000</v>
      </c>
      <c r="N5230" s="884" t="s">
        <v>10646</v>
      </c>
      <c r="O5230" s="265" t="s">
        <v>454</v>
      </c>
      <c r="P5230" s="444">
        <v>90000</v>
      </c>
      <c r="Q5230" s="121"/>
    </row>
    <row r="5231" spans="1:17" s="770" customFormat="1" ht="24">
      <c r="A5231" s="730" t="s">
        <v>18651</v>
      </c>
      <c r="B5231" s="693" t="s">
        <v>7471</v>
      </c>
      <c r="C5231" s="577" t="s">
        <v>73</v>
      </c>
      <c r="D5231" s="581" t="s">
        <v>10738</v>
      </c>
      <c r="E5231" s="743">
        <v>12000</v>
      </c>
      <c r="F5231" s="585" t="s">
        <v>10739</v>
      </c>
      <c r="G5231" s="581" t="s">
        <v>10740</v>
      </c>
      <c r="H5231" s="578" t="s">
        <v>4060</v>
      </c>
      <c r="I5231" s="578" t="s">
        <v>771</v>
      </c>
      <c r="J5231" s="883" t="s">
        <v>771</v>
      </c>
      <c r="K5231" s="885" t="s">
        <v>10646</v>
      </c>
      <c r="L5231" s="266" t="s">
        <v>455</v>
      </c>
      <c r="M5231" s="887">
        <v>12000</v>
      </c>
      <c r="N5231" s="884" t="s">
        <v>389</v>
      </c>
      <c r="O5231" s="265" t="s">
        <v>4163</v>
      </c>
      <c r="P5231" s="444">
        <v>0</v>
      </c>
      <c r="Q5231" s="121"/>
    </row>
    <row r="5232" spans="1:17" s="770" customFormat="1" ht="24">
      <c r="A5232" s="730" t="s">
        <v>18651</v>
      </c>
      <c r="B5232" s="693" t="s">
        <v>7471</v>
      </c>
      <c r="C5232" s="577" t="s">
        <v>73</v>
      </c>
      <c r="D5232" s="581" t="s">
        <v>18496</v>
      </c>
      <c r="E5232" s="681">
        <v>7000</v>
      </c>
      <c r="F5232" s="579" t="s">
        <v>10741</v>
      </c>
      <c r="G5232" s="580" t="s">
        <v>10742</v>
      </c>
      <c r="H5232" s="578" t="s">
        <v>4060</v>
      </c>
      <c r="I5232" s="578" t="s">
        <v>771</v>
      </c>
      <c r="J5232" s="883" t="s">
        <v>2671</v>
      </c>
      <c r="K5232" s="885" t="s">
        <v>10640</v>
      </c>
      <c r="L5232" s="762">
        <v>9.5</v>
      </c>
      <c r="M5232" s="886">
        <v>63000</v>
      </c>
      <c r="N5232" s="884" t="s">
        <v>10635</v>
      </c>
      <c r="O5232" s="265" t="s">
        <v>454</v>
      </c>
      <c r="P5232" s="444">
        <v>42000</v>
      </c>
      <c r="Q5232" s="121"/>
    </row>
    <row r="5233" spans="1:17" s="770" customFormat="1" ht="24">
      <c r="A5233" s="730" t="s">
        <v>18651</v>
      </c>
      <c r="B5233" s="693" t="s">
        <v>7471</v>
      </c>
      <c r="C5233" s="577" t="s">
        <v>73</v>
      </c>
      <c r="D5233" s="581" t="s">
        <v>18496</v>
      </c>
      <c r="E5233" s="743">
        <v>6000</v>
      </c>
      <c r="F5233" s="585" t="s">
        <v>10741</v>
      </c>
      <c r="G5233" s="581" t="s">
        <v>10742</v>
      </c>
      <c r="H5233" s="578" t="s">
        <v>4060</v>
      </c>
      <c r="I5233" s="578" t="s">
        <v>771</v>
      </c>
      <c r="J5233" s="883" t="s">
        <v>2671</v>
      </c>
      <c r="K5233" s="885" t="s">
        <v>10646</v>
      </c>
      <c r="L5233" s="762">
        <v>2.5</v>
      </c>
      <c r="M5233" s="886">
        <v>15000</v>
      </c>
      <c r="N5233" s="884" t="s">
        <v>389</v>
      </c>
      <c r="O5233" s="265" t="s">
        <v>4163</v>
      </c>
      <c r="P5233" s="444">
        <v>0</v>
      </c>
      <c r="Q5233" s="121"/>
    </row>
    <row r="5234" spans="1:17" s="770" customFormat="1" ht="24">
      <c r="A5234" s="730" t="s">
        <v>18651</v>
      </c>
      <c r="B5234" s="693" t="s">
        <v>7471</v>
      </c>
      <c r="C5234" s="577" t="s">
        <v>73</v>
      </c>
      <c r="D5234" s="581" t="s">
        <v>18518</v>
      </c>
      <c r="E5234" s="680">
        <v>11000</v>
      </c>
      <c r="F5234" s="585" t="s">
        <v>10743</v>
      </c>
      <c r="G5234" s="586" t="s">
        <v>10744</v>
      </c>
      <c r="H5234" s="578" t="s">
        <v>10713</v>
      </c>
      <c r="I5234" s="578" t="s">
        <v>771</v>
      </c>
      <c r="J5234" s="883" t="s">
        <v>10713</v>
      </c>
      <c r="K5234" s="885" t="s">
        <v>10646</v>
      </c>
      <c r="L5234" s="266" t="s">
        <v>10725</v>
      </c>
      <c r="M5234" s="887">
        <v>88000</v>
      </c>
      <c r="N5234" s="884" t="s">
        <v>389</v>
      </c>
      <c r="O5234" s="265" t="s">
        <v>4163</v>
      </c>
      <c r="P5234" s="444">
        <v>0</v>
      </c>
      <c r="Q5234" s="121"/>
    </row>
    <row r="5235" spans="1:17" s="770" customFormat="1" ht="24">
      <c r="A5235" s="730" t="s">
        <v>18651</v>
      </c>
      <c r="B5235" s="693" t="s">
        <v>7471</v>
      </c>
      <c r="C5235" s="577" t="s">
        <v>73</v>
      </c>
      <c r="D5235" s="581" t="s">
        <v>18519</v>
      </c>
      <c r="E5235" s="478">
        <v>13000</v>
      </c>
      <c r="F5235" s="585" t="s">
        <v>10743</v>
      </c>
      <c r="G5235" s="586" t="s">
        <v>10744</v>
      </c>
      <c r="H5235" s="578" t="s">
        <v>10713</v>
      </c>
      <c r="I5235" s="578" t="s">
        <v>771</v>
      </c>
      <c r="J5235" s="883" t="s">
        <v>10713</v>
      </c>
      <c r="K5235" s="885" t="s">
        <v>10646</v>
      </c>
      <c r="L5235" s="266">
        <v>1.5</v>
      </c>
      <c r="M5235" s="887">
        <v>19500</v>
      </c>
      <c r="N5235" s="884" t="s">
        <v>389</v>
      </c>
      <c r="O5235" s="265" t="s">
        <v>4163</v>
      </c>
      <c r="P5235" s="444">
        <v>0</v>
      </c>
      <c r="Q5235" s="121"/>
    </row>
    <row r="5236" spans="1:17" s="770" customFormat="1" ht="36">
      <c r="A5236" s="730" t="s">
        <v>18651</v>
      </c>
      <c r="B5236" s="693" t="s">
        <v>7471</v>
      </c>
      <c r="C5236" s="577" t="s">
        <v>73</v>
      </c>
      <c r="D5236" s="581" t="s">
        <v>18520</v>
      </c>
      <c r="E5236" s="479">
        <v>8000</v>
      </c>
      <c r="F5236" s="577" t="s">
        <v>10745</v>
      </c>
      <c r="G5236" s="580" t="s">
        <v>10746</v>
      </c>
      <c r="H5236" s="578" t="s">
        <v>2052</v>
      </c>
      <c r="I5236" s="578" t="s">
        <v>771</v>
      </c>
      <c r="J5236" s="883" t="s">
        <v>2052</v>
      </c>
      <c r="K5236" s="885" t="s">
        <v>10640</v>
      </c>
      <c r="L5236" s="762">
        <v>12</v>
      </c>
      <c r="M5236" s="886">
        <v>96000</v>
      </c>
      <c r="N5236" s="884" t="s">
        <v>10635</v>
      </c>
      <c r="O5236" s="265" t="s">
        <v>454</v>
      </c>
      <c r="P5236" s="444">
        <v>48000</v>
      </c>
      <c r="Q5236" s="121"/>
    </row>
    <row r="5237" spans="1:17" s="770" customFormat="1" ht="24">
      <c r="A5237" s="730" t="s">
        <v>18651</v>
      </c>
      <c r="B5237" s="693" t="s">
        <v>7471</v>
      </c>
      <c r="C5237" s="577" t="s">
        <v>73</v>
      </c>
      <c r="D5237" s="581" t="s">
        <v>18497</v>
      </c>
      <c r="E5237" s="479">
        <v>6500</v>
      </c>
      <c r="F5237" s="579" t="s">
        <v>10747</v>
      </c>
      <c r="G5237" s="580" t="s">
        <v>10748</v>
      </c>
      <c r="H5237" s="578" t="s">
        <v>1688</v>
      </c>
      <c r="I5237" s="578" t="s">
        <v>771</v>
      </c>
      <c r="J5237" s="883" t="s">
        <v>1688</v>
      </c>
      <c r="K5237" s="885" t="s">
        <v>10635</v>
      </c>
      <c r="L5237" s="762">
        <v>6.5</v>
      </c>
      <c r="M5237" s="886">
        <v>39000</v>
      </c>
      <c r="N5237" s="884" t="s">
        <v>10635</v>
      </c>
      <c r="O5237" s="265" t="s">
        <v>454</v>
      </c>
      <c r="P5237" s="444">
        <v>39000</v>
      </c>
      <c r="Q5237" s="121"/>
    </row>
    <row r="5238" spans="1:17" s="770" customFormat="1" ht="24">
      <c r="A5238" s="730" t="s">
        <v>18651</v>
      </c>
      <c r="B5238" s="693" t="s">
        <v>7471</v>
      </c>
      <c r="C5238" s="577" t="s">
        <v>73</v>
      </c>
      <c r="D5238" s="581" t="s">
        <v>18497</v>
      </c>
      <c r="E5238" s="743">
        <v>6000</v>
      </c>
      <c r="F5238" s="585" t="s">
        <v>10747</v>
      </c>
      <c r="G5238" s="581" t="s">
        <v>10748</v>
      </c>
      <c r="H5238" s="578" t="s">
        <v>1688</v>
      </c>
      <c r="I5238" s="578" t="s">
        <v>771</v>
      </c>
      <c r="J5238" s="883" t="s">
        <v>1688</v>
      </c>
      <c r="K5238" s="885" t="s">
        <v>10686</v>
      </c>
      <c r="L5238" s="762">
        <v>5.5</v>
      </c>
      <c r="M5238" s="886">
        <v>33000</v>
      </c>
      <c r="N5238" s="884" t="s">
        <v>389</v>
      </c>
      <c r="O5238" s="265" t="s">
        <v>4163</v>
      </c>
      <c r="P5238" s="444">
        <v>0</v>
      </c>
      <c r="Q5238" s="121"/>
    </row>
    <row r="5239" spans="1:17" s="770" customFormat="1" ht="24">
      <c r="A5239" s="730" t="s">
        <v>18651</v>
      </c>
      <c r="B5239" s="693" t="s">
        <v>7471</v>
      </c>
      <c r="C5239" s="577" t="s">
        <v>73</v>
      </c>
      <c r="D5239" s="581" t="s">
        <v>18521</v>
      </c>
      <c r="E5239" s="479">
        <v>4000</v>
      </c>
      <c r="F5239" s="577" t="s">
        <v>10749</v>
      </c>
      <c r="G5239" s="580" t="s">
        <v>10750</v>
      </c>
      <c r="H5239" s="578" t="s">
        <v>3719</v>
      </c>
      <c r="I5239" s="578" t="s">
        <v>4118</v>
      </c>
      <c r="J5239" s="883" t="s">
        <v>10751</v>
      </c>
      <c r="K5239" s="885" t="s">
        <v>10640</v>
      </c>
      <c r="L5239" s="762">
        <v>12</v>
      </c>
      <c r="M5239" s="886">
        <v>48000</v>
      </c>
      <c r="N5239" s="884" t="s">
        <v>10635</v>
      </c>
      <c r="O5239" s="265" t="s">
        <v>454</v>
      </c>
      <c r="P5239" s="444">
        <v>24000</v>
      </c>
      <c r="Q5239" s="121"/>
    </row>
    <row r="5240" spans="1:17" s="770" customFormat="1" ht="24">
      <c r="A5240" s="730" t="s">
        <v>18651</v>
      </c>
      <c r="B5240" s="693" t="s">
        <v>7471</v>
      </c>
      <c r="C5240" s="577" t="s">
        <v>73</v>
      </c>
      <c r="D5240" s="581" t="s">
        <v>10371</v>
      </c>
      <c r="E5240" s="479">
        <v>6500</v>
      </c>
      <c r="F5240" s="577" t="s">
        <v>10752</v>
      </c>
      <c r="G5240" s="580" t="s">
        <v>10753</v>
      </c>
      <c r="H5240" s="578" t="s">
        <v>1119</v>
      </c>
      <c r="I5240" s="578" t="s">
        <v>771</v>
      </c>
      <c r="J5240" s="883" t="s">
        <v>1688</v>
      </c>
      <c r="K5240" s="885" t="s">
        <v>10640</v>
      </c>
      <c r="L5240" s="762">
        <v>12</v>
      </c>
      <c r="M5240" s="886">
        <v>78000</v>
      </c>
      <c r="N5240" s="884" t="s">
        <v>10635</v>
      </c>
      <c r="O5240" s="265" t="s">
        <v>454</v>
      </c>
      <c r="P5240" s="444">
        <v>39000</v>
      </c>
      <c r="Q5240" s="121"/>
    </row>
    <row r="5241" spans="1:17" s="770" customFormat="1" ht="24">
      <c r="A5241" s="730" t="s">
        <v>18651</v>
      </c>
      <c r="B5241" s="693" t="s">
        <v>7471</v>
      </c>
      <c r="C5241" s="577" t="s">
        <v>73</v>
      </c>
      <c r="D5241" s="581" t="s">
        <v>18522</v>
      </c>
      <c r="E5241" s="743">
        <v>4000</v>
      </c>
      <c r="F5241" s="585" t="s">
        <v>10754</v>
      </c>
      <c r="G5241" s="581" t="s">
        <v>10755</v>
      </c>
      <c r="H5241" s="578" t="s">
        <v>10756</v>
      </c>
      <c r="I5241" s="578" t="s">
        <v>4118</v>
      </c>
      <c r="J5241" s="883" t="s">
        <v>771</v>
      </c>
      <c r="K5241" s="885" t="s">
        <v>10686</v>
      </c>
      <c r="L5241" s="266" t="s">
        <v>453</v>
      </c>
      <c r="M5241" s="887">
        <v>20000</v>
      </c>
      <c r="N5241" s="884" t="s">
        <v>389</v>
      </c>
      <c r="O5241" s="265" t="s">
        <v>4163</v>
      </c>
      <c r="P5241" s="444">
        <v>0</v>
      </c>
      <c r="Q5241" s="121"/>
    </row>
    <row r="5242" spans="1:17" s="770" customFormat="1" ht="24">
      <c r="A5242" s="730" t="s">
        <v>18651</v>
      </c>
      <c r="B5242" s="693" t="s">
        <v>7471</v>
      </c>
      <c r="C5242" s="577" t="s">
        <v>73</v>
      </c>
      <c r="D5242" s="581" t="s">
        <v>11019</v>
      </c>
      <c r="E5242" s="681">
        <v>1500</v>
      </c>
      <c r="F5242" s="579" t="s">
        <v>10757</v>
      </c>
      <c r="G5242" s="580" t="s">
        <v>10758</v>
      </c>
      <c r="H5242" s="578" t="s">
        <v>3683</v>
      </c>
      <c r="I5242" s="578" t="s">
        <v>4658</v>
      </c>
      <c r="J5242" s="883" t="s">
        <v>3683</v>
      </c>
      <c r="K5242" s="885" t="s">
        <v>10640</v>
      </c>
      <c r="L5242" s="762" t="s">
        <v>10641</v>
      </c>
      <c r="M5242" s="886">
        <v>18000</v>
      </c>
      <c r="N5242" s="884" t="s">
        <v>10635</v>
      </c>
      <c r="O5242" s="265" t="s">
        <v>454</v>
      </c>
      <c r="P5242" s="444">
        <v>9000</v>
      </c>
      <c r="Q5242" s="121"/>
    </row>
    <row r="5243" spans="1:17" s="770" customFormat="1" ht="24">
      <c r="A5243" s="730" t="s">
        <v>18651</v>
      </c>
      <c r="B5243" s="693" t="s">
        <v>7471</v>
      </c>
      <c r="C5243" s="577" t="s">
        <v>73</v>
      </c>
      <c r="D5243" s="581" t="s">
        <v>7209</v>
      </c>
      <c r="E5243" s="479">
        <v>3500</v>
      </c>
      <c r="F5243" s="577" t="s">
        <v>10759</v>
      </c>
      <c r="G5243" s="580" t="s">
        <v>10760</v>
      </c>
      <c r="H5243" s="578" t="s">
        <v>9638</v>
      </c>
      <c r="I5243" s="578" t="s">
        <v>4118</v>
      </c>
      <c r="J5243" s="883" t="s">
        <v>1929</v>
      </c>
      <c r="K5243" s="885" t="s">
        <v>10640</v>
      </c>
      <c r="L5243" s="762">
        <v>12</v>
      </c>
      <c r="M5243" s="886">
        <v>42000</v>
      </c>
      <c r="N5243" s="884" t="s">
        <v>10635</v>
      </c>
      <c r="O5243" s="265" t="s">
        <v>454</v>
      </c>
      <c r="P5243" s="444">
        <v>21000</v>
      </c>
      <c r="Q5243" s="121"/>
    </row>
    <row r="5244" spans="1:17" s="770" customFormat="1" ht="60">
      <c r="A5244" s="730" t="s">
        <v>18651</v>
      </c>
      <c r="B5244" s="693" t="s">
        <v>7471</v>
      </c>
      <c r="C5244" s="577" t="s">
        <v>73</v>
      </c>
      <c r="D5244" s="581" t="s">
        <v>18523</v>
      </c>
      <c r="E5244" s="681">
        <v>8000</v>
      </c>
      <c r="F5244" s="579" t="s">
        <v>10761</v>
      </c>
      <c r="G5244" s="580" t="s">
        <v>10762</v>
      </c>
      <c r="H5244" s="578" t="s">
        <v>10638</v>
      </c>
      <c r="I5244" s="578" t="s">
        <v>771</v>
      </c>
      <c r="J5244" s="883" t="s">
        <v>10639</v>
      </c>
      <c r="K5244" s="885" t="s">
        <v>10640</v>
      </c>
      <c r="L5244" s="762" t="s">
        <v>10641</v>
      </c>
      <c r="M5244" s="886">
        <v>96000</v>
      </c>
      <c r="N5244" s="884" t="s">
        <v>10686</v>
      </c>
      <c r="O5244" s="265" t="s">
        <v>456</v>
      </c>
      <c r="P5244" s="444">
        <v>16000</v>
      </c>
      <c r="Q5244" s="121"/>
    </row>
    <row r="5245" spans="1:17" s="770" customFormat="1" ht="24">
      <c r="A5245" s="730" t="s">
        <v>18651</v>
      </c>
      <c r="B5245" s="693" t="s">
        <v>7471</v>
      </c>
      <c r="C5245" s="577" t="s">
        <v>73</v>
      </c>
      <c r="D5245" s="581" t="s">
        <v>18524</v>
      </c>
      <c r="E5245" s="691">
        <v>6500</v>
      </c>
      <c r="F5245" s="582" t="s">
        <v>10763</v>
      </c>
      <c r="G5245" s="583" t="s">
        <v>10764</v>
      </c>
      <c r="H5245" s="578" t="s">
        <v>908</v>
      </c>
      <c r="I5245" s="578" t="s">
        <v>771</v>
      </c>
      <c r="J5245" s="883" t="s">
        <v>4483</v>
      </c>
      <c r="K5245" s="885" t="s">
        <v>10635</v>
      </c>
      <c r="L5245" s="762" t="s">
        <v>10725</v>
      </c>
      <c r="M5245" s="886">
        <v>52000</v>
      </c>
      <c r="N5245" s="884" t="s">
        <v>389</v>
      </c>
      <c r="O5245" s="265" t="s">
        <v>4163</v>
      </c>
      <c r="P5245" s="444">
        <v>0</v>
      </c>
      <c r="Q5245" s="121"/>
    </row>
    <row r="5246" spans="1:17" s="770" customFormat="1" ht="24">
      <c r="A5246" s="730" t="s">
        <v>18651</v>
      </c>
      <c r="B5246" s="693" t="s">
        <v>7471</v>
      </c>
      <c r="C5246" s="577" t="s">
        <v>73</v>
      </c>
      <c r="D5246" s="581" t="s">
        <v>6500</v>
      </c>
      <c r="E5246" s="743">
        <v>6500</v>
      </c>
      <c r="F5246" s="585" t="s">
        <v>10765</v>
      </c>
      <c r="G5246" s="581" t="s">
        <v>10766</v>
      </c>
      <c r="H5246" s="578" t="s">
        <v>1688</v>
      </c>
      <c r="I5246" s="578" t="s">
        <v>771</v>
      </c>
      <c r="J5246" s="883" t="s">
        <v>1688</v>
      </c>
      <c r="K5246" s="885" t="s">
        <v>10646</v>
      </c>
      <c r="L5246" s="762">
        <v>2.5</v>
      </c>
      <c r="M5246" s="886">
        <v>16250</v>
      </c>
      <c r="N5246" s="884" t="s">
        <v>389</v>
      </c>
      <c r="O5246" s="265" t="s">
        <v>4163</v>
      </c>
      <c r="P5246" s="444">
        <v>0</v>
      </c>
      <c r="Q5246" s="121"/>
    </row>
    <row r="5247" spans="1:17" s="770" customFormat="1" ht="24">
      <c r="A5247" s="730" t="s">
        <v>18651</v>
      </c>
      <c r="B5247" s="693" t="s">
        <v>7471</v>
      </c>
      <c r="C5247" s="577" t="s">
        <v>73</v>
      </c>
      <c r="D5247" s="581" t="s">
        <v>6500</v>
      </c>
      <c r="E5247" s="680">
        <v>7000</v>
      </c>
      <c r="F5247" s="585" t="s">
        <v>10765</v>
      </c>
      <c r="G5247" s="586" t="s">
        <v>10766</v>
      </c>
      <c r="H5247" s="578" t="s">
        <v>1688</v>
      </c>
      <c r="I5247" s="578" t="s">
        <v>771</v>
      </c>
      <c r="J5247" s="883" t="s">
        <v>1688</v>
      </c>
      <c r="K5247" s="885" t="s">
        <v>10635</v>
      </c>
      <c r="L5247" s="762" t="s">
        <v>10725</v>
      </c>
      <c r="M5247" s="886">
        <v>56000</v>
      </c>
      <c r="N5247" s="884" t="s">
        <v>389</v>
      </c>
      <c r="O5247" s="265" t="s">
        <v>4163</v>
      </c>
      <c r="P5247" s="444">
        <v>0</v>
      </c>
      <c r="Q5247" s="121"/>
    </row>
    <row r="5248" spans="1:17" s="770" customFormat="1" ht="24">
      <c r="A5248" s="730" t="s">
        <v>18651</v>
      </c>
      <c r="B5248" s="693" t="s">
        <v>7471</v>
      </c>
      <c r="C5248" s="577" t="s">
        <v>73</v>
      </c>
      <c r="D5248" s="581" t="s">
        <v>18525</v>
      </c>
      <c r="E5248" s="680">
        <v>13000</v>
      </c>
      <c r="F5248" s="588" t="s">
        <v>10767</v>
      </c>
      <c r="G5248" s="583" t="s">
        <v>10768</v>
      </c>
      <c r="H5248" s="578" t="s">
        <v>1688</v>
      </c>
      <c r="I5248" s="578" t="s">
        <v>771</v>
      </c>
      <c r="J5248" s="883" t="s">
        <v>1688</v>
      </c>
      <c r="K5248" s="885" t="s">
        <v>10646</v>
      </c>
      <c r="L5248" s="762" t="s">
        <v>458</v>
      </c>
      <c r="M5248" s="886">
        <v>52000</v>
      </c>
      <c r="N5248" s="884" t="s">
        <v>389</v>
      </c>
      <c r="O5248" s="265" t="s">
        <v>4163</v>
      </c>
      <c r="P5248" s="444">
        <v>0</v>
      </c>
      <c r="Q5248" s="121"/>
    </row>
    <row r="5249" spans="1:17" s="770" customFormat="1" ht="36">
      <c r="A5249" s="730" t="s">
        <v>18651</v>
      </c>
      <c r="B5249" s="693" t="s">
        <v>7471</v>
      </c>
      <c r="C5249" s="577" t="s">
        <v>73</v>
      </c>
      <c r="D5249" s="581" t="s">
        <v>18499</v>
      </c>
      <c r="E5249" s="681">
        <v>7000</v>
      </c>
      <c r="F5249" s="579" t="s">
        <v>10769</v>
      </c>
      <c r="G5249" s="580" t="s">
        <v>10770</v>
      </c>
      <c r="H5249" s="578" t="s">
        <v>10698</v>
      </c>
      <c r="I5249" s="578" t="s">
        <v>771</v>
      </c>
      <c r="J5249" s="883" t="s">
        <v>10698</v>
      </c>
      <c r="K5249" s="885" t="s">
        <v>10640</v>
      </c>
      <c r="L5249" s="762">
        <v>12</v>
      </c>
      <c r="M5249" s="886">
        <v>84000</v>
      </c>
      <c r="N5249" s="884" t="s">
        <v>10635</v>
      </c>
      <c r="O5249" s="265" t="s">
        <v>454</v>
      </c>
      <c r="P5249" s="444">
        <v>42000</v>
      </c>
      <c r="Q5249" s="121"/>
    </row>
    <row r="5250" spans="1:17" s="770" customFormat="1" ht="36">
      <c r="A5250" s="730" t="s">
        <v>18651</v>
      </c>
      <c r="B5250" s="693" t="s">
        <v>7471</v>
      </c>
      <c r="C5250" s="577" t="s">
        <v>73</v>
      </c>
      <c r="D5250" s="581" t="s">
        <v>18526</v>
      </c>
      <c r="E5250" s="478">
        <v>11000</v>
      </c>
      <c r="F5250" s="585" t="s">
        <v>10771</v>
      </c>
      <c r="G5250" s="581" t="s">
        <v>10772</v>
      </c>
      <c r="H5250" s="578" t="s">
        <v>1766</v>
      </c>
      <c r="I5250" s="578" t="s">
        <v>771</v>
      </c>
      <c r="J5250" s="883" t="s">
        <v>771</v>
      </c>
      <c r="K5250" s="885" t="s">
        <v>10646</v>
      </c>
      <c r="L5250" s="266">
        <v>10.5</v>
      </c>
      <c r="M5250" s="887">
        <v>110000</v>
      </c>
      <c r="N5250" s="884" t="s">
        <v>389</v>
      </c>
      <c r="O5250" s="265" t="s">
        <v>4163</v>
      </c>
      <c r="P5250" s="444">
        <v>0</v>
      </c>
      <c r="Q5250" s="121"/>
    </row>
    <row r="5251" spans="1:17" s="770" customFormat="1" ht="24">
      <c r="A5251" s="730" t="s">
        <v>18651</v>
      </c>
      <c r="B5251" s="693" t="s">
        <v>7471</v>
      </c>
      <c r="C5251" s="577" t="s">
        <v>73</v>
      </c>
      <c r="D5251" s="581" t="s">
        <v>11776</v>
      </c>
      <c r="E5251" s="743">
        <v>5000</v>
      </c>
      <c r="F5251" s="585" t="s">
        <v>10773</v>
      </c>
      <c r="G5251" s="581" t="s">
        <v>10774</v>
      </c>
      <c r="H5251" s="578" t="s">
        <v>3871</v>
      </c>
      <c r="I5251" s="578" t="s">
        <v>802</v>
      </c>
      <c r="J5251" s="883" t="s">
        <v>802</v>
      </c>
      <c r="K5251" s="885" t="s">
        <v>10686</v>
      </c>
      <c r="L5251" s="266" t="s">
        <v>453</v>
      </c>
      <c r="M5251" s="887">
        <v>25000</v>
      </c>
      <c r="N5251" s="884" t="s">
        <v>389</v>
      </c>
      <c r="O5251" s="265" t="s">
        <v>4163</v>
      </c>
      <c r="P5251" s="444">
        <v>0</v>
      </c>
      <c r="Q5251" s="121"/>
    </row>
    <row r="5252" spans="1:17" s="770" customFormat="1" ht="24">
      <c r="A5252" s="730" t="s">
        <v>18651</v>
      </c>
      <c r="B5252" s="693" t="s">
        <v>7471</v>
      </c>
      <c r="C5252" s="577" t="s">
        <v>73</v>
      </c>
      <c r="D5252" s="581" t="s">
        <v>11843</v>
      </c>
      <c r="E5252" s="479">
        <v>6500</v>
      </c>
      <c r="F5252" s="577" t="s">
        <v>10775</v>
      </c>
      <c r="G5252" s="580" t="s">
        <v>10776</v>
      </c>
      <c r="H5252" s="578" t="s">
        <v>7315</v>
      </c>
      <c r="I5252" s="578" t="s">
        <v>771</v>
      </c>
      <c r="J5252" s="883" t="s">
        <v>7315</v>
      </c>
      <c r="K5252" s="885" t="s">
        <v>10686</v>
      </c>
      <c r="L5252" s="762">
        <v>4.5</v>
      </c>
      <c r="M5252" s="886">
        <v>29250</v>
      </c>
      <c r="N5252" s="884" t="s">
        <v>10635</v>
      </c>
      <c r="O5252" s="265" t="s">
        <v>454</v>
      </c>
      <c r="P5252" s="444">
        <v>39000</v>
      </c>
      <c r="Q5252" s="121"/>
    </row>
    <row r="5253" spans="1:17" s="770" customFormat="1" ht="24">
      <c r="A5253" s="730" t="s">
        <v>18651</v>
      </c>
      <c r="B5253" s="693" t="s">
        <v>7471</v>
      </c>
      <c r="C5253" s="577" t="s">
        <v>73</v>
      </c>
      <c r="D5253" s="581" t="s">
        <v>18527</v>
      </c>
      <c r="E5253" s="743">
        <v>11000</v>
      </c>
      <c r="F5253" s="585" t="s">
        <v>10777</v>
      </c>
      <c r="G5253" s="584" t="s">
        <v>10778</v>
      </c>
      <c r="H5253" s="578" t="s">
        <v>4258</v>
      </c>
      <c r="I5253" s="578" t="s">
        <v>771</v>
      </c>
      <c r="J5253" s="883" t="s">
        <v>4118</v>
      </c>
      <c r="K5253" s="885" t="s">
        <v>10646</v>
      </c>
      <c r="L5253" s="266" t="s">
        <v>10684</v>
      </c>
      <c r="M5253" s="887">
        <v>121000</v>
      </c>
      <c r="N5253" s="884" t="s">
        <v>389</v>
      </c>
      <c r="O5253" s="265" t="s">
        <v>4163</v>
      </c>
      <c r="P5253" s="444">
        <v>0</v>
      </c>
      <c r="Q5253" s="121"/>
    </row>
    <row r="5254" spans="1:17" s="770" customFormat="1" ht="36">
      <c r="A5254" s="730" t="s">
        <v>18651</v>
      </c>
      <c r="B5254" s="693" t="s">
        <v>7471</v>
      </c>
      <c r="C5254" s="577" t="s">
        <v>73</v>
      </c>
      <c r="D5254" s="581" t="s">
        <v>18496</v>
      </c>
      <c r="E5254" s="479">
        <v>6500</v>
      </c>
      <c r="F5254" s="579" t="s">
        <v>10779</v>
      </c>
      <c r="G5254" s="580" t="s">
        <v>10780</v>
      </c>
      <c r="H5254" s="578" t="s">
        <v>10781</v>
      </c>
      <c r="I5254" s="578" t="s">
        <v>771</v>
      </c>
      <c r="J5254" s="883" t="s">
        <v>7123</v>
      </c>
      <c r="K5254" s="885" t="s">
        <v>10686</v>
      </c>
      <c r="L5254" s="762">
        <v>5.5</v>
      </c>
      <c r="M5254" s="886">
        <v>35750</v>
      </c>
      <c r="N5254" s="884" t="s">
        <v>10635</v>
      </c>
      <c r="O5254" s="265" t="s">
        <v>454</v>
      </c>
      <c r="P5254" s="444">
        <v>39000</v>
      </c>
      <c r="Q5254" s="121"/>
    </row>
    <row r="5255" spans="1:17" s="770" customFormat="1" ht="36">
      <c r="A5255" s="730" t="s">
        <v>18651</v>
      </c>
      <c r="B5255" s="693" t="s">
        <v>7471</v>
      </c>
      <c r="C5255" s="577" t="s">
        <v>73</v>
      </c>
      <c r="D5255" s="581" t="s">
        <v>18528</v>
      </c>
      <c r="E5255" s="681">
        <v>13000</v>
      </c>
      <c r="F5255" s="579" t="s">
        <v>10782</v>
      </c>
      <c r="G5255" s="580" t="s">
        <v>10783</v>
      </c>
      <c r="H5255" s="578" t="s">
        <v>1688</v>
      </c>
      <c r="I5255" s="578" t="s">
        <v>771</v>
      </c>
      <c r="J5255" s="883" t="s">
        <v>1688</v>
      </c>
      <c r="K5255" s="885" t="s">
        <v>10646</v>
      </c>
      <c r="L5255" s="762">
        <v>0.5</v>
      </c>
      <c r="M5255" s="886">
        <v>6500</v>
      </c>
      <c r="N5255" s="884" t="s">
        <v>10635</v>
      </c>
      <c r="O5255" s="265" t="s">
        <v>454</v>
      </c>
      <c r="P5255" s="444">
        <v>78000</v>
      </c>
      <c r="Q5255" s="121"/>
    </row>
    <row r="5256" spans="1:17" s="770" customFormat="1">
      <c r="A5256" s="730" t="s">
        <v>18651</v>
      </c>
      <c r="B5256" s="693" t="s">
        <v>7471</v>
      </c>
      <c r="C5256" s="577" t="s">
        <v>73</v>
      </c>
      <c r="D5256" s="581" t="s">
        <v>18497</v>
      </c>
      <c r="E5256" s="479">
        <v>6500</v>
      </c>
      <c r="F5256" s="579" t="s">
        <v>10784</v>
      </c>
      <c r="G5256" s="580" t="s">
        <v>10785</v>
      </c>
      <c r="H5256" s="578" t="s">
        <v>1688</v>
      </c>
      <c r="I5256" s="578" t="s">
        <v>771</v>
      </c>
      <c r="J5256" s="883" t="s">
        <v>1688</v>
      </c>
      <c r="K5256" s="885" t="s">
        <v>10635</v>
      </c>
      <c r="L5256" s="762">
        <v>6.5</v>
      </c>
      <c r="M5256" s="886">
        <v>39000</v>
      </c>
      <c r="N5256" s="884" t="s">
        <v>10635</v>
      </c>
      <c r="O5256" s="265" t="s">
        <v>454</v>
      </c>
      <c r="P5256" s="444">
        <v>39000</v>
      </c>
      <c r="Q5256" s="121"/>
    </row>
    <row r="5257" spans="1:17" s="770" customFormat="1" ht="24">
      <c r="A5257" s="730" t="s">
        <v>18651</v>
      </c>
      <c r="B5257" s="693" t="s">
        <v>7471</v>
      </c>
      <c r="C5257" s="577" t="s">
        <v>73</v>
      </c>
      <c r="D5257" s="581" t="s">
        <v>11843</v>
      </c>
      <c r="E5257" s="479">
        <v>6500</v>
      </c>
      <c r="F5257" s="577" t="s">
        <v>10786</v>
      </c>
      <c r="G5257" s="580" t="s">
        <v>10787</v>
      </c>
      <c r="H5257" s="578" t="s">
        <v>7315</v>
      </c>
      <c r="I5257" s="578" t="s">
        <v>771</v>
      </c>
      <c r="J5257" s="883" t="s">
        <v>7315</v>
      </c>
      <c r="K5257" s="885" t="s">
        <v>10686</v>
      </c>
      <c r="L5257" s="762">
        <v>4.5</v>
      </c>
      <c r="M5257" s="886">
        <v>29250</v>
      </c>
      <c r="N5257" s="884" t="s">
        <v>10635</v>
      </c>
      <c r="O5257" s="265" t="s">
        <v>454</v>
      </c>
      <c r="P5257" s="444">
        <v>39000</v>
      </c>
      <c r="Q5257" s="121"/>
    </row>
    <row r="5258" spans="1:17" s="770" customFormat="1" ht="24">
      <c r="A5258" s="730" t="s">
        <v>18651</v>
      </c>
      <c r="B5258" s="693" t="s">
        <v>7471</v>
      </c>
      <c r="C5258" s="577" t="s">
        <v>73</v>
      </c>
      <c r="D5258" s="581" t="s">
        <v>18529</v>
      </c>
      <c r="E5258" s="681">
        <v>12000</v>
      </c>
      <c r="F5258" s="579" t="s">
        <v>10788</v>
      </c>
      <c r="G5258" s="580" t="s">
        <v>10789</v>
      </c>
      <c r="H5258" s="578" t="s">
        <v>1688</v>
      </c>
      <c r="I5258" s="578" t="s">
        <v>771</v>
      </c>
      <c r="J5258" s="883" t="s">
        <v>1688</v>
      </c>
      <c r="K5258" s="885" t="s">
        <v>389</v>
      </c>
      <c r="L5258" s="762" t="s">
        <v>4163</v>
      </c>
      <c r="M5258" s="886">
        <v>0</v>
      </c>
      <c r="N5258" s="884" t="s">
        <v>10646</v>
      </c>
      <c r="O5258" s="265" t="s">
        <v>458</v>
      </c>
      <c r="P5258" s="444">
        <v>48000</v>
      </c>
      <c r="Q5258" s="121"/>
    </row>
    <row r="5259" spans="1:17" s="770" customFormat="1" ht="24">
      <c r="A5259" s="730" t="s">
        <v>18651</v>
      </c>
      <c r="B5259" s="693" t="s">
        <v>7471</v>
      </c>
      <c r="C5259" s="577" t="s">
        <v>73</v>
      </c>
      <c r="D5259" s="581" t="s">
        <v>18530</v>
      </c>
      <c r="E5259" s="681">
        <v>11000</v>
      </c>
      <c r="F5259" s="579" t="s">
        <v>10790</v>
      </c>
      <c r="G5259" s="580" t="s">
        <v>10791</v>
      </c>
      <c r="H5259" s="578" t="s">
        <v>825</v>
      </c>
      <c r="I5259" s="578" t="s">
        <v>771</v>
      </c>
      <c r="J5259" s="883" t="s">
        <v>825</v>
      </c>
      <c r="K5259" s="885" t="s">
        <v>10646</v>
      </c>
      <c r="L5259" s="762">
        <v>3.5</v>
      </c>
      <c r="M5259" s="886">
        <v>38500</v>
      </c>
      <c r="N5259" s="884" t="s">
        <v>10646</v>
      </c>
      <c r="O5259" s="265" t="s">
        <v>454</v>
      </c>
      <c r="P5259" s="444">
        <v>66000</v>
      </c>
      <c r="Q5259" s="121"/>
    </row>
    <row r="5260" spans="1:17" s="770" customFormat="1" ht="24">
      <c r="A5260" s="730" t="s">
        <v>18651</v>
      </c>
      <c r="B5260" s="693" t="s">
        <v>7471</v>
      </c>
      <c r="C5260" s="577" t="s">
        <v>73</v>
      </c>
      <c r="D5260" s="581" t="s">
        <v>18531</v>
      </c>
      <c r="E5260" s="743">
        <v>4500</v>
      </c>
      <c r="F5260" s="585" t="s">
        <v>10792</v>
      </c>
      <c r="G5260" s="581" t="s">
        <v>10793</v>
      </c>
      <c r="H5260" s="578" t="s">
        <v>1688</v>
      </c>
      <c r="I5260" s="578" t="s">
        <v>771</v>
      </c>
      <c r="J5260" s="883" t="s">
        <v>1688</v>
      </c>
      <c r="K5260" s="885" t="s">
        <v>10646</v>
      </c>
      <c r="L5260" s="762" t="s">
        <v>456</v>
      </c>
      <c r="M5260" s="886">
        <v>9000</v>
      </c>
      <c r="N5260" s="884" t="s">
        <v>389</v>
      </c>
      <c r="O5260" s="265" t="s">
        <v>4163</v>
      </c>
      <c r="P5260" s="444">
        <v>0</v>
      </c>
      <c r="Q5260" s="121"/>
    </row>
    <row r="5261" spans="1:17" s="770" customFormat="1" ht="24">
      <c r="A5261" s="730" t="s">
        <v>18651</v>
      </c>
      <c r="B5261" s="693" t="s">
        <v>7471</v>
      </c>
      <c r="C5261" s="577" t="s">
        <v>73</v>
      </c>
      <c r="D5261" s="581" t="s">
        <v>18532</v>
      </c>
      <c r="E5261" s="681">
        <v>2000</v>
      </c>
      <c r="F5261" s="579" t="s">
        <v>10794</v>
      </c>
      <c r="G5261" s="580" t="s">
        <v>10795</v>
      </c>
      <c r="H5261" s="578" t="s">
        <v>3683</v>
      </c>
      <c r="I5261" s="578" t="s">
        <v>687</v>
      </c>
      <c r="J5261" s="883" t="s">
        <v>3683</v>
      </c>
      <c r="K5261" s="885" t="s">
        <v>10640</v>
      </c>
      <c r="L5261" s="762">
        <v>12</v>
      </c>
      <c r="M5261" s="886">
        <v>24000</v>
      </c>
      <c r="N5261" s="884" t="s">
        <v>10635</v>
      </c>
      <c r="O5261" s="265" t="s">
        <v>454</v>
      </c>
      <c r="P5261" s="444">
        <v>12000</v>
      </c>
      <c r="Q5261" s="121"/>
    </row>
    <row r="5262" spans="1:17" s="770" customFormat="1" ht="36">
      <c r="A5262" s="730" t="s">
        <v>18651</v>
      </c>
      <c r="B5262" s="693" t="s">
        <v>7471</v>
      </c>
      <c r="C5262" s="577" t="s">
        <v>73</v>
      </c>
      <c r="D5262" s="581" t="s">
        <v>18533</v>
      </c>
      <c r="E5262" s="478">
        <v>3000</v>
      </c>
      <c r="F5262" s="579" t="s">
        <v>10796</v>
      </c>
      <c r="G5262" s="580" t="s">
        <v>10797</v>
      </c>
      <c r="H5262" s="578" t="s">
        <v>10675</v>
      </c>
      <c r="I5262" s="578" t="s">
        <v>802</v>
      </c>
      <c r="J5262" s="883" t="s">
        <v>10675</v>
      </c>
      <c r="K5262" s="885" t="s">
        <v>10646</v>
      </c>
      <c r="L5262" s="762">
        <v>2.5</v>
      </c>
      <c r="M5262" s="886">
        <v>7500</v>
      </c>
      <c r="N5262" s="884" t="s">
        <v>389</v>
      </c>
      <c r="O5262" s="265" t="s">
        <v>4163</v>
      </c>
      <c r="P5262" s="444">
        <v>0</v>
      </c>
      <c r="Q5262" s="121"/>
    </row>
    <row r="5263" spans="1:17" s="770" customFormat="1" ht="60">
      <c r="A5263" s="730" t="s">
        <v>18651</v>
      </c>
      <c r="B5263" s="693" t="s">
        <v>7471</v>
      </c>
      <c r="C5263" s="577" t="s">
        <v>73</v>
      </c>
      <c r="D5263" s="581" t="s">
        <v>18496</v>
      </c>
      <c r="E5263" s="479">
        <v>6500</v>
      </c>
      <c r="F5263" s="577" t="s">
        <v>10798</v>
      </c>
      <c r="G5263" s="580" t="s">
        <v>10799</v>
      </c>
      <c r="H5263" s="578" t="s">
        <v>10638</v>
      </c>
      <c r="I5263" s="578" t="s">
        <v>771</v>
      </c>
      <c r="J5263" s="883" t="s">
        <v>10639</v>
      </c>
      <c r="K5263" s="885" t="s">
        <v>10640</v>
      </c>
      <c r="L5263" s="762">
        <v>12</v>
      </c>
      <c r="M5263" s="886">
        <v>78000</v>
      </c>
      <c r="N5263" s="884" t="s">
        <v>10635</v>
      </c>
      <c r="O5263" s="265" t="s">
        <v>454</v>
      </c>
      <c r="P5263" s="444">
        <v>39000</v>
      </c>
      <c r="Q5263" s="121"/>
    </row>
    <row r="5264" spans="1:17" s="770" customFormat="1" ht="24">
      <c r="A5264" s="730" t="s">
        <v>18651</v>
      </c>
      <c r="B5264" s="693" t="s">
        <v>7471</v>
      </c>
      <c r="C5264" s="577" t="s">
        <v>73</v>
      </c>
      <c r="D5264" s="581" t="s">
        <v>18519</v>
      </c>
      <c r="E5264" s="478">
        <v>13000</v>
      </c>
      <c r="F5264" s="589" t="s">
        <v>10800</v>
      </c>
      <c r="G5264" s="586" t="s">
        <v>10801</v>
      </c>
      <c r="H5264" s="578" t="s">
        <v>10802</v>
      </c>
      <c r="I5264" s="578" t="s">
        <v>771</v>
      </c>
      <c r="J5264" s="883" t="s">
        <v>10802</v>
      </c>
      <c r="K5264" s="885" t="s">
        <v>10646</v>
      </c>
      <c r="L5264" s="266" t="s">
        <v>10725</v>
      </c>
      <c r="M5264" s="887">
        <v>104000</v>
      </c>
      <c r="N5264" s="884" t="s">
        <v>389</v>
      </c>
      <c r="O5264" s="265" t="s">
        <v>4163</v>
      </c>
      <c r="P5264" s="444">
        <v>0</v>
      </c>
      <c r="Q5264" s="121"/>
    </row>
    <row r="5265" spans="1:17" s="770" customFormat="1" ht="24">
      <c r="A5265" s="730" t="s">
        <v>18651</v>
      </c>
      <c r="B5265" s="693" t="s">
        <v>7471</v>
      </c>
      <c r="C5265" s="577" t="s">
        <v>73</v>
      </c>
      <c r="D5265" s="581" t="s">
        <v>18534</v>
      </c>
      <c r="E5265" s="479">
        <v>7500</v>
      </c>
      <c r="F5265" s="577" t="s">
        <v>10803</v>
      </c>
      <c r="G5265" s="580" t="s">
        <v>10804</v>
      </c>
      <c r="H5265" s="578" t="s">
        <v>1688</v>
      </c>
      <c r="I5265" s="578" t="s">
        <v>771</v>
      </c>
      <c r="J5265" s="883" t="s">
        <v>1688</v>
      </c>
      <c r="K5265" s="885" t="s">
        <v>10640</v>
      </c>
      <c r="L5265" s="762">
        <v>12</v>
      </c>
      <c r="M5265" s="886">
        <v>90000</v>
      </c>
      <c r="N5265" s="884" t="s">
        <v>10635</v>
      </c>
      <c r="O5265" s="265" t="s">
        <v>454</v>
      </c>
      <c r="P5265" s="444">
        <v>45000</v>
      </c>
      <c r="Q5265" s="121"/>
    </row>
    <row r="5266" spans="1:17" s="770" customFormat="1" ht="24">
      <c r="A5266" s="730" t="s">
        <v>18651</v>
      </c>
      <c r="B5266" s="693" t="s">
        <v>7471</v>
      </c>
      <c r="C5266" s="577" t="s">
        <v>73</v>
      </c>
      <c r="D5266" s="581" t="s">
        <v>18516</v>
      </c>
      <c r="E5266" s="680">
        <v>5000</v>
      </c>
      <c r="F5266" s="585" t="s">
        <v>10805</v>
      </c>
      <c r="G5266" s="586" t="s">
        <v>10806</v>
      </c>
      <c r="H5266" s="578" t="s">
        <v>4258</v>
      </c>
      <c r="I5266" s="578" t="s">
        <v>771</v>
      </c>
      <c r="J5266" s="883" t="s">
        <v>4258</v>
      </c>
      <c r="K5266" s="885" t="s">
        <v>10635</v>
      </c>
      <c r="L5266" s="762" t="s">
        <v>10666</v>
      </c>
      <c r="M5266" s="886">
        <v>35000</v>
      </c>
      <c r="N5266" s="884" t="s">
        <v>389</v>
      </c>
      <c r="O5266" s="265" t="s">
        <v>4163</v>
      </c>
      <c r="P5266" s="444">
        <v>0</v>
      </c>
      <c r="Q5266" s="121"/>
    </row>
    <row r="5267" spans="1:17" s="770" customFormat="1" ht="24">
      <c r="A5267" s="730" t="s">
        <v>18651</v>
      </c>
      <c r="B5267" s="693" t="s">
        <v>7471</v>
      </c>
      <c r="C5267" s="577" t="s">
        <v>73</v>
      </c>
      <c r="D5267" s="581" t="s">
        <v>18499</v>
      </c>
      <c r="E5267" s="479">
        <v>7000</v>
      </c>
      <c r="F5267" s="577" t="s">
        <v>10807</v>
      </c>
      <c r="G5267" s="580" t="s">
        <v>10808</v>
      </c>
      <c r="H5267" s="578" t="s">
        <v>4060</v>
      </c>
      <c r="I5267" s="578" t="s">
        <v>771</v>
      </c>
      <c r="J5267" s="883" t="s">
        <v>4060</v>
      </c>
      <c r="K5267" s="885" t="s">
        <v>10640</v>
      </c>
      <c r="L5267" s="762">
        <v>12</v>
      </c>
      <c r="M5267" s="886">
        <v>84000</v>
      </c>
      <c r="N5267" s="884" t="s">
        <v>10635</v>
      </c>
      <c r="O5267" s="265" t="s">
        <v>454</v>
      </c>
      <c r="P5267" s="444">
        <v>42000</v>
      </c>
      <c r="Q5267" s="121"/>
    </row>
    <row r="5268" spans="1:17" s="770" customFormat="1" ht="36">
      <c r="A5268" s="730" t="s">
        <v>18651</v>
      </c>
      <c r="B5268" s="693" t="s">
        <v>7471</v>
      </c>
      <c r="C5268" s="577" t="s">
        <v>73</v>
      </c>
      <c r="D5268" s="581" t="s">
        <v>18496</v>
      </c>
      <c r="E5268" s="681">
        <v>6000</v>
      </c>
      <c r="F5268" s="579" t="s">
        <v>10809</v>
      </c>
      <c r="G5268" s="580" t="s">
        <v>10810</v>
      </c>
      <c r="H5268" s="578" t="s">
        <v>10811</v>
      </c>
      <c r="I5268" s="578" t="s">
        <v>802</v>
      </c>
      <c r="J5268" s="883" t="s">
        <v>10811</v>
      </c>
      <c r="K5268" s="885" t="s">
        <v>10640</v>
      </c>
      <c r="L5268" s="762">
        <v>12</v>
      </c>
      <c r="M5268" s="886">
        <v>72000</v>
      </c>
      <c r="N5268" s="884" t="s">
        <v>10635</v>
      </c>
      <c r="O5268" s="265" t="s">
        <v>454</v>
      </c>
      <c r="P5268" s="444">
        <v>36000</v>
      </c>
      <c r="Q5268" s="121"/>
    </row>
    <row r="5269" spans="1:17" s="770" customFormat="1" ht="36">
      <c r="A5269" s="730" t="s">
        <v>18651</v>
      </c>
      <c r="B5269" s="693" t="s">
        <v>7471</v>
      </c>
      <c r="C5269" s="577" t="s">
        <v>73</v>
      </c>
      <c r="D5269" s="581" t="s">
        <v>7209</v>
      </c>
      <c r="E5269" s="681">
        <v>2000</v>
      </c>
      <c r="F5269" s="579" t="s">
        <v>10812</v>
      </c>
      <c r="G5269" s="580" t="s">
        <v>10813</v>
      </c>
      <c r="H5269" s="578" t="s">
        <v>10814</v>
      </c>
      <c r="I5269" s="578" t="s">
        <v>687</v>
      </c>
      <c r="J5269" s="883" t="s">
        <v>10814</v>
      </c>
      <c r="K5269" s="885" t="s">
        <v>10640</v>
      </c>
      <c r="L5269" s="762">
        <v>12</v>
      </c>
      <c r="M5269" s="886">
        <v>24000</v>
      </c>
      <c r="N5269" s="884" t="s">
        <v>10635</v>
      </c>
      <c r="O5269" s="265" t="s">
        <v>454</v>
      </c>
      <c r="P5269" s="444">
        <v>12000</v>
      </c>
      <c r="Q5269" s="121"/>
    </row>
    <row r="5270" spans="1:17" s="770" customFormat="1" ht="24">
      <c r="A5270" s="730" t="s">
        <v>18651</v>
      </c>
      <c r="B5270" s="693" t="s">
        <v>7471</v>
      </c>
      <c r="C5270" s="577" t="s">
        <v>73</v>
      </c>
      <c r="D5270" s="581" t="s">
        <v>11019</v>
      </c>
      <c r="E5270" s="681">
        <v>1500</v>
      </c>
      <c r="F5270" s="579" t="s">
        <v>10815</v>
      </c>
      <c r="G5270" s="580" t="s">
        <v>10816</v>
      </c>
      <c r="H5270" s="578" t="s">
        <v>3683</v>
      </c>
      <c r="I5270" s="578" t="s">
        <v>4658</v>
      </c>
      <c r="J5270" s="883" t="s">
        <v>3683</v>
      </c>
      <c r="K5270" s="885" t="s">
        <v>10640</v>
      </c>
      <c r="L5270" s="762">
        <v>12</v>
      </c>
      <c r="M5270" s="886">
        <v>18000</v>
      </c>
      <c r="N5270" s="884" t="s">
        <v>10635</v>
      </c>
      <c r="O5270" s="265" t="s">
        <v>454</v>
      </c>
      <c r="P5270" s="444">
        <v>9000</v>
      </c>
      <c r="Q5270" s="121"/>
    </row>
    <row r="5271" spans="1:17" s="770" customFormat="1" ht="24">
      <c r="A5271" s="730" t="s">
        <v>18651</v>
      </c>
      <c r="B5271" s="693" t="s">
        <v>7471</v>
      </c>
      <c r="C5271" s="577" t="s">
        <v>73</v>
      </c>
      <c r="D5271" s="581" t="s">
        <v>18496</v>
      </c>
      <c r="E5271" s="681">
        <v>6500</v>
      </c>
      <c r="F5271" s="579" t="s">
        <v>10817</v>
      </c>
      <c r="G5271" s="580" t="s">
        <v>10818</v>
      </c>
      <c r="H5271" s="578" t="s">
        <v>4060</v>
      </c>
      <c r="I5271" s="578" t="s">
        <v>771</v>
      </c>
      <c r="J5271" s="883" t="s">
        <v>4060</v>
      </c>
      <c r="K5271" s="885" t="s">
        <v>10640</v>
      </c>
      <c r="L5271" s="762">
        <v>12</v>
      </c>
      <c r="M5271" s="886">
        <v>78000</v>
      </c>
      <c r="N5271" s="884" t="s">
        <v>10635</v>
      </c>
      <c r="O5271" s="265" t="s">
        <v>454</v>
      </c>
      <c r="P5271" s="444">
        <v>39000</v>
      </c>
      <c r="Q5271" s="121"/>
    </row>
    <row r="5272" spans="1:17" s="770" customFormat="1" ht="24">
      <c r="A5272" s="730" t="s">
        <v>18651</v>
      </c>
      <c r="B5272" s="693" t="s">
        <v>7471</v>
      </c>
      <c r="C5272" s="577" t="s">
        <v>73</v>
      </c>
      <c r="D5272" s="581" t="s">
        <v>18497</v>
      </c>
      <c r="E5272" s="680">
        <v>7000</v>
      </c>
      <c r="F5272" s="585" t="s">
        <v>10819</v>
      </c>
      <c r="G5272" s="586" t="s">
        <v>10820</v>
      </c>
      <c r="H5272" s="578" t="s">
        <v>1688</v>
      </c>
      <c r="I5272" s="578" t="s">
        <v>771</v>
      </c>
      <c r="J5272" s="883" t="s">
        <v>1688</v>
      </c>
      <c r="K5272" s="885" t="s">
        <v>10635</v>
      </c>
      <c r="L5272" s="762" t="s">
        <v>10647</v>
      </c>
      <c r="M5272" s="886">
        <v>63000</v>
      </c>
      <c r="N5272" s="884" t="s">
        <v>389</v>
      </c>
      <c r="O5272" s="265" t="s">
        <v>4163</v>
      </c>
      <c r="P5272" s="444">
        <v>0</v>
      </c>
      <c r="Q5272" s="121"/>
    </row>
    <row r="5273" spans="1:17" s="770" customFormat="1" ht="24">
      <c r="A5273" s="730" t="s">
        <v>18651</v>
      </c>
      <c r="B5273" s="693" t="s">
        <v>7471</v>
      </c>
      <c r="C5273" s="577" t="s">
        <v>73</v>
      </c>
      <c r="D5273" s="581" t="s">
        <v>18497</v>
      </c>
      <c r="E5273" s="681">
        <v>7000</v>
      </c>
      <c r="F5273" s="579" t="s">
        <v>10819</v>
      </c>
      <c r="G5273" s="580" t="s">
        <v>10821</v>
      </c>
      <c r="H5273" s="578" t="s">
        <v>1688</v>
      </c>
      <c r="I5273" s="578" t="s">
        <v>771</v>
      </c>
      <c r="J5273" s="883" t="s">
        <v>1688</v>
      </c>
      <c r="K5273" s="885" t="s">
        <v>389</v>
      </c>
      <c r="L5273" s="762" t="s">
        <v>4163</v>
      </c>
      <c r="M5273" s="886">
        <v>0</v>
      </c>
      <c r="N5273" s="884" t="s">
        <v>10686</v>
      </c>
      <c r="O5273" s="265">
        <v>0.5</v>
      </c>
      <c r="P5273" s="444">
        <v>3500</v>
      </c>
      <c r="Q5273" s="121"/>
    </row>
    <row r="5274" spans="1:17" s="770" customFormat="1" ht="60">
      <c r="A5274" s="730" t="s">
        <v>18651</v>
      </c>
      <c r="B5274" s="693" t="s">
        <v>7471</v>
      </c>
      <c r="C5274" s="577" t="s">
        <v>73</v>
      </c>
      <c r="D5274" s="581" t="s">
        <v>18496</v>
      </c>
      <c r="E5274" s="743">
        <v>6500</v>
      </c>
      <c r="F5274" s="585" t="s">
        <v>10822</v>
      </c>
      <c r="G5274" s="581" t="s">
        <v>10823</v>
      </c>
      <c r="H5274" s="578" t="s">
        <v>10638</v>
      </c>
      <c r="I5274" s="578" t="s">
        <v>771</v>
      </c>
      <c r="J5274" s="883" t="s">
        <v>10639</v>
      </c>
      <c r="K5274" s="885" t="s">
        <v>10686</v>
      </c>
      <c r="L5274" s="762" t="s">
        <v>454</v>
      </c>
      <c r="M5274" s="886">
        <v>39000</v>
      </c>
      <c r="N5274" s="884" t="s">
        <v>389</v>
      </c>
      <c r="O5274" s="265" t="s">
        <v>4163</v>
      </c>
      <c r="P5274" s="444">
        <v>0</v>
      </c>
      <c r="Q5274" s="121"/>
    </row>
    <row r="5275" spans="1:17" s="770" customFormat="1" ht="60">
      <c r="A5275" s="730" t="s">
        <v>18651</v>
      </c>
      <c r="B5275" s="693" t="s">
        <v>7471</v>
      </c>
      <c r="C5275" s="577" t="s">
        <v>73</v>
      </c>
      <c r="D5275" s="581" t="s">
        <v>18496</v>
      </c>
      <c r="E5275" s="479">
        <v>6500</v>
      </c>
      <c r="F5275" s="579" t="s">
        <v>10822</v>
      </c>
      <c r="G5275" s="580" t="s">
        <v>10824</v>
      </c>
      <c r="H5275" s="578" t="s">
        <v>10638</v>
      </c>
      <c r="I5275" s="578" t="s">
        <v>771</v>
      </c>
      <c r="J5275" s="883" t="s">
        <v>10639</v>
      </c>
      <c r="K5275" s="885" t="s">
        <v>389</v>
      </c>
      <c r="L5275" s="762" t="s">
        <v>4163</v>
      </c>
      <c r="M5275" s="886">
        <v>0</v>
      </c>
      <c r="N5275" s="884" t="s">
        <v>10635</v>
      </c>
      <c r="O5275" s="265" t="s">
        <v>454</v>
      </c>
      <c r="P5275" s="444">
        <v>39000</v>
      </c>
      <c r="Q5275" s="121"/>
    </row>
    <row r="5276" spans="1:17" s="770" customFormat="1" ht="24">
      <c r="A5276" s="730" t="s">
        <v>18651</v>
      </c>
      <c r="B5276" s="693" t="s">
        <v>7471</v>
      </c>
      <c r="C5276" s="577" t="s">
        <v>73</v>
      </c>
      <c r="D5276" s="581" t="s">
        <v>18535</v>
      </c>
      <c r="E5276" s="681">
        <v>8000</v>
      </c>
      <c r="F5276" s="579" t="s">
        <v>10825</v>
      </c>
      <c r="G5276" s="580" t="s">
        <v>10826</v>
      </c>
      <c r="H5276" s="578" t="s">
        <v>10827</v>
      </c>
      <c r="I5276" s="578" t="s">
        <v>771</v>
      </c>
      <c r="J5276" s="883" t="s">
        <v>7123</v>
      </c>
      <c r="K5276" s="885" t="s">
        <v>10635</v>
      </c>
      <c r="L5276" s="762">
        <v>6.5</v>
      </c>
      <c r="M5276" s="886">
        <v>48000</v>
      </c>
      <c r="N5276" s="884" t="s">
        <v>10635</v>
      </c>
      <c r="O5276" s="265" t="s">
        <v>454</v>
      </c>
      <c r="P5276" s="444">
        <v>48000</v>
      </c>
      <c r="Q5276" s="121"/>
    </row>
    <row r="5277" spans="1:17" s="770" customFormat="1" ht="24">
      <c r="A5277" s="730" t="s">
        <v>18651</v>
      </c>
      <c r="B5277" s="693" t="s">
        <v>7471</v>
      </c>
      <c r="C5277" s="577" t="s">
        <v>73</v>
      </c>
      <c r="D5277" s="581" t="s">
        <v>18536</v>
      </c>
      <c r="E5277" s="479">
        <v>7000</v>
      </c>
      <c r="F5277" s="577" t="s">
        <v>10828</v>
      </c>
      <c r="G5277" s="580" t="s">
        <v>10829</v>
      </c>
      <c r="H5277" s="578" t="s">
        <v>8766</v>
      </c>
      <c r="I5277" s="578" t="s">
        <v>1031</v>
      </c>
      <c r="J5277" s="883" t="s">
        <v>8766</v>
      </c>
      <c r="K5277" s="885" t="s">
        <v>10640</v>
      </c>
      <c r="L5277" s="762">
        <v>12</v>
      </c>
      <c r="M5277" s="886">
        <v>84000</v>
      </c>
      <c r="N5277" s="884" t="s">
        <v>10635</v>
      </c>
      <c r="O5277" s="265" t="s">
        <v>454</v>
      </c>
      <c r="P5277" s="444">
        <v>42000</v>
      </c>
      <c r="Q5277" s="121"/>
    </row>
    <row r="5278" spans="1:17" s="770" customFormat="1" ht="24">
      <c r="A5278" s="730" t="s">
        <v>18651</v>
      </c>
      <c r="B5278" s="693" t="s">
        <v>7471</v>
      </c>
      <c r="C5278" s="577" t="s">
        <v>73</v>
      </c>
      <c r="D5278" s="581" t="s">
        <v>18537</v>
      </c>
      <c r="E5278" s="681">
        <v>3000</v>
      </c>
      <c r="F5278" s="579" t="s">
        <v>10830</v>
      </c>
      <c r="G5278" s="580" t="s">
        <v>10831</v>
      </c>
      <c r="H5278" s="578" t="s">
        <v>3683</v>
      </c>
      <c r="I5278" s="578" t="s">
        <v>4658</v>
      </c>
      <c r="J5278" s="883" t="s">
        <v>3683</v>
      </c>
      <c r="K5278" s="885" t="s">
        <v>10686</v>
      </c>
      <c r="L5278" s="762" t="s">
        <v>453</v>
      </c>
      <c r="M5278" s="886">
        <v>15000</v>
      </c>
      <c r="N5278" s="884" t="s">
        <v>10635</v>
      </c>
      <c r="O5278" s="265" t="s">
        <v>454</v>
      </c>
      <c r="P5278" s="444">
        <v>18000</v>
      </c>
      <c r="Q5278" s="121"/>
    </row>
    <row r="5279" spans="1:17" s="770" customFormat="1" ht="24">
      <c r="A5279" s="730" t="s">
        <v>18651</v>
      </c>
      <c r="B5279" s="693" t="s">
        <v>7471</v>
      </c>
      <c r="C5279" s="577" t="s">
        <v>73</v>
      </c>
      <c r="D5279" s="581" t="s">
        <v>18538</v>
      </c>
      <c r="E5279" s="681">
        <v>4000</v>
      </c>
      <c r="F5279" s="579" t="s">
        <v>10832</v>
      </c>
      <c r="G5279" s="580" t="s">
        <v>10833</v>
      </c>
      <c r="H5279" s="578" t="s">
        <v>3145</v>
      </c>
      <c r="I5279" s="578" t="s">
        <v>802</v>
      </c>
      <c r="J5279" s="883" t="s">
        <v>802</v>
      </c>
      <c r="K5279" s="885" t="s">
        <v>10635</v>
      </c>
      <c r="L5279" s="762" t="s">
        <v>10725</v>
      </c>
      <c r="M5279" s="886">
        <v>32000</v>
      </c>
      <c r="N5279" s="884" t="s">
        <v>10635</v>
      </c>
      <c r="O5279" s="265" t="s">
        <v>454</v>
      </c>
      <c r="P5279" s="444">
        <v>24000</v>
      </c>
      <c r="Q5279" s="121"/>
    </row>
    <row r="5280" spans="1:17" s="770" customFormat="1" ht="60">
      <c r="A5280" s="730" t="s">
        <v>18651</v>
      </c>
      <c r="B5280" s="693" t="s">
        <v>7471</v>
      </c>
      <c r="C5280" s="577" t="s">
        <v>73</v>
      </c>
      <c r="D5280" s="581" t="s">
        <v>18496</v>
      </c>
      <c r="E5280" s="681">
        <v>7000</v>
      </c>
      <c r="F5280" s="579" t="s">
        <v>10834</v>
      </c>
      <c r="G5280" s="580" t="s">
        <v>10835</v>
      </c>
      <c r="H5280" s="578" t="s">
        <v>10638</v>
      </c>
      <c r="I5280" s="578" t="s">
        <v>771</v>
      </c>
      <c r="J5280" s="883" t="s">
        <v>10639</v>
      </c>
      <c r="K5280" s="885" t="s">
        <v>10640</v>
      </c>
      <c r="L5280" s="762">
        <v>9.5</v>
      </c>
      <c r="M5280" s="886">
        <v>63000</v>
      </c>
      <c r="N5280" s="884" t="s">
        <v>10635</v>
      </c>
      <c r="O5280" s="265" t="s">
        <v>454</v>
      </c>
      <c r="P5280" s="444">
        <v>42000</v>
      </c>
      <c r="Q5280" s="121"/>
    </row>
    <row r="5281" spans="1:17" s="770" customFormat="1" ht="60">
      <c r="A5281" s="730" t="s">
        <v>18651</v>
      </c>
      <c r="B5281" s="693" t="s">
        <v>7471</v>
      </c>
      <c r="C5281" s="577" t="s">
        <v>73</v>
      </c>
      <c r="D5281" s="581" t="s">
        <v>18496</v>
      </c>
      <c r="E5281" s="743">
        <v>6000</v>
      </c>
      <c r="F5281" s="585" t="s">
        <v>10834</v>
      </c>
      <c r="G5281" s="581" t="s">
        <v>10835</v>
      </c>
      <c r="H5281" s="578" t="s">
        <v>10638</v>
      </c>
      <c r="I5281" s="578" t="s">
        <v>771</v>
      </c>
      <c r="J5281" s="883" t="s">
        <v>10639</v>
      </c>
      <c r="K5281" s="885" t="s">
        <v>10646</v>
      </c>
      <c r="L5281" s="762">
        <v>2.5</v>
      </c>
      <c r="M5281" s="886">
        <v>15000</v>
      </c>
      <c r="N5281" s="884" t="s">
        <v>389</v>
      </c>
      <c r="O5281" s="265" t="s">
        <v>4163</v>
      </c>
      <c r="P5281" s="444">
        <v>0</v>
      </c>
      <c r="Q5281" s="121"/>
    </row>
    <row r="5282" spans="1:17" s="770" customFormat="1" ht="24">
      <c r="A5282" s="730" t="s">
        <v>18651</v>
      </c>
      <c r="B5282" s="693" t="s">
        <v>7471</v>
      </c>
      <c r="C5282" s="577" t="s">
        <v>73</v>
      </c>
      <c r="D5282" s="581" t="s">
        <v>18538</v>
      </c>
      <c r="E5282" s="743">
        <v>4000</v>
      </c>
      <c r="F5282" s="585" t="s">
        <v>10836</v>
      </c>
      <c r="G5282" s="581" t="s">
        <v>10837</v>
      </c>
      <c r="H5282" s="578" t="s">
        <v>10838</v>
      </c>
      <c r="I5282" s="578" t="s">
        <v>802</v>
      </c>
      <c r="J5282" s="883" t="s">
        <v>802</v>
      </c>
      <c r="K5282" s="885" t="s">
        <v>10646</v>
      </c>
      <c r="L5282" s="266" t="s">
        <v>456</v>
      </c>
      <c r="M5282" s="887">
        <v>8000</v>
      </c>
      <c r="N5282" s="884" t="s">
        <v>389</v>
      </c>
      <c r="O5282" s="265" t="s">
        <v>4163</v>
      </c>
      <c r="P5282" s="444">
        <v>0</v>
      </c>
      <c r="Q5282" s="121"/>
    </row>
    <row r="5283" spans="1:17" s="770" customFormat="1" ht="24">
      <c r="A5283" s="730" t="s">
        <v>18651</v>
      </c>
      <c r="B5283" s="693" t="s">
        <v>7471</v>
      </c>
      <c r="C5283" s="577" t="s">
        <v>73</v>
      </c>
      <c r="D5283" s="581" t="s">
        <v>18507</v>
      </c>
      <c r="E5283" s="681">
        <v>12000</v>
      </c>
      <c r="F5283" s="579" t="s">
        <v>10839</v>
      </c>
      <c r="G5283" s="580" t="s">
        <v>10840</v>
      </c>
      <c r="H5283" s="578" t="s">
        <v>1688</v>
      </c>
      <c r="I5283" s="578" t="s">
        <v>771</v>
      </c>
      <c r="J5283" s="883" t="s">
        <v>1688</v>
      </c>
      <c r="K5283" s="885" t="s">
        <v>389</v>
      </c>
      <c r="L5283" s="762" t="s">
        <v>4163</v>
      </c>
      <c r="M5283" s="886">
        <v>0</v>
      </c>
      <c r="N5283" s="884" t="s">
        <v>10646</v>
      </c>
      <c r="O5283" s="265" t="s">
        <v>458</v>
      </c>
      <c r="P5283" s="444">
        <v>48000</v>
      </c>
      <c r="Q5283" s="121"/>
    </row>
    <row r="5284" spans="1:17" s="770" customFormat="1" ht="36">
      <c r="A5284" s="730" t="s">
        <v>18651</v>
      </c>
      <c r="B5284" s="693" t="s">
        <v>7471</v>
      </c>
      <c r="C5284" s="577" t="s">
        <v>73</v>
      </c>
      <c r="D5284" s="581" t="s">
        <v>18539</v>
      </c>
      <c r="E5284" s="680">
        <v>5000</v>
      </c>
      <c r="F5284" s="588" t="s">
        <v>10841</v>
      </c>
      <c r="G5284" s="583" t="s">
        <v>10842</v>
      </c>
      <c r="H5284" s="578" t="s">
        <v>3604</v>
      </c>
      <c r="I5284" s="578" t="s">
        <v>771</v>
      </c>
      <c r="J5284" s="883" t="s">
        <v>3604</v>
      </c>
      <c r="K5284" s="885" t="s">
        <v>10635</v>
      </c>
      <c r="L5284" s="266">
        <v>7.5</v>
      </c>
      <c r="M5284" s="887">
        <v>35000</v>
      </c>
      <c r="N5284" s="884" t="s">
        <v>389</v>
      </c>
      <c r="O5284" s="265" t="s">
        <v>4163</v>
      </c>
      <c r="P5284" s="444">
        <v>0</v>
      </c>
      <c r="Q5284" s="121"/>
    </row>
    <row r="5285" spans="1:17" s="770" customFormat="1" ht="24">
      <c r="A5285" s="730" t="s">
        <v>18651</v>
      </c>
      <c r="B5285" s="693" t="s">
        <v>7471</v>
      </c>
      <c r="C5285" s="577" t="s">
        <v>73</v>
      </c>
      <c r="D5285" s="581" t="s">
        <v>18497</v>
      </c>
      <c r="E5285" s="681">
        <v>6000</v>
      </c>
      <c r="F5285" s="579" t="s">
        <v>10844</v>
      </c>
      <c r="G5285" s="580" t="s">
        <v>10845</v>
      </c>
      <c r="H5285" s="578" t="s">
        <v>1688</v>
      </c>
      <c r="I5285" s="578" t="s">
        <v>771</v>
      </c>
      <c r="J5285" s="883" t="s">
        <v>1688</v>
      </c>
      <c r="K5285" s="885" t="s">
        <v>389</v>
      </c>
      <c r="L5285" s="762" t="s">
        <v>4163</v>
      </c>
      <c r="M5285" s="886">
        <v>0</v>
      </c>
      <c r="N5285" s="884" t="s">
        <v>10635</v>
      </c>
      <c r="O5285" s="265" t="s">
        <v>453</v>
      </c>
      <c r="P5285" s="444">
        <v>30000</v>
      </c>
      <c r="Q5285" s="121"/>
    </row>
    <row r="5286" spans="1:17" s="770" customFormat="1" ht="24">
      <c r="A5286" s="730" t="s">
        <v>18651</v>
      </c>
      <c r="B5286" s="693" t="s">
        <v>7471</v>
      </c>
      <c r="C5286" s="577" t="s">
        <v>73</v>
      </c>
      <c r="D5286" s="581" t="s">
        <v>18540</v>
      </c>
      <c r="E5286" s="681">
        <v>10000</v>
      </c>
      <c r="F5286" s="579" t="s">
        <v>10846</v>
      </c>
      <c r="G5286" s="580" t="s">
        <v>10847</v>
      </c>
      <c r="H5286" s="578" t="s">
        <v>1688</v>
      </c>
      <c r="I5286" s="578" t="s">
        <v>771</v>
      </c>
      <c r="J5286" s="883" t="s">
        <v>1688</v>
      </c>
      <c r="K5286" s="885" t="s">
        <v>10640</v>
      </c>
      <c r="L5286" s="762">
        <v>12</v>
      </c>
      <c r="M5286" s="886">
        <v>120000</v>
      </c>
      <c r="N5286" s="884" t="s">
        <v>10635</v>
      </c>
      <c r="O5286" s="265" t="s">
        <v>454</v>
      </c>
      <c r="P5286" s="444">
        <v>60000</v>
      </c>
      <c r="Q5286" s="121"/>
    </row>
    <row r="5287" spans="1:17" s="770" customFormat="1" ht="24">
      <c r="A5287" s="730" t="s">
        <v>18651</v>
      </c>
      <c r="B5287" s="693" t="s">
        <v>7471</v>
      </c>
      <c r="C5287" s="577" t="s">
        <v>73</v>
      </c>
      <c r="D5287" s="581" t="s">
        <v>18541</v>
      </c>
      <c r="E5287" s="479">
        <v>6000</v>
      </c>
      <c r="F5287" s="577" t="s">
        <v>10848</v>
      </c>
      <c r="G5287" s="580" t="s">
        <v>10849</v>
      </c>
      <c r="H5287" s="578" t="s">
        <v>10850</v>
      </c>
      <c r="I5287" s="578" t="s">
        <v>771</v>
      </c>
      <c r="J5287" s="883" t="s">
        <v>10850</v>
      </c>
      <c r="K5287" s="885" t="s">
        <v>10640</v>
      </c>
      <c r="L5287" s="762">
        <v>12</v>
      </c>
      <c r="M5287" s="886">
        <v>72000</v>
      </c>
      <c r="N5287" s="884" t="s">
        <v>10635</v>
      </c>
      <c r="O5287" s="265" t="s">
        <v>454</v>
      </c>
      <c r="P5287" s="444">
        <v>36000</v>
      </c>
      <c r="Q5287" s="121"/>
    </row>
    <row r="5288" spans="1:17" s="770" customFormat="1" ht="24">
      <c r="A5288" s="730" t="s">
        <v>18651</v>
      </c>
      <c r="B5288" s="693" t="s">
        <v>7471</v>
      </c>
      <c r="C5288" s="577" t="s">
        <v>73</v>
      </c>
      <c r="D5288" s="581" t="s">
        <v>6500</v>
      </c>
      <c r="E5288" s="479">
        <v>7000</v>
      </c>
      <c r="F5288" s="577" t="s">
        <v>10851</v>
      </c>
      <c r="G5288" s="580" t="s">
        <v>10852</v>
      </c>
      <c r="H5288" s="578" t="s">
        <v>1688</v>
      </c>
      <c r="I5288" s="578" t="s">
        <v>771</v>
      </c>
      <c r="J5288" s="883" t="s">
        <v>1688</v>
      </c>
      <c r="K5288" s="885" t="s">
        <v>10640</v>
      </c>
      <c r="L5288" s="762">
        <v>12</v>
      </c>
      <c r="M5288" s="886">
        <v>84000</v>
      </c>
      <c r="N5288" s="884" t="s">
        <v>10635</v>
      </c>
      <c r="O5288" s="265" t="s">
        <v>454</v>
      </c>
      <c r="P5288" s="444">
        <v>42000</v>
      </c>
      <c r="Q5288" s="121"/>
    </row>
    <row r="5289" spans="1:17" s="770" customFormat="1" ht="60">
      <c r="A5289" s="730" t="s">
        <v>18651</v>
      </c>
      <c r="B5289" s="693" t="s">
        <v>7471</v>
      </c>
      <c r="C5289" s="577" t="s">
        <v>73</v>
      </c>
      <c r="D5289" s="581" t="s">
        <v>18496</v>
      </c>
      <c r="E5289" s="681">
        <v>6000</v>
      </c>
      <c r="F5289" s="579" t="s">
        <v>10853</v>
      </c>
      <c r="G5289" s="580" t="s">
        <v>10854</v>
      </c>
      <c r="H5289" s="578" t="s">
        <v>10638</v>
      </c>
      <c r="I5289" s="578" t="s">
        <v>771</v>
      </c>
      <c r="J5289" s="883" t="s">
        <v>10639</v>
      </c>
      <c r="K5289" s="885" t="s">
        <v>10640</v>
      </c>
      <c r="L5289" s="762">
        <v>12</v>
      </c>
      <c r="M5289" s="886">
        <v>72000</v>
      </c>
      <c r="N5289" s="884" t="s">
        <v>10635</v>
      </c>
      <c r="O5289" s="265" t="s">
        <v>454</v>
      </c>
      <c r="P5289" s="444">
        <v>36000</v>
      </c>
      <c r="Q5289" s="121"/>
    </row>
    <row r="5290" spans="1:17" s="770" customFormat="1" ht="24">
      <c r="A5290" s="730" t="s">
        <v>18651</v>
      </c>
      <c r="B5290" s="693" t="s">
        <v>7471</v>
      </c>
      <c r="C5290" s="577" t="s">
        <v>73</v>
      </c>
      <c r="D5290" s="581" t="s">
        <v>18542</v>
      </c>
      <c r="E5290" s="743">
        <v>7000</v>
      </c>
      <c r="F5290" s="585" t="s">
        <v>10855</v>
      </c>
      <c r="G5290" s="586" t="s">
        <v>10856</v>
      </c>
      <c r="H5290" s="578" t="s">
        <v>1688</v>
      </c>
      <c r="I5290" s="578" t="s">
        <v>771</v>
      </c>
      <c r="J5290" s="883" t="s">
        <v>1688</v>
      </c>
      <c r="K5290" s="885" t="s">
        <v>10686</v>
      </c>
      <c r="L5290" s="762" t="s">
        <v>454</v>
      </c>
      <c r="M5290" s="886">
        <v>42000</v>
      </c>
      <c r="N5290" s="884" t="s">
        <v>389</v>
      </c>
      <c r="O5290" s="265" t="s">
        <v>4163</v>
      </c>
      <c r="P5290" s="444">
        <v>0</v>
      </c>
      <c r="Q5290" s="121"/>
    </row>
    <row r="5291" spans="1:17" s="770" customFormat="1" ht="36">
      <c r="A5291" s="730" t="s">
        <v>18651</v>
      </c>
      <c r="B5291" s="693" t="s">
        <v>7471</v>
      </c>
      <c r="C5291" s="577" t="s">
        <v>73</v>
      </c>
      <c r="D5291" s="581" t="s">
        <v>10382</v>
      </c>
      <c r="E5291" s="743">
        <v>4000</v>
      </c>
      <c r="F5291" s="585" t="s">
        <v>10857</v>
      </c>
      <c r="G5291" s="581" t="s">
        <v>10858</v>
      </c>
      <c r="H5291" s="578" t="s">
        <v>10675</v>
      </c>
      <c r="I5291" s="578" t="s">
        <v>802</v>
      </c>
      <c r="J5291" s="883" t="s">
        <v>7315</v>
      </c>
      <c r="K5291" s="885" t="s">
        <v>10646</v>
      </c>
      <c r="L5291" s="762" t="s">
        <v>456</v>
      </c>
      <c r="M5291" s="886">
        <v>8000</v>
      </c>
      <c r="N5291" s="884" t="s">
        <v>389</v>
      </c>
      <c r="O5291" s="265" t="s">
        <v>4163</v>
      </c>
      <c r="P5291" s="444">
        <v>0</v>
      </c>
      <c r="Q5291" s="121"/>
    </row>
    <row r="5292" spans="1:17" s="770" customFormat="1" ht="60">
      <c r="A5292" s="730" t="s">
        <v>18651</v>
      </c>
      <c r="B5292" s="693" t="s">
        <v>7471</v>
      </c>
      <c r="C5292" s="577" t="s">
        <v>73</v>
      </c>
      <c r="D5292" s="581" t="s">
        <v>18496</v>
      </c>
      <c r="E5292" s="681">
        <v>6500</v>
      </c>
      <c r="F5292" s="579" t="s">
        <v>10859</v>
      </c>
      <c r="G5292" s="580" t="s">
        <v>10860</v>
      </c>
      <c r="H5292" s="578" t="s">
        <v>10638</v>
      </c>
      <c r="I5292" s="578" t="s">
        <v>771</v>
      </c>
      <c r="J5292" s="883" t="s">
        <v>10639</v>
      </c>
      <c r="K5292" s="885" t="s">
        <v>10640</v>
      </c>
      <c r="L5292" s="762">
        <v>12</v>
      </c>
      <c r="M5292" s="886">
        <v>78000</v>
      </c>
      <c r="N5292" s="884" t="s">
        <v>10635</v>
      </c>
      <c r="O5292" s="265" t="s">
        <v>454</v>
      </c>
      <c r="P5292" s="444">
        <v>39000</v>
      </c>
      <c r="Q5292" s="121"/>
    </row>
    <row r="5293" spans="1:17" s="770" customFormat="1" ht="24">
      <c r="A5293" s="730" t="s">
        <v>18651</v>
      </c>
      <c r="B5293" s="693" t="s">
        <v>7471</v>
      </c>
      <c r="C5293" s="577" t="s">
        <v>73</v>
      </c>
      <c r="D5293" s="581" t="s">
        <v>4185</v>
      </c>
      <c r="E5293" s="681">
        <v>3000</v>
      </c>
      <c r="F5293" s="579" t="s">
        <v>10861</v>
      </c>
      <c r="G5293" s="580" t="s">
        <v>10862</v>
      </c>
      <c r="H5293" s="578" t="s">
        <v>3683</v>
      </c>
      <c r="I5293" s="578" t="s">
        <v>687</v>
      </c>
      <c r="J5293" s="883" t="s">
        <v>3683</v>
      </c>
      <c r="K5293" s="885" t="s">
        <v>10640</v>
      </c>
      <c r="L5293" s="762">
        <v>12</v>
      </c>
      <c r="M5293" s="886">
        <v>36000</v>
      </c>
      <c r="N5293" s="884" t="s">
        <v>10635</v>
      </c>
      <c r="O5293" s="265" t="s">
        <v>454</v>
      </c>
      <c r="P5293" s="444">
        <v>18000</v>
      </c>
      <c r="Q5293" s="121"/>
    </row>
    <row r="5294" spans="1:17" s="770" customFormat="1" ht="24">
      <c r="A5294" s="730" t="s">
        <v>18651</v>
      </c>
      <c r="B5294" s="693" t="s">
        <v>7471</v>
      </c>
      <c r="C5294" s="577" t="s">
        <v>73</v>
      </c>
      <c r="D5294" s="581" t="s">
        <v>7303</v>
      </c>
      <c r="E5294" s="681">
        <v>5000</v>
      </c>
      <c r="F5294" s="579" t="s">
        <v>10863</v>
      </c>
      <c r="G5294" s="580" t="s">
        <v>10864</v>
      </c>
      <c r="H5294" s="578" t="s">
        <v>4258</v>
      </c>
      <c r="I5294" s="578" t="s">
        <v>771</v>
      </c>
      <c r="J5294" s="883" t="s">
        <v>7059</v>
      </c>
      <c r="K5294" s="885" t="s">
        <v>389</v>
      </c>
      <c r="L5294" s="762" t="s">
        <v>4163</v>
      </c>
      <c r="M5294" s="886">
        <v>0</v>
      </c>
      <c r="N5294" s="884" t="s">
        <v>10635</v>
      </c>
      <c r="O5294" s="265">
        <v>3.5</v>
      </c>
      <c r="P5294" s="444">
        <v>15000</v>
      </c>
      <c r="Q5294" s="121"/>
    </row>
    <row r="5295" spans="1:17" s="770" customFormat="1" ht="24">
      <c r="A5295" s="730" t="s">
        <v>18651</v>
      </c>
      <c r="B5295" s="693" t="s">
        <v>7471</v>
      </c>
      <c r="C5295" s="577" t="s">
        <v>73</v>
      </c>
      <c r="D5295" s="581" t="s">
        <v>18516</v>
      </c>
      <c r="E5295" s="479">
        <v>6500</v>
      </c>
      <c r="F5295" s="577" t="s">
        <v>10865</v>
      </c>
      <c r="G5295" s="580" t="s">
        <v>10866</v>
      </c>
      <c r="H5295" s="578" t="s">
        <v>10867</v>
      </c>
      <c r="I5295" s="578" t="s">
        <v>771</v>
      </c>
      <c r="J5295" s="883" t="s">
        <v>10867</v>
      </c>
      <c r="K5295" s="885" t="s">
        <v>10640</v>
      </c>
      <c r="L5295" s="762">
        <v>12</v>
      </c>
      <c r="M5295" s="886">
        <v>78000</v>
      </c>
      <c r="N5295" s="884" t="s">
        <v>10635</v>
      </c>
      <c r="O5295" s="265">
        <v>6</v>
      </c>
      <c r="P5295" s="444">
        <v>39000</v>
      </c>
      <c r="Q5295" s="121"/>
    </row>
    <row r="5296" spans="1:17" s="770" customFormat="1" ht="24">
      <c r="A5296" s="730" t="s">
        <v>18651</v>
      </c>
      <c r="B5296" s="693" t="s">
        <v>7471</v>
      </c>
      <c r="C5296" s="577" t="s">
        <v>73</v>
      </c>
      <c r="D5296" s="581" t="s">
        <v>18524</v>
      </c>
      <c r="E5296" s="743">
        <v>6500</v>
      </c>
      <c r="F5296" s="585" t="s">
        <v>10868</v>
      </c>
      <c r="G5296" s="581" t="s">
        <v>10869</v>
      </c>
      <c r="H5296" s="578" t="s">
        <v>908</v>
      </c>
      <c r="I5296" s="578" t="s">
        <v>771</v>
      </c>
      <c r="J5296" s="883" t="s">
        <v>687</v>
      </c>
      <c r="K5296" s="885" t="s">
        <v>10646</v>
      </c>
      <c r="L5296" s="266" t="s">
        <v>455</v>
      </c>
      <c r="M5296" s="887">
        <v>6500</v>
      </c>
      <c r="N5296" s="884" t="s">
        <v>389</v>
      </c>
      <c r="O5296" s="265" t="s">
        <v>4163</v>
      </c>
      <c r="P5296" s="444">
        <v>0</v>
      </c>
      <c r="Q5296" s="121"/>
    </row>
    <row r="5297" spans="1:17" s="770" customFormat="1" ht="24">
      <c r="A5297" s="730" t="s">
        <v>18651</v>
      </c>
      <c r="B5297" s="693" t="s">
        <v>7471</v>
      </c>
      <c r="C5297" s="577" t="s">
        <v>73</v>
      </c>
      <c r="D5297" s="581" t="s">
        <v>682</v>
      </c>
      <c r="E5297" s="743">
        <v>15000</v>
      </c>
      <c r="F5297" s="585" t="s">
        <v>10870</v>
      </c>
      <c r="G5297" s="581" t="s">
        <v>10871</v>
      </c>
      <c r="H5297" s="578" t="s">
        <v>10802</v>
      </c>
      <c r="I5297" s="578" t="s">
        <v>771</v>
      </c>
      <c r="J5297" s="883" t="s">
        <v>771</v>
      </c>
      <c r="K5297" s="885" t="s">
        <v>10646</v>
      </c>
      <c r="L5297" s="266" t="s">
        <v>455</v>
      </c>
      <c r="M5297" s="887">
        <v>15000</v>
      </c>
      <c r="N5297" s="884" t="s">
        <v>389</v>
      </c>
      <c r="O5297" s="265" t="s">
        <v>4163</v>
      </c>
      <c r="P5297" s="444">
        <v>0</v>
      </c>
      <c r="Q5297" s="121"/>
    </row>
    <row r="5298" spans="1:17" s="770" customFormat="1">
      <c r="A5298" s="730" t="s">
        <v>18651</v>
      </c>
      <c r="B5298" s="693" t="s">
        <v>7471</v>
      </c>
      <c r="C5298" s="577" t="s">
        <v>73</v>
      </c>
      <c r="D5298" s="581" t="s">
        <v>6500</v>
      </c>
      <c r="E5298" s="479">
        <v>6500</v>
      </c>
      <c r="F5298" s="577" t="s">
        <v>10872</v>
      </c>
      <c r="G5298" s="580" t="s">
        <v>10873</v>
      </c>
      <c r="H5298" s="578" t="s">
        <v>1688</v>
      </c>
      <c r="I5298" s="578" t="s">
        <v>771</v>
      </c>
      <c r="J5298" s="883" t="s">
        <v>1688</v>
      </c>
      <c r="K5298" s="885" t="s">
        <v>10640</v>
      </c>
      <c r="L5298" s="762" t="s">
        <v>10641</v>
      </c>
      <c r="M5298" s="886">
        <v>78000</v>
      </c>
      <c r="N5298" s="884" t="s">
        <v>10635</v>
      </c>
      <c r="O5298" s="265" t="s">
        <v>454</v>
      </c>
      <c r="P5298" s="444">
        <v>39000</v>
      </c>
      <c r="Q5298" s="121"/>
    </row>
    <row r="5299" spans="1:17" s="770" customFormat="1" ht="36">
      <c r="A5299" s="730" t="s">
        <v>18651</v>
      </c>
      <c r="B5299" s="693" t="s">
        <v>7471</v>
      </c>
      <c r="C5299" s="577" t="s">
        <v>73</v>
      </c>
      <c r="D5299" s="581" t="s">
        <v>18543</v>
      </c>
      <c r="E5299" s="479">
        <v>4500</v>
      </c>
      <c r="F5299" s="579" t="s">
        <v>10874</v>
      </c>
      <c r="G5299" s="580" t="s">
        <v>10875</v>
      </c>
      <c r="H5299" s="578" t="s">
        <v>7123</v>
      </c>
      <c r="I5299" s="578" t="s">
        <v>4121</v>
      </c>
      <c r="J5299" s="883" t="s">
        <v>7123</v>
      </c>
      <c r="K5299" s="885" t="s">
        <v>10686</v>
      </c>
      <c r="L5299" s="762" t="s">
        <v>454</v>
      </c>
      <c r="M5299" s="886">
        <v>27000</v>
      </c>
      <c r="N5299" s="884" t="s">
        <v>389</v>
      </c>
      <c r="O5299" s="265" t="s">
        <v>4163</v>
      </c>
      <c r="P5299" s="444">
        <v>0</v>
      </c>
      <c r="Q5299" s="121"/>
    </row>
    <row r="5300" spans="1:17" s="770" customFormat="1" ht="24">
      <c r="A5300" s="730" t="s">
        <v>18651</v>
      </c>
      <c r="B5300" s="693" t="s">
        <v>7471</v>
      </c>
      <c r="C5300" s="577" t="s">
        <v>73</v>
      </c>
      <c r="D5300" s="581" t="s">
        <v>11019</v>
      </c>
      <c r="E5300" s="479">
        <v>1500</v>
      </c>
      <c r="F5300" s="579" t="s">
        <v>10876</v>
      </c>
      <c r="G5300" s="580" t="s">
        <v>10877</v>
      </c>
      <c r="H5300" s="578" t="s">
        <v>3683</v>
      </c>
      <c r="I5300" s="578" t="s">
        <v>4658</v>
      </c>
      <c r="J5300" s="883" t="s">
        <v>3683</v>
      </c>
      <c r="K5300" s="885" t="s">
        <v>389</v>
      </c>
      <c r="L5300" s="762" t="s">
        <v>4163</v>
      </c>
      <c r="M5300" s="886">
        <v>0</v>
      </c>
      <c r="N5300" s="884" t="s">
        <v>10635</v>
      </c>
      <c r="O5300" s="265" t="s">
        <v>454</v>
      </c>
      <c r="P5300" s="444">
        <v>9000</v>
      </c>
      <c r="Q5300" s="121"/>
    </row>
    <row r="5301" spans="1:17" s="770" customFormat="1" ht="24">
      <c r="A5301" s="730" t="s">
        <v>18651</v>
      </c>
      <c r="B5301" s="693" t="s">
        <v>7471</v>
      </c>
      <c r="C5301" s="577" t="s">
        <v>73</v>
      </c>
      <c r="D5301" s="581" t="s">
        <v>7209</v>
      </c>
      <c r="E5301" s="479">
        <v>3000</v>
      </c>
      <c r="F5301" s="579" t="s">
        <v>10878</v>
      </c>
      <c r="G5301" s="580" t="s">
        <v>10879</v>
      </c>
      <c r="H5301" s="578" t="s">
        <v>3683</v>
      </c>
      <c r="I5301" s="578" t="s">
        <v>4658</v>
      </c>
      <c r="J5301" s="883" t="s">
        <v>3683</v>
      </c>
      <c r="K5301" s="885" t="s">
        <v>10646</v>
      </c>
      <c r="L5301" s="762">
        <v>1.3</v>
      </c>
      <c r="M5301" s="886">
        <v>3900</v>
      </c>
      <c r="N5301" s="884" t="s">
        <v>389</v>
      </c>
      <c r="O5301" s="265" t="s">
        <v>4163</v>
      </c>
      <c r="P5301" s="444">
        <v>0</v>
      </c>
      <c r="Q5301" s="121"/>
    </row>
    <row r="5302" spans="1:17" s="770" customFormat="1" ht="24">
      <c r="A5302" s="730" t="s">
        <v>18651</v>
      </c>
      <c r="B5302" s="693" t="s">
        <v>7471</v>
      </c>
      <c r="C5302" s="577" t="s">
        <v>73</v>
      </c>
      <c r="D5302" s="581" t="s">
        <v>18544</v>
      </c>
      <c r="E5302" s="478">
        <v>5000</v>
      </c>
      <c r="F5302" s="579" t="s">
        <v>10880</v>
      </c>
      <c r="G5302" s="580" t="s">
        <v>10881</v>
      </c>
      <c r="H5302" s="578" t="s">
        <v>4483</v>
      </c>
      <c r="I5302" s="578" t="s">
        <v>771</v>
      </c>
      <c r="J5302" s="883" t="s">
        <v>4483</v>
      </c>
      <c r="K5302" s="885" t="s">
        <v>10646</v>
      </c>
      <c r="L5302" s="762">
        <v>2.2999999999999998</v>
      </c>
      <c r="M5302" s="886">
        <v>11500</v>
      </c>
      <c r="N5302" s="884" t="s">
        <v>10635</v>
      </c>
      <c r="O5302" s="265" t="s">
        <v>454</v>
      </c>
      <c r="P5302" s="444">
        <v>30000</v>
      </c>
      <c r="Q5302" s="121"/>
    </row>
    <row r="5303" spans="1:17" s="770" customFormat="1" ht="36">
      <c r="A5303" s="730" t="s">
        <v>18651</v>
      </c>
      <c r="B5303" s="693" t="s">
        <v>7471</v>
      </c>
      <c r="C5303" s="577" t="s">
        <v>73</v>
      </c>
      <c r="D5303" s="581" t="s">
        <v>4114</v>
      </c>
      <c r="E5303" s="479">
        <v>3000</v>
      </c>
      <c r="F5303" s="577" t="s">
        <v>10882</v>
      </c>
      <c r="G5303" s="580" t="s">
        <v>10883</v>
      </c>
      <c r="H5303" s="578" t="s">
        <v>1454</v>
      </c>
      <c r="I5303" s="578" t="s">
        <v>771</v>
      </c>
      <c r="J5303" s="883" t="s">
        <v>4261</v>
      </c>
      <c r="K5303" s="885" t="s">
        <v>10640</v>
      </c>
      <c r="L5303" s="762" t="s">
        <v>10684</v>
      </c>
      <c r="M5303" s="886">
        <v>33000</v>
      </c>
      <c r="N5303" s="884" t="s">
        <v>10635</v>
      </c>
      <c r="O5303" s="265" t="s">
        <v>454</v>
      </c>
      <c r="P5303" s="444">
        <v>18000</v>
      </c>
      <c r="Q5303" s="121"/>
    </row>
    <row r="5304" spans="1:17" s="770" customFormat="1" ht="24">
      <c r="A5304" s="730" t="s">
        <v>18651</v>
      </c>
      <c r="B5304" s="693" t="s">
        <v>7484</v>
      </c>
      <c r="C5304" s="577" t="s">
        <v>73</v>
      </c>
      <c r="D5304" s="581" t="s">
        <v>18509</v>
      </c>
      <c r="E5304" s="479">
        <v>6500</v>
      </c>
      <c r="F5304" s="579" t="s">
        <v>10884</v>
      </c>
      <c r="G5304" s="580" t="s">
        <v>10885</v>
      </c>
      <c r="H5304" s="578" t="s">
        <v>10886</v>
      </c>
      <c r="I5304" s="578" t="s">
        <v>771</v>
      </c>
      <c r="J5304" s="883" t="s">
        <v>7123</v>
      </c>
      <c r="K5304" s="885" t="s">
        <v>389</v>
      </c>
      <c r="L5304" s="762" t="s">
        <v>4163</v>
      </c>
      <c r="M5304" s="886">
        <v>0</v>
      </c>
      <c r="N5304" s="884" t="s">
        <v>10635</v>
      </c>
      <c r="O5304" s="265" t="s">
        <v>458</v>
      </c>
      <c r="P5304" s="444">
        <v>26000</v>
      </c>
      <c r="Q5304" s="121"/>
    </row>
    <row r="5305" spans="1:17" s="770" customFormat="1" ht="24">
      <c r="A5305" s="730" t="s">
        <v>18651</v>
      </c>
      <c r="B5305" s="693" t="s">
        <v>7471</v>
      </c>
      <c r="C5305" s="577" t="s">
        <v>73</v>
      </c>
      <c r="D5305" s="581" t="s">
        <v>18545</v>
      </c>
      <c r="E5305" s="479">
        <v>11000</v>
      </c>
      <c r="F5305" s="577" t="s">
        <v>10887</v>
      </c>
      <c r="G5305" s="580" t="s">
        <v>10888</v>
      </c>
      <c r="H5305" s="578" t="s">
        <v>1841</v>
      </c>
      <c r="I5305" s="578" t="s">
        <v>771</v>
      </c>
      <c r="J5305" s="883" t="s">
        <v>1841</v>
      </c>
      <c r="K5305" s="885" t="s">
        <v>10646</v>
      </c>
      <c r="L5305" s="762">
        <v>7.5</v>
      </c>
      <c r="M5305" s="886">
        <v>77000</v>
      </c>
      <c r="N5305" s="884" t="s">
        <v>10646</v>
      </c>
      <c r="O5305" s="265" t="s">
        <v>454</v>
      </c>
      <c r="P5305" s="444">
        <v>66000</v>
      </c>
      <c r="Q5305" s="121"/>
    </row>
    <row r="5306" spans="1:17" s="770" customFormat="1" ht="24">
      <c r="A5306" s="730" t="s">
        <v>18651</v>
      </c>
      <c r="B5306" s="693" t="s">
        <v>7471</v>
      </c>
      <c r="C5306" s="577" t="s">
        <v>73</v>
      </c>
      <c r="D5306" s="581" t="s">
        <v>18541</v>
      </c>
      <c r="E5306" s="681">
        <v>6500</v>
      </c>
      <c r="F5306" s="579" t="s">
        <v>10889</v>
      </c>
      <c r="G5306" s="580" t="s">
        <v>10890</v>
      </c>
      <c r="H5306" s="578" t="s">
        <v>3691</v>
      </c>
      <c r="I5306" s="578" t="s">
        <v>771</v>
      </c>
      <c r="J5306" s="883" t="s">
        <v>3691</v>
      </c>
      <c r="K5306" s="885" t="s">
        <v>10640</v>
      </c>
      <c r="L5306" s="762">
        <v>12</v>
      </c>
      <c r="M5306" s="886">
        <v>78000</v>
      </c>
      <c r="N5306" s="884" t="s">
        <v>10635</v>
      </c>
      <c r="O5306" s="265" t="s">
        <v>454</v>
      </c>
      <c r="P5306" s="444">
        <v>39000</v>
      </c>
      <c r="Q5306" s="121"/>
    </row>
    <row r="5307" spans="1:17" s="770" customFormat="1" ht="24">
      <c r="A5307" s="730" t="s">
        <v>18651</v>
      </c>
      <c r="B5307" s="693" t="s">
        <v>7471</v>
      </c>
      <c r="C5307" s="577" t="s">
        <v>73</v>
      </c>
      <c r="D5307" s="581" t="s">
        <v>18496</v>
      </c>
      <c r="E5307" s="479">
        <v>6000</v>
      </c>
      <c r="F5307" s="577" t="s">
        <v>10891</v>
      </c>
      <c r="G5307" s="580" t="s">
        <v>10892</v>
      </c>
      <c r="H5307" s="578" t="s">
        <v>4060</v>
      </c>
      <c r="I5307" s="578" t="s">
        <v>771</v>
      </c>
      <c r="J5307" s="883" t="s">
        <v>4060</v>
      </c>
      <c r="K5307" s="885" t="s">
        <v>10640</v>
      </c>
      <c r="L5307" s="762">
        <v>12</v>
      </c>
      <c r="M5307" s="886">
        <v>72000</v>
      </c>
      <c r="N5307" s="884" t="s">
        <v>10635</v>
      </c>
      <c r="O5307" s="265" t="s">
        <v>454</v>
      </c>
      <c r="P5307" s="444">
        <v>36000</v>
      </c>
      <c r="Q5307" s="121"/>
    </row>
    <row r="5308" spans="1:17" s="770" customFormat="1" ht="24">
      <c r="A5308" s="730" t="s">
        <v>18651</v>
      </c>
      <c r="B5308" s="693" t="s">
        <v>7471</v>
      </c>
      <c r="C5308" s="577" t="s">
        <v>73</v>
      </c>
      <c r="D5308" s="581" t="s">
        <v>18537</v>
      </c>
      <c r="E5308" s="681">
        <v>3000</v>
      </c>
      <c r="F5308" s="579" t="s">
        <v>10893</v>
      </c>
      <c r="G5308" s="580" t="s">
        <v>10894</v>
      </c>
      <c r="H5308" s="578" t="s">
        <v>4185</v>
      </c>
      <c r="I5308" s="578" t="s">
        <v>4658</v>
      </c>
      <c r="J5308" s="883" t="s">
        <v>3683</v>
      </c>
      <c r="K5308" s="885" t="s">
        <v>10640</v>
      </c>
      <c r="L5308" s="762">
        <v>12</v>
      </c>
      <c r="M5308" s="886">
        <v>36000</v>
      </c>
      <c r="N5308" s="884" t="s">
        <v>10635</v>
      </c>
      <c r="O5308" s="265" t="s">
        <v>454</v>
      </c>
      <c r="P5308" s="444">
        <v>18000</v>
      </c>
      <c r="Q5308" s="121"/>
    </row>
    <row r="5309" spans="1:17" s="770" customFormat="1" ht="36">
      <c r="A5309" s="730" t="s">
        <v>18651</v>
      </c>
      <c r="B5309" s="693" t="s">
        <v>7471</v>
      </c>
      <c r="C5309" s="577" t="s">
        <v>73</v>
      </c>
      <c r="D5309" s="581" t="s">
        <v>18546</v>
      </c>
      <c r="E5309" s="479">
        <v>13000</v>
      </c>
      <c r="F5309" s="577" t="s">
        <v>10895</v>
      </c>
      <c r="G5309" s="580" t="s">
        <v>10896</v>
      </c>
      <c r="H5309" s="578" t="s">
        <v>4258</v>
      </c>
      <c r="I5309" s="578" t="s">
        <v>771</v>
      </c>
      <c r="J5309" s="883" t="s">
        <v>7059</v>
      </c>
      <c r="K5309" s="885" t="s">
        <v>10646</v>
      </c>
      <c r="L5309" s="762" t="s">
        <v>458</v>
      </c>
      <c r="M5309" s="886">
        <v>52000</v>
      </c>
      <c r="N5309" s="884" t="s">
        <v>10646</v>
      </c>
      <c r="O5309" s="265" t="s">
        <v>454</v>
      </c>
      <c r="P5309" s="444">
        <v>78000</v>
      </c>
      <c r="Q5309" s="121"/>
    </row>
    <row r="5310" spans="1:17" s="770" customFormat="1" ht="36">
      <c r="A5310" s="730" t="s">
        <v>18651</v>
      </c>
      <c r="B5310" s="693" t="s">
        <v>7471</v>
      </c>
      <c r="C5310" s="577" t="s">
        <v>73</v>
      </c>
      <c r="D5310" s="581" t="s">
        <v>4114</v>
      </c>
      <c r="E5310" s="681">
        <v>3000</v>
      </c>
      <c r="F5310" s="579" t="s">
        <v>10897</v>
      </c>
      <c r="G5310" s="580" t="s">
        <v>10898</v>
      </c>
      <c r="H5310" s="578" t="s">
        <v>4682</v>
      </c>
      <c r="I5310" s="578" t="s">
        <v>4401</v>
      </c>
      <c r="J5310" s="883" t="s">
        <v>4118</v>
      </c>
      <c r="K5310" s="885" t="s">
        <v>10640</v>
      </c>
      <c r="L5310" s="762">
        <v>12</v>
      </c>
      <c r="M5310" s="886">
        <v>36000</v>
      </c>
      <c r="N5310" s="884" t="s">
        <v>10635</v>
      </c>
      <c r="O5310" s="265" t="s">
        <v>454</v>
      </c>
      <c r="P5310" s="444">
        <v>18000</v>
      </c>
      <c r="Q5310" s="121"/>
    </row>
    <row r="5311" spans="1:17" s="770" customFormat="1" ht="36">
      <c r="A5311" s="730" t="s">
        <v>18651</v>
      </c>
      <c r="B5311" s="693" t="s">
        <v>7471</v>
      </c>
      <c r="C5311" s="577" t="s">
        <v>73</v>
      </c>
      <c r="D5311" s="581" t="s">
        <v>18547</v>
      </c>
      <c r="E5311" s="681">
        <v>2500</v>
      </c>
      <c r="F5311" s="579" t="s">
        <v>10899</v>
      </c>
      <c r="G5311" s="580" t="s">
        <v>10900</v>
      </c>
      <c r="H5311" s="578" t="s">
        <v>10901</v>
      </c>
      <c r="I5311" s="578" t="s">
        <v>687</v>
      </c>
      <c r="J5311" s="883" t="s">
        <v>10901</v>
      </c>
      <c r="K5311" s="885" t="s">
        <v>10640</v>
      </c>
      <c r="L5311" s="762">
        <v>12</v>
      </c>
      <c r="M5311" s="886">
        <v>30000</v>
      </c>
      <c r="N5311" s="884" t="s">
        <v>10635</v>
      </c>
      <c r="O5311" s="265" t="s">
        <v>454</v>
      </c>
      <c r="P5311" s="444">
        <v>15000</v>
      </c>
      <c r="Q5311" s="121"/>
    </row>
    <row r="5312" spans="1:17" s="770" customFormat="1" ht="24">
      <c r="A5312" s="730" t="s">
        <v>18651</v>
      </c>
      <c r="B5312" s="693" t="s">
        <v>7484</v>
      </c>
      <c r="C5312" s="577" t="s">
        <v>73</v>
      </c>
      <c r="D5312" s="581" t="s">
        <v>18509</v>
      </c>
      <c r="E5312" s="479">
        <v>6500</v>
      </c>
      <c r="F5312" s="579" t="s">
        <v>10902</v>
      </c>
      <c r="G5312" s="580" t="s">
        <v>10903</v>
      </c>
      <c r="H5312" s="578" t="s">
        <v>10904</v>
      </c>
      <c r="I5312" s="578" t="s">
        <v>771</v>
      </c>
      <c r="J5312" s="883" t="s">
        <v>7123</v>
      </c>
      <c r="K5312" s="885" t="s">
        <v>10686</v>
      </c>
      <c r="L5312" s="762" t="s">
        <v>454</v>
      </c>
      <c r="M5312" s="886">
        <v>39000</v>
      </c>
      <c r="N5312" s="884" t="s">
        <v>10635</v>
      </c>
      <c r="O5312" s="265" t="s">
        <v>454</v>
      </c>
      <c r="P5312" s="444">
        <v>39000</v>
      </c>
      <c r="Q5312" s="121"/>
    </row>
    <row r="5313" spans="1:17" s="770" customFormat="1" ht="24">
      <c r="A5313" s="730" t="s">
        <v>18651</v>
      </c>
      <c r="B5313" s="693" t="s">
        <v>7471</v>
      </c>
      <c r="C5313" s="577" t="s">
        <v>73</v>
      </c>
      <c r="D5313" s="581" t="s">
        <v>18496</v>
      </c>
      <c r="E5313" s="681">
        <v>6000</v>
      </c>
      <c r="F5313" s="579" t="s">
        <v>10905</v>
      </c>
      <c r="G5313" s="580" t="s">
        <v>10906</v>
      </c>
      <c r="H5313" s="578" t="s">
        <v>4060</v>
      </c>
      <c r="I5313" s="578" t="s">
        <v>771</v>
      </c>
      <c r="J5313" s="883" t="s">
        <v>4060</v>
      </c>
      <c r="K5313" s="885" t="s">
        <v>10640</v>
      </c>
      <c r="L5313" s="762">
        <v>12</v>
      </c>
      <c r="M5313" s="886">
        <v>72000</v>
      </c>
      <c r="N5313" s="884" t="s">
        <v>10635</v>
      </c>
      <c r="O5313" s="265" t="s">
        <v>454</v>
      </c>
      <c r="P5313" s="444">
        <v>36000</v>
      </c>
      <c r="Q5313" s="121"/>
    </row>
    <row r="5314" spans="1:17" s="770" customFormat="1" ht="24">
      <c r="A5314" s="730" t="s">
        <v>18651</v>
      </c>
      <c r="B5314" s="693" t="s">
        <v>7471</v>
      </c>
      <c r="C5314" s="577" t="s">
        <v>73</v>
      </c>
      <c r="D5314" s="581" t="s">
        <v>18548</v>
      </c>
      <c r="E5314" s="479">
        <v>7000</v>
      </c>
      <c r="F5314" s="577" t="s">
        <v>10907</v>
      </c>
      <c r="G5314" s="580" t="s">
        <v>10908</v>
      </c>
      <c r="H5314" s="578" t="s">
        <v>4258</v>
      </c>
      <c r="I5314" s="578" t="s">
        <v>771</v>
      </c>
      <c r="J5314" s="883" t="s">
        <v>7059</v>
      </c>
      <c r="K5314" s="885" t="s">
        <v>10635</v>
      </c>
      <c r="L5314" s="762">
        <v>8.5</v>
      </c>
      <c r="M5314" s="886">
        <v>56000</v>
      </c>
      <c r="N5314" s="884" t="s">
        <v>10686</v>
      </c>
      <c r="O5314" s="265" t="s">
        <v>457</v>
      </c>
      <c r="P5314" s="444">
        <v>21000</v>
      </c>
      <c r="Q5314" s="121"/>
    </row>
    <row r="5315" spans="1:17" s="770" customFormat="1" ht="36">
      <c r="A5315" s="730" t="s">
        <v>18651</v>
      </c>
      <c r="B5315" s="693" t="s">
        <v>7471</v>
      </c>
      <c r="C5315" s="577" t="s">
        <v>73</v>
      </c>
      <c r="D5315" s="581" t="s">
        <v>4114</v>
      </c>
      <c r="E5315" s="479">
        <v>4000</v>
      </c>
      <c r="F5315" s="579" t="s">
        <v>10909</v>
      </c>
      <c r="G5315" s="580" t="s">
        <v>10910</v>
      </c>
      <c r="H5315" s="578" t="s">
        <v>4682</v>
      </c>
      <c r="I5315" s="578" t="s">
        <v>4401</v>
      </c>
      <c r="J5315" s="883" t="s">
        <v>4118</v>
      </c>
      <c r="K5315" s="885" t="s">
        <v>10646</v>
      </c>
      <c r="L5315" s="762" t="s">
        <v>456</v>
      </c>
      <c r="M5315" s="886">
        <v>8000</v>
      </c>
      <c r="N5315" s="884" t="s">
        <v>10635</v>
      </c>
      <c r="O5315" s="265" t="s">
        <v>454</v>
      </c>
      <c r="P5315" s="444">
        <v>24000</v>
      </c>
      <c r="Q5315" s="121"/>
    </row>
    <row r="5316" spans="1:17" s="770" customFormat="1" ht="36">
      <c r="A5316" s="730" t="s">
        <v>18651</v>
      </c>
      <c r="B5316" s="693" t="s">
        <v>7471</v>
      </c>
      <c r="C5316" s="577" t="s">
        <v>73</v>
      </c>
      <c r="D5316" s="581" t="s">
        <v>18549</v>
      </c>
      <c r="E5316" s="479">
        <v>3000</v>
      </c>
      <c r="F5316" s="577" t="s">
        <v>10911</v>
      </c>
      <c r="G5316" s="580" t="s">
        <v>10912</v>
      </c>
      <c r="H5316" s="578" t="s">
        <v>1705</v>
      </c>
      <c r="I5316" s="578" t="s">
        <v>10913</v>
      </c>
      <c r="J5316" s="883" t="s">
        <v>1031</v>
      </c>
      <c r="K5316" s="885" t="s">
        <v>10686</v>
      </c>
      <c r="L5316" s="762" t="s">
        <v>458</v>
      </c>
      <c r="M5316" s="886">
        <v>12000</v>
      </c>
      <c r="N5316" s="884" t="s">
        <v>10635</v>
      </c>
      <c r="O5316" s="265" t="s">
        <v>454</v>
      </c>
      <c r="P5316" s="444">
        <v>18000</v>
      </c>
      <c r="Q5316" s="121"/>
    </row>
    <row r="5317" spans="1:17" s="770" customFormat="1" ht="24">
      <c r="A5317" s="730" t="s">
        <v>18651</v>
      </c>
      <c r="B5317" s="693" t="s">
        <v>7471</v>
      </c>
      <c r="C5317" s="577" t="s">
        <v>73</v>
      </c>
      <c r="D5317" s="581" t="s">
        <v>18550</v>
      </c>
      <c r="E5317" s="479">
        <v>5500</v>
      </c>
      <c r="F5317" s="577" t="s">
        <v>10914</v>
      </c>
      <c r="G5317" s="580" t="s">
        <v>10915</v>
      </c>
      <c r="H5317" s="578" t="s">
        <v>1688</v>
      </c>
      <c r="I5317" s="578" t="s">
        <v>771</v>
      </c>
      <c r="J5317" s="883" t="s">
        <v>1688</v>
      </c>
      <c r="K5317" s="885" t="s">
        <v>10686</v>
      </c>
      <c r="L5317" s="762">
        <v>4.5</v>
      </c>
      <c r="M5317" s="886">
        <v>24750</v>
      </c>
      <c r="N5317" s="884" t="s">
        <v>389</v>
      </c>
      <c r="O5317" s="265" t="s">
        <v>4163</v>
      </c>
      <c r="P5317" s="444">
        <v>0</v>
      </c>
      <c r="Q5317" s="121"/>
    </row>
    <row r="5318" spans="1:17" s="770" customFormat="1" ht="24">
      <c r="A5318" s="730" t="s">
        <v>18651</v>
      </c>
      <c r="B5318" s="693" t="s">
        <v>7471</v>
      </c>
      <c r="C5318" s="577" t="s">
        <v>73</v>
      </c>
      <c r="D5318" s="581" t="s">
        <v>5802</v>
      </c>
      <c r="E5318" s="479">
        <v>6500</v>
      </c>
      <c r="F5318" s="577" t="s">
        <v>10916</v>
      </c>
      <c r="G5318" s="580" t="s">
        <v>10917</v>
      </c>
      <c r="H5318" s="578" t="s">
        <v>10918</v>
      </c>
      <c r="I5318" s="578" t="s">
        <v>771</v>
      </c>
      <c r="J5318" s="883" t="s">
        <v>10867</v>
      </c>
      <c r="K5318" s="885" t="s">
        <v>10640</v>
      </c>
      <c r="L5318" s="762">
        <v>12</v>
      </c>
      <c r="M5318" s="886">
        <v>78000</v>
      </c>
      <c r="N5318" s="884" t="s">
        <v>10635</v>
      </c>
      <c r="O5318" s="265" t="s">
        <v>454</v>
      </c>
      <c r="P5318" s="444">
        <v>39000</v>
      </c>
      <c r="Q5318" s="121"/>
    </row>
    <row r="5319" spans="1:17" s="770" customFormat="1">
      <c r="A5319" s="730" t="s">
        <v>18651</v>
      </c>
      <c r="B5319" s="693" t="s">
        <v>7471</v>
      </c>
      <c r="C5319" s="577" t="s">
        <v>73</v>
      </c>
      <c r="D5319" s="581" t="s">
        <v>6500</v>
      </c>
      <c r="E5319" s="680">
        <v>7000</v>
      </c>
      <c r="F5319" s="585" t="s">
        <v>10919</v>
      </c>
      <c r="G5319" s="586" t="s">
        <v>10920</v>
      </c>
      <c r="H5319" s="578" t="s">
        <v>1688</v>
      </c>
      <c r="I5319" s="578" t="s">
        <v>771</v>
      </c>
      <c r="J5319" s="883" t="s">
        <v>1688</v>
      </c>
      <c r="K5319" s="885" t="s">
        <v>10640</v>
      </c>
      <c r="L5319" s="762" t="s">
        <v>10684</v>
      </c>
      <c r="M5319" s="886">
        <v>77000</v>
      </c>
      <c r="N5319" s="884" t="s">
        <v>389</v>
      </c>
      <c r="O5319" s="265" t="s">
        <v>4163</v>
      </c>
      <c r="P5319" s="444">
        <v>0</v>
      </c>
      <c r="Q5319" s="121"/>
    </row>
    <row r="5320" spans="1:17" s="770" customFormat="1" ht="24">
      <c r="A5320" s="730" t="s">
        <v>18651</v>
      </c>
      <c r="B5320" s="693" t="s">
        <v>7471</v>
      </c>
      <c r="C5320" s="577" t="s">
        <v>73</v>
      </c>
      <c r="D5320" s="581" t="s">
        <v>18551</v>
      </c>
      <c r="E5320" s="479">
        <v>4500</v>
      </c>
      <c r="F5320" s="577" t="s">
        <v>10921</v>
      </c>
      <c r="G5320" s="580" t="s">
        <v>10922</v>
      </c>
      <c r="H5320" s="578" t="s">
        <v>10923</v>
      </c>
      <c r="I5320" s="578" t="s">
        <v>4118</v>
      </c>
      <c r="J5320" s="883" t="s">
        <v>10923</v>
      </c>
      <c r="K5320" s="885" t="s">
        <v>10640</v>
      </c>
      <c r="L5320" s="762">
        <v>12</v>
      </c>
      <c r="M5320" s="886">
        <v>54000</v>
      </c>
      <c r="N5320" s="884" t="s">
        <v>10635</v>
      </c>
      <c r="O5320" s="265" t="s">
        <v>454</v>
      </c>
      <c r="P5320" s="444">
        <v>27000</v>
      </c>
      <c r="Q5320" s="121"/>
    </row>
    <row r="5321" spans="1:17" s="770" customFormat="1" ht="24">
      <c r="A5321" s="730" t="s">
        <v>18651</v>
      </c>
      <c r="B5321" s="693" t="s">
        <v>7471</v>
      </c>
      <c r="C5321" s="577" t="s">
        <v>73</v>
      </c>
      <c r="D5321" s="581" t="s">
        <v>18552</v>
      </c>
      <c r="E5321" s="478">
        <v>5000</v>
      </c>
      <c r="F5321" s="579" t="s">
        <v>10924</v>
      </c>
      <c r="G5321" s="580" t="s">
        <v>10925</v>
      </c>
      <c r="H5321" s="578" t="s">
        <v>7123</v>
      </c>
      <c r="I5321" s="578" t="s">
        <v>4121</v>
      </c>
      <c r="J5321" s="883" t="s">
        <v>7123</v>
      </c>
      <c r="K5321" s="885" t="s">
        <v>10646</v>
      </c>
      <c r="L5321" s="762">
        <v>2.2999999999999998</v>
      </c>
      <c r="M5321" s="886">
        <v>11500</v>
      </c>
      <c r="N5321" s="884" t="s">
        <v>10635</v>
      </c>
      <c r="O5321" s="265" t="s">
        <v>454</v>
      </c>
      <c r="P5321" s="444">
        <v>30000</v>
      </c>
      <c r="Q5321" s="121"/>
    </row>
    <row r="5322" spans="1:17" s="770" customFormat="1" ht="24">
      <c r="A5322" s="730" t="s">
        <v>18651</v>
      </c>
      <c r="B5322" s="693" t="s">
        <v>7471</v>
      </c>
      <c r="C5322" s="577" t="s">
        <v>73</v>
      </c>
      <c r="D5322" s="581" t="s">
        <v>7209</v>
      </c>
      <c r="E5322" s="681">
        <v>2500</v>
      </c>
      <c r="F5322" s="579" t="s">
        <v>10926</v>
      </c>
      <c r="G5322" s="580" t="s">
        <v>10927</v>
      </c>
      <c r="H5322" s="578" t="s">
        <v>4258</v>
      </c>
      <c r="I5322" s="578" t="s">
        <v>3755</v>
      </c>
      <c r="J5322" s="883" t="s">
        <v>3755</v>
      </c>
      <c r="K5322" s="885" t="s">
        <v>10640</v>
      </c>
      <c r="L5322" s="762">
        <v>12</v>
      </c>
      <c r="M5322" s="886">
        <v>30000</v>
      </c>
      <c r="N5322" s="884" t="s">
        <v>10635</v>
      </c>
      <c r="O5322" s="265" t="s">
        <v>454</v>
      </c>
      <c r="P5322" s="444">
        <v>15000</v>
      </c>
      <c r="Q5322" s="121"/>
    </row>
    <row r="5323" spans="1:17" s="770" customFormat="1" ht="24">
      <c r="A5323" s="730" t="s">
        <v>18651</v>
      </c>
      <c r="B5323" s="693" t="s">
        <v>7471</v>
      </c>
      <c r="C5323" s="577" t="s">
        <v>73</v>
      </c>
      <c r="D5323" s="581" t="s">
        <v>18553</v>
      </c>
      <c r="E5323" s="479">
        <v>14000</v>
      </c>
      <c r="F5323" s="577" t="s">
        <v>10928</v>
      </c>
      <c r="G5323" s="580" t="s">
        <v>10929</v>
      </c>
      <c r="H5323" s="578" t="s">
        <v>1688</v>
      </c>
      <c r="I5323" s="578" t="s">
        <v>771</v>
      </c>
      <c r="J5323" s="883" t="s">
        <v>1688</v>
      </c>
      <c r="K5323" s="885" t="s">
        <v>389</v>
      </c>
      <c r="L5323" s="762" t="s">
        <v>4163</v>
      </c>
      <c r="M5323" s="886">
        <v>0</v>
      </c>
      <c r="N5323" s="884" t="s">
        <v>10646</v>
      </c>
      <c r="O5323" s="265" t="s">
        <v>454</v>
      </c>
      <c r="P5323" s="444">
        <v>84000</v>
      </c>
      <c r="Q5323" s="121"/>
    </row>
    <row r="5324" spans="1:17" s="770" customFormat="1" ht="24">
      <c r="A5324" s="730" t="s">
        <v>18651</v>
      </c>
      <c r="B5324" s="693" t="s">
        <v>7471</v>
      </c>
      <c r="C5324" s="577" t="s">
        <v>73</v>
      </c>
      <c r="D5324" s="581" t="s">
        <v>18496</v>
      </c>
      <c r="E5324" s="743">
        <v>7000</v>
      </c>
      <c r="F5324" s="585" t="s">
        <v>10930</v>
      </c>
      <c r="G5324" s="581" t="s">
        <v>10931</v>
      </c>
      <c r="H5324" s="578" t="s">
        <v>4060</v>
      </c>
      <c r="I5324" s="578" t="s">
        <v>771</v>
      </c>
      <c r="J5324" s="883" t="s">
        <v>4060</v>
      </c>
      <c r="K5324" s="885" t="s">
        <v>10646</v>
      </c>
      <c r="L5324" s="266">
        <v>1.5</v>
      </c>
      <c r="M5324" s="887">
        <v>10500</v>
      </c>
      <c r="N5324" s="884" t="s">
        <v>389</v>
      </c>
      <c r="O5324" s="265" t="s">
        <v>4163</v>
      </c>
      <c r="P5324" s="444">
        <v>0</v>
      </c>
      <c r="Q5324" s="121"/>
    </row>
    <row r="5325" spans="1:17" s="770" customFormat="1" ht="24">
      <c r="A5325" s="730" t="s">
        <v>18651</v>
      </c>
      <c r="B5325" s="693" t="s">
        <v>7471</v>
      </c>
      <c r="C5325" s="577" t="s">
        <v>73</v>
      </c>
      <c r="D5325" s="581" t="s">
        <v>18554</v>
      </c>
      <c r="E5325" s="743">
        <v>4000</v>
      </c>
      <c r="F5325" s="585" t="s">
        <v>10932</v>
      </c>
      <c r="G5325" s="581" t="s">
        <v>10933</v>
      </c>
      <c r="H5325" s="578" t="s">
        <v>864</v>
      </c>
      <c r="I5325" s="578" t="s">
        <v>4118</v>
      </c>
      <c r="J5325" s="883" t="s">
        <v>864</v>
      </c>
      <c r="K5325" s="885" t="s">
        <v>10646</v>
      </c>
      <c r="L5325" s="762" t="s">
        <v>457</v>
      </c>
      <c r="M5325" s="886">
        <v>12000</v>
      </c>
      <c r="N5325" s="884" t="s">
        <v>389</v>
      </c>
      <c r="O5325" s="265" t="s">
        <v>4163</v>
      </c>
      <c r="P5325" s="444">
        <v>0</v>
      </c>
      <c r="Q5325" s="121"/>
    </row>
    <row r="5326" spans="1:17" s="770" customFormat="1" ht="24">
      <c r="A5326" s="730" t="s">
        <v>18651</v>
      </c>
      <c r="B5326" s="693" t="s">
        <v>7471</v>
      </c>
      <c r="C5326" s="577" t="s">
        <v>73</v>
      </c>
      <c r="D5326" s="581" t="s">
        <v>1068</v>
      </c>
      <c r="E5326" s="479">
        <v>5000</v>
      </c>
      <c r="F5326" s="577" t="s">
        <v>10932</v>
      </c>
      <c r="G5326" s="580" t="s">
        <v>10934</v>
      </c>
      <c r="H5326" s="578" t="s">
        <v>864</v>
      </c>
      <c r="I5326" s="578" t="s">
        <v>4118</v>
      </c>
      <c r="J5326" s="883" t="s">
        <v>864</v>
      </c>
      <c r="K5326" s="885" t="s">
        <v>389</v>
      </c>
      <c r="L5326" s="762" t="s">
        <v>4163</v>
      </c>
      <c r="M5326" s="886">
        <v>0</v>
      </c>
      <c r="N5326" s="884" t="s">
        <v>10635</v>
      </c>
      <c r="O5326" s="265">
        <v>5.7</v>
      </c>
      <c r="P5326" s="444">
        <v>29409</v>
      </c>
      <c r="Q5326" s="121"/>
    </row>
    <row r="5327" spans="1:17" s="770" customFormat="1" ht="24">
      <c r="A5327" s="730" t="s">
        <v>18651</v>
      </c>
      <c r="B5327" s="693" t="s">
        <v>7471</v>
      </c>
      <c r="C5327" s="577" t="s">
        <v>73</v>
      </c>
      <c r="D5327" s="581" t="s">
        <v>7912</v>
      </c>
      <c r="E5327" s="681">
        <v>3000</v>
      </c>
      <c r="F5327" s="579" t="s">
        <v>10935</v>
      </c>
      <c r="G5327" s="580" t="s">
        <v>10936</v>
      </c>
      <c r="H5327" s="578" t="s">
        <v>10937</v>
      </c>
      <c r="I5327" s="578" t="s">
        <v>10937</v>
      </c>
      <c r="J5327" s="883" t="s">
        <v>10937</v>
      </c>
      <c r="K5327" s="885" t="s">
        <v>10640</v>
      </c>
      <c r="L5327" s="762">
        <v>9.5</v>
      </c>
      <c r="M5327" s="886">
        <v>27000</v>
      </c>
      <c r="N5327" s="884" t="s">
        <v>10635</v>
      </c>
      <c r="O5327" s="265" t="s">
        <v>454</v>
      </c>
      <c r="P5327" s="444">
        <v>18000</v>
      </c>
      <c r="Q5327" s="121"/>
    </row>
    <row r="5328" spans="1:17" s="770" customFormat="1" ht="36">
      <c r="A5328" s="730" t="s">
        <v>18651</v>
      </c>
      <c r="B5328" s="693" t="s">
        <v>7471</v>
      </c>
      <c r="C5328" s="577" t="s">
        <v>73</v>
      </c>
      <c r="D5328" s="581" t="s">
        <v>18496</v>
      </c>
      <c r="E5328" s="479">
        <v>6000</v>
      </c>
      <c r="F5328" s="577" t="s">
        <v>10938</v>
      </c>
      <c r="G5328" s="580" t="s">
        <v>10939</v>
      </c>
      <c r="H5328" s="578" t="s">
        <v>10940</v>
      </c>
      <c r="I5328" s="578" t="s">
        <v>10940</v>
      </c>
      <c r="J5328" s="883" t="s">
        <v>10940</v>
      </c>
      <c r="K5328" s="885" t="s">
        <v>10640</v>
      </c>
      <c r="L5328" s="762">
        <v>12</v>
      </c>
      <c r="M5328" s="886">
        <v>72000</v>
      </c>
      <c r="N5328" s="884" t="s">
        <v>10635</v>
      </c>
      <c r="O5328" s="265" t="s">
        <v>454</v>
      </c>
      <c r="P5328" s="444">
        <v>36000</v>
      </c>
      <c r="Q5328" s="121"/>
    </row>
    <row r="5329" spans="1:17" s="770" customFormat="1" ht="60">
      <c r="A5329" s="730" t="s">
        <v>18651</v>
      </c>
      <c r="B5329" s="693" t="s">
        <v>7471</v>
      </c>
      <c r="C5329" s="577" t="s">
        <v>73</v>
      </c>
      <c r="D5329" s="581" t="s">
        <v>18496</v>
      </c>
      <c r="E5329" s="681">
        <v>6500</v>
      </c>
      <c r="F5329" s="579" t="s">
        <v>10941</v>
      </c>
      <c r="G5329" s="580" t="s">
        <v>10942</v>
      </c>
      <c r="H5329" s="578" t="s">
        <v>10638</v>
      </c>
      <c r="I5329" s="578" t="s">
        <v>771</v>
      </c>
      <c r="J5329" s="883" t="s">
        <v>10639</v>
      </c>
      <c r="K5329" s="885" t="s">
        <v>10640</v>
      </c>
      <c r="L5329" s="762">
        <v>12</v>
      </c>
      <c r="M5329" s="886">
        <v>78000</v>
      </c>
      <c r="N5329" s="884" t="s">
        <v>10635</v>
      </c>
      <c r="O5329" s="265" t="s">
        <v>454</v>
      </c>
      <c r="P5329" s="444">
        <v>39000</v>
      </c>
      <c r="Q5329" s="121"/>
    </row>
    <row r="5330" spans="1:17" s="770" customFormat="1" ht="24">
      <c r="A5330" s="730" t="s">
        <v>18651</v>
      </c>
      <c r="B5330" s="693" t="s">
        <v>7471</v>
      </c>
      <c r="C5330" s="577" t="s">
        <v>73</v>
      </c>
      <c r="D5330" s="581" t="s">
        <v>18525</v>
      </c>
      <c r="E5330" s="743">
        <v>13000</v>
      </c>
      <c r="F5330" s="585" t="s">
        <v>10943</v>
      </c>
      <c r="G5330" s="583" t="s">
        <v>10944</v>
      </c>
      <c r="H5330" s="578" t="s">
        <v>8204</v>
      </c>
      <c r="I5330" s="578" t="s">
        <v>1688</v>
      </c>
      <c r="J5330" s="883" t="s">
        <v>771</v>
      </c>
      <c r="K5330" s="885" t="s">
        <v>10646</v>
      </c>
      <c r="L5330" s="266" t="s">
        <v>454</v>
      </c>
      <c r="M5330" s="887">
        <v>78000</v>
      </c>
      <c r="N5330" s="884" t="s">
        <v>389</v>
      </c>
      <c r="O5330" s="265" t="s">
        <v>4163</v>
      </c>
      <c r="P5330" s="444">
        <v>0</v>
      </c>
      <c r="Q5330" s="121"/>
    </row>
    <row r="5331" spans="1:17" s="770" customFormat="1" ht="24">
      <c r="A5331" s="730" t="s">
        <v>18651</v>
      </c>
      <c r="B5331" s="693" t="s">
        <v>7471</v>
      </c>
      <c r="C5331" s="577" t="s">
        <v>73</v>
      </c>
      <c r="D5331" s="581" t="s">
        <v>9335</v>
      </c>
      <c r="E5331" s="681">
        <v>2000</v>
      </c>
      <c r="F5331" s="579" t="s">
        <v>10945</v>
      </c>
      <c r="G5331" s="580" t="s">
        <v>10946</v>
      </c>
      <c r="H5331" s="578" t="s">
        <v>864</v>
      </c>
      <c r="I5331" s="578" t="s">
        <v>4118</v>
      </c>
      <c r="J5331" s="883" t="s">
        <v>864</v>
      </c>
      <c r="K5331" s="885" t="s">
        <v>10640</v>
      </c>
      <c r="L5331" s="762">
        <v>12</v>
      </c>
      <c r="M5331" s="886">
        <v>24000</v>
      </c>
      <c r="N5331" s="884" t="s">
        <v>10635</v>
      </c>
      <c r="O5331" s="265" t="s">
        <v>454</v>
      </c>
      <c r="P5331" s="444">
        <v>12000</v>
      </c>
      <c r="Q5331" s="121"/>
    </row>
    <row r="5332" spans="1:17" s="770" customFormat="1" ht="24">
      <c r="A5332" s="730" t="s">
        <v>18651</v>
      </c>
      <c r="B5332" s="693" t="s">
        <v>7471</v>
      </c>
      <c r="C5332" s="577" t="s">
        <v>73</v>
      </c>
      <c r="D5332" s="581" t="s">
        <v>18555</v>
      </c>
      <c r="E5332" s="743">
        <v>7000</v>
      </c>
      <c r="F5332" s="585" t="s">
        <v>10947</v>
      </c>
      <c r="G5332" s="581" t="s">
        <v>10948</v>
      </c>
      <c r="H5332" s="578" t="s">
        <v>2052</v>
      </c>
      <c r="I5332" s="578" t="s">
        <v>771</v>
      </c>
      <c r="J5332" s="883" t="s">
        <v>1031</v>
      </c>
      <c r="K5332" s="885" t="s">
        <v>10646</v>
      </c>
      <c r="L5332" s="266" t="s">
        <v>457</v>
      </c>
      <c r="M5332" s="887">
        <v>21000</v>
      </c>
      <c r="N5332" s="884" t="s">
        <v>389</v>
      </c>
      <c r="O5332" s="265" t="s">
        <v>4163</v>
      </c>
      <c r="P5332" s="444">
        <v>0</v>
      </c>
      <c r="Q5332" s="121"/>
    </row>
    <row r="5333" spans="1:17" s="770" customFormat="1" ht="24">
      <c r="A5333" s="730" t="s">
        <v>18651</v>
      </c>
      <c r="B5333" s="693" t="s">
        <v>7471</v>
      </c>
      <c r="C5333" s="577" t="s">
        <v>73</v>
      </c>
      <c r="D5333" s="581" t="s">
        <v>18497</v>
      </c>
      <c r="E5333" s="680">
        <v>6500</v>
      </c>
      <c r="F5333" s="585" t="s">
        <v>10949</v>
      </c>
      <c r="G5333" s="586" t="s">
        <v>10950</v>
      </c>
      <c r="H5333" s="578" t="s">
        <v>1688</v>
      </c>
      <c r="I5333" s="578" t="s">
        <v>771</v>
      </c>
      <c r="J5333" s="883" t="s">
        <v>1688</v>
      </c>
      <c r="K5333" s="885" t="s">
        <v>10635</v>
      </c>
      <c r="L5333" s="762">
        <v>7.5</v>
      </c>
      <c r="M5333" s="886">
        <v>45500</v>
      </c>
      <c r="N5333" s="884" t="s">
        <v>389</v>
      </c>
      <c r="O5333" s="265" t="s">
        <v>4163</v>
      </c>
      <c r="P5333" s="444">
        <v>0</v>
      </c>
      <c r="Q5333" s="121"/>
    </row>
    <row r="5334" spans="1:17" s="770" customFormat="1" ht="24">
      <c r="A5334" s="730" t="s">
        <v>18651</v>
      </c>
      <c r="B5334" s="693" t="s">
        <v>7471</v>
      </c>
      <c r="C5334" s="577" t="s">
        <v>73</v>
      </c>
      <c r="D5334" s="581" t="s">
        <v>18542</v>
      </c>
      <c r="E5334" s="680">
        <v>7000</v>
      </c>
      <c r="F5334" s="585" t="s">
        <v>10949</v>
      </c>
      <c r="G5334" s="586" t="s">
        <v>10950</v>
      </c>
      <c r="H5334" s="578" t="s">
        <v>1688</v>
      </c>
      <c r="I5334" s="578" t="s">
        <v>771</v>
      </c>
      <c r="J5334" s="883" t="s">
        <v>1688</v>
      </c>
      <c r="K5334" s="885" t="s">
        <v>10646</v>
      </c>
      <c r="L5334" s="762">
        <v>1.5</v>
      </c>
      <c r="M5334" s="886">
        <v>10500</v>
      </c>
      <c r="N5334" s="884" t="s">
        <v>389</v>
      </c>
      <c r="O5334" s="265" t="s">
        <v>4163</v>
      </c>
      <c r="P5334" s="444">
        <v>0</v>
      </c>
      <c r="Q5334" s="121"/>
    </row>
    <row r="5335" spans="1:17" s="770" customFormat="1" ht="24">
      <c r="A5335" s="730" t="s">
        <v>18651</v>
      </c>
      <c r="B5335" s="693" t="s">
        <v>7471</v>
      </c>
      <c r="C5335" s="577" t="s">
        <v>73</v>
      </c>
      <c r="D5335" s="581" t="s">
        <v>18497</v>
      </c>
      <c r="E5335" s="479">
        <v>6500</v>
      </c>
      <c r="F5335" s="579" t="s">
        <v>10951</v>
      </c>
      <c r="G5335" s="580" t="s">
        <v>10952</v>
      </c>
      <c r="H5335" s="578" t="s">
        <v>1688</v>
      </c>
      <c r="I5335" s="578" t="s">
        <v>771</v>
      </c>
      <c r="J5335" s="883" t="s">
        <v>1688</v>
      </c>
      <c r="K5335" s="885" t="s">
        <v>10646</v>
      </c>
      <c r="L5335" s="762">
        <v>3.5</v>
      </c>
      <c r="M5335" s="886">
        <v>22750</v>
      </c>
      <c r="N5335" s="884" t="s">
        <v>10635</v>
      </c>
      <c r="O5335" s="265" t="s">
        <v>454</v>
      </c>
      <c r="P5335" s="444">
        <v>39000</v>
      </c>
      <c r="Q5335" s="121"/>
    </row>
    <row r="5336" spans="1:17" s="770" customFormat="1" ht="24">
      <c r="A5336" s="730" t="s">
        <v>18651</v>
      </c>
      <c r="B5336" s="693" t="s">
        <v>7471</v>
      </c>
      <c r="C5336" s="577" t="s">
        <v>73</v>
      </c>
      <c r="D5336" s="581" t="s">
        <v>18556</v>
      </c>
      <c r="E5336" s="680">
        <v>6000</v>
      </c>
      <c r="F5336" s="585" t="s">
        <v>10951</v>
      </c>
      <c r="G5336" s="586" t="s">
        <v>10952</v>
      </c>
      <c r="H5336" s="578" t="s">
        <v>1688</v>
      </c>
      <c r="I5336" s="578" t="s">
        <v>771</v>
      </c>
      <c r="J5336" s="883" t="s">
        <v>1688</v>
      </c>
      <c r="K5336" s="885" t="s">
        <v>10635</v>
      </c>
      <c r="L5336" s="762">
        <v>6.5</v>
      </c>
      <c r="M5336" s="886">
        <v>36000</v>
      </c>
      <c r="N5336" s="884" t="s">
        <v>389</v>
      </c>
      <c r="O5336" s="265" t="s">
        <v>4163</v>
      </c>
      <c r="P5336" s="444">
        <v>0</v>
      </c>
      <c r="Q5336" s="121"/>
    </row>
    <row r="5337" spans="1:17" s="770" customFormat="1" ht="24">
      <c r="A5337" s="730" t="s">
        <v>18651</v>
      </c>
      <c r="B5337" s="693" t="s">
        <v>7471</v>
      </c>
      <c r="C5337" s="577" t="s">
        <v>73</v>
      </c>
      <c r="D5337" s="581" t="s">
        <v>18497</v>
      </c>
      <c r="E5337" s="681">
        <v>6500</v>
      </c>
      <c r="F5337" s="579" t="s">
        <v>10953</v>
      </c>
      <c r="G5337" s="580" t="s">
        <v>10954</v>
      </c>
      <c r="H5337" s="578" t="s">
        <v>1688</v>
      </c>
      <c r="I5337" s="578" t="s">
        <v>771</v>
      </c>
      <c r="J5337" s="883" t="s">
        <v>1688</v>
      </c>
      <c r="K5337" s="885" t="s">
        <v>10640</v>
      </c>
      <c r="L5337" s="762">
        <v>12</v>
      </c>
      <c r="M5337" s="886">
        <v>78000</v>
      </c>
      <c r="N5337" s="884" t="s">
        <v>10635</v>
      </c>
      <c r="O5337" s="265" t="s">
        <v>454</v>
      </c>
      <c r="P5337" s="444">
        <v>39000</v>
      </c>
      <c r="Q5337" s="121"/>
    </row>
    <row r="5338" spans="1:17" s="770" customFormat="1" ht="24">
      <c r="A5338" s="730" t="s">
        <v>18651</v>
      </c>
      <c r="B5338" s="693" t="s">
        <v>7471</v>
      </c>
      <c r="C5338" s="577" t="s">
        <v>73</v>
      </c>
      <c r="D5338" s="581" t="s">
        <v>11438</v>
      </c>
      <c r="E5338" s="681">
        <v>11000</v>
      </c>
      <c r="F5338" s="579" t="s">
        <v>10955</v>
      </c>
      <c r="G5338" s="580" t="s">
        <v>10956</v>
      </c>
      <c r="H5338" s="578" t="s">
        <v>10957</v>
      </c>
      <c r="I5338" s="578" t="s">
        <v>771</v>
      </c>
      <c r="J5338" s="883" t="s">
        <v>7123</v>
      </c>
      <c r="K5338" s="885" t="s">
        <v>10635</v>
      </c>
      <c r="L5338" s="762">
        <v>8.5</v>
      </c>
      <c r="M5338" s="886">
        <v>88000</v>
      </c>
      <c r="N5338" s="884" t="s">
        <v>10635</v>
      </c>
      <c r="O5338" s="265" t="s">
        <v>454</v>
      </c>
      <c r="P5338" s="444">
        <v>66000</v>
      </c>
      <c r="Q5338" s="121"/>
    </row>
    <row r="5339" spans="1:17" s="770" customFormat="1" ht="36">
      <c r="A5339" s="730" t="s">
        <v>18651</v>
      </c>
      <c r="B5339" s="693" t="s">
        <v>7471</v>
      </c>
      <c r="C5339" s="577" t="s">
        <v>73</v>
      </c>
      <c r="D5339" s="581" t="s">
        <v>18557</v>
      </c>
      <c r="E5339" s="479">
        <v>4000</v>
      </c>
      <c r="F5339" s="577" t="s">
        <v>10958</v>
      </c>
      <c r="G5339" s="580" t="s">
        <v>10959</v>
      </c>
      <c r="H5339" s="578" t="s">
        <v>10960</v>
      </c>
      <c r="I5339" s="578" t="s">
        <v>771</v>
      </c>
      <c r="J5339" s="883" t="s">
        <v>10960</v>
      </c>
      <c r="K5339" s="885" t="s">
        <v>10640</v>
      </c>
      <c r="L5339" s="762" t="s">
        <v>10641</v>
      </c>
      <c r="M5339" s="886">
        <v>48000</v>
      </c>
      <c r="N5339" s="884" t="s">
        <v>389</v>
      </c>
      <c r="O5339" s="265" t="s">
        <v>4163</v>
      </c>
      <c r="P5339" s="444">
        <v>0</v>
      </c>
      <c r="Q5339" s="121"/>
    </row>
    <row r="5340" spans="1:17" s="770" customFormat="1" ht="24">
      <c r="A5340" s="730" t="s">
        <v>18651</v>
      </c>
      <c r="B5340" s="693" t="s">
        <v>7471</v>
      </c>
      <c r="C5340" s="577" t="s">
        <v>73</v>
      </c>
      <c r="D5340" s="581" t="s">
        <v>18542</v>
      </c>
      <c r="E5340" s="479">
        <v>7000</v>
      </c>
      <c r="F5340" s="577" t="s">
        <v>10961</v>
      </c>
      <c r="G5340" s="580" t="s">
        <v>10962</v>
      </c>
      <c r="H5340" s="578" t="s">
        <v>1688</v>
      </c>
      <c r="I5340" s="578" t="s">
        <v>771</v>
      </c>
      <c r="J5340" s="883" t="s">
        <v>1688</v>
      </c>
      <c r="K5340" s="885" t="s">
        <v>10640</v>
      </c>
      <c r="L5340" s="762">
        <v>12</v>
      </c>
      <c r="M5340" s="886">
        <v>84000</v>
      </c>
      <c r="N5340" s="884" t="s">
        <v>10635</v>
      </c>
      <c r="O5340" s="265" t="s">
        <v>454</v>
      </c>
      <c r="P5340" s="444">
        <v>42000</v>
      </c>
      <c r="Q5340" s="121"/>
    </row>
    <row r="5341" spans="1:17" s="770" customFormat="1" ht="24">
      <c r="A5341" s="730" t="s">
        <v>18651</v>
      </c>
      <c r="B5341" s="693" t="s">
        <v>7471</v>
      </c>
      <c r="C5341" s="577" t="s">
        <v>73</v>
      </c>
      <c r="D5341" s="581" t="s">
        <v>18542</v>
      </c>
      <c r="E5341" s="478">
        <v>7000</v>
      </c>
      <c r="F5341" s="582" t="s">
        <v>10963</v>
      </c>
      <c r="G5341" s="583" t="s">
        <v>10964</v>
      </c>
      <c r="H5341" s="578" t="s">
        <v>1688</v>
      </c>
      <c r="I5341" s="578" t="s">
        <v>771</v>
      </c>
      <c r="J5341" s="883" t="s">
        <v>1688</v>
      </c>
      <c r="K5341" s="885" t="s">
        <v>10640</v>
      </c>
      <c r="L5341" s="762">
        <v>9.5</v>
      </c>
      <c r="M5341" s="886">
        <v>63000</v>
      </c>
      <c r="N5341" s="884" t="s">
        <v>389</v>
      </c>
      <c r="O5341" s="265" t="s">
        <v>4163</v>
      </c>
      <c r="P5341" s="444">
        <v>0</v>
      </c>
      <c r="Q5341" s="121"/>
    </row>
    <row r="5342" spans="1:17" s="770" customFormat="1" ht="24">
      <c r="A5342" s="730" t="s">
        <v>18651</v>
      </c>
      <c r="B5342" s="693" t="s">
        <v>7471</v>
      </c>
      <c r="C5342" s="577" t="s">
        <v>73</v>
      </c>
      <c r="D5342" s="581" t="s">
        <v>18555</v>
      </c>
      <c r="E5342" s="681">
        <v>7000</v>
      </c>
      <c r="F5342" s="579" t="s">
        <v>10965</v>
      </c>
      <c r="G5342" s="580" t="s">
        <v>10966</v>
      </c>
      <c r="H5342" s="578" t="s">
        <v>2091</v>
      </c>
      <c r="I5342" s="578" t="s">
        <v>771</v>
      </c>
      <c r="J5342" s="883" t="s">
        <v>2091</v>
      </c>
      <c r="K5342" s="885" t="s">
        <v>10635</v>
      </c>
      <c r="L5342" s="762">
        <v>7.5</v>
      </c>
      <c r="M5342" s="886">
        <v>49000</v>
      </c>
      <c r="N5342" s="884" t="s">
        <v>10635</v>
      </c>
      <c r="O5342" s="265" t="s">
        <v>454</v>
      </c>
      <c r="P5342" s="444">
        <v>42000</v>
      </c>
      <c r="Q5342" s="121"/>
    </row>
    <row r="5343" spans="1:17" s="770" customFormat="1" ht="36">
      <c r="A5343" s="730" t="s">
        <v>18651</v>
      </c>
      <c r="B5343" s="693" t="s">
        <v>7471</v>
      </c>
      <c r="C5343" s="577" t="s">
        <v>73</v>
      </c>
      <c r="D5343" s="581" t="s">
        <v>7912</v>
      </c>
      <c r="E5343" s="479">
        <v>3000</v>
      </c>
      <c r="F5343" s="577" t="s">
        <v>10967</v>
      </c>
      <c r="G5343" s="580" t="s">
        <v>10968</v>
      </c>
      <c r="H5343" s="578" t="s">
        <v>10969</v>
      </c>
      <c r="I5343" s="578" t="s">
        <v>771</v>
      </c>
      <c r="J5343" s="883" t="s">
        <v>4118</v>
      </c>
      <c r="K5343" s="885" t="s">
        <v>10640</v>
      </c>
      <c r="L5343" s="762">
        <v>9.5</v>
      </c>
      <c r="M5343" s="886">
        <v>27000</v>
      </c>
      <c r="N5343" s="884" t="s">
        <v>10635</v>
      </c>
      <c r="O5343" s="265" t="s">
        <v>454</v>
      </c>
      <c r="P5343" s="444">
        <v>18000</v>
      </c>
      <c r="Q5343" s="121"/>
    </row>
    <row r="5344" spans="1:17" s="770" customFormat="1" ht="24">
      <c r="A5344" s="730" t="s">
        <v>18651</v>
      </c>
      <c r="B5344" s="693" t="s">
        <v>7471</v>
      </c>
      <c r="C5344" s="577" t="s">
        <v>73</v>
      </c>
      <c r="D5344" s="581" t="s">
        <v>18558</v>
      </c>
      <c r="E5344" s="681">
        <v>4500</v>
      </c>
      <c r="F5344" s="579" t="s">
        <v>10970</v>
      </c>
      <c r="G5344" s="580" t="s">
        <v>10971</v>
      </c>
      <c r="H5344" s="578" t="s">
        <v>825</v>
      </c>
      <c r="I5344" s="578" t="s">
        <v>771</v>
      </c>
      <c r="J5344" s="883" t="s">
        <v>825</v>
      </c>
      <c r="K5344" s="885" t="s">
        <v>10640</v>
      </c>
      <c r="L5344" s="762">
        <v>12</v>
      </c>
      <c r="M5344" s="886">
        <v>54000</v>
      </c>
      <c r="N5344" s="884" t="s">
        <v>10635</v>
      </c>
      <c r="O5344" s="265" t="s">
        <v>454</v>
      </c>
      <c r="P5344" s="444">
        <v>27000</v>
      </c>
      <c r="Q5344" s="121"/>
    </row>
    <row r="5345" spans="1:17" s="770" customFormat="1" ht="24">
      <c r="A5345" s="730" t="s">
        <v>18651</v>
      </c>
      <c r="B5345" s="693" t="s">
        <v>7471</v>
      </c>
      <c r="C5345" s="577" t="s">
        <v>73</v>
      </c>
      <c r="D5345" s="581" t="s">
        <v>7121</v>
      </c>
      <c r="E5345" s="478">
        <v>6000</v>
      </c>
      <c r="F5345" s="590" t="s">
        <v>10972</v>
      </c>
      <c r="G5345" s="581" t="s">
        <v>10973</v>
      </c>
      <c r="H5345" s="578" t="s">
        <v>3145</v>
      </c>
      <c r="I5345" s="578" t="s">
        <v>771</v>
      </c>
      <c r="J5345" s="883" t="s">
        <v>771</v>
      </c>
      <c r="K5345" s="885" t="s">
        <v>10635</v>
      </c>
      <c r="L5345" s="266" t="s">
        <v>10666</v>
      </c>
      <c r="M5345" s="887">
        <v>42000</v>
      </c>
      <c r="N5345" s="884" t="s">
        <v>389</v>
      </c>
      <c r="O5345" s="265" t="s">
        <v>4163</v>
      </c>
      <c r="P5345" s="444">
        <v>0</v>
      </c>
      <c r="Q5345" s="121"/>
    </row>
    <row r="5346" spans="1:17" s="770" customFormat="1" ht="24">
      <c r="A5346" s="730" t="s">
        <v>18651</v>
      </c>
      <c r="B5346" s="693" t="s">
        <v>7471</v>
      </c>
      <c r="C5346" s="577" t="s">
        <v>73</v>
      </c>
      <c r="D5346" s="581" t="s">
        <v>9335</v>
      </c>
      <c r="E5346" s="681">
        <v>2000</v>
      </c>
      <c r="F5346" s="579" t="s">
        <v>10974</v>
      </c>
      <c r="G5346" s="580" t="s">
        <v>10975</v>
      </c>
      <c r="H5346" s="578" t="s">
        <v>1031</v>
      </c>
      <c r="I5346" s="578" t="s">
        <v>687</v>
      </c>
      <c r="J5346" s="883" t="s">
        <v>10976</v>
      </c>
      <c r="K5346" s="885" t="s">
        <v>10640</v>
      </c>
      <c r="L5346" s="762">
        <v>12</v>
      </c>
      <c r="M5346" s="886">
        <v>24000</v>
      </c>
      <c r="N5346" s="884" t="s">
        <v>10635</v>
      </c>
      <c r="O5346" s="265" t="s">
        <v>454</v>
      </c>
      <c r="P5346" s="444">
        <v>12000</v>
      </c>
      <c r="Q5346" s="121"/>
    </row>
    <row r="5347" spans="1:17" s="770" customFormat="1" ht="24">
      <c r="A5347" s="730" t="s">
        <v>18651</v>
      </c>
      <c r="B5347" s="693" t="s">
        <v>7471</v>
      </c>
      <c r="C5347" s="577" t="s">
        <v>73</v>
      </c>
      <c r="D5347" s="581" t="s">
        <v>18559</v>
      </c>
      <c r="E5347" s="479">
        <v>5000</v>
      </c>
      <c r="F5347" s="579" t="s">
        <v>10977</v>
      </c>
      <c r="G5347" s="580" t="s">
        <v>10978</v>
      </c>
      <c r="H5347" s="578" t="s">
        <v>9095</v>
      </c>
      <c r="I5347" s="578" t="s">
        <v>771</v>
      </c>
      <c r="J5347" s="883" t="s">
        <v>9095</v>
      </c>
      <c r="K5347" s="885" t="s">
        <v>10646</v>
      </c>
      <c r="L5347" s="762" t="s">
        <v>455</v>
      </c>
      <c r="M5347" s="886">
        <v>5000</v>
      </c>
      <c r="N5347" s="884" t="s">
        <v>10686</v>
      </c>
      <c r="O5347" s="265">
        <v>2.5</v>
      </c>
      <c r="P5347" s="444">
        <v>10000</v>
      </c>
      <c r="Q5347" s="121"/>
    </row>
    <row r="5348" spans="1:17" s="770" customFormat="1" ht="24">
      <c r="A5348" s="730" t="s">
        <v>18651</v>
      </c>
      <c r="B5348" s="693" t="s">
        <v>7471</v>
      </c>
      <c r="C5348" s="577" t="s">
        <v>73</v>
      </c>
      <c r="D5348" s="581" t="s">
        <v>6510</v>
      </c>
      <c r="E5348" s="743">
        <v>4000</v>
      </c>
      <c r="F5348" s="585" t="s">
        <v>10979</v>
      </c>
      <c r="G5348" s="586" t="s">
        <v>10980</v>
      </c>
      <c r="H5348" s="578" t="s">
        <v>888</v>
      </c>
      <c r="I5348" s="578" t="s">
        <v>4258</v>
      </c>
      <c r="J5348" s="883" t="s">
        <v>7059</v>
      </c>
      <c r="K5348" s="885" t="s">
        <v>10686</v>
      </c>
      <c r="L5348" s="762" t="s">
        <v>454</v>
      </c>
      <c r="M5348" s="886">
        <v>24000</v>
      </c>
      <c r="N5348" s="884" t="s">
        <v>389</v>
      </c>
      <c r="O5348" s="265" t="s">
        <v>4163</v>
      </c>
      <c r="P5348" s="444">
        <v>0</v>
      </c>
      <c r="Q5348" s="121"/>
    </row>
    <row r="5349" spans="1:17" s="770" customFormat="1" ht="24">
      <c r="A5349" s="730" t="s">
        <v>18651</v>
      </c>
      <c r="B5349" s="693" t="s">
        <v>7471</v>
      </c>
      <c r="C5349" s="577" t="s">
        <v>73</v>
      </c>
      <c r="D5349" s="581" t="s">
        <v>18556</v>
      </c>
      <c r="E5349" s="743">
        <v>6500</v>
      </c>
      <c r="F5349" s="585" t="s">
        <v>10981</v>
      </c>
      <c r="G5349" s="581" t="s">
        <v>10982</v>
      </c>
      <c r="H5349" s="578" t="s">
        <v>1688</v>
      </c>
      <c r="I5349" s="578" t="s">
        <v>771</v>
      </c>
      <c r="J5349" s="883" t="s">
        <v>1688</v>
      </c>
      <c r="K5349" s="885" t="s">
        <v>10646</v>
      </c>
      <c r="L5349" s="762" t="s">
        <v>457</v>
      </c>
      <c r="M5349" s="886">
        <v>19500</v>
      </c>
      <c r="N5349" s="884" t="s">
        <v>389</v>
      </c>
      <c r="O5349" s="265" t="s">
        <v>4163</v>
      </c>
      <c r="P5349" s="444">
        <v>0</v>
      </c>
      <c r="Q5349" s="121"/>
    </row>
    <row r="5350" spans="1:17" s="770" customFormat="1" ht="24">
      <c r="A5350" s="730" t="s">
        <v>18651</v>
      </c>
      <c r="B5350" s="693" t="s">
        <v>7471</v>
      </c>
      <c r="C5350" s="577" t="s">
        <v>73</v>
      </c>
      <c r="D5350" s="581" t="s">
        <v>18537</v>
      </c>
      <c r="E5350" s="479">
        <v>3000</v>
      </c>
      <c r="F5350" s="577" t="s">
        <v>10983</v>
      </c>
      <c r="G5350" s="580" t="s">
        <v>10984</v>
      </c>
      <c r="H5350" s="578" t="s">
        <v>3683</v>
      </c>
      <c r="I5350" s="578" t="s">
        <v>687</v>
      </c>
      <c r="J5350" s="883" t="s">
        <v>3683</v>
      </c>
      <c r="K5350" s="885" t="s">
        <v>10640</v>
      </c>
      <c r="L5350" s="762">
        <v>12</v>
      </c>
      <c r="M5350" s="886">
        <v>36000</v>
      </c>
      <c r="N5350" s="884" t="s">
        <v>10635</v>
      </c>
      <c r="O5350" s="265" t="s">
        <v>454</v>
      </c>
      <c r="P5350" s="444">
        <v>18000</v>
      </c>
      <c r="Q5350" s="121"/>
    </row>
    <row r="5351" spans="1:17" s="770" customFormat="1" ht="36">
      <c r="A5351" s="730" t="s">
        <v>18651</v>
      </c>
      <c r="B5351" s="693" t="s">
        <v>7471</v>
      </c>
      <c r="C5351" s="577" t="s">
        <v>73</v>
      </c>
      <c r="D5351" s="581" t="s">
        <v>4363</v>
      </c>
      <c r="E5351" s="681">
        <v>7000</v>
      </c>
      <c r="F5351" s="579" t="s">
        <v>10985</v>
      </c>
      <c r="G5351" s="580" t="s">
        <v>10986</v>
      </c>
      <c r="H5351" s="578" t="s">
        <v>1958</v>
      </c>
      <c r="I5351" s="578" t="s">
        <v>771</v>
      </c>
      <c r="J5351" s="883" t="s">
        <v>4258</v>
      </c>
      <c r="K5351" s="885" t="s">
        <v>10640</v>
      </c>
      <c r="L5351" s="762" t="s">
        <v>10684</v>
      </c>
      <c r="M5351" s="886">
        <v>77000</v>
      </c>
      <c r="N5351" s="884" t="s">
        <v>10686</v>
      </c>
      <c r="O5351" s="265">
        <v>0.5</v>
      </c>
      <c r="P5351" s="444">
        <v>2100</v>
      </c>
      <c r="Q5351" s="121"/>
    </row>
    <row r="5352" spans="1:17" s="770" customFormat="1" ht="36">
      <c r="A5352" s="730" t="s">
        <v>18651</v>
      </c>
      <c r="B5352" s="693" t="s">
        <v>7471</v>
      </c>
      <c r="C5352" s="577" t="s">
        <v>73</v>
      </c>
      <c r="D5352" s="581" t="s">
        <v>18560</v>
      </c>
      <c r="E5352" s="743">
        <v>6500</v>
      </c>
      <c r="F5352" s="585" t="s">
        <v>10985</v>
      </c>
      <c r="G5352" s="581" t="s">
        <v>10986</v>
      </c>
      <c r="H5352" s="578" t="s">
        <v>1958</v>
      </c>
      <c r="I5352" s="578" t="s">
        <v>771</v>
      </c>
      <c r="J5352" s="883" t="s">
        <v>4258</v>
      </c>
      <c r="K5352" s="885" t="s">
        <v>10646</v>
      </c>
      <c r="L5352" s="762" t="s">
        <v>455</v>
      </c>
      <c r="M5352" s="886">
        <v>6500</v>
      </c>
      <c r="N5352" s="884" t="s">
        <v>389</v>
      </c>
      <c r="O5352" s="265" t="s">
        <v>4163</v>
      </c>
      <c r="P5352" s="444">
        <v>0</v>
      </c>
      <c r="Q5352" s="121"/>
    </row>
    <row r="5353" spans="1:17" s="770" customFormat="1" ht="24">
      <c r="A5353" s="730" t="s">
        <v>18651</v>
      </c>
      <c r="B5353" s="693" t="s">
        <v>7471</v>
      </c>
      <c r="C5353" s="577" t="s">
        <v>73</v>
      </c>
      <c r="D5353" s="581" t="s">
        <v>18497</v>
      </c>
      <c r="E5353" s="479">
        <v>6500</v>
      </c>
      <c r="F5353" s="579" t="s">
        <v>10987</v>
      </c>
      <c r="G5353" s="580" t="s">
        <v>10988</v>
      </c>
      <c r="H5353" s="578" t="s">
        <v>1688</v>
      </c>
      <c r="I5353" s="578" t="s">
        <v>771</v>
      </c>
      <c r="J5353" s="883" t="s">
        <v>1688</v>
      </c>
      <c r="K5353" s="885" t="s">
        <v>10635</v>
      </c>
      <c r="L5353" s="762">
        <v>6.5</v>
      </c>
      <c r="M5353" s="886">
        <v>39857</v>
      </c>
      <c r="N5353" s="884" t="s">
        <v>10635</v>
      </c>
      <c r="O5353" s="265" t="s">
        <v>454</v>
      </c>
      <c r="P5353" s="444">
        <v>39000</v>
      </c>
      <c r="Q5353" s="121"/>
    </row>
    <row r="5354" spans="1:17" s="770" customFormat="1" ht="24">
      <c r="A5354" s="730" t="s">
        <v>18651</v>
      </c>
      <c r="B5354" s="693" t="s">
        <v>7471</v>
      </c>
      <c r="C5354" s="577" t="s">
        <v>73</v>
      </c>
      <c r="D5354" s="581" t="s">
        <v>18561</v>
      </c>
      <c r="E5354" s="479">
        <v>8000</v>
      </c>
      <c r="F5354" s="579" t="s">
        <v>10989</v>
      </c>
      <c r="G5354" s="580" t="s">
        <v>10990</v>
      </c>
      <c r="H5354" s="578" t="s">
        <v>7123</v>
      </c>
      <c r="I5354" s="578" t="s">
        <v>771</v>
      </c>
      <c r="J5354" s="883" t="s">
        <v>7123</v>
      </c>
      <c r="K5354" s="885" t="s">
        <v>10646</v>
      </c>
      <c r="L5354" s="762">
        <v>2.2999999999999998</v>
      </c>
      <c r="M5354" s="886">
        <v>18400</v>
      </c>
      <c r="N5354" s="884" t="s">
        <v>10635</v>
      </c>
      <c r="O5354" s="265" t="s">
        <v>454</v>
      </c>
      <c r="P5354" s="444">
        <v>48000</v>
      </c>
      <c r="Q5354" s="121"/>
    </row>
    <row r="5355" spans="1:17" s="770" customFormat="1" ht="24">
      <c r="A5355" s="730" t="s">
        <v>18651</v>
      </c>
      <c r="B5355" s="693" t="s">
        <v>7471</v>
      </c>
      <c r="C5355" s="577" t="s">
        <v>73</v>
      </c>
      <c r="D5355" s="581" t="s">
        <v>18562</v>
      </c>
      <c r="E5355" s="681">
        <v>8000</v>
      </c>
      <c r="F5355" s="579" t="s">
        <v>10991</v>
      </c>
      <c r="G5355" s="580" t="s">
        <v>10992</v>
      </c>
      <c r="H5355" s="578" t="s">
        <v>10993</v>
      </c>
      <c r="I5355" s="578" t="s">
        <v>771</v>
      </c>
      <c r="J5355" s="883" t="s">
        <v>10993</v>
      </c>
      <c r="K5355" s="885" t="s">
        <v>10640</v>
      </c>
      <c r="L5355" s="762">
        <v>12</v>
      </c>
      <c r="M5355" s="886">
        <v>96000</v>
      </c>
      <c r="N5355" s="884" t="s">
        <v>10635</v>
      </c>
      <c r="O5355" s="265" t="s">
        <v>454</v>
      </c>
      <c r="P5355" s="444">
        <v>48000</v>
      </c>
      <c r="Q5355" s="121"/>
    </row>
    <row r="5356" spans="1:17" s="770" customFormat="1" ht="24">
      <c r="A5356" s="730" t="s">
        <v>18651</v>
      </c>
      <c r="B5356" s="693" t="s">
        <v>7484</v>
      </c>
      <c r="C5356" s="577" t="s">
        <v>73</v>
      </c>
      <c r="D5356" s="581" t="s">
        <v>18563</v>
      </c>
      <c r="E5356" s="479">
        <v>6500</v>
      </c>
      <c r="F5356" s="579" t="s">
        <v>10994</v>
      </c>
      <c r="G5356" s="580" t="s">
        <v>10995</v>
      </c>
      <c r="H5356" s="578" t="s">
        <v>5663</v>
      </c>
      <c r="I5356" s="578" t="s">
        <v>771</v>
      </c>
      <c r="J5356" s="883" t="s">
        <v>7123</v>
      </c>
      <c r="K5356" s="885" t="s">
        <v>10686</v>
      </c>
      <c r="L5356" s="762" t="s">
        <v>454</v>
      </c>
      <c r="M5356" s="886">
        <v>39000</v>
      </c>
      <c r="N5356" s="884" t="s">
        <v>10635</v>
      </c>
      <c r="O5356" s="265" t="s">
        <v>454</v>
      </c>
      <c r="P5356" s="444">
        <v>39000</v>
      </c>
      <c r="Q5356" s="121"/>
    </row>
    <row r="5357" spans="1:17" s="770" customFormat="1" ht="24">
      <c r="A5357" s="730" t="s">
        <v>18651</v>
      </c>
      <c r="B5357" s="693" t="s">
        <v>7471</v>
      </c>
      <c r="C5357" s="577" t="s">
        <v>73</v>
      </c>
      <c r="D5357" s="581" t="s">
        <v>17845</v>
      </c>
      <c r="E5357" s="680">
        <v>6000</v>
      </c>
      <c r="F5357" s="591" t="s">
        <v>10996</v>
      </c>
      <c r="G5357" s="586" t="s">
        <v>10997</v>
      </c>
      <c r="H5357" s="578" t="s">
        <v>1688</v>
      </c>
      <c r="I5357" s="578" t="s">
        <v>771</v>
      </c>
      <c r="J5357" s="883" t="s">
        <v>1688</v>
      </c>
      <c r="K5357" s="885" t="s">
        <v>10646</v>
      </c>
      <c r="L5357" s="762">
        <v>1.5</v>
      </c>
      <c r="M5357" s="886">
        <v>9000</v>
      </c>
      <c r="N5357" s="884" t="s">
        <v>389</v>
      </c>
      <c r="O5357" s="265" t="s">
        <v>4163</v>
      </c>
      <c r="P5357" s="444">
        <v>0</v>
      </c>
      <c r="Q5357" s="121"/>
    </row>
    <row r="5358" spans="1:17" s="770" customFormat="1" ht="24">
      <c r="A5358" s="730" t="s">
        <v>18651</v>
      </c>
      <c r="B5358" s="693" t="s">
        <v>7471</v>
      </c>
      <c r="C5358" s="577" t="s">
        <v>73</v>
      </c>
      <c r="D5358" s="581" t="s">
        <v>17981</v>
      </c>
      <c r="E5358" s="743">
        <v>8500</v>
      </c>
      <c r="F5358" s="585" t="s">
        <v>10998</v>
      </c>
      <c r="G5358" s="581" t="s">
        <v>10999</v>
      </c>
      <c r="H5358" s="578" t="s">
        <v>825</v>
      </c>
      <c r="I5358" s="578" t="s">
        <v>771</v>
      </c>
      <c r="J5358" s="883" t="s">
        <v>825</v>
      </c>
      <c r="K5358" s="885" t="s">
        <v>10646</v>
      </c>
      <c r="L5358" s="762" t="s">
        <v>455</v>
      </c>
      <c r="M5358" s="886">
        <v>8500</v>
      </c>
      <c r="N5358" s="884" t="s">
        <v>389</v>
      </c>
      <c r="O5358" s="265" t="s">
        <v>4163</v>
      </c>
      <c r="P5358" s="444">
        <v>0</v>
      </c>
      <c r="Q5358" s="121"/>
    </row>
    <row r="5359" spans="1:17" s="770" customFormat="1" ht="24">
      <c r="A5359" s="730" t="s">
        <v>18651</v>
      </c>
      <c r="B5359" s="693" t="s">
        <v>7471</v>
      </c>
      <c r="C5359" s="577" t="s">
        <v>73</v>
      </c>
      <c r="D5359" s="581" t="s">
        <v>18497</v>
      </c>
      <c r="E5359" s="479">
        <v>6500</v>
      </c>
      <c r="F5359" s="579" t="s">
        <v>6342</v>
      </c>
      <c r="G5359" s="580" t="s">
        <v>6343</v>
      </c>
      <c r="H5359" s="578" t="s">
        <v>1688</v>
      </c>
      <c r="I5359" s="578" t="s">
        <v>771</v>
      </c>
      <c r="J5359" s="883" t="s">
        <v>1688</v>
      </c>
      <c r="K5359" s="885" t="s">
        <v>10646</v>
      </c>
      <c r="L5359" s="762" t="s">
        <v>455</v>
      </c>
      <c r="M5359" s="886">
        <v>6500</v>
      </c>
      <c r="N5359" s="884" t="s">
        <v>10635</v>
      </c>
      <c r="O5359" s="265" t="s">
        <v>454</v>
      </c>
      <c r="P5359" s="444">
        <v>39000</v>
      </c>
      <c r="Q5359" s="121"/>
    </row>
    <row r="5360" spans="1:17" s="770" customFormat="1" ht="24">
      <c r="A5360" s="730" t="s">
        <v>18651</v>
      </c>
      <c r="B5360" s="693" t="s">
        <v>7471</v>
      </c>
      <c r="C5360" s="577" t="s">
        <v>73</v>
      </c>
      <c r="D5360" s="581" t="s">
        <v>18497</v>
      </c>
      <c r="E5360" s="743">
        <v>6000</v>
      </c>
      <c r="F5360" s="585" t="s">
        <v>6342</v>
      </c>
      <c r="G5360" s="584" t="s">
        <v>6343</v>
      </c>
      <c r="H5360" s="578" t="s">
        <v>1688</v>
      </c>
      <c r="I5360" s="578" t="s">
        <v>771</v>
      </c>
      <c r="J5360" s="883" t="s">
        <v>1688</v>
      </c>
      <c r="K5360" s="885" t="s">
        <v>10635</v>
      </c>
      <c r="L5360" s="762" t="s">
        <v>10725</v>
      </c>
      <c r="M5360" s="886">
        <v>48000</v>
      </c>
      <c r="N5360" s="884" t="s">
        <v>389</v>
      </c>
      <c r="O5360" s="265" t="s">
        <v>4163</v>
      </c>
      <c r="P5360" s="444">
        <v>0</v>
      </c>
      <c r="Q5360" s="121"/>
    </row>
    <row r="5361" spans="1:17" s="770" customFormat="1" ht="24">
      <c r="A5361" s="730" t="s">
        <v>18651</v>
      </c>
      <c r="B5361" s="693" t="s">
        <v>7471</v>
      </c>
      <c r="C5361" s="577" t="s">
        <v>73</v>
      </c>
      <c r="D5361" s="581" t="s">
        <v>18496</v>
      </c>
      <c r="E5361" s="681">
        <v>6500</v>
      </c>
      <c r="F5361" s="579" t="s">
        <v>11000</v>
      </c>
      <c r="G5361" s="580" t="s">
        <v>11001</v>
      </c>
      <c r="H5361" s="578" t="s">
        <v>4060</v>
      </c>
      <c r="I5361" s="578" t="s">
        <v>771</v>
      </c>
      <c r="J5361" s="883" t="s">
        <v>4060</v>
      </c>
      <c r="K5361" s="885" t="s">
        <v>10640</v>
      </c>
      <c r="L5361" s="762">
        <v>12</v>
      </c>
      <c r="M5361" s="886">
        <v>78000</v>
      </c>
      <c r="N5361" s="884" t="s">
        <v>10635</v>
      </c>
      <c r="O5361" s="265" t="s">
        <v>454</v>
      </c>
      <c r="P5361" s="444">
        <v>39000</v>
      </c>
      <c r="Q5361" s="121"/>
    </row>
    <row r="5362" spans="1:17" s="770" customFormat="1" ht="24">
      <c r="A5362" s="730" t="s">
        <v>18651</v>
      </c>
      <c r="B5362" s="693" t="s">
        <v>7471</v>
      </c>
      <c r="C5362" s="577" t="s">
        <v>73</v>
      </c>
      <c r="D5362" s="581" t="s">
        <v>18554</v>
      </c>
      <c r="E5362" s="479">
        <v>4000</v>
      </c>
      <c r="F5362" s="577" t="s">
        <v>11002</v>
      </c>
      <c r="G5362" s="580" t="s">
        <v>11003</v>
      </c>
      <c r="H5362" s="578" t="s">
        <v>11004</v>
      </c>
      <c r="I5362" s="578" t="s">
        <v>771</v>
      </c>
      <c r="J5362" s="883" t="s">
        <v>11004</v>
      </c>
      <c r="K5362" s="885" t="s">
        <v>10635</v>
      </c>
      <c r="L5362" s="762">
        <v>7.5</v>
      </c>
      <c r="M5362" s="886">
        <v>28000</v>
      </c>
      <c r="N5362" s="884" t="s">
        <v>10635</v>
      </c>
      <c r="O5362" s="265" t="s">
        <v>454</v>
      </c>
      <c r="P5362" s="444">
        <v>24000</v>
      </c>
      <c r="Q5362" s="121"/>
    </row>
    <row r="5363" spans="1:17" s="770" customFormat="1" ht="24">
      <c r="A5363" s="730" t="s">
        <v>18651</v>
      </c>
      <c r="B5363" s="693" t="s">
        <v>7471</v>
      </c>
      <c r="C5363" s="577" t="s">
        <v>73</v>
      </c>
      <c r="D5363" s="581" t="s">
        <v>18553</v>
      </c>
      <c r="E5363" s="479">
        <v>14000</v>
      </c>
      <c r="F5363" s="577" t="s">
        <v>11005</v>
      </c>
      <c r="G5363" s="580" t="s">
        <v>11006</v>
      </c>
      <c r="H5363" s="578" t="s">
        <v>1688</v>
      </c>
      <c r="I5363" s="578" t="s">
        <v>771</v>
      </c>
      <c r="J5363" s="883" t="s">
        <v>1688</v>
      </c>
      <c r="K5363" s="885" t="s">
        <v>10646</v>
      </c>
      <c r="L5363" s="762" t="s">
        <v>10641</v>
      </c>
      <c r="M5363" s="886">
        <v>168000</v>
      </c>
      <c r="N5363" s="884" t="s">
        <v>389</v>
      </c>
      <c r="O5363" s="265">
        <v>0</v>
      </c>
      <c r="P5363" s="444">
        <v>0</v>
      </c>
      <c r="Q5363" s="121"/>
    </row>
    <row r="5364" spans="1:17" s="770" customFormat="1" ht="24">
      <c r="A5364" s="730" t="s">
        <v>18651</v>
      </c>
      <c r="B5364" s="693" t="s">
        <v>7471</v>
      </c>
      <c r="C5364" s="577" t="s">
        <v>73</v>
      </c>
      <c r="D5364" s="581" t="s">
        <v>4114</v>
      </c>
      <c r="E5364" s="479">
        <v>4000</v>
      </c>
      <c r="F5364" s="577" t="s">
        <v>11007</v>
      </c>
      <c r="G5364" s="580" t="s">
        <v>11008</v>
      </c>
      <c r="H5364" s="578" t="s">
        <v>3683</v>
      </c>
      <c r="I5364" s="578" t="s">
        <v>687</v>
      </c>
      <c r="J5364" s="883" t="s">
        <v>3683</v>
      </c>
      <c r="K5364" s="885" t="s">
        <v>10640</v>
      </c>
      <c r="L5364" s="762">
        <v>12</v>
      </c>
      <c r="M5364" s="886">
        <v>48000</v>
      </c>
      <c r="N5364" s="884" t="s">
        <v>10635</v>
      </c>
      <c r="O5364" s="265" t="s">
        <v>454</v>
      </c>
      <c r="P5364" s="444">
        <v>24000</v>
      </c>
      <c r="Q5364" s="121"/>
    </row>
    <row r="5365" spans="1:17" s="770" customFormat="1">
      <c r="A5365" s="730" t="s">
        <v>18651</v>
      </c>
      <c r="B5365" s="693" t="s">
        <v>7471</v>
      </c>
      <c r="C5365" s="577" t="s">
        <v>73</v>
      </c>
      <c r="D5365" s="581" t="s">
        <v>4243</v>
      </c>
      <c r="E5365" s="479">
        <v>5500</v>
      </c>
      <c r="F5365" s="577" t="s">
        <v>11009</v>
      </c>
      <c r="G5365" s="580" t="s">
        <v>11010</v>
      </c>
      <c r="H5365" s="578" t="s">
        <v>4258</v>
      </c>
      <c r="I5365" s="578" t="s">
        <v>771</v>
      </c>
      <c r="J5365" s="883" t="s">
        <v>7059</v>
      </c>
      <c r="K5365" s="885" t="s">
        <v>10640</v>
      </c>
      <c r="L5365" s="762" t="s">
        <v>10641</v>
      </c>
      <c r="M5365" s="886">
        <v>66000</v>
      </c>
      <c r="N5365" s="884" t="s">
        <v>10635</v>
      </c>
      <c r="O5365" s="265" t="s">
        <v>454</v>
      </c>
      <c r="P5365" s="444">
        <v>33000</v>
      </c>
      <c r="Q5365" s="121"/>
    </row>
    <row r="5366" spans="1:17" s="770" customFormat="1" ht="36">
      <c r="A5366" s="730" t="s">
        <v>18651</v>
      </c>
      <c r="B5366" s="693" t="s">
        <v>7471</v>
      </c>
      <c r="C5366" s="577" t="s">
        <v>73</v>
      </c>
      <c r="D5366" s="581" t="s">
        <v>7209</v>
      </c>
      <c r="E5366" s="681">
        <v>3000</v>
      </c>
      <c r="F5366" s="579" t="s">
        <v>11011</v>
      </c>
      <c r="G5366" s="580" t="s">
        <v>11012</v>
      </c>
      <c r="H5366" s="578" t="s">
        <v>9071</v>
      </c>
      <c r="I5366" s="578" t="s">
        <v>4118</v>
      </c>
      <c r="J5366" s="883" t="s">
        <v>9071</v>
      </c>
      <c r="K5366" s="885" t="s">
        <v>10640</v>
      </c>
      <c r="L5366" s="762">
        <v>12</v>
      </c>
      <c r="M5366" s="886">
        <v>36000</v>
      </c>
      <c r="N5366" s="884" t="s">
        <v>10635</v>
      </c>
      <c r="O5366" s="265" t="s">
        <v>454</v>
      </c>
      <c r="P5366" s="444">
        <v>18000</v>
      </c>
      <c r="Q5366" s="121"/>
    </row>
    <row r="5367" spans="1:17" s="770" customFormat="1" ht="24">
      <c r="A5367" s="730" t="s">
        <v>18651</v>
      </c>
      <c r="B5367" s="693" t="s">
        <v>7471</v>
      </c>
      <c r="C5367" s="577" t="s">
        <v>73</v>
      </c>
      <c r="D5367" s="581" t="s">
        <v>5827</v>
      </c>
      <c r="E5367" s="479">
        <v>6500</v>
      </c>
      <c r="F5367" s="577" t="s">
        <v>11013</v>
      </c>
      <c r="G5367" s="580" t="s">
        <v>11014</v>
      </c>
      <c r="H5367" s="578" t="s">
        <v>4258</v>
      </c>
      <c r="I5367" s="578" t="s">
        <v>771</v>
      </c>
      <c r="J5367" s="883" t="s">
        <v>7059</v>
      </c>
      <c r="K5367" s="885" t="s">
        <v>10640</v>
      </c>
      <c r="L5367" s="762">
        <v>12</v>
      </c>
      <c r="M5367" s="886">
        <v>78000</v>
      </c>
      <c r="N5367" s="884" t="s">
        <v>10635</v>
      </c>
      <c r="O5367" s="265" t="s">
        <v>454</v>
      </c>
      <c r="P5367" s="444">
        <v>39000</v>
      </c>
      <c r="Q5367" s="121"/>
    </row>
    <row r="5368" spans="1:17" s="770" customFormat="1" ht="24">
      <c r="A5368" s="730" t="s">
        <v>18651</v>
      </c>
      <c r="B5368" s="693" t="s">
        <v>7471</v>
      </c>
      <c r="C5368" s="577" t="s">
        <v>73</v>
      </c>
      <c r="D5368" s="581" t="s">
        <v>18499</v>
      </c>
      <c r="E5368" s="681">
        <v>7000</v>
      </c>
      <c r="F5368" s="579" t="s">
        <v>11015</v>
      </c>
      <c r="G5368" s="580" t="s">
        <v>11016</v>
      </c>
      <c r="H5368" s="578" t="s">
        <v>4060</v>
      </c>
      <c r="I5368" s="578" t="s">
        <v>771</v>
      </c>
      <c r="J5368" s="883" t="s">
        <v>4060</v>
      </c>
      <c r="K5368" s="885" t="s">
        <v>10640</v>
      </c>
      <c r="L5368" s="762">
        <v>12</v>
      </c>
      <c r="M5368" s="886">
        <v>84000</v>
      </c>
      <c r="N5368" s="884" t="s">
        <v>10635</v>
      </c>
      <c r="O5368" s="265" t="s">
        <v>454</v>
      </c>
      <c r="P5368" s="444">
        <v>42000</v>
      </c>
      <c r="Q5368" s="121"/>
    </row>
    <row r="5369" spans="1:17" s="770" customFormat="1">
      <c r="A5369" s="730" t="s">
        <v>18651</v>
      </c>
      <c r="B5369" s="693" t="s">
        <v>7471</v>
      </c>
      <c r="C5369" s="577" t="s">
        <v>73</v>
      </c>
      <c r="D5369" s="581" t="s">
        <v>11019</v>
      </c>
      <c r="E5369" s="681">
        <v>1500</v>
      </c>
      <c r="F5369" s="579" t="s">
        <v>11017</v>
      </c>
      <c r="G5369" s="580" t="s">
        <v>11018</v>
      </c>
      <c r="H5369" s="578" t="s">
        <v>1031</v>
      </c>
      <c r="I5369" s="578" t="s">
        <v>687</v>
      </c>
      <c r="J5369" s="883" t="s">
        <v>11019</v>
      </c>
      <c r="K5369" s="885" t="s">
        <v>10640</v>
      </c>
      <c r="L5369" s="762" t="s">
        <v>10641</v>
      </c>
      <c r="M5369" s="886">
        <v>18000</v>
      </c>
      <c r="N5369" s="884" t="s">
        <v>10635</v>
      </c>
      <c r="O5369" s="265" t="s">
        <v>454</v>
      </c>
      <c r="P5369" s="444">
        <v>9000</v>
      </c>
      <c r="Q5369" s="121"/>
    </row>
    <row r="5370" spans="1:17" s="770" customFormat="1" ht="24">
      <c r="A5370" s="730" t="s">
        <v>18651</v>
      </c>
      <c r="B5370" s="693" t="s">
        <v>7471</v>
      </c>
      <c r="C5370" s="577" t="s">
        <v>73</v>
      </c>
      <c r="D5370" s="581" t="s">
        <v>18499</v>
      </c>
      <c r="E5370" s="479">
        <v>7000</v>
      </c>
      <c r="F5370" s="577" t="s">
        <v>11020</v>
      </c>
      <c r="G5370" s="580" t="s">
        <v>11021</v>
      </c>
      <c r="H5370" s="578" t="s">
        <v>4060</v>
      </c>
      <c r="I5370" s="578" t="s">
        <v>771</v>
      </c>
      <c r="J5370" s="883" t="s">
        <v>4060</v>
      </c>
      <c r="K5370" s="885" t="s">
        <v>10640</v>
      </c>
      <c r="L5370" s="762">
        <v>12</v>
      </c>
      <c r="M5370" s="886">
        <v>84000</v>
      </c>
      <c r="N5370" s="884" t="s">
        <v>10635</v>
      </c>
      <c r="O5370" s="265" t="s">
        <v>454</v>
      </c>
      <c r="P5370" s="444">
        <v>42000</v>
      </c>
      <c r="Q5370" s="121"/>
    </row>
    <row r="5371" spans="1:17" s="770" customFormat="1" ht="36">
      <c r="A5371" s="730" t="s">
        <v>18651</v>
      </c>
      <c r="B5371" s="693" t="s">
        <v>7471</v>
      </c>
      <c r="C5371" s="577" t="s">
        <v>73</v>
      </c>
      <c r="D5371" s="581" t="s">
        <v>18528</v>
      </c>
      <c r="E5371" s="743">
        <v>13000</v>
      </c>
      <c r="F5371" s="585" t="s">
        <v>11022</v>
      </c>
      <c r="G5371" s="581" t="s">
        <v>11023</v>
      </c>
      <c r="H5371" s="578" t="s">
        <v>1688</v>
      </c>
      <c r="I5371" s="578" t="s">
        <v>771</v>
      </c>
      <c r="J5371" s="883" t="s">
        <v>1688</v>
      </c>
      <c r="K5371" s="885" t="s">
        <v>10646</v>
      </c>
      <c r="L5371" s="762">
        <v>3.5</v>
      </c>
      <c r="M5371" s="886">
        <v>45500</v>
      </c>
      <c r="N5371" s="884" t="s">
        <v>389</v>
      </c>
      <c r="O5371" s="265" t="s">
        <v>4163</v>
      </c>
      <c r="P5371" s="444">
        <v>0</v>
      </c>
      <c r="Q5371" s="121"/>
    </row>
    <row r="5372" spans="1:17" s="770" customFormat="1" ht="24">
      <c r="A5372" s="730" t="s">
        <v>18651</v>
      </c>
      <c r="B5372" s="693" t="s">
        <v>7471</v>
      </c>
      <c r="C5372" s="577" t="s">
        <v>73</v>
      </c>
      <c r="D5372" s="581" t="s">
        <v>4114</v>
      </c>
      <c r="E5372" s="680">
        <v>4000</v>
      </c>
      <c r="F5372" s="585" t="s">
        <v>11024</v>
      </c>
      <c r="G5372" s="586" t="s">
        <v>11025</v>
      </c>
      <c r="H5372" s="578" t="s">
        <v>11026</v>
      </c>
      <c r="I5372" s="578" t="s">
        <v>802</v>
      </c>
      <c r="J5372" s="883" t="s">
        <v>802</v>
      </c>
      <c r="K5372" s="885" t="s">
        <v>10635</v>
      </c>
      <c r="L5372" s="266" t="s">
        <v>10647</v>
      </c>
      <c r="M5372" s="887">
        <v>36000</v>
      </c>
      <c r="N5372" s="884" t="s">
        <v>389</v>
      </c>
      <c r="O5372" s="265" t="s">
        <v>4163</v>
      </c>
      <c r="P5372" s="444">
        <v>0</v>
      </c>
      <c r="Q5372" s="121"/>
    </row>
    <row r="5373" spans="1:17" s="770" customFormat="1" ht="60">
      <c r="A5373" s="730" t="s">
        <v>18651</v>
      </c>
      <c r="B5373" s="693" t="s">
        <v>7471</v>
      </c>
      <c r="C5373" s="577" t="s">
        <v>73</v>
      </c>
      <c r="D5373" s="581" t="s">
        <v>18496</v>
      </c>
      <c r="E5373" s="681">
        <v>6000</v>
      </c>
      <c r="F5373" s="579" t="s">
        <v>11027</v>
      </c>
      <c r="G5373" s="580" t="s">
        <v>11028</v>
      </c>
      <c r="H5373" s="578" t="s">
        <v>10638</v>
      </c>
      <c r="I5373" s="578" t="s">
        <v>771</v>
      </c>
      <c r="J5373" s="883" t="s">
        <v>10639</v>
      </c>
      <c r="K5373" s="885" t="s">
        <v>10640</v>
      </c>
      <c r="L5373" s="762">
        <v>12</v>
      </c>
      <c r="M5373" s="886">
        <v>72000</v>
      </c>
      <c r="N5373" s="884" t="s">
        <v>10635</v>
      </c>
      <c r="O5373" s="265" t="s">
        <v>454</v>
      </c>
      <c r="P5373" s="444">
        <v>36000</v>
      </c>
      <c r="Q5373" s="121"/>
    </row>
    <row r="5374" spans="1:17" s="770" customFormat="1">
      <c r="A5374" s="730" t="s">
        <v>18651</v>
      </c>
      <c r="B5374" s="693" t="s">
        <v>7471</v>
      </c>
      <c r="C5374" s="577" t="s">
        <v>73</v>
      </c>
      <c r="D5374" s="581" t="s">
        <v>6500</v>
      </c>
      <c r="E5374" s="743">
        <v>7000</v>
      </c>
      <c r="F5374" s="585" t="s">
        <v>8004</v>
      </c>
      <c r="G5374" s="581" t="s">
        <v>11029</v>
      </c>
      <c r="H5374" s="578" t="s">
        <v>1688</v>
      </c>
      <c r="I5374" s="578" t="s">
        <v>771</v>
      </c>
      <c r="J5374" s="883" t="s">
        <v>1688</v>
      </c>
      <c r="K5374" s="885" t="s">
        <v>10646</v>
      </c>
      <c r="L5374" s="762" t="s">
        <v>455</v>
      </c>
      <c r="M5374" s="886">
        <v>7000</v>
      </c>
      <c r="N5374" s="884" t="s">
        <v>389</v>
      </c>
      <c r="O5374" s="265" t="s">
        <v>4163</v>
      </c>
      <c r="P5374" s="444">
        <v>0</v>
      </c>
      <c r="Q5374" s="121"/>
    </row>
    <row r="5375" spans="1:17" s="770" customFormat="1" ht="24">
      <c r="A5375" s="730" t="s">
        <v>18651</v>
      </c>
      <c r="B5375" s="693" t="s">
        <v>7471</v>
      </c>
      <c r="C5375" s="577" t="s">
        <v>73</v>
      </c>
      <c r="D5375" s="581" t="s">
        <v>18497</v>
      </c>
      <c r="E5375" s="681">
        <v>6500</v>
      </c>
      <c r="F5375" s="579" t="s">
        <v>11030</v>
      </c>
      <c r="G5375" s="580" t="s">
        <v>11031</v>
      </c>
      <c r="H5375" s="578" t="s">
        <v>1688</v>
      </c>
      <c r="I5375" s="578" t="s">
        <v>771</v>
      </c>
      <c r="J5375" s="883" t="s">
        <v>1688</v>
      </c>
      <c r="K5375" s="885" t="s">
        <v>10646</v>
      </c>
      <c r="L5375" s="762" t="s">
        <v>456</v>
      </c>
      <c r="M5375" s="886">
        <v>13000</v>
      </c>
      <c r="N5375" s="884" t="s">
        <v>10686</v>
      </c>
      <c r="O5375" s="265" t="s">
        <v>455</v>
      </c>
      <c r="P5375" s="444">
        <v>6500</v>
      </c>
      <c r="Q5375" s="121"/>
    </row>
    <row r="5376" spans="1:17" s="770" customFormat="1" ht="24">
      <c r="A5376" s="730" t="s">
        <v>18651</v>
      </c>
      <c r="B5376" s="693" t="s">
        <v>7471</v>
      </c>
      <c r="C5376" s="577" t="s">
        <v>73</v>
      </c>
      <c r="D5376" s="581" t="s">
        <v>18497</v>
      </c>
      <c r="E5376" s="680">
        <v>6000</v>
      </c>
      <c r="F5376" s="585" t="s">
        <v>11030</v>
      </c>
      <c r="G5376" s="586" t="s">
        <v>11031</v>
      </c>
      <c r="H5376" s="578" t="s">
        <v>1688</v>
      </c>
      <c r="I5376" s="578" t="s">
        <v>771</v>
      </c>
      <c r="J5376" s="883" t="s">
        <v>1688</v>
      </c>
      <c r="K5376" s="885" t="s">
        <v>10686</v>
      </c>
      <c r="L5376" s="762" t="s">
        <v>458</v>
      </c>
      <c r="M5376" s="886">
        <v>24000</v>
      </c>
      <c r="N5376" s="884" t="s">
        <v>389</v>
      </c>
      <c r="O5376" s="265" t="s">
        <v>4163</v>
      </c>
      <c r="P5376" s="444">
        <v>0</v>
      </c>
      <c r="Q5376" s="121"/>
    </row>
    <row r="5377" spans="1:17" s="770" customFormat="1" ht="60">
      <c r="A5377" s="730" t="s">
        <v>18651</v>
      </c>
      <c r="B5377" s="693" t="s">
        <v>7484</v>
      </c>
      <c r="C5377" s="577" t="s">
        <v>73</v>
      </c>
      <c r="D5377" s="581" t="s">
        <v>18509</v>
      </c>
      <c r="E5377" s="479">
        <v>6500</v>
      </c>
      <c r="F5377" s="579" t="s">
        <v>11032</v>
      </c>
      <c r="G5377" s="580" t="s">
        <v>11033</v>
      </c>
      <c r="H5377" s="578" t="s">
        <v>11034</v>
      </c>
      <c r="I5377" s="578" t="s">
        <v>771</v>
      </c>
      <c r="J5377" s="883" t="s">
        <v>10639</v>
      </c>
      <c r="K5377" s="885" t="s">
        <v>10686</v>
      </c>
      <c r="L5377" s="762" t="s">
        <v>454</v>
      </c>
      <c r="M5377" s="886">
        <v>39000</v>
      </c>
      <c r="N5377" s="884" t="s">
        <v>10635</v>
      </c>
      <c r="O5377" s="265" t="s">
        <v>454</v>
      </c>
      <c r="P5377" s="444">
        <v>39000</v>
      </c>
      <c r="Q5377" s="121"/>
    </row>
    <row r="5378" spans="1:17" s="770" customFormat="1" ht="24">
      <c r="A5378" s="730" t="s">
        <v>18651</v>
      </c>
      <c r="B5378" s="693" t="s">
        <v>7471</v>
      </c>
      <c r="C5378" s="577" t="s">
        <v>73</v>
      </c>
      <c r="D5378" s="581" t="s">
        <v>4114</v>
      </c>
      <c r="E5378" s="681">
        <v>3000</v>
      </c>
      <c r="F5378" s="579" t="s">
        <v>11035</v>
      </c>
      <c r="G5378" s="580" t="s">
        <v>11036</v>
      </c>
      <c r="H5378" s="578" t="s">
        <v>5592</v>
      </c>
      <c r="I5378" s="578" t="s">
        <v>4118</v>
      </c>
      <c r="J5378" s="883" t="s">
        <v>5592</v>
      </c>
      <c r="K5378" s="885" t="s">
        <v>10640</v>
      </c>
      <c r="L5378" s="762">
        <v>12</v>
      </c>
      <c r="M5378" s="886">
        <v>36000</v>
      </c>
      <c r="N5378" s="884" t="s">
        <v>10635</v>
      </c>
      <c r="O5378" s="265" t="s">
        <v>454</v>
      </c>
      <c r="P5378" s="444">
        <v>18000</v>
      </c>
      <c r="Q5378" s="121"/>
    </row>
    <row r="5379" spans="1:17" s="770" customFormat="1" ht="24">
      <c r="A5379" s="730" t="s">
        <v>18651</v>
      </c>
      <c r="B5379" s="693" t="s">
        <v>7471</v>
      </c>
      <c r="C5379" s="577" t="s">
        <v>73</v>
      </c>
      <c r="D5379" s="581" t="s">
        <v>6500</v>
      </c>
      <c r="E5379" s="743">
        <v>7000</v>
      </c>
      <c r="F5379" s="585" t="s">
        <v>11037</v>
      </c>
      <c r="G5379" s="581" t="s">
        <v>11038</v>
      </c>
      <c r="H5379" s="578" t="s">
        <v>1688</v>
      </c>
      <c r="I5379" s="578" t="s">
        <v>771</v>
      </c>
      <c r="J5379" s="883" t="s">
        <v>1688</v>
      </c>
      <c r="K5379" s="885" t="s">
        <v>10646</v>
      </c>
      <c r="L5379" s="762" t="s">
        <v>455</v>
      </c>
      <c r="M5379" s="886">
        <v>7000</v>
      </c>
      <c r="N5379" s="884" t="s">
        <v>389</v>
      </c>
      <c r="O5379" s="265" t="s">
        <v>4163</v>
      </c>
      <c r="P5379" s="444">
        <v>0</v>
      </c>
      <c r="Q5379" s="121"/>
    </row>
    <row r="5380" spans="1:17" s="770" customFormat="1" ht="24">
      <c r="A5380" s="730" t="s">
        <v>18651</v>
      </c>
      <c r="B5380" s="693" t="s">
        <v>7471</v>
      </c>
      <c r="C5380" s="577" t="s">
        <v>73</v>
      </c>
      <c r="D5380" s="581" t="s">
        <v>18564</v>
      </c>
      <c r="E5380" s="681">
        <v>7500</v>
      </c>
      <c r="F5380" s="579">
        <v>46740558</v>
      </c>
      <c r="G5380" s="580" t="s">
        <v>11039</v>
      </c>
      <c r="H5380" s="578" t="s">
        <v>1688</v>
      </c>
      <c r="I5380" s="578" t="s">
        <v>771</v>
      </c>
      <c r="J5380" s="883" t="s">
        <v>1688</v>
      </c>
      <c r="K5380" s="885" t="s">
        <v>389</v>
      </c>
      <c r="L5380" s="762" t="s">
        <v>4163</v>
      </c>
      <c r="M5380" s="886">
        <v>0</v>
      </c>
      <c r="N5380" s="884" t="s">
        <v>10635</v>
      </c>
      <c r="O5380" s="265" t="s">
        <v>458</v>
      </c>
      <c r="P5380" s="444">
        <v>30000</v>
      </c>
      <c r="Q5380" s="121"/>
    </row>
    <row r="5381" spans="1:17" s="770" customFormat="1" ht="24">
      <c r="A5381" s="730" t="s">
        <v>18651</v>
      </c>
      <c r="B5381" s="693" t="s">
        <v>7471</v>
      </c>
      <c r="C5381" s="577" t="s">
        <v>73</v>
      </c>
      <c r="D5381" s="581" t="s">
        <v>18497</v>
      </c>
      <c r="E5381" s="681">
        <v>7000</v>
      </c>
      <c r="F5381" s="579" t="s">
        <v>11040</v>
      </c>
      <c r="G5381" s="580" t="s">
        <v>11039</v>
      </c>
      <c r="H5381" s="578" t="s">
        <v>1688</v>
      </c>
      <c r="I5381" s="578" t="s">
        <v>771</v>
      </c>
      <c r="J5381" s="883" t="s">
        <v>1688</v>
      </c>
      <c r="K5381" s="885" t="s">
        <v>10646</v>
      </c>
      <c r="L5381" s="762" t="s">
        <v>456</v>
      </c>
      <c r="M5381" s="886">
        <v>14000</v>
      </c>
      <c r="N5381" s="884" t="s">
        <v>10686</v>
      </c>
      <c r="O5381" s="265" t="s">
        <v>456</v>
      </c>
      <c r="P5381" s="444">
        <v>14000</v>
      </c>
      <c r="Q5381" s="121"/>
    </row>
    <row r="5382" spans="1:17" s="770" customFormat="1" ht="24">
      <c r="A5382" s="730" t="s">
        <v>18651</v>
      </c>
      <c r="B5382" s="693" t="s">
        <v>7471</v>
      </c>
      <c r="C5382" s="579" t="s">
        <v>73</v>
      </c>
      <c r="D5382" s="581" t="s">
        <v>18497</v>
      </c>
      <c r="E5382" s="680">
        <v>6500</v>
      </c>
      <c r="F5382" s="591" t="s">
        <v>11040</v>
      </c>
      <c r="G5382" s="586" t="s">
        <v>11039</v>
      </c>
      <c r="H5382" s="578" t="s">
        <v>1688</v>
      </c>
      <c r="I5382" s="578" t="s">
        <v>771</v>
      </c>
      <c r="J5382" s="883" t="s">
        <v>1688</v>
      </c>
      <c r="K5382" s="885" t="s">
        <v>10640</v>
      </c>
      <c r="L5382" s="762" t="s">
        <v>11041</v>
      </c>
      <c r="M5382" s="886">
        <v>65000</v>
      </c>
      <c r="N5382" s="884" t="s">
        <v>389</v>
      </c>
      <c r="O5382" s="265" t="s">
        <v>4163</v>
      </c>
      <c r="P5382" s="444">
        <v>0</v>
      </c>
      <c r="Q5382" s="121"/>
    </row>
    <row r="5383" spans="1:17" s="770" customFormat="1" ht="24">
      <c r="A5383" s="730" t="s">
        <v>18651</v>
      </c>
      <c r="B5383" s="693" t="s">
        <v>7471</v>
      </c>
      <c r="C5383" s="579" t="s">
        <v>73</v>
      </c>
      <c r="D5383" s="581" t="s">
        <v>687</v>
      </c>
      <c r="E5383" s="479">
        <v>2000</v>
      </c>
      <c r="F5383" s="577" t="s">
        <v>11042</v>
      </c>
      <c r="G5383" s="580" t="s">
        <v>11043</v>
      </c>
      <c r="H5383" s="578" t="s">
        <v>3683</v>
      </c>
      <c r="I5383" s="578" t="s">
        <v>4658</v>
      </c>
      <c r="J5383" s="883" t="s">
        <v>3683</v>
      </c>
      <c r="K5383" s="885" t="s">
        <v>10640</v>
      </c>
      <c r="L5383" s="762">
        <v>12</v>
      </c>
      <c r="M5383" s="886">
        <v>24000</v>
      </c>
      <c r="N5383" s="884" t="s">
        <v>10635</v>
      </c>
      <c r="O5383" s="265" t="s">
        <v>454</v>
      </c>
      <c r="P5383" s="444">
        <v>12000</v>
      </c>
      <c r="Q5383" s="121"/>
    </row>
    <row r="5384" spans="1:17" s="770" customFormat="1" ht="24">
      <c r="A5384" s="730" t="s">
        <v>18651</v>
      </c>
      <c r="B5384" s="693" t="s">
        <v>7471</v>
      </c>
      <c r="C5384" s="579" t="s">
        <v>73</v>
      </c>
      <c r="D5384" s="581" t="s">
        <v>18564</v>
      </c>
      <c r="E5384" s="479">
        <v>7000</v>
      </c>
      <c r="F5384" s="579" t="s">
        <v>11044</v>
      </c>
      <c r="G5384" s="580" t="s">
        <v>11045</v>
      </c>
      <c r="H5384" s="578" t="s">
        <v>1688</v>
      </c>
      <c r="I5384" s="578" t="s">
        <v>771</v>
      </c>
      <c r="J5384" s="883" t="s">
        <v>1688</v>
      </c>
      <c r="K5384" s="885" t="s">
        <v>10646</v>
      </c>
      <c r="L5384" s="762">
        <v>1.3</v>
      </c>
      <c r="M5384" s="886">
        <v>9100</v>
      </c>
      <c r="N5384" s="884" t="s">
        <v>10635</v>
      </c>
      <c r="O5384" s="265" t="s">
        <v>454</v>
      </c>
      <c r="P5384" s="444">
        <v>42000</v>
      </c>
      <c r="Q5384" s="121"/>
    </row>
    <row r="5385" spans="1:17" s="770" customFormat="1" ht="24">
      <c r="A5385" s="730" t="s">
        <v>18651</v>
      </c>
      <c r="B5385" s="693" t="s">
        <v>7471</v>
      </c>
      <c r="C5385" s="579" t="s">
        <v>73</v>
      </c>
      <c r="D5385" s="581" t="s">
        <v>18497</v>
      </c>
      <c r="E5385" s="743">
        <v>6000</v>
      </c>
      <c r="F5385" s="585" t="s">
        <v>11044</v>
      </c>
      <c r="G5385" s="581" t="s">
        <v>11045</v>
      </c>
      <c r="H5385" s="578" t="s">
        <v>1688</v>
      </c>
      <c r="I5385" s="578" t="s">
        <v>771</v>
      </c>
      <c r="J5385" s="883" t="s">
        <v>1688</v>
      </c>
      <c r="K5385" s="885" t="s">
        <v>10646</v>
      </c>
      <c r="L5385" s="762">
        <v>3.5</v>
      </c>
      <c r="M5385" s="886">
        <v>21000</v>
      </c>
      <c r="N5385" s="884" t="s">
        <v>389</v>
      </c>
      <c r="O5385" s="265" t="s">
        <v>4163</v>
      </c>
      <c r="P5385" s="444">
        <v>0</v>
      </c>
      <c r="Q5385" s="121"/>
    </row>
    <row r="5386" spans="1:17" s="770" customFormat="1" ht="24">
      <c r="A5386" s="730" t="s">
        <v>18651</v>
      </c>
      <c r="B5386" s="693" t="s">
        <v>7471</v>
      </c>
      <c r="C5386" s="579" t="s">
        <v>73</v>
      </c>
      <c r="D5386" s="581" t="s">
        <v>7912</v>
      </c>
      <c r="E5386" s="743">
        <v>3000</v>
      </c>
      <c r="F5386" s="585" t="s">
        <v>11046</v>
      </c>
      <c r="G5386" s="581" t="s">
        <v>11047</v>
      </c>
      <c r="H5386" s="578" t="s">
        <v>3683</v>
      </c>
      <c r="I5386" s="578" t="s">
        <v>4658</v>
      </c>
      <c r="J5386" s="883" t="s">
        <v>771</v>
      </c>
      <c r="K5386" s="885" t="s">
        <v>10646</v>
      </c>
      <c r="L5386" s="266" t="s">
        <v>455</v>
      </c>
      <c r="M5386" s="887">
        <v>3000</v>
      </c>
      <c r="N5386" s="884" t="s">
        <v>389</v>
      </c>
      <c r="O5386" s="265" t="s">
        <v>4163</v>
      </c>
      <c r="P5386" s="444">
        <v>0</v>
      </c>
      <c r="Q5386" s="121"/>
    </row>
    <row r="5387" spans="1:17" s="770" customFormat="1" ht="24">
      <c r="A5387" s="730" t="s">
        <v>18651</v>
      </c>
      <c r="B5387" s="693" t="s">
        <v>7471</v>
      </c>
      <c r="C5387" s="579" t="s">
        <v>73</v>
      </c>
      <c r="D5387" s="581" t="s">
        <v>18509</v>
      </c>
      <c r="E5387" s="479">
        <v>6500</v>
      </c>
      <c r="F5387" s="579" t="s">
        <v>11048</v>
      </c>
      <c r="G5387" s="580" t="s">
        <v>11049</v>
      </c>
      <c r="H5387" s="578" t="s">
        <v>5663</v>
      </c>
      <c r="I5387" s="578" t="s">
        <v>771</v>
      </c>
      <c r="J5387" s="883" t="s">
        <v>7123</v>
      </c>
      <c r="K5387" s="885" t="s">
        <v>10686</v>
      </c>
      <c r="L5387" s="762" t="s">
        <v>454</v>
      </c>
      <c r="M5387" s="886">
        <v>39000</v>
      </c>
      <c r="N5387" s="884" t="s">
        <v>389</v>
      </c>
      <c r="O5387" s="265" t="s">
        <v>4163</v>
      </c>
      <c r="P5387" s="444">
        <v>0</v>
      </c>
      <c r="Q5387" s="121"/>
    </row>
    <row r="5388" spans="1:17" s="770" customFormat="1" ht="36">
      <c r="A5388" s="730" t="s">
        <v>18651</v>
      </c>
      <c r="B5388" s="693" t="s">
        <v>7471</v>
      </c>
      <c r="C5388" s="579" t="s">
        <v>73</v>
      </c>
      <c r="D5388" s="581" t="s">
        <v>7209</v>
      </c>
      <c r="E5388" s="479">
        <v>2000</v>
      </c>
      <c r="F5388" s="577" t="s">
        <v>11050</v>
      </c>
      <c r="G5388" s="580" t="s">
        <v>11051</v>
      </c>
      <c r="H5388" s="578" t="s">
        <v>11052</v>
      </c>
      <c r="I5388" s="578" t="s">
        <v>1031</v>
      </c>
      <c r="J5388" s="883" t="s">
        <v>11052</v>
      </c>
      <c r="K5388" s="885" t="s">
        <v>10640</v>
      </c>
      <c r="L5388" s="762" t="s">
        <v>10641</v>
      </c>
      <c r="M5388" s="886">
        <v>24000</v>
      </c>
      <c r="N5388" s="884" t="s">
        <v>10635</v>
      </c>
      <c r="O5388" s="265" t="s">
        <v>454</v>
      </c>
      <c r="P5388" s="444">
        <v>12000</v>
      </c>
      <c r="Q5388" s="121"/>
    </row>
    <row r="5389" spans="1:17" s="770" customFormat="1" ht="24">
      <c r="A5389" s="730" t="s">
        <v>18651</v>
      </c>
      <c r="B5389" s="693" t="s">
        <v>7471</v>
      </c>
      <c r="C5389" s="579" t="s">
        <v>73</v>
      </c>
      <c r="D5389" s="581" t="s">
        <v>18565</v>
      </c>
      <c r="E5389" s="479">
        <v>7000</v>
      </c>
      <c r="F5389" s="579" t="s">
        <v>11053</v>
      </c>
      <c r="G5389" s="580" t="s">
        <v>11054</v>
      </c>
      <c r="H5389" s="578" t="s">
        <v>4258</v>
      </c>
      <c r="I5389" s="578" t="s">
        <v>771</v>
      </c>
      <c r="J5389" s="883" t="s">
        <v>7059</v>
      </c>
      <c r="K5389" s="885" t="s">
        <v>10646</v>
      </c>
      <c r="L5389" s="762">
        <v>2.5</v>
      </c>
      <c r="M5389" s="886">
        <v>17500</v>
      </c>
      <c r="N5389" s="884" t="s">
        <v>10635</v>
      </c>
      <c r="O5389" s="265" t="s">
        <v>454</v>
      </c>
      <c r="P5389" s="444">
        <v>42000</v>
      </c>
      <c r="Q5389" s="121"/>
    </row>
    <row r="5390" spans="1:17" s="770" customFormat="1" ht="24">
      <c r="A5390" s="730" t="s">
        <v>18651</v>
      </c>
      <c r="B5390" s="693" t="s">
        <v>7471</v>
      </c>
      <c r="C5390" s="579" t="s">
        <v>73</v>
      </c>
      <c r="D5390" s="581" t="s">
        <v>11488</v>
      </c>
      <c r="E5390" s="743">
        <v>7000</v>
      </c>
      <c r="F5390" s="585" t="s">
        <v>11055</v>
      </c>
      <c r="G5390" s="581" t="s">
        <v>11056</v>
      </c>
      <c r="H5390" s="578" t="s">
        <v>1409</v>
      </c>
      <c r="I5390" s="578" t="s">
        <v>771</v>
      </c>
      <c r="J5390" s="883" t="s">
        <v>7315</v>
      </c>
      <c r="K5390" s="885" t="s">
        <v>10686</v>
      </c>
      <c r="L5390" s="266">
        <v>4.5</v>
      </c>
      <c r="M5390" s="887">
        <v>31500</v>
      </c>
      <c r="N5390" s="884" t="s">
        <v>389</v>
      </c>
      <c r="O5390" s="265" t="s">
        <v>4163</v>
      </c>
      <c r="P5390" s="444">
        <v>0</v>
      </c>
      <c r="Q5390" s="121"/>
    </row>
    <row r="5391" spans="1:17" s="770" customFormat="1" ht="24">
      <c r="A5391" s="730" t="s">
        <v>18651</v>
      </c>
      <c r="B5391" s="693" t="s">
        <v>7471</v>
      </c>
      <c r="C5391" s="579" t="s">
        <v>73</v>
      </c>
      <c r="D5391" s="581" t="s">
        <v>4114</v>
      </c>
      <c r="E5391" s="479">
        <v>3000</v>
      </c>
      <c r="F5391" s="577" t="s">
        <v>11057</v>
      </c>
      <c r="G5391" s="580" t="s">
        <v>11058</v>
      </c>
      <c r="H5391" s="578" t="s">
        <v>5592</v>
      </c>
      <c r="I5391" s="578" t="s">
        <v>4118</v>
      </c>
      <c r="J5391" s="883" t="s">
        <v>5592</v>
      </c>
      <c r="K5391" s="885" t="s">
        <v>10640</v>
      </c>
      <c r="L5391" s="762">
        <v>12</v>
      </c>
      <c r="M5391" s="886">
        <v>36000</v>
      </c>
      <c r="N5391" s="884" t="s">
        <v>10635</v>
      </c>
      <c r="O5391" s="265" t="s">
        <v>454</v>
      </c>
      <c r="P5391" s="444">
        <v>18000</v>
      </c>
      <c r="Q5391" s="121"/>
    </row>
    <row r="5392" spans="1:17" s="770" customFormat="1" ht="36">
      <c r="A5392" s="730" t="s">
        <v>18651</v>
      </c>
      <c r="B5392" s="693" t="s">
        <v>7471</v>
      </c>
      <c r="C5392" s="579" t="s">
        <v>73</v>
      </c>
      <c r="D5392" s="581" t="s">
        <v>4114</v>
      </c>
      <c r="E5392" s="681">
        <v>3500</v>
      </c>
      <c r="F5392" s="579" t="s">
        <v>11059</v>
      </c>
      <c r="G5392" s="580" t="s">
        <v>11060</v>
      </c>
      <c r="H5392" s="578" t="s">
        <v>4682</v>
      </c>
      <c r="I5392" s="578" t="s">
        <v>4401</v>
      </c>
      <c r="J5392" s="883" t="s">
        <v>4118</v>
      </c>
      <c r="K5392" s="885" t="s">
        <v>10640</v>
      </c>
      <c r="L5392" s="762" t="s">
        <v>10684</v>
      </c>
      <c r="M5392" s="886">
        <v>38500</v>
      </c>
      <c r="N5392" s="884" t="s">
        <v>10635</v>
      </c>
      <c r="O5392" s="265" t="s">
        <v>454</v>
      </c>
      <c r="P5392" s="444">
        <v>21000</v>
      </c>
      <c r="Q5392" s="121"/>
    </row>
    <row r="5393" spans="1:17" s="770" customFormat="1" ht="36">
      <c r="A5393" s="730" t="s">
        <v>18651</v>
      </c>
      <c r="B5393" s="693" t="s">
        <v>7471</v>
      </c>
      <c r="C5393" s="579" t="s">
        <v>73</v>
      </c>
      <c r="D5393" s="581" t="s">
        <v>4392</v>
      </c>
      <c r="E5393" s="479">
        <v>6000</v>
      </c>
      <c r="F5393" s="577" t="s">
        <v>11061</v>
      </c>
      <c r="G5393" s="580" t="s">
        <v>11062</v>
      </c>
      <c r="H5393" s="578" t="s">
        <v>8896</v>
      </c>
      <c r="I5393" s="578" t="s">
        <v>802</v>
      </c>
      <c r="J5393" s="883" t="s">
        <v>8896</v>
      </c>
      <c r="K5393" s="885" t="s">
        <v>10640</v>
      </c>
      <c r="L5393" s="762">
        <v>12</v>
      </c>
      <c r="M5393" s="886">
        <v>72000</v>
      </c>
      <c r="N5393" s="884" t="s">
        <v>10635</v>
      </c>
      <c r="O5393" s="265" t="s">
        <v>454</v>
      </c>
      <c r="P5393" s="444">
        <v>36000</v>
      </c>
      <c r="Q5393" s="121"/>
    </row>
    <row r="5394" spans="1:17" s="770" customFormat="1" ht="60">
      <c r="A5394" s="730" t="s">
        <v>18651</v>
      </c>
      <c r="B5394" s="693" t="s">
        <v>7471</v>
      </c>
      <c r="C5394" s="579" t="s">
        <v>73</v>
      </c>
      <c r="D5394" s="581" t="s">
        <v>18566</v>
      </c>
      <c r="E5394" s="479">
        <v>7500</v>
      </c>
      <c r="F5394" s="577" t="s">
        <v>11063</v>
      </c>
      <c r="G5394" s="580" t="s">
        <v>11064</v>
      </c>
      <c r="H5394" s="578" t="s">
        <v>10638</v>
      </c>
      <c r="I5394" s="578" t="s">
        <v>771</v>
      </c>
      <c r="J5394" s="883" t="s">
        <v>10639</v>
      </c>
      <c r="K5394" s="885" t="s">
        <v>10640</v>
      </c>
      <c r="L5394" s="762">
        <v>12</v>
      </c>
      <c r="M5394" s="886">
        <v>90000</v>
      </c>
      <c r="N5394" s="884" t="s">
        <v>10635</v>
      </c>
      <c r="O5394" s="265" t="s">
        <v>454</v>
      </c>
      <c r="P5394" s="444">
        <v>45000</v>
      </c>
      <c r="Q5394" s="121"/>
    </row>
    <row r="5395" spans="1:17" s="770" customFormat="1" ht="36">
      <c r="A5395" s="730" t="s">
        <v>18651</v>
      </c>
      <c r="B5395" s="693" t="s">
        <v>7471</v>
      </c>
      <c r="C5395" s="579" t="s">
        <v>73</v>
      </c>
      <c r="D5395" s="581" t="s">
        <v>18510</v>
      </c>
      <c r="E5395" s="479">
        <v>2000</v>
      </c>
      <c r="F5395" s="577" t="s">
        <v>11065</v>
      </c>
      <c r="G5395" s="580" t="s">
        <v>11066</v>
      </c>
      <c r="H5395" s="578" t="s">
        <v>10698</v>
      </c>
      <c r="I5395" s="578" t="s">
        <v>802</v>
      </c>
      <c r="J5395" s="883" t="s">
        <v>11067</v>
      </c>
      <c r="K5395" s="885" t="s">
        <v>10640</v>
      </c>
      <c r="L5395" s="762">
        <v>12</v>
      </c>
      <c r="M5395" s="886">
        <v>24000</v>
      </c>
      <c r="N5395" s="884" t="s">
        <v>10635</v>
      </c>
      <c r="O5395" s="265" t="s">
        <v>454</v>
      </c>
      <c r="P5395" s="444">
        <v>12000</v>
      </c>
      <c r="Q5395" s="121"/>
    </row>
    <row r="5396" spans="1:17" s="770" customFormat="1" ht="24">
      <c r="A5396" s="730" t="s">
        <v>18651</v>
      </c>
      <c r="B5396" s="693" t="s">
        <v>7471</v>
      </c>
      <c r="C5396" s="579" t="s">
        <v>73</v>
      </c>
      <c r="D5396" s="581" t="s">
        <v>6500</v>
      </c>
      <c r="E5396" s="681">
        <v>6500</v>
      </c>
      <c r="F5396" s="579" t="s">
        <v>11068</v>
      </c>
      <c r="G5396" s="580" t="s">
        <v>11069</v>
      </c>
      <c r="H5396" s="578" t="s">
        <v>1688</v>
      </c>
      <c r="I5396" s="578" t="s">
        <v>771</v>
      </c>
      <c r="J5396" s="883" t="s">
        <v>1688</v>
      </c>
      <c r="K5396" s="885" t="s">
        <v>10646</v>
      </c>
      <c r="L5396" s="762" t="s">
        <v>455</v>
      </c>
      <c r="M5396" s="886">
        <v>6500</v>
      </c>
      <c r="N5396" s="884" t="s">
        <v>10635</v>
      </c>
      <c r="O5396" s="265" t="s">
        <v>454</v>
      </c>
      <c r="P5396" s="444">
        <v>39000</v>
      </c>
      <c r="Q5396" s="121"/>
    </row>
    <row r="5397" spans="1:17" s="770" customFormat="1" ht="24">
      <c r="A5397" s="730" t="s">
        <v>18651</v>
      </c>
      <c r="B5397" s="693" t="s">
        <v>7471</v>
      </c>
      <c r="C5397" s="579" t="s">
        <v>73</v>
      </c>
      <c r="D5397" s="581" t="s">
        <v>17845</v>
      </c>
      <c r="E5397" s="743">
        <v>6000</v>
      </c>
      <c r="F5397" s="585" t="s">
        <v>11070</v>
      </c>
      <c r="G5397" s="581" t="s">
        <v>11071</v>
      </c>
      <c r="H5397" s="578" t="s">
        <v>1415</v>
      </c>
      <c r="I5397" s="578" t="s">
        <v>771</v>
      </c>
      <c r="J5397" s="883" t="s">
        <v>1688</v>
      </c>
      <c r="K5397" s="885" t="s">
        <v>10686</v>
      </c>
      <c r="L5397" s="762">
        <v>5.5</v>
      </c>
      <c r="M5397" s="886">
        <v>33000</v>
      </c>
      <c r="N5397" s="884" t="s">
        <v>389</v>
      </c>
      <c r="O5397" s="265" t="s">
        <v>4163</v>
      </c>
      <c r="P5397" s="444">
        <v>0</v>
      </c>
      <c r="Q5397" s="121"/>
    </row>
    <row r="5398" spans="1:17" s="770" customFormat="1" ht="36">
      <c r="A5398" s="730" t="s">
        <v>18651</v>
      </c>
      <c r="B5398" s="693" t="s">
        <v>7471</v>
      </c>
      <c r="C5398" s="579" t="s">
        <v>73</v>
      </c>
      <c r="D5398" s="581" t="s">
        <v>18567</v>
      </c>
      <c r="E5398" s="681">
        <v>8000</v>
      </c>
      <c r="F5398" s="579" t="s">
        <v>11072</v>
      </c>
      <c r="G5398" s="580" t="s">
        <v>11073</v>
      </c>
      <c r="H5398" s="578" t="s">
        <v>10698</v>
      </c>
      <c r="I5398" s="578" t="s">
        <v>771</v>
      </c>
      <c r="J5398" s="883" t="s">
        <v>10698</v>
      </c>
      <c r="K5398" s="885" t="s">
        <v>10640</v>
      </c>
      <c r="L5398" s="762">
        <v>12</v>
      </c>
      <c r="M5398" s="886">
        <v>96000</v>
      </c>
      <c r="N5398" s="884" t="s">
        <v>10635</v>
      </c>
      <c r="O5398" s="265" t="s">
        <v>454</v>
      </c>
      <c r="P5398" s="444">
        <v>48000</v>
      </c>
      <c r="Q5398" s="121"/>
    </row>
    <row r="5399" spans="1:17" s="770" customFormat="1" ht="24">
      <c r="A5399" s="730" t="s">
        <v>18651</v>
      </c>
      <c r="B5399" s="693" t="s">
        <v>7471</v>
      </c>
      <c r="C5399" s="579" t="s">
        <v>73</v>
      </c>
      <c r="D5399" s="581" t="s">
        <v>7912</v>
      </c>
      <c r="E5399" s="681">
        <v>3000</v>
      </c>
      <c r="F5399" s="579" t="s">
        <v>11074</v>
      </c>
      <c r="G5399" s="580" t="s">
        <v>11075</v>
      </c>
      <c r="H5399" s="578" t="s">
        <v>11076</v>
      </c>
      <c r="I5399" s="578" t="s">
        <v>1031</v>
      </c>
      <c r="J5399" s="883" t="s">
        <v>11077</v>
      </c>
      <c r="K5399" s="885" t="s">
        <v>10640</v>
      </c>
      <c r="L5399" s="762">
        <v>12</v>
      </c>
      <c r="M5399" s="886">
        <v>36000</v>
      </c>
      <c r="N5399" s="884" t="s">
        <v>10635</v>
      </c>
      <c r="O5399" s="265" t="s">
        <v>454</v>
      </c>
      <c r="P5399" s="444">
        <v>18000</v>
      </c>
      <c r="Q5399" s="121"/>
    </row>
    <row r="5400" spans="1:17" s="770" customFormat="1" ht="36">
      <c r="A5400" s="730" t="s">
        <v>18651</v>
      </c>
      <c r="B5400" s="693" t="s">
        <v>7471</v>
      </c>
      <c r="C5400" s="579" t="s">
        <v>73</v>
      </c>
      <c r="D5400" s="581" t="s">
        <v>18496</v>
      </c>
      <c r="E5400" s="479">
        <v>6500</v>
      </c>
      <c r="F5400" s="577" t="s">
        <v>11078</v>
      </c>
      <c r="G5400" s="580" t="s">
        <v>11079</v>
      </c>
      <c r="H5400" s="578" t="s">
        <v>10698</v>
      </c>
      <c r="I5400" s="578" t="s">
        <v>771</v>
      </c>
      <c r="J5400" s="883" t="s">
        <v>10698</v>
      </c>
      <c r="K5400" s="885" t="s">
        <v>10640</v>
      </c>
      <c r="L5400" s="762">
        <v>12</v>
      </c>
      <c r="M5400" s="886">
        <v>78000</v>
      </c>
      <c r="N5400" s="884" t="s">
        <v>10635</v>
      </c>
      <c r="O5400" s="265" t="s">
        <v>454</v>
      </c>
      <c r="P5400" s="444">
        <v>39000</v>
      </c>
      <c r="Q5400" s="121"/>
    </row>
    <row r="5401" spans="1:17" s="770" customFormat="1" ht="24">
      <c r="A5401" s="730" t="s">
        <v>18651</v>
      </c>
      <c r="B5401" s="693" t="s">
        <v>7471</v>
      </c>
      <c r="C5401" s="579" t="s">
        <v>73</v>
      </c>
      <c r="D5401" s="581" t="s">
        <v>18568</v>
      </c>
      <c r="E5401" s="681">
        <v>3500</v>
      </c>
      <c r="F5401" s="579" t="s">
        <v>11080</v>
      </c>
      <c r="G5401" s="580" t="s">
        <v>11081</v>
      </c>
      <c r="H5401" s="578" t="s">
        <v>2759</v>
      </c>
      <c r="I5401" s="578" t="s">
        <v>4118</v>
      </c>
      <c r="J5401" s="883" t="s">
        <v>2759</v>
      </c>
      <c r="K5401" s="885" t="s">
        <v>10640</v>
      </c>
      <c r="L5401" s="762">
        <v>12</v>
      </c>
      <c r="M5401" s="886">
        <v>42000</v>
      </c>
      <c r="N5401" s="884" t="s">
        <v>10635</v>
      </c>
      <c r="O5401" s="265" t="s">
        <v>454</v>
      </c>
      <c r="P5401" s="444">
        <v>21000</v>
      </c>
      <c r="Q5401" s="121"/>
    </row>
    <row r="5402" spans="1:17" s="770" customFormat="1" ht="24">
      <c r="A5402" s="730" t="s">
        <v>18651</v>
      </c>
      <c r="B5402" s="693" t="s">
        <v>7471</v>
      </c>
      <c r="C5402" s="579" t="s">
        <v>73</v>
      </c>
      <c r="D5402" s="581" t="s">
        <v>10382</v>
      </c>
      <c r="E5402" s="478">
        <v>4000</v>
      </c>
      <c r="F5402" s="585" t="s">
        <v>11082</v>
      </c>
      <c r="G5402" s="586" t="s">
        <v>11083</v>
      </c>
      <c r="H5402" s="578" t="s">
        <v>1880</v>
      </c>
      <c r="I5402" s="578" t="s">
        <v>802</v>
      </c>
      <c r="J5402" s="883" t="s">
        <v>802</v>
      </c>
      <c r="K5402" s="885" t="s">
        <v>10686</v>
      </c>
      <c r="L5402" s="266" t="s">
        <v>458</v>
      </c>
      <c r="M5402" s="887">
        <v>16000</v>
      </c>
      <c r="N5402" s="884" t="s">
        <v>389</v>
      </c>
      <c r="O5402" s="265" t="s">
        <v>4163</v>
      </c>
      <c r="P5402" s="444">
        <v>0</v>
      </c>
      <c r="Q5402" s="121"/>
    </row>
    <row r="5403" spans="1:17" s="770" customFormat="1" ht="24">
      <c r="A5403" s="730" t="s">
        <v>18651</v>
      </c>
      <c r="B5403" s="693" t="s">
        <v>7471</v>
      </c>
      <c r="C5403" s="579" t="s">
        <v>73</v>
      </c>
      <c r="D5403" s="581" t="s">
        <v>18569</v>
      </c>
      <c r="E5403" s="479">
        <v>11000</v>
      </c>
      <c r="F5403" s="577" t="s">
        <v>11084</v>
      </c>
      <c r="G5403" s="580" t="s">
        <v>11085</v>
      </c>
      <c r="H5403" s="578" t="s">
        <v>10867</v>
      </c>
      <c r="I5403" s="578" t="s">
        <v>771</v>
      </c>
      <c r="J5403" s="883" t="s">
        <v>11086</v>
      </c>
      <c r="K5403" s="885" t="s">
        <v>10646</v>
      </c>
      <c r="L5403" s="762" t="s">
        <v>11041</v>
      </c>
      <c r="M5403" s="886">
        <v>110000</v>
      </c>
      <c r="N5403" s="884" t="s">
        <v>10646</v>
      </c>
      <c r="O5403" s="265" t="s">
        <v>454</v>
      </c>
      <c r="P5403" s="444">
        <v>66000</v>
      </c>
      <c r="Q5403" s="121"/>
    </row>
    <row r="5404" spans="1:17" s="770" customFormat="1" ht="24">
      <c r="A5404" s="730" t="s">
        <v>18651</v>
      </c>
      <c r="B5404" s="693" t="s">
        <v>7471</v>
      </c>
      <c r="C5404" s="579" t="s">
        <v>73</v>
      </c>
      <c r="D5404" s="581" t="s">
        <v>18570</v>
      </c>
      <c r="E5404" s="743">
        <v>6500</v>
      </c>
      <c r="F5404" s="585" t="s">
        <v>11084</v>
      </c>
      <c r="G5404" s="581" t="s">
        <v>11085</v>
      </c>
      <c r="H5404" s="578" t="s">
        <v>10867</v>
      </c>
      <c r="I5404" s="578" t="s">
        <v>771</v>
      </c>
      <c r="J5404" s="883" t="s">
        <v>11086</v>
      </c>
      <c r="K5404" s="885" t="s">
        <v>10646</v>
      </c>
      <c r="L5404" s="762" t="s">
        <v>456</v>
      </c>
      <c r="M5404" s="886">
        <v>13000</v>
      </c>
      <c r="N5404" s="884" t="s">
        <v>389</v>
      </c>
      <c r="O5404" s="265" t="s">
        <v>4163</v>
      </c>
      <c r="P5404" s="444">
        <v>0</v>
      </c>
      <c r="Q5404" s="121"/>
    </row>
    <row r="5405" spans="1:17" s="770" customFormat="1" ht="24">
      <c r="A5405" s="730" t="s">
        <v>18651</v>
      </c>
      <c r="B5405" s="693" t="s">
        <v>7471</v>
      </c>
      <c r="C5405" s="579" t="s">
        <v>73</v>
      </c>
      <c r="D5405" s="581" t="s">
        <v>4114</v>
      </c>
      <c r="E5405" s="479">
        <v>3500</v>
      </c>
      <c r="F5405" s="577" t="s">
        <v>11087</v>
      </c>
      <c r="G5405" s="580" t="s">
        <v>11088</v>
      </c>
      <c r="H5405" s="578" t="s">
        <v>5592</v>
      </c>
      <c r="I5405" s="578" t="s">
        <v>4118</v>
      </c>
      <c r="J5405" s="883" t="s">
        <v>5592</v>
      </c>
      <c r="K5405" s="885" t="s">
        <v>10640</v>
      </c>
      <c r="L5405" s="762">
        <v>12</v>
      </c>
      <c r="M5405" s="886">
        <v>42000</v>
      </c>
      <c r="N5405" s="884" t="s">
        <v>10635</v>
      </c>
      <c r="O5405" s="265" t="s">
        <v>454</v>
      </c>
      <c r="P5405" s="444">
        <v>21000</v>
      </c>
      <c r="Q5405" s="121"/>
    </row>
    <row r="5406" spans="1:17" s="770" customFormat="1" ht="24">
      <c r="A5406" s="730" t="s">
        <v>18651</v>
      </c>
      <c r="B5406" s="693" t="s">
        <v>7471</v>
      </c>
      <c r="C5406" s="579" t="s">
        <v>73</v>
      </c>
      <c r="D5406" s="581" t="s">
        <v>18535</v>
      </c>
      <c r="E5406" s="743">
        <v>8000</v>
      </c>
      <c r="F5406" s="585" t="s">
        <v>11089</v>
      </c>
      <c r="G5406" s="581" t="s">
        <v>11090</v>
      </c>
      <c r="H5406" s="578" t="s">
        <v>10638</v>
      </c>
      <c r="I5406" s="578" t="s">
        <v>771</v>
      </c>
      <c r="J5406" s="883" t="s">
        <v>4060</v>
      </c>
      <c r="K5406" s="885" t="s">
        <v>10686</v>
      </c>
      <c r="L5406" s="266" t="s">
        <v>458</v>
      </c>
      <c r="M5406" s="887">
        <v>32000</v>
      </c>
      <c r="N5406" s="884" t="s">
        <v>389</v>
      </c>
      <c r="O5406" s="265" t="s">
        <v>4163</v>
      </c>
      <c r="P5406" s="444">
        <v>0</v>
      </c>
      <c r="Q5406" s="121"/>
    </row>
    <row r="5407" spans="1:17" s="770" customFormat="1" ht="48">
      <c r="A5407" s="730" t="s">
        <v>18651</v>
      </c>
      <c r="B5407" s="693" t="s">
        <v>7471</v>
      </c>
      <c r="C5407" s="579" t="s">
        <v>73</v>
      </c>
      <c r="D5407" s="581" t="s">
        <v>18571</v>
      </c>
      <c r="E5407" s="681">
        <v>2500</v>
      </c>
      <c r="F5407" s="579" t="s">
        <v>11091</v>
      </c>
      <c r="G5407" s="580" t="s">
        <v>11092</v>
      </c>
      <c r="H5407" s="578" t="s">
        <v>11093</v>
      </c>
      <c r="I5407" s="578" t="s">
        <v>802</v>
      </c>
      <c r="J5407" s="883" t="s">
        <v>11093</v>
      </c>
      <c r="K5407" s="885" t="s">
        <v>10640</v>
      </c>
      <c r="L5407" s="762">
        <v>12</v>
      </c>
      <c r="M5407" s="886">
        <v>30000</v>
      </c>
      <c r="N5407" s="884" t="s">
        <v>10635</v>
      </c>
      <c r="O5407" s="265" t="s">
        <v>454</v>
      </c>
      <c r="P5407" s="444">
        <v>15000</v>
      </c>
      <c r="Q5407" s="121"/>
    </row>
    <row r="5408" spans="1:17" s="770" customFormat="1" ht="24">
      <c r="A5408" s="730" t="s">
        <v>18651</v>
      </c>
      <c r="B5408" s="693" t="s">
        <v>7471</v>
      </c>
      <c r="C5408" s="579" t="s">
        <v>73</v>
      </c>
      <c r="D5408" s="581" t="s">
        <v>11019</v>
      </c>
      <c r="E5408" s="681">
        <v>1500</v>
      </c>
      <c r="F5408" s="579" t="s">
        <v>11094</v>
      </c>
      <c r="G5408" s="580" t="s">
        <v>11095</v>
      </c>
      <c r="H5408" s="578" t="s">
        <v>3683</v>
      </c>
      <c r="I5408" s="578" t="s">
        <v>4658</v>
      </c>
      <c r="J5408" s="883" t="s">
        <v>3683</v>
      </c>
      <c r="K5408" s="885" t="s">
        <v>10640</v>
      </c>
      <c r="L5408" s="762">
        <v>12</v>
      </c>
      <c r="M5408" s="886">
        <v>18000</v>
      </c>
      <c r="N5408" s="884" t="s">
        <v>10635</v>
      </c>
      <c r="O5408" s="265" t="s">
        <v>454</v>
      </c>
      <c r="P5408" s="444">
        <v>9000</v>
      </c>
      <c r="Q5408" s="121"/>
    </row>
    <row r="5409" spans="1:17" s="770" customFormat="1" ht="24">
      <c r="A5409" s="730" t="s">
        <v>18651</v>
      </c>
      <c r="B5409" s="693" t="s">
        <v>7471</v>
      </c>
      <c r="C5409" s="579" t="s">
        <v>73</v>
      </c>
      <c r="D5409" s="581" t="s">
        <v>11019</v>
      </c>
      <c r="E5409" s="681">
        <v>1500</v>
      </c>
      <c r="F5409" s="579" t="s">
        <v>11096</v>
      </c>
      <c r="G5409" s="580" t="s">
        <v>11097</v>
      </c>
      <c r="H5409" s="578" t="s">
        <v>3683</v>
      </c>
      <c r="I5409" s="578" t="s">
        <v>4658</v>
      </c>
      <c r="J5409" s="883" t="s">
        <v>3683</v>
      </c>
      <c r="K5409" s="885" t="s">
        <v>10640</v>
      </c>
      <c r="L5409" s="762">
        <v>12</v>
      </c>
      <c r="M5409" s="886">
        <v>18000</v>
      </c>
      <c r="N5409" s="884" t="s">
        <v>10635</v>
      </c>
      <c r="O5409" s="265" t="s">
        <v>454</v>
      </c>
      <c r="P5409" s="444">
        <v>9000</v>
      </c>
      <c r="Q5409" s="121"/>
    </row>
    <row r="5410" spans="1:17" s="770" customFormat="1" ht="36">
      <c r="A5410" s="730" t="s">
        <v>18651</v>
      </c>
      <c r="B5410" s="693" t="s">
        <v>7471</v>
      </c>
      <c r="C5410" s="579" t="s">
        <v>73</v>
      </c>
      <c r="D5410" s="581" t="s">
        <v>9335</v>
      </c>
      <c r="E5410" s="681">
        <v>2000</v>
      </c>
      <c r="F5410" s="579" t="s">
        <v>11098</v>
      </c>
      <c r="G5410" s="580" t="s">
        <v>11099</v>
      </c>
      <c r="H5410" s="578" t="s">
        <v>11100</v>
      </c>
      <c r="I5410" s="578" t="s">
        <v>4401</v>
      </c>
      <c r="J5410" s="883" t="s">
        <v>7123</v>
      </c>
      <c r="K5410" s="885" t="s">
        <v>10640</v>
      </c>
      <c r="L5410" s="762" t="s">
        <v>10684</v>
      </c>
      <c r="M5410" s="886">
        <v>22000</v>
      </c>
      <c r="N5410" s="884" t="s">
        <v>10635</v>
      </c>
      <c r="O5410" s="265" t="s">
        <v>454</v>
      </c>
      <c r="P5410" s="444">
        <v>12000</v>
      </c>
      <c r="Q5410" s="121"/>
    </row>
    <row r="5411" spans="1:17" s="770" customFormat="1" ht="36">
      <c r="A5411" s="730" t="s">
        <v>18651</v>
      </c>
      <c r="B5411" s="693" t="s">
        <v>7471</v>
      </c>
      <c r="C5411" s="579" t="s">
        <v>73</v>
      </c>
      <c r="D5411" s="581" t="s">
        <v>1068</v>
      </c>
      <c r="E5411" s="743">
        <v>6000</v>
      </c>
      <c r="F5411" s="585" t="s">
        <v>11101</v>
      </c>
      <c r="G5411" s="581" t="s">
        <v>11102</v>
      </c>
      <c r="H5411" s="578" t="s">
        <v>11103</v>
      </c>
      <c r="I5411" s="578" t="s">
        <v>771</v>
      </c>
      <c r="J5411" s="883" t="s">
        <v>771</v>
      </c>
      <c r="K5411" s="885" t="s">
        <v>10646</v>
      </c>
      <c r="L5411" s="266">
        <v>2.5</v>
      </c>
      <c r="M5411" s="887">
        <v>15000</v>
      </c>
      <c r="N5411" s="884" t="s">
        <v>389</v>
      </c>
      <c r="O5411" s="265" t="s">
        <v>4163</v>
      </c>
      <c r="P5411" s="444">
        <v>0</v>
      </c>
      <c r="Q5411" s="121"/>
    </row>
    <row r="5412" spans="1:17" s="770" customFormat="1" ht="24">
      <c r="A5412" s="730" t="s">
        <v>18651</v>
      </c>
      <c r="B5412" s="693" t="s">
        <v>7471</v>
      </c>
      <c r="C5412" s="579" t="s">
        <v>73</v>
      </c>
      <c r="D5412" s="581" t="s">
        <v>18572</v>
      </c>
      <c r="E5412" s="743">
        <v>5000</v>
      </c>
      <c r="F5412" s="585" t="s">
        <v>11104</v>
      </c>
      <c r="G5412" s="581" t="s">
        <v>11105</v>
      </c>
      <c r="H5412" s="578" t="s">
        <v>5473</v>
      </c>
      <c r="I5412" s="578" t="s">
        <v>802</v>
      </c>
      <c r="J5412" s="883" t="s">
        <v>802</v>
      </c>
      <c r="K5412" s="885" t="s">
        <v>10646</v>
      </c>
      <c r="L5412" s="266" t="s">
        <v>456</v>
      </c>
      <c r="M5412" s="887">
        <v>10000</v>
      </c>
      <c r="N5412" s="884" t="s">
        <v>389</v>
      </c>
      <c r="O5412" s="265" t="s">
        <v>4163</v>
      </c>
      <c r="P5412" s="444">
        <v>0</v>
      </c>
      <c r="Q5412" s="121"/>
    </row>
    <row r="5413" spans="1:17" s="770" customFormat="1" ht="60">
      <c r="A5413" s="730" t="s">
        <v>18651</v>
      </c>
      <c r="B5413" s="693" t="s">
        <v>7471</v>
      </c>
      <c r="C5413" s="579" t="s">
        <v>73</v>
      </c>
      <c r="D5413" s="581" t="s">
        <v>18573</v>
      </c>
      <c r="E5413" s="479">
        <v>8000</v>
      </c>
      <c r="F5413" s="577" t="s">
        <v>11106</v>
      </c>
      <c r="G5413" s="580" t="s">
        <v>11107</v>
      </c>
      <c r="H5413" s="578" t="s">
        <v>10638</v>
      </c>
      <c r="I5413" s="578" t="s">
        <v>771</v>
      </c>
      <c r="J5413" s="883" t="s">
        <v>10639</v>
      </c>
      <c r="K5413" s="885" t="s">
        <v>10640</v>
      </c>
      <c r="L5413" s="762">
        <v>12</v>
      </c>
      <c r="M5413" s="886">
        <v>96000</v>
      </c>
      <c r="N5413" s="884" t="s">
        <v>10635</v>
      </c>
      <c r="O5413" s="265" t="s">
        <v>454</v>
      </c>
      <c r="P5413" s="444">
        <v>48000</v>
      </c>
      <c r="Q5413" s="121"/>
    </row>
    <row r="5414" spans="1:17" s="770" customFormat="1" ht="24">
      <c r="A5414" s="730" t="s">
        <v>18651</v>
      </c>
      <c r="B5414" s="693" t="s">
        <v>7471</v>
      </c>
      <c r="C5414" s="579" t="s">
        <v>73</v>
      </c>
      <c r="D5414" s="581" t="s">
        <v>4114</v>
      </c>
      <c r="E5414" s="479">
        <v>4000</v>
      </c>
      <c r="F5414" s="577" t="s">
        <v>11108</v>
      </c>
      <c r="G5414" s="580" t="s">
        <v>11109</v>
      </c>
      <c r="H5414" s="578" t="s">
        <v>5592</v>
      </c>
      <c r="I5414" s="578" t="s">
        <v>4118</v>
      </c>
      <c r="J5414" s="883" t="s">
        <v>5592</v>
      </c>
      <c r="K5414" s="885" t="s">
        <v>10640</v>
      </c>
      <c r="L5414" s="762">
        <v>12</v>
      </c>
      <c r="M5414" s="886">
        <v>48000</v>
      </c>
      <c r="N5414" s="884" t="s">
        <v>10635</v>
      </c>
      <c r="O5414" s="265" t="s">
        <v>454</v>
      </c>
      <c r="P5414" s="444">
        <v>24000</v>
      </c>
      <c r="Q5414" s="121"/>
    </row>
    <row r="5415" spans="1:17" s="770" customFormat="1" ht="24">
      <c r="A5415" s="730" t="s">
        <v>18651</v>
      </c>
      <c r="B5415" s="693" t="s">
        <v>7471</v>
      </c>
      <c r="C5415" s="579" t="s">
        <v>73</v>
      </c>
      <c r="D5415" s="581" t="s">
        <v>4185</v>
      </c>
      <c r="E5415" s="479">
        <v>3000</v>
      </c>
      <c r="F5415" s="577" t="s">
        <v>11110</v>
      </c>
      <c r="G5415" s="580" t="s">
        <v>11111</v>
      </c>
      <c r="H5415" s="578" t="s">
        <v>3683</v>
      </c>
      <c r="I5415" s="578" t="s">
        <v>4658</v>
      </c>
      <c r="J5415" s="883" t="s">
        <v>3683</v>
      </c>
      <c r="K5415" s="885" t="s">
        <v>10640</v>
      </c>
      <c r="L5415" s="762">
        <v>12</v>
      </c>
      <c r="M5415" s="886">
        <v>36000</v>
      </c>
      <c r="N5415" s="884" t="s">
        <v>10635</v>
      </c>
      <c r="O5415" s="265" t="s">
        <v>454</v>
      </c>
      <c r="P5415" s="444">
        <v>18000</v>
      </c>
      <c r="Q5415" s="121"/>
    </row>
    <row r="5416" spans="1:17" s="770" customFormat="1" ht="36">
      <c r="A5416" s="730" t="s">
        <v>18651</v>
      </c>
      <c r="B5416" s="693" t="s">
        <v>7471</v>
      </c>
      <c r="C5416" s="579" t="s">
        <v>73</v>
      </c>
      <c r="D5416" s="581" t="s">
        <v>11412</v>
      </c>
      <c r="E5416" s="479">
        <v>5000</v>
      </c>
      <c r="F5416" s="577" t="s">
        <v>11112</v>
      </c>
      <c r="G5416" s="580" t="s">
        <v>11113</v>
      </c>
      <c r="H5416" s="578" t="s">
        <v>11114</v>
      </c>
      <c r="I5416" s="578" t="s">
        <v>802</v>
      </c>
      <c r="J5416" s="883" t="s">
        <v>11114</v>
      </c>
      <c r="K5416" s="885" t="s">
        <v>10686</v>
      </c>
      <c r="L5416" s="762" t="s">
        <v>458</v>
      </c>
      <c r="M5416" s="886">
        <v>20000</v>
      </c>
      <c r="N5416" s="884" t="s">
        <v>10635</v>
      </c>
      <c r="O5416" s="265" t="s">
        <v>454</v>
      </c>
      <c r="P5416" s="444">
        <v>30000</v>
      </c>
      <c r="Q5416" s="121"/>
    </row>
    <row r="5417" spans="1:17" s="770" customFormat="1" ht="36">
      <c r="A5417" s="730" t="s">
        <v>18651</v>
      </c>
      <c r="B5417" s="693" t="s">
        <v>7471</v>
      </c>
      <c r="C5417" s="579" t="s">
        <v>73</v>
      </c>
      <c r="D5417" s="581" t="s">
        <v>18574</v>
      </c>
      <c r="E5417" s="680">
        <v>4000</v>
      </c>
      <c r="F5417" s="590" t="s">
        <v>11112</v>
      </c>
      <c r="G5417" s="586" t="s">
        <v>11113</v>
      </c>
      <c r="H5417" s="578" t="s">
        <v>11114</v>
      </c>
      <c r="I5417" s="578" t="s">
        <v>802</v>
      </c>
      <c r="J5417" s="883" t="s">
        <v>11114</v>
      </c>
      <c r="K5417" s="885" t="s">
        <v>10635</v>
      </c>
      <c r="L5417" s="762" t="s">
        <v>10725</v>
      </c>
      <c r="M5417" s="886">
        <v>32000</v>
      </c>
      <c r="N5417" s="884" t="s">
        <v>389</v>
      </c>
      <c r="O5417" s="265" t="s">
        <v>4163</v>
      </c>
      <c r="P5417" s="444">
        <v>0</v>
      </c>
      <c r="Q5417" s="121"/>
    </row>
    <row r="5418" spans="1:17" s="770" customFormat="1" ht="24">
      <c r="A5418" s="730" t="s">
        <v>18651</v>
      </c>
      <c r="B5418" s="693" t="s">
        <v>7471</v>
      </c>
      <c r="C5418" s="579" t="s">
        <v>73</v>
      </c>
      <c r="D5418" s="581" t="s">
        <v>18537</v>
      </c>
      <c r="E5418" s="681">
        <v>3000</v>
      </c>
      <c r="F5418" s="579" t="s">
        <v>11115</v>
      </c>
      <c r="G5418" s="580" t="s">
        <v>11116</v>
      </c>
      <c r="H5418" s="578" t="s">
        <v>3683</v>
      </c>
      <c r="I5418" s="578" t="s">
        <v>687</v>
      </c>
      <c r="J5418" s="883" t="s">
        <v>3683</v>
      </c>
      <c r="K5418" s="885" t="s">
        <v>10640</v>
      </c>
      <c r="L5418" s="762">
        <v>12</v>
      </c>
      <c r="M5418" s="886">
        <v>36000</v>
      </c>
      <c r="N5418" s="884" t="s">
        <v>10635</v>
      </c>
      <c r="O5418" s="265" t="s">
        <v>454</v>
      </c>
      <c r="P5418" s="444">
        <v>18000</v>
      </c>
      <c r="Q5418" s="121"/>
    </row>
    <row r="5419" spans="1:17" s="770" customFormat="1" ht="24">
      <c r="A5419" s="730" t="s">
        <v>18651</v>
      </c>
      <c r="B5419" s="693" t="s">
        <v>7484</v>
      </c>
      <c r="C5419" s="579" t="s">
        <v>73</v>
      </c>
      <c r="D5419" s="581" t="s">
        <v>18575</v>
      </c>
      <c r="E5419" s="479">
        <v>6000</v>
      </c>
      <c r="F5419" s="579" t="s">
        <v>11117</v>
      </c>
      <c r="G5419" s="580" t="s">
        <v>11118</v>
      </c>
      <c r="H5419" s="578" t="s">
        <v>7123</v>
      </c>
      <c r="I5419" s="578" t="s">
        <v>4121</v>
      </c>
      <c r="J5419" s="883" t="s">
        <v>7123</v>
      </c>
      <c r="K5419" s="885" t="s">
        <v>10646</v>
      </c>
      <c r="L5419" s="762" t="s">
        <v>457</v>
      </c>
      <c r="M5419" s="886">
        <v>18000</v>
      </c>
      <c r="N5419" s="884" t="s">
        <v>10635</v>
      </c>
      <c r="O5419" s="265" t="s">
        <v>454</v>
      </c>
      <c r="P5419" s="444">
        <v>36000</v>
      </c>
      <c r="Q5419" s="121"/>
    </row>
    <row r="5420" spans="1:17" s="770" customFormat="1" ht="24">
      <c r="A5420" s="730" t="s">
        <v>18651</v>
      </c>
      <c r="B5420" s="693" t="s">
        <v>7471</v>
      </c>
      <c r="C5420" s="579" t="s">
        <v>73</v>
      </c>
      <c r="D5420" s="581" t="s">
        <v>18550</v>
      </c>
      <c r="E5420" s="479">
        <v>5500</v>
      </c>
      <c r="F5420" s="577" t="s">
        <v>11119</v>
      </c>
      <c r="G5420" s="580" t="s">
        <v>11120</v>
      </c>
      <c r="H5420" s="578" t="s">
        <v>1688</v>
      </c>
      <c r="I5420" s="578" t="s">
        <v>771</v>
      </c>
      <c r="J5420" s="883" t="s">
        <v>1688</v>
      </c>
      <c r="K5420" s="885" t="s">
        <v>10686</v>
      </c>
      <c r="L5420" s="762">
        <v>4.5</v>
      </c>
      <c r="M5420" s="886">
        <v>24750</v>
      </c>
      <c r="N5420" s="884" t="s">
        <v>389</v>
      </c>
      <c r="O5420" s="265" t="s">
        <v>4163</v>
      </c>
      <c r="P5420" s="444">
        <v>0</v>
      </c>
      <c r="Q5420" s="121"/>
    </row>
    <row r="5421" spans="1:17" s="770" customFormat="1" ht="36">
      <c r="A5421" s="730" t="s">
        <v>18651</v>
      </c>
      <c r="B5421" s="693" t="s">
        <v>7471</v>
      </c>
      <c r="C5421" s="579" t="s">
        <v>73</v>
      </c>
      <c r="D5421" s="581" t="s">
        <v>18576</v>
      </c>
      <c r="E5421" s="479">
        <v>5000</v>
      </c>
      <c r="F5421" s="577" t="s">
        <v>11121</v>
      </c>
      <c r="G5421" s="580" t="s">
        <v>11122</v>
      </c>
      <c r="H5421" s="578" t="s">
        <v>11123</v>
      </c>
      <c r="I5421" s="578" t="s">
        <v>4118</v>
      </c>
      <c r="J5421" s="883" t="s">
        <v>11123</v>
      </c>
      <c r="K5421" s="885" t="s">
        <v>10640</v>
      </c>
      <c r="L5421" s="762">
        <v>12</v>
      </c>
      <c r="M5421" s="886">
        <v>60000</v>
      </c>
      <c r="N5421" s="884" t="s">
        <v>10635</v>
      </c>
      <c r="O5421" s="265" t="s">
        <v>454</v>
      </c>
      <c r="P5421" s="444">
        <v>30000</v>
      </c>
      <c r="Q5421" s="121"/>
    </row>
    <row r="5422" spans="1:17" s="770" customFormat="1" ht="24">
      <c r="A5422" s="730" t="s">
        <v>18651</v>
      </c>
      <c r="B5422" s="693" t="s">
        <v>7471</v>
      </c>
      <c r="C5422" s="579" t="s">
        <v>73</v>
      </c>
      <c r="D5422" s="581" t="s">
        <v>4185</v>
      </c>
      <c r="E5422" s="479">
        <v>3000</v>
      </c>
      <c r="F5422" s="577" t="s">
        <v>11124</v>
      </c>
      <c r="G5422" s="580" t="s">
        <v>11125</v>
      </c>
      <c r="H5422" s="578" t="s">
        <v>3683</v>
      </c>
      <c r="I5422" s="578" t="s">
        <v>4658</v>
      </c>
      <c r="J5422" s="883" t="s">
        <v>3683</v>
      </c>
      <c r="K5422" s="885" t="s">
        <v>10640</v>
      </c>
      <c r="L5422" s="762">
        <v>9.5</v>
      </c>
      <c r="M5422" s="886">
        <v>27000</v>
      </c>
      <c r="N5422" s="884" t="s">
        <v>10635</v>
      </c>
      <c r="O5422" s="265" t="s">
        <v>454</v>
      </c>
      <c r="P5422" s="444">
        <v>18000</v>
      </c>
      <c r="Q5422" s="121"/>
    </row>
    <row r="5423" spans="1:17" s="770" customFormat="1" ht="24">
      <c r="A5423" s="730" t="s">
        <v>18651</v>
      </c>
      <c r="B5423" s="693" t="s">
        <v>7471</v>
      </c>
      <c r="C5423" s="579" t="s">
        <v>73</v>
      </c>
      <c r="D5423" s="581" t="s">
        <v>18560</v>
      </c>
      <c r="E5423" s="479">
        <v>6500</v>
      </c>
      <c r="F5423" s="579" t="s">
        <v>11126</v>
      </c>
      <c r="G5423" s="580" t="s">
        <v>11127</v>
      </c>
      <c r="H5423" s="578" t="s">
        <v>4258</v>
      </c>
      <c r="I5423" s="578" t="s">
        <v>771</v>
      </c>
      <c r="J5423" s="883" t="s">
        <v>7059</v>
      </c>
      <c r="K5423" s="885" t="s">
        <v>10686</v>
      </c>
      <c r="L5423" s="762" t="s">
        <v>453</v>
      </c>
      <c r="M5423" s="886">
        <v>32500</v>
      </c>
      <c r="N5423" s="884" t="s">
        <v>10635</v>
      </c>
      <c r="O5423" s="265" t="s">
        <v>454</v>
      </c>
      <c r="P5423" s="444">
        <v>39000</v>
      </c>
      <c r="Q5423" s="121"/>
    </row>
    <row r="5424" spans="1:17" s="770" customFormat="1" ht="24">
      <c r="A5424" s="730" t="s">
        <v>18651</v>
      </c>
      <c r="B5424" s="693" t="s">
        <v>7471</v>
      </c>
      <c r="C5424" s="579" t="s">
        <v>73</v>
      </c>
      <c r="D5424" s="581" t="s">
        <v>7912</v>
      </c>
      <c r="E5424" s="681">
        <v>3000</v>
      </c>
      <c r="F5424" s="579" t="s">
        <v>11128</v>
      </c>
      <c r="G5424" s="580" t="s">
        <v>11129</v>
      </c>
      <c r="H5424" s="578" t="s">
        <v>4118</v>
      </c>
      <c r="I5424" s="578" t="s">
        <v>4118</v>
      </c>
      <c r="J5424" s="883" t="s">
        <v>4118</v>
      </c>
      <c r="K5424" s="885" t="s">
        <v>10686</v>
      </c>
      <c r="L5424" s="762" t="s">
        <v>458</v>
      </c>
      <c r="M5424" s="886">
        <v>12000</v>
      </c>
      <c r="N5424" s="884" t="s">
        <v>10635</v>
      </c>
      <c r="O5424" s="265" t="s">
        <v>454</v>
      </c>
      <c r="P5424" s="444">
        <v>18000</v>
      </c>
      <c r="Q5424" s="121"/>
    </row>
    <row r="5425" spans="1:17" s="770" customFormat="1" ht="24">
      <c r="A5425" s="730" t="s">
        <v>18651</v>
      </c>
      <c r="B5425" s="693" t="s">
        <v>7471</v>
      </c>
      <c r="C5425" s="579" t="s">
        <v>73</v>
      </c>
      <c r="D5425" s="581" t="s">
        <v>18537</v>
      </c>
      <c r="E5425" s="743">
        <v>3000</v>
      </c>
      <c r="F5425" s="585" t="s">
        <v>11130</v>
      </c>
      <c r="G5425" s="581" t="s">
        <v>11131</v>
      </c>
      <c r="H5425" s="578" t="s">
        <v>3683</v>
      </c>
      <c r="I5425" s="578" t="s">
        <v>687</v>
      </c>
      <c r="J5425" s="883" t="s">
        <v>3683</v>
      </c>
      <c r="K5425" s="885" t="s">
        <v>10686</v>
      </c>
      <c r="L5425" s="762" t="s">
        <v>454</v>
      </c>
      <c r="M5425" s="886">
        <v>18000</v>
      </c>
      <c r="N5425" s="884" t="s">
        <v>389</v>
      </c>
      <c r="O5425" s="265" t="s">
        <v>4163</v>
      </c>
      <c r="P5425" s="444">
        <v>0</v>
      </c>
      <c r="Q5425" s="121"/>
    </row>
    <row r="5426" spans="1:17" s="770" customFormat="1" ht="24">
      <c r="A5426" s="730" t="s">
        <v>18651</v>
      </c>
      <c r="B5426" s="693" t="s">
        <v>7471</v>
      </c>
      <c r="C5426" s="579" t="s">
        <v>73</v>
      </c>
      <c r="D5426" s="581" t="s">
        <v>18577</v>
      </c>
      <c r="E5426" s="479">
        <v>5000</v>
      </c>
      <c r="F5426" s="579" t="s">
        <v>11132</v>
      </c>
      <c r="G5426" s="580" t="s">
        <v>11133</v>
      </c>
      <c r="H5426" s="578" t="s">
        <v>4483</v>
      </c>
      <c r="I5426" s="578" t="s">
        <v>771</v>
      </c>
      <c r="J5426" s="883" t="s">
        <v>4483</v>
      </c>
      <c r="K5426" s="885" t="s">
        <v>10646</v>
      </c>
      <c r="L5426" s="762" t="s">
        <v>455</v>
      </c>
      <c r="M5426" s="886">
        <v>5000</v>
      </c>
      <c r="N5426" s="884" t="s">
        <v>10635</v>
      </c>
      <c r="O5426" s="265" t="s">
        <v>454</v>
      </c>
      <c r="P5426" s="444">
        <v>30000</v>
      </c>
      <c r="Q5426" s="121"/>
    </row>
    <row r="5427" spans="1:17" s="770" customFormat="1" ht="24">
      <c r="A5427" s="730" t="s">
        <v>18651</v>
      </c>
      <c r="B5427" s="693" t="s">
        <v>7471</v>
      </c>
      <c r="C5427" s="579" t="s">
        <v>73</v>
      </c>
      <c r="D5427" s="581" t="s">
        <v>18578</v>
      </c>
      <c r="E5427" s="681">
        <v>3000</v>
      </c>
      <c r="F5427" s="579" t="s">
        <v>11134</v>
      </c>
      <c r="G5427" s="580" t="s">
        <v>11135</v>
      </c>
      <c r="H5427" s="578" t="s">
        <v>5592</v>
      </c>
      <c r="I5427" s="578" t="s">
        <v>4118</v>
      </c>
      <c r="J5427" s="883" t="s">
        <v>5592</v>
      </c>
      <c r="K5427" s="885" t="s">
        <v>10640</v>
      </c>
      <c r="L5427" s="762">
        <v>12</v>
      </c>
      <c r="M5427" s="886">
        <v>36000</v>
      </c>
      <c r="N5427" s="884" t="s">
        <v>10635</v>
      </c>
      <c r="O5427" s="265" t="s">
        <v>454</v>
      </c>
      <c r="P5427" s="444">
        <v>18000</v>
      </c>
      <c r="Q5427" s="121"/>
    </row>
    <row r="5428" spans="1:17" s="770" customFormat="1" ht="24">
      <c r="A5428" s="730" t="s">
        <v>18651</v>
      </c>
      <c r="B5428" s="693" t="s">
        <v>7471</v>
      </c>
      <c r="C5428" s="579" t="s">
        <v>73</v>
      </c>
      <c r="D5428" s="581" t="s">
        <v>18496</v>
      </c>
      <c r="E5428" s="680">
        <v>6500</v>
      </c>
      <c r="F5428" s="585" t="s">
        <v>11136</v>
      </c>
      <c r="G5428" s="586" t="s">
        <v>11137</v>
      </c>
      <c r="H5428" s="578" t="s">
        <v>10638</v>
      </c>
      <c r="I5428" s="578" t="s">
        <v>771</v>
      </c>
      <c r="J5428" s="883" t="s">
        <v>1031</v>
      </c>
      <c r="K5428" s="885" t="s">
        <v>10640</v>
      </c>
      <c r="L5428" s="266">
        <v>10.5</v>
      </c>
      <c r="M5428" s="887">
        <v>65000</v>
      </c>
      <c r="N5428" s="884" t="s">
        <v>389</v>
      </c>
      <c r="O5428" s="265" t="s">
        <v>4163</v>
      </c>
      <c r="P5428" s="444">
        <v>0</v>
      </c>
      <c r="Q5428" s="121"/>
    </row>
    <row r="5429" spans="1:17" s="770" customFormat="1" ht="24">
      <c r="A5429" s="730" t="s">
        <v>18651</v>
      </c>
      <c r="B5429" s="693" t="s">
        <v>7471</v>
      </c>
      <c r="C5429" s="579" t="s">
        <v>73</v>
      </c>
      <c r="D5429" s="581" t="s">
        <v>687</v>
      </c>
      <c r="E5429" s="478">
        <v>2000</v>
      </c>
      <c r="F5429" s="579" t="s">
        <v>11138</v>
      </c>
      <c r="G5429" s="580" t="s">
        <v>11139</v>
      </c>
      <c r="H5429" s="578" t="s">
        <v>3683</v>
      </c>
      <c r="I5429" s="578" t="s">
        <v>4658</v>
      </c>
      <c r="J5429" s="883" t="s">
        <v>3683</v>
      </c>
      <c r="K5429" s="885" t="s">
        <v>10646</v>
      </c>
      <c r="L5429" s="762" t="s">
        <v>456</v>
      </c>
      <c r="M5429" s="886">
        <v>4000</v>
      </c>
      <c r="N5429" s="884" t="s">
        <v>389</v>
      </c>
      <c r="O5429" s="265" t="s">
        <v>4163</v>
      </c>
      <c r="P5429" s="444">
        <v>0</v>
      </c>
      <c r="Q5429" s="121"/>
    </row>
    <row r="5430" spans="1:17" s="770" customFormat="1" ht="24">
      <c r="A5430" s="730" t="s">
        <v>18651</v>
      </c>
      <c r="B5430" s="693" t="s">
        <v>7471</v>
      </c>
      <c r="C5430" s="579" t="s">
        <v>73</v>
      </c>
      <c r="D5430" s="581" t="s">
        <v>18510</v>
      </c>
      <c r="E5430" s="479">
        <v>2000</v>
      </c>
      <c r="F5430" s="579" t="s">
        <v>11138</v>
      </c>
      <c r="G5430" s="580" t="s">
        <v>11140</v>
      </c>
      <c r="H5430" s="578" t="s">
        <v>3683</v>
      </c>
      <c r="I5430" s="578" t="s">
        <v>4658</v>
      </c>
      <c r="J5430" s="883" t="s">
        <v>3683</v>
      </c>
      <c r="K5430" s="885" t="s">
        <v>389</v>
      </c>
      <c r="L5430" s="762" t="s">
        <v>4163</v>
      </c>
      <c r="M5430" s="886">
        <v>0</v>
      </c>
      <c r="N5430" s="884" t="s">
        <v>10635</v>
      </c>
      <c r="O5430" s="265" t="s">
        <v>454</v>
      </c>
      <c r="P5430" s="444">
        <v>12000</v>
      </c>
      <c r="Q5430" s="121"/>
    </row>
    <row r="5431" spans="1:17" s="770" customFormat="1" ht="60">
      <c r="A5431" s="730" t="s">
        <v>18651</v>
      </c>
      <c r="B5431" s="693" t="s">
        <v>7471</v>
      </c>
      <c r="C5431" s="579" t="s">
        <v>73</v>
      </c>
      <c r="D5431" s="581" t="s">
        <v>18496</v>
      </c>
      <c r="E5431" s="479">
        <v>6500</v>
      </c>
      <c r="F5431" s="577" t="s">
        <v>11141</v>
      </c>
      <c r="G5431" s="580" t="s">
        <v>11142</v>
      </c>
      <c r="H5431" s="578" t="s">
        <v>10638</v>
      </c>
      <c r="I5431" s="578" t="s">
        <v>771</v>
      </c>
      <c r="J5431" s="883" t="s">
        <v>10639</v>
      </c>
      <c r="K5431" s="885" t="s">
        <v>10640</v>
      </c>
      <c r="L5431" s="762">
        <v>12</v>
      </c>
      <c r="M5431" s="886">
        <v>78000</v>
      </c>
      <c r="N5431" s="884" t="s">
        <v>10635</v>
      </c>
      <c r="O5431" s="265" t="s">
        <v>454</v>
      </c>
      <c r="P5431" s="444">
        <v>39000</v>
      </c>
      <c r="Q5431" s="121"/>
    </row>
    <row r="5432" spans="1:17" s="770" customFormat="1" ht="24">
      <c r="A5432" s="730" t="s">
        <v>18651</v>
      </c>
      <c r="B5432" s="693" t="s">
        <v>7471</v>
      </c>
      <c r="C5432" s="579" t="s">
        <v>73</v>
      </c>
      <c r="D5432" s="581" t="s">
        <v>18497</v>
      </c>
      <c r="E5432" s="743">
        <v>6500</v>
      </c>
      <c r="F5432" s="585" t="s">
        <v>11143</v>
      </c>
      <c r="G5432" s="581" t="s">
        <v>11144</v>
      </c>
      <c r="H5432" s="578" t="s">
        <v>1688</v>
      </c>
      <c r="I5432" s="578" t="s">
        <v>771</v>
      </c>
      <c r="J5432" s="883" t="s">
        <v>1688</v>
      </c>
      <c r="K5432" s="885" t="s">
        <v>10686</v>
      </c>
      <c r="L5432" s="762" t="s">
        <v>458</v>
      </c>
      <c r="M5432" s="886">
        <v>26000</v>
      </c>
      <c r="N5432" s="884" t="s">
        <v>389</v>
      </c>
      <c r="O5432" s="265" t="s">
        <v>4163</v>
      </c>
      <c r="P5432" s="444">
        <v>0</v>
      </c>
      <c r="Q5432" s="121"/>
    </row>
    <row r="5433" spans="1:17" s="770" customFormat="1" ht="24">
      <c r="A5433" s="730" t="s">
        <v>18651</v>
      </c>
      <c r="B5433" s="693" t="s">
        <v>7471</v>
      </c>
      <c r="C5433" s="579" t="s">
        <v>73</v>
      </c>
      <c r="D5433" s="581" t="s">
        <v>7912</v>
      </c>
      <c r="E5433" s="743">
        <v>3000</v>
      </c>
      <c r="F5433" s="585" t="s">
        <v>11145</v>
      </c>
      <c r="G5433" s="586" t="s">
        <v>11146</v>
      </c>
      <c r="H5433" s="578" t="s">
        <v>10937</v>
      </c>
      <c r="I5433" s="578" t="s">
        <v>4118</v>
      </c>
      <c r="J5433" s="883" t="s">
        <v>4118</v>
      </c>
      <c r="K5433" s="885" t="s">
        <v>10635</v>
      </c>
      <c r="L5433" s="266" t="s">
        <v>10666</v>
      </c>
      <c r="M5433" s="887">
        <v>21000</v>
      </c>
      <c r="N5433" s="884" t="s">
        <v>389</v>
      </c>
      <c r="O5433" s="265" t="s">
        <v>4163</v>
      </c>
      <c r="P5433" s="444">
        <v>0</v>
      </c>
      <c r="Q5433" s="121"/>
    </row>
    <row r="5434" spans="1:17" s="770" customFormat="1" ht="24">
      <c r="A5434" s="730" t="s">
        <v>18651</v>
      </c>
      <c r="B5434" s="693" t="s">
        <v>7471</v>
      </c>
      <c r="C5434" s="579" t="s">
        <v>73</v>
      </c>
      <c r="D5434" s="581" t="s">
        <v>18579</v>
      </c>
      <c r="E5434" s="743">
        <v>11000</v>
      </c>
      <c r="F5434" s="585" t="s">
        <v>11147</v>
      </c>
      <c r="G5434" s="581" t="s">
        <v>11148</v>
      </c>
      <c r="H5434" s="578" t="s">
        <v>2556</v>
      </c>
      <c r="I5434" s="578" t="s">
        <v>771</v>
      </c>
      <c r="J5434" s="883" t="s">
        <v>771</v>
      </c>
      <c r="K5434" s="885" t="s">
        <v>10646</v>
      </c>
      <c r="L5434" s="266" t="s">
        <v>456</v>
      </c>
      <c r="M5434" s="887">
        <v>22000</v>
      </c>
      <c r="N5434" s="884" t="s">
        <v>389</v>
      </c>
      <c r="O5434" s="265" t="s">
        <v>4163</v>
      </c>
      <c r="P5434" s="444">
        <v>0</v>
      </c>
      <c r="Q5434" s="121"/>
    </row>
    <row r="5435" spans="1:17" s="770" customFormat="1" ht="24">
      <c r="A5435" s="730" t="s">
        <v>18651</v>
      </c>
      <c r="B5435" s="693" t="s">
        <v>7471</v>
      </c>
      <c r="C5435" s="579" t="s">
        <v>73</v>
      </c>
      <c r="D5435" s="581" t="s">
        <v>18509</v>
      </c>
      <c r="E5435" s="478">
        <v>6500</v>
      </c>
      <c r="F5435" s="576" t="s">
        <v>11149</v>
      </c>
      <c r="G5435" s="581" t="s">
        <v>11150</v>
      </c>
      <c r="H5435" s="578" t="s">
        <v>5663</v>
      </c>
      <c r="I5435" s="578" t="s">
        <v>771</v>
      </c>
      <c r="J5435" s="883" t="s">
        <v>7123</v>
      </c>
      <c r="K5435" s="885" t="s">
        <v>10686</v>
      </c>
      <c r="L5435" s="762" t="s">
        <v>454</v>
      </c>
      <c r="M5435" s="886">
        <v>39000</v>
      </c>
      <c r="N5435" s="884" t="s">
        <v>389</v>
      </c>
      <c r="O5435" s="265" t="s">
        <v>4163</v>
      </c>
      <c r="P5435" s="444">
        <v>0</v>
      </c>
      <c r="Q5435" s="121"/>
    </row>
    <row r="5436" spans="1:17" s="770" customFormat="1" ht="24">
      <c r="A5436" s="730" t="s">
        <v>18651</v>
      </c>
      <c r="B5436" s="693" t="s">
        <v>7471</v>
      </c>
      <c r="C5436" s="579" t="s">
        <v>73</v>
      </c>
      <c r="D5436" s="581" t="s">
        <v>18541</v>
      </c>
      <c r="E5436" s="681">
        <v>7000</v>
      </c>
      <c r="F5436" s="579" t="s">
        <v>11151</v>
      </c>
      <c r="G5436" s="580" t="s">
        <v>11152</v>
      </c>
      <c r="H5436" s="578" t="s">
        <v>10993</v>
      </c>
      <c r="I5436" s="578" t="s">
        <v>771</v>
      </c>
      <c r="J5436" s="883" t="s">
        <v>10993</v>
      </c>
      <c r="K5436" s="885" t="s">
        <v>10640</v>
      </c>
      <c r="L5436" s="762">
        <v>12</v>
      </c>
      <c r="M5436" s="886">
        <v>84000</v>
      </c>
      <c r="N5436" s="884" t="s">
        <v>10635</v>
      </c>
      <c r="O5436" s="265" t="s">
        <v>454</v>
      </c>
      <c r="P5436" s="444">
        <v>42000</v>
      </c>
      <c r="Q5436" s="121"/>
    </row>
    <row r="5437" spans="1:17" s="770" customFormat="1" ht="24">
      <c r="A5437" s="730" t="s">
        <v>18651</v>
      </c>
      <c r="B5437" s="693" t="s">
        <v>7471</v>
      </c>
      <c r="C5437" s="579" t="s">
        <v>73</v>
      </c>
      <c r="D5437" s="581" t="s">
        <v>1929</v>
      </c>
      <c r="E5437" s="681">
        <v>2500</v>
      </c>
      <c r="F5437" s="579" t="s">
        <v>11153</v>
      </c>
      <c r="G5437" s="580" t="s">
        <v>11154</v>
      </c>
      <c r="H5437" s="578" t="s">
        <v>1929</v>
      </c>
      <c r="I5437" s="578" t="s">
        <v>11155</v>
      </c>
      <c r="J5437" s="883" t="s">
        <v>1929</v>
      </c>
      <c r="K5437" s="885" t="s">
        <v>389</v>
      </c>
      <c r="L5437" s="762" t="s">
        <v>4163</v>
      </c>
      <c r="M5437" s="886">
        <v>0</v>
      </c>
      <c r="N5437" s="884" t="s">
        <v>10635</v>
      </c>
      <c r="O5437" s="265">
        <v>3.5</v>
      </c>
      <c r="P5437" s="444">
        <v>7500</v>
      </c>
      <c r="Q5437" s="121"/>
    </row>
    <row r="5438" spans="1:17" s="770" customFormat="1" ht="36">
      <c r="A5438" s="730" t="s">
        <v>18651</v>
      </c>
      <c r="B5438" s="693" t="s">
        <v>7471</v>
      </c>
      <c r="C5438" s="579" t="s">
        <v>73</v>
      </c>
      <c r="D5438" s="581" t="s">
        <v>4114</v>
      </c>
      <c r="E5438" s="743">
        <v>3000</v>
      </c>
      <c r="F5438" s="585" t="s">
        <v>11156</v>
      </c>
      <c r="G5438" s="581" t="s">
        <v>11157</v>
      </c>
      <c r="H5438" s="578" t="s">
        <v>11158</v>
      </c>
      <c r="I5438" s="578" t="s">
        <v>4118</v>
      </c>
      <c r="J5438" s="883" t="s">
        <v>687</v>
      </c>
      <c r="K5438" s="885" t="s">
        <v>10646</v>
      </c>
      <c r="L5438" s="266" t="s">
        <v>455</v>
      </c>
      <c r="M5438" s="887">
        <v>3000</v>
      </c>
      <c r="N5438" s="884" t="s">
        <v>389</v>
      </c>
      <c r="O5438" s="265" t="s">
        <v>4163</v>
      </c>
      <c r="P5438" s="444">
        <v>0</v>
      </c>
      <c r="Q5438" s="121"/>
    </row>
    <row r="5439" spans="1:17" s="770" customFormat="1" ht="24">
      <c r="A5439" s="730" t="s">
        <v>18651</v>
      </c>
      <c r="B5439" s="693" t="s">
        <v>7471</v>
      </c>
      <c r="C5439" s="579" t="s">
        <v>73</v>
      </c>
      <c r="D5439" s="581" t="s">
        <v>18536</v>
      </c>
      <c r="E5439" s="743">
        <v>5000</v>
      </c>
      <c r="F5439" s="585" t="s">
        <v>11159</v>
      </c>
      <c r="G5439" s="586" t="s">
        <v>11160</v>
      </c>
      <c r="H5439" s="578" t="s">
        <v>4258</v>
      </c>
      <c r="I5439" s="578" t="s">
        <v>771</v>
      </c>
      <c r="J5439" s="883" t="s">
        <v>7059</v>
      </c>
      <c r="K5439" s="885" t="s">
        <v>10635</v>
      </c>
      <c r="L5439" s="762" t="s">
        <v>10666</v>
      </c>
      <c r="M5439" s="886">
        <v>35000</v>
      </c>
      <c r="N5439" s="884" t="s">
        <v>389</v>
      </c>
      <c r="O5439" s="265" t="s">
        <v>4163</v>
      </c>
      <c r="P5439" s="444">
        <v>0</v>
      </c>
      <c r="Q5439" s="121"/>
    </row>
    <row r="5440" spans="1:17" s="770" customFormat="1" ht="24">
      <c r="A5440" s="730" t="s">
        <v>18651</v>
      </c>
      <c r="B5440" s="693" t="s">
        <v>7471</v>
      </c>
      <c r="C5440" s="579" t="s">
        <v>73</v>
      </c>
      <c r="D5440" s="581" t="s">
        <v>7912</v>
      </c>
      <c r="E5440" s="479">
        <v>3000</v>
      </c>
      <c r="F5440" s="577" t="s">
        <v>11161</v>
      </c>
      <c r="G5440" s="580" t="s">
        <v>11162</v>
      </c>
      <c r="H5440" s="578" t="s">
        <v>11163</v>
      </c>
      <c r="I5440" s="578" t="s">
        <v>4118</v>
      </c>
      <c r="J5440" s="883" t="s">
        <v>11163</v>
      </c>
      <c r="K5440" s="885" t="s">
        <v>10640</v>
      </c>
      <c r="L5440" s="762">
        <v>12</v>
      </c>
      <c r="M5440" s="886">
        <v>36000</v>
      </c>
      <c r="N5440" s="884" t="s">
        <v>10635</v>
      </c>
      <c r="O5440" s="265" t="s">
        <v>454</v>
      </c>
      <c r="P5440" s="444">
        <v>18000</v>
      </c>
      <c r="Q5440" s="121"/>
    </row>
    <row r="5441" spans="1:17" s="770" customFormat="1" ht="36">
      <c r="A5441" s="730" t="s">
        <v>18651</v>
      </c>
      <c r="B5441" s="693" t="s">
        <v>7471</v>
      </c>
      <c r="C5441" s="579" t="s">
        <v>73</v>
      </c>
      <c r="D5441" s="581" t="s">
        <v>1068</v>
      </c>
      <c r="E5441" s="478">
        <v>5000</v>
      </c>
      <c r="F5441" s="576" t="s">
        <v>11164</v>
      </c>
      <c r="G5441" s="581" t="s">
        <v>11165</v>
      </c>
      <c r="H5441" s="578" t="s">
        <v>11166</v>
      </c>
      <c r="I5441" s="578" t="s">
        <v>771</v>
      </c>
      <c r="J5441" s="883" t="s">
        <v>11166</v>
      </c>
      <c r="K5441" s="885" t="s">
        <v>10640</v>
      </c>
      <c r="L5441" s="762" t="s">
        <v>10684</v>
      </c>
      <c r="M5441" s="886">
        <v>55000</v>
      </c>
      <c r="N5441" s="884" t="s">
        <v>389</v>
      </c>
      <c r="O5441" s="265">
        <v>0</v>
      </c>
      <c r="P5441" s="444">
        <v>0</v>
      </c>
      <c r="Q5441" s="121"/>
    </row>
    <row r="5442" spans="1:17" s="770" customFormat="1" ht="60">
      <c r="A5442" s="730" t="s">
        <v>18651</v>
      </c>
      <c r="B5442" s="693" t="s">
        <v>7471</v>
      </c>
      <c r="C5442" s="579" t="s">
        <v>73</v>
      </c>
      <c r="D5442" s="581" t="s">
        <v>18580</v>
      </c>
      <c r="E5442" s="479">
        <v>14000</v>
      </c>
      <c r="F5442" s="577" t="s">
        <v>11167</v>
      </c>
      <c r="G5442" s="580" t="s">
        <v>11168</v>
      </c>
      <c r="H5442" s="578" t="s">
        <v>10638</v>
      </c>
      <c r="I5442" s="578" t="s">
        <v>771</v>
      </c>
      <c r="J5442" s="883" t="s">
        <v>10639</v>
      </c>
      <c r="K5442" s="885" t="s">
        <v>10646</v>
      </c>
      <c r="L5442" s="762">
        <v>12</v>
      </c>
      <c r="M5442" s="886">
        <v>168000</v>
      </c>
      <c r="N5442" s="884" t="s">
        <v>10646</v>
      </c>
      <c r="O5442" s="265" t="s">
        <v>454</v>
      </c>
      <c r="P5442" s="444">
        <v>84000</v>
      </c>
      <c r="Q5442" s="121"/>
    </row>
    <row r="5443" spans="1:17" s="770" customFormat="1" ht="36">
      <c r="A5443" s="730" t="s">
        <v>18651</v>
      </c>
      <c r="B5443" s="693" t="s">
        <v>7471</v>
      </c>
      <c r="C5443" s="579" t="s">
        <v>73</v>
      </c>
      <c r="D5443" s="581" t="s">
        <v>18581</v>
      </c>
      <c r="E5443" s="680">
        <v>5000</v>
      </c>
      <c r="F5443" s="585" t="s">
        <v>11169</v>
      </c>
      <c r="G5443" s="586" t="s">
        <v>11170</v>
      </c>
      <c r="H5443" s="578" t="s">
        <v>4873</v>
      </c>
      <c r="I5443" s="578" t="s">
        <v>4118</v>
      </c>
      <c r="J5443" s="883" t="s">
        <v>4118</v>
      </c>
      <c r="K5443" s="885" t="s">
        <v>10635</v>
      </c>
      <c r="L5443" s="266" t="s">
        <v>10843</v>
      </c>
      <c r="M5443" s="887">
        <v>35000</v>
      </c>
      <c r="N5443" s="884" t="s">
        <v>389</v>
      </c>
      <c r="O5443" s="265" t="s">
        <v>4163</v>
      </c>
      <c r="P5443" s="444">
        <v>0</v>
      </c>
      <c r="Q5443" s="121"/>
    </row>
    <row r="5444" spans="1:17" s="770" customFormat="1" ht="24">
      <c r="A5444" s="730" t="s">
        <v>18651</v>
      </c>
      <c r="B5444" s="693" t="s">
        <v>7471</v>
      </c>
      <c r="C5444" s="579" t="s">
        <v>73</v>
      </c>
      <c r="D5444" s="581" t="s">
        <v>11171</v>
      </c>
      <c r="E5444" s="680">
        <v>12000</v>
      </c>
      <c r="F5444" s="591" t="s">
        <v>11172</v>
      </c>
      <c r="G5444" s="586" t="s">
        <v>11173</v>
      </c>
      <c r="H5444" s="578" t="s">
        <v>10638</v>
      </c>
      <c r="I5444" s="578" t="s">
        <v>771</v>
      </c>
      <c r="J5444" s="883" t="s">
        <v>771</v>
      </c>
      <c r="K5444" s="885" t="s">
        <v>10646</v>
      </c>
      <c r="L5444" s="266">
        <v>4.5</v>
      </c>
      <c r="M5444" s="887">
        <v>54000</v>
      </c>
      <c r="N5444" s="884" t="s">
        <v>389</v>
      </c>
      <c r="O5444" s="265" t="s">
        <v>4163</v>
      </c>
      <c r="P5444" s="444">
        <v>0</v>
      </c>
      <c r="Q5444" s="121"/>
    </row>
    <row r="5445" spans="1:17" s="770" customFormat="1" ht="24">
      <c r="A5445" s="730" t="s">
        <v>18651</v>
      </c>
      <c r="B5445" s="693" t="s">
        <v>7471</v>
      </c>
      <c r="C5445" s="579" t="s">
        <v>73</v>
      </c>
      <c r="D5445" s="581" t="s">
        <v>18582</v>
      </c>
      <c r="E5445" s="743">
        <v>11000</v>
      </c>
      <c r="F5445" s="585" t="s">
        <v>11172</v>
      </c>
      <c r="G5445" s="581" t="s">
        <v>11174</v>
      </c>
      <c r="H5445" s="578" t="s">
        <v>10638</v>
      </c>
      <c r="I5445" s="578" t="s">
        <v>771</v>
      </c>
      <c r="J5445" s="883" t="s">
        <v>771</v>
      </c>
      <c r="K5445" s="885" t="s">
        <v>10646</v>
      </c>
      <c r="L5445" s="266" t="s">
        <v>455</v>
      </c>
      <c r="M5445" s="887">
        <v>11000</v>
      </c>
      <c r="N5445" s="884" t="s">
        <v>389</v>
      </c>
      <c r="O5445" s="265" t="s">
        <v>4163</v>
      </c>
      <c r="P5445" s="444">
        <v>0</v>
      </c>
      <c r="Q5445" s="121"/>
    </row>
    <row r="5446" spans="1:17" s="770" customFormat="1" ht="24">
      <c r="A5446" s="730" t="s">
        <v>18651</v>
      </c>
      <c r="B5446" s="693" t="s">
        <v>7471</v>
      </c>
      <c r="C5446" s="579" t="s">
        <v>73</v>
      </c>
      <c r="D5446" s="581" t="s">
        <v>11488</v>
      </c>
      <c r="E5446" s="479">
        <v>9000</v>
      </c>
      <c r="F5446" s="577" t="s">
        <v>11175</v>
      </c>
      <c r="G5446" s="580" t="s">
        <v>11176</v>
      </c>
      <c r="H5446" s="578" t="s">
        <v>7315</v>
      </c>
      <c r="I5446" s="578" t="s">
        <v>771</v>
      </c>
      <c r="J5446" s="883" t="s">
        <v>7315</v>
      </c>
      <c r="K5446" s="885" t="s">
        <v>10686</v>
      </c>
      <c r="L5446" s="762">
        <v>4.5</v>
      </c>
      <c r="M5446" s="886">
        <v>40500</v>
      </c>
      <c r="N5446" s="884" t="s">
        <v>10635</v>
      </c>
      <c r="O5446" s="265" t="s">
        <v>454</v>
      </c>
      <c r="P5446" s="444">
        <v>54000</v>
      </c>
      <c r="Q5446" s="121"/>
    </row>
    <row r="5447" spans="1:17" s="770" customFormat="1" ht="24">
      <c r="A5447" s="730" t="s">
        <v>18651</v>
      </c>
      <c r="B5447" s="693" t="s">
        <v>7471</v>
      </c>
      <c r="C5447" s="579" t="s">
        <v>73</v>
      </c>
      <c r="D5447" s="581" t="s">
        <v>18583</v>
      </c>
      <c r="E5447" s="479">
        <v>3000</v>
      </c>
      <c r="F5447" s="577" t="s">
        <v>11177</v>
      </c>
      <c r="G5447" s="580" t="s">
        <v>11178</v>
      </c>
      <c r="H5447" s="578" t="s">
        <v>3683</v>
      </c>
      <c r="I5447" s="578" t="s">
        <v>687</v>
      </c>
      <c r="J5447" s="883" t="s">
        <v>3683</v>
      </c>
      <c r="K5447" s="885" t="s">
        <v>10640</v>
      </c>
      <c r="L5447" s="762">
        <v>12</v>
      </c>
      <c r="M5447" s="886">
        <v>36000</v>
      </c>
      <c r="N5447" s="884" t="s">
        <v>10635</v>
      </c>
      <c r="O5447" s="265" t="s">
        <v>454</v>
      </c>
      <c r="P5447" s="444">
        <v>18000</v>
      </c>
      <c r="Q5447" s="121"/>
    </row>
    <row r="5448" spans="1:17" s="770" customFormat="1" ht="24">
      <c r="A5448" s="730" t="s">
        <v>18651</v>
      </c>
      <c r="B5448" s="693" t="s">
        <v>7471</v>
      </c>
      <c r="C5448" s="579" t="s">
        <v>73</v>
      </c>
      <c r="D5448" s="581" t="s">
        <v>18584</v>
      </c>
      <c r="E5448" s="743">
        <v>4500</v>
      </c>
      <c r="F5448" s="585" t="s">
        <v>11179</v>
      </c>
      <c r="G5448" s="583" t="s">
        <v>11180</v>
      </c>
      <c r="H5448" s="578" t="s">
        <v>1119</v>
      </c>
      <c r="I5448" s="578" t="s">
        <v>771</v>
      </c>
      <c r="J5448" s="883" t="s">
        <v>1688</v>
      </c>
      <c r="K5448" s="885" t="s">
        <v>10646</v>
      </c>
      <c r="L5448" s="762" t="s">
        <v>457</v>
      </c>
      <c r="M5448" s="886">
        <v>13500</v>
      </c>
      <c r="N5448" s="884" t="s">
        <v>389</v>
      </c>
      <c r="O5448" s="265" t="s">
        <v>4163</v>
      </c>
      <c r="P5448" s="444">
        <v>0</v>
      </c>
      <c r="Q5448" s="121"/>
    </row>
    <row r="5449" spans="1:17" s="770" customFormat="1" ht="24">
      <c r="A5449" s="730" t="s">
        <v>18651</v>
      </c>
      <c r="B5449" s="693" t="s">
        <v>7471</v>
      </c>
      <c r="C5449" s="579" t="s">
        <v>73</v>
      </c>
      <c r="D5449" s="581" t="s">
        <v>18519</v>
      </c>
      <c r="E5449" s="479">
        <v>13000</v>
      </c>
      <c r="F5449" s="579" t="s">
        <v>11181</v>
      </c>
      <c r="G5449" s="580" t="s">
        <v>11182</v>
      </c>
      <c r="H5449" s="578" t="s">
        <v>7123</v>
      </c>
      <c r="I5449" s="578" t="s">
        <v>771</v>
      </c>
      <c r="J5449" s="883" t="s">
        <v>7123</v>
      </c>
      <c r="K5449" s="885" t="s">
        <v>10646</v>
      </c>
      <c r="L5449" s="762">
        <v>1.5</v>
      </c>
      <c r="M5449" s="886">
        <v>19500</v>
      </c>
      <c r="N5449" s="884" t="s">
        <v>10646</v>
      </c>
      <c r="O5449" s="265" t="s">
        <v>454</v>
      </c>
      <c r="P5449" s="444">
        <v>78000</v>
      </c>
      <c r="Q5449" s="121"/>
    </row>
    <row r="5450" spans="1:17" s="770" customFormat="1" ht="60">
      <c r="A5450" s="730" t="s">
        <v>18651</v>
      </c>
      <c r="B5450" s="693" t="s">
        <v>7471</v>
      </c>
      <c r="C5450" s="579" t="s">
        <v>73</v>
      </c>
      <c r="D5450" s="581" t="s">
        <v>18496</v>
      </c>
      <c r="E5450" s="479">
        <v>6000</v>
      </c>
      <c r="F5450" s="577" t="s">
        <v>11183</v>
      </c>
      <c r="G5450" s="580" t="s">
        <v>11184</v>
      </c>
      <c r="H5450" s="578" t="s">
        <v>10638</v>
      </c>
      <c r="I5450" s="578" t="s">
        <v>771</v>
      </c>
      <c r="J5450" s="883" t="s">
        <v>10639</v>
      </c>
      <c r="K5450" s="885" t="s">
        <v>10635</v>
      </c>
      <c r="L5450" s="762" t="s">
        <v>10725</v>
      </c>
      <c r="M5450" s="886">
        <v>48000</v>
      </c>
      <c r="N5450" s="884" t="s">
        <v>10635</v>
      </c>
      <c r="O5450" s="265" t="s">
        <v>454</v>
      </c>
      <c r="P5450" s="444">
        <v>36000</v>
      </c>
      <c r="Q5450" s="121"/>
    </row>
    <row r="5451" spans="1:17" s="770" customFormat="1" ht="24">
      <c r="A5451" s="730" t="s">
        <v>18651</v>
      </c>
      <c r="B5451" s="693" t="s">
        <v>7471</v>
      </c>
      <c r="C5451" s="579" t="s">
        <v>73</v>
      </c>
      <c r="D5451" s="581" t="s">
        <v>18570</v>
      </c>
      <c r="E5451" s="681">
        <v>6500</v>
      </c>
      <c r="F5451" s="579" t="s">
        <v>11185</v>
      </c>
      <c r="G5451" s="580" t="s">
        <v>11186</v>
      </c>
      <c r="H5451" s="578" t="s">
        <v>11187</v>
      </c>
      <c r="I5451" s="578" t="s">
        <v>771</v>
      </c>
      <c r="J5451" s="883" t="s">
        <v>11187</v>
      </c>
      <c r="K5451" s="885" t="s">
        <v>10635</v>
      </c>
      <c r="L5451" s="762">
        <v>8.5</v>
      </c>
      <c r="M5451" s="886">
        <v>52000</v>
      </c>
      <c r="N5451" s="884" t="s">
        <v>10635</v>
      </c>
      <c r="O5451" s="265" t="s">
        <v>454</v>
      </c>
      <c r="P5451" s="444">
        <v>39000</v>
      </c>
      <c r="Q5451" s="121"/>
    </row>
    <row r="5452" spans="1:17" s="770" customFormat="1" ht="24">
      <c r="A5452" s="730" t="s">
        <v>18651</v>
      </c>
      <c r="B5452" s="693" t="s">
        <v>7471</v>
      </c>
      <c r="C5452" s="579" t="s">
        <v>73</v>
      </c>
      <c r="D5452" s="581" t="s">
        <v>9095</v>
      </c>
      <c r="E5452" s="691">
        <v>5500</v>
      </c>
      <c r="F5452" s="582" t="s">
        <v>11188</v>
      </c>
      <c r="G5452" s="583" t="s">
        <v>11189</v>
      </c>
      <c r="H5452" s="578" t="s">
        <v>11190</v>
      </c>
      <c r="I5452" s="578" t="s">
        <v>802</v>
      </c>
      <c r="J5452" s="883" t="s">
        <v>802</v>
      </c>
      <c r="K5452" s="885" t="s">
        <v>10635</v>
      </c>
      <c r="L5452" s="266" t="s">
        <v>10647</v>
      </c>
      <c r="M5452" s="887">
        <v>49500</v>
      </c>
      <c r="N5452" s="884" t="s">
        <v>389</v>
      </c>
      <c r="O5452" s="265" t="s">
        <v>4163</v>
      </c>
      <c r="P5452" s="444">
        <v>0</v>
      </c>
      <c r="Q5452" s="121"/>
    </row>
    <row r="5453" spans="1:17" s="770" customFormat="1" ht="24">
      <c r="A5453" s="730" t="s">
        <v>18651</v>
      </c>
      <c r="B5453" s="693" t="s">
        <v>7471</v>
      </c>
      <c r="C5453" s="579" t="s">
        <v>73</v>
      </c>
      <c r="D5453" s="581" t="s">
        <v>18560</v>
      </c>
      <c r="E5453" s="479">
        <v>6000</v>
      </c>
      <c r="F5453" s="577" t="s">
        <v>11191</v>
      </c>
      <c r="G5453" s="580" t="s">
        <v>11192</v>
      </c>
      <c r="H5453" s="578" t="s">
        <v>1841</v>
      </c>
      <c r="I5453" s="578" t="s">
        <v>771</v>
      </c>
      <c r="J5453" s="883" t="s">
        <v>1841</v>
      </c>
      <c r="K5453" s="885" t="s">
        <v>10640</v>
      </c>
      <c r="L5453" s="762" t="s">
        <v>10641</v>
      </c>
      <c r="M5453" s="886">
        <v>72000</v>
      </c>
      <c r="N5453" s="884" t="s">
        <v>10635</v>
      </c>
      <c r="O5453" s="265" t="s">
        <v>454</v>
      </c>
      <c r="P5453" s="444">
        <v>36000</v>
      </c>
      <c r="Q5453" s="121"/>
    </row>
    <row r="5454" spans="1:17" s="770" customFormat="1" ht="24">
      <c r="A5454" s="730" t="s">
        <v>18651</v>
      </c>
      <c r="B5454" s="693" t="s">
        <v>7471</v>
      </c>
      <c r="C5454" s="579" t="s">
        <v>73</v>
      </c>
      <c r="D5454" s="581" t="s">
        <v>6500</v>
      </c>
      <c r="E5454" s="743">
        <v>6500</v>
      </c>
      <c r="F5454" s="585" t="s">
        <v>11193</v>
      </c>
      <c r="G5454" s="581" t="s">
        <v>11194</v>
      </c>
      <c r="H5454" s="578" t="s">
        <v>1688</v>
      </c>
      <c r="I5454" s="578" t="s">
        <v>771</v>
      </c>
      <c r="J5454" s="883" t="s">
        <v>1688</v>
      </c>
      <c r="K5454" s="885" t="s">
        <v>10646</v>
      </c>
      <c r="L5454" s="762" t="s">
        <v>455</v>
      </c>
      <c r="M5454" s="886">
        <v>6500</v>
      </c>
      <c r="N5454" s="884" t="s">
        <v>389</v>
      </c>
      <c r="O5454" s="265" t="s">
        <v>4163</v>
      </c>
      <c r="P5454" s="444">
        <v>0</v>
      </c>
      <c r="Q5454" s="121"/>
    </row>
    <row r="5455" spans="1:17" s="770" customFormat="1" ht="24">
      <c r="A5455" s="730" t="s">
        <v>18651</v>
      </c>
      <c r="B5455" s="693" t="s">
        <v>7471</v>
      </c>
      <c r="C5455" s="579" t="s">
        <v>73</v>
      </c>
      <c r="D5455" s="581" t="s">
        <v>18530</v>
      </c>
      <c r="E5455" s="680">
        <v>11000</v>
      </c>
      <c r="F5455" s="585" t="s">
        <v>11195</v>
      </c>
      <c r="G5455" s="586" t="s">
        <v>11196</v>
      </c>
      <c r="H5455" s="578" t="s">
        <v>4258</v>
      </c>
      <c r="I5455" s="578" t="s">
        <v>771</v>
      </c>
      <c r="J5455" s="883" t="s">
        <v>4118</v>
      </c>
      <c r="K5455" s="885" t="s">
        <v>10646</v>
      </c>
      <c r="L5455" s="266">
        <v>8.5</v>
      </c>
      <c r="M5455" s="887">
        <v>88000</v>
      </c>
      <c r="N5455" s="884" t="s">
        <v>389</v>
      </c>
      <c r="O5455" s="265" t="s">
        <v>4163</v>
      </c>
      <c r="P5455" s="444">
        <v>0</v>
      </c>
      <c r="Q5455" s="121"/>
    </row>
    <row r="5456" spans="1:17" s="770" customFormat="1" ht="60">
      <c r="A5456" s="730" t="s">
        <v>18651</v>
      </c>
      <c r="B5456" s="693" t="s">
        <v>7471</v>
      </c>
      <c r="C5456" s="579" t="s">
        <v>73</v>
      </c>
      <c r="D5456" s="581" t="s">
        <v>18496</v>
      </c>
      <c r="E5456" s="479">
        <v>6000</v>
      </c>
      <c r="F5456" s="577" t="s">
        <v>11197</v>
      </c>
      <c r="G5456" s="580" t="s">
        <v>11198</v>
      </c>
      <c r="H5456" s="578" t="s">
        <v>10638</v>
      </c>
      <c r="I5456" s="578" t="s">
        <v>771</v>
      </c>
      <c r="J5456" s="883" t="s">
        <v>10639</v>
      </c>
      <c r="K5456" s="885" t="s">
        <v>10640</v>
      </c>
      <c r="L5456" s="762">
        <v>12</v>
      </c>
      <c r="M5456" s="886">
        <v>72000</v>
      </c>
      <c r="N5456" s="884" t="s">
        <v>10635</v>
      </c>
      <c r="O5456" s="265" t="s">
        <v>454</v>
      </c>
      <c r="P5456" s="444">
        <v>36000</v>
      </c>
      <c r="Q5456" s="121"/>
    </row>
    <row r="5457" spans="1:17" s="770" customFormat="1" ht="24">
      <c r="A5457" s="730" t="s">
        <v>18651</v>
      </c>
      <c r="B5457" s="693" t="s">
        <v>7471</v>
      </c>
      <c r="C5457" s="579" t="s">
        <v>73</v>
      </c>
      <c r="D5457" s="581" t="s">
        <v>18496</v>
      </c>
      <c r="E5457" s="479">
        <v>6000</v>
      </c>
      <c r="F5457" s="577" t="s">
        <v>11199</v>
      </c>
      <c r="G5457" s="580" t="s">
        <v>11200</v>
      </c>
      <c r="H5457" s="578" t="s">
        <v>4060</v>
      </c>
      <c r="I5457" s="578" t="s">
        <v>771</v>
      </c>
      <c r="J5457" s="883" t="s">
        <v>4060</v>
      </c>
      <c r="K5457" s="885" t="s">
        <v>10640</v>
      </c>
      <c r="L5457" s="762">
        <v>12</v>
      </c>
      <c r="M5457" s="886">
        <v>72000</v>
      </c>
      <c r="N5457" s="884" t="s">
        <v>10635</v>
      </c>
      <c r="O5457" s="265" t="s">
        <v>454</v>
      </c>
      <c r="P5457" s="444">
        <v>36000</v>
      </c>
      <c r="Q5457" s="121"/>
    </row>
    <row r="5458" spans="1:17" s="770" customFormat="1" ht="24">
      <c r="A5458" s="730" t="s">
        <v>18651</v>
      </c>
      <c r="B5458" s="693" t="s">
        <v>7471</v>
      </c>
      <c r="C5458" s="579" t="s">
        <v>73</v>
      </c>
      <c r="D5458" s="581" t="s">
        <v>4185</v>
      </c>
      <c r="E5458" s="479">
        <v>3500</v>
      </c>
      <c r="F5458" s="577" t="s">
        <v>11201</v>
      </c>
      <c r="G5458" s="580" t="s">
        <v>11202</v>
      </c>
      <c r="H5458" s="578" t="s">
        <v>3683</v>
      </c>
      <c r="I5458" s="578" t="s">
        <v>687</v>
      </c>
      <c r="J5458" s="883" t="s">
        <v>3683</v>
      </c>
      <c r="K5458" s="885" t="s">
        <v>10640</v>
      </c>
      <c r="L5458" s="762">
        <v>12</v>
      </c>
      <c r="M5458" s="886">
        <v>42000</v>
      </c>
      <c r="N5458" s="884" t="s">
        <v>10635</v>
      </c>
      <c r="O5458" s="265" t="s">
        <v>454</v>
      </c>
      <c r="P5458" s="444">
        <v>21000</v>
      </c>
      <c r="Q5458" s="121"/>
    </row>
    <row r="5459" spans="1:17" s="770" customFormat="1" ht="36">
      <c r="A5459" s="730" t="s">
        <v>18651</v>
      </c>
      <c r="B5459" s="693" t="s">
        <v>7471</v>
      </c>
      <c r="C5459" s="579" t="s">
        <v>73</v>
      </c>
      <c r="D5459" s="581" t="s">
        <v>18585</v>
      </c>
      <c r="E5459" s="680">
        <v>7000</v>
      </c>
      <c r="F5459" s="589" t="s">
        <v>11203</v>
      </c>
      <c r="G5459" s="586" t="s">
        <v>11204</v>
      </c>
      <c r="H5459" s="578" t="s">
        <v>11205</v>
      </c>
      <c r="I5459" s="578" t="s">
        <v>802</v>
      </c>
      <c r="J5459" s="883" t="s">
        <v>802</v>
      </c>
      <c r="K5459" s="885" t="s">
        <v>10640</v>
      </c>
      <c r="L5459" s="266">
        <v>9.5</v>
      </c>
      <c r="M5459" s="887">
        <v>63000</v>
      </c>
      <c r="N5459" s="884" t="s">
        <v>389</v>
      </c>
      <c r="O5459" s="265" t="s">
        <v>4163</v>
      </c>
      <c r="P5459" s="444">
        <v>0</v>
      </c>
      <c r="Q5459" s="121"/>
    </row>
    <row r="5460" spans="1:17" s="770" customFormat="1">
      <c r="A5460" s="730" t="s">
        <v>18651</v>
      </c>
      <c r="B5460" s="693" t="s">
        <v>7471</v>
      </c>
      <c r="C5460" s="579" t="s">
        <v>73</v>
      </c>
      <c r="D5460" s="581" t="s">
        <v>18586</v>
      </c>
      <c r="E5460" s="743">
        <v>15600</v>
      </c>
      <c r="F5460" s="585" t="s">
        <v>11206</v>
      </c>
      <c r="G5460" s="581" t="s">
        <v>11207</v>
      </c>
      <c r="H5460" s="578" t="s">
        <v>825</v>
      </c>
      <c r="I5460" s="578" t="s">
        <v>771</v>
      </c>
      <c r="J5460" s="883" t="s">
        <v>825</v>
      </c>
      <c r="K5460" s="885" t="s">
        <v>10646</v>
      </c>
      <c r="L5460" s="762" t="s">
        <v>455</v>
      </c>
      <c r="M5460" s="886">
        <v>15600</v>
      </c>
      <c r="N5460" s="884" t="s">
        <v>389</v>
      </c>
      <c r="O5460" s="265" t="s">
        <v>4163</v>
      </c>
      <c r="P5460" s="444">
        <v>0</v>
      </c>
      <c r="Q5460" s="121"/>
    </row>
    <row r="5461" spans="1:17" s="770" customFormat="1" ht="24">
      <c r="A5461" s="730" t="s">
        <v>18651</v>
      </c>
      <c r="B5461" s="693" t="s">
        <v>7471</v>
      </c>
      <c r="C5461" s="579" t="s">
        <v>73</v>
      </c>
      <c r="D5461" s="581" t="s">
        <v>11019</v>
      </c>
      <c r="E5461" s="681">
        <v>1500</v>
      </c>
      <c r="F5461" s="579" t="s">
        <v>11208</v>
      </c>
      <c r="G5461" s="580" t="s">
        <v>11209</v>
      </c>
      <c r="H5461" s="578" t="s">
        <v>3683</v>
      </c>
      <c r="I5461" s="578" t="s">
        <v>4658</v>
      </c>
      <c r="J5461" s="883" t="s">
        <v>3683</v>
      </c>
      <c r="K5461" s="885" t="s">
        <v>10640</v>
      </c>
      <c r="L5461" s="762">
        <v>12</v>
      </c>
      <c r="M5461" s="886">
        <v>18000</v>
      </c>
      <c r="N5461" s="884" t="s">
        <v>10635</v>
      </c>
      <c r="O5461" s="265" t="s">
        <v>454</v>
      </c>
      <c r="P5461" s="444">
        <v>9000</v>
      </c>
      <c r="Q5461" s="121"/>
    </row>
    <row r="5462" spans="1:17" s="770" customFormat="1" ht="24">
      <c r="A5462" s="730" t="s">
        <v>18651</v>
      </c>
      <c r="B5462" s="693" t="s">
        <v>7471</v>
      </c>
      <c r="C5462" s="579" t="s">
        <v>73</v>
      </c>
      <c r="D5462" s="581" t="s">
        <v>18516</v>
      </c>
      <c r="E5462" s="479">
        <v>6500</v>
      </c>
      <c r="F5462" s="577" t="s">
        <v>11210</v>
      </c>
      <c r="G5462" s="580" t="s">
        <v>11211</v>
      </c>
      <c r="H5462" s="578" t="s">
        <v>4258</v>
      </c>
      <c r="I5462" s="578" t="s">
        <v>771</v>
      </c>
      <c r="J5462" s="883" t="s">
        <v>7059</v>
      </c>
      <c r="K5462" s="885" t="s">
        <v>10640</v>
      </c>
      <c r="L5462" s="762">
        <v>12</v>
      </c>
      <c r="M5462" s="886">
        <v>78000</v>
      </c>
      <c r="N5462" s="884" t="s">
        <v>10635</v>
      </c>
      <c r="O5462" s="265" t="s">
        <v>454</v>
      </c>
      <c r="P5462" s="444">
        <v>39000</v>
      </c>
      <c r="Q5462" s="121"/>
    </row>
    <row r="5463" spans="1:17" s="770" customFormat="1" ht="24">
      <c r="A5463" s="730" t="s">
        <v>18651</v>
      </c>
      <c r="B5463" s="693" t="s">
        <v>7471</v>
      </c>
      <c r="C5463" s="579" t="s">
        <v>73</v>
      </c>
      <c r="D5463" s="581" t="s">
        <v>18496</v>
      </c>
      <c r="E5463" s="681">
        <v>6000</v>
      </c>
      <c r="F5463" s="579" t="s">
        <v>11212</v>
      </c>
      <c r="G5463" s="580" t="s">
        <v>11213</v>
      </c>
      <c r="H5463" s="578" t="s">
        <v>4060</v>
      </c>
      <c r="I5463" s="578" t="s">
        <v>771</v>
      </c>
      <c r="J5463" s="883" t="s">
        <v>4060</v>
      </c>
      <c r="K5463" s="885" t="s">
        <v>10635</v>
      </c>
      <c r="L5463" s="762" t="s">
        <v>10725</v>
      </c>
      <c r="M5463" s="886">
        <v>48000</v>
      </c>
      <c r="N5463" s="884" t="s">
        <v>10635</v>
      </c>
      <c r="O5463" s="265" t="s">
        <v>454</v>
      </c>
      <c r="P5463" s="444">
        <v>36000</v>
      </c>
      <c r="Q5463" s="121"/>
    </row>
    <row r="5464" spans="1:17" s="770" customFormat="1" ht="60">
      <c r="A5464" s="730" t="s">
        <v>18651</v>
      </c>
      <c r="B5464" s="693" t="s">
        <v>7471</v>
      </c>
      <c r="C5464" s="579" t="s">
        <v>73</v>
      </c>
      <c r="D5464" s="581" t="s">
        <v>18496</v>
      </c>
      <c r="E5464" s="681">
        <v>7000</v>
      </c>
      <c r="F5464" s="579" t="s">
        <v>11214</v>
      </c>
      <c r="G5464" s="580" t="s">
        <v>11215</v>
      </c>
      <c r="H5464" s="578" t="s">
        <v>10638</v>
      </c>
      <c r="I5464" s="578" t="s">
        <v>771</v>
      </c>
      <c r="J5464" s="883" t="s">
        <v>10639</v>
      </c>
      <c r="K5464" s="885" t="s">
        <v>10640</v>
      </c>
      <c r="L5464" s="762">
        <v>12</v>
      </c>
      <c r="M5464" s="886">
        <v>84000</v>
      </c>
      <c r="N5464" s="884" t="s">
        <v>10635</v>
      </c>
      <c r="O5464" s="265" t="s">
        <v>454</v>
      </c>
      <c r="P5464" s="444">
        <v>42000</v>
      </c>
      <c r="Q5464" s="121"/>
    </row>
    <row r="5465" spans="1:17" s="770" customFormat="1" ht="36">
      <c r="A5465" s="730" t="s">
        <v>18651</v>
      </c>
      <c r="B5465" s="693" t="s">
        <v>7471</v>
      </c>
      <c r="C5465" s="579" t="s">
        <v>73</v>
      </c>
      <c r="D5465" s="581" t="s">
        <v>7209</v>
      </c>
      <c r="E5465" s="479">
        <v>2500</v>
      </c>
      <c r="F5465" s="577" t="s">
        <v>11216</v>
      </c>
      <c r="G5465" s="580" t="s">
        <v>11217</v>
      </c>
      <c r="H5465" s="578" t="s">
        <v>9071</v>
      </c>
      <c r="I5465" s="578" t="s">
        <v>4118</v>
      </c>
      <c r="J5465" s="883" t="s">
        <v>9071</v>
      </c>
      <c r="K5465" s="885" t="s">
        <v>10640</v>
      </c>
      <c r="L5465" s="762">
        <v>12</v>
      </c>
      <c r="M5465" s="886">
        <v>30000</v>
      </c>
      <c r="N5465" s="884" t="s">
        <v>10635</v>
      </c>
      <c r="O5465" s="265" t="s">
        <v>454</v>
      </c>
      <c r="P5465" s="444">
        <v>15000</v>
      </c>
      <c r="Q5465" s="121"/>
    </row>
    <row r="5466" spans="1:17" s="770" customFormat="1" ht="24">
      <c r="A5466" s="730" t="s">
        <v>18651</v>
      </c>
      <c r="B5466" s="693" t="s">
        <v>7471</v>
      </c>
      <c r="C5466" s="579" t="s">
        <v>73</v>
      </c>
      <c r="D5466" s="581" t="s">
        <v>18560</v>
      </c>
      <c r="E5466" s="743">
        <v>6500</v>
      </c>
      <c r="F5466" s="585" t="s">
        <v>11218</v>
      </c>
      <c r="G5466" s="581" t="s">
        <v>11219</v>
      </c>
      <c r="H5466" s="578" t="s">
        <v>888</v>
      </c>
      <c r="I5466" s="578" t="s">
        <v>771</v>
      </c>
      <c r="J5466" s="883" t="s">
        <v>771</v>
      </c>
      <c r="K5466" s="885" t="s">
        <v>10646</v>
      </c>
      <c r="L5466" s="266">
        <v>3.5</v>
      </c>
      <c r="M5466" s="887">
        <v>22750</v>
      </c>
      <c r="N5466" s="884" t="s">
        <v>389</v>
      </c>
      <c r="O5466" s="265" t="s">
        <v>4163</v>
      </c>
      <c r="P5466" s="444">
        <v>0</v>
      </c>
      <c r="Q5466" s="121"/>
    </row>
    <row r="5467" spans="1:17" s="770" customFormat="1" ht="24">
      <c r="A5467" s="730" t="s">
        <v>18651</v>
      </c>
      <c r="B5467" s="693" t="s">
        <v>7471</v>
      </c>
      <c r="C5467" s="579" t="s">
        <v>73</v>
      </c>
      <c r="D5467" s="581" t="s">
        <v>4259</v>
      </c>
      <c r="E5467" s="743">
        <v>7000</v>
      </c>
      <c r="F5467" s="585" t="s">
        <v>11220</v>
      </c>
      <c r="G5467" s="581" t="s">
        <v>11221</v>
      </c>
      <c r="H5467" s="578" t="s">
        <v>825</v>
      </c>
      <c r="I5467" s="578" t="s">
        <v>771</v>
      </c>
      <c r="J5467" s="883" t="s">
        <v>825</v>
      </c>
      <c r="K5467" s="885" t="s">
        <v>10686</v>
      </c>
      <c r="L5467" s="762" t="s">
        <v>454</v>
      </c>
      <c r="M5467" s="886">
        <v>42000</v>
      </c>
      <c r="N5467" s="884" t="s">
        <v>389</v>
      </c>
      <c r="O5467" s="265" t="s">
        <v>4163</v>
      </c>
      <c r="P5467" s="444">
        <v>0</v>
      </c>
      <c r="Q5467" s="121"/>
    </row>
    <row r="5468" spans="1:17" s="770" customFormat="1" ht="24">
      <c r="A5468" s="730" t="s">
        <v>18651</v>
      </c>
      <c r="B5468" s="693" t="s">
        <v>7471</v>
      </c>
      <c r="C5468" s="579" t="s">
        <v>73</v>
      </c>
      <c r="D5468" s="581" t="s">
        <v>7209</v>
      </c>
      <c r="E5468" s="681">
        <v>2000</v>
      </c>
      <c r="F5468" s="579" t="s">
        <v>11222</v>
      </c>
      <c r="G5468" s="580" t="s">
        <v>11223</v>
      </c>
      <c r="H5468" s="578" t="s">
        <v>3520</v>
      </c>
      <c r="I5468" s="578" t="s">
        <v>4118</v>
      </c>
      <c r="J5468" s="883" t="s">
        <v>3520</v>
      </c>
      <c r="K5468" s="885" t="s">
        <v>10640</v>
      </c>
      <c r="L5468" s="762">
        <v>12</v>
      </c>
      <c r="M5468" s="886">
        <v>24000</v>
      </c>
      <c r="N5468" s="884" t="s">
        <v>10635</v>
      </c>
      <c r="O5468" s="265" t="s">
        <v>454</v>
      </c>
      <c r="P5468" s="444">
        <v>12000</v>
      </c>
      <c r="Q5468" s="121"/>
    </row>
    <row r="5469" spans="1:17" s="770" customFormat="1" ht="24">
      <c r="A5469" s="730" t="s">
        <v>18651</v>
      </c>
      <c r="B5469" s="693" t="s">
        <v>7471</v>
      </c>
      <c r="C5469" s="579" t="s">
        <v>73</v>
      </c>
      <c r="D5469" s="581" t="s">
        <v>18587</v>
      </c>
      <c r="E5469" s="681">
        <v>11000</v>
      </c>
      <c r="F5469" s="579" t="s">
        <v>11224</v>
      </c>
      <c r="G5469" s="580" t="s">
        <v>11225</v>
      </c>
      <c r="H5469" s="578" t="s">
        <v>4258</v>
      </c>
      <c r="I5469" s="578" t="s">
        <v>771</v>
      </c>
      <c r="J5469" s="883" t="s">
        <v>7059</v>
      </c>
      <c r="K5469" s="885" t="s">
        <v>389</v>
      </c>
      <c r="L5469" s="762" t="s">
        <v>4163</v>
      </c>
      <c r="M5469" s="886">
        <v>0</v>
      </c>
      <c r="N5469" s="884" t="s">
        <v>10646</v>
      </c>
      <c r="O5469" s="265" t="s">
        <v>454</v>
      </c>
      <c r="P5469" s="444">
        <v>66000</v>
      </c>
      <c r="Q5469" s="121"/>
    </row>
    <row r="5470" spans="1:17" s="770" customFormat="1" ht="24">
      <c r="A5470" s="730" t="s">
        <v>18651</v>
      </c>
      <c r="B5470" s="693" t="s">
        <v>7471</v>
      </c>
      <c r="C5470" s="579" t="s">
        <v>73</v>
      </c>
      <c r="D5470" s="581" t="s">
        <v>18588</v>
      </c>
      <c r="E5470" s="479">
        <v>3500</v>
      </c>
      <c r="F5470" s="577" t="s">
        <v>11226</v>
      </c>
      <c r="G5470" s="580" t="s">
        <v>11227</v>
      </c>
      <c r="H5470" s="578" t="s">
        <v>11228</v>
      </c>
      <c r="I5470" s="578" t="s">
        <v>4118</v>
      </c>
      <c r="J5470" s="883" t="s">
        <v>11228</v>
      </c>
      <c r="K5470" s="885" t="s">
        <v>10640</v>
      </c>
      <c r="L5470" s="762">
        <v>12</v>
      </c>
      <c r="M5470" s="886">
        <v>42000</v>
      </c>
      <c r="N5470" s="884" t="s">
        <v>10635</v>
      </c>
      <c r="O5470" s="265" t="s">
        <v>454</v>
      </c>
      <c r="P5470" s="444">
        <v>21000</v>
      </c>
      <c r="Q5470" s="121"/>
    </row>
    <row r="5471" spans="1:17" s="770" customFormat="1" ht="24">
      <c r="A5471" s="730" t="s">
        <v>18651</v>
      </c>
      <c r="B5471" s="693" t="s">
        <v>7471</v>
      </c>
      <c r="C5471" s="579" t="s">
        <v>73</v>
      </c>
      <c r="D5471" s="581" t="s">
        <v>18589</v>
      </c>
      <c r="E5471" s="479">
        <v>5000</v>
      </c>
      <c r="F5471" s="577" t="s">
        <v>11229</v>
      </c>
      <c r="G5471" s="580" t="s">
        <v>11230</v>
      </c>
      <c r="H5471" s="578" t="s">
        <v>2659</v>
      </c>
      <c r="I5471" s="578" t="s">
        <v>771</v>
      </c>
      <c r="J5471" s="883" t="s">
        <v>1688</v>
      </c>
      <c r="K5471" s="885" t="s">
        <v>10640</v>
      </c>
      <c r="L5471" s="762">
        <v>12</v>
      </c>
      <c r="M5471" s="886">
        <v>60000</v>
      </c>
      <c r="N5471" s="884" t="s">
        <v>10635</v>
      </c>
      <c r="O5471" s="265" t="s">
        <v>454</v>
      </c>
      <c r="P5471" s="444">
        <v>30000</v>
      </c>
      <c r="Q5471" s="121"/>
    </row>
    <row r="5472" spans="1:17" s="770" customFormat="1" ht="24">
      <c r="A5472" s="730" t="s">
        <v>18651</v>
      </c>
      <c r="B5472" s="693" t="s">
        <v>7471</v>
      </c>
      <c r="C5472" s="579" t="s">
        <v>73</v>
      </c>
      <c r="D5472" s="581" t="s">
        <v>1929</v>
      </c>
      <c r="E5472" s="681">
        <v>2500</v>
      </c>
      <c r="F5472" s="579" t="s">
        <v>11231</v>
      </c>
      <c r="G5472" s="580" t="s">
        <v>11232</v>
      </c>
      <c r="H5472" s="578" t="s">
        <v>1929</v>
      </c>
      <c r="I5472" s="578" t="s">
        <v>11155</v>
      </c>
      <c r="J5472" s="883" t="s">
        <v>1929</v>
      </c>
      <c r="K5472" s="885" t="s">
        <v>10646</v>
      </c>
      <c r="L5472" s="762">
        <v>1.3</v>
      </c>
      <c r="M5472" s="886">
        <v>3250</v>
      </c>
      <c r="N5472" s="884" t="s">
        <v>10686</v>
      </c>
      <c r="O5472" s="265" t="s">
        <v>456</v>
      </c>
      <c r="P5472" s="444">
        <v>5000</v>
      </c>
      <c r="Q5472" s="121"/>
    </row>
    <row r="5473" spans="1:17" s="770" customFormat="1" ht="36">
      <c r="A5473" s="730" t="s">
        <v>18651</v>
      </c>
      <c r="B5473" s="693" t="s">
        <v>7471</v>
      </c>
      <c r="C5473" s="579" t="s">
        <v>73</v>
      </c>
      <c r="D5473" s="581" t="s">
        <v>17935</v>
      </c>
      <c r="E5473" s="479">
        <v>4000</v>
      </c>
      <c r="F5473" s="577" t="s">
        <v>11233</v>
      </c>
      <c r="G5473" s="580" t="s">
        <v>11234</v>
      </c>
      <c r="H5473" s="578" t="s">
        <v>864</v>
      </c>
      <c r="I5473" s="578" t="s">
        <v>4401</v>
      </c>
      <c r="J5473" s="883" t="s">
        <v>4118</v>
      </c>
      <c r="K5473" s="885" t="s">
        <v>10640</v>
      </c>
      <c r="L5473" s="762" t="s">
        <v>10684</v>
      </c>
      <c r="M5473" s="886">
        <v>44000</v>
      </c>
      <c r="N5473" s="884" t="s">
        <v>10635</v>
      </c>
      <c r="O5473" s="265" t="s">
        <v>454</v>
      </c>
      <c r="P5473" s="444">
        <v>24000</v>
      </c>
      <c r="Q5473" s="121"/>
    </row>
    <row r="5474" spans="1:17" s="770" customFormat="1" ht="24">
      <c r="A5474" s="730" t="s">
        <v>18651</v>
      </c>
      <c r="B5474" s="693" t="s">
        <v>7471</v>
      </c>
      <c r="C5474" s="579" t="s">
        <v>73</v>
      </c>
      <c r="D5474" s="581" t="s">
        <v>18590</v>
      </c>
      <c r="E5474" s="478">
        <v>12000</v>
      </c>
      <c r="F5474" s="579" t="s">
        <v>11235</v>
      </c>
      <c r="G5474" s="580" t="s">
        <v>11236</v>
      </c>
      <c r="H5474" s="578" t="s">
        <v>7123</v>
      </c>
      <c r="I5474" s="578" t="s">
        <v>771</v>
      </c>
      <c r="J5474" s="883" t="s">
        <v>7123</v>
      </c>
      <c r="K5474" s="885" t="s">
        <v>389</v>
      </c>
      <c r="L5474" s="762" t="s">
        <v>4163</v>
      </c>
      <c r="M5474" s="886">
        <v>0</v>
      </c>
      <c r="N5474" s="884" t="s">
        <v>10635</v>
      </c>
      <c r="O5474" s="265" t="s">
        <v>454</v>
      </c>
      <c r="P5474" s="444">
        <v>72000</v>
      </c>
      <c r="Q5474" s="121"/>
    </row>
    <row r="5475" spans="1:17" s="770" customFormat="1" ht="24">
      <c r="A5475" s="730" t="s">
        <v>18651</v>
      </c>
      <c r="B5475" s="693" t="s">
        <v>7471</v>
      </c>
      <c r="C5475" s="579" t="s">
        <v>73</v>
      </c>
      <c r="D5475" s="581" t="s">
        <v>7912</v>
      </c>
      <c r="E5475" s="479">
        <v>3000</v>
      </c>
      <c r="F5475" s="577" t="s">
        <v>11237</v>
      </c>
      <c r="G5475" s="580" t="s">
        <v>11238</v>
      </c>
      <c r="H5475" s="578" t="s">
        <v>11239</v>
      </c>
      <c r="I5475" s="578" t="s">
        <v>4118</v>
      </c>
      <c r="J5475" s="883" t="s">
        <v>11239</v>
      </c>
      <c r="K5475" s="885" t="s">
        <v>10640</v>
      </c>
      <c r="L5475" s="762">
        <v>12</v>
      </c>
      <c r="M5475" s="886">
        <v>36000</v>
      </c>
      <c r="N5475" s="884" t="s">
        <v>10635</v>
      </c>
      <c r="O5475" s="265" t="s">
        <v>454</v>
      </c>
      <c r="P5475" s="444">
        <v>18000</v>
      </c>
      <c r="Q5475" s="121"/>
    </row>
    <row r="5476" spans="1:17" s="770" customFormat="1" ht="24">
      <c r="A5476" s="730" t="s">
        <v>18651</v>
      </c>
      <c r="B5476" s="693" t="s">
        <v>7471</v>
      </c>
      <c r="C5476" s="579" t="s">
        <v>73</v>
      </c>
      <c r="D5476" s="581" t="s">
        <v>18516</v>
      </c>
      <c r="E5476" s="681">
        <v>6500</v>
      </c>
      <c r="F5476" s="579" t="s">
        <v>11240</v>
      </c>
      <c r="G5476" s="580" t="s">
        <v>11241</v>
      </c>
      <c r="H5476" s="578" t="s">
        <v>10867</v>
      </c>
      <c r="I5476" s="578" t="s">
        <v>771</v>
      </c>
      <c r="J5476" s="883" t="s">
        <v>10867</v>
      </c>
      <c r="K5476" s="885" t="s">
        <v>10640</v>
      </c>
      <c r="L5476" s="762">
        <v>12</v>
      </c>
      <c r="M5476" s="886">
        <v>78000</v>
      </c>
      <c r="N5476" s="884" t="s">
        <v>10635</v>
      </c>
      <c r="O5476" s="265" t="s">
        <v>454</v>
      </c>
      <c r="P5476" s="444">
        <v>39000</v>
      </c>
      <c r="Q5476" s="121"/>
    </row>
    <row r="5477" spans="1:17" s="770" customFormat="1" ht="24">
      <c r="A5477" s="730" t="s">
        <v>18651</v>
      </c>
      <c r="B5477" s="693" t="s">
        <v>7471</v>
      </c>
      <c r="C5477" s="579" t="s">
        <v>73</v>
      </c>
      <c r="D5477" s="581" t="s">
        <v>7912</v>
      </c>
      <c r="E5477" s="681">
        <v>3000</v>
      </c>
      <c r="F5477" s="579" t="s">
        <v>11242</v>
      </c>
      <c r="G5477" s="580" t="s">
        <v>11243</v>
      </c>
      <c r="H5477" s="578" t="s">
        <v>1031</v>
      </c>
      <c r="I5477" s="578" t="s">
        <v>1031</v>
      </c>
      <c r="J5477" s="883" t="s">
        <v>1031</v>
      </c>
      <c r="K5477" s="885" t="s">
        <v>10640</v>
      </c>
      <c r="L5477" s="762">
        <v>12</v>
      </c>
      <c r="M5477" s="886">
        <v>36000</v>
      </c>
      <c r="N5477" s="884" t="s">
        <v>10635</v>
      </c>
      <c r="O5477" s="265" t="s">
        <v>454</v>
      </c>
      <c r="P5477" s="444">
        <v>18000</v>
      </c>
      <c r="Q5477" s="121"/>
    </row>
    <row r="5478" spans="1:17" s="770" customFormat="1" ht="36">
      <c r="A5478" s="730" t="s">
        <v>18651</v>
      </c>
      <c r="B5478" s="693" t="s">
        <v>7471</v>
      </c>
      <c r="C5478" s="579" t="s">
        <v>73</v>
      </c>
      <c r="D5478" s="581" t="s">
        <v>4114</v>
      </c>
      <c r="E5478" s="681">
        <v>3000</v>
      </c>
      <c r="F5478" s="579" t="s">
        <v>11244</v>
      </c>
      <c r="G5478" s="580" t="s">
        <v>11245</v>
      </c>
      <c r="H5478" s="578" t="s">
        <v>4682</v>
      </c>
      <c r="I5478" s="578" t="s">
        <v>4401</v>
      </c>
      <c r="J5478" s="883" t="s">
        <v>4118</v>
      </c>
      <c r="K5478" s="885" t="s">
        <v>10686</v>
      </c>
      <c r="L5478" s="762" t="s">
        <v>454</v>
      </c>
      <c r="M5478" s="886">
        <v>18000</v>
      </c>
      <c r="N5478" s="884" t="s">
        <v>10635</v>
      </c>
      <c r="O5478" s="265" t="s">
        <v>454</v>
      </c>
      <c r="P5478" s="444">
        <v>18000</v>
      </c>
      <c r="Q5478" s="121"/>
    </row>
    <row r="5479" spans="1:17" s="770" customFormat="1" ht="24">
      <c r="A5479" s="730" t="s">
        <v>18651</v>
      </c>
      <c r="B5479" s="693" t="s">
        <v>7471</v>
      </c>
      <c r="C5479" s="579" t="s">
        <v>73</v>
      </c>
      <c r="D5479" s="581" t="s">
        <v>18497</v>
      </c>
      <c r="E5479" s="479">
        <v>6500</v>
      </c>
      <c r="F5479" s="579" t="s">
        <v>11246</v>
      </c>
      <c r="G5479" s="580" t="s">
        <v>11247</v>
      </c>
      <c r="H5479" s="578" t="s">
        <v>1688</v>
      </c>
      <c r="I5479" s="578" t="s">
        <v>771</v>
      </c>
      <c r="J5479" s="883" t="s">
        <v>1688</v>
      </c>
      <c r="K5479" s="885" t="s">
        <v>10646</v>
      </c>
      <c r="L5479" s="762" t="s">
        <v>457</v>
      </c>
      <c r="M5479" s="886">
        <v>19500</v>
      </c>
      <c r="N5479" s="884" t="s">
        <v>389</v>
      </c>
      <c r="O5479" s="265" t="s">
        <v>4163</v>
      </c>
      <c r="P5479" s="444">
        <v>0</v>
      </c>
      <c r="Q5479" s="121"/>
    </row>
    <row r="5480" spans="1:17" s="770" customFormat="1" ht="36">
      <c r="A5480" s="730" t="s">
        <v>18651</v>
      </c>
      <c r="B5480" s="693" t="s">
        <v>7471</v>
      </c>
      <c r="C5480" s="579" t="s">
        <v>73</v>
      </c>
      <c r="D5480" s="581" t="s">
        <v>4114</v>
      </c>
      <c r="E5480" s="479">
        <v>2500</v>
      </c>
      <c r="F5480" s="577" t="s">
        <v>11248</v>
      </c>
      <c r="G5480" s="580" t="s">
        <v>11249</v>
      </c>
      <c r="H5480" s="578" t="s">
        <v>4682</v>
      </c>
      <c r="I5480" s="578" t="s">
        <v>4401</v>
      </c>
      <c r="J5480" s="883" t="s">
        <v>4118</v>
      </c>
      <c r="K5480" s="885" t="s">
        <v>10646</v>
      </c>
      <c r="L5480" s="762">
        <v>3.5</v>
      </c>
      <c r="M5480" s="886">
        <v>8750</v>
      </c>
      <c r="N5480" s="884" t="s">
        <v>10635</v>
      </c>
      <c r="O5480" s="265" t="s">
        <v>454</v>
      </c>
      <c r="P5480" s="444">
        <v>15000</v>
      </c>
      <c r="Q5480" s="121"/>
    </row>
    <row r="5481" spans="1:17" s="770" customFormat="1" ht="24">
      <c r="A5481" s="730" t="s">
        <v>18651</v>
      </c>
      <c r="B5481" s="693" t="s">
        <v>7471</v>
      </c>
      <c r="C5481" s="579" t="s">
        <v>73</v>
      </c>
      <c r="D5481" s="581" t="s">
        <v>11019</v>
      </c>
      <c r="E5481" s="680">
        <v>1500</v>
      </c>
      <c r="F5481" s="591" t="s">
        <v>11250</v>
      </c>
      <c r="G5481" s="586" t="s">
        <v>11251</v>
      </c>
      <c r="H5481" s="578" t="s">
        <v>3683</v>
      </c>
      <c r="I5481" s="578" t="s">
        <v>3683</v>
      </c>
      <c r="J5481" s="883" t="s">
        <v>3683</v>
      </c>
      <c r="K5481" s="885" t="s">
        <v>10646</v>
      </c>
      <c r="L5481" s="762" t="s">
        <v>457</v>
      </c>
      <c r="M5481" s="886">
        <v>4500</v>
      </c>
      <c r="N5481" s="884" t="s">
        <v>389</v>
      </c>
      <c r="O5481" s="265" t="s">
        <v>4163</v>
      </c>
      <c r="P5481" s="444">
        <v>0</v>
      </c>
      <c r="Q5481" s="121"/>
    </row>
    <row r="5482" spans="1:17" s="770" customFormat="1" ht="24">
      <c r="A5482" s="730" t="s">
        <v>18651</v>
      </c>
      <c r="B5482" s="693" t="s">
        <v>7471</v>
      </c>
      <c r="C5482" s="579" t="s">
        <v>73</v>
      </c>
      <c r="D5482" s="581" t="s">
        <v>18591</v>
      </c>
      <c r="E5482" s="680">
        <v>6000</v>
      </c>
      <c r="F5482" s="590" t="s">
        <v>11252</v>
      </c>
      <c r="G5482" s="586" t="s">
        <v>11253</v>
      </c>
      <c r="H5482" s="578" t="s">
        <v>7123</v>
      </c>
      <c r="I5482" s="578" t="s">
        <v>4121</v>
      </c>
      <c r="J5482" s="883" t="s">
        <v>7123</v>
      </c>
      <c r="K5482" s="885" t="s">
        <v>10646</v>
      </c>
      <c r="L5482" s="762">
        <v>1.5</v>
      </c>
      <c r="M5482" s="886">
        <v>9000</v>
      </c>
      <c r="N5482" s="884" t="s">
        <v>389</v>
      </c>
      <c r="O5482" s="265" t="s">
        <v>4163</v>
      </c>
      <c r="P5482" s="444">
        <v>0</v>
      </c>
      <c r="Q5482" s="121"/>
    </row>
    <row r="5483" spans="1:17" s="770" customFormat="1" ht="60">
      <c r="A5483" s="730" t="s">
        <v>18651</v>
      </c>
      <c r="B5483" s="693" t="s">
        <v>7471</v>
      </c>
      <c r="C5483" s="579" t="s">
        <v>73</v>
      </c>
      <c r="D5483" s="581" t="s">
        <v>18496</v>
      </c>
      <c r="E5483" s="681">
        <v>6000</v>
      </c>
      <c r="F5483" s="579" t="s">
        <v>11254</v>
      </c>
      <c r="G5483" s="580" t="s">
        <v>11255</v>
      </c>
      <c r="H5483" s="578" t="s">
        <v>10638</v>
      </c>
      <c r="I5483" s="578" t="s">
        <v>771</v>
      </c>
      <c r="J5483" s="883" t="s">
        <v>10639</v>
      </c>
      <c r="K5483" s="885" t="s">
        <v>10640</v>
      </c>
      <c r="L5483" s="762">
        <v>12</v>
      </c>
      <c r="M5483" s="886">
        <v>72000</v>
      </c>
      <c r="N5483" s="884" t="s">
        <v>10635</v>
      </c>
      <c r="O5483" s="265" t="s">
        <v>454</v>
      </c>
      <c r="P5483" s="444">
        <v>36000</v>
      </c>
      <c r="Q5483" s="121"/>
    </row>
    <row r="5484" spans="1:17" s="770" customFormat="1" ht="24">
      <c r="A5484" s="730" t="s">
        <v>18651</v>
      </c>
      <c r="B5484" s="693" t="s">
        <v>7471</v>
      </c>
      <c r="C5484" s="579" t="s">
        <v>73</v>
      </c>
      <c r="D5484" s="581" t="s">
        <v>18529</v>
      </c>
      <c r="E5484" s="681">
        <v>12000</v>
      </c>
      <c r="F5484" s="579" t="s">
        <v>11256</v>
      </c>
      <c r="G5484" s="580" t="s">
        <v>11257</v>
      </c>
      <c r="H5484" s="578" t="s">
        <v>1688</v>
      </c>
      <c r="I5484" s="578" t="s">
        <v>771</v>
      </c>
      <c r="J5484" s="883" t="s">
        <v>1688</v>
      </c>
      <c r="K5484" s="885" t="s">
        <v>10646</v>
      </c>
      <c r="L5484" s="762" t="s">
        <v>10641</v>
      </c>
      <c r="M5484" s="886">
        <v>144000</v>
      </c>
      <c r="N5484" s="884" t="s">
        <v>10646</v>
      </c>
      <c r="O5484" s="265" t="s">
        <v>456</v>
      </c>
      <c r="P5484" s="444">
        <v>24000</v>
      </c>
      <c r="Q5484" s="121"/>
    </row>
    <row r="5485" spans="1:17" s="770" customFormat="1" ht="24">
      <c r="A5485" s="730" t="s">
        <v>18651</v>
      </c>
      <c r="B5485" s="693" t="s">
        <v>7471</v>
      </c>
      <c r="C5485" s="579" t="s">
        <v>73</v>
      </c>
      <c r="D5485" s="581" t="s">
        <v>18592</v>
      </c>
      <c r="E5485" s="691">
        <v>11000</v>
      </c>
      <c r="F5485" s="582" t="s">
        <v>11258</v>
      </c>
      <c r="G5485" s="583" t="s">
        <v>11259</v>
      </c>
      <c r="H5485" s="578" t="s">
        <v>10867</v>
      </c>
      <c r="I5485" s="578" t="s">
        <v>771</v>
      </c>
      <c r="J5485" s="883" t="s">
        <v>771</v>
      </c>
      <c r="K5485" s="885" t="s">
        <v>10646</v>
      </c>
      <c r="L5485" s="266" t="s">
        <v>10647</v>
      </c>
      <c r="M5485" s="887">
        <v>99000</v>
      </c>
      <c r="N5485" s="884" t="s">
        <v>389</v>
      </c>
      <c r="O5485" s="265" t="s">
        <v>4163</v>
      </c>
      <c r="P5485" s="444">
        <v>0</v>
      </c>
      <c r="Q5485" s="121"/>
    </row>
    <row r="5486" spans="1:17" s="770" customFormat="1" ht="36">
      <c r="A5486" s="730" t="s">
        <v>18651</v>
      </c>
      <c r="B5486" s="693" t="s">
        <v>7471</v>
      </c>
      <c r="C5486" s="579" t="s">
        <v>73</v>
      </c>
      <c r="D5486" s="581" t="s">
        <v>18516</v>
      </c>
      <c r="E5486" s="743">
        <v>6500</v>
      </c>
      <c r="F5486" s="585" t="s">
        <v>11260</v>
      </c>
      <c r="G5486" s="581" t="s">
        <v>11261</v>
      </c>
      <c r="H5486" s="578" t="s">
        <v>10867</v>
      </c>
      <c r="I5486" s="578" t="s">
        <v>771</v>
      </c>
      <c r="J5486" s="883" t="s">
        <v>10913</v>
      </c>
      <c r="K5486" s="885" t="s">
        <v>10646</v>
      </c>
      <c r="L5486" s="266" t="s">
        <v>457</v>
      </c>
      <c r="M5486" s="887">
        <v>19500</v>
      </c>
      <c r="N5486" s="884" t="s">
        <v>389</v>
      </c>
      <c r="O5486" s="265" t="s">
        <v>4163</v>
      </c>
      <c r="P5486" s="444">
        <v>0</v>
      </c>
      <c r="Q5486" s="121"/>
    </row>
    <row r="5487" spans="1:17" s="770" customFormat="1" ht="36">
      <c r="A5487" s="730" t="s">
        <v>18651</v>
      </c>
      <c r="B5487" s="693" t="s">
        <v>7471</v>
      </c>
      <c r="C5487" s="579" t="s">
        <v>73</v>
      </c>
      <c r="D5487" s="581" t="s">
        <v>18516</v>
      </c>
      <c r="E5487" s="681">
        <v>5000</v>
      </c>
      <c r="F5487" s="579" t="s">
        <v>11260</v>
      </c>
      <c r="G5487" s="580" t="s">
        <v>11262</v>
      </c>
      <c r="H5487" s="578" t="s">
        <v>10867</v>
      </c>
      <c r="I5487" s="578" t="s">
        <v>771</v>
      </c>
      <c r="J5487" s="883" t="s">
        <v>10913</v>
      </c>
      <c r="K5487" s="885" t="s">
        <v>10686</v>
      </c>
      <c r="L5487" s="266" t="s">
        <v>458</v>
      </c>
      <c r="M5487" s="887">
        <v>20000</v>
      </c>
      <c r="N5487" s="884" t="s">
        <v>10635</v>
      </c>
      <c r="O5487" s="265" t="s">
        <v>454</v>
      </c>
      <c r="P5487" s="444">
        <v>30000</v>
      </c>
      <c r="Q5487" s="121"/>
    </row>
    <row r="5488" spans="1:17" s="770" customFormat="1" ht="24">
      <c r="A5488" s="730" t="s">
        <v>18651</v>
      </c>
      <c r="B5488" s="693" t="s">
        <v>7471</v>
      </c>
      <c r="C5488" s="579" t="s">
        <v>73</v>
      </c>
      <c r="D5488" s="581" t="s">
        <v>18556</v>
      </c>
      <c r="E5488" s="479">
        <v>6000</v>
      </c>
      <c r="F5488" s="579" t="s">
        <v>11263</v>
      </c>
      <c r="G5488" s="580" t="s">
        <v>7089</v>
      </c>
      <c r="H5488" s="578" t="s">
        <v>1688</v>
      </c>
      <c r="I5488" s="578" t="s">
        <v>771</v>
      </c>
      <c r="J5488" s="883" t="s">
        <v>1688</v>
      </c>
      <c r="K5488" s="885" t="s">
        <v>10646</v>
      </c>
      <c r="L5488" s="762" t="s">
        <v>456</v>
      </c>
      <c r="M5488" s="886">
        <v>12000</v>
      </c>
      <c r="N5488" s="884" t="s">
        <v>10635</v>
      </c>
      <c r="O5488" s="265" t="s">
        <v>454</v>
      </c>
      <c r="P5488" s="444">
        <v>36000</v>
      </c>
      <c r="Q5488" s="121"/>
    </row>
    <row r="5489" spans="1:17" s="770" customFormat="1" ht="24">
      <c r="A5489" s="730" t="s">
        <v>18651</v>
      </c>
      <c r="B5489" s="693" t="s">
        <v>7471</v>
      </c>
      <c r="C5489" s="579" t="s">
        <v>73</v>
      </c>
      <c r="D5489" s="581" t="s">
        <v>7209</v>
      </c>
      <c r="E5489" s="681">
        <v>3000</v>
      </c>
      <c r="F5489" s="587" t="s">
        <v>11264</v>
      </c>
      <c r="G5489" s="580" t="s">
        <v>11265</v>
      </c>
      <c r="H5489" s="578" t="s">
        <v>864</v>
      </c>
      <c r="I5489" s="578" t="s">
        <v>4118</v>
      </c>
      <c r="J5489" s="883" t="s">
        <v>864</v>
      </c>
      <c r="K5489" s="885" t="s">
        <v>10640</v>
      </c>
      <c r="L5489" s="762">
        <v>12</v>
      </c>
      <c r="M5489" s="886">
        <v>36000</v>
      </c>
      <c r="N5489" s="884" t="s">
        <v>10635</v>
      </c>
      <c r="O5489" s="265" t="s">
        <v>454</v>
      </c>
      <c r="P5489" s="444">
        <v>18000</v>
      </c>
      <c r="Q5489" s="121"/>
    </row>
    <row r="5490" spans="1:17" s="770" customFormat="1" ht="24">
      <c r="A5490" s="730" t="s">
        <v>18651</v>
      </c>
      <c r="B5490" s="693" t="s">
        <v>7471</v>
      </c>
      <c r="C5490" s="579" t="s">
        <v>73</v>
      </c>
      <c r="D5490" s="581" t="s">
        <v>4259</v>
      </c>
      <c r="E5490" s="681">
        <v>7000</v>
      </c>
      <c r="F5490" s="579" t="s">
        <v>11266</v>
      </c>
      <c r="G5490" s="580" t="s">
        <v>11267</v>
      </c>
      <c r="H5490" s="578" t="s">
        <v>4258</v>
      </c>
      <c r="I5490" s="578" t="s">
        <v>771</v>
      </c>
      <c r="J5490" s="883" t="s">
        <v>7059</v>
      </c>
      <c r="K5490" s="885" t="s">
        <v>10686</v>
      </c>
      <c r="L5490" s="762" t="s">
        <v>453</v>
      </c>
      <c r="M5490" s="886">
        <v>35000</v>
      </c>
      <c r="N5490" s="884" t="s">
        <v>10635</v>
      </c>
      <c r="O5490" s="265" t="s">
        <v>454</v>
      </c>
      <c r="P5490" s="444">
        <v>42000</v>
      </c>
      <c r="Q5490" s="121"/>
    </row>
    <row r="5491" spans="1:17" s="770" customFormat="1" ht="36">
      <c r="A5491" s="730" t="s">
        <v>18651</v>
      </c>
      <c r="B5491" s="693" t="s">
        <v>7471</v>
      </c>
      <c r="C5491" s="579" t="s">
        <v>73</v>
      </c>
      <c r="D5491" s="581" t="s">
        <v>18593</v>
      </c>
      <c r="E5491" s="479">
        <v>3000</v>
      </c>
      <c r="F5491" s="577" t="s">
        <v>11268</v>
      </c>
      <c r="G5491" s="580" t="s">
        <v>11269</v>
      </c>
      <c r="H5491" s="578" t="s">
        <v>4682</v>
      </c>
      <c r="I5491" s="578" t="s">
        <v>4401</v>
      </c>
      <c r="J5491" s="883" t="s">
        <v>4118</v>
      </c>
      <c r="K5491" s="885" t="s">
        <v>10640</v>
      </c>
      <c r="L5491" s="762">
        <v>9.5</v>
      </c>
      <c r="M5491" s="886">
        <v>27000</v>
      </c>
      <c r="N5491" s="884" t="s">
        <v>389</v>
      </c>
      <c r="O5491" s="265" t="s">
        <v>4163</v>
      </c>
      <c r="P5491" s="444">
        <v>0</v>
      </c>
      <c r="Q5491" s="121"/>
    </row>
    <row r="5492" spans="1:17" s="770" customFormat="1" ht="24">
      <c r="A5492" s="730" t="s">
        <v>18651</v>
      </c>
      <c r="B5492" s="693" t="s">
        <v>7471</v>
      </c>
      <c r="C5492" s="579" t="s">
        <v>73</v>
      </c>
      <c r="D5492" s="581" t="s">
        <v>18564</v>
      </c>
      <c r="E5492" s="681">
        <v>7500</v>
      </c>
      <c r="F5492" s="579" t="s">
        <v>11270</v>
      </c>
      <c r="G5492" s="580" t="s">
        <v>11271</v>
      </c>
      <c r="H5492" s="578" t="s">
        <v>1688</v>
      </c>
      <c r="I5492" s="578" t="s">
        <v>771</v>
      </c>
      <c r="J5492" s="883" t="s">
        <v>1688</v>
      </c>
      <c r="K5492" s="885" t="s">
        <v>10640</v>
      </c>
      <c r="L5492" s="762" t="s">
        <v>10684</v>
      </c>
      <c r="M5492" s="886">
        <v>82500</v>
      </c>
      <c r="N5492" s="884" t="s">
        <v>10686</v>
      </c>
      <c r="O5492" s="265" t="s">
        <v>455</v>
      </c>
      <c r="P5492" s="444">
        <v>7500</v>
      </c>
      <c r="Q5492" s="121"/>
    </row>
    <row r="5493" spans="1:17" s="770" customFormat="1" ht="24">
      <c r="A5493" s="730" t="s">
        <v>18651</v>
      </c>
      <c r="B5493" s="693" t="s">
        <v>7471</v>
      </c>
      <c r="C5493" s="579" t="s">
        <v>73</v>
      </c>
      <c r="D5493" s="581" t="s">
        <v>18497</v>
      </c>
      <c r="E5493" s="743">
        <v>6500</v>
      </c>
      <c r="F5493" s="585" t="s">
        <v>11270</v>
      </c>
      <c r="G5493" s="581" t="s">
        <v>11271</v>
      </c>
      <c r="H5493" s="578" t="s">
        <v>1688</v>
      </c>
      <c r="I5493" s="578" t="s">
        <v>771</v>
      </c>
      <c r="J5493" s="883" t="s">
        <v>1688</v>
      </c>
      <c r="K5493" s="885" t="s">
        <v>10646</v>
      </c>
      <c r="L5493" s="762" t="s">
        <v>455</v>
      </c>
      <c r="M5493" s="886">
        <v>6500</v>
      </c>
      <c r="N5493" s="884" t="s">
        <v>389</v>
      </c>
      <c r="O5493" s="265" t="s">
        <v>4163</v>
      </c>
      <c r="P5493" s="444">
        <v>0</v>
      </c>
      <c r="Q5493" s="121"/>
    </row>
    <row r="5494" spans="1:17" s="770" customFormat="1" ht="24">
      <c r="A5494" s="730" t="s">
        <v>18651</v>
      </c>
      <c r="B5494" s="693" t="s">
        <v>7471</v>
      </c>
      <c r="C5494" s="579" t="s">
        <v>73</v>
      </c>
      <c r="D5494" s="581" t="s">
        <v>18566</v>
      </c>
      <c r="E5494" s="479">
        <v>6000</v>
      </c>
      <c r="F5494" s="579" t="s">
        <v>11272</v>
      </c>
      <c r="G5494" s="580" t="s">
        <v>11273</v>
      </c>
      <c r="H5494" s="578" t="s">
        <v>7123</v>
      </c>
      <c r="I5494" s="578" t="s">
        <v>4121</v>
      </c>
      <c r="J5494" s="883" t="s">
        <v>7123</v>
      </c>
      <c r="K5494" s="885" t="s">
        <v>10646</v>
      </c>
      <c r="L5494" s="762" t="s">
        <v>457</v>
      </c>
      <c r="M5494" s="886">
        <v>18000</v>
      </c>
      <c r="N5494" s="884" t="s">
        <v>389</v>
      </c>
      <c r="O5494" s="265" t="s">
        <v>4163</v>
      </c>
      <c r="P5494" s="444">
        <v>0</v>
      </c>
      <c r="Q5494" s="121"/>
    </row>
    <row r="5495" spans="1:17" s="770" customFormat="1" ht="36">
      <c r="A5495" s="730" t="s">
        <v>18651</v>
      </c>
      <c r="B5495" s="693" t="s">
        <v>7471</v>
      </c>
      <c r="C5495" s="579" t="s">
        <v>73</v>
      </c>
      <c r="D5495" s="581" t="s">
        <v>18543</v>
      </c>
      <c r="E5495" s="479">
        <v>4500</v>
      </c>
      <c r="F5495" s="579" t="s">
        <v>11274</v>
      </c>
      <c r="G5495" s="580" t="s">
        <v>11275</v>
      </c>
      <c r="H5495" s="578" t="s">
        <v>7123</v>
      </c>
      <c r="I5495" s="578" t="s">
        <v>4121</v>
      </c>
      <c r="J5495" s="883" t="s">
        <v>7123</v>
      </c>
      <c r="K5495" s="885" t="s">
        <v>10686</v>
      </c>
      <c r="L5495" s="762" t="s">
        <v>454</v>
      </c>
      <c r="M5495" s="886">
        <v>27000</v>
      </c>
      <c r="N5495" s="884" t="s">
        <v>389</v>
      </c>
      <c r="O5495" s="265" t="s">
        <v>4163</v>
      </c>
      <c r="P5495" s="444">
        <v>0</v>
      </c>
      <c r="Q5495" s="121"/>
    </row>
    <row r="5496" spans="1:17" s="770" customFormat="1" ht="36">
      <c r="A5496" s="730" t="s">
        <v>18651</v>
      </c>
      <c r="B5496" s="693" t="s">
        <v>7471</v>
      </c>
      <c r="C5496" s="579" t="s">
        <v>73</v>
      </c>
      <c r="D5496" s="581" t="s">
        <v>18594</v>
      </c>
      <c r="E5496" s="479">
        <v>11000</v>
      </c>
      <c r="F5496" s="577" t="s">
        <v>11276</v>
      </c>
      <c r="G5496" s="580" t="s">
        <v>11277</v>
      </c>
      <c r="H5496" s="578" t="s">
        <v>4261</v>
      </c>
      <c r="I5496" s="578" t="s">
        <v>4121</v>
      </c>
      <c r="J5496" s="883" t="s">
        <v>4261</v>
      </c>
      <c r="K5496" s="885" t="s">
        <v>389</v>
      </c>
      <c r="L5496" s="762" t="s">
        <v>4163</v>
      </c>
      <c r="M5496" s="886">
        <v>0</v>
      </c>
      <c r="N5496" s="884" t="s">
        <v>10646</v>
      </c>
      <c r="O5496" s="265" t="s">
        <v>454</v>
      </c>
      <c r="P5496" s="444">
        <v>66000</v>
      </c>
      <c r="Q5496" s="121"/>
    </row>
    <row r="5497" spans="1:17" s="770" customFormat="1" ht="24">
      <c r="A5497" s="730" t="s">
        <v>18651</v>
      </c>
      <c r="B5497" s="693" t="s">
        <v>7471</v>
      </c>
      <c r="C5497" s="579" t="s">
        <v>73</v>
      </c>
      <c r="D5497" s="581" t="s">
        <v>18568</v>
      </c>
      <c r="E5497" s="681">
        <v>4000</v>
      </c>
      <c r="F5497" s="579" t="s">
        <v>11278</v>
      </c>
      <c r="G5497" s="580" t="s">
        <v>11279</v>
      </c>
      <c r="H5497" s="578" t="s">
        <v>2759</v>
      </c>
      <c r="I5497" s="578" t="s">
        <v>4118</v>
      </c>
      <c r="J5497" s="883" t="s">
        <v>2759</v>
      </c>
      <c r="K5497" s="885" t="s">
        <v>10640</v>
      </c>
      <c r="L5497" s="762">
        <v>12</v>
      </c>
      <c r="M5497" s="886">
        <v>48000</v>
      </c>
      <c r="N5497" s="884" t="s">
        <v>10635</v>
      </c>
      <c r="O5497" s="265" t="s">
        <v>454</v>
      </c>
      <c r="P5497" s="444">
        <v>24000</v>
      </c>
      <c r="Q5497" s="121"/>
    </row>
    <row r="5498" spans="1:17" s="770" customFormat="1" ht="24">
      <c r="A5498" s="730" t="s">
        <v>18651</v>
      </c>
      <c r="B5498" s="693" t="s">
        <v>7471</v>
      </c>
      <c r="C5498" s="579" t="s">
        <v>73</v>
      </c>
      <c r="D5498" s="581" t="s">
        <v>18496</v>
      </c>
      <c r="E5498" s="743">
        <v>7000</v>
      </c>
      <c r="F5498" s="585" t="s">
        <v>11280</v>
      </c>
      <c r="G5498" s="581" t="s">
        <v>11281</v>
      </c>
      <c r="H5498" s="578" t="s">
        <v>4060</v>
      </c>
      <c r="I5498" s="578" t="s">
        <v>771</v>
      </c>
      <c r="J5498" s="883" t="s">
        <v>4060</v>
      </c>
      <c r="K5498" s="885" t="s">
        <v>10646</v>
      </c>
      <c r="L5498" s="266">
        <v>1.5</v>
      </c>
      <c r="M5498" s="887">
        <v>10500</v>
      </c>
      <c r="N5498" s="884" t="s">
        <v>389</v>
      </c>
      <c r="O5498" s="265" t="s">
        <v>4163</v>
      </c>
      <c r="P5498" s="444">
        <v>0</v>
      </c>
      <c r="Q5498" s="121"/>
    </row>
    <row r="5499" spans="1:17" s="770" customFormat="1" ht="24">
      <c r="A5499" s="730" t="s">
        <v>18651</v>
      </c>
      <c r="B5499" s="693" t="s">
        <v>7471</v>
      </c>
      <c r="C5499" s="579" t="s">
        <v>73</v>
      </c>
      <c r="D5499" s="581" t="s">
        <v>18497</v>
      </c>
      <c r="E5499" s="743">
        <v>6000</v>
      </c>
      <c r="F5499" s="585" t="s">
        <v>11282</v>
      </c>
      <c r="G5499" s="581" t="s">
        <v>11283</v>
      </c>
      <c r="H5499" s="578" t="s">
        <v>1688</v>
      </c>
      <c r="I5499" s="578" t="s">
        <v>771</v>
      </c>
      <c r="J5499" s="883" t="s">
        <v>1688</v>
      </c>
      <c r="K5499" s="885" t="s">
        <v>10646</v>
      </c>
      <c r="L5499" s="762">
        <v>2.5</v>
      </c>
      <c r="M5499" s="886">
        <v>15000</v>
      </c>
      <c r="N5499" s="884" t="s">
        <v>389</v>
      </c>
      <c r="O5499" s="265" t="s">
        <v>4163</v>
      </c>
      <c r="P5499" s="444">
        <v>0</v>
      </c>
      <c r="Q5499" s="121"/>
    </row>
    <row r="5500" spans="1:17" s="770" customFormat="1" ht="24">
      <c r="A5500" s="730" t="s">
        <v>18651</v>
      </c>
      <c r="B5500" s="693" t="s">
        <v>7471</v>
      </c>
      <c r="C5500" s="579" t="s">
        <v>73</v>
      </c>
      <c r="D5500" s="581" t="s">
        <v>18497</v>
      </c>
      <c r="E5500" s="680">
        <v>6500</v>
      </c>
      <c r="F5500" s="585" t="s">
        <v>11282</v>
      </c>
      <c r="G5500" s="586" t="s">
        <v>11283</v>
      </c>
      <c r="H5500" s="578" t="s">
        <v>1688</v>
      </c>
      <c r="I5500" s="578" t="s">
        <v>771</v>
      </c>
      <c r="J5500" s="883" t="s">
        <v>1688</v>
      </c>
      <c r="K5500" s="885" t="s">
        <v>10635</v>
      </c>
      <c r="L5500" s="762" t="s">
        <v>10725</v>
      </c>
      <c r="M5500" s="886">
        <v>52000</v>
      </c>
      <c r="N5500" s="884" t="s">
        <v>389</v>
      </c>
      <c r="O5500" s="265" t="s">
        <v>4163</v>
      </c>
      <c r="P5500" s="444">
        <v>0</v>
      </c>
      <c r="Q5500" s="121"/>
    </row>
    <row r="5501" spans="1:17" s="770" customFormat="1">
      <c r="A5501" s="730" t="s">
        <v>18651</v>
      </c>
      <c r="B5501" s="693" t="s">
        <v>7471</v>
      </c>
      <c r="C5501" s="579" t="s">
        <v>73</v>
      </c>
      <c r="D5501" s="581" t="s">
        <v>18542</v>
      </c>
      <c r="E5501" s="681">
        <v>7500</v>
      </c>
      <c r="F5501" s="579" t="s">
        <v>11284</v>
      </c>
      <c r="G5501" s="580" t="s">
        <v>11285</v>
      </c>
      <c r="H5501" s="578" t="s">
        <v>1688</v>
      </c>
      <c r="I5501" s="578" t="s">
        <v>771</v>
      </c>
      <c r="J5501" s="883" t="s">
        <v>1688</v>
      </c>
      <c r="K5501" s="885" t="s">
        <v>10640</v>
      </c>
      <c r="L5501" s="762">
        <v>12</v>
      </c>
      <c r="M5501" s="886">
        <v>90000</v>
      </c>
      <c r="N5501" s="884" t="s">
        <v>10635</v>
      </c>
      <c r="O5501" s="265" t="s">
        <v>454</v>
      </c>
      <c r="P5501" s="444">
        <v>45000</v>
      </c>
      <c r="Q5501" s="121"/>
    </row>
    <row r="5502" spans="1:17" s="770" customFormat="1" ht="24">
      <c r="A5502" s="730" t="s">
        <v>18651</v>
      </c>
      <c r="B5502" s="693" t="s">
        <v>7471</v>
      </c>
      <c r="C5502" s="579" t="s">
        <v>73</v>
      </c>
      <c r="D5502" s="581" t="s">
        <v>17029</v>
      </c>
      <c r="E5502" s="479">
        <v>6000</v>
      </c>
      <c r="F5502" s="577" t="s">
        <v>11286</v>
      </c>
      <c r="G5502" s="580" t="s">
        <v>11287</v>
      </c>
      <c r="H5502" s="578" t="s">
        <v>4258</v>
      </c>
      <c r="I5502" s="578" t="s">
        <v>771</v>
      </c>
      <c r="J5502" s="883" t="s">
        <v>7059</v>
      </c>
      <c r="K5502" s="885" t="s">
        <v>10640</v>
      </c>
      <c r="L5502" s="762">
        <v>12</v>
      </c>
      <c r="M5502" s="886">
        <v>72000</v>
      </c>
      <c r="N5502" s="884" t="s">
        <v>10635</v>
      </c>
      <c r="O5502" s="265" t="s">
        <v>454</v>
      </c>
      <c r="P5502" s="444">
        <v>36000</v>
      </c>
      <c r="Q5502" s="121"/>
    </row>
    <row r="5503" spans="1:17" s="770" customFormat="1" ht="24">
      <c r="A5503" s="730" t="s">
        <v>18651</v>
      </c>
      <c r="B5503" s="693" t="s">
        <v>7471</v>
      </c>
      <c r="C5503" s="579" t="s">
        <v>73</v>
      </c>
      <c r="D5503" s="581" t="s">
        <v>18595</v>
      </c>
      <c r="E5503" s="479">
        <v>7000</v>
      </c>
      <c r="F5503" s="587" t="s">
        <v>11282</v>
      </c>
      <c r="G5503" s="580" t="s">
        <v>11288</v>
      </c>
      <c r="H5503" s="578" t="s">
        <v>1688</v>
      </c>
      <c r="I5503" s="578" t="s">
        <v>771</v>
      </c>
      <c r="J5503" s="883" t="s">
        <v>1688</v>
      </c>
      <c r="K5503" s="885" t="s">
        <v>10640</v>
      </c>
      <c r="L5503" s="762">
        <v>9.5</v>
      </c>
      <c r="M5503" s="886">
        <v>63000</v>
      </c>
      <c r="N5503" s="884" t="s">
        <v>10635</v>
      </c>
      <c r="O5503" s="265" t="s">
        <v>454</v>
      </c>
      <c r="P5503" s="444">
        <v>42000</v>
      </c>
      <c r="Q5503" s="121"/>
    </row>
    <row r="5504" spans="1:17" s="770" customFormat="1" ht="24">
      <c r="A5504" s="730" t="s">
        <v>18651</v>
      </c>
      <c r="B5504" s="693" t="s">
        <v>7471</v>
      </c>
      <c r="C5504" s="579" t="s">
        <v>73</v>
      </c>
      <c r="D5504" s="581" t="s">
        <v>18596</v>
      </c>
      <c r="E5504" s="478">
        <v>9000</v>
      </c>
      <c r="F5504" s="592" t="s">
        <v>11289</v>
      </c>
      <c r="G5504" s="581" t="s">
        <v>11290</v>
      </c>
      <c r="H5504" s="578" t="s">
        <v>4258</v>
      </c>
      <c r="I5504" s="578" t="s">
        <v>771</v>
      </c>
      <c r="J5504" s="883" t="s">
        <v>7059</v>
      </c>
      <c r="K5504" s="885" t="s">
        <v>389</v>
      </c>
      <c r="L5504" s="762" t="s">
        <v>4163</v>
      </c>
      <c r="M5504" s="886">
        <v>0</v>
      </c>
      <c r="N5504" s="884" t="s">
        <v>10635</v>
      </c>
      <c r="O5504" s="265" t="s">
        <v>453</v>
      </c>
      <c r="P5504" s="444">
        <v>45000</v>
      </c>
      <c r="Q5504" s="121"/>
    </row>
    <row r="5505" spans="1:17" s="770" customFormat="1" ht="48">
      <c r="A5505" s="730" t="s">
        <v>18651</v>
      </c>
      <c r="B5505" s="693" t="s">
        <v>7471</v>
      </c>
      <c r="C5505" s="579" t="s">
        <v>73</v>
      </c>
      <c r="D5505" s="581" t="s">
        <v>18597</v>
      </c>
      <c r="E5505" s="681">
        <v>12000</v>
      </c>
      <c r="F5505" s="579" t="s">
        <v>11291</v>
      </c>
      <c r="G5505" s="580" t="s">
        <v>11292</v>
      </c>
      <c r="H5505" s="578" t="s">
        <v>7123</v>
      </c>
      <c r="I5505" s="578" t="s">
        <v>771</v>
      </c>
      <c r="J5505" s="883" t="s">
        <v>7123</v>
      </c>
      <c r="K5505" s="885" t="s">
        <v>389</v>
      </c>
      <c r="L5505" s="762" t="s">
        <v>4163</v>
      </c>
      <c r="M5505" s="886">
        <v>0</v>
      </c>
      <c r="N5505" s="884" t="s">
        <v>10646</v>
      </c>
      <c r="O5505" s="265" t="s">
        <v>454</v>
      </c>
      <c r="P5505" s="444">
        <v>72000</v>
      </c>
      <c r="Q5505" s="121"/>
    </row>
    <row r="5506" spans="1:17" s="770" customFormat="1" ht="24">
      <c r="A5506" s="730" t="s">
        <v>18651</v>
      </c>
      <c r="B5506" s="693" t="s">
        <v>7471</v>
      </c>
      <c r="C5506" s="579" t="s">
        <v>73</v>
      </c>
      <c r="D5506" s="581" t="s">
        <v>18598</v>
      </c>
      <c r="E5506" s="478">
        <v>6500</v>
      </c>
      <c r="F5506" s="579" t="s">
        <v>11293</v>
      </c>
      <c r="G5506" s="580" t="s">
        <v>11294</v>
      </c>
      <c r="H5506" s="578" t="s">
        <v>7123</v>
      </c>
      <c r="I5506" s="578" t="s">
        <v>771</v>
      </c>
      <c r="J5506" s="883" t="s">
        <v>7123</v>
      </c>
      <c r="K5506" s="885" t="s">
        <v>10646</v>
      </c>
      <c r="L5506" s="762" t="s">
        <v>456</v>
      </c>
      <c r="M5506" s="886">
        <v>13000</v>
      </c>
      <c r="N5506" s="884" t="s">
        <v>389</v>
      </c>
      <c r="O5506" s="265" t="s">
        <v>4163</v>
      </c>
      <c r="P5506" s="444">
        <v>0</v>
      </c>
      <c r="Q5506" s="121"/>
    </row>
    <row r="5507" spans="1:17" s="770" customFormat="1" ht="24">
      <c r="A5507" s="730" t="s">
        <v>18651</v>
      </c>
      <c r="B5507" s="693" t="s">
        <v>7471</v>
      </c>
      <c r="C5507" s="579" t="s">
        <v>73</v>
      </c>
      <c r="D5507" s="581" t="s">
        <v>6500</v>
      </c>
      <c r="E5507" s="479">
        <v>6500</v>
      </c>
      <c r="F5507" s="579" t="s">
        <v>11295</v>
      </c>
      <c r="G5507" s="580" t="s">
        <v>11296</v>
      </c>
      <c r="H5507" s="578" t="s">
        <v>1688</v>
      </c>
      <c r="I5507" s="578" t="s">
        <v>771</v>
      </c>
      <c r="J5507" s="883" t="s">
        <v>1688</v>
      </c>
      <c r="K5507" s="885" t="s">
        <v>10646</v>
      </c>
      <c r="L5507" s="762">
        <v>2.2999999999999998</v>
      </c>
      <c r="M5507" s="886">
        <v>14949.999999999998</v>
      </c>
      <c r="N5507" s="884" t="s">
        <v>10635</v>
      </c>
      <c r="O5507" s="265" t="s">
        <v>454</v>
      </c>
      <c r="P5507" s="444">
        <v>39000</v>
      </c>
      <c r="Q5507" s="121"/>
    </row>
    <row r="5508" spans="1:17" s="770" customFormat="1" ht="24">
      <c r="A5508" s="730" t="s">
        <v>18651</v>
      </c>
      <c r="B5508" s="693" t="s">
        <v>7471</v>
      </c>
      <c r="C5508" s="579" t="s">
        <v>73</v>
      </c>
      <c r="D5508" s="581" t="s">
        <v>7276</v>
      </c>
      <c r="E5508" s="681">
        <v>6500</v>
      </c>
      <c r="F5508" s="579" t="s">
        <v>11297</v>
      </c>
      <c r="G5508" s="580" t="s">
        <v>11298</v>
      </c>
      <c r="H5508" s="578" t="s">
        <v>1415</v>
      </c>
      <c r="I5508" s="578" t="s">
        <v>771</v>
      </c>
      <c r="J5508" s="883" t="s">
        <v>1688</v>
      </c>
      <c r="K5508" s="885" t="s">
        <v>10640</v>
      </c>
      <c r="L5508" s="762" t="s">
        <v>10641</v>
      </c>
      <c r="M5508" s="886">
        <v>78000</v>
      </c>
      <c r="N5508" s="884" t="s">
        <v>10686</v>
      </c>
      <c r="O5508" s="265" t="s">
        <v>456</v>
      </c>
      <c r="P5508" s="444">
        <v>13000</v>
      </c>
      <c r="Q5508" s="121"/>
    </row>
    <row r="5509" spans="1:17" s="770" customFormat="1" ht="36">
      <c r="A5509" s="730" t="s">
        <v>18651</v>
      </c>
      <c r="B5509" s="693" t="s">
        <v>7471</v>
      </c>
      <c r="C5509" s="579" t="s">
        <v>73</v>
      </c>
      <c r="D5509" s="581" t="s">
        <v>4399</v>
      </c>
      <c r="E5509" s="681">
        <v>3500</v>
      </c>
      <c r="F5509" s="579" t="s">
        <v>11299</v>
      </c>
      <c r="G5509" s="580" t="s">
        <v>11300</v>
      </c>
      <c r="H5509" s="578" t="s">
        <v>11301</v>
      </c>
      <c r="I5509" s="578" t="s">
        <v>782</v>
      </c>
      <c r="J5509" s="883" t="s">
        <v>11301</v>
      </c>
      <c r="K5509" s="885" t="s">
        <v>10640</v>
      </c>
      <c r="L5509" s="762" t="s">
        <v>10641</v>
      </c>
      <c r="M5509" s="886">
        <v>42000</v>
      </c>
      <c r="N5509" s="884" t="s">
        <v>10635</v>
      </c>
      <c r="O5509" s="265" t="s">
        <v>454</v>
      </c>
      <c r="P5509" s="444">
        <v>21000</v>
      </c>
      <c r="Q5509" s="121"/>
    </row>
    <row r="5510" spans="1:17" s="770" customFormat="1" ht="24">
      <c r="A5510" s="730" t="s">
        <v>18651</v>
      </c>
      <c r="B5510" s="693" t="s">
        <v>7471</v>
      </c>
      <c r="C5510" s="579" t="s">
        <v>73</v>
      </c>
      <c r="D5510" s="581" t="s">
        <v>18599</v>
      </c>
      <c r="E5510" s="479">
        <v>15600</v>
      </c>
      <c r="F5510" s="579" t="s">
        <v>11302</v>
      </c>
      <c r="G5510" s="580" t="s">
        <v>11303</v>
      </c>
      <c r="H5510" s="578" t="s">
        <v>7123</v>
      </c>
      <c r="I5510" s="578" t="s">
        <v>771</v>
      </c>
      <c r="J5510" s="883" t="s">
        <v>7123</v>
      </c>
      <c r="K5510" s="885" t="s">
        <v>10646</v>
      </c>
      <c r="L5510" s="762">
        <v>1.5</v>
      </c>
      <c r="M5510" s="886">
        <v>23400</v>
      </c>
      <c r="N5510" s="884" t="s">
        <v>10646</v>
      </c>
      <c r="O5510" s="265" t="s">
        <v>454</v>
      </c>
      <c r="P5510" s="444">
        <v>93600</v>
      </c>
      <c r="Q5510" s="121"/>
    </row>
    <row r="5511" spans="1:17" s="770" customFormat="1" ht="24">
      <c r="A5511" s="730" t="s">
        <v>18651</v>
      </c>
      <c r="B5511" s="693" t="s">
        <v>7471</v>
      </c>
      <c r="C5511" s="579" t="s">
        <v>73</v>
      </c>
      <c r="D5511" s="581" t="s">
        <v>11019</v>
      </c>
      <c r="E5511" s="479">
        <v>1500</v>
      </c>
      <c r="F5511" s="577" t="s">
        <v>11304</v>
      </c>
      <c r="G5511" s="580" t="s">
        <v>11305</v>
      </c>
      <c r="H5511" s="578" t="s">
        <v>3683</v>
      </c>
      <c r="I5511" s="578" t="s">
        <v>4658</v>
      </c>
      <c r="J5511" s="883" t="s">
        <v>3683</v>
      </c>
      <c r="K5511" s="885" t="s">
        <v>10640</v>
      </c>
      <c r="L5511" s="762">
        <v>12</v>
      </c>
      <c r="M5511" s="886">
        <v>18000</v>
      </c>
      <c r="N5511" s="884" t="s">
        <v>10635</v>
      </c>
      <c r="O5511" s="265" t="s">
        <v>454</v>
      </c>
      <c r="P5511" s="444">
        <v>9000</v>
      </c>
      <c r="Q5511" s="121"/>
    </row>
    <row r="5512" spans="1:17" s="770" customFormat="1" ht="36">
      <c r="A5512" s="730" t="s">
        <v>18651</v>
      </c>
      <c r="B5512" s="693" t="s">
        <v>7471</v>
      </c>
      <c r="C5512" s="579" t="s">
        <v>73</v>
      </c>
      <c r="D5512" s="581" t="s">
        <v>18496</v>
      </c>
      <c r="E5512" s="479">
        <v>6500</v>
      </c>
      <c r="F5512" s="577" t="s">
        <v>11306</v>
      </c>
      <c r="G5512" s="580" t="s">
        <v>11307</v>
      </c>
      <c r="H5512" s="578" t="s">
        <v>10698</v>
      </c>
      <c r="I5512" s="578" t="s">
        <v>771</v>
      </c>
      <c r="J5512" s="883" t="s">
        <v>10698</v>
      </c>
      <c r="K5512" s="885" t="s">
        <v>10640</v>
      </c>
      <c r="L5512" s="762">
        <v>12</v>
      </c>
      <c r="M5512" s="886">
        <v>78000</v>
      </c>
      <c r="N5512" s="884" t="s">
        <v>10635</v>
      </c>
      <c r="O5512" s="265" t="s">
        <v>454</v>
      </c>
      <c r="P5512" s="444">
        <v>39000</v>
      </c>
      <c r="Q5512" s="121"/>
    </row>
    <row r="5513" spans="1:17" s="770" customFormat="1" ht="24">
      <c r="A5513" s="730" t="s">
        <v>18651</v>
      </c>
      <c r="B5513" s="693" t="s">
        <v>7471</v>
      </c>
      <c r="C5513" s="579" t="s">
        <v>73</v>
      </c>
      <c r="D5513" s="581" t="s">
        <v>7276</v>
      </c>
      <c r="E5513" s="478">
        <v>6500</v>
      </c>
      <c r="F5513" s="576" t="s">
        <v>11308</v>
      </c>
      <c r="G5513" s="581" t="s">
        <v>11309</v>
      </c>
      <c r="H5513" s="578" t="s">
        <v>1688</v>
      </c>
      <c r="I5513" s="578" t="s">
        <v>771</v>
      </c>
      <c r="J5513" s="883" t="s">
        <v>1688</v>
      </c>
      <c r="K5513" s="885" t="s">
        <v>10686</v>
      </c>
      <c r="L5513" s="762">
        <v>4.5</v>
      </c>
      <c r="M5513" s="886">
        <v>29250</v>
      </c>
      <c r="N5513" s="884" t="s">
        <v>389</v>
      </c>
      <c r="O5513" s="265" t="s">
        <v>4163</v>
      </c>
      <c r="P5513" s="444">
        <v>0</v>
      </c>
      <c r="Q5513" s="121"/>
    </row>
    <row r="5514" spans="1:17" s="770" customFormat="1" ht="60">
      <c r="A5514" s="730" t="s">
        <v>18651</v>
      </c>
      <c r="B5514" s="693" t="s">
        <v>7471</v>
      </c>
      <c r="C5514" s="579" t="s">
        <v>73</v>
      </c>
      <c r="D5514" s="581" t="s">
        <v>18600</v>
      </c>
      <c r="E5514" s="681">
        <v>8000</v>
      </c>
      <c r="F5514" s="579" t="s">
        <v>11310</v>
      </c>
      <c r="G5514" s="580" t="s">
        <v>11311</v>
      </c>
      <c r="H5514" s="578" t="s">
        <v>10638</v>
      </c>
      <c r="I5514" s="578" t="s">
        <v>771</v>
      </c>
      <c r="J5514" s="883" t="s">
        <v>10639</v>
      </c>
      <c r="K5514" s="885" t="s">
        <v>10640</v>
      </c>
      <c r="L5514" s="762">
        <v>12</v>
      </c>
      <c r="M5514" s="886">
        <v>96000</v>
      </c>
      <c r="N5514" s="884" t="s">
        <v>10635</v>
      </c>
      <c r="O5514" s="265" t="s">
        <v>454</v>
      </c>
      <c r="P5514" s="444">
        <v>48000</v>
      </c>
      <c r="Q5514" s="121"/>
    </row>
    <row r="5515" spans="1:17" s="770" customFormat="1" ht="24">
      <c r="A5515" s="730" t="s">
        <v>18651</v>
      </c>
      <c r="B5515" s="693" t="s">
        <v>7484</v>
      </c>
      <c r="C5515" s="579" t="s">
        <v>73</v>
      </c>
      <c r="D5515" s="581" t="s">
        <v>18509</v>
      </c>
      <c r="E5515" s="479">
        <v>6500</v>
      </c>
      <c r="F5515" s="579" t="s">
        <v>11312</v>
      </c>
      <c r="G5515" s="580" t="s">
        <v>11313</v>
      </c>
      <c r="H5515" s="578" t="s">
        <v>5663</v>
      </c>
      <c r="I5515" s="578" t="s">
        <v>802</v>
      </c>
      <c r="J5515" s="883" t="s">
        <v>7123</v>
      </c>
      <c r="K5515" s="885" t="s">
        <v>10686</v>
      </c>
      <c r="L5515" s="762" t="s">
        <v>454</v>
      </c>
      <c r="M5515" s="886">
        <v>39000</v>
      </c>
      <c r="N5515" s="884" t="s">
        <v>10635</v>
      </c>
      <c r="O5515" s="265" t="s">
        <v>454</v>
      </c>
      <c r="P5515" s="444">
        <v>39000</v>
      </c>
      <c r="Q5515" s="121"/>
    </row>
    <row r="5516" spans="1:17" s="770" customFormat="1" ht="24">
      <c r="A5516" s="730" t="s">
        <v>18651</v>
      </c>
      <c r="B5516" s="693" t="s">
        <v>7471</v>
      </c>
      <c r="C5516" s="579" t="s">
        <v>73</v>
      </c>
      <c r="D5516" s="581" t="s">
        <v>7209</v>
      </c>
      <c r="E5516" s="681">
        <v>3000</v>
      </c>
      <c r="F5516" s="579" t="s">
        <v>11314</v>
      </c>
      <c r="G5516" s="580" t="s">
        <v>11315</v>
      </c>
      <c r="H5516" s="578" t="s">
        <v>3683</v>
      </c>
      <c r="I5516" s="578" t="s">
        <v>4658</v>
      </c>
      <c r="J5516" s="883" t="s">
        <v>3683</v>
      </c>
      <c r="K5516" s="885" t="s">
        <v>10640</v>
      </c>
      <c r="L5516" s="762" t="s">
        <v>10641</v>
      </c>
      <c r="M5516" s="886">
        <v>36000</v>
      </c>
      <c r="N5516" s="884" t="s">
        <v>10635</v>
      </c>
      <c r="O5516" s="265" t="s">
        <v>454</v>
      </c>
      <c r="P5516" s="444">
        <v>18000</v>
      </c>
      <c r="Q5516" s="121"/>
    </row>
    <row r="5517" spans="1:17" s="770" customFormat="1" ht="24">
      <c r="A5517" s="730" t="s">
        <v>18651</v>
      </c>
      <c r="B5517" s="693" t="s">
        <v>7471</v>
      </c>
      <c r="C5517" s="579" t="s">
        <v>73</v>
      </c>
      <c r="D5517" s="581" t="s">
        <v>18566</v>
      </c>
      <c r="E5517" s="681">
        <v>7000</v>
      </c>
      <c r="F5517" s="579" t="s">
        <v>11316</v>
      </c>
      <c r="G5517" s="580" t="s">
        <v>11317</v>
      </c>
      <c r="H5517" s="578" t="s">
        <v>4060</v>
      </c>
      <c r="I5517" s="578" t="s">
        <v>771</v>
      </c>
      <c r="J5517" s="883" t="s">
        <v>4060</v>
      </c>
      <c r="K5517" s="885" t="s">
        <v>10640</v>
      </c>
      <c r="L5517" s="762">
        <v>12</v>
      </c>
      <c r="M5517" s="886">
        <v>84000</v>
      </c>
      <c r="N5517" s="884" t="s">
        <v>10635</v>
      </c>
      <c r="O5517" s="265" t="s">
        <v>454</v>
      </c>
      <c r="P5517" s="444">
        <v>42000</v>
      </c>
      <c r="Q5517" s="121"/>
    </row>
    <row r="5518" spans="1:17" s="770" customFormat="1" ht="24">
      <c r="A5518" s="730" t="s">
        <v>18651</v>
      </c>
      <c r="B5518" s="693" t="s">
        <v>7471</v>
      </c>
      <c r="C5518" s="579" t="s">
        <v>73</v>
      </c>
      <c r="D5518" s="581" t="s">
        <v>6500</v>
      </c>
      <c r="E5518" s="479">
        <v>7000</v>
      </c>
      <c r="F5518" s="579" t="s">
        <v>11318</v>
      </c>
      <c r="G5518" s="580" t="s">
        <v>11319</v>
      </c>
      <c r="H5518" s="578" t="s">
        <v>1688</v>
      </c>
      <c r="I5518" s="578" t="s">
        <v>771</v>
      </c>
      <c r="J5518" s="883" t="s">
        <v>1688</v>
      </c>
      <c r="K5518" s="885" t="s">
        <v>10646</v>
      </c>
      <c r="L5518" s="762" t="s">
        <v>455</v>
      </c>
      <c r="M5518" s="886">
        <v>7000</v>
      </c>
      <c r="N5518" s="884" t="s">
        <v>10635</v>
      </c>
      <c r="O5518" s="265" t="s">
        <v>454</v>
      </c>
      <c r="P5518" s="444">
        <v>42000</v>
      </c>
      <c r="Q5518" s="121"/>
    </row>
    <row r="5519" spans="1:17" s="770" customFormat="1" ht="24">
      <c r="A5519" s="730" t="s">
        <v>18651</v>
      </c>
      <c r="B5519" s="693" t="s">
        <v>7471</v>
      </c>
      <c r="C5519" s="579" t="s">
        <v>73</v>
      </c>
      <c r="D5519" s="581" t="s">
        <v>18542</v>
      </c>
      <c r="E5519" s="743">
        <v>6500</v>
      </c>
      <c r="F5519" s="585" t="s">
        <v>11318</v>
      </c>
      <c r="G5519" s="581" t="s">
        <v>11319</v>
      </c>
      <c r="H5519" s="578" t="s">
        <v>1688</v>
      </c>
      <c r="I5519" s="578" t="s">
        <v>771</v>
      </c>
      <c r="J5519" s="883" t="s">
        <v>1688</v>
      </c>
      <c r="K5519" s="885" t="s">
        <v>10646</v>
      </c>
      <c r="L5519" s="762">
        <v>2.5</v>
      </c>
      <c r="M5519" s="886">
        <v>16250</v>
      </c>
      <c r="N5519" s="884" t="s">
        <v>389</v>
      </c>
      <c r="O5519" s="265" t="s">
        <v>4163</v>
      </c>
      <c r="P5519" s="444">
        <v>0</v>
      </c>
      <c r="Q5519" s="121"/>
    </row>
    <row r="5520" spans="1:17" s="770" customFormat="1" ht="24">
      <c r="A5520" s="730" t="s">
        <v>18651</v>
      </c>
      <c r="B5520" s="693" t="s">
        <v>7471</v>
      </c>
      <c r="C5520" s="579" t="s">
        <v>73</v>
      </c>
      <c r="D5520" s="581" t="s">
        <v>6500</v>
      </c>
      <c r="E5520" s="743">
        <v>7000</v>
      </c>
      <c r="F5520" s="585" t="s">
        <v>11318</v>
      </c>
      <c r="G5520" s="584" t="s">
        <v>11319</v>
      </c>
      <c r="H5520" s="578" t="s">
        <v>1688</v>
      </c>
      <c r="I5520" s="578" t="s">
        <v>771</v>
      </c>
      <c r="J5520" s="883" t="s">
        <v>1688</v>
      </c>
      <c r="K5520" s="885" t="s">
        <v>10635</v>
      </c>
      <c r="L5520" s="762" t="s">
        <v>10647</v>
      </c>
      <c r="M5520" s="886">
        <v>63000</v>
      </c>
      <c r="N5520" s="884" t="s">
        <v>389</v>
      </c>
      <c r="O5520" s="265" t="s">
        <v>4163</v>
      </c>
      <c r="P5520" s="444">
        <v>0</v>
      </c>
      <c r="Q5520" s="121"/>
    </row>
    <row r="5521" spans="1:17" s="770" customFormat="1" ht="36">
      <c r="A5521" s="730" t="s">
        <v>18651</v>
      </c>
      <c r="B5521" s="693" t="s">
        <v>7471</v>
      </c>
      <c r="C5521" s="579" t="s">
        <v>73</v>
      </c>
      <c r="D5521" s="581" t="s">
        <v>4164</v>
      </c>
      <c r="E5521" s="743">
        <v>4500</v>
      </c>
      <c r="F5521" s="585" t="s">
        <v>11320</v>
      </c>
      <c r="G5521" s="581" t="s">
        <v>11321</v>
      </c>
      <c r="H5521" s="578" t="s">
        <v>9071</v>
      </c>
      <c r="I5521" s="578" t="s">
        <v>4118</v>
      </c>
      <c r="J5521" s="883" t="s">
        <v>4118</v>
      </c>
      <c r="K5521" s="885" t="s">
        <v>10646</v>
      </c>
      <c r="L5521" s="266">
        <v>3.5</v>
      </c>
      <c r="M5521" s="887">
        <v>15750</v>
      </c>
      <c r="N5521" s="884" t="s">
        <v>389</v>
      </c>
      <c r="O5521" s="265" t="s">
        <v>4163</v>
      </c>
      <c r="P5521" s="444">
        <v>0</v>
      </c>
      <c r="Q5521" s="121"/>
    </row>
    <row r="5522" spans="1:17" s="770" customFormat="1" ht="24">
      <c r="A5522" s="730" t="s">
        <v>18651</v>
      </c>
      <c r="B5522" s="693" t="s">
        <v>7471</v>
      </c>
      <c r="C5522" s="579" t="s">
        <v>73</v>
      </c>
      <c r="D5522" s="581" t="s">
        <v>17816</v>
      </c>
      <c r="E5522" s="479">
        <v>6500</v>
      </c>
      <c r="F5522" s="577" t="s">
        <v>11322</v>
      </c>
      <c r="G5522" s="580" t="s">
        <v>11323</v>
      </c>
      <c r="H5522" s="578" t="s">
        <v>4258</v>
      </c>
      <c r="I5522" s="578" t="s">
        <v>771</v>
      </c>
      <c r="J5522" s="883" t="s">
        <v>7059</v>
      </c>
      <c r="K5522" s="885" t="s">
        <v>10640</v>
      </c>
      <c r="L5522" s="762">
        <v>12</v>
      </c>
      <c r="M5522" s="886">
        <v>78000</v>
      </c>
      <c r="N5522" s="884" t="s">
        <v>10635</v>
      </c>
      <c r="O5522" s="265" t="s">
        <v>454</v>
      </c>
      <c r="P5522" s="444">
        <v>39000</v>
      </c>
      <c r="Q5522" s="121"/>
    </row>
    <row r="5523" spans="1:17" s="770" customFormat="1" ht="24">
      <c r="A5523" s="730" t="s">
        <v>18651</v>
      </c>
      <c r="B5523" s="693" t="s">
        <v>7471</v>
      </c>
      <c r="C5523" s="579" t="s">
        <v>73</v>
      </c>
      <c r="D5523" s="581" t="s">
        <v>18601</v>
      </c>
      <c r="E5523" s="478">
        <v>5000</v>
      </c>
      <c r="F5523" s="579" t="s">
        <v>11324</v>
      </c>
      <c r="G5523" s="580" t="s">
        <v>11325</v>
      </c>
      <c r="H5523" s="578" t="s">
        <v>825</v>
      </c>
      <c r="I5523" s="578" t="s">
        <v>4121</v>
      </c>
      <c r="J5523" s="883" t="s">
        <v>825</v>
      </c>
      <c r="K5523" s="885" t="s">
        <v>10646</v>
      </c>
      <c r="L5523" s="762">
        <v>0.5</v>
      </c>
      <c r="M5523" s="886">
        <v>2500</v>
      </c>
      <c r="N5523" s="884" t="s">
        <v>10635</v>
      </c>
      <c r="O5523" s="265" t="s">
        <v>454</v>
      </c>
      <c r="P5523" s="444">
        <v>30000</v>
      </c>
      <c r="Q5523" s="121"/>
    </row>
    <row r="5524" spans="1:17" s="770" customFormat="1" ht="24">
      <c r="A5524" s="730" t="s">
        <v>18651</v>
      </c>
      <c r="B5524" s="693" t="s">
        <v>7471</v>
      </c>
      <c r="C5524" s="579" t="s">
        <v>73</v>
      </c>
      <c r="D5524" s="581" t="s">
        <v>18508</v>
      </c>
      <c r="E5524" s="681">
        <v>11000</v>
      </c>
      <c r="F5524" s="579" t="s">
        <v>11326</v>
      </c>
      <c r="G5524" s="580" t="s">
        <v>11327</v>
      </c>
      <c r="H5524" s="578" t="s">
        <v>4216</v>
      </c>
      <c r="I5524" s="578" t="s">
        <v>11328</v>
      </c>
      <c r="J5524" s="883" t="s">
        <v>4216</v>
      </c>
      <c r="K5524" s="885" t="s">
        <v>389</v>
      </c>
      <c r="L5524" s="762" t="s">
        <v>4163</v>
      </c>
      <c r="M5524" s="886">
        <v>0</v>
      </c>
      <c r="N5524" s="884" t="s">
        <v>10646</v>
      </c>
      <c r="O5524" s="265" t="s">
        <v>455</v>
      </c>
      <c r="P5524" s="444">
        <v>11000</v>
      </c>
      <c r="Q5524" s="121"/>
    </row>
    <row r="5525" spans="1:17" s="770" customFormat="1" ht="60">
      <c r="A5525" s="730" t="s">
        <v>18651</v>
      </c>
      <c r="B5525" s="693" t="s">
        <v>7484</v>
      </c>
      <c r="C5525" s="579" t="s">
        <v>73</v>
      </c>
      <c r="D5525" s="581" t="s">
        <v>18566</v>
      </c>
      <c r="E5525" s="479">
        <v>6000</v>
      </c>
      <c r="F5525" s="579" t="s">
        <v>11329</v>
      </c>
      <c r="G5525" s="580" t="s">
        <v>11330</v>
      </c>
      <c r="H5525" s="578" t="s">
        <v>11331</v>
      </c>
      <c r="I5525" s="578" t="s">
        <v>771</v>
      </c>
      <c r="J5525" s="883" t="s">
        <v>10639</v>
      </c>
      <c r="K5525" s="885" t="s">
        <v>10686</v>
      </c>
      <c r="L5525" s="762" t="s">
        <v>454</v>
      </c>
      <c r="M5525" s="886">
        <v>36000</v>
      </c>
      <c r="N5525" s="884" t="s">
        <v>10635</v>
      </c>
      <c r="O5525" s="265" t="s">
        <v>454</v>
      </c>
      <c r="P5525" s="444">
        <v>36000</v>
      </c>
      <c r="Q5525" s="121"/>
    </row>
    <row r="5526" spans="1:17" s="770" customFormat="1" ht="24">
      <c r="A5526" s="730" t="s">
        <v>18651</v>
      </c>
      <c r="B5526" s="693" t="s">
        <v>7471</v>
      </c>
      <c r="C5526" s="579" t="s">
        <v>73</v>
      </c>
      <c r="D5526" s="581" t="s">
        <v>18497</v>
      </c>
      <c r="E5526" s="743">
        <v>6000</v>
      </c>
      <c r="F5526" s="585" t="s">
        <v>11332</v>
      </c>
      <c r="G5526" s="584" t="s">
        <v>11333</v>
      </c>
      <c r="H5526" s="578" t="s">
        <v>1688</v>
      </c>
      <c r="I5526" s="578" t="s">
        <v>771</v>
      </c>
      <c r="J5526" s="883" t="s">
        <v>1688</v>
      </c>
      <c r="K5526" s="885" t="s">
        <v>10635</v>
      </c>
      <c r="L5526" s="762" t="s">
        <v>10666</v>
      </c>
      <c r="M5526" s="886">
        <v>42000</v>
      </c>
      <c r="N5526" s="884" t="s">
        <v>389</v>
      </c>
      <c r="O5526" s="265" t="s">
        <v>4163</v>
      </c>
      <c r="P5526" s="444">
        <v>0</v>
      </c>
      <c r="Q5526" s="121"/>
    </row>
    <row r="5527" spans="1:17" s="770" customFormat="1" ht="24">
      <c r="A5527" s="730" t="s">
        <v>18651</v>
      </c>
      <c r="B5527" s="693" t="s">
        <v>7471</v>
      </c>
      <c r="C5527" s="579" t="s">
        <v>73</v>
      </c>
      <c r="D5527" s="581" t="s">
        <v>18497</v>
      </c>
      <c r="E5527" s="479">
        <v>6500</v>
      </c>
      <c r="F5527" s="587" t="s">
        <v>11332</v>
      </c>
      <c r="G5527" s="580" t="s">
        <v>11334</v>
      </c>
      <c r="H5527" s="578" t="s">
        <v>1688</v>
      </c>
      <c r="I5527" s="578" t="s">
        <v>771</v>
      </c>
      <c r="J5527" s="883" t="s">
        <v>1688</v>
      </c>
      <c r="K5527" s="885" t="s">
        <v>10646</v>
      </c>
      <c r="L5527" s="762" t="s">
        <v>455</v>
      </c>
      <c r="M5527" s="886">
        <v>6500</v>
      </c>
      <c r="N5527" s="884" t="s">
        <v>10635</v>
      </c>
      <c r="O5527" s="265" t="s">
        <v>454</v>
      </c>
      <c r="P5527" s="444">
        <v>39000</v>
      </c>
      <c r="Q5527" s="121"/>
    </row>
    <row r="5528" spans="1:17" s="770" customFormat="1" ht="24">
      <c r="A5528" s="730" t="s">
        <v>18651</v>
      </c>
      <c r="B5528" s="693" t="s">
        <v>7471</v>
      </c>
      <c r="C5528" s="579" t="s">
        <v>73</v>
      </c>
      <c r="D5528" s="581" t="s">
        <v>11019</v>
      </c>
      <c r="E5528" s="479">
        <v>1500</v>
      </c>
      <c r="F5528" s="577" t="s">
        <v>11335</v>
      </c>
      <c r="G5528" s="580" t="s">
        <v>11336</v>
      </c>
      <c r="H5528" s="578" t="s">
        <v>3683</v>
      </c>
      <c r="I5528" s="578" t="s">
        <v>687</v>
      </c>
      <c r="J5528" s="883" t="s">
        <v>3683</v>
      </c>
      <c r="K5528" s="885" t="s">
        <v>10640</v>
      </c>
      <c r="L5528" s="762" t="s">
        <v>10641</v>
      </c>
      <c r="M5528" s="886">
        <v>18000</v>
      </c>
      <c r="N5528" s="884" t="s">
        <v>10635</v>
      </c>
      <c r="O5528" s="265" t="s">
        <v>454</v>
      </c>
      <c r="P5528" s="444">
        <v>9000</v>
      </c>
      <c r="Q5528" s="121"/>
    </row>
    <row r="5529" spans="1:17" s="770" customFormat="1" ht="24">
      <c r="A5529" s="730" t="s">
        <v>18651</v>
      </c>
      <c r="B5529" s="693" t="s">
        <v>7471</v>
      </c>
      <c r="C5529" s="579" t="s">
        <v>73</v>
      </c>
      <c r="D5529" s="581" t="s">
        <v>9335</v>
      </c>
      <c r="E5529" s="681">
        <v>2000</v>
      </c>
      <c r="F5529" s="579" t="s">
        <v>11337</v>
      </c>
      <c r="G5529" s="580" t="s">
        <v>11338</v>
      </c>
      <c r="H5529" s="578" t="s">
        <v>864</v>
      </c>
      <c r="I5529" s="578" t="s">
        <v>4118</v>
      </c>
      <c r="J5529" s="883" t="s">
        <v>864</v>
      </c>
      <c r="K5529" s="885" t="s">
        <v>10640</v>
      </c>
      <c r="L5529" s="762">
        <v>12</v>
      </c>
      <c r="M5529" s="886">
        <v>24000</v>
      </c>
      <c r="N5529" s="884" t="s">
        <v>10635</v>
      </c>
      <c r="O5529" s="265" t="s">
        <v>454</v>
      </c>
      <c r="P5529" s="444">
        <v>12000</v>
      </c>
      <c r="Q5529" s="121"/>
    </row>
    <row r="5530" spans="1:17" s="770" customFormat="1" ht="24">
      <c r="A5530" s="730" t="s">
        <v>18651</v>
      </c>
      <c r="B5530" s="693" t="s">
        <v>7471</v>
      </c>
      <c r="C5530" s="579" t="s">
        <v>73</v>
      </c>
      <c r="D5530" s="581" t="s">
        <v>3289</v>
      </c>
      <c r="E5530" s="681">
        <v>7000</v>
      </c>
      <c r="F5530" s="579" t="s">
        <v>11339</v>
      </c>
      <c r="G5530" s="580" t="s">
        <v>11340</v>
      </c>
      <c r="H5530" s="578" t="s">
        <v>1816</v>
      </c>
      <c r="I5530" s="578" t="s">
        <v>771</v>
      </c>
      <c r="J5530" s="883" t="s">
        <v>1816</v>
      </c>
      <c r="K5530" s="885" t="s">
        <v>10640</v>
      </c>
      <c r="L5530" s="762" t="s">
        <v>10684</v>
      </c>
      <c r="M5530" s="886">
        <v>77000</v>
      </c>
      <c r="N5530" s="884" t="s">
        <v>10635</v>
      </c>
      <c r="O5530" s="265" t="s">
        <v>454</v>
      </c>
      <c r="P5530" s="444">
        <v>42000</v>
      </c>
      <c r="Q5530" s="121"/>
    </row>
    <row r="5531" spans="1:17" s="770" customFormat="1" ht="24">
      <c r="A5531" s="730" t="s">
        <v>18651</v>
      </c>
      <c r="B5531" s="693" t="s">
        <v>7484</v>
      </c>
      <c r="C5531" s="579" t="s">
        <v>73</v>
      </c>
      <c r="D5531" s="581" t="s">
        <v>18509</v>
      </c>
      <c r="E5531" s="479">
        <v>6500</v>
      </c>
      <c r="F5531" s="579" t="s">
        <v>11341</v>
      </c>
      <c r="G5531" s="580" t="s">
        <v>11342</v>
      </c>
      <c r="H5531" s="578" t="s">
        <v>10886</v>
      </c>
      <c r="I5531" s="578" t="s">
        <v>771</v>
      </c>
      <c r="J5531" s="883" t="s">
        <v>7123</v>
      </c>
      <c r="K5531" s="885" t="s">
        <v>10686</v>
      </c>
      <c r="L5531" s="762" t="s">
        <v>454</v>
      </c>
      <c r="M5531" s="886">
        <v>39000</v>
      </c>
      <c r="N5531" s="884" t="s">
        <v>10635</v>
      </c>
      <c r="O5531" s="265" t="s">
        <v>454</v>
      </c>
      <c r="P5531" s="444">
        <v>39000</v>
      </c>
      <c r="Q5531" s="121"/>
    </row>
    <row r="5532" spans="1:17" s="770" customFormat="1" ht="36">
      <c r="A5532" s="730" t="s">
        <v>18651</v>
      </c>
      <c r="B5532" s="693" t="s">
        <v>7471</v>
      </c>
      <c r="C5532" s="579" t="s">
        <v>73</v>
      </c>
      <c r="D5532" s="581" t="s">
        <v>7912</v>
      </c>
      <c r="E5532" s="743">
        <v>3000</v>
      </c>
      <c r="F5532" s="585" t="s">
        <v>11343</v>
      </c>
      <c r="G5532" s="581" t="s">
        <v>11344</v>
      </c>
      <c r="H5532" s="578" t="s">
        <v>11345</v>
      </c>
      <c r="I5532" s="578" t="s">
        <v>4118</v>
      </c>
      <c r="J5532" s="883" t="s">
        <v>4118</v>
      </c>
      <c r="K5532" s="885" t="s">
        <v>10646</v>
      </c>
      <c r="L5532" s="266" t="s">
        <v>455</v>
      </c>
      <c r="M5532" s="887">
        <v>3000</v>
      </c>
      <c r="N5532" s="884" t="s">
        <v>389</v>
      </c>
      <c r="O5532" s="265" t="s">
        <v>4163</v>
      </c>
      <c r="P5532" s="444">
        <v>0</v>
      </c>
      <c r="Q5532" s="121"/>
    </row>
    <row r="5533" spans="1:17" s="770" customFormat="1" ht="24">
      <c r="A5533" s="730" t="s">
        <v>18651</v>
      </c>
      <c r="B5533" s="693" t="s">
        <v>7471</v>
      </c>
      <c r="C5533" s="579" t="s">
        <v>73</v>
      </c>
      <c r="D5533" s="581" t="s">
        <v>4185</v>
      </c>
      <c r="E5533" s="479">
        <v>3000</v>
      </c>
      <c r="F5533" s="577" t="s">
        <v>11346</v>
      </c>
      <c r="G5533" s="580" t="s">
        <v>11347</v>
      </c>
      <c r="H5533" s="578" t="s">
        <v>3683</v>
      </c>
      <c r="I5533" s="578" t="s">
        <v>687</v>
      </c>
      <c r="J5533" s="883" t="s">
        <v>3683</v>
      </c>
      <c r="K5533" s="885" t="s">
        <v>10640</v>
      </c>
      <c r="L5533" s="762">
        <v>12</v>
      </c>
      <c r="M5533" s="886">
        <v>36000</v>
      </c>
      <c r="N5533" s="884" t="s">
        <v>10635</v>
      </c>
      <c r="O5533" s="265" t="s">
        <v>454</v>
      </c>
      <c r="P5533" s="444">
        <v>18000</v>
      </c>
      <c r="Q5533" s="121"/>
    </row>
    <row r="5534" spans="1:17" s="770" customFormat="1" ht="24">
      <c r="A5534" s="730" t="s">
        <v>18651</v>
      </c>
      <c r="B5534" s="693" t="s">
        <v>7471</v>
      </c>
      <c r="C5534" s="579" t="s">
        <v>73</v>
      </c>
      <c r="D5534" s="581" t="s">
        <v>18602</v>
      </c>
      <c r="E5534" s="479">
        <v>5000</v>
      </c>
      <c r="F5534" s="577" t="s">
        <v>11348</v>
      </c>
      <c r="G5534" s="580" t="s">
        <v>11349</v>
      </c>
      <c r="H5534" s="578" t="s">
        <v>11350</v>
      </c>
      <c r="I5534" s="578" t="s">
        <v>771</v>
      </c>
      <c r="J5534" s="883" t="s">
        <v>11351</v>
      </c>
      <c r="K5534" s="885" t="s">
        <v>10640</v>
      </c>
      <c r="L5534" s="762" t="s">
        <v>10641</v>
      </c>
      <c r="M5534" s="886">
        <v>60000</v>
      </c>
      <c r="N5534" s="884" t="s">
        <v>10635</v>
      </c>
      <c r="O5534" s="265" t="s">
        <v>454</v>
      </c>
      <c r="P5534" s="444">
        <v>30000</v>
      </c>
      <c r="Q5534" s="121"/>
    </row>
    <row r="5535" spans="1:17" s="770" customFormat="1" ht="24">
      <c r="A5535" s="730" t="s">
        <v>18651</v>
      </c>
      <c r="B5535" s="693" t="s">
        <v>7484</v>
      </c>
      <c r="C5535" s="579" t="s">
        <v>73</v>
      </c>
      <c r="D5535" s="581" t="s">
        <v>18566</v>
      </c>
      <c r="E5535" s="479">
        <v>6000</v>
      </c>
      <c r="F5535" s="579" t="s">
        <v>11352</v>
      </c>
      <c r="G5535" s="580" t="s">
        <v>11353</v>
      </c>
      <c r="H5535" s="578" t="s">
        <v>7123</v>
      </c>
      <c r="I5535" s="578" t="s">
        <v>11328</v>
      </c>
      <c r="J5535" s="883" t="s">
        <v>7123</v>
      </c>
      <c r="K5535" s="885" t="s">
        <v>10686</v>
      </c>
      <c r="L5535" s="762">
        <v>5.5</v>
      </c>
      <c r="M5535" s="886">
        <v>33000</v>
      </c>
      <c r="N5535" s="884" t="s">
        <v>10635</v>
      </c>
      <c r="O5535" s="265" t="s">
        <v>454</v>
      </c>
      <c r="P5535" s="444">
        <v>36000</v>
      </c>
      <c r="Q5535" s="121"/>
    </row>
    <row r="5536" spans="1:17" s="770" customFormat="1" ht="24">
      <c r="A5536" s="730" t="s">
        <v>18651</v>
      </c>
      <c r="B5536" s="693" t="s">
        <v>7471</v>
      </c>
      <c r="C5536" s="579" t="s">
        <v>73</v>
      </c>
      <c r="D5536" s="581" t="s">
        <v>7912</v>
      </c>
      <c r="E5536" s="479">
        <v>3000</v>
      </c>
      <c r="F5536" s="577" t="s">
        <v>11354</v>
      </c>
      <c r="G5536" s="580" t="s">
        <v>11355</v>
      </c>
      <c r="H5536" s="578" t="s">
        <v>11356</v>
      </c>
      <c r="I5536" s="578" t="s">
        <v>4118</v>
      </c>
      <c r="J5536" s="883" t="s">
        <v>11356</v>
      </c>
      <c r="K5536" s="885" t="s">
        <v>10640</v>
      </c>
      <c r="L5536" s="762">
        <v>12</v>
      </c>
      <c r="M5536" s="886">
        <v>36000</v>
      </c>
      <c r="N5536" s="884" t="s">
        <v>10635</v>
      </c>
      <c r="O5536" s="265" t="s">
        <v>454</v>
      </c>
      <c r="P5536" s="444">
        <v>18000</v>
      </c>
      <c r="Q5536" s="121"/>
    </row>
    <row r="5537" spans="1:17" s="770" customFormat="1" ht="60">
      <c r="A5537" s="730" t="s">
        <v>18651</v>
      </c>
      <c r="B5537" s="693" t="s">
        <v>7471</v>
      </c>
      <c r="C5537" s="579" t="s">
        <v>73</v>
      </c>
      <c r="D5537" s="581" t="s">
        <v>18603</v>
      </c>
      <c r="E5537" s="479">
        <v>8000</v>
      </c>
      <c r="F5537" s="577" t="s">
        <v>11357</v>
      </c>
      <c r="G5537" s="580" t="s">
        <v>11358</v>
      </c>
      <c r="H5537" s="578" t="s">
        <v>4060</v>
      </c>
      <c r="I5537" s="578" t="s">
        <v>771</v>
      </c>
      <c r="J5537" s="883" t="s">
        <v>10639</v>
      </c>
      <c r="K5537" s="885" t="s">
        <v>10640</v>
      </c>
      <c r="L5537" s="762">
        <v>12</v>
      </c>
      <c r="M5537" s="886">
        <v>96000</v>
      </c>
      <c r="N5537" s="884" t="s">
        <v>10635</v>
      </c>
      <c r="O5537" s="265" t="s">
        <v>454</v>
      </c>
      <c r="P5537" s="444">
        <v>48000</v>
      </c>
      <c r="Q5537" s="121"/>
    </row>
    <row r="5538" spans="1:17" s="770" customFormat="1" ht="24">
      <c r="A5538" s="730" t="s">
        <v>18651</v>
      </c>
      <c r="B5538" s="693" t="s">
        <v>7471</v>
      </c>
      <c r="C5538" s="579" t="s">
        <v>73</v>
      </c>
      <c r="D5538" s="581" t="s">
        <v>18509</v>
      </c>
      <c r="E5538" s="479">
        <v>6500</v>
      </c>
      <c r="F5538" s="579" t="s">
        <v>11359</v>
      </c>
      <c r="G5538" s="580" t="s">
        <v>11360</v>
      </c>
      <c r="H5538" s="578" t="s">
        <v>5663</v>
      </c>
      <c r="I5538" s="578" t="s">
        <v>771</v>
      </c>
      <c r="J5538" s="883" t="s">
        <v>7123</v>
      </c>
      <c r="K5538" s="885" t="s">
        <v>10686</v>
      </c>
      <c r="L5538" s="762" t="s">
        <v>454</v>
      </c>
      <c r="M5538" s="886">
        <v>39000</v>
      </c>
      <c r="N5538" s="884" t="s">
        <v>389</v>
      </c>
      <c r="O5538" s="265" t="s">
        <v>4163</v>
      </c>
      <c r="P5538" s="444">
        <v>0</v>
      </c>
      <c r="Q5538" s="121"/>
    </row>
    <row r="5539" spans="1:17" s="770" customFormat="1" ht="24">
      <c r="A5539" s="730" t="s">
        <v>18651</v>
      </c>
      <c r="B5539" s="693" t="s">
        <v>7471</v>
      </c>
      <c r="C5539" s="579" t="s">
        <v>73</v>
      </c>
      <c r="D5539" s="581" t="s">
        <v>17981</v>
      </c>
      <c r="E5539" s="680">
        <v>8500</v>
      </c>
      <c r="F5539" s="590" t="s">
        <v>11361</v>
      </c>
      <c r="G5539" s="586" t="s">
        <v>11362</v>
      </c>
      <c r="H5539" s="578" t="s">
        <v>920</v>
      </c>
      <c r="I5539" s="578" t="s">
        <v>771</v>
      </c>
      <c r="J5539" s="883" t="s">
        <v>920</v>
      </c>
      <c r="K5539" s="885" t="s">
        <v>10686</v>
      </c>
      <c r="L5539" s="266" t="s">
        <v>453</v>
      </c>
      <c r="M5539" s="887">
        <v>42500</v>
      </c>
      <c r="N5539" s="884" t="s">
        <v>389</v>
      </c>
      <c r="O5539" s="265" t="s">
        <v>4163</v>
      </c>
      <c r="P5539" s="444">
        <v>0</v>
      </c>
      <c r="Q5539" s="121"/>
    </row>
    <row r="5540" spans="1:17" s="770" customFormat="1">
      <c r="A5540" s="730" t="s">
        <v>18651</v>
      </c>
      <c r="B5540" s="693" t="s">
        <v>7471</v>
      </c>
      <c r="C5540" s="579" t="s">
        <v>73</v>
      </c>
      <c r="D5540" s="581" t="s">
        <v>17981</v>
      </c>
      <c r="E5540" s="479">
        <v>8500</v>
      </c>
      <c r="F5540" s="579" t="s">
        <v>11363</v>
      </c>
      <c r="G5540" s="580" t="s">
        <v>11364</v>
      </c>
      <c r="H5540" s="578" t="s">
        <v>4258</v>
      </c>
      <c r="I5540" s="578" t="s">
        <v>771</v>
      </c>
      <c r="J5540" s="883" t="s">
        <v>7059</v>
      </c>
      <c r="K5540" s="885" t="s">
        <v>10646</v>
      </c>
      <c r="L5540" s="762" t="s">
        <v>456</v>
      </c>
      <c r="M5540" s="886">
        <v>17000</v>
      </c>
      <c r="N5540" s="884" t="s">
        <v>10686</v>
      </c>
      <c r="O5540" s="265" t="s">
        <v>455</v>
      </c>
      <c r="P5540" s="444">
        <v>8500</v>
      </c>
      <c r="Q5540" s="121"/>
    </row>
    <row r="5541" spans="1:17" s="770" customFormat="1" ht="36">
      <c r="A5541" s="730" t="s">
        <v>18651</v>
      </c>
      <c r="B5541" s="693" t="s">
        <v>7471</v>
      </c>
      <c r="C5541" s="579" t="s">
        <v>73</v>
      </c>
      <c r="D5541" s="581" t="s">
        <v>18585</v>
      </c>
      <c r="E5541" s="681">
        <v>7000</v>
      </c>
      <c r="F5541" s="579" t="s">
        <v>11365</v>
      </c>
      <c r="G5541" s="580" t="s">
        <v>11366</v>
      </c>
      <c r="H5541" s="578" t="s">
        <v>5663</v>
      </c>
      <c r="I5541" s="578" t="s">
        <v>771</v>
      </c>
      <c r="J5541" s="883" t="s">
        <v>7123</v>
      </c>
      <c r="K5541" s="885" t="s">
        <v>389</v>
      </c>
      <c r="L5541" s="762" t="s">
        <v>4163</v>
      </c>
      <c r="M5541" s="886">
        <v>0</v>
      </c>
      <c r="N5541" s="884" t="s">
        <v>10686</v>
      </c>
      <c r="O5541" s="265" t="s">
        <v>11367</v>
      </c>
      <c r="P5541" s="444">
        <v>3500</v>
      </c>
      <c r="Q5541" s="121"/>
    </row>
    <row r="5542" spans="1:17" s="770" customFormat="1" ht="24">
      <c r="A5542" s="730" t="s">
        <v>18651</v>
      </c>
      <c r="B5542" s="693" t="s">
        <v>7471</v>
      </c>
      <c r="C5542" s="579" t="s">
        <v>73</v>
      </c>
      <c r="D5542" s="581" t="s">
        <v>18510</v>
      </c>
      <c r="E5542" s="680">
        <v>2000</v>
      </c>
      <c r="F5542" s="585" t="s">
        <v>11368</v>
      </c>
      <c r="G5542" s="586" t="s">
        <v>11369</v>
      </c>
      <c r="H5542" s="578" t="s">
        <v>4118</v>
      </c>
      <c r="I5542" s="578" t="s">
        <v>4118</v>
      </c>
      <c r="J5542" s="883" t="s">
        <v>4118</v>
      </c>
      <c r="K5542" s="885" t="s">
        <v>10646</v>
      </c>
      <c r="L5542" s="762" t="s">
        <v>456</v>
      </c>
      <c r="M5542" s="886">
        <v>4000</v>
      </c>
      <c r="N5542" s="884" t="s">
        <v>389</v>
      </c>
      <c r="O5542" s="265" t="s">
        <v>4163</v>
      </c>
      <c r="P5542" s="444">
        <v>0</v>
      </c>
      <c r="Q5542" s="121"/>
    </row>
    <row r="5543" spans="1:17" s="770" customFormat="1" ht="24">
      <c r="A5543" s="730" t="s">
        <v>18651</v>
      </c>
      <c r="B5543" s="693" t="s">
        <v>7471</v>
      </c>
      <c r="C5543" s="579" t="s">
        <v>73</v>
      </c>
      <c r="D5543" s="581" t="s">
        <v>9335</v>
      </c>
      <c r="E5543" s="479">
        <v>2000</v>
      </c>
      <c r="F5543" s="577" t="s">
        <v>11370</v>
      </c>
      <c r="G5543" s="580" t="s">
        <v>11371</v>
      </c>
      <c r="H5543" s="578" t="s">
        <v>1031</v>
      </c>
      <c r="I5543" s="578" t="s">
        <v>687</v>
      </c>
      <c r="J5543" s="883" t="s">
        <v>10976</v>
      </c>
      <c r="K5543" s="885" t="s">
        <v>10640</v>
      </c>
      <c r="L5543" s="762">
        <v>12</v>
      </c>
      <c r="M5543" s="886">
        <v>24000</v>
      </c>
      <c r="N5543" s="884" t="s">
        <v>10635</v>
      </c>
      <c r="O5543" s="265" t="s">
        <v>454</v>
      </c>
      <c r="P5543" s="444">
        <v>12000</v>
      </c>
      <c r="Q5543" s="121"/>
    </row>
    <row r="5544" spans="1:17" s="770" customFormat="1" ht="24">
      <c r="A5544" s="730" t="s">
        <v>18651</v>
      </c>
      <c r="B5544" s="693" t="s">
        <v>7471</v>
      </c>
      <c r="C5544" s="579" t="s">
        <v>73</v>
      </c>
      <c r="D5544" s="581" t="s">
        <v>18584</v>
      </c>
      <c r="E5544" s="479">
        <v>4500</v>
      </c>
      <c r="F5544" s="579" t="s">
        <v>11372</v>
      </c>
      <c r="G5544" s="580" t="s">
        <v>11373</v>
      </c>
      <c r="H5544" s="578" t="s">
        <v>1688</v>
      </c>
      <c r="I5544" s="578" t="s">
        <v>771</v>
      </c>
      <c r="J5544" s="883" t="s">
        <v>1688</v>
      </c>
      <c r="K5544" s="885" t="s">
        <v>10686</v>
      </c>
      <c r="L5544" s="762">
        <v>4.5</v>
      </c>
      <c r="M5544" s="886">
        <v>20250</v>
      </c>
      <c r="N5544" s="884" t="s">
        <v>10635</v>
      </c>
      <c r="O5544" s="265" t="s">
        <v>454</v>
      </c>
      <c r="P5544" s="444">
        <v>27000</v>
      </c>
      <c r="Q5544" s="121"/>
    </row>
    <row r="5545" spans="1:17" s="770" customFormat="1" ht="36">
      <c r="A5545" s="730" t="s">
        <v>18651</v>
      </c>
      <c r="B5545" s="693" t="s">
        <v>7471</v>
      </c>
      <c r="C5545" s="579" t="s">
        <v>73</v>
      </c>
      <c r="D5545" s="581" t="s">
        <v>18547</v>
      </c>
      <c r="E5545" s="479">
        <v>3500</v>
      </c>
      <c r="F5545" s="577" t="s">
        <v>11374</v>
      </c>
      <c r="G5545" s="580" t="s">
        <v>11375</v>
      </c>
      <c r="H5545" s="578" t="s">
        <v>10901</v>
      </c>
      <c r="I5545" s="578" t="s">
        <v>687</v>
      </c>
      <c r="J5545" s="883" t="s">
        <v>10901</v>
      </c>
      <c r="K5545" s="885" t="s">
        <v>10640</v>
      </c>
      <c r="L5545" s="762" t="s">
        <v>10641</v>
      </c>
      <c r="M5545" s="886">
        <v>42000</v>
      </c>
      <c r="N5545" s="884" t="s">
        <v>10635</v>
      </c>
      <c r="O5545" s="265" t="s">
        <v>454</v>
      </c>
      <c r="P5545" s="444">
        <v>21000</v>
      </c>
      <c r="Q5545" s="121"/>
    </row>
    <row r="5546" spans="1:17" s="770" customFormat="1" ht="24">
      <c r="A5546" s="730" t="s">
        <v>18651</v>
      </c>
      <c r="B5546" s="693" t="s">
        <v>7471</v>
      </c>
      <c r="C5546" s="579" t="s">
        <v>73</v>
      </c>
      <c r="D5546" s="581" t="s">
        <v>6500</v>
      </c>
      <c r="E5546" s="479">
        <v>5000</v>
      </c>
      <c r="F5546" s="577" t="s">
        <v>11376</v>
      </c>
      <c r="G5546" s="580" t="s">
        <v>11377</v>
      </c>
      <c r="H5546" s="578" t="s">
        <v>1688</v>
      </c>
      <c r="I5546" s="578" t="s">
        <v>771</v>
      </c>
      <c r="J5546" s="883" t="s">
        <v>1688</v>
      </c>
      <c r="K5546" s="885" t="s">
        <v>10640</v>
      </c>
      <c r="L5546" s="762">
        <v>12</v>
      </c>
      <c r="M5546" s="886">
        <v>60000</v>
      </c>
      <c r="N5546" s="884" t="s">
        <v>10635</v>
      </c>
      <c r="O5546" s="265" t="s">
        <v>454</v>
      </c>
      <c r="P5546" s="444">
        <v>30000</v>
      </c>
      <c r="Q5546" s="121"/>
    </row>
    <row r="5547" spans="1:17" s="770" customFormat="1" ht="36">
      <c r="A5547" s="730" t="s">
        <v>18651</v>
      </c>
      <c r="B5547" s="693" t="s">
        <v>7471</v>
      </c>
      <c r="C5547" s="579" t="s">
        <v>73</v>
      </c>
      <c r="D5547" s="581" t="s">
        <v>18604</v>
      </c>
      <c r="E5547" s="681">
        <v>6500</v>
      </c>
      <c r="F5547" s="579" t="s">
        <v>11378</v>
      </c>
      <c r="G5547" s="580" t="s">
        <v>11379</v>
      </c>
      <c r="H5547" s="578" t="s">
        <v>1841</v>
      </c>
      <c r="I5547" s="578" t="s">
        <v>771</v>
      </c>
      <c r="J5547" s="883" t="s">
        <v>1841</v>
      </c>
      <c r="K5547" s="885" t="s">
        <v>10640</v>
      </c>
      <c r="L5547" s="762">
        <v>12</v>
      </c>
      <c r="M5547" s="886">
        <v>78000</v>
      </c>
      <c r="N5547" s="884" t="s">
        <v>10635</v>
      </c>
      <c r="O5547" s="265" t="s">
        <v>454</v>
      </c>
      <c r="P5547" s="444">
        <v>39000</v>
      </c>
      <c r="Q5547" s="121"/>
    </row>
    <row r="5548" spans="1:17" s="770" customFormat="1" ht="24">
      <c r="A5548" s="730" t="s">
        <v>18651</v>
      </c>
      <c r="B5548" s="693" t="s">
        <v>7471</v>
      </c>
      <c r="C5548" s="579" t="s">
        <v>73</v>
      </c>
      <c r="D5548" s="581" t="s">
        <v>18497</v>
      </c>
      <c r="E5548" s="681">
        <v>6500</v>
      </c>
      <c r="F5548" s="579" t="s">
        <v>11380</v>
      </c>
      <c r="G5548" s="580" t="s">
        <v>11381</v>
      </c>
      <c r="H5548" s="578" t="s">
        <v>1688</v>
      </c>
      <c r="I5548" s="578" t="s">
        <v>771</v>
      </c>
      <c r="J5548" s="883" t="s">
        <v>1688</v>
      </c>
      <c r="K5548" s="885" t="s">
        <v>389</v>
      </c>
      <c r="L5548" s="762" t="s">
        <v>4163</v>
      </c>
      <c r="M5548" s="886">
        <v>0</v>
      </c>
      <c r="N5548" s="884" t="s">
        <v>10635</v>
      </c>
      <c r="O5548" s="265" t="s">
        <v>458</v>
      </c>
      <c r="P5548" s="444">
        <v>26000</v>
      </c>
      <c r="Q5548" s="121"/>
    </row>
    <row r="5549" spans="1:17" s="770" customFormat="1" ht="24">
      <c r="A5549" s="730" t="s">
        <v>18651</v>
      </c>
      <c r="B5549" s="693" t="s">
        <v>7471</v>
      </c>
      <c r="C5549" s="579" t="s">
        <v>73</v>
      </c>
      <c r="D5549" s="581" t="s">
        <v>7912</v>
      </c>
      <c r="E5549" s="478">
        <v>3000</v>
      </c>
      <c r="F5549" s="579" t="s">
        <v>11382</v>
      </c>
      <c r="G5549" s="580" t="s">
        <v>11383</v>
      </c>
      <c r="H5549" s="578" t="s">
        <v>11356</v>
      </c>
      <c r="I5549" s="578" t="s">
        <v>4118</v>
      </c>
      <c r="J5549" s="883" t="s">
        <v>11356</v>
      </c>
      <c r="K5549" s="885" t="s">
        <v>10646</v>
      </c>
      <c r="L5549" s="762" t="s">
        <v>456</v>
      </c>
      <c r="M5549" s="886">
        <v>6000</v>
      </c>
      <c r="N5549" s="884" t="s">
        <v>10635</v>
      </c>
      <c r="O5549" s="265" t="s">
        <v>454</v>
      </c>
      <c r="P5549" s="444">
        <v>18000</v>
      </c>
      <c r="Q5549" s="121"/>
    </row>
    <row r="5550" spans="1:17" s="770" customFormat="1" ht="24">
      <c r="A5550" s="730" t="s">
        <v>18651</v>
      </c>
      <c r="B5550" s="693" t="s">
        <v>7471</v>
      </c>
      <c r="C5550" s="579" t="s">
        <v>73</v>
      </c>
      <c r="D5550" s="581" t="s">
        <v>7912</v>
      </c>
      <c r="E5550" s="680">
        <v>2500</v>
      </c>
      <c r="F5550" s="585" t="s">
        <v>11382</v>
      </c>
      <c r="G5550" s="586" t="s">
        <v>11383</v>
      </c>
      <c r="H5550" s="578" t="s">
        <v>11356</v>
      </c>
      <c r="I5550" s="578" t="s">
        <v>4118</v>
      </c>
      <c r="J5550" s="883" t="s">
        <v>11356</v>
      </c>
      <c r="K5550" s="885" t="s">
        <v>10640</v>
      </c>
      <c r="L5550" s="762" t="s">
        <v>11041</v>
      </c>
      <c r="M5550" s="886">
        <v>25000</v>
      </c>
      <c r="N5550" s="884" t="s">
        <v>389</v>
      </c>
      <c r="O5550" s="265" t="s">
        <v>4163</v>
      </c>
      <c r="P5550" s="444">
        <v>0</v>
      </c>
      <c r="Q5550" s="121"/>
    </row>
    <row r="5551" spans="1:17" s="770" customFormat="1" ht="24">
      <c r="A5551" s="730" t="s">
        <v>18651</v>
      </c>
      <c r="B5551" s="693" t="s">
        <v>7471</v>
      </c>
      <c r="C5551" s="579" t="s">
        <v>73</v>
      </c>
      <c r="D5551" s="581" t="s">
        <v>18525</v>
      </c>
      <c r="E5551" s="479">
        <v>13000</v>
      </c>
      <c r="F5551" s="579" t="s">
        <v>11384</v>
      </c>
      <c r="G5551" s="580" t="s">
        <v>11385</v>
      </c>
      <c r="H5551" s="578" t="s">
        <v>1688</v>
      </c>
      <c r="I5551" s="578" t="s">
        <v>771</v>
      </c>
      <c r="J5551" s="883" t="s">
        <v>1688</v>
      </c>
      <c r="K5551" s="885" t="s">
        <v>10646</v>
      </c>
      <c r="L5551" s="762" t="s">
        <v>455</v>
      </c>
      <c r="M5551" s="886">
        <v>13000</v>
      </c>
      <c r="N5551" s="884" t="s">
        <v>10646</v>
      </c>
      <c r="O5551" s="265" t="s">
        <v>454</v>
      </c>
      <c r="P5551" s="444">
        <v>78000</v>
      </c>
      <c r="Q5551" s="121"/>
    </row>
    <row r="5552" spans="1:17" s="770" customFormat="1" ht="15.75">
      <c r="A5552" s="2118" t="s">
        <v>600</v>
      </c>
      <c r="B5552" s="2119"/>
      <c r="C5552" s="2119"/>
      <c r="D5552" s="2119"/>
      <c r="E5552" s="2119"/>
      <c r="F5552" s="2119"/>
      <c r="G5552" s="2119"/>
      <c r="H5552" s="2119"/>
      <c r="I5552" s="2119"/>
      <c r="J5552" s="2119"/>
      <c r="K5552" s="2119"/>
      <c r="L5552" s="2119"/>
      <c r="M5552" s="2119"/>
      <c r="N5552" s="2119"/>
      <c r="O5552" s="2119"/>
      <c r="P5552" s="2120"/>
      <c r="Q5552" s="121"/>
    </row>
    <row r="5553" spans="1:16" s="770" customFormat="1" ht="24">
      <c r="A5553" s="730" t="s">
        <v>18652</v>
      </c>
      <c r="B5553" s="693" t="s">
        <v>7471</v>
      </c>
      <c r="C5553" s="667" t="s">
        <v>73</v>
      </c>
      <c r="D5553" s="581" t="s">
        <v>11387</v>
      </c>
      <c r="E5553" s="478">
        <v>3500</v>
      </c>
      <c r="F5553" s="768" t="s">
        <v>11388</v>
      </c>
      <c r="G5553" s="685" t="s">
        <v>11389</v>
      </c>
      <c r="H5553" s="769" t="s">
        <v>18655</v>
      </c>
      <c r="I5553" s="769" t="s">
        <v>786</v>
      </c>
      <c r="J5553" s="888" t="s">
        <v>18655</v>
      </c>
      <c r="K5553" s="836">
        <v>1</v>
      </c>
      <c r="L5553" s="265">
        <v>12</v>
      </c>
      <c r="M5553" s="842">
        <v>42600</v>
      </c>
      <c r="N5553" s="275">
        <v>1</v>
      </c>
      <c r="O5553" s="265">
        <v>6</v>
      </c>
      <c r="P5553" s="688">
        <v>21000</v>
      </c>
    </row>
    <row r="5554" spans="1:16" s="770" customFormat="1" ht="36">
      <c r="A5554" s="730" t="s">
        <v>18652</v>
      </c>
      <c r="B5554" s="693" t="s">
        <v>7471</v>
      </c>
      <c r="C5554" s="667" t="s">
        <v>73</v>
      </c>
      <c r="D5554" s="581" t="s">
        <v>7029</v>
      </c>
      <c r="E5554" s="478">
        <v>10000</v>
      </c>
      <c r="F5554" s="768" t="s">
        <v>11390</v>
      </c>
      <c r="G5554" s="685" t="s">
        <v>11391</v>
      </c>
      <c r="H5554" s="769" t="s">
        <v>4216</v>
      </c>
      <c r="I5554" s="769" t="s">
        <v>921</v>
      </c>
      <c r="J5554" s="888" t="s">
        <v>18656</v>
      </c>
      <c r="K5554" s="836">
        <v>1</v>
      </c>
      <c r="L5554" s="265">
        <v>4</v>
      </c>
      <c r="M5554" s="842">
        <v>42966.67</v>
      </c>
      <c r="N5554" s="275">
        <v>1</v>
      </c>
      <c r="O5554" s="265">
        <v>6</v>
      </c>
      <c r="P5554" s="688">
        <v>60000</v>
      </c>
    </row>
    <row r="5555" spans="1:16" s="770" customFormat="1" ht="48">
      <c r="A5555" s="730" t="s">
        <v>18652</v>
      </c>
      <c r="B5555" s="693" t="s">
        <v>7471</v>
      </c>
      <c r="C5555" s="667" t="s">
        <v>73</v>
      </c>
      <c r="D5555" s="581" t="s">
        <v>11392</v>
      </c>
      <c r="E5555" s="478">
        <v>4000</v>
      </c>
      <c r="F5555" s="768" t="s">
        <v>11393</v>
      </c>
      <c r="G5555" s="685" t="s">
        <v>11394</v>
      </c>
      <c r="H5555" s="769" t="s">
        <v>18657</v>
      </c>
      <c r="I5555" s="769" t="s">
        <v>802</v>
      </c>
      <c r="J5555" s="888" t="s">
        <v>18658</v>
      </c>
      <c r="K5555" s="836">
        <v>1</v>
      </c>
      <c r="L5555" s="265">
        <v>12</v>
      </c>
      <c r="M5555" s="842">
        <v>48600</v>
      </c>
      <c r="N5555" s="275">
        <v>1</v>
      </c>
      <c r="O5555" s="265">
        <v>6</v>
      </c>
      <c r="P5555" s="688">
        <v>24000</v>
      </c>
    </row>
    <row r="5556" spans="1:16" s="770" customFormat="1" ht="24">
      <c r="A5556" s="730" t="s">
        <v>18652</v>
      </c>
      <c r="B5556" s="693" t="s">
        <v>7471</v>
      </c>
      <c r="C5556" s="667" t="s">
        <v>73</v>
      </c>
      <c r="D5556" s="581" t="s">
        <v>3449</v>
      </c>
      <c r="E5556" s="478">
        <v>12000</v>
      </c>
      <c r="F5556" s="768" t="s">
        <v>11395</v>
      </c>
      <c r="G5556" s="685" t="s">
        <v>11396</v>
      </c>
      <c r="H5556" s="769" t="s">
        <v>1705</v>
      </c>
      <c r="I5556" s="769" t="s">
        <v>802</v>
      </c>
      <c r="J5556" s="888" t="s">
        <v>1525</v>
      </c>
      <c r="K5556" s="836">
        <v>1</v>
      </c>
      <c r="L5556" s="265">
        <v>1</v>
      </c>
      <c r="M5556" s="842">
        <v>29530.17</v>
      </c>
      <c r="N5556" s="275">
        <v>0</v>
      </c>
      <c r="O5556" s="265">
        <v>0</v>
      </c>
      <c r="P5556" s="688">
        <v>0</v>
      </c>
    </row>
    <row r="5557" spans="1:16" s="770" customFormat="1" ht="60">
      <c r="A5557" s="730" t="s">
        <v>18652</v>
      </c>
      <c r="B5557" s="693" t="s">
        <v>7471</v>
      </c>
      <c r="C5557" s="667" t="s">
        <v>73</v>
      </c>
      <c r="D5557" s="581" t="s">
        <v>11392</v>
      </c>
      <c r="E5557" s="478">
        <v>8000</v>
      </c>
      <c r="F5557" s="768">
        <v>42794985</v>
      </c>
      <c r="G5557" s="685" t="s">
        <v>11397</v>
      </c>
      <c r="H5557" s="769" t="s">
        <v>18659</v>
      </c>
      <c r="I5557" s="769" t="s">
        <v>802</v>
      </c>
      <c r="J5557" s="888" t="s">
        <v>18660</v>
      </c>
      <c r="K5557" s="836">
        <v>1</v>
      </c>
      <c r="L5557" s="265">
        <v>5</v>
      </c>
      <c r="M5557" s="842">
        <v>37366.67</v>
      </c>
      <c r="N5557" s="275">
        <v>1</v>
      </c>
      <c r="O5557" s="265">
        <v>6</v>
      </c>
      <c r="P5557" s="688">
        <v>48000</v>
      </c>
    </row>
    <row r="5558" spans="1:16" s="770" customFormat="1" ht="48">
      <c r="A5558" s="730" t="s">
        <v>18652</v>
      </c>
      <c r="B5558" s="693" t="s">
        <v>7471</v>
      </c>
      <c r="C5558" s="667" t="s">
        <v>73</v>
      </c>
      <c r="D5558" s="581" t="s">
        <v>11398</v>
      </c>
      <c r="E5558" s="478">
        <v>2800</v>
      </c>
      <c r="F5558" s="768" t="s">
        <v>11399</v>
      </c>
      <c r="G5558" s="685" t="s">
        <v>11400</v>
      </c>
      <c r="H5558" s="769" t="s">
        <v>8773</v>
      </c>
      <c r="I5558" s="769" t="s">
        <v>802</v>
      </c>
      <c r="J5558" s="888" t="s">
        <v>18661</v>
      </c>
      <c r="K5558" s="836">
        <v>1</v>
      </c>
      <c r="L5558" s="265">
        <v>12</v>
      </c>
      <c r="M5558" s="842">
        <v>34200</v>
      </c>
      <c r="N5558" s="275">
        <v>1</v>
      </c>
      <c r="O5558" s="265">
        <v>6</v>
      </c>
      <c r="P5558" s="688">
        <v>16800</v>
      </c>
    </row>
    <row r="5559" spans="1:16" s="770" customFormat="1" ht="48">
      <c r="A5559" s="730" t="s">
        <v>18652</v>
      </c>
      <c r="B5559" s="693" t="s">
        <v>7471</v>
      </c>
      <c r="C5559" s="667" t="s">
        <v>73</v>
      </c>
      <c r="D5559" s="581" t="s">
        <v>11401</v>
      </c>
      <c r="E5559" s="478">
        <v>6000</v>
      </c>
      <c r="F5559" s="768" t="s">
        <v>11402</v>
      </c>
      <c r="G5559" s="685" t="s">
        <v>11403</v>
      </c>
      <c r="H5559" s="769" t="s">
        <v>5638</v>
      </c>
      <c r="I5559" s="769" t="s">
        <v>802</v>
      </c>
      <c r="J5559" s="888" t="s">
        <v>18662</v>
      </c>
      <c r="K5559" s="836">
        <v>1</v>
      </c>
      <c r="L5559" s="265">
        <v>12</v>
      </c>
      <c r="M5559" s="842">
        <v>72600</v>
      </c>
      <c r="N5559" s="275">
        <v>1</v>
      </c>
      <c r="O5559" s="265">
        <v>6</v>
      </c>
      <c r="P5559" s="688">
        <v>36000</v>
      </c>
    </row>
    <row r="5560" spans="1:16" s="770" customFormat="1" ht="60">
      <c r="A5560" s="730" t="s">
        <v>18652</v>
      </c>
      <c r="B5560" s="693" t="s">
        <v>7471</v>
      </c>
      <c r="C5560" s="667" t="s">
        <v>73</v>
      </c>
      <c r="D5560" s="581" t="s">
        <v>11392</v>
      </c>
      <c r="E5560" s="478">
        <v>10000</v>
      </c>
      <c r="F5560" s="768">
        <v>8872138</v>
      </c>
      <c r="G5560" s="685" t="s">
        <v>11404</v>
      </c>
      <c r="H5560" s="769" t="s">
        <v>1557</v>
      </c>
      <c r="I5560" s="769" t="s">
        <v>921</v>
      </c>
      <c r="J5560" s="888" t="s">
        <v>18663</v>
      </c>
      <c r="K5560" s="836">
        <v>1</v>
      </c>
      <c r="L5560" s="265">
        <v>2</v>
      </c>
      <c r="M5560" s="842">
        <v>19000</v>
      </c>
      <c r="N5560" s="275">
        <v>1</v>
      </c>
      <c r="O5560" s="265">
        <v>6</v>
      </c>
      <c r="P5560" s="688">
        <v>60000</v>
      </c>
    </row>
    <row r="5561" spans="1:16" s="770" customFormat="1" ht="24">
      <c r="A5561" s="730" t="s">
        <v>18652</v>
      </c>
      <c r="B5561" s="693" t="s">
        <v>7471</v>
      </c>
      <c r="C5561" s="667" t="s">
        <v>73</v>
      </c>
      <c r="D5561" s="581" t="s">
        <v>11392</v>
      </c>
      <c r="E5561" s="478">
        <v>7000</v>
      </c>
      <c r="F5561" s="768" t="s">
        <v>11405</v>
      </c>
      <c r="G5561" s="685" t="s">
        <v>11406</v>
      </c>
      <c r="H5561" s="769" t="s">
        <v>888</v>
      </c>
      <c r="I5561" s="769" t="s">
        <v>802</v>
      </c>
      <c r="J5561" s="888" t="s">
        <v>4235</v>
      </c>
      <c r="K5561" s="836">
        <v>1</v>
      </c>
      <c r="L5561" s="265">
        <v>12</v>
      </c>
      <c r="M5561" s="842">
        <v>84600</v>
      </c>
      <c r="N5561" s="275">
        <v>1</v>
      </c>
      <c r="O5561" s="265">
        <v>6</v>
      </c>
      <c r="P5561" s="688">
        <v>42000</v>
      </c>
    </row>
    <row r="5562" spans="1:16" s="770" customFormat="1" ht="24">
      <c r="A5562" s="730" t="s">
        <v>18652</v>
      </c>
      <c r="B5562" s="693" t="s">
        <v>7471</v>
      </c>
      <c r="C5562" s="667" t="s">
        <v>73</v>
      </c>
      <c r="D5562" s="581" t="s">
        <v>6500</v>
      </c>
      <c r="E5562" s="478">
        <v>9000</v>
      </c>
      <c r="F5562" s="768" t="s">
        <v>11407</v>
      </c>
      <c r="G5562" s="685" t="s">
        <v>11408</v>
      </c>
      <c r="H5562" s="769" t="s">
        <v>1688</v>
      </c>
      <c r="I5562" s="769" t="s">
        <v>802</v>
      </c>
      <c r="J5562" s="888" t="s">
        <v>1688</v>
      </c>
      <c r="K5562" s="836">
        <v>1</v>
      </c>
      <c r="L5562" s="265">
        <v>12</v>
      </c>
      <c r="M5562" s="842">
        <v>108600</v>
      </c>
      <c r="N5562" s="275">
        <v>1</v>
      </c>
      <c r="O5562" s="265">
        <v>6</v>
      </c>
      <c r="P5562" s="688">
        <v>54000</v>
      </c>
    </row>
    <row r="5563" spans="1:16" s="770" customFormat="1" ht="24">
      <c r="A5563" s="730" t="s">
        <v>18652</v>
      </c>
      <c r="B5563" s="693" t="s">
        <v>7471</v>
      </c>
      <c r="C5563" s="667" t="s">
        <v>73</v>
      </c>
      <c r="D5563" s="581" t="s">
        <v>11409</v>
      </c>
      <c r="E5563" s="478">
        <v>3000</v>
      </c>
      <c r="F5563" s="768" t="s">
        <v>11410</v>
      </c>
      <c r="G5563" s="685" t="s">
        <v>11411</v>
      </c>
      <c r="H5563" s="769" t="s">
        <v>812</v>
      </c>
      <c r="I5563" s="769" t="s">
        <v>802</v>
      </c>
      <c r="J5563" s="888" t="s">
        <v>18664</v>
      </c>
      <c r="K5563" s="836">
        <v>1</v>
      </c>
      <c r="L5563" s="265">
        <v>8</v>
      </c>
      <c r="M5563" s="842">
        <v>26340</v>
      </c>
      <c r="N5563" s="275">
        <v>0</v>
      </c>
      <c r="O5563" s="265">
        <v>0</v>
      </c>
      <c r="P5563" s="688">
        <v>0</v>
      </c>
    </row>
    <row r="5564" spans="1:16" s="770" customFormat="1" ht="48">
      <c r="A5564" s="730" t="s">
        <v>18652</v>
      </c>
      <c r="B5564" s="693" t="s">
        <v>7471</v>
      </c>
      <c r="C5564" s="667" t="s">
        <v>73</v>
      </c>
      <c r="D5564" s="581" t="s">
        <v>11412</v>
      </c>
      <c r="E5564" s="478">
        <v>5000</v>
      </c>
      <c r="F5564" s="768" t="s">
        <v>11413</v>
      </c>
      <c r="G5564" s="685" t="s">
        <v>11414</v>
      </c>
      <c r="H5564" s="769" t="s">
        <v>18665</v>
      </c>
      <c r="I5564" s="769" t="s">
        <v>802</v>
      </c>
      <c r="J5564" s="888" t="s">
        <v>18666</v>
      </c>
      <c r="K5564" s="836">
        <v>1</v>
      </c>
      <c r="L5564" s="265">
        <v>12</v>
      </c>
      <c r="M5564" s="842">
        <v>60600</v>
      </c>
      <c r="N5564" s="275">
        <v>1</v>
      </c>
      <c r="O5564" s="265">
        <v>6</v>
      </c>
      <c r="P5564" s="688">
        <v>30000</v>
      </c>
    </row>
    <row r="5565" spans="1:16" s="770" customFormat="1" ht="60">
      <c r="A5565" s="730" t="s">
        <v>18652</v>
      </c>
      <c r="B5565" s="693" t="s">
        <v>7471</v>
      </c>
      <c r="C5565" s="667" t="s">
        <v>73</v>
      </c>
      <c r="D5565" s="581" t="s">
        <v>11392</v>
      </c>
      <c r="E5565" s="478">
        <v>9000</v>
      </c>
      <c r="F5565" s="768" t="s">
        <v>11415</v>
      </c>
      <c r="G5565" s="685" t="s">
        <v>11416</v>
      </c>
      <c r="H5565" s="769" t="s">
        <v>18667</v>
      </c>
      <c r="I5565" s="769" t="s">
        <v>921</v>
      </c>
      <c r="J5565" s="888" t="s">
        <v>18668</v>
      </c>
      <c r="K5565" s="836">
        <v>1</v>
      </c>
      <c r="L5565" s="265">
        <v>4</v>
      </c>
      <c r="M5565" s="842">
        <v>52267.47</v>
      </c>
      <c r="N5565" s="275">
        <v>0</v>
      </c>
      <c r="O5565" s="265">
        <v>0</v>
      </c>
      <c r="P5565" s="688">
        <v>0</v>
      </c>
    </row>
    <row r="5566" spans="1:16" s="770" customFormat="1" ht="36">
      <c r="A5566" s="730" t="s">
        <v>18652</v>
      </c>
      <c r="B5566" s="693" t="s">
        <v>7471</v>
      </c>
      <c r="C5566" s="667" t="s">
        <v>73</v>
      </c>
      <c r="D5566" s="581" t="s">
        <v>4454</v>
      </c>
      <c r="E5566" s="478">
        <v>9000</v>
      </c>
      <c r="F5566" s="768" t="s">
        <v>11417</v>
      </c>
      <c r="G5566" s="685" t="s">
        <v>11418</v>
      </c>
      <c r="H5566" s="769" t="s">
        <v>18669</v>
      </c>
      <c r="I5566" s="769" t="s">
        <v>802</v>
      </c>
      <c r="J5566" s="888" t="s">
        <v>18632</v>
      </c>
      <c r="K5566" s="836">
        <v>1</v>
      </c>
      <c r="L5566" s="265">
        <v>4</v>
      </c>
      <c r="M5566" s="842">
        <v>52500</v>
      </c>
      <c r="N5566" s="275">
        <v>0</v>
      </c>
      <c r="O5566" s="265">
        <v>0</v>
      </c>
      <c r="P5566" s="688">
        <v>0</v>
      </c>
    </row>
    <row r="5567" spans="1:16" s="770" customFormat="1" ht="48">
      <c r="A5567" s="730" t="s">
        <v>18652</v>
      </c>
      <c r="B5567" s="693" t="s">
        <v>7471</v>
      </c>
      <c r="C5567" s="667" t="s">
        <v>73</v>
      </c>
      <c r="D5567" s="581" t="s">
        <v>11412</v>
      </c>
      <c r="E5567" s="478">
        <v>5000</v>
      </c>
      <c r="F5567" s="768">
        <v>42818177</v>
      </c>
      <c r="G5567" s="685" t="s">
        <v>11419</v>
      </c>
      <c r="H5567" s="769" t="s">
        <v>8773</v>
      </c>
      <c r="I5567" s="769" t="s">
        <v>802</v>
      </c>
      <c r="J5567" s="888" t="s">
        <v>18670</v>
      </c>
      <c r="K5567" s="836">
        <v>1</v>
      </c>
      <c r="L5567" s="265">
        <v>1</v>
      </c>
      <c r="M5567" s="842">
        <v>5000</v>
      </c>
      <c r="N5567" s="275">
        <v>1</v>
      </c>
      <c r="O5567" s="265">
        <v>6</v>
      </c>
      <c r="P5567" s="688">
        <v>30000</v>
      </c>
    </row>
    <row r="5568" spans="1:16" s="770" customFormat="1" ht="48">
      <c r="A5568" s="730" t="s">
        <v>18652</v>
      </c>
      <c r="B5568" s="693" t="s">
        <v>7471</v>
      </c>
      <c r="C5568" s="667" t="s">
        <v>73</v>
      </c>
      <c r="D5568" s="581" t="s">
        <v>1688</v>
      </c>
      <c r="E5568" s="478">
        <v>5000</v>
      </c>
      <c r="F5568" s="768" t="s">
        <v>11420</v>
      </c>
      <c r="G5568" s="685" t="s">
        <v>11421</v>
      </c>
      <c r="H5568" s="769" t="s">
        <v>18671</v>
      </c>
      <c r="I5568" s="769" t="s">
        <v>921</v>
      </c>
      <c r="J5568" s="888" t="s">
        <v>18672</v>
      </c>
      <c r="K5568" s="836">
        <v>1</v>
      </c>
      <c r="L5568" s="265">
        <v>9</v>
      </c>
      <c r="M5568" s="842">
        <v>47391.69</v>
      </c>
      <c r="N5568" s="275">
        <v>0</v>
      </c>
      <c r="O5568" s="265">
        <v>0</v>
      </c>
      <c r="P5568" s="688">
        <v>0</v>
      </c>
    </row>
    <row r="5569" spans="1:16" s="770" customFormat="1" ht="36">
      <c r="A5569" s="730" t="s">
        <v>18652</v>
      </c>
      <c r="B5569" s="693" t="s">
        <v>7471</v>
      </c>
      <c r="C5569" s="667" t="s">
        <v>73</v>
      </c>
      <c r="D5569" s="581" t="s">
        <v>11392</v>
      </c>
      <c r="E5569" s="478">
        <v>11000</v>
      </c>
      <c r="F5569" s="768">
        <v>40192124</v>
      </c>
      <c r="G5569" s="685" t="s">
        <v>11422</v>
      </c>
      <c r="H5569" s="769" t="s">
        <v>9714</v>
      </c>
      <c r="I5569" s="769" t="s">
        <v>18673</v>
      </c>
      <c r="J5569" s="888" t="s">
        <v>18674</v>
      </c>
      <c r="K5569" s="836">
        <v>1</v>
      </c>
      <c r="L5569" s="265">
        <v>4</v>
      </c>
      <c r="M5569" s="842">
        <v>44000</v>
      </c>
      <c r="N5569" s="275">
        <v>1</v>
      </c>
      <c r="O5569" s="265">
        <v>6</v>
      </c>
      <c r="P5569" s="688">
        <v>66000</v>
      </c>
    </row>
    <row r="5570" spans="1:16" s="770" customFormat="1" ht="24">
      <c r="A5570" s="730" t="s">
        <v>18652</v>
      </c>
      <c r="B5570" s="693" t="s">
        <v>7471</v>
      </c>
      <c r="C5570" s="667" t="s">
        <v>73</v>
      </c>
      <c r="D5570" s="581" t="s">
        <v>1688</v>
      </c>
      <c r="E5570" s="478">
        <v>10000</v>
      </c>
      <c r="F5570" s="768" t="s">
        <v>11423</v>
      </c>
      <c r="G5570" s="685" t="s">
        <v>11424</v>
      </c>
      <c r="H5570" s="769" t="s">
        <v>1119</v>
      </c>
      <c r="I5570" s="769" t="s">
        <v>802</v>
      </c>
      <c r="J5570" s="888" t="s">
        <v>1688</v>
      </c>
      <c r="K5570" s="836">
        <v>1</v>
      </c>
      <c r="L5570" s="265">
        <v>3</v>
      </c>
      <c r="M5570" s="842">
        <v>35213.620000000003</v>
      </c>
      <c r="N5570" s="275">
        <v>0</v>
      </c>
      <c r="O5570" s="265">
        <v>0</v>
      </c>
      <c r="P5570" s="688">
        <v>0</v>
      </c>
    </row>
    <row r="5571" spans="1:16" s="770" customFormat="1" ht="36">
      <c r="A5571" s="730" t="s">
        <v>18652</v>
      </c>
      <c r="B5571" s="693" t="s">
        <v>7471</v>
      </c>
      <c r="C5571" s="667" t="s">
        <v>73</v>
      </c>
      <c r="D5571" s="581" t="s">
        <v>11425</v>
      </c>
      <c r="E5571" s="478">
        <v>2000</v>
      </c>
      <c r="F5571" s="768" t="s">
        <v>11426</v>
      </c>
      <c r="G5571" s="685" t="s">
        <v>11427</v>
      </c>
      <c r="H5571" s="769" t="s">
        <v>18675</v>
      </c>
      <c r="I5571" s="769"/>
      <c r="J5571" s="888" t="s">
        <v>18676</v>
      </c>
      <c r="K5571" s="836">
        <v>1</v>
      </c>
      <c r="L5571" s="265">
        <v>12</v>
      </c>
      <c r="M5571" s="842">
        <v>24600</v>
      </c>
      <c r="N5571" s="275">
        <v>1</v>
      </c>
      <c r="O5571" s="265">
        <v>6</v>
      </c>
      <c r="P5571" s="688">
        <v>12000</v>
      </c>
    </row>
    <row r="5572" spans="1:16" s="770" customFormat="1" ht="36">
      <c r="A5572" s="730" t="s">
        <v>18652</v>
      </c>
      <c r="B5572" s="693" t="s">
        <v>7471</v>
      </c>
      <c r="C5572" s="667" t="s">
        <v>73</v>
      </c>
      <c r="D5572" s="581" t="s">
        <v>8756</v>
      </c>
      <c r="E5572" s="478">
        <v>4000</v>
      </c>
      <c r="F5572" s="768" t="s">
        <v>11428</v>
      </c>
      <c r="G5572" s="685" t="s">
        <v>11429</v>
      </c>
      <c r="H5572" s="769" t="s">
        <v>18677</v>
      </c>
      <c r="I5572" s="769" t="s">
        <v>802</v>
      </c>
      <c r="J5572" s="888" t="s">
        <v>18678</v>
      </c>
      <c r="K5572" s="836">
        <v>1</v>
      </c>
      <c r="L5572" s="265">
        <v>12</v>
      </c>
      <c r="M5572" s="842">
        <v>48600</v>
      </c>
      <c r="N5572" s="275">
        <v>1</v>
      </c>
      <c r="O5572" s="265">
        <v>6</v>
      </c>
      <c r="P5572" s="688">
        <v>24000</v>
      </c>
    </row>
    <row r="5573" spans="1:16" s="770" customFormat="1" ht="36">
      <c r="A5573" s="730" t="s">
        <v>18652</v>
      </c>
      <c r="B5573" s="693" t="s">
        <v>7471</v>
      </c>
      <c r="C5573" s="667" t="s">
        <v>73</v>
      </c>
      <c r="D5573" s="581" t="s">
        <v>683</v>
      </c>
      <c r="E5573" s="478">
        <v>10000</v>
      </c>
      <c r="F5573" s="768" t="s">
        <v>11430</v>
      </c>
      <c r="G5573" s="685" t="s">
        <v>11431</v>
      </c>
      <c r="H5573" s="769" t="s">
        <v>4216</v>
      </c>
      <c r="I5573" s="769" t="s">
        <v>802</v>
      </c>
      <c r="J5573" s="888" t="s">
        <v>18679</v>
      </c>
      <c r="K5573" s="836">
        <v>1</v>
      </c>
      <c r="L5573" s="265">
        <v>12</v>
      </c>
      <c r="M5573" s="842">
        <v>120600</v>
      </c>
      <c r="N5573" s="275">
        <v>1</v>
      </c>
      <c r="O5573" s="265">
        <v>6</v>
      </c>
      <c r="P5573" s="688">
        <v>60000</v>
      </c>
    </row>
    <row r="5574" spans="1:16" s="770" customFormat="1" ht="24">
      <c r="A5574" s="730" t="s">
        <v>18652</v>
      </c>
      <c r="B5574" s="693" t="s">
        <v>7471</v>
      </c>
      <c r="C5574" s="667" t="s">
        <v>73</v>
      </c>
      <c r="D5574" s="581" t="s">
        <v>11432</v>
      </c>
      <c r="E5574" s="478">
        <v>7000</v>
      </c>
      <c r="F5574" s="768" t="s">
        <v>11433</v>
      </c>
      <c r="G5574" s="685" t="s">
        <v>11434</v>
      </c>
      <c r="H5574" s="769" t="s">
        <v>888</v>
      </c>
      <c r="I5574" s="769" t="s">
        <v>802</v>
      </c>
      <c r="J5574" s="888" t="s">
        <v>887</v>
      </c>
      <c r="K5574" s="836">
        <v>1</v>
      </c>
      <c r="L5574" s="265">
        <v>6</v>
      </c>
      <c r="M5574" s="842">
        <v>46553.49</v>
      </c>
      <c r="N5574" s="275">
        <v>0</v>
      </c>
      <c r="O5574" s="265">
        <v>0</v>
      </c>
      <c r="P5574" s="688">
        <v>0</v>
      </c>
    </row>
    <row r="5575" spans="1:16" s="770" customFormat="1" ht="72">
      <c r="A5575" s="730" t="s">
        <v>18652</v>
      </c>
      <c r="B5575" s="693" t="s">
        <v>7471</v>
      </c>
      <c r="C5575" s="667" t="s">
        <v>73</v>
      </c>
      <c r="D5575" s="581" t="s">
        <v>11412</v>
      </c>
      <c r="E5575" s="478">
        <v>5000</v>
      </c>
      <c r="F5575" s="768">
        <v>70753471</v>
      </c>
      <c r="G5575" s="685" t="s">
        <v>11435</v>
      </c>
      <c r="H5575" s="769" t="s">
        <v>7218</v>
      </c>
      <c r="I5575" s="769" t="s">
        <v>802</v>
      </c>
      <c r="J5575" s="888" t="s">
        <v>18680</v>
      </c>
      <c r="K5575" s="836">
        <v>1</v>
      </c>
      <c r="L5575" s="265">
        <v>2</v>
      </c>
      <c r="M5575" s="842">
        <v>8333</v>
      </c>
      <c r="N5575" s="275">
        <v>1</v>
      </c>
      <c r="O5575" s="265">
        <v>6</v>
      </c>
      <c r="P5575" s="688">
        <v>30000</v>
      </c>
    </row>
    <row r="5576" spans="1:16" s="770" customFormat="1" ht="24">
      <c r="A5576" s="730" t="s">
        <v>18652</v>
      </c>
      <c r="B5576" s="693" t="s">
        <v>7471</v>
      </c>
      <c r="C5576" s="667" t="s">
        <v>73</v>
      </c>
      <c r="D5576" s="581" t="s">
        <v>1688</v>
      </c>
      <c r="E5576" s="478">
        <v>9000</v>
      </c>
      <c r="F5576" s="768" t="s">
        <v>11436</v>
      </c>
      <c r="G5576" s="685" t="s">
        <v>11437</v>
      </c>
      <c r="H5576" s="769" t="s">
        <v>4216</v>
      </c>
      <c r="I5576" s="769" t="s">
        <v>802</v>
      </c>
      <c r="J5576" s="888" t="s">
        <v>4216</v>
      </c>
      <c r="K5576" s="836">
        <v>1</v>
      </c>
      <c r="L5576" s="265">
        <v>12</v>
      </c>
      <c r="M5576" s="842">
        <v>108600</v>
      </c>
      <c r="N5576" s="275">
        <v>1</v>
      </c>
      <c r="O5576" s="265">
        <v>6</v>
      </c>
      <c r="P5576" s="688">
        <v>54000</v>
      </c>
    </row>
    <row r="5577" spans="1:16" s="770" customFormat="1" ht="96">
      <c r="A5577" s="730" t="s">
        <v>18652</v>
      </c>
      <c r="B5577" s="693" t="s">
        <v>7471</v>
      </c>
      <c r="C5577" s="667" t="s">
        <v>73</v>
      </c>
      <c r="D5577" s="581" t="s">
        <v>11438</v>
      </c>
      <c r="E5577" s="478">
        <v>12000</v>
      </c>
      <c r="F5577" s="768" t="s">
        <v>11439</v>
      </c>
      <c r="G5577" s="685" t="s">
        <v>11440</v>
      </c>
      <c r="H5577" s="769" t="s">
        <v>18681</v>
      </c>
      <c r="I5577" s="769" t="s">
        <v>802</v>
      </c>
      <c r="J5577" s="888" t="s">
        <v>18682</v>
      </c>
      <c r="K5577" s="836">
        <v>1</v>
      </c>
      <c r="L5577" s="265">
        <v>12</v>
      </c>
      <c r="M5577" s="842">
        <v>144600</v>
      </c>
      <c r="N5577" s="275">
        <v>1</v>
      </c>
      <c r="O5577" s="265">
        <v>6</v>
      </c>
      <c r="P5577" s="688">
        <v>72000</v>
      </c>
    </row>
    <row r="5578" spans="1:16" s="770" customFormat="1" ht="60">
      <c r="A5578" s="730" t="s">
        <v>18652</v>
      </c>
      <c r="B5578" s="693" t="s">
        <v>7471</v>
      </c>
      <c r="C5578" s="667" t="s">
        <v>73</v>
      </c>
      <c r="D5578" s="581" t="s">
        <v>11441</v>
      </c>
      <c r="E5578" s="478">
        <v>4000</v>
      </c>
      <c r="F5578" s="768" t="s">
        <v>11442</v>
      </c>
      <c r="G5578" s="685" t="s">
        <v>11443</v>
      </c>
      <c r="H5578" s="769" t="s">
        <v>1517</v>
      </c>
      <c r="I5578" s="769" t="s">
        <v>802</v>
      </c>
      <c r="J5578" s="888" t="s">
        <v>18683</v>
      </c>
      <c r="K5578" s="836">
        <v>1</v>
      </c>
      <c r="L5578" s="265">
        <v>12</v>
      </c>
      <c r="M5578" s="842">
        <v>48600</v>
      </c>
      <c r="N5578" s="275">
        <v>1</v>
      </c>
      <c r="O5578" s="265">
        <v>6</v>
      </c>
      <c r="P5578" s="688">
        <v>24000</v>
      </c>
    </row>
    <row r="5579" spans="1:16" s="770" customFormat="1" ht="24">
      <c r="A5579" s="730" t="s">
        <v>18652</v>
      </c>
      <c r="B5579" s="693" t="s">
        <v>7471</v>
      </c>
      <c r="C5579" s="667" t="s">
        <v>73</v>
      </c>
      <c r="D5579" s="581" t="s">
        <v>11392</v>
      </c>
      <c r="E5579" s="478">
        <v>11000</v>
      </c>
      <c r="F5579" s="768" t="s">
        <v>11444</v>
      </c>
      <c r="G5579" s="685" t="s">
        <v>11445</v>
      </c>
      <c r="H5579" s="769" t="s">
        <v>18684</v>
      </c>
      <c r="I5579" s="769" t="s">
        <v>18673</v>
      </c>
      <c r="J5579" s="888" t="s">
        <v>18685</v>
      </c>
      <c r="K5579" s="836">
        <v>1</v>
      </c>
      <c r="L5579" s="265">
        <v>7</v>
      </c>
      <c r="M5579" s="842">
        <v>83088.09</v>
      </c>
      <c r="N5579" s="275">
        <v>0</v>
      </c>
      <c r="O5579" s="265">
        <v>0</v>
      </c>
      <c r="P5579" s="688">
        <v>0</v>
      </c>
    </row>
    <row r="5580" spans="1:16" s="770" customFormat="1" ht="48">
      <c r="A5580" s="730" t="s">
        <v>18652</v>
      </c>
      <c r="B5580" s="693" t="s">
        <v>7471</v>
      </c>
      <c r="C5580" s="667" t="s">
        <v>73</v>
      </c>
      <c r="D5580" s="581" t="s">
        <v>4114</v>
      </c>
      <c r="E5580" s="478">
        <v>3500</v>
      </c>
      <c r="F5580" s="768" t="s">
        <v>11446</v>
      </c>
      <c r="G5580" s="685" t="s">
        <v>11447</v>
      </c>
      <c r="H5580" s="769" t="s">
        <v>3913</v>
      </c>
      <c r="I5580" s="769" t="s">
        <v>802</v>
      </c>
      <c r="J5580" s="888" t="s">
        <v>8587</v>
      </c>
      <c r="K5580" s="836">
        <v>1</v>
      </c>
      <c r="L5580" s="265">
        <v>12</v>
      </c>
      <c r="M5580" s="842">
        <v>42600</v>
      </c>
      <c r="N5580" s="275">
        <v>1</v>
      </c>
      <c r="O5580" s="265">
        <v>6</v>
      </c>
      <c r="P5580" s="688">
        <v>21000</v>
      </c>
    </row>
    <row r="5581" spans="1:16" s="770" customFormat="1" ht="24">
      <c r="A5581" s="730" t="s">
        <v>18652</v>
      </c>
      <c r="B5581" s="693" t="s">
        <v>7471</v>
      </c>
      <c r="C5581" s="667" t="s">
        <v>73</v>
      </c>
      <c r="D5581" s="581" t="s">
        <v>11448</v>
      </c>
      <c r="E5581" s="478">
        <v>4000</v>
      </c>
      <c r="F5581" s="768" t="s">
        <v>11449</v>
      </c>
      <c r="G5581" s="685" t="s">
        <v>11450</v>
      </c>
      <c r="H5581" s="769" t="s">
        <v>8671</v>
      </c>
      <c r="I5581" s="769" t="s">
        <v>802</v>
      </c>
      <c r="J5581" s="888" t="s">
        <v>812</v>
      </c>
      <c r="K5581" s="836">
        <v>1</v>
      </c>
      <c r="L5581" s="265">
        <v>12</v>
      </c>
      <c r="M5581" s="842">
        <v>49415.5</v>
      </c>
      <c r="N5581" s="275">
        <v>1</v>
      </c>
      <c r="O5581" s="265">
        <v>6</v>
      </c>
      <c r="P5581" s="688">
        <v>24000</v>
      </c>
    </row>
    <row r="5582" spans="1:16" s="770" customFormat="1" ht="24">
      <c r="A5582" s="730" t="s">
        <v>18652</v>
      </c>
      <c r="B5582" s="693" t="s">
        <v>7471</v>
      </c>
      <c r="C5582" s="667" t="s">
        <v>73</v>
      </c>
      <c r="D5582" s="581" t="s">
        <v>11412</v>
      </c>
      <c r="E5582" s="478">
        <v>5000</v>
      </c>
      <c r="F5582" s="768">
        <v>70922369</v>
      </c>
      <c r="G5582" s="685" t="s">
        <v>11451</v>
      </c>
      <c r="H5582" s="769" t="s">
        <v>8671</v>
      </c>
      <c r="I5582" s="769" t="s">
        <v>802</v>
      </c>
      <c r="J5582" s="888" t="s">
        <v>812</v>
      </c>
      <c r="K5582" s="836">
        <v>1</v>
      </c>
      <c r="L5582" s="265">
        <v>7</v>
      </c>
      <c r="M5582" s="842">
        <v>35600</v>
      </c>
      <c r="N5582" s="275">
        <v>1</v>
      </c>
      <c r="O5582" s="265">
        <v>6</v>
      </c>
      <c r="P5582" s="688">
        <v>30000</v>
      </c>
    </row>
    <row r="5583" spans="1:16" s="770" customFormat="1" ht="24">
      <c r="A5583" s="730" t="s">
        <v>18652</v>
      </c>
      <c r="B5583" s="693" t="s">
        <v>7471</v>
      </c>
      <c r="C5583" s="667" t="s">
        <v>73</v>
      </c>
      <c r="D5583" s="581" t="s">
        <v>11452</v>
      </c>
      <c r="E5583" s="478">
        <v>5500</v>
      </c>
      <c r="F5583" s="768" t="s">
        <v>11453</v>
      </c>
      <c r="G5583" s="685" t="s">
        <v>11454</v>
      </c>
      <c r="H5583" s="769" t="s">
        <v>908</v>
      </c>
      <c r="I5583" s="769" t="s">
        <v>802</v>
      </c>
      <c r="J5583" s="888" t="s">
        <v>2970</v>
      </c>
      <c r="K5583" s="836">
        <v>0</v>
      </c>
      <c r="L5583" s="265">
        <v>0</v>
      </c>
      <c r="M5583" s="842">
        <v>2840.75</v>
      </c>
      <c r="N5583" s="275">
        <v>0</v>
      </c>
      <c r="O5583" s="265">
        <v>0</v>
      </c>
      <c r="P5583" s="688">
        <v>0</v>
      </c>
    </row>
    <row r="5584" spans="1:16" s="770" customFormat="1" ht="48">
      <c r="A5584" s="730" t="s">
        <v>18652</v>
      </c>
      <c r="B5584" s="693" t="s">
        <v>7471</v>
      </c>
      <c r="C5584" s="667" t="s">
        <v>73</v>
      </c>
      <c r="D5584" s="581" t="s">
        <v>9308</v>
      </c>
      <c r="E5584" s="478">
        <v>3000</v>
      </c>
      <c r="F5584" s="768" t="s">
        <v>11455</v>
      </c>
      <c r="G5584" s="685" t="s">
        <v>11456</v>
      </c>
      <c r="H5584" s="769" t="s">
        <v>18686</v>
      </c>
      <c r="I5584" s="769"/>
      <c r="J5584" s="888" t="s">
        <v>18687</v>
      </c>
      <c r="K5584" s="836">
        <v>1</v>
      </c>
      <c r="L5584" s="265">
        <v>12</v>
      </c>
      <c r="M5584" s="842">
        <v>36600</v>
      </c>
      <c r="N5584" s="275">
        <v>1</v>
      </c>
      <c r="O5584" s="265">
        <v>6</v>
      </c>
      <c r="P5584" s="688">
        <v>18000</v>
      </c>
    </row>
    <row r="5585" spans="1:16" s="770" customFormat="1" ht="24">
      <c r="A5585" s="730" t="s">
        <v>18652</v>
      </c>
      <c r="B5585" s="693" t="s">
        <v>7471</v>
      </c>
      <c r="C5585" s="667" t="s">
        <v>73</v>
      </c>
      <c r="D5585" s="581" t="s">
        <v>11457</v>
      </c>
      <c r="E5585" s="478">
        <v>8000</v>
      </c>
      <c r="F5585" s="768" t="s">
        <v>11458</v>
      </c>
      <c r="G5585" s="685" t="s">
        <v>11459</v>
      </c>
      <c r="H5585" s="769" t="s">
        <v>2051</v>
      </c>
      <c r="I5585" s="769" t="s">
        <v>802</v>
      </c>
      <c r="J5585" s="888" t="s">
        <v>825</v>
      </c>
      <c r="K5585" s="836">
        <v>1</v>
      </c>
      <c r="L5585" s="265">
        <v>12</v>
      </c>
      <c r="M5585" s="842">
        <v>96600</v>
      </c>
      <c r="N5585" s="275">
        <v>1</v>
      </c>
      <c r="O5585" s="265">
        <v>6</v>
      </c>
      <c r="P5585" s="688">
        <v>48000</v>
      </c>
    </row>
    <row r="5586" spans="1:16" s="770" customFormat="1" ht="36">
      <c r="A5586" s="730" t="s">
        <v>18652</v>
      </c>
      <c r="B5586" s="693" t="s">
        <v>7471</v>
      </c>
      <c r="C5586" s="667" t="s">
        <v>73</v>
      </c>
      <c r="D5586" s="581" t="s">
        <v>11412</v>
      </c>
      <c r="E5586" s="478">
        <v>7000</v>
      </c>
      <c r="F5586" s="768" t="s">
        <v>11460</v>
      </c>
      <c r="G5586" s="685" t="s">
        <v>11461</v>
      </c>
      <c r="H5586" s="769" t="s">
        <v>18628</v>
      </c>
      <c r="I5586" s="769" t="s">
        <v>802</v>
      </c>
      <c r="J5586" s="888" t="s">
        <v>18688</v>
      </c>
      <c r="K5586" s="836">
        <v>1</v>
      </c>
      <c r="L5586" s="265">
        <v>12</v>
      </c>
      <c r="M5586" s="842">
        <v>84600</v>
      </c>
      <c r="N5586" s="275">
        <v>0</v>
      </c>
      <c r="O5586" s="265">
        <v>0</v>
      </c>
      <c r="P5586" s="688">
        <v>0</v>
      </c>
    </row>
    <row r="5587" spans="1:16" s="770" customFormat="1" ht="60">
      <c r="A5587" s="730" t="s">
        <v>18652</v>
      </c>
      <c r="B5587" s="693" t="s">
        <v>7471</v>
      </c>
      <c r="C5587" s="667" t="s">
        <v>73</v>
      </c>
      <c r="D5587" s="581" t="s">
        <v>11392</v>
      </c>
      <c r="E5587" s="478">
        <v>8000</v>
      </c>
      <c r="F5587" s="768" t="s">
        <v>11462</v>
      </c>
      <c r="G5587" s="685" t="s">
        <v>11463</v>
      </c>
      <c r="H5587" s="769" t="s">
        <v>1805</v>
      </c>
      <c r="I5587" s="769" t="s">
        <v>921</v>
      </c>
      <c r="J5587" s="888" t="s">
        <v>18668</v>
      </c>
      <c r="K5587" s="836">
        <v>1</v>
      </c>
      <c r="L5587" s="265">
        <v>12</v>
      </c>
      <c r="M5587" s="842">
        <v>96600</v>
      </c>
      <c r="N5587" s="275">
        <v>1</v>
      </c>
      <c r="O5587" s="265">
        <v>6</v>
      </c>
      <c r="P5587" s="688">
        <v>48000</v>
      </c>
    </row>
    <row r="5588" spans="1:16" s="770" customFormat="1" ht="48">
      <c r="A5588" s="730" t="s">
        <v>18652</v>
      </c>
      <c r="B5588" s="693" t="s">
        <v>7471</v>
      </c>
      <c r="C5588" s="667" t="s">
        <v>73</v>
      </c>
      <c r="D5588" s="581" t="s">
        <v>11464</v>
      </c>
      <c r="E5588" s="478">
        <v>12000</v>
      </c>
      <c r="F5588" s="768" t="s">
        <v>11465</v>
      </c>
      <c r="G5588" s="685" t="s">
        <v>11466</v>
      </c>
      <c r="H5588" s="769" t="s">
        <v>7198</v>
      </c>
      <c r="I5588" s="769" t="s">
        <v>921</v>
      </c>
      <c r="J5588" s="888" t="s">
        <v>18689</v>
      </c>
      <c r="K5588" s="836">
        <v>1</v>
      </c>
      <c r="L5588" s="265">
        <v>10</v>
      </c>
      <c r="M5588" s="842">
        <v>120600</v>
      </c>
      <c r="N5588" s="275">
        <v>1</v>
      </c>
      <c r="O5588" s="265">
        <v>6</v>
      </c>
      <c r="P5588" s="688">
        <v>72000</v>
      </c>
    </row>
    <row r="5589" spans="1:16" s="770" customFormat="1" ht="36">
      <c r="A5589" s="730" t="s">
        <v>18652</v>
      </c>
      <c r="B5589" s="693" t="s">
        <v>7471</v>
      </c>
      <c r="C5589" s="667" t="s">
        <v>73</v>
      </c>
      <c r="D5589" s="581" t="s">
        <v>11438</v>
      </c>
      <c r="E5589" s="478">
        <v>8000</v>
      </c>
      <c r="F5589" s="768" t="s">
        <v>11467</v>
      </c>
      <c r="G5589" s="685" t="s">
        <v>11468</v>
      </c>
      <c r="H5589" s="769" t="s">
        <v>8886</v>
      </c>
      <c r="I5589" s="769" t="s">
        <v>802</v>
      </c>
      <c r="J5589" s="888" t="s">
        <v>18690</v>
      </c>
      <c r="K5589" s="836">
        <v>1</v>
      </c>
      <c r="L5589" s="265">
        <v>12</v>
      </c>
      <c r="M5589" s="842">
        <v>96600</v>
      </c>
      <c r="N5589" s="275">
        <v>1</v>
      </c>
      <c r="O5589" s="265">
        <v>6</v>
      </c>
      <c r="P5589" s="688">
        <v>48000</v>
      </c>
    </row>
    <row r="5590" spans="1:16" s="770" customFormat="1" ht="24">
      <c r="A5590" s="730" t="s">
        <v>18652</v>
      </c>
      <c r="B5590" s="693" t="s">
        <v>7471</v>
      </c>
      <c r="C5590" s="667" t="s">
        <v>73</v>
      </c>
      <c r="D5590" s="581" t="s">
        <v>7411</v>
      </c>
      <c r="E5590" s="478">
        <v>6500</v>
      </c>
      <c r="F5590" s="768" t="s">
        <v>11469</v>
      </c>
      <c r="G5590" s="685" t="s">
        <v>11470</v>
      </c>
      <c r="H5590" s="769" t="s">
        <v>7059</v>
      </c>
      <c r="I5590" s="769" t="s">
        <v>802</v>
      </c>
      <c r="J5590" s="888" t="s">
        <v>7059</v>
      </c>
      <c r="K5590" s="836">
        <v>1</v>
      </c>
      <c r="L5590" s="265">
        <v>12</v>
      </c>
      <c r="M5590" s="842">
        <v>78600</v>
      </c>
      <c r="N5590" s="275">
        <v>1</v>
      </c>
      <c r="O5590" s="265">
        <v>6</v>
      </c>
      <c r="P5590" s="688">
        <v>39000</v>
      </c>
    </row>
    <row r="5591" spans="1:16" s="770" customFormat="1" ht="24">
      <c r="A5591" s="730" t="s">
        <v>18652</v>
      </c>
      <c r="B5591" s="693" t="s">
        <v>7471</v>
      </c>
      <c r="C5591" s="667" t="s">
        <v>73</v>
      </c>
      <c r="D5591" s="581" t="s">
        <v>11392</v>
      </c>
      <c r="E5591" s="478">
        <v>9000</v>
      </c>
      <c r="F5591" s="768" t="s">
        <v>11471</v>
      </c>
      <c r="G5591" s="685" t="s">
        <v>11472</v>
      </c>
      <c r="H5591" s="769" t="s">
        <v>8671</v>
      </c>
      <c r="I5591" s="769" t="s">
        <v>802</v>
      </c>
      <c r="J5591" s="888" t="s">
        <v>3713</v>
      </c>
      <c r="K5591" s="836">
        <v>1</v>
      </c>
      <c r="L5591" s="265">
        <v>9</v>
      </c>
      <c r="M5591" s="842">
        <v>81600</v>
      </c>
      <c r="N5591" s="275">
        <v>0</v>
      </c>
      <c r="O5591" s="265">
        <v>0</v>
      </c>
      <c r="P5591" s="688">
        <v>6350</v>
      </c>
    </row>
    <row r="5592" spans="1:16" s="770" customFormat="1" ht="24">
      <c r="A5592" s="730" t="s">
        <v>18652</v>
      </c>
      <c r="B5592" s="693" t="s">
        <v>7471</v>
      </c>
      <c r="C5592" s="667" t="s">
        <v>73</v>
      </c>
      <c r="D5592" s="581" t="s">
        <v>11392</v>
      </c>
      <c r="E5592" s="478">
        <v>10000</v>
      </c>
      <c r="F5592" s="768" t="s">
        <v>11473</v>
      </c>
      <c r="G5592" s="685" t="s">
        <v>11474</v>
      </c>
      <c r="H5592" s="769" t="s">
        <v>7059</v>
      </c>
      <c r="I5592" s="769" t="s">
        <v>802</v>
      </c>
      <c r="J5592" s="888" t="s">
        <v>7059</v>
      </c>
      <c r="K5592" s="836">
        <v>1</v>
      </c>
      <c r="L5592" s="265">
        <v>12</v>
      </c>
      <c r="M5592" s="842">
        <v>120600</v>
      </c>
      <c r="N5592" s="275">
        <v>1</v>
      </c>
      <c r="O5592" s="265">
        <v>6</v>
      </c>
      <c r="P5592" s="688">
        <v>60000</v>
      </c>
    </row>
    <row r="5593" spans="1:16" s="770" customFormat="1" ht="72">
      <c r="A5593" s="730" t="s">
        <v>18652</v>
      </c>
      <c r="B5593" s="693" t="s">
        <v>7471</v>
      </c>
      <c r="C5593" s="667" t="s">
        <v>73</v>
      </c>
      <c r="D5593" s="581" t="s">
        <v>7411</v>
      </c>
      <c r="E5593" s="478">
        <v>9000</v>
      </c>
      <c r="F5593" s="768" t="s">
        <v>11475</v>
      </c>
      <c r="G5593" s="685" t="s">
        <v>11476</v>
      </c>
      <c r="H5593" s="769" t="s">
        <v>18691</v>
      </c>
      <c r="I5593" s="769" t="s">
        <v>921</v>
      </c>
      <c r="J5593" s="888" t="s">
        <v>18692</v>
      </c>
      <c r="K5593" s="836">
        <v>1</v>
      </c>
      <c r="L5593" s="265">
        <v>12</v>
      </c>
      <c r="M5593" s="842">
        <v>108600</v>
      </c>
      <c r="N5593" s="275">
        <v>1</v>
      </c>
      <c r="O5593" s="265">
        <v>6</v>
      </c>
      <c r="P5593" s="688">
        <v>54000</v>
      </c>
    </row>
    <row r="5594" spans="1:16" s="770" customFormat="1" ht="24">
      <c r="A5594" s="730" t="s">
        <v>18652</v>
      </c>
      <c r="B5594" s="693" t="s">
        <v>7471</v>
      </c>
      <c r="C5594" s="667" t="s">
        <v>73</v>
      </c>
      <c r="D5594" s="581" t="s">
        <v>7411</v>
      </c>
      <c r="E5594" s="478">
        <v>9000</v>
      </c>
      <c r="F5594" s="768" t="s">
        <v>11477</v>
      </c>
      <c r="G5594" s="685" t="s">
        <v>11478</v>
      </c>
      <c r="H5594" s="769" t="s">
        <v>2051</v>
      </c>
      <c r="I5594" s="769" t="s">
        <v>802</v>
      </c>
      <c r="J5594" s="888" t="s">
        <v>825</v>
      </c>
      <c r="K5594" s="836">
        <v>1</v>
      </c>
      <c r="L5594" s="265">
        <v>12</v>
      </c>
      <c r="M5594" s="842">
        <v>108600</v>
      </c>
      <c r="N5594" s="275">
        <v>1</v>
      </c>
      <c r="O5594" s="265">
        <v>6</v>
      </c>
      <c r="P5594" s="688">
        <v>54000</v>
      </c>
    </row>
    <row r="5595" spans="1:16" s="770" customFormat="1" ht="24">
      <c r="A5595" s="730" t="s">
        <v>18652</v>
      </c>
      <c r="B5595" s="693" t="s">
        <v>7471</v>
      </c>
      <c r="C5595" s="667" t="s">
        <v>73</v>
      </c>
      <c r="D5595" s="581" t="s">
        <v>4540</v>
      </c>
      <c r="E5595" s="478">
        <v>10000</v>
      </c>
      <c r="F5595" s="768" t="s">
        <v>11479</v>
      </c>
      <c r="G5595" s="685" t="s">
        <v>11480</v>
      </c>
      <c r="H5595" s="769" t="s">
        <v>1119</v>
      </c>
      <c r="I5595" s="769" t="s">
        <v>802</v>
      </c>
      <c r="J5595" s="888" t="s">
        <v>1688</v>
      </c>
      <c r="K5595" s="836">
        <v>1</v>
      </c>
      <c r="L5595" s="265">
        <v>7</v>
      </c>
      <c r="M5595" s="842">
        <v>77495.31</v>
      </c>
      <c r="N5595" s="275">
        <v>0</v>
      </c>
      <c r="O5595" s="265">
        <v>0</v>
      </c>
      <c r="P5595" s="688">
        <v>0</v>
      </c>
    </row>
    <row r="5596" spans="1:16" s="770" customFormat="1" ht="180">
      <c r="A5596" s="730" t="s">
        <v>18652</v>
      </c>
      <c r="B5596" s="693" t="s">
        <v>7471</v>
      </c>
      <c r="C5596" s="667" t="s">
        <v>73</v>
      </c>
      <c r="D5596" s="581" t="s">
        <v>11412</v>
      </c>
      <c r="E5596" s="478">
        <v>5400</v>
      </c>
      <c r="F5596" s="768" t="s">
        <v>11481</v>
      </c>
      <c r="G5596" s="685" t="s">
        <v>11482</v>
      </c>
      <c r="H5596" s="769" t="s">
        <v>18693</v>
      </c>
      <c r="I5596" s="769" t="s">
        <v>16439</v>
      </c>
      <c r="J5596" s="888" t="s">
        <v>18694</v>
      </c>
      <c r="K5596" s="836">
        <v>1</v>
      </c>
      <c r="L5596" s="265">
        <v>12</v>
      </c>
      <c r="M5596" s="842">
        <v>65400</v>
      </c>
      <c r="N5596" s="275">
        <v>1</v>
      </c>
      <c r="O5596" s="265">
        <v>6</v>
      </c>
      <c r="P5596" s="688">
        <v>32400</v>
      </c>
    </row>
    <row r="5597" spans="1:16" s="770" customFormat="1" ht="24">
      <c r="A5597" s="730" t="s">
        <v>18652</v>
      </c>
      <c r="B5597" s="693" t="s">
        <v>7471</v>
      </c>
      <c r="C5597" s="667" t="s">
        <v>73</v>
      </c>
      <c r="D5597" s="581" t="s">
        <v>11483</v>
      </c>
      <c r="E5597" s="478">
        <v>6000</v>
      </c>
      <c r="F5597" s="768" t="s">
        <v>11484</v>
      </c>
      <c r="G5597" s="685" t="s">
        <v>11485</v>
      </c>
      <c r="H5597" s="769" t="s">
        <v>8886</v>
      </c>
      <c r="I5597" s="769" t="s">
        <v>802</v>
      </c>
      <c r="J5597" s="888" t="s">
        <v>8883</v>
      </c>
      <c r="K5597" s="836">
        <v>1</v>
      </c>
      <c r="L5597" s="265">
        <v>12</v>
      </c>
      <c r="M5597" s="842">
        <v>72600</v>
      </c>
      <c r="N5597" s="275">
        <v>1</v>
      </c>
      <c r="O5597" s="265">
        <v>6</v>
      </c>
      <c r="P5597" s="688">
        <v>36000</v>
      </c>
    </row>
    <row r="5598" spans="1:16" s="770" customFormat="1" ht="60">
      <c r="A5598" s="730" t="s">
        <v>18652</v>
      </c>
      <c r="B5598" s="693" t="s">
        <v>7471</v>
      </c>
      <c r="C5598" s="667" t="s">
        <v>73</v>
      </c>
      <c r="D5598" s="581" t="s">
        <v>6500</v>
      </c>
      <c r="E5598" s="478">
        <v>10000</v>
      </c>
      <c r="F5598" s="768" t="s">
        <v>11486</v>
      </c>
      <c r="G5598" s="685" t="s">
        <v>11487</v>
      </c>
      <c r="H5598" s="769" t="s">
        <v>2051</v>
      </c>
      <c r="I5598" s="769" t="s">
        <v>921</v>
      </c>
      <c r="J5598" s="888" t="s">
        <v>18695</v>
      </c>
      <c r="K5598" s="836">
        <v>1</v>
      </c>
      <c r="L5598" s="265">
        <v>12</v>
      </c>
      <c r="M5598" s="842">
        <v>120600</v>
      </c>
      <c r="N5598" s="275">
        <v>1</v>
      </c>
      <c r="O5598" s="265">
        <v>6</v>
      </c>
      <c r="P5598" s="688">
        <v>60000</v>
      </c>
    </row>
    <row r="5599" spans="1:16" s="770" customFormat="1" ht="36">
      <c r="A5599" s="730" t="s">
        <v>18652</v>
      </c>
      <c r="B5599" s="693" t="s">
        <v>7471</v>
      </c>
      <c r="C5599" s="667" t="s">
        <v>73</v>
      </c>
      <c r="D5599" s="581" t="s">
        <v>11488</v>
      </c>
      <c r="E5599" s="478">
        <v>9000</v>
      </c>
      <c r="F5599" s="768" t="s">
        <v>11489</v>
      </c>
      <c r="G5599" s="685" t="s">
        <v>11490</v>
      </c>
      <c r="H5599" s="769" t="s">
        <v>4367</v>
      </c>
      <c r="I5599" s="769" t="s">
        <v>802</v>
      </c>
      <c r="J5599" s="888" t="s">
        <v>4488</v>
      </c>
      <c r="K5599" s="836">
        <v>1</v>
      </c>
      <c r="L5599" s="265">
        <v>7</v>
      </c>
      <c r="M5599" s="842">
        <v>63600</v>
      </c>
      <c r="N5599" s="275">
        <v>1</v>
      </c>
      <c r="O5599" s="265">
        <v>6</v>
      </c>
      <c r="P5599" s="688">
        <v>54000</v>
      </c>
    </row>
    <row r="5600" spans="1:16" s="770" customFormat="1" ht="24">
      <c r="A5600" s="730" t="s">
        <v>18652</v>
      </c>
      <c r="B5600" s="693" t="s">
        <v>7471</v>
      </c>
      <c r="C5600" s="667" t="s">
        <v>73</v>
      </c>
      <c r="D5600" s="581" t="s">
        <v>11392</v>
      </c>
      <c r="E5600" s="478">
        <v>8000</v>
      </c>
      <c r="F5600" s="768" t="s">
        <v>11491</v>
      </c>
      <c r="G5600" s="685" t="s">
        <v>11492</v>
      </c>
      <c r="H5600" s="769" t="s">
        <v>18696</v>
      </c>
      <c r="I5600" s="769" t="s">
        <v>802</v>
      </c>
      <c r="J5600" s="888" t="s">
        <v>18697</v>
      </c>
      <c r="K5600" s="836">
        <v>1</v>
      </c>
      <c r="L5600" s="265">
        <v>7</v>
      </c>
      <c r="M5600" s="842">
        <v>60329.440000000002</v>
      </c>
      <c r="N5600" s="275">
        <v>0</v>
      </c>
      <c r="O5600" s="265">
        <v>0</v>
      </c>
      <c r="P5600" s="688">
        <v>0</v>
      </c>
    </row>
    <row r="5601" spans="1:16" s="770" customFormat="1" ht="36">
      <c r="A5601" s="730" t="s">
        <v>18652</v>
      </c>
      <c r="B5601" s="693" t="s">
        <v>7471</v>
      </c>
      <c r="C5601" s="667" t="s">
        <v>73</v>
      </c>
      <c r="D5601" s="581" t="s">
        <v>11493</v>
      </c>
      <c r="E5601" s="478">
        <v>13000</v>
      </c>
      <c r="F5601" s="768" t="s">
        <v>11494</v>
      </c>
      <c r="G5601" s="685" t="s">
        <v>11495</v>
      </c>
      <c r="H5601" s="769" t="s">
        <v>18698</v>
      </c>
      <c r="I5601" s="769" t="s">
        <v>18673</v>
      </c>
      <c r="J5601" s="888" t="s">
        <v>18699</v>
      </c>
      <c r="K5601" s="836">
        <v>1</v>
      </c>
      <c r="L5601" s="265">
        <v>6</v>
      </c>
      <c r="M5601" s="842">
        <v>79811.02</v>
      </c>
      <c r="N5601" s="275">
        <v>0</v>
      </c>
      <c r="O5601" s="265">
        <v>0</v>
      </c>
      <c r="P5601" s="688">
        <v>0</v>
      </c>
    </row>
    <row r="5602" spans="1:16" s="770" customFormat="1" ht="24">
      <c r="A5602" s="730" t="s">
        <v>18652</v>
      </c>
      <c r="B5602" s="693" t="s">
        <v>7471</v>
      </c>
      <c r="C5602" s="667" t="s">
        <v>73</v>
      </c>
      <c r="D5602" s="581" t="s">
        <v>11438</v>
      </c>
      <c r="E5602" s="478">
        <v>12000</v>
      </c>
      <c r="F5602" s="768" t="s">
        <v>11496</v>
      </c>
      <c r="G5602" s="685" t="s">
        <v>11497</v>
      </c>
      <c r="H5602" s="769" t="s">
        <v>8671</v>
      </c>
      <c r="I5602" s="769" t="s">
        <v>802</v>
      </c>
      <c r="J5602" s="888" t="s">
        <v>812</v>
      </c>
      <c r="K5602" s="836">
        <v>1</v>
      </c>
      <c r="L5602" s="265">
        <v>12</v>
      </c>
      <c r="M5602" s="842">
        <v>144600</v>
      </c>
      <c r="N5602" s="275">
        <v>1</v>
      </c>
      <c r="O5602" s="265">
        <v>6</v>
      </c>
      <c r="P5602" s="688">
        <v>72000</v>
      </c>
    </row>
    <row r="5603" spans="1:16" s="770" customFormat="1" ht="72">
      <c r="A5603" s="730" t="s">
        <v>18652</v>
      </c>
      <c r="B5603" s="693" t="s">
        <v>7471</v>
      </c>
      <c r="C5603" s="667" t="s">
        <v>73</v>
      </c>
      <c r="D5603" s="581" t="s">
        <v>11392</v>
      </c>
      <c r="E5603" s="478">
        <v>8000</v>
      </c>
      <c r="F5603" s="768">
        <v>6804570</v>
      </c>
      <c r="G5603" s="685" t="s">
        <v>11498</v>
      </c>
      <c r="H5603" s="769" t="s">
        <v>5617</v>
      </c>
      <c r="I5603" s="769" t="s">
        <v>802</v>
      </c>
      <c r="J5603" s="888" t="s">
        <v>18700</v>
      </c>
      <c r="K5603" s="836">
        <v>1</v>
      </c>
      <c r="L5603" s="265">
        <v>0</v>
      </c>
      <c r="M5603" s="842">
        <v>0</v>
      </c>
      <c r="N5603" s="275">
        <v>1</v>
      </c>
      <c r="O5603" s="265">
        <v>6</v>
      </c>
      <c r="P5603" s="688">
        <v>48000</v>
      </c>
    </row>
    <row r="5604" spans="1:16" s="770" customFormat="1" ht="72">
      <c r="A5604" s="730" t="s">
        <v>18652</v>
      </c>
      <c r="B5604" s="693" t="s">
        <v>7471</v>
      </c>
      <c r="C5604" s="667" t="s">
        <v>73</v>
      </c>
      <c r="D5604" s="581" t="s">
        <v>11499</v>
      </c>
      <c r="E5604" s="478">
        <v>5000</v>
      </c>
      <c r="F5604" s="768" t="s">
        <v>11500</v>
      </c>
      <c r="G5604" s="685" t="s">
        <v>11501</v>
      </c>
      <c r="H5604" s="769" t="s">
        <v>4367</v>
      </c>
      <c r="I5604" s="769" t="s">
        <v>802</v>
      </c>
      <c r="J5604" s="888" t="s">
        <v>18701</v>
      </c>
      <c r="K5604" s="836">
        <v>1</v>
      </c>
      <c r="L5604" s="265">
        <v>12</v>
      </c>
      <c r="M5604" s="842">
        <v>60600</v>
      </c>
      <c r="N5604" s="275">
        <v>1</v>
      </c>
      <c r="O5604" s="265">
        <v>1</v>
      </c>
      <c r="P5604" s="688">
        <v>9430.64</v>
      </c>
    </row>
    <row r="5605" spans="1:16" s="770" customFormat="1" ht="36">
      <c r="A5605" s="730" t="s">
        <v>18652</v>
      </c>
      <c r="B5605" s="693" t="s">
        <v>7471</v>
      </c>
      <c r="C5605" s="667" t="s">
        <v>73</v>
      </c>
      <c r="D5605" s="581" t="s">
        <v>4106</v>
      </c>
      <c r="E5605" s="478">
        <v>15000</v>
      </c>
      <c r="F5605" s="768" t="s">
        <v>11502</v>
      </c>
      <c r="G5605" s="685" t="s">
        <v>11503</v>
      </c>
      <c r="H5605" s="769" t="s">
        <v>2051</v>
      </c>
      <c r="I5605" s="769" t="s">
        <v>921</v>
      </c>
      <c r="J5605" s="888" t="s">
        <v>18702</v>
      </c>
      <c r="K5605" s="836">
        <v>1</v>
      </c>
      <c r="L5605" s="265">
        <v>12</v>
      </c>
      <c r="M5605" s="842">
        <v>180600</v>
      </c>
      <c r="N5605" s="275">
        <v>1</v>
      </c>
      <c r="O5605" s="265">
        <v>6</v>
      </c>
      <c r="P5605" s="688">
        <v>90000</v>
      </c>
    </row>
    <row r="5606" spans="1:16" s="770" customFormat="1" ht="24">
      <c r="A5606" s="730" t="s">
        <v>18652</v>
      </c>
      <c r="B5606" s="693" t="s">
        <v>7471</v>
      </c>
      <c r="C5606" s="667" t="s">
        <v>73</v>
      </c>
      <c r="D5606" s="581" t="s">
        <v>11392</v>
      </c>
      <c r="E5606" s="478">
        <v>7500</v>
      </c>
      <c r="F5606" s="768" t="s">
        <v>11504</v>
      </c>
      <c r="G5606" s="685" t="s">
        <v>11505</v>
      </c>
      <c r="H5606" s="769" t="s">
        <v>5617</v>
      </c>
      <c r="I5606" s="769" t="s">
        <v>921</v>
      </c>
      <c r="J5606" s="888" t="s">
        <v>7045</v>
      </c>
      <c r="K5606" s="836">
        <v>1</v>
      </c>
      <c r="L5606" s="265">
        <v>3</v>
      </c>
      <c r="M5606" s="842">
        <v>25634.36</v>
      </c>
      <c r="N5606" s="275">
        <v>0</v>
      </c>
      <c r="O5606" s="265">
        <v>0</v>
      </c>
      <c r="P5606" s="688">
        <v>0</v>
      </c>
    </row>
    <row r="5607" spans="1:16" s="770" customFormat="1" ht="48">
      <c r="A5607" s="730" t="s">
        <v>18652</v>
      </c>
      <c r="B5607" s="693" t="s">
        <v>7471</v>
      </c>
      <c r="C5607" s="667" t="s">
        <v>73</v>
      </c>
      <c r="D5607" s="581" t="s">
        <v>11412</v>
      </c>
      <c r="E5607" s="478">
        <v>7000</v>
      </c>
      <c r="F5607" s="768" t="s">
        <v>11506</v>
      </c>
      <c r="G5607" s="685" t="s">
        <v>11507</v>
      </c>
      <c r="H5607" s="769" t="s">
        <v>1322</v>
      </c>
      <c r="I5607" s="769" t="s">
        <v>921</v>
      </c>
      <c r="J5607" s="888" t="s">
        <v>18703</v>
      </c>
      <c r="K5607" s="836">
        <v>0</v>
      </c>
      <c r="L5607" s="265">
        <v>0</v>
      </c>
      <c r="M5607" s="842">
        <v>1878.26</v>
      </c>
      <c r="N5607" s="275">
        <v>0</v>
      </c>
      <c r="O5607" s="265">
        <v>0</v>
      </c>
      <c r="P5607" s="688">
        <v>0</v>
      </c>
    </row>
    <row r="5608" spans="1:16" s="770" customFormat="1" ht="24">
      <c r="A5608" s="730" t="s">
        <v>18653</v>
      </c>
      <c r="B5608" s="693" t="s">
        <v>7471</v>
      </c>
      <c r="C5608" s="667" t="s">
        <v>73</v>
      </c>
      <c r="D5608" s="581" t="s">
        <v>11452</v>
      </c>
      <c r="E5608" s="478">
        <v>8000</v>
      </c>
      <c r="F5608" s="768" t="s">
        <v>11508</v>
      </c>
      <c r="G5608" s="685" t="s">
        <v>11509</v>
      </c>
      <c r="H5608" s="769" t="s">
        <v>1207</v>
      </c>
      <c r="I5608" s="769" t="s">
        <v>921</v>
      </c>
      <c r="J5608" s="888" t="s">
        <v>18704</v>
      </c>
      <c r="K5608" s="836">
        <v>0</v>
      </c>
      <c r="L5608" s="265">
        <v>0</v>
      </c>
      <c r="M5608" s="842">
        <v>1200</v>
      </c>
      <c r="N5608" s="275">
        <v>0</v>
      </c>
      <c r="O5608" s="265">
        <v>0</v>
      </c>
      <c r="P5608" s="688">
        <v>0</v>
      </c>
    </row>
    <row r="5609" spans="1:16" s="770" customFormat="1" ht="60">
      <c r="A5609" s="730" t="s">
        <v>18652</v>
      </c>
      <c r="B5609" s="693" t="s">
        <v>7471</v>
      </c>
      <c r="C5609" s="667" t="s">
        <v>73</v>
      </c>
      <c r="D5609" s="581" t="s">
        <v>7411</v>
      </c>
      <c r="E5609" s="478">
        <v>9000</v>
      </c>
      <c r="F5609" s="768" t="s">
        <v>11510</v>
      </c>
      <c r="G5609" s="685" t="s">
        <v>11511</v>
      </c>
      <c r="H5609" s="769" t="s">
        <v>18705</v>
      </c>
      <c r="I5609" s="769" t="s">
        <v>921</v>
      </c>
      <c r="J5609" s="888" t="s">
        <v>18706</v>
      </c>
      <c r="K5609" s="836">
        <v>1</v>
      </c>
      <c r="L5609" s="265">
        <v>12</v>
      </c>
      <c r="M5609" s="842">
        <v>108600</v>
      </c>
      <c r="N5609" s="275">
        <v>1</v>
      </c>
      <c r="O5609" s="265">
        <v>6</v>
      </c>
      <c r="P5609" s="688">
        <v>54000</v>
      </c>
    </row>
    <row r="5610" spans="1:16" s="770" customFormat="1" ht="36">
      <c r="A5610" s="730" t="s">
        <v>18652</v>
      </c>
      <c r="B5610" s="693" t="s">
        <v>7471</v>
      </c>
      <c r="C5610" s="667" t="s">
        <v>73</v>
      </c>
      <c r="D5610" s="581" t="s">
        <v>11512</v>
      </c>
      <c r="E5610" s="478">
        <v>10000</v>
      </c>
      <c r="F5610" s="768" t="s">
        <v>11513</v>
      </c>
      <c r="G5610" s="685" t="s">
        <v>11514</v>
      </c>
      <c r="H5610" s="769" t="s">
        <v>7059</v>
      </c>
      <c r="I5610" s="769" t="s">
        <v>921</v>
      </c>
      <c r="J5610" s="888" t="s">
        <v>18707</v>
      </c>
      <c r="K5610" s="836">
        <v>1</v>
      </c>
      <c r="L5610" s="265">
        <v>12</v>
      </c>
      <c r="M5610" s="842">
        <v>120600</v>
      </c>
      <c r="N5610" s="275">
        <v>1</v>
      </c>
      <c r="O5610" s="265">
        <v>6</v>
      </c>
      <c r="P5610" s="688">
        <v>60000</v>
      </c>
    </row>
    <row r="5611" spans="1:16" s="770" customFormat="1" ht="24">
      <c r="A5611" s="730" t="s">
        <v>18652</v>
      </c>
      <c r="B5611" s="693" t="s">
        <v>7471</v>
      </c>
      <c r="C5611" s="667" t="s">
        <v>73</v>
      </c>
      <c r="D5611" s="581" t="s">
        <v>683</v>
      </c>
      <c r="E5611" s="478">
        <v>15500</v>
      </c>
      <c r="F5611" s="768" t="s">
        <v>11515</v>
      </c>
      <c r="G5611" s="685" t="s">
        <v>11516</v>
      </c>
      <c r="H5611" s="769" t="s">
        <v>824</v>
      </c>
      <c r="I5611" s="769" t="s">
        <v>802</v>
      </c>
      <c r="J5611" s="888" t="s">
        <v>3554</v>
      </c>
      <c r="K5611" s="836">
        <v>1</v>
      </c>
      <c r="L5611" s="265">
        <v>0</v>
      </c>
      <c r="M5611" s="842">
        <v>0</v>
      </c>
      <c r="N5611" s="275">
        <v>1</v>
      </c>
      <c r="O5611" s="265">
        <v>5</v>
      </c>
      <c r="P5611" s="688">
        <v>77500</v>
      </c>
    </row>
    <row r="5612" spans="1:16" s="770" customFormat="1" ht="24">
      <c r="A5612" s="730" t="s">
        <v>18652</v>
      </c>
      <c r="B5612" s="693" t="s">
        <v>7471</v>
      </c>
      <c r="C5612" s="667" t="s">
        <v>73</v>
      </c>
      <c r="D5612" s="581" t="s">
        <v>11392</v>
      </c>
      <c r="E5612" s="478">
        <v>8000</v>
      </c>
      <c r="F5612" s="768" t="s">
        <v>11517</v>
      </c>
      <c r="G5612" s="685" t="s">
        <v>11518</v>
      </c>
      <c r="H5612" s="769" t="s">
        <v>1013</v>
      </c>
      <c r="I5612" s="769" t="s">
        <v>802</v>
      </c>
      <c r="J5612" s="888" t="s">
        <v>5323</v>
      </c>
      <c r="K5612" s="836">
        <v>1</v>
      </c>
      <c r="L5612" s="265">
        <v>12</v>
      </c>
      <c r="M5612" s="842">
        <v>96600</v>
      </c>
      <c r="N5612" s="275">
        <v>1</v>
      </c>
      <c r="O5612" s="265">
        <v>6</v>
      </c>
      <c r="P5612" s="688">
        <v>48000</v>
      </c>
    </row>
    <row r="5613" spans="1:16" s="770" customFormat="1" ht="24">
      <c r="A5613" s="730" t="s">
        <v>18652</v>
      </c>
      <c r="B5613" s="693" t="s">
        <v>7471</v>
      </c>
      <c r="C5613" s="667" t="s">
        <v>73</v>
      </c>
      <c r="D5613" s="581" t="s">
        <v>4300</v>
      </c>
      <c r="E5613" s="478">
        <v>2500</v>
      </c>
      <c r="F5613" s="768" t="s">
        <v>11519</v>
      </c>
      <c r="G5613" s="685" t="s">
        <v>11520</v>
      </c>
      <c r="H5613" s="769" t="s">
        <v>5617</v>
      </c>
      <c r="I5613" s="769" t="s">
        <v>802</v>
      </c>
      <c r="J5613" s="888" t="s">
        <v>18708</v>
      </c>
      <c r="K5613" s="836">
        <v>1</v>
      </c>
      <c r="L5613" s="265">
        <v>12</v>
      </c>
      <c r="M5613" s="842">
        <v>30600</v>
      </c>
      <c r="N5613" s="275">
        <v>1</v>
      </c>
      <c r="O5613" s="265">
        <v>6</v>
      </c>
      <c r="P5613" s="688">
        <v>15000</v>
      </c>
    </row>
    <row r="5614" spans="1:16" s="770" customFormat="1" ht="96">
      <c r="A5614" s="730" t="s">
        <v>18652</v>
      </c>
      <c r="B5614" s="693" t="s">
        <v>7471</v>
      </c>
      <c r="C5614" s="667" t="s">
        <v>73</v>
      </c>
      <c r="D5614" s="581" t="s">
        <v>4671</v>
      </c>
      <c r="E5614" s="478">
        <v>8000</v>
      </c>
      <c r="F5614" s="768" t="s">
        <v>11521</v>
      </c>
      <c r="G5614" s="685" t="s">
        <v>11522</v>
      </c>
      <c r="H5614" s="769" t="s">
        <v>18709</v>
      </c>
      <c r="I5614" s="769" t="s">
        <v>921</v>
      </c>
      <c r="J5614" s="888" t="s">
        <v>18710</v>
      </c>
      <c r="K5614" s="836">
        <v>1</v>
      </c>
      <c r="L5614" s="265">
        <v>12</v>
      </c>
      <c r="M5614" s="842">
        <v>96600</v>
      </c>
      <c r="N5614" s="275">
        <v>1</v>
      </c>
      <c r="O5614" s="265">
        <v>6</v>
      </c>
      <c r="P5614" s="688">
        <v>48000</v>
      </c>
    </row>
    <row r="5615" spans="1:16" s="770" customFormat="1" ht="24">
      <c r="A5615" s="730" t="s">
        <v>18652</v>
      </c>
      <c r="B5615" s="693" t="s">
        <v>7471</v>
      </c>
      <c r="C5615" s="667" t="s">
        <v>73</v>
      </c>
      <c r="D5615" s="581" t="s">
        <v>687</v>
      </c>
      <c r="E5615" s="478">
        <v>2800</v>
      </c>
      <c r="F5615" s="768">
        <v>40453570</v>
      </c>
      <c r="G5615" s="685" t="s">
        <v>11523</v>
      </c>
      <c r="H5615" s="769" t="s">
        <v>4658</v>
      </c>
      <c r="I5615" s="769"/>
      <c r="J5615" s="888" t="s">
        <v>4658</v>
      </c>
      <c r="K5615" s="836">
        <v>1</v>
      </c>
      <c r="L5615" s="265">
        <v>5</v>
      </c>
      <c r="M5615" s="842">
        <v>17006.669999999998</v>
      </c>
      <c r="N5615" s="275">
        <v>1</v>
      </c>
      <c r="O5615" s="265">
        <v>6</v>
      </c>
      <c r="P5615" s="688">
        <v>16800</v>
      </c>
    </row>
    <row r="5616" spans="1:16" s="770" customFormat="1" ht="48">
      <c r="A5616" s="730" t="s">
        <v>18652</v>
      </c>
      <c r="B5616" s="693" t="s">
        <v>7471</v>
      </c>
      <c r="C5616" s="667" t="s">
        <v>73</v>
      </c>
      <c r="D5616" s="581" t="s">
        <v>11438</v>
      </c>
      <c r="E5616" s="478">
        <v>12000</v>
      </c>
      <c r="F5616" s="768" t="s">
        <v>11524</v>
      </c>
      <c r="G5616" s="685" t="s">
        <v>11525</v>
      </c>
      <c r="H5616" s="769" t="s">
        <v>1841</v>
      </c>
      <c r="I5616" s="769" t="s">
        <v>921</v>
      </c>
      <c r="J5616" s="888" t="s">
        <v>18689</v>
      </c>
      <c r="K5616" s="836">
        <v>1</v>
      </c>
      <c r="L5616" s="265">
        <v>10</v>
      </c>
      <c r="M5616" s="842">
        <v>100650.35</v>
      </c>
      <c r="N5616" s="275">
        <v>0</v>
      </c>
      <c r="O5616" s="265">
        <v>0</v>
      </c>
      <c r="P5616" s="688">
        <v>0</v>
      </c>
    </row>
    <row r="5617" spans="1:16" s="770" customFormat="1" ht="24">
      <c r="A5617" s="730" t="s">
        <v>18652</v>
      </c>
      <c r="B5617" s="693" t="s">
        <v>7471</v>
      </c>
      <c r="C5617" s="667" t="s">
        <v>73</v>
      </c>
      <c r="D5617" s="581" t="s">
        <v>11412</v>
      </c>
      <c r="E5617" s="478">
        <v>5000</v>
      </c>
      <c r="F5617" s="768" t="s">
        <v>11526</v>
      </c>
      <c r="G5617" s="685" t="s">
        <v>11527</v>
      </c>
      <c r="H5617" s="769" t="s">
        <v>2051</v>
      </c>
      <c r="I5617" s="769" t="s">
        <v>802</v>
      </c>
      <c r="J5617" s="888" t="s">
        <v>6480</v>
      </c>
      <c r="K5617" s="836">
        <v>1</v>
      </c>
      <c r="L5617" s="265">
        <v>10</v>
      </c>
      <c r="M5617" s="842">
        <v>50600</v>
      </c>
      <c r="N5617" s="275">
        <v>1</v>
      </c>
      <c r="O5617" s="265">
        <v>6</v>
      </c>
      <c r="P5617" s="688">
        <v>30000</v>
      </c>
    </row>
    <row r="5618" spans="1:16" s="770" customFormat="1" ht="60">
      <c r="A5618" s="730" t="s">
        <v>18652</v>
      </c>
      <c r="B5618" s="693" t="s">
        <v>7471</v>
      </c>
      <c r="C5618" s="667" t="s">
        <v>73</v>
      </c>
      <c r="D5618" s="581" t="s">
        <v>11528</v>
      </c>
      <c r="E5618" s="478">
        <v>15600</v>
      </c>
      <c r="F5618" s="768" t="s">
        <v>11529</v>
      </c>
      <c r="G5618" s="685" t="s">
        <v>11530</v>
      </c>
      <c r="H5618" s="769" t="s">
        <v>18711</v>
      </c>
      <c r="I5618" s="769" t="s">
        <v>18673</v>
      </c>
      <c r="J5618" s="888" t="s">
        <v>18712</v>
      </c>
      <c r="K5618" s="836">
        <v>1</v>
      </c>
      <c r="L5618" s="265">
        <v>12</v>
      </c>
      <c r="M5618" s="842">
        <v>187800</v>
      </c>
      <c r="N5618" s="275">
        <v>1</v>
      </c>
      <c r="O5618" s="265">
        <v>6</v>
      </c>
      <c r="P5618" s="688">
        <v>93600</v>
      </c>
    </row>
    <row r="5619" spans="1:16" s="770" customFormat="1" ht="24">
      <c r="A5619" s="730" t="s">
        <v>18652</v>
      </c>
      <c r="B5619" s="693" t="s">
        <v>7471</v>
      </c>
      <c r="C5619" s="667" t="s">
        <v>73</v>
      </c>
      <c r="D5619" s="581" t="s">
        <v>4114</v>
      </c>
      <c r="E5619" s="478">
        <v>3000</v>
      </c>
      <c r="F5619" s="768" t="s">
        <v>11531</v>
      </c>
      <c r="G5619" s="685" t="s">
        <v>11532</v>
      </c>
      <c r="H5619" s="769" t="s">
        <v>1119</v>
      </c>
      <c r="I5619" s="769" t="s">
        <v>802</v>
      </c>
      <c r="J5619" s="888" t="s">
        <v>1688</v>
      </c>
      <c r="K5619" s="836">
        <v>1</v>
      </c>
      <c r="L5619" s="265">
        <v>8</v>
      </c>
      <c r="M5619" s="842">
        <v>19693.38</v>
      </c>
      <c r="N5619" s="275">
        <v>0</v>
      </c>
      <c r="O5619" s="265">
        <v>0</v>
      </c>
      <c r="P5619" s="688">
        <v>0</v>
      </c>
    </row>
    <row r="5620" spans="1:16" s="770" customFormat="1" ht="48">
      <c r="A5620" s="730" t="s">
        <v>18652</v>
      </c>
      <c r="B5620" s="693" t="s">
        <v>7471</v>
      </c>
      <c r="C5620" s="667" t="s">
        <v>73</v>
      </c>
      <c r="D5620" s="767" t="s">
        <v>10582</v>
      </c>
      <c r="E5620" s="478">
        <v>10000</v>
      </c>
      <c r="F5620" s="768" t="s">
        <v>11533</v>
      </c>
      <c r="G5620" s="685" t="s">
        <v>11534</v>
      </c>
      <c r="H5620" s="769" t="s">
        <v>1119</v>
      </c>
      <c r="I5620" s="769" t="s">
        <v>802</v>
      </c>
      <c r="J5620" s="888" t="s">
        <v>1688</v>
      </c>
      <c r="K5620" s="836">
        <v>1</v>
      </c>
      <c r="L5620" s="265">
        <v>2</v>
      </c>
      <c r="M5620" s="842">
        <v>26371.95</v>
      </c>
      <c r="N5620" s="275">
        <v>0</v>
      </c>
      <c r="O5620" s="265">
        <v>0</v>
      </c>
      <c r="P5620" s="688">
        <v>0</v>
      </c>
    </row>
    <row r="5621" spans="1:16" s="770" customFormat="1" ht="96">
      <c r="A5621" s="730" t="s">
        <v>18652</v>
      </c>
      <c r="B5621" s="693" t="s">
        <v>7471</v>
      </c>
      <c r="C5621" s="667" t="s">
        <v>73</v>
      </c>
      <c r="D5621" s="767" t="s">
        <v>11535</v>
      </c>
      <c r="E5621" s="478">
        <v>6000</v>
      </c>
      <c r="F5621" s="768" t="s">
        <v>11536</v>
      </c>
      <c r="G5621" s="685" t="s">
        <v>11537</v>
      </c>
      <c r="H5621" s="769" t="s">
        <v>9613</v>
      </c>
      <c r="I5621" s="769" t="s">
        <v>802</v>
      </c>
      <c r="J5621" s="888" t="s">
        <v>18713</v>
      </c>
      <c r="K5621" s="836">
        <v>1</v>
      </c>
      <c r="L5621" s="265">
        <v>10</v>
      </c>
      <c r="M5621" s="842">
        <v>60600</v>
      </c>
      <c r="N5621" s="275">
        <v>1</v>
      </c>
      <c r="O5621" s="265">
        <v>6</v>
      </c>
      <c r="P5621" s="688">
        <v>36000</v>
      </c>
    </row>
    <row r="5622" spans="1:16" s="770" customFormat="1" ht="36">
      <c r="A5622" s="730" t="s">
        <v>18652</v>
      </c>
      <c r="B5622" s="693" t="s">
        <v>7471</v>
      </c>
      <c r="C5622" s="667" t="s">
        <v>73</v>
      </c>
      <c r="D5622" s="767" t="s">
        <v>11392</v>
      </c>
      <c r="E5622" s="478">
        <v>12000</v>
      </c>
      <c r="F5622" s="768" t="s">
        <v>11538</v>
      </c>
      <c r="G5622" s="685" t="s">
        <v>11539</v>
      </c>
      <c r="H5622" s="769" t="s">
        <v>1688</v>
      </c>
      <c r="I5622" s="769" t="s">
        <v>802</v>
      </c>
      <c r="J5622" s="888" t="s">
        <v>18714</v>
      </c>
      <c r="K5622" s="836">
        <v>1</v>
      </c>
      <c r="L5622" s="265">
        <v>12</v>
      </c>
      <c r="M5622" s="842">
        <v>144600</v>
      </c>
      <c r="N5622" s="275">
        <v>1</v>
      </c>
      <c r="O5622" s="265">
        <v>6</v>
      </c>
      <c r="P5622" s="688">
        <v>72000</v>
      </c>
    </row>
    <row r="5623" spans="1:16" s="770" customFormat="1" ht="24">
      <c r="A5623" s="730" t="s">
        <v>18652</v>
      </c>
      <c r="B5623" s="693" t="s">
        <v>7471</v>
      </c>
      <c r="C5623" s="667" t="s">
        <v>73</v>
      </c>
      <c r="D5623" s="767" t="s">
        <v>4114</v>
      </c>
      <c r="E5623" s="478">
        <v>4000</v>
      </c>
      <c r="F5623" s="768" t="s">
        <v>11540</v>
      </c>
      <c r="G5623" s="685" t="s">
        <v>11541</v>
      </c>
      <c r="H5623" s="769" t="s">
        <v>5617</v>
      </c>
      <c r="I5623" s="769" t="s">
        <v>802</v>
      </c>
      <c r="J5623" s="888" t="s">
        <v>4876</v>
      </c>
      <c r="K5623" s="836">
        <v>1</v>
      </c>
      <c r="L5623" s="265">
        <v>12</v>
      </c>
      <c r="M5623" s="842">
        <v>48600</v>
      </c>
      <c r="N5623" s="275">
        <v>1</v>
      </c>
      <c r="O5623" s="265">
        <v>6</v>
      </c>
      <c r="P5623" s="688">
        <v>24000</v>
      </c>
    </row>
    <row r="5624" spans="1:16" s="770" customFormat="1" ht="24">
      <c r="A5624" s="730" t="s">
        <v>18652</v>
      </c>
      <c r="B5624" s="693" t="s">
        <v>7471</v>
      </c>
      <c r="C5624" s="667" t="s">
        <v>73</v>
      </c>
      <c r="D5624" s="767" t="s">
        <v>18605</v>
      </c>
      <c r="E5624" s="478">
        <v>5000</v>
      </c>
      <c r="F5624" s="768" t="s">
        <v>11543</v>
      </c>
      <c r="G5624" s="685" t="s">
        <v>11544</v>
      </c>
      <c r="H5624" s="769" t="s">
        <v>824</v>
      </c>
      <c r="I5624" s="769" t="s">
        <v>802</v>
      </c>
      <c r="J5624" s="888" t="s">
        <v>4889</v>
      </c>
      <c r="K5624" s="836">
        <v>1</v>
      </c>
      <c r="L5624" s="265">
        <v>7</v>
      </c>
      <c r="M5624" s="842">
        <v>37770</v>
      </c>
      <c r="N5624" s="275">
        <v>0</v>
      </c>
      <c r="O5624" s="265">
        <v>0</v>
      </c>
      <c r="P5624" s="688">
        <v>0</v>
      </c>
    </row>
    <row r="5625" spans="1:16" s="770" customFormat="1" ht="24">
      <c r="A5625" s="730" t="s">
        <v>18652</v>
      </c>
      <c r="B5625" s="693" t="s">
        <v>7471</v>
      </c>
      <c r="C5625" s="667" t="s">
        <v>73</v>
      </c>
      <c r="D5625" s="767" t="s">
        <v>11464</v>
      </c>
      <c r="E5625" s="478">
        <v>11000</v>
      </c>
      <c r="F5625" s="768" t="s">
        <v>11545</v>
      </c>
      <c r="G5625" s="685" t="s">
        <v>11546</v>
      </c>
      <c r="H5625" s="769" t="s">
        <v>1688</v>
      </c>
      <c r="I5625" s="769" t="s">
        <v>802</v>
      </c>
      <c r="J5625" s="888" t="s">
        <v>1688</v>
      </c>
      <c r="K5625" s="836">
        <v>1</v>
      </c>
      <c r="L5625" s="265">
        <v>12</v>
      </c>
      <c r="M5625" s="842">
        <v>132600</v>
      </c>
      <c r="N5625" s="275">
        <v>1</v>
      </c>
      <c r="O5625" s="265">
        <v>6</v>
      </c>
      <c r="P5625" s="688">
        <v>66000</v>
      </c>
    </row>
    <row r="5626" spans="1:16" s="770" customFormat="1" ht="36">
      <c r="A5626" s="730" t="s">
        <v>18652</v>
      </c>
      <c r="B5626" s="693" t="s">
        <v>7471</v>
      </c>
      <c r="C5626" s="667" t="s">
        <v>73</v>
      </c>
      <c r="D5626" s="767" t="s">
        <v>18606</v>
      </c>
      <c r="E5626" s="478">
        <v>10000</v>
      </c>
      <c r="F5626" s="768" t="s">
        <v>11547</v>
      </c>
      <c r="G5626" s="685" t="s">
        <v>11548</v>
      </c>
      <c r="H5626" s="769" t="s">
        <v>3175</v>
      </c>
      <c r="I5626" s="769" t="s">
        <v>921</v>
      </c>
      <c r="J5626" s="888" t="s">
        <v>18715</v>
      </c>
      <c r="K5626" s="836">
        <v>1</v>
      </c>
      <c r="L5626" s="265">
        <v>4</v>
      </c>
      <c r="M5626" s="842">
        <v>42000.02</v>
      </c>
      <c r="N5626" s="275">
        <v>0</v>
      </c>
      <c r="O5626" s="265">
        <v>0</v>
      </c>
      <c r="P5626" s="688">
        <v>0</v>
      </c>
    </row>
    <row r="5627" spans="1:16" s="770" customFormat="1" ht="36">
      <c r="A5627" s="730" t="s">
        <v>18652</v>
      </c>
      <c r="B5627" s="693" t="s">
        <v>7471</v>
      </c>
      <c r="C5627" s="667" t="s">
        <v>73</v>
      </c>
      <c r="D5627" s="767" t="s">
        <v>11392</v>
      </c>
      <c r="E5627" s="478">
        <v>9500</v>
      </c>
      <c r="F5627" s="768" t="s">
        <v>11549</v>
      </c>
      <c r="G5627" s="685" t="s">
        <v>11550</v>
      </c>
      <c r="H5627" s="769" t="s">
        <v>2051</v>
      </c>
      <c r="I5627" s="769" t="s">
        <v>18673</v>
      </c>
      <c r="J5627" s="888" t="s">
        <v>18716</v>
      </c>
      <c r="K5627" s="836">
        <v>1</v>
      </c>
      <c r="L5627" s="265">
        <v>9</v>
      </c>
      <c r="M5627" s="842">
        <v>86100</v>
      </c>
      <c r="N5627" s="275">
        <v>1</v>
      </c>
      <c r="O5627" s="265">
        <v>6</v>
      </c>
      <c r="P5627" s="688">
        <v>57000</v>
      </c>
    </row>
    <row r="5628" spans="1:16" s="770" customFormat="1" ht="36">
      <c r="A5628" s="730" t="s">
        <v>18652</v>
      </c>
      <c r="B5628" s="693" t="s">
        <v>7471</v>
      </c>
      <c r="C5628" s="667" t="s">
        <v>73</v>
      </c>
      <c r="D5628" s="767" t="s">
        <v>18607</v>
      </c>
      <c r="E5628" s="478">
        <v>7000</v>
      </c>
      <c r="F5628" s="768" t="s">
        <v>11551</v>
      </c>
      <c r="G5628" s="685" t="s">
        <v>11552</v>
      </c>
      <c r="H5628" s="769" t="s">
        <v>812</v>
      </c>
      <c r="I5628" s="769" t="s">
        <v>802</v>
      </c>
      <c r="J5628" s="888" t="s">
        <v>812</v>
      </c>
      <c r="K5628" s="836">
        <v>1</v>
      </c>
      <c r="L5628" s="265">
        <v>12</v>
      </c>
      <c r="M5628" s="842">
        <v>85240.01</v>
      </c>
      <c r="N5628" s="275">
        <v>0</v>
      </c>
      <c r="O5628" s="265">
        <v>0</v>
      </c>
      <c r="P5628" s="688">
        <v>0</v>
      </c>
    </row>
    <row r="5629" spans="1:16" s="770" customFormat="1" ht="48">
      <c r="A5629" s="730" t="s">
        <v>18652</v>
      </c>
      <c r="B5629" s="693" t="s">
        <v>7471</v>
      </c>
      <c r="C5629" s="667" t="s">
        <v>73</v>
      </c>
      <c r="D5629" s="767" t="s">
        <v>18608</v>
      </c>
      <c r="E5629" s="478">
        <v>7000</v>
      </c>
      <c r="F5629" s="768" t="s">
        <v>11506</v>
      </c>
      <c r="G5629" s="685" t="s">
        <v>11553</v>
      </c>
      <c r="H5629" s="769" t="s">
        <v>1322</v>
      </c>
      <c r="I5629" s="769" t="s">
        <v>921</v>
      </c>
      <c r="J5629" s="888" t="s">
        <v>18703</v>
      </c>
      <c r="K5629" s="836">
        <v>1</v>
      </c>
      <c r="L5629" s="265">
        <v>7</v>
      </c>
      <c r="M5629" s="842">
        <v>49300</v>
      </c>
      <c r="N5629" s="275">
        <v>0</v>
      </c>
      <c r="O5629" s="265">
        <v>0</v>
      </c>
      <c r="P5629" s="688">
        <v>0</v>
      </c>
    </row>
    <row r="5630" spans="1:16" s="770" customFormat="1" ht="24">
      <c r="A5630" s="730" t="s">
        <v>18652</v>
      </c>
      <c r="B5630" s="693" t="s">
        <v>7471</v>
      </c>
      <c r="C5630" s="667" t="s">
        <v>73</v>
      </c>
      <c r="D5630" s="767" t="s">
        <v>11392</v>
      </c>
      <c r="E5630" s="478">
        <v>7000</v>
      </c>
      <c r="F5630" s="768" t="s">
        <v>11554</v>
      </c>
      <c r="G5630" s="685" t="s">
        <v>11555</v>
      </c>
      <c r="H5630" s="769" t="s">
        <v>8671</v>
      </c>
      <c r="I5630" s="769" t="s">
        <v>802</v>
      </c>
      <c r="J5630" s="888" t="s">
        <v>3040</v>
      </c>
      <c r="K5630" s="836">
        <v>1</v>
      </c>
      <c r="L5630" s="265">
        <v>12</v>
      </c>
      <c r="M5630" s="842">
        <v>84600</v>
      </c>
      <c r="N5630" s="275">
        <v>1</v>
      </c>
      <c r="O5630" s="265">
        <v>6</v>
      </c>
      <c r="P5630" s="688">
        <v>42000</v>
      </c>
    </row>
    <row r="5631" spans="1:16" s="770" customFormat="1" ht="24">
      <c r="A5631" s="730" t="s">
        <v>18652</v>
      </c>
      <c r="B5631" s="693" t="s">
        <v>7471</v>
      </c>
      <c r="C5631" s="667" t="s">
        <v>73</v>
      </c>
      <c r="D5631" s="767" t="s">
        <v>683</v>
      </c>
      <c r="E5631" s="478">
        <v>15500</v>
      </c>
      <c r="F5631" s="768" t="s">
        <v>11556</v>
      </c>
      <c r="G5631" s="685" t="s">
        <v>11557</v>
      </c>
      <c r="H5631" s="769" t="s">
        <v>18698</v>
      </c>
      <c r="I5631" s="769" t="s">
        <v>18673</v>
      </c>
      <c r="J5631" s="888" t="s">
        <v>18717</v>
      </c>
      <c r="K5631" s="836">
        <v>1</v>
      </c>
      <c r="L5631" s="265">
        <v>12</v>
      </c>
      <c r="M5631" s="842">
        <v>186600</v>
      </c>
      <c r="N5631" s="275">
        <v>1</v>
      </c>
      <c r="O5631" s="265">
        <v>6</v>
      </c>
      <c r="P5631" s="688">
        <v>93000</v>
      </c>
    </row>
    <row r="5632" spans="1:16" s="770" customFormat="1" ht="36">
      <c r="A5632" s="730" t="s">
        <v>18652</v>
      </c>
      <c r="B5632" s="693" t="s">
        <v>7471</v>
      </c>
      <c r="C5632" s="667" t="s">
        <v>73</v>
      </c>
      <c r="D5632" s="767" t="s">
        <v>11438</v>
      </c>
      <c r="E5632" s="478">
        <v>12000</v>
      </c>
      <c r="F5632" s="768" t="s">
        <v>11558</v>
      </c>
      <c r="G5632" s="685" t="s">
        <v>11559</v>
      </c>
      <c r="H5632" s="769" t="s">
        <v>824</v>
      </c>
      <c r="I5632" s="769" t="s">
        <v>802</v>
      </c>
      <c r="J5632" s="888" t="s">
        <v>825</v>
      </c>
      <c r="K5632" s="836">
        <v>1</v>
      </c>
      <c r="L5632" s="265">
        <v>3</v>
      </c>
      <c r="M5632" s="842">
        <v>36000</v>
      </c>
      <c r="N5632" s="275">
        <v>0</v>
      </c>
      <c r="O5632" s="265">
        <v>0</v>
      </c>
      <c r="P5632" s="688">
        <v>0</v>
      </c>
    </row>
    <row r="5633" spans="1:16" s="770" customFormat="1" ht="120">
      <c r="A5633" s="730" t="s">
        <v>18652</v>
      </c>
      <c r="B5633" s="693" t="s">
        <v>7471</v>
      </c>
      <c r="C5633" s="667" t="s">
        <v>73</v>
      </c>
      <c r="D5633" s="767" t="s">
        <v>4106</v>
      </c>
      <c r="E5633" s="478">
        <v>15000</v>
      </c>
      <c r="F5633" s="768" t="s">
        <v>11560</v>
      </c>
      <c r="G5633" s="685" t="s">
        <v>11561</v>
      </c>
      <c r="H5633" s="769" t="s">
        <v>18718</v>
      </c>
      <c r="I5633" s="769" t="s">
        <v>18673</v>
      </c>
      <c r="J5633" s="888" t="s">
        <v>18719</v>
      </c>
      <c r="K5633" s="836">
        <v>1</v>
      </c>
      <c r="L5633" s="265">
        <v>12</v>
      </c>
      <c r="M5633" s="842">
        <v>180600</v>
      </c>
      <c r="N5633" s="275">
        <v>1</v>
      </c>
      <c r="O5633" s="265">
        <v>6</v>
      </c>
      <c r="P5633" s="688">
        <v>90000</v>
      </c>
    </row>
    <row r="5634" spans="1:16" s="770" customFormat="1" ht="36">
      <c r="A5634" s="730" t="s">
        <v>18652</v>
      </c>
      <c r="B5634" s="693" t="s">
        <v>7471</v>
      </c>
      <c r="C5634" s="667" t="s">
        <v>73</v>
      </c>
      <c r="D5634" s="767" t="s">
        <v>7029</v>
      </c>
      <c r="E5634" s="478">
        <v>10000</v>
      </c>
      <c r="F5634" s="768">
        <v>43233259</v>
      </c>
      <c r="G5634" s="685" t="s">
        <v>11562</v>
      </c>
      <c r="H5634" s="769" t="s">
        <v>1688</v>
      </c>
      <c r="I5634" s="769" t="s">
        <v>802</v>
      </c>
      <c r="J5634" s="888" t="s">
        <v>18720</v>
      </c>
      <c r="K5634" s="836">
        <v>1</v>
      </c>
      <c r="L5634" s="265">
        <v>4</v>
      </c>
      <c r="M5634" s="842">
        <v>36533.33</v>
      </c>
      <c r="N5634" s="275">
        <v>1</v>
      </c>
      <c r="O5634" s="265">
        <v>6</v>
      </c>
      <c r="P5634" s="688">
        <v>60000</v>
      </c>
    </row>
    <row r="5635" spans="1:16" s="770" customFormat="1" ht="72">
      <c r="A5635" s="730" t="s">
        <v>18652</v>
      </c>
      <c r="B5635" s="693" t="s">
        <v>7471</v>
      </c>
      <c r="C5635" s="667" t="s">
        <v>73</v>
      </c>
      <c r="D5635" s="767" t="s">
        <v>11438</v>
      </c>
      <c r="E5635" s="478">
        <v>12000</v>
      </c>
      <c r="F5635" s="768" t="s">
        <v>11563</v>
      </c>
      <c r="G5635" s="685" t="s">
        <v>11564</v>
      </c>
      <c r="H5635" s="769" t="s">
        <v>7198</v>
      </c>
      <c r="I5635" s="769" t="s">
        <v>802</v>
      </c>
      <c r="J5635" s="888" t="s">
        <v>18721</v>
      </c>
      <c r="K5635" s="836">
        <v>1</v>
      </c>
      <c r="L5635" s="265">
        <v>8</v>
      </c>
      <c r="M5635" s="842">
        <v>96600</v>
      </c>
      <c r="N5635" s="275">
        <v>1</v>
      </c>
      <c r="O5635" s="265">
        <v>6</v>
      </c>
      <c r="P5635" s="688">
        <v>72000</v>
      </c>
    </row>
    <row r="5636" spans="1:16" s="770" customFormat="1" ht="24">
      <c r="A5636" s="730" t="s">
        <v>18652</v>
      </c>
      <c r="B5636" s="693" t="s">
        <v>7471</v>
      </c>
      <c r="C5636" s="667" t="s">
        <v>73</v>
      </c>
      <c r="D5636" s="767" t="s">
        <v>11412</v>
      </c>
      <c r="E5636" s="478">
        <v>6000</v>
      </c>
      <c r="F5636" s="768" t="s">
        <v>11565</v>
      </c>
      <c r="G5636" s="685" t="s">
        <v>11566</v>
      </c>
      <c r="H5636" s="769" t="s">
        <v>5617</v>
      </c>
      <c r="I5636" s="769" t="s">
        <v>802</v>
      </c>
      <c r="J5636" s="888" t="s">
        <v>4434</v>
      </c>
      <c r="K5636" s="836">
        <v>1</v>
      </c>
      <c r="L5636" s="265">
        <v>10</v>
      </c>
      <c r="M5636" s="842">
        <v>60600</v>
      </c>
      <c r="N5636" s="275">
        <v>1</v>
      </c>
      <c r="O5636" s="265">
        <v>6</v>
      </c>
      <c r="P5636" s="688">
        <v>36000</v>
      </c>
    </row>
    <row r="5637" spans="1:16" s="770" customFormat="1" ht="84">
      <c r="A5637" s="730" t="s">
        <v>18652</v>
      </c>
      <c r="B5637" s="693" t="s">
        <v>7471</v>
      </c>
      <c r="C5637" s="667" t="s">
        <v>73</v>
      </c>
      <c r="D5637" s="767" t="s">
        <v>11392</v>
      </c>
      <c r="E5637" s="478">
        <v>9000</v>
      </c>
      <c r="F5637" s="768" t="s">
        <v>11567</v>
      </c>
      <c r="G5637" s="685" t="s">
        <v>11568</v>
      </c>
      <c r="H5637" s="769" t="s">
        <v>3036</v>
      </c>
      <c r="I5637" s="769" t="s">
        <v>802</v>
      </c>
      <c r="J5637" s="888" t="s">
        <v>18722</v>
      </c>
      <c r="K5637" s="836">
        <v>1</v>
      </c>
      <c r="L5637" s="265">
        <v>12</v>
      </c>
      <c r="M5637" s="842">
        <v>108600</v>
      </c>
      <c r="N5637" s="275">
        <v>1</v>
      </c>
      <c r="O5637" s="265">
        <v>6</v>
      </c>
      <c r="P5637" s="688">
        <v>54000</v>
      </c>
    </row>
    <row r="5638" spans="1:16" s="770" customFormat="1" ht="24">
      <c r="A5638" s="730" t="s">
        <v>18652</v>
      </c>
      <c r="B5638" s="693" t="s">
        <v>7471</v>
      </c>
      <c r="C5638" s="667" t="s">
        <v>73</v>
      </c>
      <c r="D5638" s="581" t="s">
        <v>683</v>
      </c>
      <c r="E5638" s="478">
        <v>15500</v>
      </c>
      <c r="F5638" s="768" t="s">
        <v>11569</v>
      </c>
      <c r="G5638" s="685" t="s">
        <v>11570</v>
      </c>
      <c r="H5638" s="769" t="s">
        <v>2051</v>
      </c>
      <c r="I5638" s="769" t="s">
        <v>802</v>
      </c>
      <c r="J5638" s="888" t="s">
        <v>18723</v>
      </c>
      <c r="K5638" s="836">
        <v>1</v>
      </c>
      <c r="L5638" s="265">
        <v>12</v>
      </c>
      <c r="M5638" s="842">
        <v>186600</v>
      </c>
      <c r="N5638" s="275">
        <v>1</v>
      </c>
      <c r="O5638" s="265">
        <v>1</v>
      </c>
      <c r="P5638" s="688">
        <v>15500</v>
      </c>
    </row>
    <row r="5639" spans="1:16" s="770" customFormat="1" ht="24">
      <c r="A5639" s="730" t="s">
        <v>18652</v>
      </c>
      <c r="B5639" s="693" t="s">
        <v>7471</v>
      </c>
      <c r="C5639" s="667" t="s">
        <v>73</v>
      </c>
      <c r="D5639" s="581" t="s">
        <v>4300</v>
      </c>
      <c r="E5639" s="478">
        <v>2500</v>
      </c>
      <c r="F5639" s="768" t="s">
        <v>11571</v>
      </c>
      <c r="G5639" s="685" t="s">
        <v>11572</v>
      </c>
      <c r="H5639" s="769" t="s">
        <v>4658</v>
      </c>
      <c r="I5639" s="769"/>
      <c r="J5639" s="888" t="s">
        <v>4658</v>
      </c>
      <c r="K5639" s="836">
        <v>1</v>
      </c>
      <c r="L5639" s="265">
        <v>12</v>
      </c>
      <c r="M5639" s="842">
        <v>30600</v>
      </c>
      <c r="N5639" s="275">
        <v>1</v>
      </c>
      <c r="O5639" s="265">
        <v>6</v>
      </c>
      <c r="P5639" s="688">
        <v>15000</v>
      </c>
    </row>
    <row r="5640" spans="1:16" s="770" customFormat="1" ht="24">
      <c r="A5640" s="730" t="s">
        <v>18652</v>
      </c>
      <c r="B5640" s="693" t="s">
        <v>7471</v>
      </c>
      <c r="C5640" s="667" t="s">
        <v>73</v>
      </c>
      <c r="D5640" s="581" t="s">
        <v>4106</v>
      </c>
      <c r="E5640" s="478">
        <v>15000</v>
      </c>
      <c r="F5640" s="768" t="s">
        <v>11573</v>
      </c>
      <c r="G5640" s="685" t="s">
        <v>11574</v>
      </c>
      <c r="H5640" s="769" t="s">
        <v>1119</v>
      </c>
      <c r="I5640" s="769" t="s">
        <v>802</v>
      </c>
      <c r="J5640" s="888" t="s">
        <v>1688</v>
      </c>
      <c r="K5640" s="836">
        <v>1</v>
      </c>
      <c r="L5640" s="265">
        <v>12</v>
      </c>
      <c r="M5640" s="842">
        <v>180600</v>
      </c>
      <c r="N5640" s="275">
        <v>1</v>
      </c>
      <c r="O5640" s="265">
        <v>6</v>
      </c>
      <c r="P5640" s="688">
        <v>90000</v>
      </c>
    </row>
    <row r="5641" spans="1:16" s="770" customFormat="1" ht="24">
      <c r="A5641" s="730" t="s">
        <v>18652</v>
      </c>
      <c r="B5641" s="693" t="s">
        <v>7471</v>
      </c>
      <c r="C5641" s="667" t="s">
        <v>73</v>
      </c>
      <c r="D5641" s="581" t="s">
        <v>4300</v>
      </c>
      <c r="E5641" s="478">
        <v>3500</v>
      </c>
      <c r="F5641" s="768" t="s">
        <v>11575</v>
      </c>
      <c r="G5641" s="685" t="s">
        <v>11576</v>
      </c>
      <c r="H5641" s="769" t="s">
        <v>4658</v>
      </c>
      <c r="I5641" s="769"/>
      <c r="J5641" s="888" t="s">
        <v>4658</v>
      </c>
      <c r="K5641" s="836">
        <v>1</v>
      </c>
      <c r="L5641" s="265">
        <v>12</v>
      </c>
      <c r="M5641" s="842">
        <v>42600</v>
      </c>
      <c r="N5641" s="275">
        <v>1</v>
      </c>
      <c r="O5641" s="265">
        <v>6</v>
      </c>
      <c r="P5641" s="688">
        <v>21000</v>
      </c>
    </row>
    <row r="5642" spans="1:16" s="770" customFormat="1" ht="36">
      <c r="A5642" s="730" t="s">
        <v>18652</v>
      </c>
      <c r="B5642" s="693" t="s">
        <v>7471</v>
      </c>
      <c r="C5642" s="667" t="s">
        <v>73</v>
      </c>
      <c r="D5642" s="581" t="s">
        <v>7411</v>
      </c>
      <c r="E5642" s="478">
        <v>10000</v>
      </c>
      <c r="F5642" s="768" t="s">
        <v>11577</v>
      </c>
      <c r="G5642" s="685" t="s">
        <v>11578</v>
      </c>
      <c r="H5642" s="769" t="s">
        <v>16563</v>
      </c>
      <c r="I5642" s="769" t="s">
        <v>802</v>
      </c>
      <c r="J5642" s="888" t="s">
        <v>16563</v>
      </c>
      <c r="K5642" s="836">
        <v>1</v>
      </c>
      <c r="L5642" s="265">
        <v>12</v>
      </c>
      <c r="M5642" s="842">
        <v>120600</v>
      </c>
      <c r="N5642" s="275">
        <v>1</v>
      </c>
      <c r="O5642" s="265">
        <v>6</v>
      </c>
      <c r="P5642" s="688">
        <v>60000</v>
      </c>
    </row>
    <row r="5643" spans="1:16" s="770" customFormat="1" ht="48">
      <c r="A5643" s="730" t="s">
        <v>18652</v>
      </c>
      <c r="B5643" s="693" t="s">
        <v>7471</v>
      </c>
      <c r="C5643" s="667" t="s">
        <v>73</v>
      </c>
      <c r="D5643" s="581" t="s">
        <v>5752</v>
      </c>
      <c r="E5643" s="478">
        <v>12000</v>
      </c>
      <c r="F5643" s="768" t="s">
        <v>11579</v>
      </c>
      <c r="G5643" s="685" t="s">
        <v>11580</v>
      </c>
      <c r="H5643" s="769" t="s">
        <v>18724</v>
      </c>
      <c r="I5643" s="769" t="s">
        <v>921</v>
      </c>
      <c r="J5643" s="888" t="s">
        <v>18672</v>
      </c>
      <c r="K5643" s="836">
        <v>1</v>
      </c>
      <c r="L5643" s="265">
        <v>12</v>
      </c>
      <c r="M5643" s="842">
        <v>144600</v>
      </c>
      <c r="N5643" s="275">
        <v>1</v>
      </c>
      <c r="O5643" s="265">
        <v>6</v>
      </c>
      <c r="P5643" s="688">
        <v>72000</v>
      </c>
    </row>
    <row r="5644" spans="1:16" s="770" customFormat="1" ht="48">
      <c r="A5644" s="730" t="s">
        <v>18652</v>
      </c>
      <c r="B5644" s="693" t="s">
        <v>7471</v>
      </c>
      <c r="C5644" s="667" t="s">
        <v>73</v>
      </c>
      <c r="D5644" s="581" t="s">
        <v>7411</v>
      </c>
      <c r="E5644" s="478">
        <v>10000</v>
      </c>
      <c r="F5644" s="768" t="s">
        <v>11581</v>
      </c>
      <c r="G5644" s="685" t="s">
        <v>11582</v>
      </c>
      <c r="H5644" s="769" t="s">
        <v>18725</v>
      </c>
      <c r="I5644" s="769" t="s">
        <v>921</v>
      </c>
      <c r="J5644" s="888" t="s">
        <v>18726</v>
      </c>
      <c r="K5644" s="836">
        <v>1</v>
      </c>
      <c r="L5644" s="265">
        <v>12</v>
      </c>
      <c r="M5644" s="842">
        <v>120600</v>
      </c>
      <c r="N5644" s="275">
        <v>1</v>
      </c>
      <c r="O5644" s="265">
        <v>6</v>
      </c>
      <c r="P5644" s="688">
        <v>60000</v>
      </c>
    </row>
    <row r="5645" spans="1:16" s="770" customFormat="1" ht="96">
      <c r="A5645" s="730" t="s">
        <v>18652</v>
      </c>
      <c r="B5645" s="693" t="s">
        <v>7471</v>
      </c>
      <c r="C5645" s="667" t="s">
        <v>73</v>
      </c>
      <c r="D5645" s="581" t="s">
        <v>683</v>
      </c>
      <c r="E5645" s="478">
        <v>15000</v>
      </c>
      <c r="F5645" s="768" t="s">
        <v>11583</v>
      </c>
      <c r="G5645" s="685" t="s">
        <v>11584</v>
      </c>
      <c r="H5645" s="769" t="s">
        <v>18727</v>
      </c>
      <c r="I5645" s="769" t="s">
        <v>921</v>
      </c>
      <c r="J5645" s="888" t="s">
        <v>18728</v>
      </c>
      <c r="K5645" s="836">
        <v>1</v>
      </c>
      <c r="L5645" s="265">
        <v>12</v>
      </c>
      <c r="M5645" s="842">
        <v>180600</v>
      </c>
      <c r="N5645" s="275">
        <v>1</v>
      </c>
      <c r="O5645" s="265">
        <v>6</v>
      </c>
      <c r="P5645" s="688">
        <v>90000</v>
      </c>
    </row>
    <row r="5646" spans="1:16" s="770" customFormat="1" ht="36">
      <c r="A5646" s="730" t="s">
        <v>18652</v>
      </c>
      <c r="B5646" s="693" t="s">
        <v>7471</v>
      </c>
      <c r="C5646" s="667" t="s">
        <v>73</v>
      </c>
      <c r="D5646" s="767" t="s">
        <v>18606</v>
      </c>
      <c r="E5646" s="478">
        <v>8000</v>
      </c>
      <c r="F5646" s="768" t="s">
        <v>11585</v>
      </c>
      <c r="G5646" s="685" t="s">
        <v>11586</v>
      </c>
      <c r="H5646" s="769" t="s">
        <v>1322</v>
      </c>
      <c r="I5646" s="769" t="s">
        <v>921</v>
      </c>
      <c r="J5646" s="888" t="s">
        <v>18729</v>
      </c>
      <c r="K5646" s="836">
        <v>1</v>
      </c>
      <c r="L5646" s="265">
        <v>2</v>
      </c>
      <c r="M5646" s="842">
        <v>16333.3</v>
      </c>
      <c r="N5646" s="275">
        <v>0</v>
      </c>
      <c r="O5646" s="265">
        <v>0</v>
      </c>
      <c r="P5646" s="688">
        <v>0</v>
      </c>
    </row>
    <row r="5647" spans="1:16" s="770" customFormat="1" ht="24">
      <c r="A5647" s="730" t="s">
        <v>18652</v>
      </c>
      <c r="B5647" s="693" t="s">
        <v>7471</v>
      </c>
      <c r="C5647" s="667" t="s">
        <v>73</v>
      </c>
      <c r="D5647" s="581" t="s">
        <v>11392</v>
      </c>
      <c r="E5647" s="478">
        <v>9000</v>
      </c>
      <c r="F5647" s="768" t="s">
        <v>11587</v>
      </c>
      <c r="G5647" s="685" t="s">
        <v>11588</v>
      </c>
      <c r="H5647" s="769" t="s">
        <v>18730</v>
      </c>
      <c r="I5647" s="769" t="s">
        <v>802</v>
      </c>
      <c r="J5647" s="888" t="s">
        <v>18731</v>
      </c>
      <c r="K5647" s="836">
        <v>1</v>
      </c>
      <c r="L5647" s="265">
        <v>12</v>
      </c>
      <c r="M5647" s="842">
        <v>108600</v>
      </c>
      <c r="N5647" s="275">
        <v>1</v>
      </c>
      <c r="O5647" s="265">
        <v>6</v>
      </c>
      <c r="P5647" s="688">
        <v>54000</v>
      </c>
    </row>
    <row r="5648" spans="1:16" s="770" customFormat="1" ht="24">
      <c r="A5648" s="730" t="s">
        <v>18652</v>
      </c>
      <c r="B5648" s="693" t="s">
        <v>7471</v>
      </c>
      <c r="C5648" s="667" t="s">
        <v>73</v>
      </c>
      <c r="D5648" s="581" t="s">
        <v>4327</v>
      </c>
      <c r="E5648" s="478">
        <v>4000</v>
      </c>
      <c r="F5648" s="768" t="s">
        <v>11589</v>
      </c>
      <c r="G5648" s="685" t="s">
        <v>11590</v>
      </c>
      <c r="H5648" s="769" t="s">
        <v>5617</v>
      </c>
      <c r="I5648" s="769" t="s">
        <v>802</v>
      </c>
      <c r="J5648" s="888" t="s">
        <v>4434</v>
      </c>
      <c r="K5648" s="836">
        <v>1</v>
      </c>
      <c r="L5648" s="265">
        <v>12</v>
      </c>
      <c r="M5648" s="842">
        <v>48600</v>
      </c>
      <c r="N5648" s="275">
        <v>1</v>
      </c>
      <c r="O5648" s="265">
        <v>6</v>
      </c>
      <c r="P5648" s="688">
        <v>24000</v>
      </c>
    </row>
    <row r="5649" spans="1:16" s="770" customFormat="1" ht="24">
      <c r="A5649" s="730" t="s">
        <v>18652</v>
      </c>
      <c r="B5649" s="693" t="s">
        <v>7471</v>
      </c>
      <c r="C5649" s="667" t="s">
        <v>73</v>
      </c>
      <c r="D5649" s="581" t="s">
        <v>11392</v>
      </c>
      <c r="E5649" s="478">
        <v>10000</v>
      </c>
      <c r="F5649" s="768">
        <v>43689484</v>
      </c>
      <c r="G5649" s="685" t="s">
        <v>11591</v>
      </c>
      <c r="H5649" s="769" t="s">
        <v>3040</v>
      </c>
      <c r="I5649" s="769" t="s">
        <v>802</v>
      </c>
      <c r="J5649" s="888" t="s">
        <v>18732</v>
      </c>
      <c r="K5649" s="836">
        <v>1</v>
      </c>
      <c r="L5649" s="265">
        <v>4</v>
      </c>
      <c r="M5649" s="842">
        <v>41966</v>
      </c>
      <c r="N5649" s="275">
        <v>1</v>
      </c>
      <c r="O5649" s="265">
        <v>6</v>
      </c>
      <c r="P5649" s="688">
        <v>60000</v>
      </c>
    </row>
    <row r="5650" spans="1:16" s="770" customFormat="1">
      <c r="A5650" s="730" t="s">
        <v>18652</v>
      </c>
      <c r="B5650" s="693" t="s">
        <v>7471</v>
      </c>
      <c r="C5650" s="667" t="s">
        <v>73</v>
      </c>
      <c r="D5650" s="581" t="s">
        <v>4540</v>
      </c>
      <c r="E5650" s="478">
        <v>9000</v>
      </c>
      <c r="F5650" s="768" t="s">
        <v>11592</v>
      </c>
      <c r="G5650" s="685" t="s">
        <v>11593</v>
      </c>
      <c r="H5650" s="769" t="s">
        <v>1119</v>
      </c>
      <c r="I5650" s="769" t="s">
        <v>802</v>
      </c>
      <c r="J5650" s="888" t="s">
        <v>1688</v>
      </c>
      <c r="K5650" s="836">
        <v>1</v>
      </c>
      <c r="L5650" s="265">
        <v>6</v>
      </c>
      <c r="M5650" s="842">
        <v>60914.7</v>
      </c>
      <c r="N5650" s="275">
        <v>0</v>
      </c>
      <c r="O5650" s="265">
        <v>0</v>
      </c>
      <c r="P5650" s="688">
        <v>0</v>
      </c>
    </row>
    <row r="5651" spans="1:16" s="770" customFormat="1" ht="60">
      <c r="A5651" s="730" t="s">
        <v>18652</v>
      </c>
      <c r="B5651" s="693" t="s">
        <v>7471</v>
      </c>
      <c r="C5651" s="667" t="s">
        <v>73</v>
      </c>
      <c r="D5651" s="581" t="s">
        <v>11392</v>
      </c>
      <c r="E5651" s="478">
        <v>11000</v>
      </c>
      <c r="F5651" s="768" t="s">
        <v>11594</v>
      </c>
      <c r="G5651" s="685" t="s">
        <v>11595</v>
      </c>
      <c r="H5651" s="769" t="s">
        <v>9714</v>
      </c>
      <c r="I5651" s="769" t="s">
        <v>18673</v>
      </c>
      <c r="J5651" s="888" t="s">
        <v>18733</v>
      </c>
      <c r="K5651" s="836">
        <v>1</v>
      </c>
      <c r="L5651" s="265">
        <v>12</v>
      </c>
      <c r="M5651" s="842">
        <v>132600</v>
      </c>
      <c r="N5651" s="275">
        <v>1</v>
      </c>
      <c r="O5651" s="265">
        <v>6</v>
      </c>
      <c r="P5651" s="688">
        <v>66000</v>
      </c>
    </row>
    <row r="5652" spans="1:16" s="770" customFormat="1" ht="156">
      <c r="A5652" s="730" t="s">
        <v>18652</v>
      </c>
      <c r="B5652" s="693" t="s">
        <v>7471</v>
      </c>
      <c r="C5652" s="667" t="s">
        <v>73</v>
      </c>
      <c r="D5652" s="581" t="s">
        <v>11457</v>
      </c>
      <c r="E5652" s="478">
        <v>8000</v>
      </c>
      <c r="F5652" s="768" t="s">
        <v>11596</v>
      </c>
      <c r="G5652" s="685" t="s">
        <v>11597</v>
      </c>
      <c r="H5652" s="769" t="s">
        <v>7198</v>
      </c>
      <c r="I5652" s="769" t="s">
        <v>921</v>
      </c>
      <c r="J5652" s="888" t="s">
        <v>18734</v>
      </c>
      <c r="K5652" s="836">
        <v>1</v>
      </c>
      <c r="L5652" s="265">
        <v>12</v>
      </c>
      <c r="M5652" s="842">
        <v>96600</v>
      </c>
      <c r="N5652" s="275">
        <v>1</v>
      </c>
      <c r="O5652" s="265">
        <v>6</v>
      </c>
      <c r="P5652" s="688">
        <v>48000</v>
      </c>
    </row>
    <row r="5653" spans="1:16" s="770" customFormat="1" ht="24">
      <c r="A5653" s="730" t="s">
        <v>18652</v>
      </c>
      <c r="B5653" s="693" t="s">
        <v>7471</v>
      </c>
      <c r="C5653" s="667" t="s">
        <v>73</v>
      </c>
      <c r="D5653" s="581" t="s">
        <v>11392</v>
      </c>
      <c r="E5653" s="478">
        <v>9000</v>
      </c>
      <c r="F5653" s="768">
        <v>42248986</v>
      </c>
      <c r="G5653" s="685" t="s">
        <v>11598</v>
      </c>
      <c r="H5653" s="769" t="s">
        <v>18705</v>
      </c>
      <c r="I5653" s="769" t="s">
        <v>802</v>
      </c>
      <c r="J5653" s="888" t="s">
        <v>18735</v>
      </c>
      <c r="K5653" s="836">
        <v>1</v>
      </c>
      <c r="L5653" s="265">
        <v>6</v>
      </c>
      <c r="M5653" s="842">
        <v>52200</v>
      </c>
      <c r="N5653" s="275">
        <v>1</v>
      </c>
      <c r="O5653" s="265">
        <v>6</v>
      </c>
      <c r="P5653" s="688">
        <v>54000</v>
      </c>
    </row>
    <row r="5654" spans="1:16" s="770" customFormat="1" ht="60">
      <c r="A5654" s="730" t="s">
        <v>18652</v>
      </c>
      <c r="B5654" s="693" t="s">
        <v>7471</v>
      </c>
      <c r="C5654" s="667" t="s">
        <v>73</v>
      </c>
      <c r="D5654" s="581" t="s">
        <v>11392</v>
      </c>
      <c r="E5654" s="478">
        <v>8000</v>
      </c>
      <c r="F5654" s="768" t="s">
        <v>11599</v>
      </c>
      <c r="G5654" s="685" t="s">
        <v>11600</v>
      </c>
      <c r="H5654" s="769" t="s">
        <v>1119</v>
      </c>
      <c r="I5654" s="769" t="s">
        <v>921</v>
      </c>
      <c r="J5654" s="888" t="s">
        <v>18736</v>
      </c>
      <c r="K5654" s="836">
        <v>1</v>
      </c>
      <c r="L5654" s="265">
        <v>4</v>
      </c>
      <c r="M5654" s="842">
        <v>34847.599999999999</v>
      </c>
      <c r="N5654" s="275">
        <v>0</v>
      </c>
      <c r="O5654" s="265">
        <v>0</v>
      </c>
      <c r="P5654" s="688">
        <v>0</v>
      </c>
    </row>
    <row r="5655" spans="1:16" s="770" customFormat="1" ht="24">
      <c r="A5655" s="730" t="s">
        <v>18652</v>
      </c>
      <c r="B5655" s="693" t="s">
        <v>7471</v>
      </c>
      <c r="C5655" s="667" t="s">
        <v>73</v>
      </c>
      <c r="D5655" s="581" t="s">
        <v>11412</v>
      </c>
      <c r="E5655" s="478">
        <v>5000</v>
      </c>
      <c r="F5655" s="768">
        <v>42660051</v>
      </c>
      <c r="G5655" s="685" t="s">
        <v>11601</v>
      </c>
      <c r="H5655" s="769" t="s">
        <v>1880</v>
      </c>
      <c r="I5655" s="769" t="s">
        <v>802</v>
      </c>
      <c r="J5655" s="888" t="s">
        <v>4146</v>
      </c>
      <c r="K5655" s="836">
        <v>1</v>
      </c>
      <c r="L5655" s="265">
        <v>12</v>
      </c>
      <c r="M5655" s="842">
        <v>60600</v>
      </c>
      <c r="N5655" s="275">
        <v>1</v>
      </c>
      <c r="O5655" s="265">
        <v>6</v>
      </c>
      <c r="P5655" s="688">
        <v>30000</v>
      </c>
    </row>
    <row r="5656" spans="1:16" s="770" customFormat="1" ht="24">
      <c r="A5656" s="730" t="s">
        <v>18652</v>
      </c>
      <c r="B5656" s="693" t="s">
        <v>7471</v>
      </c>
      <c r="C5656" s="667" t="s">
        <v>73</v>
      </c>
      <c r="D5656" s="581" t="s">
        <v>11412</v>
      </c>
      <c r="E5656" s="478">
        <v>5000</v>
      </c>
      <c r="F5656" s="768">
        <v>44360519</v>
      </c>
      <c r="G5656" s="685" t="s">
        <v>11602</v>
      </c>
      <c r="H5656" s="769" t="s">
        <v>1880</v>
      </c>
      <c r="I5656" s="769" t="s">
        <v>802</v>
      </c>
      <c r="J5656" s="888" t="s">
        <v>4146</v>
      </c>
      <c r="K5656" s="836">
        <v>1</v>
      </c>
      <c r="L5656" s="265">
        <v>0</v>
      </c>
      <c r="M5656" s="1870">
        <v>0</v>
      </c>
      <c r="N5656" s="275">
        <v>1</v>
      </c>
      <c r="O5656" s="265">
        <v>4</v>
      </c>
      <c r="P5656" s="688">
        <v>20000</v>
      </c>
    </row>
    <row r="5657" spans="1:16" s="770" customFormat="1" ht="24">
      <c r="A5657" s="730" t="s">
        <v>18653</v>
      </c>
      <c r="B5657" s="693" t="s">
        <v>7471</v>
      </c>
      <c r="C5657" s="667" t="s">
        <v>73</v>
      </c>
      <c r="D5657" s="581" t="s">
        <v>11452</v>
      </c>
      <c r="E5657" s="478">
        <v>8000</v>
      </c>
      <c r="F5657" s="768" t="s">
        <v>11603</v>
      </c>
      <c r="G5657" s="685" t="s">
        <v>11604</v>
      </c>
      <c r="H5657" s="769" t="s">
        <v>1988</v>
      </c>
      <c r="I5657" s="769" t="s">
        <v>802</v>
      </c>
      <c r="J5657" s="888" t="s">
        <v>887</v>
      </c>
      <c r="K5657" s="836">
        <v>0</v>
      </c>
      <c r="L5657" s="265">
        <v>0</v>
      </c>
      <c r="M5657" s="842">
        <v>6861.14</v>
      </c>
      <c r="N5657" s="275">
        <v>0</v>
      </c>
      <c r="O5657" s="265">
        <v>0</v>
      </c>
      <c r="P5657" s="1871">
        <v>0</v>
      </c>
    </row>
    <row r="5658" spans="1:16" s="770" customFormat="1" ht="24">
      <c r="A5658" s="730" t="s">
        <v>18653</v>
      </c>
      <c r="B5658" s="693" t="s">
        <v>7471</v>
      </c>
      <c r="C5658" s="667" t="s">
        <v>73</v>
      </c>
      <c r="D5658" s="581" t="s">
        <v>11452</v>
      </c>
      <c r="E5658" s="478">
        <v>7000</v>
      </c>
      <c r="F5658" s="768" t="s">
        <v>11605</v>
      </c>
      <c r="G5658" s="685" t="s">
        <v>11606</v>
      </c>
      <c r="H5658" s="769" t="s">
        <v>1119</v>
      </c>
      <c r="I5658" s="769" t="s">
        <v>802</v>
      </c>
      <c r="J5658" s="888" t="s">
        <v>1688</v>
      </c>
      <c r="K5658" s="836">
        <v>0</v>
      </c>
      <c r="L5658" s="265">
        <v>0</v>
      </c>
      <c r="M5658" s="842">
        <v>3392.48</v>
      </c>
      <c r="N5658" s="275">
        <v>0</v>
      </c>
      <c r="O5658" s="265">
        <v>0</v>
      </c>
      <c r="P5658" s="1871">
        <v>0</v>
      </c>
    </row>
    <row r="5659" spans="1:16" s="770" customFormat="1" ht="36">
      <c r="A5659" s="730" t="s">
        <v>18652</v>
      </c>
      <c r="B5659" s="693" t="s">
        <v>7471</v>
      </c>
      <c r="C5659" s="667" t="s">
        <v>73</v>
      </c>
      <c r="D5659" s="581" t="s">
        <v>11392</v>
      </c>
      <c r="E5659" s="478">
        <v>8000</v>
      </c>
      <c r="F5659" s="768" t="s">
        <v>11607</v>
      </c>
      <c r="G5659" s="685" t="s">
        <v>11608</v>
      </c>
      <c r="H5659" s="769" t="s">
        <v>8886</v>
      </c>
      <c r="I5659" s="769" t="s">
        <v>802</v>
      </c>
      <c r="J5659" s="888" t="s">
        <v>8883</v>
      </c>
      <c r="K5659" s="836">
        <v>1</v>
      </c>
      <c r="L5659" s="265">
        <v>12</v>
      </c>
      <c r="M5659" s="842">
        <v>96600</v>
      </c>
      <c r="N5659" s="275">
        <v>0</v>
      </c>
      <c r="O5659" s="265">
        <v>0</v>
      </c>
      <c r="P5659" s="688">
        <v>4622.88</v>
      </c>
    </row>
    <row r="5660" spans="1:16" s="770" customFormat="1" ht="24">
      <c r="A5660" s="730" t="s">
        <v>18652</v>
      </c>
      <c r="B5660" s="693" t="s">
        <v>7471</v>
      </c>
      <c r="C5660" s="667" t="s">
        <v>73</v>
      </c>
      <c r="D5660" s="581" t="s">
        <v>11438</v>
      </c>
      <c r="E5660" s="478">
        <v>12000</v>
      </c>
      <c r="F5660" s="768" t="s">
        <v>11609</v>
      </c>
      <c r="G5660" s="685" t="s">
        <v>11610</v>
      </c>
      <c r="H5660" s="769" t="s">
        <v>8641</v>
      </c>
      <c r="I5660" s="769" t="s">
        <v>802</v>
      </c>
      <c r="J5660" s="888" t="s">
        <v>4882</v>
      </c>
      <c r="K5660" s="836">
        <v>1</v>
      </c>
      <c r="L5660" s="265">
        <v>9</v>
      </c>
      <c r="M5660" s="842">
        <v>108600</v>
      </c>
      <c r="N5660" s="275">
        <v>1</v>
      </c>
      <c r="O5660" s="265">
        <v>6</v>
      </c>
      <c r="P5660" s="688">
        <v>72000</v>
      </c>
    </row>
    <row r="5661" spans="1:16" s="770" customFormat="1" ht="48">
      <c r="A5661" s="730" t="s">
        <v>18652</v>
      </c>
      <c r="B5661" s="693" t="s">
        <v>7471</v>
      </c>
      <c r="C5661" s="667" t="s">
        <v>73</v>
      </c>
      <c r="D5661" s="581" t="s">
        <v>7411</v>
      </c>
      <c r="E5661" s="478">
        <v>10000</v>
      </c>
      <c r="F5661" s="768" t="s">
        <v>11611</v>
      </c>
      <c r="G5661" s="685" t="s">
        <v>11612</v>
      </c>
      <c r="H5661" s="769" t="s">
        <v>6856</v>
      </c>
      <c r="I5661" s="769" t="s">
        <v>921</v>
      </c>
      <c r="J5661" s="888" t="s">
        <v>18737</v>
      </c>
      <c r="K5661" s="836">
        <v>1</v>
      </c>
      <c r="L5661" s="265">
        <v>7</v>
      </c>
      <c r="M5661" s="842">
        <v>70600</v>
      </c>
      <c r="N5661" s="275">
        <v>1</v>
      </c>
      <c r="O5661" s="265">
        <v>6</v>
      </c>
      <c r="P5661" s="688">
        <v>60000</v>
      </c>
    </row>
    <row r="5662" spans="1:16" s="770" customFormat="1" ht="24">
      <c r="A5662" s="730" t="s">
        <v>18652</v>
      </c>
      <c r="B5662" s="693" t="s">
        <v>7471</v>
      </c>
      <c r="C5662" s="667" t="s">
        <v>73</v>
      </c>
      <c r="D5662" s="581" t="s">
        <v>11412</v>
      </c>
      <c r="E5662" s="478">
        <v>5000</v>
      </c>
      <c r="F5662" s="768" t="s">
        <v>11613</v>
      </c>
      <c r="G5662" s="685" t="s">
        <v>11614</v>
      </c>
      <c r="H5662" s="769" t="s">
        <v>888</v>
      </c>
      <c r="I5662" s="769" t="s">
        <v>802</v>
      </c>
      <c r="J5662" s="888" t="s">
        <v>887</v>
      </c>
      <c r="K5662" s="836">
        <v>1</v>
      </c>
      <c r="L5662" s="265">
        <v>1</v>
      </c>
      <c r="M5662" s="842">
        <v>4507</v>
      </c>
      <c r="N5662" s="275">
        <v>0</v>
      </c>
      <c r="O5662" s="265">
        <v>0</v>
      </c>
      <c r="P5662" s="1871">
        <v>0</v>
      </c>
    </row>
    <row r="5663" spans="1:16" s="770" customFormat="1" ht="48">
      <c r="A5663" s="730" t="s">
        <v>18652</v>
      </c>
      <c r="B5663" s="693" t="s">
        <v>7471</v>
      </c>
      <c r="C5663" s="667" t="s">
        <v>73</v>
      </c>
      <c r="D5663" s="581" t="s">
        <v>11615</v>
      </c>
      <c r="E5663" s="478">
        <v>15000</v>
      </c>
      <c r="F5663" s="768" t="s">
        <v>11616</v>
      </c>
      <c r="G5663" s="685" t="s">
        <v>11617</v>
      </c>
      <c r="H5663" s="769" t="s">
        <v>1688</v>
      </c>
      <c r="I5663" s="769" t="s">
        <v>802</v>
      </c>
      <c r="J5663" s="888" t="s">
        <v>18738</v>
      </c>
      <c r="K5663" s="836">
        <v>1</v>
      </c>
      <c r="L5663" s="265">
        <v>8</v>
      </c>
      <c r="M5663" s="842">
        <v>120600</v>
      </c>
      <c r="N5663" s="275">
        <v>1</v>
      </c>
      <c r="O5663" s="265">
        <v>5</v>
      </c>
      <c r="P5663" s="688">
        <v>73500</v>
      </c>
    </row>
    <row r="5664" spans="1:16" s="770" customFormat="1" ht="24">
      <c r="A5664" s="730" t="s">
        <v>18652</v>
      </c>
      <c r="B5664" s="693" t="s">
        <v>7471</v>
      </c>
      <c r="C5664" s="667" t="s">
        <v>73</v>
      </c>
      <c r="D5664" s="581" t="s">
        <v>11618</v>
      </c>
      <c r="E5664" s="478">
        <v>2800</v>
      </c>
      <c r="F5664" s="768" t="s">
        <v>11619</v>
      </c>
      <c r="G5664" s="685" t="s">
        <v>11620</v>
      </c>
      <c r="H5664" s="769" t="s">
        <v>18696</v>
      </c>
      <c r="I5664" s="769" t="s">
        <v>802</v>
      </c>
      <c r="J5664" s="888" t="s">
        <v>18739</v>
      </c>
      <c r="K5664" s="836">
        <v>1</v>
      </c>
      <c r="L5664" s="265">
        <v>12</v>
      </c>
      <c r="M5664" s="842">
        <v>34200</v>
      </c>
      <c r="N5664" s="275">
        <v>1</v>
      </c>
      <c r="O5664" s="265">
        <v>6</v>
      </c>
      <c r="P5664" s="688">
        <v>16800</v>
      </c>
    </row>
    <row r="5665" spans="1:16" s="770" customFormat="1" ht="36">
      <c r="A5665" s="730" t="s">
        <v>18652</v>
      </c>
      <c r="B5665" s="693" t="s">
        <v>7471</v>
      </c>
      <c r="C5665" s="667" t="s">
        <v>73</v>
      </c>
      <c r="D5665" s="581" t="s">
        <v>11621</v>
      </c>
      <c r="E5665" s="478">
        <v>8000</v>
      </c>
      <c r="F5665" s="768" t="s">
        <v>11622</v>
      </c>
      <c r="G5665" s="685" t="s">
        <v>11623</v>
      </c>
      <c r="H5665" s="769" t="s">
        <v>7059</v>
      </c>
      <c r="I5665" s="769" t="s">
        <v>921</v>
      </c>
      <c r="J5665" s="888" t="s">
        <v>18740</v>
      </c>
      <c r="K5665" s="836">
        <v>1</v>
      </c>
      <c r="L5665" s="265">
        <v>12</v>
      </c>
      <c r="M5665" s="842">
        <v>96600</v>
      </c>
      <c r="N5665" s="275">
        <v>1</v>
      </c>
      <c r="O5665" s="265">
        <v>6</v>
      </c>
      <c r="P5665" s="688">
        <v>48000</v>
      </c>
    </row>
    <row r="5666" spans="1:16" s="770" customFormat="1" ht="24">
      <c r="A5666" s="730" t="s">
        <v>18652</v>
      </c>
      <c r="B5666" s="693" t="s">
        <v>7471</v>
      </c>
      <c r="C5666" s="667" t="s">
        <v>73</v>
      </c>
      <c r="D5666" s="581" t="s">
        <v>11624</v>
      </c>
      <c r="E5666" s="478">
        <v>15000</v>
      </c>
      <c r="F5666" s="768" t="s">
        <v>11625</v>
      </c>
      <c r="G5666" s="685" t="s">
        <v>11626</v>
      </c>
      <c r="H5666" s="769" t="s">
        <v>888</v>
      </c>
      <c r="I5666" s="769" t="s">
        <v>802</v>
      </c>
      <c r="J5666" s="888" t="s">
        <v>887</v>
      </c>
      <c r="K5666" s="836">
        <v>1</v>
      </c>
      <c r="L5666" s="265">
        <v>1</v>
      </c>
      <c r="M5666" s="842">
        <v>17766.810000000001</v>
      </c>
      <c r="N5666" s="275">
        <v>0</v>
      </c>
      <c r="O5666" s="265">
        <v>0</v>
      </c>
      <c r="P5666" s="688">
        <v>0</v>
      </c>
    </row>
    <row r="5667" spans="1:16" s="770" customFormat="1" ht="24">
      <c r="A5667" s="730" t="s">
        <v>18652</v>
      </c>
      <c r="B5667" s="693" t="s">
        <v>7471</v>
      </c>
      <c r="C5667" s="667" t="s">
        <v>73</v>
      </c>
      <c r="D5667" s="767" t="s">
        <v>18609</v>
      </c>
      <c r="E5667" s="478">
        <v>15000</v>
      </c>
      <c r="F5667" s="768" t="s">
        <v>11627</v>
      </c>
      <c r="G5667" s="685" t="s">
        <v>11628</v>
      </c>
      <c r="H5667" s="769" t="s">
        <v>1119</v>
      </c>
      <c r="I5667" s="769" t="s">
        <v>802</v>
      </c>
      <c r="J5667" s="888" t="s">
        <v>1688</v>
      </c>
      <c r="K5667" s="836">
        <v>1</v>
      </c>
      <c r="L5667" s="265">
        <v>3</v>
      </c>
      <c r="M5667" s="842">
        <v>48653.8</v>
      </c>
      <c r="N5667" s="275">
        <v>0</v>
      </c>
      <c r="O5667" s="265">
        <v>0</v>
      </c>
      <c r="P5667" s="688">
        <v>0</v>
      </c>
    </row>
    <row r="5668" spans="1:16" s="770" customFormat="1" ht="24">
      <c r="A5668" s="730" t="s">
        <v>18652</v>
      </c>
      <c r="B5668" s="693" t="s">
        <v>7471</v>
      </c>
      <c r="C5668" s="667" t="s">
        <v>73</v>
      </c>
      <c r="D5668" s="581" t="s">
        <v>7029</v>
      </c>
      <c r="E5668" s="478">
        <v>10000</v>
      </c>
      <c r="F5668" s="768">
        <v>40675780</v>
      </c>
      <c r="G5668" s="685" t="s">
        <v>11629</v>
      </c>
      <c r="H5668" s="769" t="s">
        <v>4216</v>
      </c>
      <c r="I5668" s="769" t="s">
        <v>921</v>
      </c>
      <c r="J5668" s="888" t="s">
        <v>18741</v>
      </c>
      <c r="K5668" s="836">
        <v>1</v>
      </c>
      <c r="L5668" s="265">
        <v>6</v>
      </c>
      <c r="M5668" s="842">
        <v>57633.33</v>
      </c>
      <c r="N5668" s="275">
        <v>1</v>
      </c>
      <c r="O5668" s="265">
        <v>6</v>
      </c>
      <c r="P5668" s="688">
        <v>60000</v>
      </c>
    </row>
    <row r="5669" spans="1:16" s="770" customFormat="1" ht="24">
      <c r="A5669" s="730" t="s">
        <v>18652</v>
      </c>
      <c r="B5669" s="693" t="s">
        <v>7471</v>
      </c>
      <c r="C5669" s="667" t="s">
        <v>73</v>
      </c>
      <c r="D5669" s="581" t="s">
        <v>11412</v>
      </c>
      <c r="E5669" s="478">
        <v>5000</v>
      </c>
      <c r="F5669" s="768">
        <v>10043231</v>
      </c>
      <c r="G5669" s="685" t="s">
        <v>11630</v>
      </c>
      <c r="H5669" s="769" t="s">
        <v>9613</v>
      </c>
      <c r="I5669" s="769" t="s">
        <v>16439</v>
      </c>
      <c r="J5669" s="888" t="s">
        <v>11190</v>
      </c>
      <c r="K5669" s="836">
        <v>1</v>
      </c>
      <c r="L5669" s="265">
        <v>4</v>
      </c>
      <c r="M5669" s="842">
        <v>18866</v>
      </c>
      <c r="N5669" s="275">
        <v>1</v>
      </c>
      <c r="O5669" s="265">
        <v>6</v>
      </c>
      <c r="P5669" s="688">
        <v>30000</v>
      </c>
    </row>
    <row r="5670" spans="1:16" s="770" customFormat="1" ht="48">
      <c r="A5670" s="730" t="s">
        <v>18652</v>
      </c>
      <c r="B5670" s="693" t="s">
        <v>7471</v>
      </c>
      <c r="C5670" s="667" t="s">
        <v>73</v>
      </c>
      <c r="D5670" s="581" t="s">
        <v>11631</v>
      </c>
      <c r="E5670" s="478">
        <v>12000</v>
      </c>
      <c r="F5670" s="768" t="s">
        <v>11632</v>
      </c>
      <c r="G5670" s="685" t="s">
        <v>11633</v>
      </c>
      <c r="H5670" s="769" t="s">
        <v>9590</v>
      </c>
      <c r="I5670" s="769" t="s">
        <v>921</v>
      </c>
      <c r="J5670" s="888" t="s">
        <v>18742</v>
      </c>
      <c r="K5670" s="836">
        <v>1</v>
      </c>
      <c r="L5670" s="265">
        <v>12</v>
      </c>
      <c r="M5670" s="842">
        <v>144600</v>
      </c>
      <c r="N5670" s="275">
        <v>1</v>
      </c>
      <c r="O5670" s="265">
        <v>6</v>
      </c>
      <c r="P5670" s="688">
        <v>72000</v>
      </c>
    </row>
    <row r="5671" spans="1:16" s="770" customFormat="1" ht="24">
      <c r="A5671" s="730" t="s">
        <v>18652</v>
      </c>
      <c r="B5671" s="693" t="s">
        <v>7471</v>
      </c>
      <c r="C5671" s="667" t="s">
        <v>73</v>
      </c>
      <c r="D5671" s="581" t="s">
        <v>11438</v>
      </c>
      <c r="E5671" s="478">
        <v>12566.67</v>
      </c>
      <c r="F5671" s="768">
        <v>8160341</v>
      </c>
      <c r="G5671" s="685" t="s">
        <v>11634</v>
      </c>
      <c r="H5671" s="769" t="s">
        <v>1880</v>
      </c>
      <c r="I5671" s="769" t="s">
        <v>802</v>
      </c>
      <c r="J5671" s="888" t="s">
        <v>18743</v>
      </c>
      <c r="K5671" s="836">
        <v>1</v>
      </c>
      <c r="L5671" s="265">
        <v>1</v>
      </c>
      <c r="M5671" s="842">
        <v>12566</v>
      </c>
      <c r="N5671" s="275">
        <v>1</v>
      </c>
      <c r="O5671" s="265">
        <v>6</v>
      </c>
      <c r="P5671" s="688">
        <v>75400.02</v>
      </c>
    </row>
    <row r="5672" spans="1:16" s="770" customFormat="1" ht="60">
      <c r="A5672" s="730" t="s">
        <v>18652</v>
      </c>
      <c r="B5672" s="693" t="s">
        <v>7471</v>
      </c>
      <c r="C5672" s="667" t="s">
        <v>73</v>
      </c>
      <c r="D5672" s="581" t="s">
        <v>4114</v>
      </c>
      <c r="E5672" s="478">
        <v>2500</v>
      </c>
      <c r="F5672" s="768" t="s">
        <v>11635</v>
      </c>
      <c r="G5672" s="685" t="s">
        <v>11636</v>
      </c>
      <c r="H5672" s="769" t="s">
        <v>18744</v>
      </c>
      <c r="I5672" s="769"/>
      <c r="J5672" s="888" t="s">
        <v>18745</v>
      </c>
      <c r="K5672" s="836">
        <v>1</v>
      </c>
      <c r="L5672" s="265">
        <v>12</v>
      </c>
      <c r="M5672" s="842">
        <v>30600</v>
      </c>
      <c r="N5672" s="275">
        <v>1</v>
      </c>
      <c r="O5672" s="265">
        <v>6</v>
      </c>
      <c r="P5672" s="688">
        <v>15000</v>
      </c>
    </row>
    <row r="5673" spans="1:16" s="770" customFormat="1" ht="24">
      <c r="A5673" s="730" t="s">
        <v>18652</v>
      </c>
      <c r="B5673" s="693" t="s">
        <v>7471</v>
      </c>
      <c r="C5673" s="667" t="s">
        <v>73</v>
      </c>
      <c r="D5673" s="581" t="s">
        <v>4250</v>
      </c>
      <c r="E5673" s="478">
        <v>4500</v>
      </c>
      <c r="F5673" s="768" t="s">
        <v>11637</v>
      </c>
      <c r="G5673" s="685" t="s">
        <v>11638</v>
      </c>
      <c r="H5673" s="769" t="s">
        <v>8671</v>
      </c>
      <c r="I5673" s="769" t="s">
        <v>802</v>
      </c>
      <c r="J5673" s="888" t="s">
        <v>6722</v>
      </c>
      <c r="K5673" s="836">
        <v>1</v>
      </c>
      <c r="L5673" s="265">
        <v>12</v>
      </c>
      <c r="M5673" s="842">
        <v>54600</v>
      </c>
      <c r="N5673" s="275">
        <v>1</v>
      </c>
      <c r="O5673" s="265">
        <v>2</v>
      </c>
      <c r="P5673" s="688">
        <v>9000</v>
      </c>
    </row>
    <row r="5674" spans="1:16" s="770" customFormat="1" ht="48">
      <c r="A5674" s="730" t="s">
        <v>18652</v>
      </c>
      <c r="B5674" s="693" t="s">
        <v>7471</v>
      </c>
      <c r="C5674" s="667" t="s">
        <v>73</v>
      </c>
      <c r="D5674" s="581" t="s">
        <v>11392</v>
      </c>
      <c r="E5674" s="478">
        <v>8000</v>
      </c>
      <c r="F5674" s="768" t="s">
        <v>11639</v>
      </c>
      <c r="G5674" s="685" t="s">
        <v>11640</v>
      </c>
      <c r="H5674" s="769" t="s">
        <v>2051</v>
      </c>
      <c r="I5674" s="769" t="s">
        <v>802</v>
      </c>
      <c r="J5674" s="888" t="s">
        <v>18746</v>
      </c>
      <c r="K5674" s="836">
        <v>1</v>
      </c>
      <c r="L5674" s="265">
        <v>11</v>
      </c>
      <c r="M5674" s="842">
        <v>88600</v>
      </c>
      <c r="N5674" s="275">
        <v>1</v>
      </c>
      <c r="O5674" s="265">
        <v>6</v>
      </c>
      <c r="P5674" s="688">
        <v>48000</v>
      </c>
    </row>
    <row r="5675" spans="1:16" s="770" customFormat="1" ht="36">
      <c r="A5675" s="730" t="s">
        <v>18652</v>
      </c>
      <c r="B5675" s="693" t="s">
        <v>7471</v>
      </c>
      <c r="C5675" s="667" t="s">
        <v>73</v>
      </c>
      <c r="D5675" s="581" t="s">
        <v>11412</v>
      </c>
      <c r="E5675" s="478">
        <v>6000</v>
      </c>
      <c r="F5675" s="768">
        <v>22288703</v>
      </c>
      <c r="G5675" s="685" t="s">
        <v>11641</v>
      </c>
      <c r="H5675" s="769" t="s">
        <v>1517</v>
      </c>
      <c r="I5675" s="769" t="s">
        <v>802</v>
      </c>
      <c r="J5675" s="888" t="s">
        <v>887</v>
      </c>
      <c r="K5675" s="836">
        <v>1</v>
      </c>
      <c r="L5675" s="265">
        <v>4</v>
      </c>
      <c r="M5675" s="842">
        <v>22600</v>
      </c>
      <c r="N5675" s="275">
        <v>1</v>
      </c>
      <c r="O5675" s="265">
        <v>6</v>
      </c>
      <c r="P5675" s="688">
        <v>36000</v>
      </c>
    </row>
    <row r="5676" spans="1:16" s="770" customFormat="1" ht="24">
      <c r="A5676" s="730" t="s">
        <v>18652</v>
      </c>
      <c r="B5676" s="693" t="s">
        <v>7471</v>
      </c>
      <c r="C5676" s="667" t="s">
        <v>73</v>
      </c>
      <c r="D5676" s="581" t="s">
        <v>11542</v>
      </c>
      <c r="E5676" s="478">
        <v>5000</v>
      </c>
      <c r="F5676" s="768" t="s">
        <v>11642</v>
      </c>
      <c r="G5676" s="685" t="s">
        <v>11643</v>
      </c>
      <c r="H5676" s="769" t="s">
        <v>824</v>
      </c>
      <c r="I5676" s="769" t="s">
        <v>802</v>
      </c>
      <c r="J5676" s="888" t="s">
        <v>825</v>
      </c>
      <c r="K5676" s="836">
        <v>1</v>
      </c>
      <c r="L5676" s="265">
        <v>7</v>
      </c>
      <c r="M5676" s="842">
        <v>37647.050000000003</v>
      </c>
      <c r="N5676" s="275">
        <v>0</v>
      </c>
      <c r="O5676" s="265">
        <v>0</v>
      </c>
      <c r="P5676" s="688">
        <v>0</v>
      </c>
    </row>
    <row r="5677" spans="1:16" s="770" customFormat="1" ht="36">
      <c r="A5677" s="730" t="s">
        <v>18652</v>
      </c>
      <c r="B5677" s="693" t="s">
        <v>7471</v>
      </c>
      <c r="C5677" s="667" t="s">
        <v>73</v>
      </c>
      <c r="D5677" s="581" t="s">
        <v>11392</v>
      </c>
      <c r="E5677" s="478">
        <v>7000</v>
      </c>
      <c r="F5677" s="768" t="s">
        <v>11644</v>
      </c>
      <c r="G5677" s="685" t="s">
        <v>11645</v>
      </c>
      <c r="H5677" s="769" t="s">
        <v>18747</v>
      </c>
      <c r="I5677" s="769" t="s">
        <v>802</v>
      </c>
      <c r="J5677" s="888" t="s">
        <v>2136</v>
      </c>
      <c r="K5677" s="836">
        <v>1</v>
      </c>
      <c r="L5677" s="265">
        <v>12</v>
      </c>
      <c r="M5677" s="842">
        <v>84600</v>
      </c>
      <c r="N5677" s="275">
        <v>1</v>
      </c>
      <c r="O5677" s="265">
        <v>6</v>
      </c>
      <c r="P5677" s="688">
        <v>42000</v>
      </c>
    </row>
    <row r="5678" spans="1:16" s="770" customFormat="1" ht="24">
      <c r="A5678" s="730" t="s">
        <v>18652</v>
      </c>
      <c r="B5678" s="693" t="s">
        <v>7471</v>
      </c>
      <c r="C5678" s="667" t="s">
        <v>73</v>
      </c>
      <c r="D5678" s="581" t="s">
        <v>11392</v>
      </c>
      <c r="E5678" s="478">
        <v>7500</v>
      </c>
      <c r="F5678" s="768">
        <v>41026958</v>
      </c>
      <c r="G5678" s="685" t="s">
        <v>11646</v>
      </c>
      <c r="H5678" s="769" t="s">
        <v>1705</v>
      </c>
      <c r="I5678" s="769" t="s">
        <v>802</v>
      </c>
      <c r="J5678" s="888" t="s">
        <v>1525</v>
      </c>
      <c r="K5678" s="836">
        <v>1</v>
      </c>
      <c r="L5678" s="265">
        <v>6</v>
      </c>
      <c r="M5678" s="842">
        <v>39050</v>
      </c>
      <c r="N5678" s="275">
        <v>0</v>
      </c>
      <c r="O5678" s="265">
        <v>0</v>
      </c>
      <c r="P5678" s="688">
        <v>3229.15</v>
      </c>
    </row>
    <row r="5679" spans="1:16" s="770" customFormat="1">
      <c r="A5679" s="730" t="s">
        <v>18652</v>
      </c>
      <c r="B5679" s="693" t="s">
        <v>7471</v>
      </c>
      <c r="C5679" s="667" t="s">
        <v>73</v>
      </c>
      <c r="D5679" s="581" t="s">
        <v>11392</v>
      </c>
      <c r="E5679" s="478">
        <v>6500</v>
      </c>
      <c r="F5679" s="768" t="s">
        <v>11647</v>
      </c>
      <c r="G5679" s="685" t="s">
        <v>11648</v>
      </c>
      <c r="H5679" s="769" t="s">
        <v>18698</v>
      </c>
      <c r="I5679" s="769" t="s">
        <v>802</v>
      </c>
      <c r="J5679" s="888" t="s">
        <v>18748</v>
      </c>
      <c r="K5679" s="836">
        <v>1</v>
      </c>
      <c r="L5679" s="265">
        <v>12</v>
      </c>
      <c r="M5679" s="842">
        <v>81377.67</v>
      </c>
      <c r="N5679" s="275">
        <v>1</v>
      </c>
      <c r="O5679" s="265">
        <v>6</v>
      </c>
      <c r="P5679" s="688">
        <v>39000</v>
      </c>
    </row>
    <row r="5680" spans="1:16" s="770" customFormat="1" ht="24">
      <c r="A5680" s="730" t="s">
        <v>18652</v>
      </c>
      <c r="B5680" s="693" t="s">
        <v>7471</v>
      </c>
      <c r="C5680" s="667" t="s">
        <v>73</v>
      </c>
      <c r="D5680" s="581" t="s">
        <v>11392</v>
      </c>
      <c r="E5680" s="478">
        <v>10000</v>
      </c>
      <c r="F5680" s="768" t="s">
        <v>11649</v>
      </c>
      <c r="G5680" s="685" t="s">
        <v>11650</v>
      </c>
      <c r="H5680" s="769" t="s">
        <v>824</v>
      </c>
      <c r="I5680" s="769" t="s">
        <v>802</v>
      </c>
      <c r="J5680" s="888" t="s">
        <v>4889</v>
      </c>
      <c r="K5680" s="836">
        <v>1</v>
      </c>
      <c r="L5680" s="265">
        <v>3</v>
      </c>
      <c r="M5680" s="842">
        <v>33844.71</v>
      </c>
      <c r="N5680" s="275">
        <v>0</v>
      </c>
      <c r="O5680" s="265">
        <v>0</v>
      </c>
      <c r="P5680" s="688">
        <v>0</v>
      </c>
    </row>
    <row r="5681" spans="1:16" s="770" customFormat="1" ht="24">
      <c r="A5681" s="730" t="s">
        <v>18652</v>
      </c>
      <c r="B5681" s="693" t="s">
        <v>7471</v>
      </c>
      <c r="C5681" s="667" t="s">
        <v>73</v>
      </c>
      <c r="D5681" s="581" t="s">
        <v>11438</v>
      </c>
      <c r="E5681" s="478">
        <v>12000</v>
      </c>
      <c r="F5681" s="768" t="s">
        <v>11651</v>
      </c>
      <c r="G5681" s="685" t="s">
        <v>11652</v>
      </c>
      <c r="H5681" s="769" t="s">
        <v>8671</v>
      </c>
      <c r="I5681" s="769" t="s">
        <v>802</v>
      </c>
      <c r="J5681" s="888" t="s">
        <v>812</v>
      </c>
      <c r="K5681" s="836">
        <v>1</v>
      </c>
      <c r="L5681" s="265">
        <v>12</v>
      </c>
      <c r="M5681" s="842">
        <v>144600</v>
      </c>
      <c r="N5681" s="275">
        <v>1</v>
      </c>
      <c r="O5681" s="265">
        <v>6</v>
      </c>
      <c r="P5681" s="688">
        <v>72000</v>
      </c>
    </row>
    <row r="5682" spans="1:16" s="770" customFormat="1">
      <c r="A5682" s="730" t="s">
        <v>18652</v>
      </c>
      <c r="B5682" s="693" t="s">
        <v>7471</v>
      </c>
      <c r="C5682" s="667" t="s">
        <v>73</v>
      </c>
      <c r="D5682" s="581" t="s">
        <v>4300</v>
      </c>
      <c r="E5682" s="478">
        <v>2500</v>
      </c>
      <c r="F5682" s="768" t="s">
        <v>11653</v>
      </c>
      <c r="G5682" s="685" t="s">
        <v>11654</v>
      </c>
      <c r="H5682" s="769" t="s">
        <v>4658</v>
      </c>
      <c r="I5682" s="769"/>
      <c r="J5682" s="888" t="s">
        <v>4658</v>
      </c>
      <c r="K5682" s="836">
        <v>1</v>
      </c>
      <c r="L5682" s="265">
        <v>12</v>
      </c>
      <c r="M5682" s="842">
        <v>30600</v>
      </c>
      <c r="N5682" s="275">
        <v>1</v>
      </c>
      <c r="O5682" s="265">
        <v>6</v>
      </c>
      <c r="P5682" s="688">
        <v>15000</v>
      </c>
    </row>
    <row r="5683" spans="1:16" s="770" customFormat="1" ht="24">
      <c r="A5683" s="730" t="s">
        <v>18652</v>
      </c>
      <c r="B5683" s="693" t="s">
        <v>7471</v>
      </c>
      <c r="C5683" s="667" t="s">
        <v>73</v>
      </c>
      <c r="D5683" s="581" t="s">
        <v>11392</v>
      </c>
      <c r="E5683" s="478">
        <v>10000</v>
      </c>
      <c r="F5683" s="768" t="s">
        <v>11655</v>
      </c>
      <c r="G5683" s="685" t="s">
        <v>11656</v>
      </c>
      <c r="H5683" s="769" t="s">
        <v>825</v>
      </c>
      <c r="I5683" s="769" t="s">
        <v>802</v>
      </c>
      <c r="J5683" s="888" t="s">
        <v>825</v>
      </c>
      <c r="K5683" s="836">
        <v>1</v>
      </c>
      <c r="L5683" s="265">
        <v>12</v>
      </c>
      <c r="M5683" s="842">
        <v>120600</v>
      </c>
      <c r="N5683" s="275">
        <v>1</v>
      </c>
      <c r="O5683" s="265">
        <v>6</v>
      </c>
      <c r="P5683" s="688">
        <v>60000</v>
      </c>
    </row>
    <row r="5684" spans="1:16" s="770" customFormat="1" ht="24">
      <c r="A5684" s="730" t="s">
        <v>18652</v>
      </c>
      <c r="B5684" s="693" t="s">
        <v>7471</v>
      </c>
      <c r="C5684" s="667" t="s">
        <v>73</v>
      </c>
      <c r="D5684" s="581" t="s">
        <v>10530</v>
      </c>
      <c r="E5684" s="478">
        <v>6500</v>
      </c>
      <c r="F5684" s="768" t="s">
        <v>11657</v>
      </c>
      <c r="G5684" s="685" t="s">
        <v>11658</v>
      </c>
      <c r="H5684" s="769" t="s">
        <v>8671</v>
      </c>
      <c r="I5684" s="769" t="s">
        <v>802</v>
      </c>
      <c r="J5684" s="888" t="s">
        <v>812</v>
      </c>
      <c r="K5684" s="836">
        <v>1</v>
      </c>
      <c r="L5684" s="265">
        <v>12</v>
      </c>
      <c r="M5684" s="842">
        <v>78600</v>
      </c>
      <c r="N5684" s="275">
        <v>1</v>
      </c>
      <c r="O5684" s="265">
        <v>6</v>
      </c>
      <c r="P5684" s="688">
        <v>39000</v>
      </c>
    </row>
    <row r="5685" spans="1:16" s="770" customFormat="1" ht="24">
      <c r="A5685" s="730" t="s">
        <v>18652</v>
      </c>
      <c r="B5685" s="693" t="s">
        <v>7471</v>
      </c>
      <c r="C5685" s="667" t="s">
        <v>73</v>
      </c>
      <c r="D5685" s="581" t="s">
        <v>5752</v>
      </c>
      <c r="E5685" s="478">
        <v>6500</v>
      </c>
      <c r="F5685" s="768" t="s">
        <v>11659</v>
      </c>
      <c r="G5685" s="685" t="s">
        <v>11660</v>
      </c>
      <c r="H5685" s="769" t="s">
        <v>7198</v>
      </c>
      <c r="I5685" s="769" t="s">
        <v>802</v>
      </c>
      <c r="J5685" s="888" t="s">
        <v>1841</v>
      </c>
      <c r="K5685" s="836">
        <v>1</v>
      </c>
      <c r="L5685" s="265">
        <v>12</v>
      </c>
      <c r="M5685" s="842">
        <v>78600</v>
      </c>
      <c r="N5685" s="275">
        <v>1</v>
      </c>
      <c r="O5685" s="265">
        <v>3</v>
      </c>
      <c r="P5685" s="688">
        <v>26776</v>
      </c>
    </row>
    <row r="5686" spans="1:16" s="770" customFormat="1" ht="36">
      <c r="A5686" s="730" t="s">
        <v>18652</v>
      </c>
      <c r="B5686" s="693" t="s">
        <v>7471</v>
      </c>
      <c r="C5686" s="667" t="s">
        <v>73</v>
      </c>
      <c r="D5686" s="767" t="s">
        <v>9308</v>
      </c>
      <c r="E5686" s="478">
        <v>4000</v>
      </c>
      <c r="F5686" s="768" t="s">
        <v>11661</v>
      </c>
      <c r="G5686" s="685" t="s">
        <v>11662</v>
      </c>
      <c r="H5686" s="769" t="s">
        <v>1958</v>
      </c>
      <c r="I5686" s="769" t="s">
        <v>16439</v>
      </c>
      <c r="J5686" s="888" t="s">
        <v>7059</v>
      </c>
      <c r="K5686" s="836">
        <v>1</v>
      </c>
      <c r="L5686" s="265">
        <v>6</v>
      </c>
      <c r="M5686" s="842">
        <v>26496.32</v>
      </c>
      <c r="N5686" s="275">
        <v>0</v>
      </c>
      <c r="O5686" s="265">
        <v>0</v>
      </c>
      <c r="P5686" s="688">
        <v>0</v>
      </c>
    </row>
    <row r="5687" spans="1:16" s="770" customFormat="1" ht="24">
      <c r="A5687" s="730" t="s">
        <v>18652</v>
      </c>
      <c r="B5687" s="693" t="s">
        <v>7471</v>
      </c>
      <c r="C5687" s="667" t="s">
        <v>73</v>
      </c>
      <c r="D5687" s="767" t="s">
        <v>11392</v>
      </c>
      <c r="E5687" s="478">
        <v>7000</v>
      </c>
      <c r="F5687" s="768" t="s">
        <v>11663</v>
      </c>
      <c r="G5687" s="685" t="s">
        <v>11664</v>
      </c>
      <c r="H5687" s="769" t="s">
        <v>7198</v>
      </c>
      <c r="I5687" s="769" t="s">
        <v>802</v>
      </c>
      <c r="J5687" s="888" t="s">
        <v>18749</v>
      </c>
      <c r="K5687" s="836">
        <v>1</v>
      </c>
      <c r="L5687" s="265">
        <v>12</v>
      </c>
      <c r="M5687" s="842">
        <v>84600</v>
      </c>
      <c r="N5687" s="275">
        <v>1</v>
      </c>
      <c r="O5687" s="265">
        <v>6</v>
      </c>
      <c r="P5687" s="688">
        <v>42000</v>
      </c>
    </row>
    <row r="5688" spans="1:16" s="770" customFormat="1" ht="48">
      <c r="A5688" s="730" t="s">
        <v>18652</v>
      </c>
      <c r="B5688" s="693" t="s">
        <v>7471</v>
      </c>
      <c r="C5688" s="667" t="s">
        <v>73</v>
      </c>
      <c r="D5688" s="767" t="s">
        <v>18610</v>
      </c>
      <c r="E5688" s="478">
        <v>4000</v>
      </c>
      <c r="F5688" s="768" t="s">
        <v>11665</v>
      </c>
      <c r="G5688" s="685" t="s">
        <v>11666</v>
      </c>
      <c r="H5688" s="769" t="s">
        <v>7198</v>
      </c>
      <c r="I5688" s="769" t="s">
        <v>16439</v>
      </c>
      <c r="J5688" s="888" t="s">
        <v>1841</v>
      </c>
      <c r="K5688" s="836">
        <v>1</v>
      </c>
      <c r="L5688" s="265">
        <v>2</v>
      </c>
      <c r="M5688" s="842">
        <v>13681.779999999999</v>
      </c>
      <c r="N5688" s="275">
        <v>0</v>
      </c>
      <c r="O5688" s="265">
        <v>0</v>
      </c>
      <c r="P5688" s="688">
        <v>0</v>
      </c>
    </row>
    <row r="5689" spans="1:16" s="770" customFormat="1" ht="24">
      <c r="A5689" s="730" t="s">
        <v>18652</v>
      </c>
      <c r="B5689" s="693" t="s">
        <v>7471</v>
      </c>
      <c r="C5689" s="667" t="s">
        <v>73</v>
      </c>
      <c r="D5689" s="767" t="s">
        <v>7411</v>
      </c>
      <c r="E5689" s="478">
        <v>7000</v>
      </c>
      <c r="F5689" s="768" t="s">
        <v>9287</v>
      </c>
      <c r="G5689" s="685" t="s">
        <v>11667</v>
      </c>
      <c r="H5689" s="769" t="s">
        <v>7198</v>
      </c>
      <c r="I5689" s="769" t="s">
        <v>16439</v>
      </c>
      <c r="J5689" s="888" t="s">
        <v>1841</v>
      </c>
      <c r="K5689" s="836">
        <v>1</v>
      </c>
      <c r="L5689" s="265">
        <v>10</v>
      </c>
      <c r="M5689" s="842">
        <v>60220.44</v>
      </c>
      <c r="N5689" s="275">
        <v>0</v>
      </c>
      <c r="O5689" s="265">
        <v>0</v>
      </c>
      <c r="P5689" s="688">
        <v>0</v>
      </c>
    </row>
    <row r="5690" spans="1:16" s="770" customFormat="1" ht="24">
      <c r="A5690" s="730" t="s">
        <v>18652</v>
      </c>
      <c r="B5690" s="693" t="s">
        <v>7471</v>
      </c>
      <c r="C5690" s="667" t="s">
        <v>73</v>
      </c>
      <c r="D5690" s="767" t="s">
        <v>8756</v>
      </c>
      <c r="E5690" s="478">
        <v>3500</v>
      </c>
      <c r="F5690" s="768" t="s">
        <v>11668</v>
      </c>
      <c r="G5690" s="685" t="s">
        <v>11669</v>
      </c>
      <c r="H5690" s="769" t="s">
        <v>1688</v>
      </c>
      <c r="I5690" s="769" t="s">
        <v>802</v>
      </c>
      <c r="J5690" s="888" t="s">
        <v>1688</v>
      </c>
      <c r="K5690" s="836">
        <v>1</v>
      </c>
      <c r="L5690" s="265">
        <v>12</v>
      </c>
      <c r="M5690" s="842">
        <v>42600</v>
      </c>
      <c r="N5690" s="275">
        <v>1</v>
      </c>
      <c r="O5690" s="265">
        <v>2</v>
      </c>
      <c r="P5690" s="688">
        <v>15088.78</v>
      </c>
    </row>
    <row r="5691" spans="1:16" s="770" customFormat="1" ht="24">
      <c r="A5691" s="730" t="s">
        <v>18652</v>
      </c>
      <c r="B5691" s="693" t="s">
        <v>7471</v>
      </c>
      <c r="C5691" s="667" t="s">
        <v>73</v>
      </c>
      <c r="D5691" s="767" t="s">
        <v>18611</v>
      </c>
      <c r="E5691" s="478">
        <v>7000</v>
      </c>
      <c r="F5691" s="768" t="s">
        <v>11670</v>
      </c>
      <c r="G5691" s="685" t="s">
        <v>11671</v>
      </c>
      <c r="H5691" s="769" t="s">
        <v>1705</v>
      </c>
      <c r="I5691" s="769" t="s">
        <v>16439</v>
      </c>
      <c r="J5691" s="888" t="s">
        <v>1525</v>
      </c>
      <c r="K5691" s="836">
        <v>1</v>
      </c>
      <c r="L5691" s="265">
        <v>6</v>
      </c>
      <c r="M5691" s="842">
        <v>45913.279999999999</v>
      </c>
      <c r="N5691" s="275">
        <v>0</v>
      </c>
      <c r="O5691" s="265">
        <v>0</v>
      </c>
      <c r="P5691" s="688">
        <v>0</v>
      </c>
    </row>
    <row r="5692" spans="1:16" s="770" customFormat="1" ht="24">
      <c r="A5692" s="730" t="s">
        <v>18652</v>
      </c>
      <c r="B5692" s="693" t="s">
        <v>7471</v>
      </c>
      <c r="C5692" s="667" t="s">
        <v>73</v>
      </c>
      <c r="D5692" s="581" t="s">
        <v>11438</v>
      </c>
      <c r="E5692" s="478">
        <v>13000</v>
      </c>
      <c r="F5692" s="768" t="s">
        <v>11672</v>
      </c>
      <c r="G5692" s="685" t="s">
        <v>11673</v>
      </c>
      <c r="H5692" s="769" t="s">
        <v>18750</v>
      </c>
      <c r="I5692" s="769" t="s">
        <v>802</v>
      </c>
      <c r="J5692" s="888" t="s">
        <v>18751</v>
      </c>
      <c r="K5692" s="836">
        <v>1</v>
      </c>
      <c r="L5692" s="265">
        <v>12</v>
      </c>
      <c r="M5692" s="842">
        <v>156600</v>
      </c>
      <c r="N5692" s="275">
        <v>1</v>
      </c>
      <c r="O5692" s="265">
        <v>6</v>
      </c>
      <c r="P5692" s="688">
        <v>78000</v>
      </c>
    </row>
    <row r="5693" spans="1:16" s="770" customFormat="1" ht="60">
      <c r="A5693" s="730" t="s">
        <v>18652</v>
      </c>
      <c r="B5693" s="693" t="s">
        <v>7471</v>
      </c>
      <c r="C5693" s="667" t="s">
        <v>73</v>
      </c>
      <c r="D5693" s="581" t="s">
        <v>11674</v>
      </c>
      <c r="E5693" s="478">
        <v>13000</v>
      </c>
      <c r="F5693" s="768" t="s">
        <v>11675</v>
      </c>
      <c r="G5693" s="685" t="s">
        <v>11676</v>
      </c>
      <c r="H5693" s="769" t="s">
        <v>2051</v>
      </c>
      <c r="I5693" s="769" t="s">
        <v>921</v>
      </c>
      <c r="J5693" s="888" t="s">
        <v>18752</v>
      </c>
      <c r="K5693" s="836">
        <v>1</v>
      </c>
      <c r="L5693" s="265">
        <v>12</v>
      </c>
      <c r="M5693" s="842">
        <v>156600</v>
      </c>
      <c r="N5693" s="275">
        <v>1</v>
      </c>
      <c r="O5693" s="265">
        <v>6</v>
      </c>
      <c r="P5693" s="688">
        <v>78000</v>
      </c>
    </row>
    <row r="5694" spans="1:16" s="770" customFormat="1" ht="24">
      <c r="A5694" s="730" t="s">
        <v>18652</v>
      </c>
      <c r="B5694" s="693" t="s">
        <v>7471</v>
      </c>
      <c r="C5694" s="667" t="s">
        <v>73</v>
      </c>
      <c r="D5694" s="581" t="s">
        <v>11392</v>
      </c>
      <c r="E5694" s="478">
        <v>7000</v>
      </c>
      <c r="F5694" s="768" t="s">
        <v>11677</v>
      </c>
      <c r="G5694" s="685" t="s">
        <v>11678</v>
      </c>
      <c r="H5694" s="769" t="s">
        <v>7198</v>
      </c>
      <c r="I5694" s="769" t="s">
        <v>802</v>
      </c>
      <c r="J5694" s="888" t="s">
        <v>18749</v>
      </c>
      <c r="K5694" s="836">
        <v>1</v>
      </c>
      <c r="L5694" s="265">
        <v>12</v>
      </c>
      <c r="M5694" s="842">
        <v>84600</v>
      </c>
      <c r="N5694" s="275">
        <v>1</v>
      </c>
      <c r="O5694" s="265">
        <v>1</v>
      </c>
      <c r="P5694" s="688">
        <v>15916.62</v>
      </c>
    </row>
    <row r="5695" spans="1:16" s="770" customFormat="1" ht="48">
      <c r="A5695" s="730" t="s">
        <v>18652</v>
      </c>
      <c r="B5695" s="693" t="s">
        <v>7471</v>
      </c>
      <c r="C5695" s="667" t="s">
        <v>73</v>
      </c>
      <c r="D5695" s="581" t="s">
        <v>11392</v>
      </c>
      <c r="E5695" s="478">
        <v>9000</v>
      </c>
      <c r="F5695" s="768" t="s">
        <v>11679</v>
      </c>
      <c r="G5695" s="685" t="s">
        <v>11680</v>
      </c>
      <c r="H5695" s="769" t="s">
        <v>9714</v>
      </c>
      <c r="I5695" s="769" t="s">
        <v>921</v>
      </c>
      <c r="J5695" s="888" t="s">
        <v>18753</v>
      </c>
      <c r="K5695" s="836">
        <v>1</v>
      </c>
      <c r="L5695" s="265">
        <v>12</v>
      </c>
      <c r="M5695" s="842">
        <v>108600</v>
      </c>
      <c r="N5695" s="275">
        <v>1</v>
      </c>
      <c r="O5695" s="265">
        <v>6</v>
      </c>
      <c r="P5695" s="688">
        <v>54000</v>
      </c>
    </row>
    <row r="5696" spans="1:16" s="770" customFormat="1" ht="24">
      <c r="A5696" s="730" t="s">
        <v>18652</v>
      </c>
      <c r="B5696" s="693" t="s">
        <v>7471</v>
      </c>
      <c r="C5696" s="667" t="s">
        <v>73</v>
      </c>
      <c r="D5696" s="581" t="s">
        <v>11412</v>
      </c>
      <c r="E5696" s="478">
        <v>6500</v>
      </c>
      <c r="F5696" s="768" t="s">
        <v>11681</v>
      </c>
      <c r="G5696" s="685" t="s">
        <v>11682</v>
      </c>
      <c r="H5696" s="769" t="s">
        <v>18754</v>
      </c>
      <c r="I5696" s="769" t="s">
        <v>802</v>
      </c>
      <c r="J5696" s="888" t="s">
        <v>18755</v>
      </c>
      <c r="K5696" s="836">
        <v>1</v>
      </c>
      <c r="L5696" s="265">
        <v>11</v>
      </c>
      <c r="M5696" s="842">
        <v>72100</v>
      </c>
      <c r="N5696" s="275">
        <v>1</v>
      </c>
      <c r="O5696" s="265">
        <v>6</v>
      </c>
      <c r="P5696" s="688">
        <v>39000</v>
      </c>
    </row>
    <row r="5697" spans="1:16" s="770" customFormat="1" ht="24">
      <c r="A5697" s="730" t="s">
        <v>18652</v>
      </c>
      <c r="B5697" s="693" t="s">
        <v>7471</v>
      </c>
      <c r="C5697" s="667" t="s">
        <v>73</v>
      </c>
      <c r="D5697" s="581" t="s">
        <v>4114</v>
      </c>
      <c r="E5697" s="478">
        <v>1700</v>
      </c>
      <c r="F5697" s="768" t="s">
        <v>11683</v>
      </c>
      <c r="G5697" s="685" t="s">
        <v>11684</v>
      </c>
      <c r="H5697" s="769" t="s">
        <v>4658</v>
      </c>
      <c r="I5697" s="769"/>
      <c r="J5697" s="888" t="s">
        <v>4658</v>
      </c>
      <c r="K5697" s="836">
        <v>1</v>
      </c>
      <c r="L5697" s="265">
        <v>12</v>
      </c>
      <c r="M5697" s="842">
        <v>21000</v>
      </c>
      <c r="N5697" s="275">
        <v>1</v>
      </c>
      <c r="O5697" s="265">
        <v>6</v>
      </c>
      <c r="P5697" s="688">
        <v>10200</v>
      </c>
    </row>
    <row r="5698" spans="1:16" s="770" customFormat="1" ht="36">
      <c r="A5698" s="730" t="s">
        <v>18652</v>
      </c>
      <c r="B5698" s="693" t="s">
        <v>7471</v>
      </c>
      <c r="C5698" s="667" t="s">
        <v>73</v>
      </c>
      <c r="D5698" s="581" t="s">
        <v>11392</v>
      </c>
      <c r="E5698" s="478">
        <v>9000</v>
      </c>
      <c r="F5698" s="768" t="s">
        <v>11685</v>
      </c>
      <c r="G5698" s="685" t="s">
        <v>11686</v>
      </c>
      <c r="H5698" s="769" t="s">
        <v>18756</v>
      </c>
      <c r="I5698" s="769" t="s">
        <v>18673</v>
      </c>
      <c r="J5698" s="888" t="s">
        <v>18757</v>
      </c>
      <c r="K5698" s="836">
        <v>1</v>
      </c>
      <c r="L5698" s="265">
        <v>6</v>
      </c>
      <c r="M5698" s="842">
        <v>56079.74</v>
      </c>
      <c r="N5698" s="275">
        <v>0</v>
      </c>
      <c r="O5698" s="265">
        <v>0</v>
      </c>
      <c r="P5698" s="688">
        <v>0</v>
      </c>
    </row>
    <row r="5699" spans="1:16" s="770" customFormat="1" ht="60">
      <c r="A5699" s="730" t="s">
        <v>18652</v>
      </c>
      <c r="B5699" s="693" t="s">
        <v>7471</v>
      </c>
      <c r="C5699" s="667" t="s">
        <v>73</v>
      </c>
      <c r="D5699" s="581" t="s">
        <v>11392</v>
      </c>
      <c r="E5699" s="478">
        <v>8000</v>
      </c>
      <c r="F5699" s="768" t="s">
        <v>11687</v>
      </c>
      <c r="G5699" s="685" t="s">
        <v>11688</v>
      </c>
      <c r="H5699" s="769" t="s">
        <v>824</v>
      </c>
      <c r="I5699" s="769" t="s">
        <v>921</v>
      </c>
      <c r="J5699" s="888" t="s">
        <v>18758</v>
      </c>
      <c r="K5699" s="836">
        <v>1</v>
      </c>
      <c r="L5699" s="265">
        <v>7</v>
      </c>
      <c r="M5699" s="842">
        <v>56317.56</v>
      </c>
      <c r="N5699" s="275">
        <v>0</v>
      </c>
      <c r="O5699" s="265">
        <v>0</v>
      </c>
      <c r="P5699" s="688">
        <v>0</v>
      </c>
    </row>
    <row r="5700" spans="1:16" s="770" customFormat="1" ht="24">
      <c r="A5700" s="730" t="s">
        <v>18652</v>
      </c>
      <c r="B5700" s="693" t="s">
        <v>7471</v>
      </c>
      <c r="C5700" s="667" t="s">
        <v>73</v>
      </c>
      <c r="D5700" s="581" t="s">
        <v>4114</v>
      </c>
      <c r="E5700" s="478">
        <v>3500</v>
      </c>
      <c r="F5700" s="768" t="s">
        <v>11689</v>
      </c>
      <c r="G5700" s="685" t="s">
        <v>11690</v>
      </c>
      <c r="H5700" s="769" t="s">
        <v>5617</v>
      </c>
      <c r="I5700" s="769" t="s">
        <v>802</v>
      </c>
      <c r="J5700" s="888" t="s">
        <v>4434</v>
      </c>
      <c r="K5700" s="836">
        <v>1</v>
      </c>
      <c r="L5700" s="265">
        <v>12</v>
      </c>
      <c r="M5700" s="842">
        <v>42600</v>
      </c>
      <c r="N5700" s="275">
        <v>1</v>
      </c>
      <c r="O5700" s="265">
        <v>6</v>
      </c>
      <c r="P5700" s="688">
        <v>21000</v>
      </c>
    </row>
    <row r="5701" spans="1:16" s="770" customFormat="1" ht="48">
      <c r="A5701" s="730" t="s">
        <v>18652</v>
      </c>
      <c r="B5701" s="693" t="s">
        <v>7471</v>
      </c>
      <c r="C5701" s="667" t="s">
        <v>73</v>
      </c>
      <c r="D5701" s="581" t="s">
        <v>11412</v>
      </c>
      <c r="E5701" s="478">
        <v>6000</v>
      </c>
      <c r="F5701" s="768" t="s">
        <v>11691</v>
      </c>
      <c r="G5701" s="685" t="s">
        <v>11692</v>
      </c>
      <c r="H5701" s="769" t="s">
        <v>6678</v>
      </c>
      <c r="I5701" s="769" t="s">
        <v>786</v>
      </c>
      <c r="J5701" s="888" t="s">
        <v>7228</v>
      </c>
      <c r="K5701" s="836">
        <v>1</v>
      </c>
      <c r="L5701" s="265">
        <v>12</v>
      </c>
      <c r="M5701" s="842">
        <v>72600</v>
      </c>
      <c r="N5701" s="275">
        <v>1</v>
      </c>
      <c r="O5701" s="265">
        <v>6</v>
      </c>
      <c r="P5701" s="688">
        <v>36000</v>
      </c>
    </row>
    <row r="5702" spans="1:16" s="770" customFormat="1" ht="24">
      <c r="A5702" s="730" t="s">
        <v>18652</v>
      </c>
      <c r="B5702" s="693" t="s">
        <v>7471</v>
      </c>
      <c r="C5702" s="667" t="s">
        <v>73</v>
      </c>
      <c r="D5702" s="581" t="s">
        <v>11457</v>
      </c>
      <c r="E5702" s="478">
        <v>9000</v>
      </c>
      <c r="F5702" s="768" t="s">
        <v>11693</v>
      </c>
      <c r="G5702" s="685" t="s">
        <v>11694</v>
      </c>
      <c r="H5702" s="769" t="s">
        <v>2051</v>
      </c>
      <c r="I5702" s="769" t="s">
        <v>802</v>
      </c>
      <c r="J5702" s="888" t="s">
        <v>1370</v>
      </c>
      <c r="K5702" s="836">
        <v>1</v>
      </c>
      <c r="L5702" s="265">
        <v>12</v>
      </c>
      <c r="M5702" s="842">
        <v>108600</v>
      </c>
      <c r="N5702" s="275">
        <v>1</v>
      </c>
      <c r="O5702" s="265">
        <v>4</v>
      </c>
      <c r="P5702" s="688">
        <v>36000</v>
      </c>
    </row>
    <row r="5703" spans="1:16" s="770" customFormat="1" ht="36">
      <c r="A5703" s="730" t="s">
        <v>18652</v>
      </c>
      <c r="B5703" s="693" t="s">
        <v>7471</v>
      </c>
      <c r="C5703" s="667" t="s">
        <v>73</v>
      </c>
      <c r="D5703" s="581" t="s">
        <v>11695</v>
      </c>
      <c r="E5703" s="478">
        <v>3000</v>
      </c>
      <c r="F5703" s="768">
        <v>40297197</v>
      </c>
      <c r="G5703" s="685" t="s">
        <v>11696</v>
      </c>
      <c r="H5703" s="769" t="s">
        <v>5353</v>
      </c>
      <c r="I5703" s="769" t="s">
        <v>786</v>
      </c>
      <c r="J5703" s="888" t="s">
        <v>5353</v>
      </c>
      <c r="K5703" s="836">
        <v>1</v>
      </c>
      <c r="L5703" s="265">
        <v>3</v>
      </c>
      <c r="M5703" s="842">
        <v>7000</v>
      </c>
      <c r="N5703" s="275">
        <v>1</v>
      </c>
      <c r="O5703" s="265">
        <v>6</v>
      </c>
      <c r="P5703" s="688">
        <v>18000</v>
      </c>
    </row>
    <row r="5704" spans="1:16" s="770" customFormat="1" ht="24">
      <c r="A5704" s="730" t="s">
        <v>18652</v>
      </c>
      <c r="B5704" s="693" t="s">
        <v>7471</v>
      </c>
      <c r="C5704" s="667" t="s">
        <v>73</v>
      </c>
      <c r="D5704" s="581" t="s">
        <v>11697</v>
      </c>
      <c r="E5704" s="478">
        <v>13000</v>
      </c>
      <c r="F5704" s="768" t="s">
        <v>11698</v>
      </c>
      <c r="G5704" s="685" t="s">
        <v>11699</v>
      </c>
      <c r="H5704" s="769" t="s">
        <v>1880</v>
      </c>
      <c r="I5704" s="769" t="s">
        <v>16439</v>
      </c>
      <c r="J5704" s="888" t="s">
        <v>4146</v>
      </c>
      <c r="K5704" s="836">
        <v>1</v>
      </c>
      <c r="L5704" s="265">
        <v>8</v>
      </c>
      <c r="M5704" s="842">
        <v>111726.57</v>
      </c>
      <c r="N5704" s="275">
        <v>1</v>
      </c>
      <c r="O5704" s="265">
        <v>6</v>
      </c>
      <c r="P5704" s="688">
        <v>78000</v>
      </c>
    </row>
    <row r="5705" spans="1:16" s="770" customFormat="1" ht="36">
      <c r="A5705" s="730" t="s">
        <v>18652</v>
      </c>
      <c r="B5705" s="693" t="s">
        <v>7471</v>
      </c>
      <c r="C5705" s="667" t="s">
        <v>73</v>
      </c>
      <c r="D5705" s="581" t="s">
        <v>7029</v>
      </c>
      <c r="E5705" s="478">
        <v>10000</v>
      </c>
      <c r="F5705" s="768" t="s">
        <v>5559</v>
      </c>
      <c r="G5705" s="685" t="s">
        <v>11700</v>
      </c>
      <c r="H5705" s="769" t="s">
        <v>1688</v>
      </c>
      <c r="I5705" s="769" t="s">
        <v>802</v>
      </c>
      <c r="J5705" s="888" t="s">
        <v>18759</v>
      </c>
      <c r="K5705" s="836">
        <v>1</v>
      </c>
      <c r="L5705" s="265">
        <v>8</v>
      </c>
      <c r="M5705" s="842">
        <v>80600</v>
      </c>
      <c r="N5705" s="275">
        <v>1</v>
      </c>
      <c r="O5705" s="265">
        <v>6</v>
      </c>
      <c r="P5705" s="688">
        <v>60000</v>
      </c>
    </row>
    <row r="5706" spans="1:16" s="770" customFormat="1" ht="48">
      <c r="A5706" s="730" t="s">
        <v>18652</v>
      </c>
      <c r="B5706" s="693" t="s">
        <v>7471</v>
      </c>
      <c r="C5706" s="667" t="s">
        <v>73</v>
      </c>
      <c r="D5706" s="581" t="s">
        <v>4407</v>
      </c>
      <c r="E5706" s="478">
        <v>2800</v>
      </c>
      <c r="F5706" s="768" t="s">
        <v>11701</v>
      </c>
      <c r="G5706" s="685" t="s">
        <v>11702</v>
      </c>
      <c r="H5706" s="769" t="s">
        <v>18760</v>
      </c>
      <c r="I5706" s="769"/>
      <c r="J5706" s="888" t="s">
        <v>18761</v>
      </c>
      <c r="K5706" s="836">
        <v>1</v>
      </c>
      <c r="L5706" s="265">
        <v>12</v>
      </c>
      <c r="M5706" s="842">
        <v>34200</v>
      </c>
      <c r="N5706" s="275">
        <v>1</v>
      </c>
      <c r="O5706" s="265">
        <v>6</v>
      </c>
      <c r="P5706" s="688">
        <v>16800</v>
      </c>
    </row>
    <row r="5707" spans="1:16" s="770" customFormat="1" ht="36">
      <c r="A5707" s="730" t="s">
        <v>18652</v>
      </c>
      <c r="B5707" s="693" t="s">
        <v>7471</v>
      </c>
      <c r="C5707" s="667" t="s">
        <v>73</v>
      </c>
      <c r="D5707" s="581" t="s">
        <v>11412</v>
      </c>
      <c r="E5707" s="478">
        <v>5000</v>
      </c>
      <c r="F5707" s="768">
        <v>18217630</v>
      </c>
      <c r="G5707" s="685" t="s">
        <v>11703</v>
      </c>
      <c r="H5707" s="769" t="s">
        <v>2379</v>
      </c>
      <c r="I5707" s="769" t="s">
        <v>921</v>
      </c>
      <c r="J5707" s="888" t="s">
        <v>18762</v>
      </c>
      <c r="K5707" s="836">
        <v>1</v>
      </c>
      <c r="L5707" s="265">
        <v>2</v>
      </c>
      <c r="M5707" s="842">
        <v>9421.27</v>
      </c>
      <c r="N5707" s="275">
        <v>0</v>
      </c>
      <c r="O5707" s="265">
        <v>0</v>
      </c>
      <c r="P5707" s="688">
        <v>0</v>
      </c>
    </row>
    <row r="5708" spans="1:16" s="770" customFormat="1" ht="60">
      <c r="A5708" s="730" t="s">
        <v>18652</v>
      </c>
      <c r="B5708" s="693" t="s">
        <v>7471</v>
      </c>
      <c r="C5708" s="667" t="s">
        <v>73</v>
      </c>
      <c r="D5708" s="581" t="s">
        <v>11392</v>
      </c>
      <c r="E5708" s="478">
        <v>9000</v>
      </c>
      <c r="F5708" s="768" t="s">
        <v>11704</v>
      </c>
      <c r="G5708" s="685" t="s">
        <v>11705</v>
      </c>
      <c r="H5708" s="769" t="s">
        <v>18763</v>
      </c>
      <c r="I5708" s="769" t="s">
        <v>921</v>
      </c>
      <c r="J5708" s="888" t="s">
        <v>18764</v>
      </c>
      <c r="K5708" s="836">
        <v>1</v>
      </c>
      <c r="L5708" s="265">
        <v>12</v>
      </c>
      <c r="M5708" s="842">
        <v>108600</v>
      </c>
      <c r="N5708" s="275">
        <v>1</v>
      </c>
      <c r="O5708" s="265">
        <v>6</v>
      </c>
      <c r="P5708" s="688">
        <v>54000</v>
      </c>
    </row>
    <row r="5709" spans="1:16" s="770" customFormat="1" ht="24">
      <c r="A5709" s="730" t="s">
        <v>18652</v>
      </c>
      <c r="B5709" s="693" t="s">
        <v>7471</v>
      </c>
      <c r="C5709" s="667" t="s">
        <v>73</v>
      </c>
      <c r="D5709" s="581" t="s">
        <v>4106</v>
      </c>
      <c r="E5709" s="478">
        <v>15000</v>
      </c>
      <c r="F5709" s="768" t="s">
        <v>11706</v>
      </c>
      <c r="G5709" s="685" t="s">
        <v>11707</v>
      </c>
      <c r="H5709" s="769" t="s">
        <v>4216</v>
      </c>
      <c r="I5709" s="769" t="s">
        <v>802</v>
      </c>
      <c r="J5709" s="888" t="s">
        <v>4216</v>
      </c>
      <c r="K5709" s="836">
        <v>1</v>
      </c>
      <c r="L5709" s="265">
        <v>12</v>
      </c>
      <c r="M5709" s="842">
        <v>180600</v>
      </c>
      <c r="N5709" s="275">
        <v>1</v>
      </c>
      <c r="O5709" s="265">
        <v>6</v>
      </c>
      <c r="P5709" s="688">
        <v>90000</v>
      </c>
    </row>
    <row r="5710" spans="1:16" s="770" customFormat="1" ht="24">
      <c r="A5710" s="730" t="s">
        <v>18652</v>
      </c>
      <c r="B5710" s="693" t="s">
        <v>7471</v>
      </c>
      <c r="C5710" s="667" t="s">
        <v>73</v>
      </c>
      <c r="D5710" s="581" t="s">
        <v>11412</v>
      </c>
      <c r="E5710" s="478">
        <v>6000</v>
      </c>
      <c r="F5710" s="768" t="s">
        <v>11708</v>
      </c>
      <c r="G5710" s="685" t="s">
        <v>11709</v>
      </c>
      <c r="H5710" s="769" t="s">
        <v>5617</v>
      </c>
      <c r="I5710" s="769" t="s">
        <v>802</v>
      </c>
      <c r="J5710" s="888" t="s">
        <v>4831</v>
      </c>
      <c r="K5710" s="836">
        <v>1</v>
      </c>
      <c r="L5710" s="265">
        <v>12</v>
      </c>
      <c r="M5710" s="842">
        <v>79151.08</v>
      </c>
      <c r="N5710" s="275">
        <v>1</v>
      </c>
      <c r="O5710" s="265">
        <v>6</v>
      </c>
      <c r="P5710" s="688">
        <v>36000</v>
      </c>
    </row>
    <row r="5711" spans="1:16" s="770" customFormat="1" ht="36">
      <c r="A5711" s="730" t="s">
        <v>18653</v>
      </c>
      <c r="B5711" s="693" t="s">
        <v>7471</v>
      </c>
      <c r="C5711" s="667" t="s">
        <v>73</v>
      </c>
      <c r="D5711" s="581" t="s">
        <v>11392</v>
      </c>
      <c r="E5711" s="478">
        <v>8000</v>
      </c>
      <c r="F5711" s="768">
        <v>42262157</v>
      </c>
      <c r="G5711" s="685" t="s">
        <v>11710</v>
      </c>
      <c r="H5711" s="769" t="s">
        <v>18765</v>
      </c>
      <c r="I5711" s="769" t="s">
        <v>802</v>
      </c>
      <c r="J5711" s="888" t="s">
        <v>18765</v>
      </c>
      <c r="K5711" s="836">
        <v>1</v>
      </c>
      <c r="L5711" s="265">
        <v>2</v>
      </c>
      <c r="M5711" s="842">
        <v>13333.33</v>
      </c>
      <c r="N5711" s="275">
        <v>0</v>
      </c>
      <c r="O5711" s="265">
        <v>0</v>
      </c>
      <c r="P5711" s="688">
        <v>0</v>
      </c>
    </row>
    <row r="5712" spans="1:16" s="770" customFormat="1" ht="24">
      <c r="A5712" s="730" t="s">
        <v>18653</v>
      </c>
      <c r="B5712" s="693" t="s">
        <v>7471</v>
      </c>
      <c r="C5712" s="667" t="s">
        <v>73</v>
      </c>
      <c r="D5712" s="581" t="s">
        <v>11438</v>
      </c>
      <c r="E5712" s="478">
        <v>10000</v>
      </c>
      <c r="F5712" s="768" t="s">
        <v>11711</v>
      </c>
      <c r="G5712" s="685" t="s">
        <v>11712</v>
      </c>
      <c r="H5712" s="769" t="s">
        <v>825</v>
      </c>
      <c r="I5712" s="769" t="s">
        <v>802</v>
      </c>
      <c r="J5712" s="888" t="s">
        <v>825</v>
      </c>
      <c r="K5712" s="836">
        <v>1</v>
      </c>
      <c r="L5712" s="265">
        <v>12</v>
      </c>
      <c r="M5712" s="842">
        <v>120600</v>
      </c>
      <c r="N5712" s="275">
        <v>1</v>
      </c>
      <c r="O5712" s="265">
        <v>6</v>
      </c>
      <c r="P5712" s="688">
        <v>60000</v>
      </c>
    </row>
    <row r="5713" spans="1:16" s="770" customFormat="1" ht="24">
      <c r="A5713" s="730" t="s">
        <v>18653</v>
      </c>
      <c r="B5713" s="693" t="s">
        <v>7471</v>
      </c>
      <c r="C5713" s="667" t="s">
        <v>73</v>
      </c>
      <c r="D5713" s="581" t="s">
        <v>11713</v>
      </c>
      <c r="E5713" s="478">
        <v>13000</v>
      </c>
      <c r="F5713" s="768" t="s">
        <v>11714</v>
      </c>
      <c r="G5713" s="685" t="s">
        <v>11715</v>
      </c>
      <c r="H5713" s="769" t="s">
        <v>8686</v>
      </c>
      <c r="I5713" s="769" t="s">
        <v>802</v>
      </c>
      <c r="J5713" s="888" t="s">
        <v>8686</v>
      </c>
      <c r="K5713" s="836">
        <v>1</v>
      </c>
      <c r="L5713" s="265">
        <v>12</v>
      </c>
      <c r="M5713" s="842">
        <v>156600</v>
      </c>
      <c r="N5713" s="275">
        <v>1</v>
      </c>
      <c r="O5713" s="265">
        <v>6</v>
      </c>
      <c r="P5713" s="688">
        <v>78000</v>
      </c>
    </row>
    <row r="5714" spans="1:16" s="770" customFormat="1" ht="24">
      <c r="A5714" s="730" t="s">
        <v>18653</v>
      </c>
      <c r="B5714" s="693" t="s">
        <v>7471</v>
      </c>
      <c r="C5714" s="667" t="s">
        <v>73</v>
      </c>
      <c r="D5714" s="581" t="s">
        <v>4114</v>
      </c>
      <c r="E5714" s="478">
        <v>4000</v>
      </c>
      <c r="F5714" s="768" t="s">
        <v>11716</v>
      </c>
      <c r="G5714" s="685" t="s">
        <v>11717</v>
      </c>
      <c r="H5714" s="769" t="s">
        <v>4114</v>
      </c>
      <c r="I5714" s="769"/>
      <c r="J5714" s="888" t="s">
        <v>4209</v>
      </c>
      <c r="K5714" s="836">
        <v>1</v>
      </c>
      <c r="L5714" s="265">
        <v>10</v>
      </c>
      <c r="M5714" s="842">
        <v>40600</v>
      </c>
      <c r="N5714" s="275">
        <v>1</v>
      </c>
      <c r="O5714" s="265">
        <v>6</v>
      </c>
      <c r="P5714" s="688">
        <v>24000</v>
      </c>
    </row>
    <row r="5715" spans="1:16" s="770" customFormat="1">
      <c r="A5715" s="730" t="s">
        <v>18653</v>
      </c>
      <c r="B5715" s="693" t="s">
        <v>7471</v>
      </c>
      <c r="C5715" s="667" t="s">
        <v>73</v>
      </c>
      <c r="D5715" s="581" t="s">
        <v>11499</v>
      </c>
      <c r="E5715" s="478">
        <v>8000</v>
      </c>
      <c r="F5715" s="768" t="s">
        <v>11718</v>
      </c>
      <c r="G5715" s="685" t="s">
        <v>11719</v>
      </c>
      <c r="H5715" s="769" t="s">
        <v>825</v>
      </c>
      <c r="I5715" s="769" t="s">
        <v>802</v>
      </c>
      <c r="J5715" s="888" t="s">
        <v>825</v>
      </c>
      <c r="K5715" s="836">
        <v>1</v>
      </c>
      <c r="L5715" s="265">
        <v>12</v>
      </c>
      <c r="M5715" s="842">
        <v>96600</v>
      </c>
      <c r="N5715" s="275">
        <v>1</v>
      </c>
      <c r="O5715" s="265">
        <v>6</v>
      </c>
      <c r="P5715" s="688">
        <v>48000</v>
      </c>
    </row>
    <row r="5716" spans="1:16" s="770" customFormat="1" ht="24">
      <c r="A5716" s="730" t="s">
        <v>18653</v>
      </c>
      <c r="B5716" s="693" t="s">
        <v>7471</v>
      </c>
      <c r="C5716" s="667" t="s">
        <v>73</v>
      </c>
      <c r="D5716" s="767" t="s">
        <v>7209</v>
      </c>
      <c r="E5716" s="478">
        <v>3000</v>
      </c>
      <c r="F5716" s="768">
        <v>46929517</v>
      </c>
      <c r="G5716" s="685" t="s">
        <v>11720</v>
      </c>
      <c r="H5716" s="769" t="s">
        <v>4682</v>
      </c>
      <c r="I5716" s="769"/>
      <c r="J5716" s="888" t="s">
        <v>4117</v>
      </c>
      <c r="K5716" s="836">
        <v>1</v>
      </c>
      <c r="L5716" s="265">
        <v>11</v>
      </c>
      <c r="M5716" s="842">
        <v>33600</v>
      </c>
      <c r="N5716" s="275">
        <v>1</v>
      </c>
      <c r="O5716" s="265">
        <v>6</v>
      </c>
      <c r="P5716" s="688">
        <v>18000</v>
      </c>
    </row>
    <row r="5717" spans="1:16" s="770" customFormat="1" ht="36">
      <c r="A5717" s="730" t="s">
        <v>18653</v>
      </c>
      <c r="B5717" s="693" t="s">
        <v>7471</v>
      </c>
      <c r="C5717" s="667" t="s">
        <v>73</v>
      </c>
      <c r="D5717" s="581" t="s">
        <v>4114</v>
      </c>
      <c r="E5717" s="478">
        <v>3000</v>
      </c>
      <c r="F5717" s="768">
        <v>44747709</v>
      </c>
      <c r="G5717" s="685" t="s">
        <v>11721</v>
      </c>
      <c r="H5717" s="769" t="s">
        <v>18766</v>
      </c>
      <c r="I5717" s="769"/>
      <c r="J5717" s="888" t="s">
        <v>18766</v>
      </c>
      <c r="K5717" s="836">
        <v>1</v>
      </c>
      <c r="L5717" s="265">
        <v>10</v>
      </c>
      <c r="M5717" s="842">
        <v>30600</v>
      </c>
      <c r="N5717" s="275">
        <v>1</v>
      </c>
      <c r="O5717" s="265">
        <v>6</v>
      </c>
      <c r="P5717" s="688">
        <v>18000</v>
      </c>
    </row>
    <row r="5718" spans="1:16" s="770" customFormat="1" ht="24">
      <c r="A5718" s="730" t="s">
        <v>18653</v>
      </c>
      <c r="B5718" s="693" t="s">
        <v>7471</v>
      </c>
      <c r="C5718" s="667" t="s">
        <v>73</v>
      </c>
      <c r="D5718" s="581" t="s">
        <v>11392</v>
      </c>
      <c r="E5718" s="478">
        <v>9000</v>
      </c>
      <c r="F5718" s="768" t="s">
        <v>11722</v>
      </c>
      <c r="G5718" s="685" t="s">
        <v>11723</v>
      </c>
      <c r="H5718" s="769" t="s">
        <v>5617</v>
      </c>
      <c r="I5718" s="769" t="s">
        <v>802</v>
      </c>
      <c r="J5718" s="888" t="s">
        <v>4831</v>
      </c>
      <c r="K5718" s="836">
        <v>1</v>
      </c>
      <c r="L5718" s="265">
        <v>11</v>
      </c>
      <c r="M5718" s="842">
        <v>52656.06</v>
      </c>
      <c r="N5718" s="275">
        <v>0</v>
      </c>
      <c r="O5718" s="265">
        <v>0</v>
      </c>
      <c r="P5718" s="688">
        <v>0</v>
      </c>
    </row>
    <row r="5719" spans="1:16" s="770" customFormat="1" ht="24">
      <c r="A5719" s="730" t="s">
        <v>18653</v>
      </c>
      <c r="B5719" s="693" t="s">
        <v>7471</v>
      </c>
      <c r="C5719" s="667" t="s">
        <v>73</v>
      </c>
      <c r="D5719" s="581" t="s">
        <v>11392</v>
      </c>
      <c r="E5719" s="478">
        <v>9000</v>
      </c>
      <c r="F5719" s="768">
        <v>6546505</v>
      </c>
      <c r="G5719" s="685" t="s">
        <v>11724</v>
      </c>
      <c r="H5719" s="769" t="s">
        <v>4424</v>
      </c>
      <c r="I5719" s="769" t="s">
        <v>802</v>
      </c>
      <c r="J5719" s="888" t="s">
        <v>4424</v>
      </c>
      <c r="K5719" s="836">
        <v>1</v>
      </c>
      <c r="L5719" s="265">
        <v>5</v>
      </c>
      <c r="M5719" s="842">
        <v>43200</v>
      </c>
      <c r="N5719" s="275">
        <v>1</v>
      </c>
      <c r="O5719" s="265">
        <v>6</v>
      </c>
      <c r="P5719" s="688">
        <v>54000</v>
      </c>
    </row>
    <row r="5720" spans="1:16" s="770" customFormat="1" ht="24">
      <c r="A5720" s="730" t="s">
        <v>18653</v>
      </c>
      <c r="B5720" s="693" t="s">
        <v>7471</v>
      </c>
      <c r="C5720" s="667" t="s">
        <v>73</v>
      </c>
      <c r="D5720" s="581" t="s">
        <v>11452</v>
      </c>
      <c r="E5720" s="478">
        <v>6000</v>
      </c>
      <c r="F5720" s="768" t="s">
        <v>11725</v>
      </c>
      <c r="G5720" s="685" t="s">
        <v>11726</v>
      </c>
      <c r="H5720" s="769" t="s">
        <v>2051</v>
      </c>
      <c r="I5720" s="769" t="s">
        <v>802</v>
      </c>
      <c r="J5720" s="888" t="s">
        <v>825</v>
      </c>
      <c r="K5720" s="836">
        <v>0</v>
      </c>
      <c r="L5720" s="265">
        <v>0</v>
      </c>
      <c r="M5720" s="842">
        <v>3807.97</v>
      </c>
      <c r="N5720" s="275">
        <v>0</v>
      </c>
      <c r="O5720" s="265">
        <v>0</v>
      </c>
      <c r="P5720" s="688">
        <v>0</v>
      </c>
    </row>
    <row r="5721" spans="1:16" s="770" customFormat="1" ht="24">
      <c r="A5721" s="730" t="s">
        <v>18653</v>
      </c>
      <c r="B5721" s="693" t="s">
        <v>7471</v>
      </c>
      <c r="C5721" s="667" t="s">
        <v>73</v>
      </c>
      <c r="D5721" s="581" t="s">
        <v>11452</v>
      </c>
      <c r="E5721" s="478">
        <v>8000</v>
      </c>
      <c r="F5721" s="768" t="s">
        <v>11727</v>
      </c>
      <c r="G5721" s="685" t="s">
        <v>11728</v>
      </c>
      <c r="H5721" s="769" t="s">
        <v>888</v>
      </c>
      <c r="I5721" s="769" t="s">
        <v>802</v>
      </c>
      <c r="J5721" s="888" t="s">
        <v>7059</v>
      </c>
      <c r="K5721" s="836">
        <v>0</v>
      </c>
      <c r="L5721" s="265">
        <v>0</v>
      </c>
      <c r="M5721" s="842">
        <v>1377.73</v>
      </c>
      <c r="N5721" s="275">
        <v>0</v>
      </c>
      <c r="O5721" s="265">
        <v>0</v>
      </c>
      <c r="P5721" s="688">
        <v>0</v>
      </c>
    </row>
    <row r="5722" spans="1:16" s="770" customFormat="1" ht="24">
      <c r="A5722" s="730" t="s">
        <v>18653</v>
      </c>
      <c r="B5722" s="693" t="s">
        <v>7471</v>
      </c>
      <c r="C5722" s="667" t="s">
        <v>73</v>
      </c>
      <c r="D5722" s="581" t="s">
        <v>4733</v>
      </c>
      <c r="E5722" s="478">
        <v>8000</v>
      </c>
      <c r="F5722" s="768" t="s">
        <v>11729</v>
      </c>
      <c r="G5722" s="685" t="s">
        <v>11730</v>
      </c>
      <c r="H5722" s="769" t="s">
        <v>824</v>
      </c>
      <c r="I5722" s="769" t="s">
        <v>802</v>
      </c>
      <c r="J5722" s="888" t="s">
        <v>825</v>
      </c>
      <c r="K5722" s="836">
        <v>1</v>
      </c>
      <c r="L5722" s="265">
        <v>1</v>
      </c>
      <c r="M5722" s="842">
        <v>8000</v>
      </c>
      <c r="N5722" s="275">
        <v>0</v>
      </c>
      <c r="O5722" s="265">
        <v>0</v>
      </c>
      <c r="P5722" s="688">
        <v>0</v>
      </c>
    </row>
    <row r="5723" spans="1:16" s="770" customFormat="1" ht="24">
      <c r="A5723" s="730" t="s">
        <v>18653</v>
      </c>
      <c r="B5723" s="693" t="s">
        <v>7471</v>
      </c>
      <c r="C5723" s="667" t="s">
        <v>73</v>
      </c>
      <c r="D5723" s="581" t="s">
        <v>686</v>
      </c>
      <c r="E5723" s="478">
        <v>3500</v>
      </c>
      <c r="F5723" s="768" t="s">
        <v>11731</v>
      </c>
      <c r="G5723" s="685" t="s">
        <v>11732</v>
      </c>
      <c r="H5723" s="769" t="s">
        <v>4118</v>
      </c>
      <c r="I5723" s="769"/>
      <c r="J5723" s="888" t="s">
        <v>18767</v>
      </c>
      <c r="K5723" s="836">
        <v>1</v>
      </c>
      <c r="L5723" s="265">
        <v>12</v>
      </c>
      <c r="M5723" s="842">
        <v>42600</v>
      </c>
      <c r="N5723" s="275">
        <v>1</v>
      </c>
      <c r="O5723" s="265">
        <v>6</v>
      </c>
      <c r="P5723" s="688">
        <v>21000</v>
      </c>
    </row>
    <row r="5724" spans="1:16" s="770" customFormat="1" ht="36">
      <c r="A5724" s="730" t="s">
        <v>18653</v>
      </c>
      <c r="B5724" s="693" t="s">
        <v>7471</v>
      </c>
      <c r="C5724" s="667" t="s">
        <v>73</v>
      </c>
      <c r="D5724" s="581" t="s">
        <v>4276</v>
      </c>
      <c r="E5724" s="478">
        <v>6000</v>
      </c>
      <c r="F5724" s="768" t="s">
        <v>11733</v>
      </c>
      <c r="G5724" s="685" t="s">
        <v>11734</v>
      </c>
      <c r="H5724" s="769" t="s">
        <v>18768</v>
      </c>
      <c r="I5724" s="769" t="s">
        <v>802</v>
      </c>
      <c r="J5724" s="888" t="s">
        <v>18769</v>
      </c>
      <c r="K5724" s="836">
        <v>1</v>
      </c>
      <c r="L5724" s="265">
        <v>12</v>
      </c>
      <c r="M5724" s="842">
        <v>72600</v>
      </c>
      <c r="N5724" s="275">
        <v>1</v>
      </c>
      <c r="O5724" s="265">
        <v>6</v>
      </c>
      <c r="P5724" s="688">
        <v>36000</v>
      </c>
    </row>
    <row r="5725" spans="1:16" s="770" customFormat="1" ht="24">
      <c r="A5725" s="730" t="s">
        <v>18653</v>
      </c>
      <c r="B5725" s="693" t="s">
        <v>7471</v>
      </c>
      <c r="C5725" s="667" t="s">
        <v>73</v>
      </c>
      <c r="D5725" s="581" t="s">
        <v>8709</v>
      </c>
      <c r="E5725" s="478">
        <v>2500</v>
      </c>
      <c r="F5725" s="768" t="s">
        <v>11735</v>
      </c>
      <c r="G5725" s="685" t="s">
        <v>11736</v>
      </c>
      <c r="H5725" s="769" t="s">
        <v>4118</v>
      </c>
      <c r="I5725" s="769"/>
      <c r="J5725" s="888" t="s">
        <v>18767</v>
      </c>
      <c r="K5725" s="836">
        <v>1</v>
      </c>
      <c r="L5725" s="265">
        <v>12</v>
      </c>
      <c r="M5725" s="842">
        <v>30600</v>
      </c>
      <c r="N5725" s="275">
        <v>1</v>
      </c>
      <c r="O5725" s="265">
        <v>6</v>
      </c>
      <c r="P5725" s="688">
        <v>15000</v>
      </c>
    </row>
    <row r="5726" spans="1:16" s="770" customFormat="1" ht="24">
      <c r="A5726" s="730" t="s">
        <v>18653</v>
      </c>
      <c r="B5726" s="693" t="s">
        <v>7471</v>
      </c>
      <c r="C5726" s="667" t="s">
        <v>73</v>
      </c>
      <c r="D5726" s="581" t="s">
        <v>6775</v>
      </c>
      <c r="E5726" s="478">
        <v>7000</v>
      </c>
      <c r="F5726" s="768" t="s">
        <v>11737</v>
      </c>
      <c r="G5726" s="685" t="s">
        <v>11738</v>
      </c>
      <c r="H5726" s="769" t="s">
        <v>825</v>
      </c>
      <c r="I5726" s="769" t="s">
        <v>802</v>
      </c>
      <c r="J5726" s="888" t="s">
        <v>825</v>
      </c>
      <c r="K5726" s="836">
        <v>1</v>
      </c>
      <c r="L5726" s="265">
        <v>2</v>
      </c>
      <c r="M5726" s="842">
        <v>16274.630000000001</v>
      </c>
      <c r="N5726" s="275">
        <v>0</v>
      </c>
      <c r="O5726" s="265">
        <v>0</v>
      </c>
      <c r="P5726" s="688">
        <v>0</v>
      </c>
    </row>
    <row r="5727" spans="1:16" s="770" customFormat="1" ht="24">
      <c r="A5727" s="730" t="s">
        <v>18653</v>
      </c>
      <c r="B5727" s="693" t="s">
        <v>7471</v>
      </c>
      <c r="C5727" s="667" t="s">
        <v>73</v>
      </c>
      <c r="D5727" s="767" t="s">
        <v>18612</v>
      </c>
      <c r="E5727" s="478">
        <v>8000</v>
      </c>
      <c r="F5727" s="768" t="s">
        <v>11739</v>
      </c>
      <c r="G5727" s="685" t="s">
        <v>11740</v>
      </c>
      <c r="H5727" s="769" t="s">
        <v>8671</v>
      </c>
      <c r="I5727" s="769" t="s">
        <v>802</v>
      </c>
      <c r="J5727" s="888" t="s">
        <v>18770</v>
      </c>
      <c r="K5727" s="836">
        <v>1</v>
      </c>
      <c r="L5727" s="265">
        <v>6</v>
      </c>
      <c r="M5727" s="842">
        <v>46044.42</v>
      </c>
      <c r="N5727" s="275">
        <v>0</v>
      </c>
      <c r="O5727" s="265">
        <v>0</v>
      </c>
      <c r="P5727" s="688">
        <v>0</v>
      </c>
    </row>
    <row r="5728" spans="1:16" s="770" customFormat="1" ht="24">
      <c r="A5728" s="730" t="s">
        <v>18653</v>
      </c>
      <c r="B5728" s="693" t="s">
        <v>7471</v>
      </c>
      <c r="C5728" s="667" t="s">
        <v>73</v>
      </c>
      <c r="D5728" s="581" t="s">
        <v>11741</v>
      </c>
      <c r="E5728" s="478">
        <v>6000</v>
      </c>
      <c r="F5728" s="768" t="s">
        <v>11742</v>
      </c>
      <c r="G5728" s="685" t="s">
        <v>11743</v>
      </c>
      <c r="H5728" s="769" t="s">
        <v>825</v>
      </c>
      <c r="I5728" s="769" t="s">
        <v>802</v>
      </c>
      <c r="J5728" s="888" t="s">
        <v>825</v>
      </c>
      <c r="K5728" s="836">
        <v>1</v>
      </c>
      <c r="L5728" s="265">
        <v>12</v>
      </c>
      <c r="M5728" s="842">
        <v>72600</v>
      </c>
      <c r="N5728" s="275">
        <v>1</v>
      </c>
      <c r="O5728" s="265">
        <v>6</v>
      </c>
      <c r="P5728" s="688">
        <v>36000</v>
      </c>
    </row>
    <row r="5729" spans="1:16" s="770" customFormat="1" ht="36">
      <c r="A5729" s="730" t="s">
        <v>18653</v>
      </c>
      <c r="B5729" s="693" t="s">
        <v>7471</v>
      </c>
      <c r="C5729" s="667" t="s">
        <v>73</v>
      </c>
      <c r="D5729" s="581" t="s">
        <v>11392</v>
      </c>
      <c r="E5729" s="478">
        <v>7000</v>
      </c>
      <c r="F5729" s="768" t="s">
        <v>11744</v>
      </c>
      <c r="G5729" s="685" t="s">
        <v>11745</v>
      </c>
      <c r="H5729" s="769" t="s">
        <v>1958</v>
      </c>
      <c r="I5729" s="769" t="s">
        <v>16439</v>
      </c>
      <c r="J5729" s="888" t="s">
        <v>7059</v>
      </c>
      <c r="K5729" s="836">
        <v>1</v>
      </c>
      <c r="L5729" s="265">
        <v>12</v>
      </c>
      <c r="M5729" s="842">
        <v>84600</v>
      </c>
      <c r="N5729" s="275">
        <v>1</v>
      </c>
      <c r="O5729" s="265">
        <v>6</v>
      </c>
      <c r="P5729" s="688">
        <v>42000</v>
      </c>
    </row>
    <row r="5730" spans="1:16" s="770" customFormat="1" ht="24">
      <c r="A5730" s="730" t="s">
        <v>18653</v>
      </c>
      <c r="B5730" s="693" t="s">
        <v>7471</v>
      </c>
      <c r="C5730" s="667" t="s">
        <v>73</v>
      </c>
      <c r="D5730" s="581" t="s">
        <v>4114</v>
      </c>
      <c r="E5730" s="478">
        <v>2500</v>
      </c>
      <c r="F5730" s="768">
        <v>71260537</v>
      </c>
      <c r="G5730" s="685" t="s">
        <v>11746</v>
      </c>
      <c r="H5730" s="769" t="s">
        <v>4118</v>
      </c>
      <c r="I5730" s="769"/>
      <c r="J5730" s="888" t="s">
        <v>18767</v>
      </c>
      <c r="K5730" s="836">
        <v>1</v>
      </c>
      <c r="L5730" s="265">
        <v>3</v>
      </c>
      <c r="M5730" s="842">
        <v>6350</v>
      </c>
      <c r="N5730" s="275">
        <v>1</v>
      </c>
      <c r="O5730" s="265">
        <v>6</v>
      </c>
      <c r="P5730" s="688">
        <v>15000</v>
      </c>
    </row>
    <row r="5731" spans="1:16" s="770" customFormat="1" ht="36">
      <c r="A5731" s="730" t="s">
        <v>18653</v>
      </c>
      <c r="B5731" s="693" t="s">
        <v>7471</v>
      </c>
      <c r="C5731" s="667" t="s">
        <v>73</v>
      </c>
      <c r="D5731" s="581" t="s">
        <v>11412</v>
      </c>
      <c r="E5731" s="478">
        <v>6500</v>
      </c>
      <c r="F5731" s="768">
        <v>41204342</v>
      </c>
      <c r="G5731" s="685" t="s">
        <v>11747</v>
      </c>
      <c r="H5731" s="769" t="s">
        <v>4367</v>
      </c>
      <c r="I5731" s="769" t="s">
        <v>802</v>
      </c>
      <c r="J5731" s="888" t="s">
        <v>9022</v>
      </c>
      <c r="K5731" s="836">
        <v>1</v>
      </c>
      <c r="L5731" s="265">
        <v>0</v>
      </c>
      <c r="M5731" s="842">
        <v>0</v>
      </c>
      <c r="N5731" s="275">
        <v>1</v>
      </c>
      <c r="O5731" s="265">
        <v>5</v>
      </c>
      <c r="P5731" s="688">
        <v>32500</v>
      </c>
    </row>
    <row r="5732" spans="1:16" s="770" customFormat="1" ht="24">
      <c r="A5732" s="730" t="s">
        <v>18653</v>
      </c>
      <c r="B5732" s="693" t="s">
        <v>7471</v>
      </c>
      <c r="C5732" s="667" t="s">
        <v>73</v>
      </c>
      <c r="D5732" s="581" t="s">
        <v>11748</v>
      </c>
      <c r="E5732" s="478">
        <v>6000</v>
      </c>
      <c r="F5732" s="768" t="s">
        <v>11749</v>
      </c>
      <c r="G5732" s="685" t="s">
        <v>11750</v>
      </c>
      <c r="H5732" s="769" t="s">
        <v>8671</v>
      </c>
      <c r="I5732" s="769" t="s">
        <v>802</v>
      </c>
      <c r="J5732" s="888" t="s">
        <v>18770</v>
      </c>
      <c r="K5732" s="836">
        <v>1</v>
      </c>
      <c r="L5732" s="265">
        <v>10</v>
      </c>
      <c r="M5732" s="842">
        <v>57035.08</v>
      </c>
      <c r="N5732" s="275">
        <v>0</v>
      </c>
      <c r="O5732" s="265">
        <v>0</v>
      </c>
      <c r="P5732" s="688">
        <v>0</v>
      </c>
    </row>
    <row r="5733" spans="1:16" s="770" customFormat="1" ht="24">
      <c r="A5733" s="730" t="s">
        <v>18653</v>
      </c>
      <c r="B5733" s="693" t="s">
        <v>7471</v>
      </c>
      <c r="C5733" s="667" t="s">
        <v>73</v>
      </c>
      <c r="D5733" s="581" t="s">
        <v>11751</v>
      </c>
      <c r="E5733" s="478">
        <v>8000</v>
      </c>
      <c r="F5733" s="768" t="s">
        <v>11752</v>
      </c>
      <c r="G5733" s="685" t="s">
        <v>11753</v>
      </c>
      <c r="H5733" s="769" t="s">
        <v>825</v>
      </c>
      <c r="I5733" s="769" t="s">
        <v>802</v>
      </c>
      <c r="J5733" s="888" t="s">
        <v>825</v>
      </c>
      <c r="K5733" s="836">
        <v>1</v>
      </c>
      <c r="L5733" s="265">
        <v>11</v>
      </c>
      <c r="M5733" s="842">
        <v>90787.81</v>
      </c>
      <c r="N5733" s="275">
        <v>0</v>
      </c>
      <c r="O5733" s="265">
        <v>0</v>
      </c>
      <c r="P5733" s="688">
        <v>0</v>
      </c>
    </row>
    <row r="5734" spans="1:16" s="770" customFormat="1" ht="24">
      <c r="A5734" s="730" t="s">
        <v>18653</v>
      </c>
      <c r="B5734" s="693" t="s">
        <v>7471</v>
      </c>
      <c r="C5734" s="667" t="s">
        <v>73</v>
      </c>
      <c r="D5734" s="581" t="s">
        <v>11438</v>
      </c>
      <c r="E5734" s="478">
        <v>10000</v>
      </c>
      <c r="F5734" s="768" t="s">
        <v>11754</v>
      </c>
      <c r="G5734" s="685" t="s">
        <v>11755</v>
      </c>
      <c r="H5734" s="769" t="s">
        <v>2051</v>
      </c>
      <c r="I5734" s="769" t="s">
        <v>18673</v>
      </c>
      <c r="J5734" s="888" t="s">
        <v>825</v>
      </c>
      <c r="K5734" s="836">
        <v>1</v>
      </c>
      <c r="L5734" s="265">
        <v>10</v>
      </c>
      <c r="M5734" s="842">
        <v>100600</v>
      </c>
      <c r="N5734" s="275">
        <v>1</v>
      </c>
      <c r="O5734" s="265">
        <v>6</v>
      </c>
      <c r="P5734" s="688">
        <v>60000</v>
      </c>
    </row>
    <row r="5735" spans="1:16" s="770" customFormat="1" ht="36">
      <c r="A5735" s="730" t="s">
        <v>18653</v>
      </c>
      <c r="B5735" s="693" t="s">
        <v>7471</v>
      </c>
      <c r="C5735" s="667" t="s">
        <v>73</v>
      </c>
      <c r="D5735" s="767" t="s">
        <v>6500</v>
      </c>
      <c r="E5735" s="478">
        <v>8000</v>
      </c>
      <c r="F5735" s="768">
        <v>70428822</v>
      </c>
      <c r="G5735" s="685" t="s">
        <v>11756</v>
      </c>
      <c r="H5735" s="769" t="s">
        <v>1688</v>
      </c>
      <c r="I5735" s="769" t="s">
        <v>802</v>
      </c>
      <c r="J5735" s="888" t="s">
        <v>18771</v>
      </c>
      <c r="K5735" s="836">
        <v>1</v>
      </c>
      <c r="L5735" s="265">
        <v>11</v>
      </c>
      <c r="M5735" s="842">
        <v>88600</v>
      </c>
      <c r="N5735" s="275">
        <v>1</v>
      </c>
      <c r="O5735" s="265">
        <v>6</v>
      </c>
      <c r="P5735" s="688">
        <v>48000</v>
      </c>
    </row>
    <row r="5736" spans="1:16" s="770" customFormat="1" ht="24">
      <c r="A5736" s="730" t="s">
        <v>18653</v>
      </c>
      <c r="B5736" s="693" t="s">
        <v>7471</v>
      </c>
      <c r="C5736" s="667" t="s">
        <v>73</v>
      </c>
      <c r="D5736" s="581" t="s">
        <v>683</v>
      </c>
      <c r="E5736" s="478">
        <v>12000</v>
      </c>
      <c r="F5736" s="768" t="s">
        <v>11757</v>
      </c>
      <c r="G5736" s="685" t="s">
        <v>11758</v>
      </c>
      <c r="H5736" s="769" t="s">
        <v>2051</v>
      </c>
      <c r="I5736" s="769" t="s">
        <v>802</v>
      </c>
      <c r="J5736" s="888" t="s">
        <v>825</v>
      </c>
      <c r="K5736" s="836">
        <v>1</v>
      </c>
      <c r="L5736" s="265">
        <v>12</v>
      </c>
      <c r="M5736" s="842">
        <v>144600</v>
      </c>
      <c r="N5736" s="275">
        <v>1</v>
      </c>
      <c r="O5736" s="265">
        <v>6</v>
      </c>
      <c r="P5736" s="688">
        <v>72000</v>
      </c>
    </row>
    <row r="5737" spans="1:16" s="770" customFormat="1" ht="24">
      <c r="A5737" s="730" t="s">
        <v>18653</v>
      </c>
      <c r="B5737" s="693" t="s">
        <v>7471</v>
      </c>
      <c r="C5737" s="667" t="s">
        <v>73</v>
      </c>
      <c r="D5737" s="581" t="s">
        <v>11759</v>
      </c>
      <c r="E5737" s="478">
        <v>9900</v>
      </c>
      <c r="F5737" s="768" t="s">
        <v>11760</v>
      </c>
      <c r="G5737" s="685" t="s">
        <v>11761</v>
      </c>
      <c r="H5737" s="769" t="s">
        <v>7198</v>
      </c>
      <c r="I5737" s="769" t="s">
        <v>921</v>
      </c>
      <c r="J5737" s="888" t="s">
        <v>1841</v>
      </c>
      <c r="K5737" s="836">
        <v>1</v>
      </c>
      <c r="L5737" s="265">
        <v>12</v>
      </c>
      <c r="M5737" s="842">
        <v>119400</v>
      </c>
      <c r="N5737" s="275">
        <v>1</v>
      </c>
      <c r="O5737" s="265">
        <v>3</v>
      </c>
      <c r="P5737" s="688">
        <v>29700</v>
      </c>
    </row>
    <row r="5738" spans="1:16" s="770" customFormat="1" ht="24">
      <c r="A5738" s="730" t="s">
        <v>18653</v>
      </c>
      <c r="B5738" s="693" t="s">
        <v>7471</v>
      </c>
      <c r="C5738" s="667" t="s">
        <v>73</v>
      </c>
      <c r="D5738" s="581" t="s">
        <v>11392</v>
      </c>
      <c r="E5738" s="478">
        <v>8000</v>
      </c>
      <c r="F5738" s="768" t="s">
        <v>11762</v>
      </c>
      <c r="G5738" s="685" t="s">
        <v>11763</v>
      </c>
      <c r="H5738" s="769" t="s">
        <v>5617</v>
      </c>
      <c r="I5738" s="769" t="s">
        <v>921</v>
      </c>
      <c r="J5738" s="888" t="s">
        <v>4831</v>
      </c>
      <c r="K5738" s="836">
        <v>1</v>
      </c>
      <c r="L5738" s="265">
        <v>12</v>
      </c>
      <c r="M5738" s="842">
        <v>96600</v>
      </c>
      <c r="N5738" s="275">
        <v>1</v>
      </c>
      <c r="O5738" s="265">
        <v>6</v>
      </c>
      <c r="P5738" s="688">
        <v>48000</v>
      </c>
    </row>
    <row r="5739" spans="1:16" s="770" customFormat="1" ht="24">
      <c r="A5739" s="730" t="s">
        <v>18653</v>
      </c>
      <c r="B5739" s="693" t="s">
        <v>7471</v>
      </c>
      <c r="C5739" s="667" t="s">
        <v>73</v>
      </c>
      <c r="D5739" s="581" t="s">
        <v>11401</v>
      </c>
      <c r="E5739" s="478">
        <v>5000</v>
      </c>
      <c r="F5739" s="768" t="s">
        <v>11764</v>
      </c>
      <c r="G5739" s="685" t="s">
        <v>11765</v>
      </c>
      <c r="H5739" s="769" t="s">
        <v>5617</v>
      </c>
      <c r="I5739" s="769" t="s">
        <v>802</v>
      </c>
      <c r="J5739" s="888" t="s">
        <v>4831</v>
      </c>
      <c r="K5739" s="836">
        <v>1</v>
      </c>
      <c r="L5739" s="265">
        <v>11</v>
      </c>
      <c r="M5739" s="842">
        <v>55600</v>
      </c>
      <c r="N5739" s="275">
        <v>0</v>
      </c>
      <c r="O5739" s="265">
        <v>0</v>
      </c>
      <c r="P5739" s="688">
        <v>0</v>
      </c>
    </row>
    <row r="5740" spans="1:16" s="770" customFormat="1" ht="36">
      <c r="A5740" s="730" t="s">
        <v>18653</v>
      </c>
      <c r="B5740" s="693" t="s">
        <v>7471</v>
      </c>
      <c r="C5740" s="667" t="s">
        <v>73</v>
      </c>
      <c r="D5740" s="581" t="s">
        <v>11766</v>
      </c>
      <c r="E5740" s="478">
        <v>9000</v>
      </c>
      <c r="F5740" s="768" t="s">
        <v>11767</v>
      </c>
      <c r="G5740" s="685" t="s">
        <v>11768</v>
      </c>
      <c r="H5740" s="769" t="s">
        <v>1958</v>
      </c>
      <c r="I5740" s="769" t="s">
        <v>16439</v>
      </c>
      <c r="J5740" s="888" t="s">
        <v>7059</v>
      </c>
      <c r="K5740" s="836">
        <v>1</v>
      </c>
      <c r="L5740" s="265">
        <v>3</v>
      </c>
      <c r="M5740" s="842">
        <v>25528.02</v>
      </c>
      <c r="N5740" s="275">
        <v>0</v>
      </c>
      <c r="O5740" s="265">
        <v>0</v>
      </c>
      <c r="P5740" s="688">
        <v>0</v>
      </c>
    </row>
    <row r="5741" spans="1:16" s="770" customFormat="1" ht="60">
      <c r="A5741" s="730" t="s">
        <v>18653</v>
      </c>
      <c r="B5741" s="693" t="s">
        <v>7471</v>
      </c>
      <c r="C5741" s="667" t="s">
        <v>73</v>
      </c>
      <c r="D5741" s="767" t="s">
        <v>18613</v>
      </c>
      <c r="E5741" s="478">
        <v>8000</v>
      </c>
      <c r="F5741" s="768" t="s">
        <v>11769</v>
      </c>
      <c r="G5741" s="685" t="s">
        <v>11770</v>
      </c>
      <c r="H5741" s="769" t="s">
        <v>18772</v>
      </c>
      <c r="I5741" s="769" t="s">
        <v>802</v>
      </c>
      <c r="J5741" s="888" t="s">
        <v>18773</v>
      </c>
      <c r="K5741" s="836">
        <v>1</v>
      </c>
      <c r="L5741" s="265">
        <v>5</v>
      </c>
      <c r="M5741" s="842">
        <v>50897.1</v>
      </c>
      <c r="N5741" s="275">
        <v>0</v>
      </c>
      <c r="O5741" s="265">
        <v>0</v>
      </c>
      <c r="P5741" s="688">
        <v>0</v>
      </c>
    </row>
    <row r="5742" spans="1:16" s="770" customFormat="1" ht="24">
      <c r="A5742" s="730" t="s">
        <v>18653</v>
      </c>
      <c r="B5742" s="693" t="s">
        <v>7471</v>
      </c>
      <c r="C5742" s="667" t="s">
        <v>73</v>
      </c>
      <c r="D5742" s="581" t="s">
        <v>11392</v>
      </c>
      <c r="E5742" s="478">
        <v>8000</v>
      </c>
      <c r="F5742" s="768">
        <v>41058360</v>
      </c>
      <c r="G5742" s="685" t="s">
        <v>11771</v>
      </c>
      <c r="H5742" s="769" t="s">
        <v>7059</v>
      </c>
      <c r="I5742" s="769" t="s">
        <v>802</v>
      </c>
      <c r="J5742" s="888" t="s">
        <v>7059</v>
      </c>
      <c r="K5742" s="836">
        <v>1</v>
      </c>
      <c r="L5742" s="265">
        <v>2</v>
      </c>
      <c r="M5742" s="842">
        <v>14133.33</v>
      </c>
      <c r="N5742" s="275">
        <v>1</v>
      </c>
      <c r="O5742" s="265">
        <v>3</v>
      </c>
      <c r="P5742" s="688">
        <v>19152.48</v>
      </c>
    </row>
    <row r="5743" spans="1:16" s="770" customFormat="1" ht="24">
      <c r="A5743" s="730" t="s">
        <v>18653</v>
      </c>
      <c r="B5743" s="693" t="s">
        <v>7471</v>
      </c>
      <c r="C5743" s="667" t="s">
        <v>73</v>
      </c>
      <c r="D5743" s="581" t="s">
        <v>11412</v>
      </c>
      <c r="E5743" s="478">
        <v>6000</v>
      </c>
      <c r="F5743" s="768" t="s">
        <v>11772</v>
      </c>
      <c r="G5743" s="685" t="s">
        <v>11773</v>
      </c>
      <c r="H5743" s="769" t="s">
        <v>7059</v>
      </c>
      <c r="I5743" s="769" t="s">
        <v>802</v>
      </c>
      <c r="J5743" s="888" t="s">
        <v>7059</v>
      </c>
      <c r="K5743" s="836">
        <v>1</v>
      </c>
      <c r="L5743" s="265">
        <v>9</v>
      </c>
      <c r="M5743" s="842">
        <v>54600</v>
      </c>
      <c r="N5743" s="275">
        <v>1</v>
      </c>
      <c r="O5743" s="265">
        <v>6</v>
      </c>
      <c r="P5743" s="688">
        <v>36000</v>
      </c>
    </row>
    <row r="5744" spans="1:16" s="770" customFormat="1" ht="24">
      <c r="A5744" s="730" t="s">
        <v>18653</v>
      </c>
      <c r="B5744" s="693" t="s">
        <v>7471</v>
      </c>
      <c r="C5744" s="667" t="s">
        <v>73</v>
      </c>
      <c r="D5744" s="581" t="s">
        <v>11488</v>
      </c>
      <c r="E5744" s="478">
        <v>7000</v>
      </c>
      <c r="F5744" s="768" t="s">
        <v>11774</v>
      </c>
      <c r="G5744" s="685" t="s">
        <v>11775</v>
      </c>
      <c r="H5744" s="769" t="s">
        <v>10047</v>
      </c>
      <c r="I5744" s="769" t="s">
        <v>802</v>
      </c>
      <c r="J5744" s="888" t="s">
        <v>18774</v>
      </c>
      <c r="K5744" s="836">
        <v>1</v>
      </c>
      <c r="L5744" s="265">
        <v>12</v>
      </c>
      <c r="M5744" s="842">
        <v>84600</v>
      </c>
      <c r="N5744" s="275">
        <v>1</v>
      </c>
      <c r="O5744" s="265">
        <v>6</v>
      </c>
      <c r="P5744" s="688">
        <v>42000</v>
      </c>
    </row>
    <row r="5745" spans="1:16" s="770" customFormat="1" ht="24">
      <c r="A5745" s="730" t="s">
        <v>18653</v>
      </c>
      <c r="B5745" s="693" t="s">
        <v>7471</v>
      </c>
      <c r="C5745" s="667" t="s">
        <v>73</v>
      </c>
      <c r="D5745" s="581" t="s">
        <v>11776</v>
      </c>
      <c r="E5745" s="478">
        <v>8000</v>
      </c>
      <c r="F5745" s="768" t="s">
        <v>11777</v>
      </c>
      <c r="G5745" s="685" t="s">
        <v>11778</v>
      </c>
      <c r="H5745" s="769" t="s">
        <v>2051</v>
      </c>
      <c r="I5745" s="769" t="s">
        <v>802</v>
      </c>
      <c r="J5745" s="888" t="s">
        <v>825</v>
      </c>
      <c r="K5745" s="836">
        <v>1</v>
      </c>
      <c r="L5745" s="265">
        <v>12</v>
      </c>
      <c r="M5745" s="842">
        <v>96600</v>
      </c>
      <c r="N5745" s="275">
        <v>1</v>
      </c>
      <c r="O5745" s="265">
        <v>6</v>
      </c>
      <c r="P5745" s="688">
        <v>48000</v>
      </c>
    </row>
    <row r="5746" spans="1:16" s="770" customFormat="1" ht="24">
      <c r="A5746" s="730" t="s">
        <v>18653</v>
      </c>
      <c r="B5746" s="693" t="s">
        <v>7471</v>
      </c>
      <c r="C5746" s="667" t="s">
        <v>73</v>
      </c>
      <c r="D5746" s="581" t="s">
        <v>11392</v>
      </c>
      <c r="E5746" s="478">
        <v>7000</v>
      </c>
      <c r="F5746" s="768" t="s">
        <v>11779</v>
      </c>
      <c r="G5746" s="685" t="s">
        <v>11780</v>
      </c>
      <c r="H5746" s="769" t="s">
        <v>1841</v>
      </c>
      <c r="I5746" s="769" t="s">
        <v>802</v>
      </c>
      <c r="J5746" s="888" t="s">
        <v>1841</v>
      </c>
      <c r="K5746" s="836">
        <v>1</v>
      </c>
      <c r="L5746" s="265">
        <v>12</v>
      </c>
      <c r="M5746" s="842">
        <v>84600</v>
      </c>
      <c r="N5746" s="275">
        <v>1</v>
      </c>
      <c r="O5746" s="265">
        <v>6</v>
      </c>
      <c r="P5746" s="688">
        <v>42000</v>
      </c>
    </row>
    <row r="5747" spans="1:16" s="770" customFormat="1">
      <c r="A5747" s="730" t="s">
        <v>18653</v>
      </c>
      <c r="B5747" s="693" t="s">
        <v>7471</v>
      </c>
      <c r="C5747" s="667" t="s">
        <v>73</v>
      </c>
      <c r="D5747" s="581" t="s">
        <v>11781</v>
      </c>
      <c r="E5747" s="478">
        <v>13000</v>
      </c>
      <c r="F5747" s="768" t="s">
        <v>11782</v>
      </c>
      <c r="G5747" s="685" t="s">
        <v>11783</v>
      </c>
      <c r="H5747" s="769" t="s">
        <v>2051</v>
      </c>
      <c r="I5747" s="769" t="s">
        <v>802</v>
      </c>
      <c r="J5747" s="888" t="s">
        <v>825</v>
      </c>
      <c r="K5747" s="836">
        <v>1</v>
      </c>
      <c r="L5747" s="265">
        <v>12</v>
      </c>
      <c r="M5747" s="842">
        <v>156600</v>
      </c>
      <c r="N5747" s="889">
        <v>1</v>
      </c>
      <c r="O5747" s="265">
        <v>6</v>
      </c>
      <c r="P5747" s="688">
        <v>78000</v>
      </c>
    </row>
    <row r="5748" spans="1:16" s="770" customFormat="1" ht="36">
      <c r="A5748" s="730" t="s">
        <v>18653</v>
      </c>
      <c r="B5748" s="693" t="s">
        <v>7471</v>
      </c>
      <c r="C5748" s="667" t="s">
        <v>73</v>
      </c>
      <c r="D5748" s="581" t="s">
        <v>11392</v>
      </c>
      <c r="E5748" s="478">
        <v>7000</v>
      </c>
      <c r="F5748" s="768">
        <v>10403234</v>
      </c>
      <c r="G5748" s="685" t="s">
        <v>11784</v>
      </c>
      <c r="H5748" s="769" t="s">
        <v>1958</v>
      </c>
      <c r="I5748" s="769" t="s">
        <v>16439</v>
      </c>
      <c r="J5748" s="888" t="s">
        <v>7059</v>
      </c>
      <c r="K5748" s="836">
        <v>1</v>
      </c>
      <c r="L5748" s="265">
        <v>3</v>
      </c>
      <c r="M5748" s="842">
        <v>21200</v>
      </c>
      <c r="N5748" s="889">
        <v>1</v>
      </c>
      <c r="O5748" s="265">
        <v>6</v>
      </c>
      <c r="P5748" s="688">
        <v>42000</v>
      </c>
    </row>
    <row r="5749" spans="1:16" s="770" customFormat="1" ht="36">
      <c r="A5749" s="730" t="s">
        <v>18653</v>
      </c>
      <c r="B5749" s="693" t="s">
        <v>7471</v>
      </c>
      <c r="C5749" s="667" t="s">
        <v>73</v>
      </c>
      <c r="D5749" s="581" t="s">
        <v>11392</v>
      </c>
      <c r="E5749" s="478">
        <v>7500</v>
      </c>
      <c r="F5749" s="768">
        <v>42039747</v>
      </c>
      <c r="G5749" s="685" t="s">
        <v>11785</v>
      </c>
      <c r="H5749" s="769" t="s">
        <v>18775</v>
      </c>
      <c r="I5749" s="769" t="s">
        <v>802</v>
      </c>
      <c r="J5749" s="888" t="s">
        <v>18775</v>
      </c>
      <c r="K5749" s="836">
        <v>1</v>
      </c>
      <c r="L5749" s="265">
        <v>6</v>
      </c>
      <c r="M5749" s="842">
        <v>41550</v>
      </c>
      <c r="N5749" s="889">
        <v>1</v>
      </c>
      <c r="O5749" s="265">
        <v>6</v>
      </c>
      <c r="P5749" s="688">
        <v>45000</v>
      </c>
    </row>
    <row r="5750" spans="1:16" s="770" customFormat="1" ht="24">
      <c r="A5750" s="730" t="s">
        <v>18653</v>
      </c>
      <c r="B5750" s="693" t="s">
        <v>7471</v>
      </c>
      <c r="C5750" s="667" t="s">
        <v>73</v>
      </c>
      <c r="D5750" s="581" t="s">
        <v>7029</v>
      </c>
      <c r="E5750" s="478">
        <v>9000</v>
      </c>
      <c r="F5750" s="768">
        <v>41176046</v>
      </c>
      <c r="G5750" s="685" t="s">
        <v>11786</v>
      </c>
      <c r="H5750" s="769" t="s">
        <v>1688</v>
      </c>
      <c r="I5750" s="769" t="s">
        <v>802</v>
      </c>
      <c r="J5750" s="888" t="s">
        <v>1688</v>
      </c>
      <c r="K5750" s="836">
        <v>1</v>
      </c>
      <c r="L5750" s="265">
        <v>6</v>
      </c>
      <c r="M5750" s="842">
        <v>49800</v>
      </c>
      <c r="N5750" s="889">
        <v>1</v>
      </c>
      <c r="O5750" s="265">
        <v>6</v>
      </c>
      <c r="P5750" s="688">
        <v>54000</v>
      </c>
    </row>
    <row r="5751" spans="1:16" s="770" customFormat="1" ht="31.5" customHeight="1">
      <c r="A5751" s="730" t="s">
        <v>18653</v>
      </c>
      <c r="B5751" s="693" t="s">
        <v>7471</v>
      </c>
      <c r="C5751" s="667" t="s">
        <v>73</v>
      </c>
      <c r="D5751" s="581" t="s">
        <v>1688</v>
      </c>
      <c r="E5751" s="478">
        <v>8000</v>
      </c>
      <c r="F5751" s="768" t="s">
        <v>11787</v>
      </c>
      <c r="G5751" s="685" t="s">
        <v>11788</v>
      </c>
      <c r="H5751" s="769" t="s">
        <v>1688</v>
      </c>
      <c r="I5751" s="769" t="s">
        <v>802</v>
      </c>
      <c r="J5751" s="888" t="s">
        <v>1688</v>
      </c>
      <c r="K5751" s="836">
        <v>1</v>
      </c>
      <c r="L5751" s="265">
        <v>12</v>
      </c>
      <c r="M5751" s="842">
        <v>96600</v>
      </c>
      <c r="N5751" s="889">
        <v>1</v>
      </c>
      <c r="O5751" s="265">
        <v>6</v>
      </c>
      <c r="P5751" s="688">
        <v>48000</v>
      </c>
    </row>
    <row r="5752" spans="1:16" s="770" customFormat="1" ht="31.5" customHeight="1">
      <c r="A5752" s="730" t="s">
        <v>18653</v>
      </c>
      <c r="B5752" s="693" t="s">
        <v>7471</v>
      </c>
      <c r="C5752" s="667" t="s">
        <v>73</v>
      </c>
      <c r="D5752" s="581" t="s">
        <v>11789</v>
      </c>
      <c r="E5752" s="478">
        <v>13000</v>
      </c>
      <c r="F5752" s="768" t="s">
        <v>11790</v>
      </c>
      <c r="G5752" s="685" t="s">
        <v>11791</v>
      </c>
      <c r="H5752" s="769" t="s">
        <v>18776</v>
      </c>
      <c r="I5752" s="769" t="s">
        <v>802</v>
      </c>
      <c r="J5752" s="888" t="s">
        <v>2244</v>
      </c>
      <c r="K5752" s="836">
        <v>1</v>
      </c>
      <c r="L5752" s="265">
        <v>12</v>
      </c>
      <c r="M5752" s="842">
        <v>156600</v>
      </c>
      <c r="N5752" s="889">
        <v>1</v>
      </c>
      <c r="O5752" s="265">
        <v>6</v>
      </c>
      <c r="P5752" s="688">
        <v>78000</v>
      </c>
    </row>
    <row r="5753" spans="1:16" s="770" customFormat="1" ht="31.5" customHeight="1">
      <c r="A5753" s="730" t="s">
        <v>18653</v>
      </c>
      <c r="B5753" s="693" t="s">
        <v>7471</v>
      </c>
      <c r="C5753" s="667" t="s">
        <v>73</v>
      </c>
      <c r="D5753" s="581" t="s">
        <v>4185</v>
      </c>
      <c r="E5753" s="478">
        <v>2500</v>
      </c>
      <c r="F5753" s="768" t="s">
        <v>11792</v>
      </c>
      <c r="G5753" s="685" t="s">
        <v>11793</v>
      </c>
      <c r="H5753" s="769" t="s">
        <v>18767</v>
      </c>
      <c r="I5753" s="769"/>
      <c r="J5753" s="888" t="s">
        <v>18767</v>
      </c>
      <c r="K5753" s="836">
        <v>1</v>
      </c>
      <c r="L5753" s="265">
        <v>1</v>
      </c>
      <c r="M5753" s="842">
        <v>2500</v>
      </c>
      <c r="N5753" s="889">
        <v>0</v>
      </c>
      <c r="O5753" s="265">
        <v>0</v>
      </c>
      <c r="P5753" s="688">
        <v>0</v>
      </c>
    </row>
    <row r="5754" spans="1:16" s="770" customFormat="1" ht="31.5" customHeight="1">
      <c r="A5754" s="730" t="s">
        <v>18653</v>
      </c>
      <c r="B5754" s="693" t="s">
        <v>7471</v>
      </c>
      <c r="C5754" s="667" t="s">
        <v>73</v>
      </c>
      <c r="D5754" s="581" t="s">
        <v>11392</v>
      </c>
      <c r="E5754" s="478">
        <v>8000</v>
      </c>
      <c r="F5754" s="768" t="s">
        <v>11794</v>
      </c>
      <c r="G5754" s="685" t="s">
        <v>11795</v>
      </c>
      <c r="H5754" s="769" t="s">
        <v>9714</v>
      </c>
      <c r="I5754" s="769" t="s">
        <v>802</v>
      </c>
      <c r="J5754" s="888" t="s">
        <v>18777</v>
      </c>
      <c r="K5754" s="836">
        <v>1</v>
      </c>
      <c r="L5754" s="265">
        <v>12</v>
      </c>
      <c r="M5754" s="842">
        <v>96600</v>
      </c>
      <c r="N5754" s="889">
        <v>1</v>
      </c>
      <c r="O5754" s="265">
        <v>1</v>
      </c>
      <c r="P5754" s="688">
        <v>12488</v>
      </c>
    </row>
    <row r="5755" spans="1:16" s="770" customFormat="1" ht="31.5" customHeight="1">
      <c r="A5755" s="730" t="s">
        <v>18653</v>
      </c>
      <c r="B5755" s="693" t="s">
        <v>7471</v>
      </c>
      <c r="C5755" s="667" t="s">
        <v>73</v>
      </c>
      <c r="D5755" s="581" t="s">
        <v>4114</v>
      </c>
      <c r="E5755" s="478">
        <v>3500</v>
      </c>
      <c r="F5755" s="768" t="s">
        <v>11796</v>
      </c>
      <c r="G5755" s="685" t="s">
        <v>11797</v>
      </c>
      <c r="H5755" s="769" t="s">
        <v>18778</v>
      </c>
      <c r="I5755" s="769" t="s">
        <v>802</v>
      </c>
      <c r="J5755" s="888" t="s">
        <v>18779</v>
      </c>
      <c r="K5755" s="836">
        <v>1</v>
      </c>
      <c r="L5755" s="265">
        <v>11</v>
      </c>
      <c r="M5755" s="842">
        <v>39100</v>
      </c>
      <c r="N5755" s="889">
        <v>1</v>
      </c>
      <c r="O5755" s="265">
        <v>5</v>
      </c>
      <c r="P5755" s="688">
        <v>21000</v>
      </c>
    </row>
    <row r="5756" spans="1:16" s="770" customFormat="1" ht="31.5" customHeight="1">
      <c r="A5756" s="730" t="s">
        <v>18653</v>
      </c>
      <c r="B5756" s="693" t="s">
        <v>7471</v>
      </c>
      <c r="C5756" s="667" t="s">
        <v>73</v>
      </c>
      <c r="D5756" s="767" t="s">
        <v>6775</v>
      </c>
      <c r="E5756" s="478">
        <v>9000</v>
      </c>
      <c r="F5756" s="768" t="s">
        <v>11798</v>
      </c>
      <c r="G5756" s="685" t="s">
        <v>11799</v>
      </c>
      <c r="H5756" s="769" t="s">
        <v>9714</v>
      </c>
      <c r="I5756" s="769" t="s">
        <v>802</v>
      </c>
      <c r="J5756" s="888" t="s">
        <v>18777</v>
      </c>
      <c r="K5756" s="836">
        <v>1</v>
      </c>
      <c r="L5756" s="265">
        <v>1</v>
      </c>
      <c r="M5756" s="842">
        <v>9917.0300000000007</v>
      </c>
      <c r="N5756" s="889">
        <v>0</v>
      </c>
      <c r="O5756" s="265">
        <v>0</v>
      </c>
      <c r="P5756" s="688">
        <v>0</v>
      </c>
    </row>
    <row r="5757" spans="1:16" s="770" customFormat="1" ht="36">
      <c r="A5757" s="730" t="s">
        <v>18653</v>
      </c>
      <c r="B5757" s="693" t="s">
        <v>7471</v>
      </c>
      <c r="C5757" s="667" t="s">
        <v>73</v>
      </c>
      <c r="D5757" s="581" t="s">
        <v>11800</v>
      </c>
      <c r="E5757" s="478">
        <v>10000</v>
      </c>
      <c r="F5757" s="768" t="s">
        <v>11801</v>
      </c>
      <c r="G5757" s="685" t="s">
        <v>11802</v>
      </c>
      <c r="H5757" s="769" t="s">
        <v>2002</v>
      </c>
      <c r="I5757" s="769" t="s">
        <v>802</v>
      </c>
      <c r="J5757" s="888" t="s">
        <v>18780</v>
      </c>
      <c r="K5757" s="836">
        <v>1</v>
      </c>
      <c r="L5757" s="265">
        <v>12</v>
      </c>
      <c r="M5757" s="842">
        <v>120600</v>
      </c>
      <c r="N5757" s="889">
        <v>1</v>
      </c>
      <c r="O5757" s="265">
        <v>6</v>
      </c>
      <c r="P5757" s="688">
        <v>60000</v>
      </c>
    </row>
    <row r="5758" spans="1:16" s="770" customFormat="1" ht="106.5" customHeight="1">
      <c r="A5758" s="730" t="s">
        <v>18653</v>
      </c>
      <c r="B5758" s="693" t="s">
        <v>7471</v>
      </c>
      <c r="C5758" s="667" t="s">
        <v>73</v>
      </c>
      <c r="D5758" s="581" t="s">
        <v>11392</v>
      </c>
      <c r="E5758" s="478">
        <v>8000</v>
      </c>
      <c r="F5758" s="768">
        <v>44315533</v>
      </c>
      <c r="G5758" s="685" t="s">
        <v>11803</v>
      </c>
      <c r="H5758" s="769" t="s">
        <v>5617</v>
      </c>
      <c r="I5758" s="769" t="s">
        <v>921</v>
      </c>
      <c r="J5758" s="888" t="s">
        <v>18781</v>
      </c>
      <c r="K5758" s="836">
        <v>1</v>
      </c>
      <c r="L5758" s="265">
        <v>0</v>
      </c>
      <c r="M5758" s="842">
        <v>0</v>
      </c>
      <c r="N5758" s="889">
        <v>1</v>
      </c>
      <c r="O5758" s="265">
        <v>6</v>
      </c>
      <c r="P5758" s="688">
        <v>48000</v>
      </c>
    </row>
    <row r="5759" spans="1:16" s="770" customFormat="1" ht="24">
      <c r="A5759" s="730" t="s">
        <v>18653</v>
      </c>
      <c r="B5759" s="693" t="s">
        <v>7471</v>
      </c>
      <c r="C5759" s="667" t="s">
        <v>73</v>
      </c>
      <c r="D5759" s="581" t="s">
        <v>11804</v>
      </c>
      <c r="E5759" s="478">
        <v>15600</v>
      </c>
      <c r="F5759" s="768" t="s">
        <v>11805</v>
      </c>
      <c r="G5759" s="685" t="s">
        <v>11806</v>
      </c>
      <c r="H5759" s="769" t="s">
        <v>2051</v>
      </c>
      <c r="I5759" s="769" t="s">
        <v>802</v>
      </c>
      <c r="J5759" s="888" t="s">
        <v>825</v>
      </c>
      <c r="K5759" s="836">
        <v>1</v>
      </c>
      <c r="L5759" s="265">
        <v>12</v>
      </c>
      <c r="M5759" s="842">
        <v>187800</v>
      </c>
      <c r="N5759" s="889">
        <v>1</v>
      </c>
      <c r="O5759" s="265">
        <v>6</v>
      </c>
      <c r="P5759" s="688">
        <v>93600</v>
      </c>
    </row>
    <row r="5760" spans="1:16" s="770" customFormat="1" ht="24">
      <c r="A5760" s="730" t="s">
        <v>18653</v>
      </c>
      <c r="B5760" s="693" t="s">
        <v>7471</v>
      </c>
      <c r="C5760" s="667" t="s">
        <v>73</v>
      </c>
      <c r="D5760" s="767" t="s">
        <v>18614</v>
      </c>
      <c r="E5760" s="478">
        <v>4500</v>
      </c>
      <c r="F5760" s="768" t="s">
        <v>11807</v>
      </c>
      <c r="G5760" s="685" t="s">
        <v>11808</v>
      </c>
      <c r="H5760" s="769" t="s">
        <v>8671</v>
      </c>
      <c r="I5760" s="769" t="s">
        <v>802</v>
      </c>
      <c r="J5760" s="888" t="s">
        <v>812</v>
      </c>
      <c r="K5760" s="836">
        <v>1</v>
      </c>
      <c r="L5760" s="265">
        <v>1</v>
      </c>
      <c r="M5760" s="842">
        <v>7850</v>
      </c>
      <c r="N5760" s="889">
        <v>0</v>
      </c>
      <c r="O5760" s="265">
        <v>0</v>
      </c>
      <c r="P5760" s="688">
        <v>0</v>
      </c>
    </row>
    <row r="5761" spans="1:16" s="770" customFormat="1" ht="24">
      <c r="A5761" s="730" t="s">
        <v>18653</v>
      </c>
      <c r="B5761" s="693" t="s">
        <v>7471</v>
      </c>
      <c r="C5761" s="667" t="s">
        <v>73</v>
      </c>
      <c r="D5761" s="581" t="s">
        <v>11412</v>
      </c>
      <c r="E5761" s="478">
        <v>6000</v>
      </c>
      <c r="F5761" s="768" t="s">
        <v>11809</v>
      </c>
      <c r="G5761" s="685" t="s">
        <v>11810</v>
      </c>
      <c r="H5761" s="769" t="s">
        <v>9007</v>
      </c>
      <c r="I5761" s="769" t="s">
        <v>802</v>
      </c>
      <c r="J5761" s="888" t="s">
        <v>5411</v>
      </c>
      <c r="K5761" s="836">
        <v>1</v>
      </c>
      <c r="L5761" s="265">
        <v>12</v>
      </c>
      <c r="M5761" s="842">
        <v>72600</v>
      </c>
      <c r="N5761" s="889">
        <v>1</v>
      </c>
      <c r="O5761" s="265">
        <v>6</v>
      </c>
      <c r="P5761" s="688">
        <v>36000</v>
      </c>
    </row>
    <row r="5762" spans="1:16" s="770" customFormat="1" ht="36">
      <c r="A5762" s="730" t="s">
        <v>18653</v>
      </c>
      <c r="B5762" s="693" t="s">
        <v>7471</v>
      </c>
      <c r="C5762" s="667" t="s">
        <v>73</v>
      </c>
      <c r="D5762" s="581" t="s">
        <v>11811</v>
      </c>
      <c r="E5762" s="478">
        <v>8000</v>
      </c>
      <c r="F5762" s="768" t="s">
        <v>11812</v>
      </c>
      <c r="G5762" s="685" t="s">
        <v>11813</v>
      </c>
      <c r="H5762" s="769" t="s">
        <v>8671</v>
      </c>
      <c r="I5762" s="769" t="s">
        <v>802</v>
      </c>
      <c r="J5762" s="888" t="s">
        <v>812</v>
      </c>
      <c r="K5762" s="836">
        <v>1</v>
      </c>
      <c r="L5762" s="265">
        <v>9</v>
      </c>
      <c r="M5762" s="842">
        <v>76966.69</v>
      </c>
      <c r="N5762" s="889">
        <v>0</v>
      </c>
      <c r="O5762" s="265">
        <v>0</v>
      </c>
      <c r="P5762" s="688">
        <v>0</v>
      </c>
    </row>
    <row r="5763" spans="1:16" s="770" customFormat="1" ht="36">
      <c r="A5763" s="730" t="s">
        <v>18653</v>
      </c>
      <c r="B5763" s="693" t="s">
        <v>7471</v>
      </c>
      <c r="C5763" s="667" t="s">
        <v>73</v>
      </c>
      <c r="D5763" s="581" t="s">
        <v>11392</v>
      </c>
      <c r="E5763" s="478">
        <v>8000</v>
      </c>
      <c r="F5763" s="768">
        <v>41687093</v>
      </c>
      <c r="G5763" s="685" t="s">
        <v>11552</v>
      </c>
      <c r="H5763" s="769" t="s">
        <v>812</v>
      </c>
      <c r="I5763" s="769" t="s">
        <v>802</v>
      </c>
      <c r="J5763" s="888" t="s">
        <v>812</v>
      </c>
      <c r="K5763" s="836">
        <v>1</v>
      </c>
      <c r="L5763" s="265">
        <v>4</v>
      </c>
      <c r="M5763" s="842">
        <v>31666.67</v>
      </c>
      <c r="N5763" s="889">
        <v>1</v>
      </c>
      <c r="O5763" s="265">
        <v>6</v>
      </c>
      <c r="P5763" s="688">
        <v>48000</v>
      </c>
    </row>
    <row r="5764" spans="1:16" s="770" customFormat="1" ht="24">
      <c r="A5764" s="730" t="s">
        <v>18653</v>
      </c>
      <c r="B5764" s="693" t="s">
        <v>7471</v>
      </c>
      <c r="C5764" s="667" t="s">
        <v>73</v>
      </c>
      <c r="D5764" s="581" t="s">
        <v>11392</v>
      </c>
      <c r="E5764" s="478">
        <v>7000</v>
      </c>
      <c r="F5764" s="768" t="s">
        <v>11814</v>
      </c>
      <c r="G5764" s="685" t="s">
        <v>11815</v>
      </c>
      <c r="H5764" s="769" t="s">
        <v>2002</v>
      </c>
      <c r="I5764" s="769" t="s">
        <v>802</v>
      </c>
      <c r="J5764" s="888" t="s">
        <v>2002</v>
      </c>
      <c r="K5764" s="836">
        <v>1</v>
      </c>
      <c r="L5764" s="265">
        <v>12</v>
      </c>
      <c r="M5764" s="842">
        <v>84600</v>
      </c>
      <c r="N5764" s="889">
        <v>1</v>
      </c>
      <c r="O5764" s="265">
        <v>3</v>
      </c>
      <c r="P5764" s="688">
        <v>24350</v>
      </c>
    </row>
    <row r="5765" spans="1:16" s="770" customFormat="1" ht="24">
      <c r="A5765" s="730" t="s">
        <v>18653</v>
      </c>
      <c r="B5765" s="693" t="s">
        <v>7471</v>
      </c>
      <c r="C5765" s="667" t="s">
        <v>73</v>
      </c>
      <c r="D5765" s="581" t="s">
        <v>11816</v>
      </c>
      <c r="E5765" s="478">
        <v>9000</v>
      </c>
      <c r="F5765" s="768" t="s">
        <v>11817</v>
      </c>
      <c r="G5765" s="685" t="s">
        <v>11818</v>
      </c>
      <c r="H5765" s="769" t="s">
        <v>1841</v>
      </c>
      <c r="I5765" s="769" t="s">
        <v>802</v>
      </c>
      <c r="J5765" s="888" t="s">
        <v>1841</v>
      </c>
      <c r="K5765" s="836">
        <v>1</v>
      </c>
      <c r="L5765" s="265">
        <v>7</v>
      </c>
      <c r="M5765" s="842">
        <v>63600</v>
      </c>
      <c r="N5765" s="889">
        <v>1</v>
      </c>
      <c r="O5765" s="265">
        <v>6</v>
      </c>
      <c r="P5765" s="688">
        <v>54000</v>
      </c>
    </row>
    <row r="5766" spans="1:16" s="770" customFormat="1" ht="24">
      <c r="A5766" s="730" t="s">
        <v>18653</v>
      </c>
      <c r="B5766" s="693" t="s">
        <v>7471</v>
      </c>
      <c r="C5766" s="667" t="s">
        <v>73</v>
      </c>
      <c r="D5766" s="581" t="s">
        <v>11819</v>
      </c>
      <c r="E5766" s="478">
        <v>8000</v>
      </c>
      <c r="F5766" s="768">
        <v>40193464</v>
      </c>
      <c r="G5766" s="685" t="s">
        <v>11820</v>
      </c>
      <c r="H5766" s="769" t="s">
        <v>9714</v>
      </c>
      <c r="I5766" s="769" t="s">
        <v>802</v>
      </c>
      <c r="J5766" s="888" t="s">
        <v>18777</v>
      </c>
      <c r="K5766" s="836">
        <v>1</v>
      </c>
      <c r="L5766" s="265">
        <v>2</v>
      </c>
      <c r="M5766" s="842">
        <v>15200</v>
      </c>
      <c r="N5766" s="889">
        <v>1</v>
      </c>
      <c r="O5766" s="265">
        <v>6</v>
      </c>
      <c r="P5766" s="688">
        <v>48000</v>
      </c>
    </row>
    <row r="5767" spans="1:16" s="770" customFormat="1" ht="24">
      <c r="A5767" s="730" t="s">
        <v>18653</v>
      </c>
      <c r="B5767" s="693" t="s">
        <v>7471</v>
      </c>
      <c r="C5767" s="667" t="s">
        <v>73</v>
      </c>
      <c r="D5767" s="581" t="s">
        <v>11821</v>
      </c>
      <c r="E5767" s="478">
        <v>3500</v>
      </c>
      <c r="F5767" s="768" t="s">
        <v>11822</v>
      </c>
      <c r="G5767" s="685" t="s">
        <v>11823</v>
      </c>
      <c r="H5767" s="769" t="s">
        <v>8671</v>
      </c>
      <c r="I5767" s="769" t="s">
        <v>802</v>
      </c>
      <c r="J5767" s="888" t="s">
        <v>812</v>
      </c>
      <c r="K5767" s="836">
        <v>1</v>
      </c>
      <c r="L5767" s="265">
        <v>12</v>
      </c>
      <c r="M5767" s="842">
        <v>42600</v>
      </c>
      <c r="N5767" s="889">
        <v>1</v>
      </c>
      <c r="O5767" s="265">
        <v>6</v>
      </c>
      <c r="P5767" s="688">
        <v>21000</v>
      </c>
    </row>
    <row r="5768" spans="1:16" s="770" customFormat="1" ht="36">
      <c r="A5768" s="730" t="s">
        <v>18653</v>
      </c>
      <c r="B5768" s="693" t="s">
        <v>7471</v>
      </c>
      <c r="C5768" s="667" t="s">
        <v>73</v>
      </c>
      <c r="D5768" s="581" t="s">
        <v>11781</v>
      </c>
      <c r="E5768" s="478">
        <v>10000</v>
      </c>
      <c r="F5768" s="768" t="s">
        <v>11824</v>
      </c>
      <c r="G5768" s="685" t="s">
        <v>11825</v>
      </c>
      <c r="H5768" s="769" t="s">
        <v>1958</v>
      </c>
      <c r="I5768" s="769" t="s">
        <v>16439</v>
      </c>
      <c r="J5768" s="888" t="s">
        <v>7059</v>
      </c>
      <c r="K5768" s="836">
        <v>1</v>
      </c>
      <c r="L5768" s="265">
        <v>12</v>
      </c>
      <c r="M5768" s="842">
        <v>120600</v>
      </c>
      <c r="N5768" s="889">
        <v>1</v>
      </c>
      <c r="O5768" s="265">
        <v>6</v>
      </c>
      <c r="P5768" s="688">
        <v>60000</v>
      </c>
    </row>
    <row r="5769" spans="1:16" s="770" customFormat="1" ht="36">
      <c r="A5769" s="730" t="s">
        <v>18653</v>
      </c>
      <c r="B5769" s="693" t="s">
        <v>7471</v>
      </c>
      <c r="C5769" s="667" t="s">
        <v>73</v>
      </c>
      <c r="D5769" s="581" t="s">
        <v>4114</v>
      </c>
      <c r="E5769" s="478">
        <v>3500</v>
      </c>
      <c r="F5769" s="768">
        <v>9797065</v>
      </c>
      <c r="G5769" s="685" t="s">
        <v>11826</v>
      </c>
      <c r="H5769" s="769" t="s">
        <v>3913</v>
      </c>
      <c r="I5769" s="769"/>
      <c r="J5769" s="888" t="s">
        <v>4808</v>
      </c>
      <c r="K5769" s="836">
        <v>1</v>
      </c>
      <c r="L5769" s="265">
        <v>5</v>
      </c>
      <c r="M5769" s="842">
        <v>17800</v>
      </c>
      <c r="N5769" s="889">
        <v>1</v>
      </c>
      <c r="O5769" s="265">
        <v>6</v>
      </c>
      <c r="P5769" s="688">
        <v>21000</v>
      </c>
    </row>
    <row r="5770" spans="1:16" s="770" customFormat="1" ht="24">
      <c r="A5770" s="730" t="s">
        <v>18653</v>
      </c>
      <c r="B5770" s="693" t="s">
        <v>7471</v>
      </c>
      <c r="C5770" s="667" t="s">
        <v>73</v>
      </c>
      <c r="D5770" s="767" t="s">
        <v>17830</v>
      </c>
      <c r="E5770" s="478">
        <v>3500</v>
      </c>
      <c r="F5770" s="768">
        <v>41897941</v>
      </c>
      <c r="G5770" s="685" t="s">
        <v>11827</v>
      </c>
      <c r="H5770" s="769" t="s">
        <v>2816</v>
      </c>
      <c r="I5770" s="769"/>
      <c r="J5770" s="888" t="s">
        <v>2938</v>
      </c>
      <c r="K5770" s="836">
        <v>1</v>
      </c>
      <c r="L5770" s="265">
        <v>12</v>
      </c>
      <c r="M5770" s="842">
        <v>42600</v>
      </c>
      <c r="N5770" s="889">
        <v>1</v>
      </c>
      <c r="O5770" s="265">
        <v>6</v>
      </c>
      <c r="P5770" s="688">
        <v>21000</v>
      </c>
    </row>
    <row r="5771" spans="1:16" s="770" customFormat="1" ht="24">
      <c r="A5771" s="730" t="s">
        <v>18653</v>
      </c>
      <c r="B5771" s="693" t="s">
        <v>7471</v>
      </c>
      <c r="C5771" s="667" t="s">
        <v>73</v>
      </c>
      <c r="D5771" s="767" t="s">
        <v>11392</v>
      </c>
      <c r="E5771" s="478">
        <v>9000</v>
      </c>
      <c r="F5771" s="768" t="s">
        <v>11828</v>
      </c>
      <c r="G5771" s="685" t="s">
        <v>11829</v>
      </c>
      <c r="H5771" s="769" t="s">
        <v>4235</v>
      </c>
      <c r="I5771" s="769" t="s">
        <v>802</v>
      </c>
      <c r="J5771" s="888" t="s">
        <v>4235</v>
      </c>
      <c r="K5771" s="836">
        <v>1</v>
      </c>
      <c r="L5771" s="265">
        <v>12</v>
      </c>
      <c r="M5771" s="842">
        <v>108600</v>
      </c>
      <c r="N5771" s="889">
        <v>1</v>
      </c>
      <c r="O5771" s="265">
        <v>1</v>
      </c>
      <c r="P5771" s="688">
        <v>19800</v>
      </c>
    </row>
    <row r="5772" spans="1:16" s="770" customFormat="1" ht="24">
      <c r="A5772" s="730" t="s">
        <v>18653</v>
      </c>
      <c r="B5772" s="693" t="s">
        <v>7471</v>
      </c>
      <c r="C5772" s="667" t="s">
        <v>73</v>
      </c>
      <c r="D5772" s="767" t="s">
        <v>18615</v>
      </c>
      <c r="E5772" s="478">
        <v>10000</v>
      </c>
      <c r="F5772" s="768">
        <v>15750619</v>
      </c>
      <c r="G5772" s="685" t="s">
        <v>11830</v>
      </c>
      <c r="H5772" s="769" t="s">
        <v>7059</v>
      </c>
      <c r="I5772" s="769" t="s">
        <v>802</v>
      </c>
      <c r="J5772" s="888" t="s">
        <v>7059</v>
      </c>
      <c r="K5772" s="836">
        <v>1</v>
      </c>
      <c r="L5772" s="265">
        <v>9</v>
      </c>
      <c r="M5772" s="842">
        <v>90600</v>
      </c>
      <c r="N5772" s="889">
        <v>1</v>
      </c>
      <c r="O5772" s="265">
        <v>6</v>
      </c>
      <c r="P5772" s="688">
        <v>60000</v>
      </c>
    </row>
    <row r="5773" spans="1:16" s="770" customFormat="1" ht="36">
      <c r="A5773" s="730" t="s">
        <v>18653</v>
      </c>
      <c r="B5773" s="693" t="s">
        <v>7471</v>
      </c>
      <c r="C5773" s="667" t="s">
        <v>73</v>
      </c>
      <c r="D5773" s="767" t="s">
        <v>11392</v>
      </c>
      <c r="E5773" s="478">
        <v>9000</v>
      </c>
      <c r="F5773" s="768">
        <v>7635482</v>
      </c>
      <c r="G5773" s="685" t="s">
        <v>11831</v>
      </c>
      <c r="H5773" s="769" t="s">
        <v>4520</v>
      </c>
      <c r="I5773" s="769" t="s">
        <v>921</v>
      </c>
      <c r="J5773" s="888" t="s">
        <v>18782</v>
      </c>
      <c r="K5773" s="836">
        <v>1</v>
      </c>
      <c r="L5773" s="265">
        <v>7</v>
      </c>
      <c r="M5773" s="842">
        <v>54300</v>
      </c>
      <c r="N5773" s="889">
        <v>1</v>
      </c>
      <c r="O5773" s="265">
        <v>6</v>
      </c>
      <c r="P5773" s="688">
        <v>54000</v>
      </c>
    </row>
    <row r="5774" spans="1:16" s="770" customFormat="1" ht="24">
      <c r="A5774" s="730" t="s">
        <v>18653</v>
      </c>
      <c r="B5774" s="693" t="s">
        <v>7471</v>
      </c>
      <c r="C5774" s="667" t="s">
        <v>73</v>
      </c>
      <c r="D5774" s="767" t="s">
        <v>18380</v>
      </c>
      <c r="E5774" s="478">
        <v>9000</v>
      </c>
      <c r="F5774" s="768">
        <v>42786294</v>
      </c>
      <c r="G5774" s="685" t="s">
        <v>11832</v>
      </c>
      <c r="H5774" s="769" t="s">
        <v>825</v>
      </c>
      <c r="I5774" s="769" t="s">
        <v>802</v>
      </c>
      <c r="J5774" s="888" t="s">
        <v>825</v>
      </c>
      <c r="K5774" s="836">
        <v>1</v>
      </c>
      <c r="L5774" s="265">
        <v>8</v>
      </c>
      <c r="M5774" s="842">
        <v>72600</v>
      </c>
      <c r="N5774" s="889">
        <v>1</v>
      </c>
      <c r="O5774" s="265">
        <v>6</v>
      </c>
      <c r="P5774" s="688">
        <v>54000</v>
      </c>
    </row>
    <row r="5775" spans="1:16" s="770" customFormat="1" ht="24">
      <c r="A5775" s="730" t="s">
        <v>18653</v>
      </c>
      <c r="B5775" s="693" t="s">
        <v>7471</v>
      </c>
      <c r="C5775" s="667" t="s">
        <v>73</v>
      </c>
      <c r="D5775" s="767" t="s">
        <v>11392</v>
      </c>
      <c r="E5775" s="478">
        <v>4500</v>
      </c>
      <c r="F5775" s="768" t="s">
        <v>11833</v>
      </c>
      <c r="G5775" s="685" t="s">
        <v>11834</v>
      </c>
      <c r="H5775" s="769" t="s">
        <v>18767</v>
      </c>
      <c r="I5775" s="769"/>
      <c r="J5775" s="888" t="s">
        <v>18767</v>
      </c>
      <c r="K5775" s="836">
        <v>1</v>
      </c>
      <c r="L5775" s="265">
        <v>12</v>
      </c>
      <c r="M5775" s="842">
        <v>54600</v>
      </c>
      <c r="N5775" s="889">
        <v>1</v>
      </c>
      <c r="O5775" s="265">
        <v>6</v>
      </c>
      <c r="P5775" s="688">
        <v>27000</v>
      </c>
    </row>
    <row r="5776" spans="1:16" s="770" customFormat="1" ht="24">
      <c r="A5776" s="730" t="s">
        <v>18653</v>
      </c>
      <c r="B5776" s="693" t="s">
        <v>7471</v>
      </c>
      <c r="C5776" s="667" t="s">
        <v>73</v>
      </c>
      <c r="D5776" s="767" t="s">
        <v>11835</v>
      </c>
      <c r="E5776" s="478">
        <v>8000</v>
      </c>
      <c r="F5776" s="768" t="s">
        <v>11836</v>
      </c>
      <c r="G5776" s="685" t="s">
        <v>11837</v>
      </c>
      <c r="H5776" s="769" t="s">
        <v>9714</v>
      </c>
      <c r="I5776" s="769" t="s">
        <v>802</v>
      </c>
      <c r="J5776" s="888" t="s">
        <v>2244</v>
      </c>
      <c r="K5776" s="836">
        <v>1</v>
      </c>
      <c r="L5776" s="265">
        <v>12</v>
      </c>
      <c r="M5776" s="842">
        <v>96600</v>
      </c>
      <c r="N5776" s="889">
        <v>1</v>
      </c>
      <c r="O5776" s="265">
        <v>6</v>
      </c>
      <c r="P5776" s="688">
        <v>48000</v>
      </c>
    </row>
    <row r="5777" spans="1:16" s="770" customFormat="1" ht="24">
      <c r="A5777" s="730" t="s">
        <v>18653</v>
      </c>
      <c r="B5777" s="693" t="s">
        <v>7471</v>
      </c>
      <c r="C5777" s="667" t="s">
        <v>73</v>
      </c>
      <c r="D5777" s="767" t="s">
        <v>11438</v>
      </c>
      <c r="E5777" s="478">
        <v>9000</v>
      </c>
      <c r="F5777" s="768" t="s">
        <v>11838</v>
      </c>
      <c r="G5777" s="685" t="s">
        <v>11839</v>
      </c>
      <c r="H5777" s="769" t="s">
        <v>9714</v>
      </c>
      <c r="I5777" s="769" t="s">
        <v>802</v>
      </c>
      <c r="J5777" s="888" t="s">
        <v>2244</v>
      </c>
      <c r="K5777" s="836">
        <v>1</v>
      </c>
      <c r="L5777" s="265">
        <v>12</v>
      </c>
      <c r="M5777" s="842">
        <v>108600</v>
      </c>
      <c r="N5777" s="889">
        <v>1</v>
      </c>
      <c r="O5777" s="265">
        <v>6</v>
      </c>
      <c r="P5777" s="688">
        <v>54000</v>
      </c>
    </row>
    <row r="5778" spans="1:16" s="770" customFormat="1" ht="41.25" customHeight="1">
      <c r="A5778" s="730" t="s">
        <v>18653</v>
      </c>
      <c r="B5778" s="693" t="s">
        <v>7471</v>
      </c>
      <c r="C5778" s="667" t="s">
        <v>73</v>
      </c>
      <c r="D5778" s="767" t="s">
        <v>11840</v>
      </c>
      <c r="E5778" s="478">
        <v>8000</v>
      </c>
      <c r="F5778" s="768" t="s">
        <v>11841</v>
      </c>
      <c r="G5778" s="685" t="s">
        <v>11842</v>
      </c>
      <c r="H5778" s="769" t="s">
        <v>888</v>
      </c>
      <c r="I5778" s="769" t="s">
        <v>802</v>
      </c>
      <c r="J5778" s="888" t="s">
        <v>4712</v>
      </c>
      <c r="K5778" s="836">
        <v>1</v>
      </c>
      <c r="L5778" s="265">
        <v>12</v>
      </c>
      <c r="M5778" s="842">
        <v>96600</v>
      </c>
      <c r="N5778" s="889">
        <v>1</v>
      </c>
      <c r="O5778" s="265">
        <v>3</v>
      </c>
      <c r="P5778" s="688">
        <v>16375</v>
      </c>
    </row>
    <row r="5779" spans="1:16" s="770" customFormat="1" ht="41.25" customHeight="1">
      <c r="A5779" s="730" t="s">
        <v>18653</v>
      </c>
      <c r="B5779" s="693" t="s">
        <v>7471</v>
      </c>
      <c r="C5779" s="667" t="s">
        <v>73</v>
      </c>
      <c r="D5779" s="767" t="s">
        <v>11843</v>
      </c>
      <c r="E5779" s="478">
        <v>7000</v>
      </c>
      <c r="F5779" s="768" t="s">
        <v>11844</v>
      </c>
      <c r="G5779" s="685" t="s">
        <v>11845</v>
      </c>
      <c r="H5779" s="769" t="s">
        <v>18768</v>
      </c>
      <c r="I5779" s="769" t="s">
        <v>802</v>
      </c>
      <c r="J5779" s="888" t="s">
        <v>18769</v>
      </c>
      <c r="K5779" s="836">
        <v>1</v>
      </c>
      <c r="L5779" s="265">
        <v>6</v>
      </c>
      <c r="M5779" s="842">
        <v>47597.120000000003</v>
      </c>
      <c r="N5779" s="889">
        <v>0</v>
      </c>
      <c r="O5779" s="265">
        <v>0</v>
      </c>
      <c r="P5779" s="688">
        <v>0</v>
      </c>
    </row>
    <row r="5780" spans="1:16" s="770" customFormat="1" ht="41.25" customHeight="1">
      <c r="A5780" s="730" t="s">
        <v>18653</v>
      </c>
      <c r="B5780" s="693" t="s">
        <v>7471</v>
      </c>
      <c r="C5780" s="667" t="s">
        <v>73</v>
      </c>
      <c r="D5780" s="767" t="s">
        <v>11499</v>
      </c>
      <c r="E5780" s="478">
        <v>8000</v>
      </c>
      <c r="F5780" s="768" t="s">
        <v>11846</v>
      </c>
      <c r="G5780" s="685" t="s">
        <v>11847</v>
      </c>
      <c r="H5780" s="769" t="s">
        <v>16563</v>
      </c>
      <c r="I5780" s="769" t="s">
        <v>802</v>
      </c>
      <c r="J5780" s="888" t="s">
        <v>16563</v>
      </c>
      <c r="K5780" s="836">
        <v>1</v>
      </c>
      <c r="L5780" s="265">
        <v>12</v>
      </c>
      <c r="M5780" s="842">
        <v>96600</v>
      </c>
      <c r="N5780" s="889">
        <v>1</v>
      </c>
      <c r="O5780" s="265">
        <v>6</v>
      </c>
      <c r="P5780" s="688">
        <v>48000</v>
      </c>
    </row>
    <row r="5781" spans="1:16" s="770" customFormat="1" ht="30.75" customHeight="1">
      <c r="A5781" s="730" t="s">
        <v>18653</v>
      </c>
      <c r="B5781" s="693" t="s">
        <v>7471</v>
      </c>
      <c r="C5781" s="667" t="s">
        <v>73</v>
      </c>
      <c r="D5781" s="767" t="s">
        <v>11412</v>
      </c>
      <c r="E5781" s="478">
        <v>5000</v>
      </c>
      <c r="F5781" s="768">
        <v>7718946</v>
      </c>
      <c r="G5781" s="685" t="s">
        <v>11848</v>
      </c>
      <c r="H5781" s="769" t="s">
        <v>5666</v>
      </c>
      <c r="I5781" s="769"/>
      <c r="J5781" s="888" t="s">
        <v>5666</v>
      </c>
      <c r="K5781" s="836">
        <v>1</v>
      </c>
      <c r="L5781" s="265">
        <v>3</v>
      </c>
      <c r="M5781" s="842">
        <v>12600</v>
      </c>
      <c r="N5781" s="889">
        <v>1</v>
      </c>
      <c r="O5781" s="265">
        <v>3</v>
      </c>
      <c r="P5781" s="688">
        <v>20000.02</v>
      </c>
    </row>
    <row r="5782" spans="1:16" s="770" customFormat="1" ht="30.75" customHeight="1">
      <c r="A5782" s="730" t="s">
        <v>18653</v>
      </c>
      <c r="B5782" s="693" t="s">
        <v>7471</v>
      </c>
      <c r="C5782" s="667" t="s">
        <v>73</v>
      </c>
      <c r="D5782" s="767" t="s">
        <v>11849</v>
      </c>
      <c r="E5782" s="478">
        <v>4500</v>
      </c>
      <c r="F5782" s="768" t="s">
        <v>11850</v>
      </c>
      <c r="G5782" s="685" t="s">
        <v>11851</v>
      </c>
      <c r="H5782" s="769" t="s">
        <v>1958</v>
      </c>
      <c r="I5782" s="769" t="s">
        <v>16439</v>
      </c>
      <c r="J5782" s="888" t="s">
        <v>7059</v>
      </c>
      <c r="K5782" s="836">
        <v>1</v>
      </c>
      <c r="L5782" s="265">
        <v>12</v>
      </c>
      <c r="M5782" s="842">
        <v>54600</v>
      </c>
      <c r="N5782" s="889">
        <v>1</v>
      </c>
      <c r="O5782" s="265">
        <v>6</v>
      </c>
      <c r="P5782" s="688">
        <v>27000</v>
      </c>
    </row>
    <row r="5783" spans="1:16" s="770" customFormat="1" ht="30.75" customHeight="1">
      <c r="A5783" s="730" t="s">
        <v>18653</v>
      </c>
      <c r="B5783" s="693" t="s">
        <v>7471</v>
      </c>
      <c r="C5783" s="667" t="s">
        <v>73</v>
      </c>
      <c r="D5783" s="767" t="s">
        <v>11852</v>
      </c>
      <c r="E5783" s="478">
        <v>8000</v>
      </c>
      <c r="F5783" s="768" t="s">
        <v>11853</v>
      </c>
      <c r="G5783" s="685" t="s">
        <v>11854</v>
      </c>
      <c r="H5783" s="769" t="s">
        <v>8671</v>
      </c>
      <c r="I5783" s="769" t="s">
        <v>802</v>
      </c>
      <c r="J5783" s="888" t="s">
        <v>812</v>
      </c>
      <c r="K5783" s="836">
        <v>1</v>
      </c>
      <c r="L5783" s="265">
        <v>12</v>
      </c>
      <c r="M5783" s="842">
        <v>96600</v>
      </c>
      <c r="N5783" s="889">
        <v>1</v>
      </c>
      <c r="O5783" s="265">
        <v>6</v>
      </c>
      <c r="P5783" s="688">
        <v>48000</v>
      </c>
    </row>
    <row r="5784" spans="1:16" s="770" customFormat="1" ht="30.75" customHeight="1">
      <c r="A5784" s="730" t="s">
        <v>18653</v>
      </c>
      <c r="B5784" s="693" t="s">
        <v>7471</v>
      </c>
      <c r="C5784" s="667" t="s">
        <v>73</v>
      </c>
      <c r="D5784" s="767" t="s">
        <v>6500</v>
      </c>
      <c r="E5784" s="478">
        <v>8000</v>
      </c>
      <c r="F5784" s="768" t="s">
        <v>11855</v>
      </c>
      <c r="G5784" s="685" t="s">
        <v>11856</v>
      </c>
      <c r="H5784" s="769" t="s">
        <v>1119</v>
      </c>
      <c r="I5784" s="769" t="s">
        <v>802</v>
      </c>
      <c r="J5784" s="888" t="s">
        <v>1688</v>
      </c>
      <c r="K5784" s="836">
        <v>1</v>
      </c>
      <c r="L5784" s="265">
        <v>12</v>
      </c>
      <c r="M5784" s="842">
        <v>96600</v>
      </c>
      <c r="N5784" s="889">
        <v>1</v>
      </c>
      <c r="O5784" s="265">
        <v>6</v>
      </c>
      <c r="P5784" s="688">
        <v>48000</v>
      </c>
    </row>
    <row r="5785" spans="1:16" s="770" customFormat="1" ht="30.75" customHeight="1">
      <c r="A5785" s="730" t="s">
        <v>18653</v>
      </c>
      <c r="B5785" s="693" t="s">
        <v>7471</v>
      </c>
      <c r="C5785" s="667" t="s">
        <v>73</v>
      </c>
      <c r="D5785" s="767" t="s">
        <v>6500</v>
      </c>
      <c r="E5785" s="478">
        <v>9000</v>
      </c>
      <c r="F5785" s="768">
        <v>29634637</v>
      </c>
      <c r="G5785" s="685" t="s">
        <v>11857</v>
      </c>
      <c r="H5785" s="769" t="s">
        <v>4216</v>
      </c>
      <c r="I5785" s="769" t="s">
        <v>802</v>
      </c>
      <c r="J5785" s="888" t="s">
        <v>4216</v>
      </c>
      <c r="K5785" s="836">
        <v>1</v>
      </c>
      <c r="L5785" s="265">
        <v>1</v>
      </c>
      <c r="M5785" s="842">
        <v>11092.22</v>
      </c>
      <c r="N5785" s="889">
        <v>0</v>
      </c>
      <c r="O5785" s="265">
        <v>0</v>
      </c>
      <c r="P5785" s="688">
        <v>0</v>
      </c>
    </row>
    <row r="5786" spans="1:16" s="770" customFormat="1" ht="30.75" customHeight="1">
      <c r="A5786" s="730" t="s">
        <v>18653</v>
      </c>
      <c r="B5786" s="693" t="s">
        <v>7471</v>
      </c>
      <c r="C5786" s="667" t="s">
        <v>73</v>
      </c>
      <c r="D5786" s="767" t="s">
        <v>683</v>
      </c>
      <c r="E5786" s="478">
        <v>12000</v>
      </c>
      <c r="F5786" s="768" t="s">
        <v>11858</v>
      </c>
      <c r="G5786" s="685" t="s">
        <v>11859</v>
      </c>
      <c r="H5786" s="769" t="s">
        <v>4261</v>
      </c>
      <c r="I5786" s="769" t="s">
        <v>802</v>
      </c>
      <c r="J5786" s="888" t="s">
        <v>4261</v>
      </c>
      <c r="K5786" s="836">
        <v>1</v>
      </c>
      <c r="L5786" s="265">
        <v>12</v>
      </c>
      <c r="M5786" s="842">
        <v>144600</v>
      </c>
      <c r="N5786" s="889">
        <v>1</v>
      </c>
      <c r="O5786" s="265">
        <v>6</v>
      </c>
      <c r="P5786" s="688">
        <v>72000</v>
      </c>
    </row>
    <row r="5787" spans="1:16" s="770" customFormat="1" ht="96">
      <c r="A5787" s="730" t="s">
        <v>18653</v>
      </c>
      <c r="B5787" s="693" t="s">
        <v>7471</v>
      </c>
      <c r="C5787" s="667" t="s">
        <v>73</v>
      </c>
      <c r="D5787" s="767" t="s">
        <v>11819</v>
      </c>
      <c r="E5787" s="478">
        <v>8000</v>
      </c>
      <c r="F5787" s="768" t="s">
        <v>11860</v>
      </c>
      <c r="G5787" s="685" t="s">
        <v>11861</v>
      </c>
      <c r="H5787" s="769" t="s">
        <v>6639</v>
      </c>
      <c r="I5787" s="769" t="s">
        <v>802</v>
      </c>
      <c r="J5787" s="888" t="s">
        <v>18783</v>
      </c>
      <c r="K5787" s="836">
        <v>1</v>
      </c>
      <c r="L5787" s="265">
        <v>9</v>
      </c>
      <c r="M5787" s="842">
        <v>72600</v>
      </c>
      <c r="N5787" s="889">
        <v>1</v>
      </c>
      <c r="O5787" s="265">
        <v>6</v>
      </c>
      <c r="P5787" s="688">
        <v>48000</v>
      </c>
    </row>
    <row r="5788" spans="1:16" s="770" customFormat="1" ht="36">
      <c r="A5788" s="730" t="s">
        <v>18653</v>
      </c>
      <c r="B5788" s="693" t="s">
        <v>7471</v>
      </c>
      <c r="C5788" s="667" t="s">
        <v>73</v>
      </c>
      <c r="D5788" s="767" t="s">
        <v>18616</v>
      </c>
      <c r="E5788" s="478">
        <v>8000</v>
      </c>
      <c r="F5788" s="768" t="s">
        <v>11862</v>
      </c>
      <c r="G5788" s="685" t="s">
        <v>11863</v>
      </c>
      <c r="H5788" s="769" t="s">
        <v>825</v>
      </c>
      <c r="I5788" s="769" t="s">
        <v>802</v>
      </c>
      <c r="J5788" s="888" t="s">
        <v>825</v>
      </c>
      <c r="K5788" s="836">
        <v>1</v>
      </c>
      <c r="L5788" s="265">
        <v>3</v>
      </c>
      <c r="M5788" s="842">
        <v>33585.07</v>
      </c>
      <c r="N5788" s="889">
        <v>0</v>
      </c>
      <c r="O5788" s="265">
        <v>0</v>
      </c>
      <c r="P5788" s="688">
        <v>0</v>
      </c>
    </row>
    <row r="5789" spans="1:16" s="770" customFormat="1" ht="31.5" customHeight="1">
      <c r="A5789" s="730" t="s">
        <v>18653</v>
      </c>
      <c r="B5789" s="693" t="s">
        <v>7471</v>
      </c>
      <c r="C5789" s="667" t="s">
        <v>73</v>
      </c>
      <c r="D5789" s="581" t="s">
        <v>4209</v>
      </c>
      <c r="E5789" s="478">
        <v>4000</v>
      </c>
      <c r="F5789" s="768" t="s">
        <v>11864</v>
      </c>
      <c r="G5789" s="685" t="s">
        <v>11865</v>
      </c>
      <c r="H5789" s="769" t="s">
        <v>4118</v>
      </c>
      <c r="I5789" s="769"/>
      <c r="J5789" s="888" t="s">
        <v>18767</v>
      </c>
      <c r="K5789" s="836">
        <v>1</v>
      </c>
      <c r="L5789" s="265">
        <v>7</v>
      </c>
      <c r="M5789" s="842">
        <v>29155.53</v>
      </c>
      <c r="N5789" s="889">
        <v>0</v>
      </c>
      <c r="O5789" s="265">
        <v>0</v>
      </c>
      <c r="P5789" s="688">
        <v>0</v>
      </c>
    </row>
    <row r="5790" spans="1:16" s="770" customFormat="1" ht="31.5" customHeight="1">
      <c r="A5790" s="730" t="s">
        <v>18653</v>
      </c>
      <c r="B5790" s="693" t="s">
        <v>7471</v>
      </c>
      <c r="C5790" s="667" t="s">
        <v>73</v>
      </c>
      <c r="D5790" s="581" t="s">
        <v>684</v>
      </c>
      <c r="E5790" s="478">
        <v>9000</v>
      </c>
      <c r="F5790" s="768" t="s">
        <v>11866</v>
      </c>
      <c r="G5790" s="685" t="s">
        <v>11867</v>
      </c>
      <c r="H5790" s="769" t="s">
        <v>2851</v>
      </c>
      <c r="I5790" s="769" t="s">
        <v>802</v>
      </c>
      <c r="J5790" s="888" t="s">
        <v>2851</v>
      </c>
      <c r="K5790" s="836">
        <v>1</v>
      </c>
      <c r="L5790" s="265">
        <v>12</v>
      </c>
      <c r="M5790" s="842">
        <v>108600</v>
      </c>
      <c r="N5790" s="889">
        <v>1</v>
      </c>
      <c r="O5790" s="265">
        <v>6</v>
      </c>
      <c r="P5790" s="688">
        <v>54000</v>
      </c>
    </row>
    <row r="5791" spans="1:16" s="770" customFormat="1" ht="31.5" customHeight="1">
      <c r="A5791" s="730" t="s">
        <v>18653</v>
      </c>
      <c r="B5791" s="693" t="s">
        <v>7471</v>
      </c>
      <c r="C5791" s="667" t="s">
        <v>73</v>
      </c>
      <c r="D5791" s="581" t="s">
        <v>11800</v>
      </c>
      <c r="E5791" s="478">
        <v>10000</v>
      </c>
      <c r="F5791" s="768" t="s">
        <v>11868</v>
      </c>
      <c r="G5791" s="685" t="s">
        <v>11869</v>
      </c>
      <c r="H5791" s="769" t="s">
        <v>4235</v>
      </c>
      <c r="I5791" s="769" t="s">
        <v>802</v>
      </c>
      <c r="J5791" s="888" t="s">
        <v>4235</v>
      </c>
      <c r="K5791" s="836">
        <v>1</v>
      </c>
      <c r="L5791" s="265">
        <v>12</v>
      </c>
      <c r="M5791" s="842">
        <v>120600</v>
      </c>
      <c r="N5791" s="889">
        <v>1</v>
      </c>
      <c r="O5791" s="265">
        <v>6</v>
      </c>
      <c r="P5791" s="688">
        <v>60000</v>
      </c>
    </row>
    <row r="5792" spans="1:16" s="770" customFormat="1" ht="31.5" customHeight="1">
      <c r="A5792" s="730" t="s">
        <v>18653</v>
      </c>
      <c r="B5792" s="693" t="s">
        <v>7471</v>
      </c>
      <c r="C5792" s="667" t="s">
        <v>73</v>
      </c>
      <c r="D5792" s="581" t="s">
        <v>11412</v>
      </c>
      <c r="E5792" s="478">
        <v>5000</v>
      </c>
      <c r="F5792" s="768" t="s">
        <v>11870</v>
      </c>
      <c r="G5792" s="685" t="s">
        <v>11871</v>
      </c>
      <c r="H5792" s="769" t="s">
        <v>4216</v>
      </c>
      <c r="I5792" s="769" t="s">
        <v>802</v>
      </c>
      <c r="J5792" s="888" t="s">
        <v>4216</v>
      </c>
      <c r="K5792" s="836">
        <v>1</v>
      </c>
      <c r="L5792" s="265">
        <v>10</v>
      </c>
      <c r="M5792" s="842">
        <v>28776.67</v>
      </c>
      <c r="N5792" s="889">
        <v>0</v>
      </c>
      <c r="O5792" s="265">
        <v>0</v>
      </c>
      <c r="P5792" s="688">
        <v>0</v>
      </c>
    </row>
    <row r="5793" spans="1:17" s="770" customFormat="1" ht="31.5" customHeight="1">
      <c r="A5793" s="730" t="s">
        <v>18653</v>
      </c>
      <c r="B5793" s="693" t="s">
        <v>7471</v>
      </c>
      <c r="C5793" s="667" t="s">
        <v>73</v>
      </c>
      <c r="D5793" s="581" t="s">
        <v>11392</v>
      </c>
      <c r="E5793" s="478">
        <v>9000</v>
      </c>
      <c r="F5793" s="768">
        <v>41277074</v>
      </c>
      <c r="G5793" s="685" t="s">
        <v>11872</v>
      </c>
      <c r="H5793" s="769" t="s">
        <v>5617</v>
      </c>
      <c r="I5793" s="769" t="s">
        <v>802</v>
      </c>
      <c r="J5793" s="888" t="s">
        <v>4831</v>
      </c>
      <c r="K5793" s="836">
        <v>1</v>
      </c>
      <c r="L5793" s="265">
        <v>1</v>
      </c>
      <c r="M5793" s="842">
        <v>9600</v>
      </c>
      <c r="N5793" s="889">
        <v>0</v>
      </c>
      <c r="O5793" s="265">
        <v>0</v>
      </c>
      <c r="P5793" s="688">
        <v>0</v>
      </c>
    </row>
    <row r="5794" spans="1:17" s="770" customFormat="1" ht="31.5" customHeight="1">
      <c r="A5794" s="730" t="s">
        <v>18653</v>
      </c>
      <c r="B5794" s="693" t="s">
        <v>7471</v>
      </c>
      <c r="C5794" s="667" t="s">
        <v>73</v>
      </c>
      <c r="D5794" s="581" t="s">
        <v>11819</v>
      </c>
      <c r="E5794" s="478">
        <v>4000</v>
      </c>
      <c r="F5794" s="768" t="s">
        <v>11873</v>
      </c>
      <c r="G5794" s="685" t="s">
        <v>11874</v>
      </c>
      <c r="H5794" s="769" t="s">
        <v>18784</v>
      </c>
      <c r="I5794" s="769" t="s">
        <v>802</v>
      </c>
      <c r="J5794" s="888" t="s">
        <v>18784</v>
      </c>
      <c r="K5794" s="836">
        <v>1</v>
      </c>
      <c r="L5794" s="265">
        <v>12</v>
      </c>
      <c r="M5794" s="842">
        <v>48600</v>
      </c>
      <c r="N5794" s="889">
        <v>1</v>
      </c>
      <c r="O5794" s="265">
        <v>6</v>
      </c>
      <c r="P5794" s="688">
        <v>24000</v>
      </c>
    </row>
    <row r="5795" spans="1:17" s="770" customFormat="1" ht="31.5" customHeight="1">
      <c r="A5795" s="730" t="s">
        <v>18653</v>
      </c>
      <c r="B5795" s="693" t="s">
        <v>7471</v>
      </c>
      <c r="C5795" s="667" t="s">
        <v>73</v>
      </c>
      <c r="D5795" s="767" t="s">
        <v>18617</v>
      </c>
      <c r="E5795" s="478">
        <v>7000</v>
      </c>
      <c r="F5795" s="768" t="s">
        <v>11875</v>
      </c>
      <c r="G5795" s="685" t="s">
        <v>11876</v>
      </c>
      <c r="H5795" s="769" t="s">
        <v>5617</v>
      </c>
      <c r="I5795" s="769" t="s">
        <v>802</v>
      </c>
      <c r="J5795" s="888" t="s">
        <v>4434</v>
      </c>
      <c r="K5795" s="836">
        <v>1</v>
      </c>
      <c r="L5795" s="265">
        <v>5</v>
      </c>
      <c r="M5795" s="842">
        <v>35000</v>
      </c>
      <c r="N5795" s="889">
        <v>0</v>
      </c>
      <c r="O5795" s="265">
        <v>0</v>
      </c>
      <c r="P5795" s="688">
        <v>0</v>
      </c>
    </row>
    <row r="5796" spans="1:17" s="770" customFormat="1" ht="15.75">
      <c r="A5796" s="2118" t="s">
        <v>608</v>
      </c>
      <c r="B5796" s="2119"/>
      <c r="C5796" s="2119"/>
      <c r="D5796" s="2119"/>
      <c r="E5796" s="2119"/>
      <c r="F5796" s="2119"/>
      <c r="G5796" s="2119"/>
      <c r="H5796" s="2119"/>
      <c r="I5796" s="2119"/>
      <c r="J5796" s="2119"/>
      <c r="K5796" s="2119"/>
      <c r="L5796" s="2119"/>
      <c r="M5796" s="2119"/>
      <c r="N5796" s="2119"/>
      <c r="O5796" s="2119"/>
      <c r="P5796" s="2120"/>
    </row>
    <row r="5797" spans="1:17" s="770" customFormat="1" ht="24">
      <c r="A5797" s="733" t="s">
        <v>18654</v>
      </c>
      <c r="B5797" s="693" t="s">
        <v>7484</v>
      </c>
      <c r="C5797" s="667" t="s">
        <v>11877</v>
      </c>
      <c r="D5797" s="693" t="s">
        <v>11878</v>
      </c>
      <c r="E5797" s="425">
        <v>25000</v>
      </c>
      <c r="F5797" s="668" t="s">
        <v>11879</v>
      </c>
      <c r="G5797" s="671" t="s">
        <v>11880</v>
      </c>
      <c r="H5797" s="671" t="s">
        <v>1688</v>
      </c>
      <c r="I5797" s="671" t="s">
        <v>11881</v>
      </c>
      <c r="J5797" s="890" t="s">
        <v>11528</v>
      </c>
      <c r="K5797" s="892"/>
      <c r="L5797" s="763"/>
      <c r="M5797" s="893"/>
      <c r="N5797" s="891"/>
      <c r="O5797" s="763"/>
      <c r="P5797" s="723"/>
      <c r="Q5797" s="669"/>
    </row>
    <row r="5798" spans="1:17" s="770" customFormat="1" ht="24">
      <c r="A5798" s="733" t="s">
        <v>18654</v>
      </c>
      <c r="B5798" s="693" t="s">
        <v>7484</v>
      </c>
      <c r="C5798" s="667" t="s">
        <v>73</v>
      </c>
      <c r="D5798" s="693" t="s">
        <v>11882</v>
      </c>
      <c r="E5798" s="425">
        <v>2500</v>
      </c>
      <c r="F5798" s="668" t="s">
        <v>11883</v>
      </c>
      <c r="G5798" s="671" t="s">
        <v>11884</v>
      </c>
      <c r="H5798" s="671" t="s">
        <v>1688</v>
      </c>
      <c r="I5798" s="671" t="s">
        <v>11885</v>
      </c>
      <c r="J5798" s="890" t="s">
        <v>802</v>
      </c>
      <c r="K5798" s="894" t="s">
        <v>11886</v>
      </c>
      <c r="L5798" s="763">
        <v>10</v>
      </c>
      <c r="M5798" s="893">
        <v>25000</v>
      </c>
      <c r="N5798" s="891" t="s">
        <v>11886</v>
      </c>
      <c r="O5798" s="763">
        <v>6</v>
      </c>
      <c r="P5798" s="723">
        <v>15000</v>
      </c>
      <c r="Q5798" s="669"/>
    </row>
    <row r="5799" spans="1:17" s="770" customFormat="1" ht="60">
      <c r="A5799" s="733" t="s">
        <v>18654</v>
      </c>
      <c r="B5799" s="693" t="s">
        <v>7484</v>
      </c>
      <c r="C5799" s="667" t="s">
        <v>73</v>
      </c>
      <c r="D5799" s="693" t="s">
        <v>11887</v>
      </c>
      <c r="E5799" s="425">
        <v>2800</v>
      </c>
      <c r="F5799" s="668" t="s">
        <v>11888</v>
      </c>
      <c r="G5799" s="757" t="s">
        <v>11889</v>
      </c>
      <c r="H5799" s="671" t="s">
        <v>3913</v>
      </c>
      <c r="I5799" s="671" t="s">
        <v>11890</v>
      </c>
      <c r="J5799" s="890" t="s">
        <v>4118</v>
      </c>
      <c r="K5799" s="894" t="s">
        <v>389</v>
      </c>
      <c r="L5799" s="763">
        <v>0</v>
      </c>
      <c r="M5799" s="893">
        <v>0</v>
      </c>
      <c r="N5799" s="891" t="s">
        <v>11891</v>
      </c>
      <c r="O5799" s="763">
        <v>4</v>
      </c>
      <c r="P5799" s="723">
        <v>12320</v>
      </c>
      <c r="Q5799" s="669"/>
    </row>
    <row r="5800" spans="1:17" s="770" customFormat="1" ht="24">
      <c r="A5800" s="733" t="s">
        <v>18654</v>
      </c>
      <c r="B5800" s="693" t="s">
        <v>7484</v>
      </c>
      <c r="C5800" s="667" t="s">
        <v>73</v>
      </c>
      <c r="D5800" s="693" t="s">
        <v>11892</v>
      </c>
      <c r="E5800" s="425">
        <v>4000</v>
      </c>
      <c r="F5800" s="667" t="s">
        <v>11893</v>
      </c>
      <c r="G5800" s="671" t="s">
        <v>11894</v>
      </c>
      <c r="H5800" s="671" t="s">
        <v>2002</v>
      </c>
      <c r="I5800" s="671" t="s">
        <v>11885</v>
      </c>
      <c r="J5800" s="890" t="s">
        <v>802</v>
      </c>
      <c r="K5800" s="894" t="s">
        <v>11895</v>
      </c>
      <c r="L5800" s="763">
        <v>40</v>
      </c>
      <c r="M5800" s="893">
        <v>40000</v>
      </c>
      <c r="N5800" s="891" t="s">
        <v>11895</v>
      </c>
      <c r="O5800" s="763">
        <v>6</v>
      </c>
      <c r="P5800" s="723">
        <v>24000</v>
      </c>
      <c r="Q5800" s="669"/>
    </row>
    <row r="5801" spans="1:17" s="770" customFormat="1" ht="36">
      <c r="A5801" s="733" t="s">
        <v>18654</v>
      </c>
      <c r="B5801" s="693" t="s">
        <v>7484</v>
      </c>
      <c r="C5801" s="667" t="s">
        <v>73</v>
      </c>
      <c r="D5801" s="693" t="s">
        <v>11896</v>
      </c>
      <c r="E5801" s="425">
        <v>1700</v>
      </c>
      <c r="F5801" s="667" t="s">
        <v>11897</v>
      </c>
      <c r="G5801" s="671" t="s">
        <v>11898</v>
      </c>
      <c r="H5801" s="671" t="s">
        <v>11899</v>
      </c>
      <c r="I5801" s="671" t="s">
        <v>3683</v>
      </c>
      <c r="J5801" s="890" t="s">
        <v>11900</v>
      </c>
      <c r="K5801" s="894" t="s">
        <v>11901</v>
      </c>
      <c r="L5801" s="763">
        <v>10</v>
      </c>
      <c r="M5801" s="893">
        <v>17000</v>
      </c>
      <c r="N5801" s="891" t="s">
        <v>11901</v>
      </c>
      <c r="O5801" s="763">
        <v>6</v>
      </c>
      <c r="P5801" s="723">
        <v>10200</v>
      </c>
      <c r="Q5801" s="669"/>
    </row>
    <row r="5802" spans="1:17" s="770" customFormat="1" ht="31.5" customHeight="1">
      <c r="A5802" s="733" t="s">
        <v>18654</v>
      </c>
      <c r="B5802" s="693" t="s">
        <v>7484</v>
      </c>
      <c r="C5802" s="667" t="s">
        <v>73</v>
      </c>
      <c r="D5802" s="693" t="s">
        <v>11902</v>
      </c>
      <c r="E5802" s="425">
        <v>3000</v>
      </c>
      <c r="F5802" s="667" t="s">
        <v>11903</v>
      </c>
      <c r="G5802" s="671" t="s">
        <v>11904</v>
      </c>
      <c r="H5802" s="671" t="s">
        <v>1688</v>
      </c>
      <c r="I5802" s="671" t="s">
        <v>771</v>
      </c>
      <c r="J5802" s="890" t="s">
        <v>6567</v>
      </c>
      <c r="K5802" s="894" t="s">
        <v>11905</v>
      </c>
      <c r="L5802" s="763">
        <v>2</v>
      </c>
      <c r="M5802" s="893">
        <v>6000</v>
      </c>
      <c r="N5802" s="891" t="s">
        <v>11905</v>
      </c>
      <c r="O5802" s="763">
        <v>6</v>
      </c>
      <c r="P5802" s="723">
        <v>18000</v>
      </c>
      <c r="Q5802" s="669"/>
    </row>
    <row r="5803" spans="1:17" s="770" customFormat="1" ht="31.5" customHeight="1">
      <c r="A5803" s="733" t="s">
        <v>18654</v>
      </c>
      <c r="B5803" s="693" t="s">
        <v>7484</v>
      </c>
      <c r="C5803" s="667" t="s">
        <v>73</v>
      </c>
      <c r="D5803" s="670" t="s">
        <v>11906</v>
      </c>
      <c r="E5803" s="744">
        <v>2000</v>
      </c>
      <c r="F5803" s="668" t="s">
        <v>11907</v>
      </c>
      <c r="G5803" s="671" t="s">
        <v>11908</v>
      </c>
      <c r="H5803" s="670" t="s">
        <v>1013</v>
      </c>
      <c r="I5803" s="670" t="s">
        <v>7524</v>
      </c>
      <c r="J5803" s="890" t="s">
        <v>802</v>
      </c>
      <c r="K5803" s="895" t="s">
        <v>11909</v>
      </c>
      <c r="L5803" s="763">
        <v>4</v>
      </c>
      <c r="M5803" s="893">
        <v>14211.33</v>
      </c>
      <c r="N5803" s="891" t="s">
        <v>389</v>
      </c>
      <c r="O5803" s="763">
        <v>0</v>
      </c>
      <c r="P5803" s="723">
        <v>0</v>
      </c>
      <c r="Q5803" s="669"/>
    </row>
    <row r="5804" spans="1:17" s="770" customFormat="1" ht="31.5" customHeight="1">
      <c r="A5804" s="733" t="s">
        <v>18654</v>
      </c>
      <c r="B5804" s="693" t="s">
        <v>7484</v>
      </c>
      <c r="C5804" s="667" t="s">
        <v>73</v>
      </c>
      <c r="D5804" s="693" t="s">
        <v>11910</v>
      </c>
      <c r="E5804" s="425">
        <v>3000</v>
      </c>
      <c r="F5804" s="667" t="s">
        <v>11911</v>
      </c>
      <c r="G5804" s="671" t="s">
        <v>11912</v>
      </c>
      <c r="H5804" s="671" t="s">
        <v>1688</v>
      </c>
      <c r="I5804" s="671" t="s">
        <v>11885</v>
      </c>
      <c r="J5804" s="890" t="s">
        <v>802</v>
      </c>
      <c r="K5804" s="894" t="s">
        <v>11913</v>
      </c>
      <c r="L5804" s="763">
        <v>11</v>
      </c>
      <c r="M5804" s="893">
        <v>33000</v>
      </c>
      <c r="N5804" s="891" t="s">
        <v>11913</v>
      </c>
      <c r="O5804" s="763">
        <v>6</v>
      </c>
      <c r="P5804" s="723">
        <v>18000</v>
      </c>
      <c r="Q5804" s="669"/>
    </row>
    <row r="5805" spans="1:17" s="770" customFormat="1" ht="60">
      <c r="A5805" s="733" t="s">
        <v>18654</v>
      </c>
      <c r="B5805" s="693" t="s">
        <v>7484</v>
      </c>
      <c r="C5805" s="667" t="s">
        <v>73</v>
      </c>
      <c r="D5805" s="693" t="s">
        <v>11914</v>
      </c>
      <c r="E5805" s="425">
        <v>1200</v>
      </c>
      <c r="F5805" s="667" t="s">
        <v>11915</v>
      </c>
      <c r="G5805" s="671" t="s">
        <v>11916</v>
      </c>
      <c r="H5805" s="671" t="s">
        <v>3913</v>
      </c>
      <c r="I5805" s="671" t="s">
        <v>11890</v>
      </c>
      <c r="J5805" s="890" t="s">
        <v>4118</v>
      </c>
      <c r="K5805" s="894" t="s">
        <v>11917</v>
      </c>
      <c r="L5805" s="763">
        <v>12</v>
      </c>
      <c r="M5805" s="893">
        <v>13200</v>
      </c>
      <c r="N5805" s="891" t="s">
        <v>11917</v>
      </c>
      <c r="O5805" s="763">
        <v>6</v>
      </c>
      <c r="P5805" s="723">
        <v>7200</v>
      </c>
      <c r="Q5805" s="669"/>
    </row>
    <row r="5806" spans="1:17" s="770" customFormat="1" ht="32.25" customHeight="1">
      <c r="A5806" s="733" t="s">
        <v>18654</v>
      </c>
      <c r="B5806" s="693" t="s">
        <v>7484</v>
      </c>
      <c r="C5806" s="667" t="s">
        <v>73</v>
      </c>
      <c r="D5806" s="693" t="s">
        <v>11918</v>
      </c>
      <c r="E5806" s="425">
        <v>5000</v>
      </c>
      <c r="F5806" s="667" t="s">
        <v>11919</v>
      </c>
      <c r="G5806" s="671" t="s">
        <v>11920</v>
      </c>
      <c r="H5806" s="671" t="s">
        <v>11921</v>
      </c>
      <c r="I5806" s="671" t="s">
        <v>11885</v>
      </c>
      <c r="J5806" s="890" t="s">
        <v>802</v>
      </c>
      <c r="K5806" s="894" t="s">
        <v>11922</v>
      </c>
      <c r="L5806" s="763">
        <v>3</v>
      </c>
      <c r="M5806" s="893">
        <v>15000</v>
      </c>
      <c r="N5806" s="891" t="s">
        <v>11922</v>
      </c>
      <c r="O5806" s="763">
        <v>6</v>
      </c>
      <c r="P5806" s="723">
        <v>30000</v>
      </c>
      <c r="Q5806" s="669"/>
    </row>
    <row r="5807" spans="1:17" s="770" customFormat="1" ht="32.25" customHeight="1">
      <c r="A5807" s="733" t="s">
        <v>18654</v>
      </c>
      <c r="B5807" s="693" t="s">
        <v>7484</v>
      </c>
      <c r="C5807" s="667" t="s">
        <v>73</v>
      </c>
      <c r="D5807" s="693" t="s">
        <v>11923</v>
      </c>
      <c r="E5807" s="425">
        <v>2500</v>
      </c>
      <c r="F5807" s="667" t="s">
        <v>11924</v>
      </c>
      <c r="G5807" s="671" t="s">
        <v>11925</v>
      </c>
      <c r="H5807" s="671" t="s">
        <v>1688</v>
      </c>
      <c r="I5807" s="671" t="s">
        <v>11885</v>
      </c>
      <c r="J5807" s="890" t="s">
        <v>802</v>
      </c>
      <c r="K5807" s="894" t="s">
        <v>11926</v>
      </c>
      <c r="L5807" s="763">
        <v>12</v>
      </c>
      <c r="M5807" s="893">
        <v>30000</v>
      </c>
      <c r="N5807" s="891" t="s">
        <v>11926</v>
      </c>
      <c r="O5807" s="763">
        <v>6</v>
      </c>
      <c r="P5807" s="723">
        <v>15000</v>
      </c>
      <c r="Q5807" s="669"/>
    </row>
    <row r="5808" spans="1:17" s="770" customFormat="1" ht="32.25" customHeight="1">
      <c r="A5808" s="733" t="s">
        <v>18654</v>
      </c>
      <c r="B5808" s="693" t="s">
        <v>7484</v>
      </c>
      <c r="C5808" s="667" t="s">
        <v>73</v>
      </c>
      <c r="D5808" s="693" t="s">
        <v>11927</v>
      </c>
      <c r="E5808" s="425">
        <v>3000</v>
      </c>
      <c r="F5808" s="667" t="s">
        <v>11928</v>
      </c>
      <c r="G5808" s="671" t="s">
        <v>11929</v>
      </c>
      <c r="H5808" s="671" t="s">
        <v>1688</v>
      </c>
      <c r="I5808" s="671" t="s">
        <v>11885</v>
      </c>
      <c r="J5808" s="890" t="s">
        <v>802</v>
      </c>
      <c r="K5808" s="894" t="s">
        <v>9293</v>
      </c>
      <c r="L5808" s="763">
        <v>12</v>
      </c>
      <c r="M5808" s="893">
        <v>34061.11</v>
      </c>
      <c r="N5808" s="891" t="s">
        <v>9293</v>
      </c>
      <c r="O5808" s="763">
        <v>6</v>
      </c>
      <c r="P5808" s="723">
        <v>18000</v>
      </c>
      <c r="Q5808" s="669"/>
    </row>
    <row r="5809" spans="1:17" s="770" customFormat="1" ht="60">
      <c r="A5809" s="733" t="s">
        <v>18654</v>
      </c>
      <c r="B5809" s="693" t="s">
        <v>7484</v>
      </c>
      <c r="C5809" s="667" t="s">
        <v>73</v>
      </c>
      <c r="D5809" s="693" t="s">
        <v>11930</v>
      </c>
      <c r="E5809" s="425">
        <v>1700</v>
      </c>
      <c r="F5809" s="667" t="s">
        <v>11931</v>
      </c>
      <c r="G5809" s="671" t="s">
        <v>11932</v>
      </c>
      <c r="H5809" s="671" t="s">
        <v>11933</v>
      </c>
      <c r="I5809" s="671" t="s">
        <v>11890</v>
      </c>
      <c r="J5809" s="890" t="s">
        <v>4118</v>
      </c>
      <c r="K5809" s="894" t="s">
        <v>11934</v>
      </c>
      <c r="L5809" s="763">
        <v>12</v>
      </c>
      <c r="M5809" s="893">
        <v>20400</v>
      </c>
      <c r="N5809" s="891" t="s">
        <v>11934</v>
      </c>
      <c r="O5809" s="763">
        <v>6</v>
      </c>
      <c r="P5809" s="723">
        <v>10200</v>
      </c>
      <c r="Q5809" s="669"/>
    </row>
    <row r="5810" spans="1:17" s="770" customFormat="1" ht="31.5" customHeight="1">
      <c r="A5810" s="733" t="s">
        <v>18654</v>
      </c>
      <c r="B5810" s="693" t="s">
        <v>7484</v>
      </c>
      <c r="C5810" s="667" t="s">
        <v>73</v>
      </c>
      <c r="D5810" s="693" t="s">
        <v>11935</v>
      </c>
      <c r="E5810" s="425">
        <v>2500</v>
      </c>
      <c r="F5810" s="667" t="s">
        <v>11936</v>
      </c>
      <c r="G5810" s="671" t="s">
        <v>11937</v>
      </c>
      <c r="H5810" s="671" t="s">
        <v>2002</v>
      </c>
      <c r="I5810" s="671" t="s">
        <v>771</v>
      </c>
      <c r="J5810" s="890" t="s">
        <v>6567</v>
      </c>
      <c r="K5810" s="894" t="s">
        <v>11938</v>
      </c>
      <c r="L5810" s="763">
        <v>12</v>
      </c>
      <c r="M5810" s="893">
        <v>30000</v>
      </c>
      <c r="N5810" s="891" t="s">
        <v>11938</v>
      </c>
      <c r="O5810" s="763">
        <v>6</v>
      </c>
      <c r="P5810" s="723">
        <v>15000</v>
      </c>
      <c r="Q5810" s="669"/>
    </row>
    <row r="5811" spans="1:17" s="770" customFormat="1" ht="31.5" customHeight="1">
      <c r="A5811" s="733" t="s">
        <v>18654</v>
      </c>
      <c r="B5811" s="693" t="s">
        <v>7484</v>
      </c>
      <c r="C5811" s="667" t="s">
        <v>73</v>
      </c>
      <c r="D5811" s="693" t="s">
        <v>11939</v>
      </c>
      <c r="E5811" s="425">
        <v>4000</v>
      </c>
      <c r="F5811" s="667" t="s">
        <v>11940</v>
      </c>
      <c r="G5811" s="671" t="s">
        <v>11941</v>
      </c>
      <c r="H5811" s="671" t="s">
        <v>1688</v>
      </c>
      <c r="I5811" s="671" t="s">
        <v>11885</v>
      </c>
      <c r="J5811" s="890" t="s">
        <v>802</v>
      </c>
      <c r="K5811" s="894" t="s">
        <v>11942</v>
      </c>
      <c r="L5811" s="763">
        <v>1</v>
      </c>
      <c r="M5811" s="893">
        <v>11819.44</v>
      </c>
      <c r="N5811" s="891" t="s">
        <v>11942</v>
      </c>
      <c r="O5811" s="763">
        <v>6</v>
      </c>
      <c r="P5811" s="723">
        <v>18000</v>
      </c>
      <c r="Q5811" s="669"/>
    </row>
    <row r="5812" spans="1:17" s="770" customFormat="1" ht="31.5" customHeight="1">
      <c r="A5812" s="733" t="s">
        <v>18654</v>
      </c>
      <c r="B5812" s="693" t="s">
        <v>7484</v>
      </c>
      <c r="C5812" s="667" t="s">
        <v>73</v>
      </c>
      <c r="D5812" s="693" t="s">
        <v>11943</v>
      </c>
      <c r="E5812" s="425">
        <v>4000</v>
      </c>
      <c r="F5812" s="667" t="s">
        <v>11944</v>
      </c>
      <c r="G5812" s="671" t="s">
        <v>11945</v>
      </c>
      <c r="H5812" s="671" t="s">
        <v>5617</v>
      </c>
      <c r="I5812" s="671" t="s">
        <v>11946</v>
      </c>
      <c r="J5812" s="890" t="s">
        <v>11900</v>
      </c>
      <c r="K5812" s="894" t="s">
        <v>11947</v>
      </c>
      <c r="L5812" s="763">
        <v>12</v>
      </c>
      <c r="M5812" s="893">
        <v>48266.66</v>
      </c>
      <c r="N5812" s="891" t="s">
        <v>389</v>
      </c>
      <c r="O5812" s="763">
        <v>2</v>
      </c>
      <c r="P5812" s="723">
        <v>8108.33</v>
      </c>
      <c r="Q5812" s="669"/>
    </row>
    <row r="5813" spans="1:17" s="770" customFormat="1" ht="31.5" customHeight="1">
      <c r="A5813" s="733" t="s">
        <v>18654</v>
      </c>
      <c r="B5813" s="693" t="s">
        <v>7484</v>
      </c>
      <c r="C5813" s="667" t="s">
        <v>73</v>
      </c>
      <c r="D5813" s="693" t="s">
        <v>11943</v>
      </c>
      <c r="E5813" s="425">
        <v>6000</v>
      </c>
      <c r="F5813" s="667" t="s">
        <v>11944</v>
      </c>
      <c r="G5813" s="671" t="s">
        <v>11945</v>
      </c>
      <c r="H5813" s="671" t="s">
        <v>5617</v>
      </c>
      <c r="I5813" s="671" t="s">
        <v>11946</v>
      </c>
      <c r="J5813" s="890" t="s">
        <v>11900</v>
      </c>
      <c r="K5813" s="894" t="s">
        <v>389</v>
      </c>
      <c r="L5813" s="763">
        <v>0</v>
      </c>
      <c r="M5813" s="893">
        <v>0</v>
      </c>
      <c r="N5813" s="891" t="s">
        <v>11948</v>
      </c>
      <c r="O5813" s="763">
        <v>4</v>
      </c>
      <c r="P5813" s="723">
        <v>29843.33</v>
      </c>
      <c r="Q5813" s="669"/>
    </row>
    <row r="5814" spans="1:17" s="770" customFormat="1" ht="31.5" customHeight="1">
      <c r="A5814" s="733" t="s">
        <v>18654</v>
      </c>
      <c r="B5814" s="693" t="s">
        <v>7484</v>
      </c>
      <c r="C5814" s="667" t="s">
        <v>73</v>
      </c>
      <c r="D5814" s="670" t="s">
        <v>8756</v>
      </c>
      <c r="E5814" s="744">
        <v>3000</v>
      </c>
      <c r="F5814" s="667" t="s">
        <v>11940</v>
      </c>
      <c r="G5814" s="671" t="s">
        <v>11941</v>
      </c>
      <c r="H5814" s="670" t="s">
        <v>1688</v>
      </c>
      <c r="I5814" s="670" t="s">
        <v>771</v>
      </c>
      <c r="J5814" s="890" t="s">
        <v>6567</v>
      </c>
      <c r="K5814" s="894" t="s">
        <v>11942</v>
      </c>
      <c r="L5814" s="763">
        <v>1</v>
      </c>
      <c r="M5814" s="893">
        <v>3000</v>
      </c>
      <c r="N5814" s="891" t="s">
        <v>11949</v>
      </c>
      <c r="O5814" s="763">
        <v>6</v>
      </c>
      <c r="P5814" s="723">
        <v>18000</v>
      </c>
      <c r="Q5814" s="669"/>
    </row>
    <row r="5815" spans="1:17" s="770" customFormat="1" ht="31.5" customHeight="1">
      <c r="A5815" s="733" t="s">
        <v>18654</v>
      </c>
      <c r="B5815" s="693" t="s">
        <v>7484</v>
      </c>
      <c r="C5815" s="667" t="s">
        <v>73</v>
      </c>
      <c r="D5815" s="670" t="s">
        <v>11950</v>
      </c>
      <c r="E5815" s="744">
        <v>2500</v>
      </c>
      <c r="F5815" s="668" t="s">
        <v>11951</v>
      </c>
      <c r="G5815" s="671" t="s">
        <v>11952</v>
      </c>
      <c r="H5815" s="670" t="s">
        <v>1688</v>
      </c>
      <c r="I5815" s="670" t="s">
        <v>7524</v>
      </c>
      <c r="J5815" s="890" t="s">
        <v>802</v>
      </c>
      <c r="K5815" s="894" t="s">
        <v>11953</v>
      </c>
      <c r="L5815" s="763">
        <v>3</v>
      </c>
      <c r="M5815" s="893">
        <v>9451.39</v>
      </c>
      <c r="N5815" s="891" t="s">
        <v>389</v>
      </c>
      <c r="O5815" s="763">
        <v>0</v>
      </c>
      <c r="P5815" s="723">
        <v>0</v>
      </c>
      <c r="Q5815" s="669"/>
    </row>
    <row r="5816" spans="1:17" s="770" customFormat="1" ht="31.5" customHeight="1">
      <c r="A5816" s="733" t="s">
        <v>18654</v>
      </c>
      <c r="B5816" s="693" t="s">
        <v>7484</v>
      </c>
      <c r="C5816" s="667" t="s">
        <v>73</v>
      </c>
      <c r="D5816" s="693" t="s">
        <v>11954</v>
      </c>
      <c r="E5816" s="425">
        <v>2500</v>
      </c>
      <c r="F5816" s="667" t="s">
        <v>11955</v>
      </c>
      <c r="G5816" s="671" t="s">
        <v>11956</v>
      </c>
      <c r="H5816" s="671" t="s">
        <v>1688</v>
      </c>
      <c r="I5816" s="671" t="s">
        <v>11885</v>
      </c>
      <c r="J5816" s="890" t="s">
        <v>802</v>
      </c>
      <c r="K5816" s="894" t="s">
        <v>11957</v>
      </c>
      <c r="L5816" s="763">
        <v>1</v>
      </c>
      <c r="M5816" s="893">
        <v>2500</v>
      </c>
      <c r="N5816" s="891" t="s">
        <v>11957</v>
      </c>
      <c r="O5816" s="763">
        <v>6</v>
      </c>
      <c r="P5816" s="723">
        <v>15000</v>
      </c>
      <c r="Q5816" s="669"/>
    </row>
    <row r="5817" spans="1:17" s="770" customFormat="1" ht="31.5" customHeight="1">
      <c r="A5817" s="733" t="s">
        <v>18654</v>
      </c>
      <c r="B5817" s="693" t="s">
        <v>7484</v>
      </c>
      <c r="C5817" s="667" t="s">
        <v>73</v>
      </c>
      <c r="D5817" s="693" t="s">
        <v>11958</v>
      </c>
      <c r="E5817" s="425">
        <v>5500</v>
      </c>
      <c r="F5817" s="667" t="s">
        <v>11959</v>
      </c>
      <c r="G5817" s="671" t="s">
        <v>11960</v>
      </c>
      <c r="H5817" s="671" t="s">
        <v>1688</v>
      </c>
      <c r="I5817" s="671" t="s">
        <v>771</v>
      </c>
      <c r="J5817" s="890" t="s">
        <v>6567</v>
      </c>
      <c r="K5817" s="894" t="s">
        <v>11961</v>
      </c>
      <c r="L5817" s="763">
        <v>12</v>
      </c>
      <c r="M5817" s="893">
        <v>66000</v>
      </c>
      <c r="N5817" s="891" t="s">
        <v>11961</v>
      </c>
      <c r="O5817" s="763">
        <v>6</v>
      </c>
      <c r="P5817" s="723">
        <v>33183.33</v>
      </c>
      <c r="Q5817" s="669"/>
    </row>
    <row r="5818" spans="1:17" s="770" customFormat="1" ht="60">
      <c r="A5818" s="733" t="s">
        <v>18654</v>
      </c>
      <c r="B5818" s="693" t="s">
        <v>7484</v>
      </c>
      <c r="C5818" s="667" t="s">
        <v>73</v>
      </c>
      <c r="D5818" s="693" t="s">
        <v>11962</v>
      </c>
      <c r="E5818" s="425">
        <v>2500</v>
      </c>
      <c r="F5818" s="667" t="s">
        <v>11963</v>
      </c>
      <c r="G5818" s="671" t="s">
        <v>11964</v>
      </c>
      <c r="H5818" s="671" t="s">
        <v>4682</v>
      </c>
      <c r="I5818" s="671" t="s">
        <v>11890</v>
      </c>
      <c r="J5818" s="890" t="s">
        <v>4118</v>
      </c>
      <c r="K5818" s="894" t="s">
        <v>11965</v>
      </c>
      <c r="L5818" s="763">
        <v>12</v>
      </c>
      <c r="M5818" s="893">
        <v>30000</v>
      </c>
      <c r="N5818" s="891" t="s">
        <v>11965</v>
      </c>
      <c r="O5818" s="763">
        <v>6</v>
      </c>
      <c r="P5818" s="723">
        <v>15000</v>
      </c>
      <c r="Q5818" s="669"/>
    </row>
    <row r="5819" spans="1:17" s="770" customFormat="1" ht="24">
      <c r="A5819" s="733" t="s">
        <v>18654</v>
      </c>
      <c r="B5819" s="693" t="s">
        <v>7484</v>
      </c>
      <c r="C5819" s="667" t="s">
        <v>73</v>
      </c>
      <c r="D5819" s="693" t="s">
        <v>11966</v>
      </c>
      <c r="E5819" s="425">
        <v>5000</v>
      </c>
      <c r="F5819" s="667" t="s">
        <v>11967</v>
      </c>
      <c r="G5819" s="671" t="s">
        <v>11968</v>
      </c>
      <c r="H5819" s="671" t="s">
        <v>1688</v>
      </c>
      <c r="I5819" s="671" t="s">
        <v>11885</v>
      </c>
      <c r="J5819" s="890" t="s">
        <v>802</v>
      </c>
      <c r="K5819" s="894" t="s">
        <v>11969</v>
      </c>
      <c r="L5819" s="763">
        <v>3</v>
      </c>
      <c r="M5819" s="893">
        <v>15000</v>
      </c>
      <c r="N5819" s="891" t="s">
        <v>11969</v>
      </c>
      <c r="O5819" s="763">
        <v>6</v>
      </c>
      <c r="P5819" s="723">
        <v>30000</v>
      </c>
      <c r="Q5819" s="669"/>
    </row>
    <row r="5820" spans="1:17" s="770" customFormat="1" ht="24">
      <c r="A5820" s="733" t="s">
        <v>18654</v>
      </c>
      <c r="B5820" s="693" t="s">
        <v>7484</v>
      </c>
      <c r="C5820" s="667" t="s">
        <v>73</v>
      </c>
      <c r="D5820" s="693" t="s">
        <v>11970</v>
      </c>
      <c r="E5820" s="425">
        <v>3000</v>
      </c>
      <c r="F5820" s="667" t="s">
        <v>11971</v>
      </c>
      <c r="G5820" s="671" t="s">
        <v>11972</v>
      </c>
      <c r="H5820" s="671" t="s">
        <v>1688</v>
      </c>
      <c r="I5820" s="671" t="s">
        <v>11885</v>
      </c>
      <c r="J5820" s="890" t="s">
        <v>802</v>
      </c>
      <c r="K5820" s="894" t="s">
        <v>11973</v>
      </c>
      <c r="L5820" s="763">
        <v>12</v>
      </c>
      <c r="M5820" s="893">
        <v>36000</v>
      </c>
      <c r="N5820" s="891" t="s">
        <v>11973</v>
      </c>
      <c r="O5820" s="763">
        <v>6</v>
      </c>
      <c r="P5820" s="723">
        <v>18000</v>
      </c>
      <c r="Q5820" s="669"/>
    </row>
    <row r="5821" spans="1:17" s="770" customFormat="1" ht="24">
      <c r="A5821" s="733" t="s">
        <v>18654</v>
      </c>
      <c r="B5821" s="693" t="s">
        <v>7484</v>
      </c>
      <c r="C5821" s="667" t="s">
        <v>73</v>
      </c>
      <c r="D5821" s="693" t="s">
        <v>11974</v>
      </c>
      <c r="E5821" s="425">
        <v>6500</v>
      </c>
      <c r="F5821" s="667" t="s">
        <v>11975</v>
      </c>
      <c r="G5821" s="671" t="s">
        <v>11976</v>
      </c>
      <c r="H5821" s="671" t="s">
        <v>1688</v>
      </c>
      <c r="I5821" s="671" t="s">
        <v>771</v>
      </c>
      <c r="J5821" s="890" t="s">
        <v>6567</v>
      </c>
      <c r="K5821" s="894" t="s">
        <v>11977</v>
      </c>
      <c r="L5821" s="763">
        <v>12</v>
      </c>
      <c r="M5821" s="893">
        <v>78000</v>
      </c>
      <c r="N5821" s="891" t="s">
        <v>11977</v>
      </c>
      <c r="O5821" s="763">
        <v>6</v>
      </c>
      <c r="P5821" s="723">
        <v>39000</v>
      </c>
      <c r="Q5821" s="669"/>
    </row>
    <row r="5822" spans="1:17" s="770" customFormat="1" ht="24">
      <c r="A5822" s="733" t="s">
        <v>18654</v>
      </c>
      <c r="B5822" s="693" t="s">
        <v>7484</v>
      </c>
      <c r="C5822" s="667" t="s">
        <v>73</v>
      </c>
      <c r="D5822" s="670" t="s">
        <v>11978</v>
      </c>
      <c r="E5822" s="744">
        <v>8000</v>
      </c>
      <c r="F5822" s="667">
        <v>43278394</v>
      </c>
      <c r="G5822" s="671" t="s">
        <v>11979</v>
      </c>
      <c r="H5822" s="670" t="s">
        <v>1688</v>
      </c>
      <c r="I5822" s="670" t="s">
        <v>771</v>
      </c>
      <c r="J5822" s="890" t="s">
        <v>6567</v>
      </c>
      <c r="K5822" s="894" t="s">
        <v>11980</v>
      </c>
      <c r="L5822" s="763">
        <v>9</v>
      </c>
      <c r="M5822" s="893">
        <v>72000</v>
      </c>
      <c r="N5822" s="891" t="s">
        <v>389</v>
      </c>
      <c r="O5822" s="763">
        <v>0</v>
      </c>
      <c r="P5822" s="723">
        <v>0</v>
      </c>
      <c r="Q5822" s="669"/>
    </row>
    <row r="5823" spans="1:17" s="770" customFormat="1" ht="24">
      <c r="A5823" s="733" t="s">
        <v>18654</v>
      </c>
      <c r="B5823" s="693" t="s">
        <v>7484</v>
      </c>
      <c r="C5823" s="667" t="s">
        <v>73</v>
      </c>
      <c r="D5823" s="693" t="s">
        <v>11981</v>
      </c>
      <c r="E5823" s="425">
        <v>2500</v>
      </c>
      <c r="F5823" s="667" t="s">
        <v>11982</v>
      </c>
      <c r="G5823" s="671" t="s">
        <v>11983</v>
      </c>
      <c r="H5823" s="671" t="s">
        <v>1119</v>
      </c>
      <c r="I5823" s="671" t="s">
        <v>11885</v>
      </c>
      <c r="J5823" s="890" t="s">
        <v>6567</v>
      </c>
      <c r="K5823" s="894" t="s">
        <v>11984</v>
      </c>
      <c r="L5823" s="763">
        <v>2</v>
      </c>
      <c r="M5823" s="893">
        <v>12593.34</v>
      </c>
      <c r="N5823" s="891" t="s">
        <v>389</v>
      </c>
      <c r="O5823" s="763">
        <v>0</v>
      </c>
      <c r="P5823" s="723">
        <v>0</v>
      </c>
      <c r="Q5823" s="669"/>
    </row>
    <row r="5824" spans="1:17" s="770" customFormat="1" ht="60">
      <c r="A5824" s="733" t="s">
        <v>18654</v>
      </c>
      <c r="B5824" s="693" t="s">
        <v>7484</v>
      </c>
      <c r="C5824" s="667" t="s">
        <v>73</v>
      </c>
      <c r="D5824" s="693" t="s">
        <v>11985</v>
      </c>
      <c r="E5824" s="425">
        <v>1500</v>
      </c>
      <c r="F5824" s="667" t="s">
        <v>11986</v>
      </c>
      <c r="G5824" s="671" t="s">
        <v>11987</v>
      </c>
      <c r="H5824" s="671" t="s">
        <v>3913</v>
      </c>
      <c r="I5824" s="671" t="s">
        <v>11890</v>
      </c>
      <c r="J5824" s="890" t="s">
        <v>4118</v>
      </c>
      <c r="K5824" s="894" t="s">
        <v>11988</v>
      </c>
      <c r="L5824" s="763">
        <v>12</v>
      </c>
      <c r="M5824" s="893">
        <v>18000</v>
      </c>
      <c r="N5824" s="891" t="s">
        <v>11988</v>
      </c>
      <c r="O5824" s="763">
        <v>6</v>
      </c>
      <c r="P5824" s="723">
        <v>9000</v>
      </c>
      <c r="Q5824" s="669"/>
    </row>
    <row r="5825" spans="1:17" s="770" customFormat="1" ht="24">
      <c r="A5825" s="733" t="s">
        <v>18654</v>
      </c>
      <c r="B5825" s="693" t="s">
        <v>7484</v>
      </c>
      <c r="C5825" s="667" t="s">
        <v>73</v>
      </c>
      <c r="D5825" s="693" t="s">
        <v>11910</v>
      </c>
      <c r="E5825" s="425">
        <v>2000</v>
      </c>
      <c r="F5825" s="667" t="s">
        <v>11989</v>
      </c>
      <c r="G5825" s="671" t="s">
        <v>11990</v>
      </c>
      <c r="H5825" s="671" t="s">
        <v>1688</v>
      </c>
      <c r="I5825" s="671" t="s">
        <v>11885</v>
      </c>
      <c r="J5825" s="890" t="s">
        <v>802</v>
      </c>
      <c r="K5825" s="894" t="s">
        <v>9349</v>
      </c>
      <c r="L5825" s="763">
        <v>12</v>
      </c>
      <c r="M5825" s="893">
        <v>18400</v>
      </c>
      <c r="N5825" s="891" t="s">
        <v>9349</v>
      </c>
      <c r="O5825" s="763">
        <v>6</v>
      </c>
      <c r="P5825" s="723">
        <v>12000</v>
      </c>
      <c r="Q5825" s="669"/>
    </row>
    <row r="5826" spans="1:17" s="770" customFormat="1" ht="36">
      <c r="A5826" s="733" t="s">
        <v>18654</v>
      </c>
      <c r="B5826" s="693" t="s">
        <v>7484</v>
      </c>
      <c r="C5826" s="667" t="s">
        <v>73</v>
      </c>
      <c r="D5826" s="693" t="s">
        <v>11991</v>
      </c>
      <c r="E5826" s="425">
        <v>8000</v>
      </c>
      <c r="F5826" s="667" t="s">
        <v>11992</v>
      </c>
      <c r="G5826" s="671" t="s">
        <v>11993</v>
      </c>
      <c r="H5826" s="671" t="s">
        <v>2002</v>
      </c>
      <c r="I5826" s="671" t="s">
        <v>771</v>
      </c>
      <c r="J5826" s="890" t="s">
        <v>6567</v>
      </c>
      <c r="K5826" s="894" t="s">
        <v>11994</v>
      </c>
      <c r="L5826" s="763">
        <v>5</v>
      </c>
      <c r="M5826" s="893">
        <v>38933.33</v>
      </c>
      <c r="N5826" s="891" t="s">
        <v>11994</v>
      </c>
      <c r="O5826" s="763">
        <v>6</v>
      </c>
      <c r="P5826" s="723">
        <v>48000</v>
      </c>
      <c r="Q5826" s="669"/>
    </row>
    <row r="5827" spans="1:17" s="770" customFormat="1" ht="36">
      <c r="A5827" s="733" t="s">
        <v>18654</v>
      </c>
      <c r="B5827" s="693" t="s">
        <v>7484</v>
      </c>
      <c r="C5827" s="667" t="s">
        <v>73</v>
      </c>
      <c r="D5827" s="693" t="s">
        <v>11995</v>
      </c>
      <c r="E5827" s="425">
        <v>2500</v>
      </c>
      <c r="F5827" s="668" t="s">
        <v>11996</v>
      </c>
      <c r="G5827" s="671" t="s">
        <v>11997</v>
      </c>
      <c r="H5827" s="671" t="s">
        <v>1688</v>
      </c>
      <c r="I5827" s="671" t="s">
        <v>10737</v>
      </c>
      <c r="J5827" s="890" t="s">
        <v>11885</v>
      </c>
      <c r="K5827" s="894" t="s">
        <v>11998</v>
      </c>
      <c r="L5827" s="763">
        <v>12</v>
      </c>
      <c r="M5827" s="893">
        <v>16583.330000000002</v>
      </c>
      <c r="N5827" s="891" t="s">
        <v>11998</v>
      </c>
      <c r="O5827" s="763">
        <v>6</v>
      </c>
      <c r="P5827" s="723">
        <v>15000</v>
      </c>
      <c r="Q5827" s="669"/>
    </row>
    <row r="5828" spans="1:17" s="770" customFormat="1" ht="24">
      <c r="A5828" s="733" t="s">
        <v>18654</v>
      </c>
      <c r="B5828" s="693" t="s">
        <v>7484</v>
      </c>
      <c r="C5828" s="667" t="s">
        <v>73</v>
      </c>
      <c r="D5828" s="693" t="s">
        <v>11999</v>
      </c>
      <c r="E5828" s="425">
        <v>5000</v>
      </c>
      <c r="F5828" s="668" t="s">
        <v>12000</v>
      </c>
      <c r="G5828" s="671" t="s">
        <v>12001</v>
      </c>
      <c r="H5828" s="671" t="s">
        <v>956</v>
      </c>
      <c r="I5828" s="671" t="s">
        <v>11946</v>
      </c>
      <c r="J5828" s="890" t="s">
        <v>11900</v>
      </c>
      <c r="K5828" s="894" t="s">
        <v>12002</v>
      </c>
      <c r="L5828" s="763">
        <v>12</v>
      </c>
      <c r="M5828" s="893">
        <v>60000</v>
      </c>
      <c r="N5828" s="891" t="s">
        <v>12002</v>
      </c>
      <c r="O5828" s="763">
        <v>6</v>
      </c>
      <c r="P5828" s="723">
        <v>30000</v>
      </c>
      <c r="Q5828" s="669"/>
    </row>
    <row r="5829" spans="1:17" s="770" customFormat="1" ht="24">
      <c r="A5829" s="733" t="s">
        <v>18654</v>
      </c>
      <c r="B5829" s="693" t="s">
        <v>7484</v>
      </c>
      <c r="C5829" s="667" t="s">
        <v>73</v>
      </c>
      <c r="D5829" s="693" t="s">
        <v>12003</v>
      </c>
      <c r="E5829" s="425">
        <v>3320</v>
      </c>
      <c r="F5829" s="668" t="s">
        <v>12004</v>
      </c>
      <c r="G5829" s="671" t="s">
        <v>12005</v>
      </c>
      <c r="H5829" s="671" t="s">
        <v>1688</v>
      </c>
      <c r="I5829" s="671" t="s">
        <v>11885</v>
      </c>
      <c r="J5829" s="890" t="s">
        <v>802</v>
      </c>
      <c r="K5829" s="894" t="s">
        <v>12006</v>
      </c>
      <c r="L5829" s="763">
        <v>3</v>
      </c>
      <c r="M5829" s="893">
        <v>26781.34</v>
      </c>
      <c r="N5829" s="891" t="s">
        <v>389</v>
      </c>
      <c r="O5829" s="763">
        <v>0</v>
      </c>
      <c r="P5829" s="723">
        <v>0</v>
      </c>
      <c r="Q5829" s="669"/>
    </row>
    <row r="5830" spans="1:17" s="770" customFormat="1" ht="24">
      <c r="A5830" s="733" t="s">
        <v>18654</v>
      </c>
      <c r="B5830" s="693" t="s">
        <v>7484</v>
      </c>
      <c r="C5830" s="667" t="s">
        <v>73</v>
      </c>
      <c r="D5830" s="693" t="s">
        <v>11970</v>
      </c>
      <c r="E5830" s="425">
        <v>2000</v>
      </c>
      <c r="F5830" s="668" t="s">
        <v>12007</v>
      </c>
      <c r="G5830" s="671" t="s">
        <v>12008</v>
      </c>
      <c r="H5830" s="671" t="s">
        <v>1688</v>
      </c>
      <c r="I5830" s="671" t="s">
        <v>11885</v>
      </c>
      <c r="J5830" s="890" t="s">
        <v>802</v>
      </c>
      <c r="K5830" s="894" t="s">
        <v>12009</v>
      </c>
      <c r="L5830" s="763">
        <v>12</v>
      </c>
      <c r="M5830" s="893">
        <v>14600</v>
      </c>
      <c r="N5830" s="891" t="s">
        <v>12009</v>
      </c>
      <c r="O5830" s="763">
        <v>6</v>
      </c>
      <c r="P5830" s="723">
        <v>12000</v>
      </c>
      <c r="Q5830" s="669"/>
    </row>
    <row r="5831" spans="1:17" s="770" customFormat="1" ht="24">
      <c r="A5831" s="733" t="s">
        <v>18654</v>
      </c>
      <c r="B5831" s="693" t="s">
        <v>7484</v>
      </c>
      <c r="C5831" s="667" t="s">
        <v>73</v>
      </c>
      <c r="D5831" s="693" t="s">
        <v>12010</v>
      </c>
      <c r="E5831" s="425">
        <v>1000</v>
      </c>
      <c r="F5831" s="672" t="s">
        <v>12011</v>
      </c>
      <c r="G5831" s="671" t="s">
        <v>12012</v>
      </c>
      <c r="H5831" s="671" t="s">
        <v>864</v>
      </c>
      <c r="I5831" s="671" t="s">
        <v>3683</v>
      </c>
      <c r="J5831" s="890" t="s">
        <v>12013</v>
      </c>
      <c r="K5831" s="894" t="s">
        <v>12014</v>
      </c>
      <c r="L5831" s="763">
        <v>12</v>
      </c>
      <c r="M5831" s="893">
        <v>12000</v>
      </c>
      <c r="N5831" s="891" t="s">
        <v>12014</v>
      </c>
      <c r="O5831" s="763">
        <v>6</v>
      </c>
      <c r="P5831" s="723">
        <v>6000</v>
      </c>
      <c r="Q5831" s="669"/>
    </row>
    <row r="5832" spans="1:17" s="770" customFormat="1" ht="24">
      <c r="A5832" s="733" t="s">
        <v>18654</v>
      </c>
      <c r="B5832" s="693" t="s">
        <v>7484</v>
      </c>
      <c r="C5832" s="667" t="s">
        <v>73</v>
      </c>
      <c r="D5832" s="693" t="s">
        <v>12015</v>
      </c>
      <c r="E5832" s="425">
        <v>3000</v>
      </c>
      <c r="F5832" s="672" t="s">
        <v>12016</v>
      </c>
      <c r="G5832" s="671" t="s">
        <v>12017</v>
      </c>
      <c r="H5832" s="671" t="s">
        <v>1688</v>
      </c>
      <c r="I5832" s="671" t="s">
        <v>11885</v>
      </c>
      <c r="J5832" s="890" t="s">
        <v>802</v>
      </c>
      <c r="K5832" s="894" t="s">
        <v>10620</v>
      </c>
      <c r="L5832" s="763">
        <v>12</v>
      </c>
      <c r="M5832" s="893">
        <v>29600</v>
      </c>
      <c r="N5832" s="891" t="s">
        <v>10620</v>
      </c>
      <c r="O5832" s="763">
        <v>6</v>
      </c>
      <c r="P5832" s="723">
        <v>18584.64</v>
      </c>
      <c r="Q5832" s="669"/>
    </row>
    <row r="5833" spans="1:17" s="770" customFormat="1" ht="24">
      <c r="A5833" s="733" t="s">
        <v>18654</v>
      </c>
      <c r="B5833" s="693" t="s">
        <v>7484</v>
      </c>
      <c r="C5833" s="667" t="s">
        <v>73</v>
      </c>
      <c r="D5833" s="693" t="s">
        <v>11927</v>
      </c>
      <c r="E5833" s="425">
        <v>3000</v>
      </c>
      <c r="F5833" s="672" t="s">
        <v>12018</v>
      </c>
      <c r="G5833" s="671" t="s">
        <v>12019</v>
      </c>
      <c r="H5833" s="671" t="s">
        <v>1688</v>
      </c>
      <c r="I5833" s="671" t="s">
        <v>11885</v>
      </c>
      <c r="J5833" s="890" t="s">
        <v>802</v>
      </c>
      <c r="K5833" s="894" t="s">
        <v>12020</v>
      </c>
      <c r="L5833" s="763">
        <v>12</v>
      </c>
      <c r="M5833" s="893">
        <v>35900</v>
      </c>
      <c r="N5833" s="891" t="s">
        <v>12020</v>
      </c>
      <c r="O5833" s="763">
        <v>6</v>
      </c>
      <c r="P5833" s="723">
        <v>18000</v>
      </c>
      <c r="Q5833" s="669"/>
    </row>
    <row r="5834" spans="1:17" s="770" customFormat="1" ht="24">
      <c r="A5834" s="733" t="s">
        <v>18654</v>
      </c>
      <c r="B5834" s="693" t="s">
        <v>7484</v>
      </c>
      <c r="C5834" s="667" t="s">
        <v>73</v>
      </c>
      <c r="D5834" s="693" t="s">
        <v>12021</v>
      </c>
      <c r="E5834" s="425">
        <v>3500</v>
      </c>
      <c r="F5834" s="672" t="s">
        <v>12022</v>
      </c>
      <c r="G5834" s="671" t="s">
        <v>12023</v>
      </c>
      <c r="H5834" s="671" t="s">
        <v>1119</v>
      </c>
      <c r="I5834" s="671" t="s">
        <v>11946</v>
      </c>
      <c r="J5834" s="890" t="s">
        <v>11900</v>
      </c>
      <c r="K5834" s="894" t="s">
        <v>12024</v>
      </c>
      <c r="L5834" s="763">
        <v>2</v>
      </c>
      <c r="M5834" s="893">
        <v>27990.67</v>
      </c>
      <c r="N5834" s="891" t="s">
        <v>389</v>
      </c>
      <c r="O5834" s="763">
        <v>0</v>
      </c>
      <c r="P5834" s="723">
        <v>0</v>
      </c>
      <c r="Q5834" s="669"/>
    </row>
    <row r="5835" spans="1:17" s="770" customFormat="1" ht="24">
      <c r="A5835" s="733" t="s">
        <v>18654</v>
      </c>
      <c r="B5835" s="693" t="s">
        <v>7484</v>
      </c>
      <c r="C5835" s="667" t="s">
        <v>73</v>
      </c>
      <c r="D5835" s="693" t="s">
        <v>12025</v>
      </c>
      <c r="E5835" s="425">
        <v>4500</v>
      </c>
      <c r="F5835" s="672" t="s">
        <v>12026</v>
      </c>
      <c r="G5835" s="671" t="s">
        <v>12027</v>
      </c>
      <c r="H5835" s="671" t="s">
        <v>2002</v>
      </c>
      <c r="I5835" s="671" t="s">
        <v>11946</v>
      </c>
      <c r="J5835" s="890" t="s">
        <v>6567</v>
      </c>
      <c r="K5835" s="894" t="s">
        <v>12028</v>
      </c>
      <c r="L5835" s="763">
        <v>12</v>
      </c>
      <c r="M5835" s="893">
        <v>54000</v>
      </c>
      <c r="N5835" s="891" t="s">
        <v>12028</v>
      </c>
      <c r="O5835" s="763">
        <v>6</v>
      </c>
      <c r="P5835" s="723">
        <v>27000</v>
      </c>
      <c r="Q5835" s="669"/>
    </row>
    <row r="5836" spans="1:17" s="770" customFormat="1" ht="24">
      <c r="A5836" s="733" t="s">
        <v>18654</v>
      </c>
      <c r="B5836" s="693" t="s">
        <v>7484</v>
      </c>
      <c r="C5836" s="667" t="s">
        <v>73</v>
      </c>
      <c r="D5836" s="693" t="s">
        <v>12029</v>
      </c>
      <c r="E5836" s="425">
        <v>7000</v>
      </c>
      <c r="F5836" s="672" t="s">
        <v>12030</v>
      </c>
      <c r="G5836" s="671" t="s">
        <v>12031</v>
      </c>
      <c r="H5836" s="671" t="s">
        <v>888</v>
      </c>
      <c r="I5836" s="671" t="s">
        <v>11946</v>
      </c>
      <c r="J5836" s="890" t="s">
        <v>6567</v>
      </c>
      <c r="K5836" s="894" t="s">
        <v>12032</v>
      </c>
      <c r="L5836" s="763">
        <v>12</v>
      </c>
      <c r="M5836" s="893">
        <v>65866.67</v>
      </c>
      <c r="N5836" s="891" t="s">
        <v>12032</v>
      </c>
      <c r="O5836" s="763">
        <v>6</v>
      </c>
      <c r="P5836" s="723">
        <v>42000</v>
      </c>
      <c r="Q5836" s="669"/>
    </row>
    <row r="5837" spans="1:17" s="770" customFormat="1" ht="24">
      <c r="A5837" s="733" t="s">
        <v>18654</v>
      </c>
      <c r="B5837" s="693" t="s">
        <v>7484</v>
      </c>
      <c r="C5837" s="667" t="s">
        <v>73</v>
      </c>
      <c r="D5837" s="693" t="s">
        <v>12033</v>
      </c>
      <c r="E5837" s="425">
        <v>2000</v>
      </c>
      <c r="F5837" s="672" t="s">
        <v>12034</v>
      </c>
      <c r="G5837" s="671" t="s">
        <v>12035</v>
      </c>
      <c r="H5837" s="671" t="s">
        <v>1688</v>
      </c>
      <c r="I5837" s="671" t="s">
        <v>11885</v>
      </c>
      <c r="J5837" s="890" t="s">
        <v>802</v>
      </c>
      <c r="K5837" s="894" t="s">
        <v>12036</v>
      </c>
      <c r="L5837" s="763">
        <v>12</v>
      </c>
      <c r="M5837" s="893">
        <v>20616.669999999998</v>
      </c>
      <c r="N5837" s="891" t="s">
        <v>12036</v>
      </c>
      <c r="O5837" s="763">
        <v>2</v>
      </c>
      <c r="P5837" s="723">
        <v>5826.67</v>
      </c>
      <c r="Q5837" s="669"/>
    </row>
    <row r="5838" spans="1:17" s="770" customFormat="1" ht="36">
      <c r="A5838" s="733" t="s">
        <v>18654</v>
      </c>
      <c r="B5838" s="693" t="s">
        <v>7484</v>
      </c>
      <c r="C5838" s="667" t="s">
        <v>73</v>
      </c>
      <c r="D5838" s="693" t="s">
        <v>12037</v>
      </c>
      <c r="E5838" s="425">
        <v>3000</v>
      </c>
      <c r="F5838" s="672" t="s">
        <v>12038</v>
      </c>
      <c r="G5838" s="671" t="s">
        <v>12039</v>
      </c>
      <c r="H5838" s="671" t="s">
        <v>12040</v>
      </c>
      <c r="I5838" s="671" t="s">
        <v>12041</v>
      </c>
      <c r="J5838" s="890" t="s">
        <v>11900</v>
      </c>
      <c r="K5838" s="894" t="s">
        <v>9479</v>
      </c>
      <c r="L5838" s="763">
        <v>12</v>
      </c>
      <c r="M5838" s="893">
        <v>30044.75</v>
      </c>
      <c r="N5838" s="891" t="s">
        <v>9479</v>
      </c>
      <c r="O5838" s="763">
        <v>6</v>
      </c>
      <c r="P5838" s="723">
        <v>18000</v>
      </c>
      <c r="Q5838" s="669"/>
    </row>
    <row r="5839" spans="1:17" s="770" customFormat="1" ht="30" customHeight="1">
      <c r="A5839" s="733" t="s">
        <v>18654</v>
      </c>
      <c r="B5839" s="693" t="s">
        <v>7484</v>
      </c>
      <c r="C5839" s="667" t="s">
        <v>73</v>
      </c>
      <c r="D5839" s="670" t="s">
        <v>12042</v>
      </c>
      <c r="E5839" s="744">
        <v>3500</v>
      </c>
      <c r="F5839" s="668" t="s">
        <v>12043</v>
      </c>
      <c r="G5839" s="671" t="s">
        <v>12044</v>
      </c>
      <c r="H5839" s="670" t="s">
        <v>1013</v>
      </c>
      <c r="I5839" s="670" t="s">
        <v>7524</v>
      </c>
      <c r="J5839" s="890" t="s">
        <v>802</v>
      </c>
      <c r="K5839" s="895" t="s">
        <v>12045</v>
      </c>
      <c r="L5839" s="763">
        <v>6</v>
      </c>
      <c r="M5839" s="893">
        <v>26063.5</v>
      </c>
      <c r="N5839" s="891" t="s">
        <v>389</v>
      </c>
      <c r="O5839" s="763">
        <v>0</v>
      </c>
      <c r="P5839" s="723">
        <v>0</v>
      </c>
      <c r="Q5839" s="669"/>
    </row>
    <row r="5840" spans="1:17" s="770" customFormat="1" ht="30" customHeight="1">
      <c r="A5840" s="733" t="s">
        <v>18654</v>
      </c>
      <c r="B5840" s="693" t="s">
        <v>7484</v>
      </c>
      <c r="C5840" s="667" t="s">
        <v>73</v>
      </c>
      <c r="D5840" s="693" t="s">
        <v>12046</v>
      </c>
      <c r="E5840" s="425">
        <v>6200</v>
      </c>
      <c r="F5840" s="672" t="s">
        <v>12047</v>
      </c>
      <c r="G5840" s="671" t="s">
        <v>12048</v>
      </c>
      <c r="H5840" s="671" t="s">
        <v>1688</v>
      </c>
      <c r="I5840" s="671" t="s">
        <v>12049</v>
      </c>
      <c r="J5840" s="890" t="s">
        <v>6567</v>
      </c>
      <c r="K5840" s="894" t="s">
        <v>12050</v>
      </c>
      <c r="L5840" s="763">
        <v>12</v>
      </c>
      <c r="M5840" s="893">
        <v>72200</v>
      </c>
      <c r="N5840" s="891" t="s">
        <v>12050</v>
      </c>
      <c r="O5840" s="763">
        <v>6</v>
      </c>
      <c r="P5840" s="723">
        <v>36000</v>
      </c>
      <c r="Q5840" s="669"/>
    </row>
    <row r="5841" spans="1:17" s="770" customFormat="1" ht="30" customHeight="1">
      <c r="A5841" s="733" t="s">
        <v>18654</v>
      </c>
      <c r="B5841" s="693" t="s">
        <v>7484</v>
      </c>
      <c r="C5841" s="667" t="s">
        <v>73</v>
      </c>
      <c r="D5841" s="693" t="s">
        <v>12051</v>
      </c>
      <c r="E5841" s="425">
        <v>4000</v>
      </c>
      <c r="F5841" s="672" t="s">
        <v>12052</v>
      </c>
      <c r="G5841" s="671" t="s">
        <v>12053</v>
      </c>
      <c r="H5841" s="671" t="s">
        <v>908</v>
      </c>
      <c r="I5841" s="671" t="s">
        <v>12041</v>
      </c>
      <c r="J5841" s="890" t="s">
        <v>11900</v>
      </c>
      <c r="K5841" s="894" t="s">
        <v>12054</v>
      </c>
      <c r="L5841" s="763">
        <v>12</v>
      </c>
      <c r="M5841" s="893">
        <v>48000</v>
      </c>
      <c r="N5841" s="891" t="s">
        <v>12054</v>
      </c>
      <c r="O5841" s="763">
        <v>6</v>
      </c>
      <c r="P5841" s="723">
        <v>24000</v>
      </c>
      <c r="Q5841" s="669"/>
    </row>
    <row r="5842" spans="1:17" s="770" customFormat="1" ht="30" customHeight="1">
      <c r="A5842" s="733" t="s">
        <v>18654</v>
      </c>
      <c r="B5842" s="693" t="s">
        <v>7484</v>
      </c>
      <c r="C5842" s="667" t="s">
        <v>73</v>
      </c>
      <c r="D5842" s="693" t="s">
        <v>12055</v>
      </c>
      <c r="E5842" s="425">
        <v>5500</v>
      </c>
      <c r="F5842" s="672" t="s">
        <v>12056</v>
      </c>
      <c r="G5842" s="671" t="s">
        <v>12057</v>
      </c>
      <c r="H5842" s="671" t="s">
        <v>1119</v>
      </c>
      <c r="I5842" s="671" t="s">
        <v>11946</v>
      </c>
      <c r="J5842" s="890" t="s">
        <v>11900</v>
      </c>
      <c r="K5842" s="894" t="s">
        <v>12058</v>
      </c>
      <c r="L5842" s="763">
        <v>12</v>
      </c>
      <c r="M5842" s="893">
        <v>61992</v>
      </c>
      <c r="N5842" s="891" t="s">
        <v>12058</v>
      </c>
      <c r="O5842" s="763">
        <v>6</v>
      </c>
      <c r="P5842" s="723">
        <v>33000</v>
      </c>
      <c r="Q5842" s="669"/>
    </row>
    <row r="5843" spans="1:17" s="770" customFormat="1" ht="30" customHeight="1">
      <c r="A5843" s="733" t="s">
        <v>18654</v>
      </c>
      <c r="B5843" s="693" t="s">
        <v>7484</v>
      </c>
      <c r="C5843" s="667" t="s">
        <v>73</v>
      </c>
      <c r="D5843" s="670" t="s">
        <v>11978</v>
      </c>
      <c r="E5843" s="744">
        <v>2500</v>
      </c>
      <c r="F5843" s="668" t="s">
        <v>12059</v>
      </c>
      <c r="G5843" s="671" t="s">
        <v>12060</v>
      </c>
      <c r="H5843" s="670" t="s">
        <v>1688</v>
      </c>
      <c r="I5843" s="670" t="s">
        <v>771</v>
      </c>
      <c r="J5843" s="890" t="s">
        <v>6567</v>
      </c>
      <c r="K5843" s="894" t="s">
        <v>12061</v>
      </c>
      <c r="L5843" s="763">
        <v>6</v>
      </c>
      <c r="M5843" s="893">
        <v>17244.169999999998</v>
      </c>
      <c r="N5843" s="891" t="s">
        <v>389</v>
      </c>
      <c r="O5843" s="763">
        <v>0</v>
      </c>
      <c r="P5843" s="723">
        <v>0</v>
      </c>
      <c r="Q5843" s="669"/>
    </row>
    <row r="5844" spans="1:17" s="770" customFormat="1" ht="36">
      <c r="A5844" s="733" t="s">
        <v>18654</v>
      </c>
      <c r="B5844" s="693" t="s">
        <v>7484</v>
      </c>
      <c r="C5844" s="667" t="s">
        <v>73</v>
      </c>
      <c r="D5844" s="693" t="s">
        <v>12062</v>
      </c>
      <c r="E5844" s="425">
        <v>2000</v>
      </c>
      <c r="F5844" s="672" t="s">
        <v>12063</v>
      </c>
      <c r="G5844" s="671" t="s">
        <v>12064</v>
      </c>
      <c r="H5844" s="671" t="s">
        <v>1688</v>
      </c>
      <c r="I5844" s="671" t="s">
        <v>10737</v>
      </c>
      <c r="J5844" s="890" t="s">
        <v>11885</v>
      </c>
      <c r="K5844" s="894" t="s">
        <v>12065</v>
      </c>
      <c r="L5844" s="763">
        <v>3</v>
      </c>
      <c r="M5844" s="893">
        <v>6000</v>
      </c>
      <c r="N5844" s="891" t="s">
        <v>12065</v>
      </c>
      <c r="O5844" s="763">
        <v>6</v>
      </c>
      <c r="P5844" s="723">
        <v>12000</v>
      </c>
      <c r="Q5844" s="669"/>
    </row>
    <row r="5845" spans="1:17" s="770" customFormat="1" ht="30" customHeight="1">
      <c r="A5845" s="733" t="s">
        <v>18654</v>
      </c>
      <c r="B5845" s="693" t="s">
        <v>7484</v>
      </c>
      <c r="C5845" s="667" t="s">
        <v>73</v>
      </c>
      <c r="D5845" s="693" t="s">
        <v>12066</v>
      </c>
      <c r="E5845" s="425">
        <v>11000</v>
      </c>
      <c r="F5845" s="672" t="s">
        <v>12067</v>
      </c>
      <c r="G5845" s="671" t="s">
        <v>12068</v>
      </c>
      <c r="H5845" s="671" t="s">
        <v>1688</v>
      </c>
      <c r="I5845" s="671" t="s">
        <v>12041</v>
      </c>
      <c r="J5845" s="890" t="s">
        <v>6567</v>
      </c>
      <c r="K5845" s="894" t="s">
        <v>12069</v>
      </c>
      <c r="L5845" s="763">
        <v>12</v>
      </c>
      <c r="M5845" s="893">
        <v>132000</v>
      </c>
      <c r="N5845" s="891" t="s">
        <v>12069</v>
      </c>
      <c r="O5845" s="763">
        <v>1</v>
      </c>
      <c r="P5845" s="723">
        <v>31991.660000000003</v>
      </c>
      <c r="Q5845" s="669"/>
    </row>
    <row r="5846" spans="1:17" s="770" customFormat="1" ht="30" customHeight="1">
      <c r="A5846" s="733" t="s">
        <v>18654</v>
      </c>
      <c r="B5846" s="693" t="s">
        <v>7484</v>
      </c>
      <c r="C5846" s="667" t="s">
        <v>73</v>
      </c>
      <c r="D5846" s="693" t="s">
        <v>12070</v>
      </c>
      <c r="E5846" s="425">
        <v>4500</v>
      </c>
      <c r="F5846" s="672" t="s">
        <v>12071</v>
      </c>
      <c r="G5846" s="671" t="s">
        <v>12072</v>
      </c>
      <c r="H5846" s="671" t="s">
        <v>1688</v>
      </c>
      <c r="I5846" s="735" t="s">
        <v>17793</v>
      </c>
      <c r="J5846" s="890" t="s">
        <v>6567</v>
      </c>
      <c r="K5846" s="894" t="s">
        <v>12073</v>
      </c>
      <c r="L5846" s="763">
        <v>5</v>
      </c>
      <c r="M5846" s="893">
        <v>45000</v>
      </c>
      <c r="N5846" s="891" t="s">
        <v>389</v>
      </c>
      <c r="O5846" s="763">
        <v>0</v>
      </c>
      <c r="P5846" s="723">
        <v>0</v>
      </c>
      <c r="Q5846" s="669"/>
    </row>
    <row r="5847" spans="1:17" s="770" customFormat="1" ht="30" customHeight="1">
      <c r="A5847" s="733" t="s">
        <v>18654</v>
      </c>
      <c r="B5847" s="693" t="s">
        <v>7484</v>
      </c>
      <c r="C5847" s="667" t="s">
        <v>73</v>
      </c>
      <c r="D5847" s="693" t="s">
        <v>12074</v>
      </c>
      <c r="E5847" s="425">
        <v>8000</v>
      </c>
      <c r="F5847" s="672" t="s">
        <v>12075</v>
      </c>
      <c r="G5847" s="671" t="s">
        <v>12076</v>
      </c>
      <c r="H5847" s="671" t="s">
        <v>956</v>
      </c>
      <c r="I5847" s="671" t="s">
        <v>11946</v>
      </c>
      <c r="J5847" s="890" t="s">
        <v>6567</v>
      </c>
      <c r="K5847" s="894" t="s">
        <v>12077</v>
      </c>
      <c r="L5847" s="763">
        <v>12</v>
      </c>
      <c r="M5847" s="893">
        <v>96400</v>
      </c>
      <c r="N5847" s="891" t="s">
        <v>12077</v>
      </c>
      <c r="O5847" s="763">
        <v>6</v>
      </c>
      <c r="P5847" s="723">
        <v>48800</v>
      </c>
      <c r="Q5847" s="669"/>
    </row>
    <row r="5848" spans="1:17" s="770" customFormat="1" ht="30" customHeight="1">
      <c r="A5848" s="733" t="s">
        <v>18654</v>
      </c>
      <c r="B5848" s="693" t="s">
        <v>7484</v>
      </c>
      <c r="C5848" s="667" t="s">
        <v>73</v>
      </c>
      <c r="D5848" s="670" t="s">
        <v>11978</v>
      </c>
      <c r="E5848" s="744">
        <v>3000</v>
      </c>
      <c r="F5848" s="668" t="s">
        <v>12078</v>
      </c>
      <c r="G5848" s="671" t="s">
        <v>12079</v>
      </c>
      <c r="H5848" s="670" t="s">
        <v>1688</v>
      </c>
      <c r="I5848" s="670" t="s">
        <v>7524</v>
      </c>
      <c r="J5848" s="890" t="s">
        <v>802</v>
      </c>
      <c r="K5848" s="894" t="s">
        <v>12080</v>
      </c>
      <c r="L5848" s="763">
        <v>4</v>
      </c>
      <c r="M5848" s="893">
        <v>13150</v>
      </c>
      <c r="N5848" s="891" t="s">
        <v>389</v>
      </c>
      <c r="O5848" s="763">
        <v>0</v>
      </c>
      <c r="P5848" s="723">
        <v>0</v>
      </c>
      <c r="Q5848" s="669"/>
    </row>
    <row r="5849" spans="1:17" s="770" customFormat="1" ht="30" customHeight="1">
      <c r="A5849" s="733" t="s">
        <v>18654</v>
      </c>
      <c r="B5849" s="693" t="s">
        <v>7484</v>
      </c>
      <c r="C5849" s="667" t="s">
        <v>73</v>
      </c>
      <c r="D5849" s="693" t="s">
        <v>12081</v>
      </c>
      <c r="E5849" s="425">
        <v>3000</v>
      </c>
      <c r="F5849" s="672" t="s">
        <v>12082</v>
      </c>
      <c r="G5849" s="671" t="s">
        <v>12083</v>
      </c>
      <c r="H5849" s="671" t="s">
        <v>1688</v>
      </c>
      <c r="I5849" s="671" t="s">
        <v>11885</v>
      </c>
      <c r="J5849" s="890" t="s">
        <v>802</v>
      </c>
      <c r="K5849" s="894" t="s">
        <v>12084</v>
      </c>
      <c r="L5849" s="763">
        <v>12</v>
      </c>
      <c r="M5849" s="893">
        <v>33300</v>
      </c>
      <c r="N5849" s="891" t="s">
        <v>12084</v>
      </c>
      <c r="O5849" s="763">
        <v>6</v>
      </c>
      <c r="P5849" s="723">
        <v>18000</v>
      </c>
      <c r="Q5849" s="669"/>
    </row>
    <row r="5850" spans="1:17" s="770" customFormat="1" ht="30" customHeight="1">
      <c r="A5850" s="733" t="s">
        <v>18654</v>
      </c>
      <c r="B5850" s="693" t="s">
        <v>7484</v>
      </c>
      <c r="C5850" s="667" t="s">
        <v>73</v>
      </c>
      <c r="D5850" s="693" t="s">
        <v>12085</v>
      </c>
      <c r="E5850" s="425">
        <v>5500</v>
      </c>
      <c r="F5850" s="672" t="s">
        <v>12086</v>
      </c>
      <c r="G5850" s="671" t="s">
        <v>12087</v>
      </c>
      <c r="H5850" s="671" t="s">
        <v>1688</v>
      </c>
      <c r="I5850" s="671" t="s">
        <v>771</v>
      </c>
      <c r="J5850" s="890" t="s">
        <v>6567</v>
      </c>
      <c r="K5850" s="894" t="s">
        <v>12088</v>
      </c>
      <c r="L5850" s="763">
        <v>12</v>
      </c>
      <c r="M5850" s="893">
        <v>46392</v>
      </c>
      <c r="N5850" s="891" t="s">
        <v>12088</v>
      </c>
      <c r="O5850" s="763">
        <v>6</v>
      </c>
      <c r="P5850" s="723">
        <v>33000</v>
      </c>
      <c r="Q5850" s="669"/>
    </row>
    <row r="5851" spans="1:17" s="770" customFormat="1" ht="24">
      <c r="A5851" s="733" t="s">
        <v>18654</v>
      </c>
      <c r="B5851" s="693" t="s">
        <v>7484</v>
      </c>
      <c r="C5851" s="667" t="s">
        <v>73</v>
      </c>
      <c r="D5851" s="693" t="s">
        <v>12089</v>
      </c>
      <c r="E5851" s="425">
        <v>3600</v>
      </c>
      <c r="F5851" s="672" t="s">
        <v>12090</v>
      </c>
      <c r="G5851" s="671" t="s">
        <v>12091</v>
      </c>
      <c r="H5851" s="671" t="s">
        <v>1688</v>
      </c>
      <c r="I5851" s="671" t="s">
        <v>11885</v>
      </c>
      <c r="J5851" s="890" t="s">
        <v>802</v>
      </c>
      <c r="K5851" s="894" t="s">
        <v>12092</v>
      </c>
      <c r="L5851" s="763">
        <v>12</v>
      </c>
      <c r="M5851" s="893">
        <v>30662.22</v>
      </c>
      <c r="N5851" s="891" t="s">
        <v>12092</v>
      </c>
      <c r="O5851" s="763">
        <v>6</v>
      </c>
      <c r="P5851" s="723">
        <v>21600</v>
      </c>
      <c r="Q5851" s="669"/>
    </row>
    <row r="5852" spans="1:17" s="770" customFormat="1" ht="24">
      <c r="A5852" s="733" t="s">
        <v>18654</v>
      </c>
      <c r="B5852" s="693" t="s">
        <v>7484</v>
      </c>
      <c r="C5852" s="667" t="s">
        <v>73</v>
      </c>
      <c r="D5852" s="693" t="s">
        <v>11970</v>
      </c>
      <c r="E5852" s="425">
        <v>3000</v>
      </c>
      <c r="F5852" s="672" t="s">
        <v>12093</v>
      </c>
      <c r="G5852" s="671" t="s">
        <v>12094</v>
      </c>
      <c r="H5852" s="671" t="s">
        <v>1688</v>
      </c>
      <c r="I5852" s="671" t="s">
        <v>11885</v>
      </c>
      <c r="J5852" s="890" t="s">
        <v>802</v>
      </c>
      <c r="K5852" s="894" t="s">
        <v>12095</v>
      </c>
      <c r="L5852" s="763">
        <v>12</v>
      </c>
      <c r="M5852" s="893">
        <v>34800</v>
      </c>
      <c r="N5852" s="891" t="s">
        <v>12095</v>
      </c>
      <c r="O5852" s="763">
        <v>6</v>
      </c>
      <c r="P5852" s="723">
        <v>18000</v>
      </c>
      <c r="Q5852" s="669"/>
    </row>
    <row r="5853" spans="1:17" s="770" customFormat="1" ht="24">
      <c r="A5853" s="733" t="s">
        <v>18654</v>
      </c>
      <c r="B5853" s="693" t="s">
        <v>7484</v>
      </c>
      <c r="C5853" s="667" t="s">
        <v>73</v>
      </c>
      <c r="D5853" s="693" t="s">
        <v>12096</v>
      </c>
      <c r="E5853" s="425">
        <v>2000</v>
      </c>
      <c r="F5853" s="672">
        <v>73235249</v>
      </c>
      <c r="G5853" s="757" t="s">
        <v>12097</v>
      </c>
      <c r="H5853" s="671" t="s">
        <v>1688</v>
      </c>
      <c r="I5853" s="671" t="s">
        <v>11885</v>
      </c>
      <c r="J5853" s="890" t="s">
        <v>802</v>
      </c>
      <c r="K5853" s="894">
        <v>0</v>
      </c>
      <c r="L5853" s="763">
        <v>0</v>
      </c>
      <c r="M5853" s="893">
        <v>0</v>
      </c>
      <c r="N5853" s="891" t="s">
        <v>12098</v>
      </c>
      <c r="O5853" s="763">
        <v>2</v>
      </c>
      <c r="P5853" s="723">
        <v>5170.62</v>
      </c>
      <c r="Q5853" s="669"/>
    </row>
    <row r="5854" spans="1:17" s="770" customFormat="1" ht="24">
      <c r="A5854" s="733" t="s">
        <v>18654</v>
      </c>
      <c r="B5854" s="693" t="s">
        <v>7484</v>
      </c>
      <c r="C5854" s="667" t="s">
        <v>73</v>
      </c>
      <c r="D5854" s="693" t="s">
        <v>12099</v>
      </c>
      <c r="E5854" s="425">
        <v>4000</v>
      </c>
      <c r="F5854" s="672" t="s">
        <v>12100</v>
      </c>
      <c r="G5854" s="671" t="s">
        <v>12101</v>
      </c>
      <c r="H5854" s="671" t="s">
        <v>1688</v>
      </c>
      <c r="I5854" s="671" t="s">
        <v>11885</v>
      </c>
      <c r="J5854" s="890" t="s">
        <v>802</v>
      </c>
      <c r="K5854" s="894" t="s">
        <v>12102</v>
      </c>
      <c r="L5854" s="763">
        <v>12</v>
      </c>
      <c r="M5854" s="893">
        <v>48000</v>
      </c>
      <c r="N5854" s="891" t="s">
        <v>12102</v>
      </c>
      <c r="O5854" s="763">
        <v>6</v>
      </c>
      <c r="P5854" s="723">
        <v>24000</v>
      </c>
      <c r="Q5854" s="669"/>
    </row>
    <row r="5855" spans="1:17" s="770" customFormat="1" ht="24">
      <c r="A5855" s="733" t="s">
        <v>18654</v>
      </c>
      <c r="B5855" s="693" t="s">
        <v>7484</v>
      </c>
      <c r="C5855" s="667" t="s">
        <v>73</v>
      </c>
      <c r="D5855" s="693" t="s">
        <v>12103</v>
      </c>
      <c r="E5855" s="425">
        <v>8000</v>
      </c>
      <c r="F5855" s="672" t="s">
        <v>12104</v>
      </c>
      <c r="G5855" s="671" t="s">
        <v>12105</v>
      </c>
      <c r="H5855" s="671" t="s">
        <v>1688</v>
      </c>
      <c r="I5855" s="671" t="s">
        <v>771</v>
      </c>
      <c r="J5855" s="890" t="s">
        <v>6567</v>
      </c>
      <c r="K5855" s="894" t="s">
        <v>12106</v>
      </c>
      <c r="L5855" s="763">
        <v>12</v>
      </c>
      <c r="M5855" s="893">
        <v>96000</v>
      </c>
      <c r="N5855" s="891" t="s">
        <v>12106</v>
      </c>
      <c r="O5855" s="763">
        <v>6</v>
      </c>
      <c r="P5855" s="723">
        <v>48533.33</v>
      </c>
      <c r="Q5855" s="669"/>
    </row>
    <row r="5856" spans="1:17" s="770" customFormat="1" ht="60">
      <c r="A5856" s="733" t="s">
        <v>18654</v>
      </c>
      <c r="B5856" s="693" t="s">
        <v>7484</v>
      </c>
      <c r="C5856" s="667" t="s">
        <v>73</v>
      </c>
      <c r="D5856" s="693" t="s">
        <v>12107</v>
      </c>
      <c r="E5856" s="425">
        <v>3800</v>
      </c>
      <c r="F5856" s="672" t="s">
        <v>12108</v>
      </c>
      <c r="G5856" s="671" t="s">
        <v>12109</v>
      </c>
      <c r="H5856" s="671" t="s">
        <v>3913</v>
      </c>
      <c r="I5856" s="671" t="s">
        <v>11890</v>
      </c>
      <c r="J5856" s="890" t="s">
        <v>4118</v>
      </c>
      <c r="K5856" s="894" t="s">
        <v>12110</v>
      </c>
      <c r="L5856" s="763">
        <v>12</v>
      </c>
      <c r="M5856" s="893">
        <v>45600</v>
      </c>
      <c r="N5856" s="891" t="s">
        <v>12110</v>
      </c>
      <c r="O5856" s="763">
        <v>6</v>
      </c>
      <c r="P5856" s="723">
        <v>22800</v>
      </c>
      <c r="Q5856" s="669"/>
    </row>
    <row r="5857" spans="1:17" s="770" customFormat="1" ht="24">
      <c r="A5857" s="733" t="s">
        <v>18654</v>
      </c>
      <c r="B5857" s="693" t="s">
        <v>7484</v>
      </c>
      <c r="C5857" s="667" t="s">
        <v>73</v>
      </c>
      <c r="D5857" s="693" t="s">
        <v>12111</v>
      </c>
      <c r="E5857" s="425">
        <v>6000</v>
      </c>
      <c r="F5857" s="672" t="s">
        <v>12112</v>
      </c>
      <c r="G5857" s="671" t="s">
        <v>12113</v>
      </c>
      <c r="H5857" s="671" t="s">
        <v>1688</v>
      </c>
      <c r="I5857" s="671" t="s">
        <v>771</v>
      </c>
      <c r="J5857" s="890" t="s">
        <v>6567</v>
      </c>
      <c r="K5857" s="894" t="s">
        <v>12114</v>
      </c>
      <c r="L5857" s="763">
        <v>12</v>
      </c>
      <c r="M5857" s="893">
        <v>68292.259999999995</v>
      </c>
      <c r="N5857" s="891" t="s">
        <v>12114</v>
      </c>
      <c r="O5857" s="763">
        <v>6</v>
      </c>
      <c r="P5857" s="723">
        <v>36000</v>
      </c>
      <c r="Q5857" s="669"/>
    </row>
    <row r="5858" spans="1:17" s="770" customFormat="1" ht="24">
      <c r="A5858" s="733" t="s">
        <v>18654</v>
      </c>
      <c r="B5858" s="693" t="s">
        <v>7484</v>
      </c>
      <c r="C5858" s="667" t="s">
        <v>73</v>
      </c>
      <c r="D5858" s="693" t="s">
        <v>11918</v>
      </c>
      <c r="E5858" s="425">
        <v>5000</v>
      </c>
      <c r="F5858" s="672" t="s">
        <v>12115</v>
      </c>
      <c r="G5858" s="671" t="s">
        <v>12116</v>
      </c>
      <c r="H5858" s="671" t="s">
        <v>11921</v>
      </c>
      <c r="I5858" s="671" t="s">
        <v>11946</v>
      </c>
      <c r="J5858" s="890" t="s">
        <v>11900</v>
      </c>
      <c r="K5858" s="894" t="s">
        <v>12117</v>
      </c>
      <c r="L5858" s="763">
        <v>12</v>
      </c>
      <c r="M5858" s="893">
        <v>60000</v>
      </c>
      <c r="N5858" s="891" t="s">
        <v>12117</v>
      </c>
      <c r="O5858" s="763">
        <v>6</v>
      </c>
      <c r="P5858" s="723">
        <v>30000</v>
      </c>
      <c r="Q5858" s="669"/>
    </row>
    <row r="5859" spans="1:17" s="770" customFormat="1" ht="24">
      <c r="A5859" s="733" t="s">
        <v>18654</v>
      </c>
      <c r="B5859" s="693" t="s">
        <v>7484</v>
      </c>
      <c r="C5859" s="667" t="s">
        <v>73</v>
      </c>
      <c r="D5859" s="670" t="s">
        <v>12118</v>
      </c>
      <c r="E5859" s="425">
        <v>4000</v>
      </c>
      <c r="F5859" s="672" t="s">
        <v>12119</v>
      </c>
      <c r="G5859" s="670" t="s">
        <v>12120</v>
      </c>
      <c r="H5859" s="758" t="s">
        <v>1688</v>
      </c>
      <c r="I5859" s="671" t="s">
        <v>771</v>
      </c>
      <c r="J5859" s="890" t="s">
        <v>6567</v>
      </c>
      <c r="K5859" s="894" t="s">
        <v>389</v>
      </c>
      <c r="L5859" s="763">
        <v>0</v>
      </c>
      <c r="M5859" s="893">
        <v>0</v>
      </c>
      <c r="N5859" s="891" t="s">
        <v>12121</v>
      </c>
      <c r="O5859" s="763">
        <v>5</v>
      </c>
      <c r="P5859" s="723">
        <v>19733.330000000002</v>
      </c>
      <c r="Q5859" s="669"/>
    </row>
    <row r="5860" spans="1:17" s="770" customFormat="1" ht="24">
      <c r="A5860" s="733" t="s">
        <v>18654</v>
      </c>
      <c r="B5860" s="693" t="s">
        <v>7484</v>
      </c>
      <c r="C5860" s="667" t="s">
        <v>73</v>
      </c>
      <c r="D5860" s="670" t="s">
        <v>8756</v>
      </c>
      <c r="E5860" s="744">
        <v>2000</v>
      </c>
      <c r="F5860" s="668" t="s">
        <v>12122</v>
      </c>
      <c r="G5860" s="671" t="s">
        <v>12123</v>
      </c>
      <c r="H5860" s="670" t="s">
        <v>1688</v>
      </c>
      <c r="I5860" s="670" t="s">
        <v>771</v>
      </c>
      <c r="J5860" s="890" t="s">
        <v>6567</v>
      </c>
      <c r="K5860" s="894" t="s">
        <v>12124</v>
      </c>
      <c r="L5860" s="763">
        <v>5</v>
      </c>
      <c r="M5860" s="893">
        <v>12071.929999999998</v>
      </c>
      <c r="N5860" s="891" t="s">
        <v>389</v>
      </c>
      <c r="O5860" s="763">
        <v>0</v>
      </c>
      <c r="P5860" s="723">
        <v>0</v>
      </c>
      <c r="Q5860" s="669"/>
    </row>
    <row r="5861" spans="1:17" s="770" customFormat="1" ht="24">
      <c r="A5861" s="733" t="s">
        <v>18654</v>
      </c>
      <c r="B5861" s="693" t="s">
        <v>7484</v>
      </c>
      <c r="C5861" s="667" t="s">
        <v>73</v>
      </c>
      <c r="D5861" s="693" t="s">
        <v>12125</v>
      </c>
      <c r="E5861" s="425">
        <v>5000</v>
      </c>
      <c r="F5861" s="672" t="s">
        <v>12126</v>
      </c>
      <c r="G5861" s="671" t="s">
        <v>12127</v>
      </c>
      <c r="H5861" s="671" t="s">
        <v>1119</v>
      </c>
      <c r="I5861" s="671" t="s">
        <v>11946</v>
      </c>
      <c r="J5861" s="890" t="s">
        <v>11900</v>
      </c>
      <c r="K5861" s="894" t="s">
        <v>12128</v>
      </c>
      <c r="L5861" s="763">
        <v>4</v>
      </c>
      <c r="M5861" s="893">
        <v>26063.89</v>
      </c>
      <c r="N5861" s="891" t="s">
        <v>12128</v>
      </c>
      <c r="O5861" s="763">
        <v>6</v>
      </c>
      <c r="P5861" s="723">
        <v>30000</v>
      </c>
      <c r="Q5861" s="669"/>
    </row>
    <row r="5862" spans="1:17" s="770" customFormat="1" ht="24">
      <c r="A5862" s="733" t="s">
        <v>18654</v>
      </c>
      <c r="B5862" s="693" t="s">
        <v>7484</v>
      </c>
      <c r="C5862" s="667" t="s">
        <v>73</v>
      </c>
      <c r="D5862" s="693" t="s">
        <v>12129</v>
      </c>
      <c r="E5862" s="425">
        <v>1600</v>
      </c>
      <c r="F5862" s="672" t="s">
        <v>12130</v>
      </c>
      <c r="G5862" s="671" t="s">
        <v>12131</v>
      </c>
      <c r="H5862" s="671" t="s">
        <v>12132</v>
      </c>
      <c r="I5862" s="671" t="s">
        <v>7491</v>
      </c>
      <c r="J5862" s="890" t="s">
        <v>4118</v>
      </c>
      <c r="K5862" s="894" t="s">
        <v>12133</v>
      </c>
      <c r="L5862" s="763">
        <v>12</v>
      </c>
      <c r="M5862" s="893">
        <v>19200</v>
      </c>
      <c r="N5862" s="891" t="s">
        <v>12133</v>
      </c>
      <c r="O5862" s="763">
        <v>1</v>
      </c>
      <c r="P5862" s="723">
        <v>2493.34</v>
      </c>
      <c r="Q5862" s="669"/>
    </row>
    <row r="5863" spans="1:17" s="770" customFormat="1" ht="24">
      <c r="A5863" s="733" t="s">
        <v>18654</v>
      </c>
      <c r="B5863" s="693" t="s">
        <v>7484</v>
      </c>
      <c r="C5863" s="667" t="s">
        <v>73</v>
      </c>
      <c r="D5863" s="693" t="s">
        <v>12134</v>
      </c>
      <c r="E5863" s="425">
        <v>8000</v>
      </c>
      <c r="F5863" s="672" t="s">
        <v>12135</v>
      </c>
      <c r="G5863" s="671" t="s">
        <v>12136</v>
      </c>
      <c r="H5863" s="671" t="s">
        <v>1688</v>
      </c>
      <c r="I5863" s="671" t="s">
        <v>11885</v>
      </c>
      <c r="J5863" s="890" t="s">
        <v>802</v>
      </c>
      <c r="K5863" s="894" t="s">
        <v>12137</v>
      </c>
      <c r="L5863" s="763">
        <v>12</v>
      </c>
      <c r="M5863" s="893">
        <v>90233.33</v>
      </c>
      <c r="N5863" s="891" t="s">
        <v>12137</v>
      </c>
      <c r="O5863" s="763">
        <v>6</v>
      </c>
      <c r="P5863" s="723">
        <v>48000</v>
      </c>
      <c r="Q5863" s="669"/>
    </row>
    <row r="5864" spans="1:17" s="770" customFormat="1" ht="30.75" customHeight="1">
      <c r="A5864" s="733" t="s">
        <v>18654</v>
      </c>
      <c r="B5864" s="693" t="s">
        <v>7484</v>
      </c>
      <c r="C5864" s="667" t="s">
        <v>73</v>
      </c>
      <c r="D5864" s="693" t="s">
        <v>12138</v>
      </c>
      <c r="E5864" s="425">
        <v>4000</v>
      </c>
      <c r="F5864" s="672" t="s">
        <v>12139</v>
      </c>
      <c r="G5864" s="671" t="s">
        <v>12140</v>
      </c>
      <c r="H5864" s="671" t="s">
        <v>1688</v>
      </c>
      <c r="I5864" s="671" t="s">
        <v>771</v>
      </c>
      <c r="J5864" s="890" t="s">
        <v>6567</v>
      </c>
      <c r="K5864" s="894" t="s">
        <v>10406</v>
      </c>
      <c r="L5864" s="763">
        <v>12</v>
      </c>
      <c r="M5864" s="893">
        <v>48000</v>
      </c>
      <c r="N5864" s="891" t="s">
        <v>10406</v>
      </c>
      <c r="O5864" s="763">
        <v>6</v>
      </c>
      <c r="P5864" s="723">
        <v>24000</v>
      </c>
      <c r="Q5864" s="669"/>
    </row>
    <row r="5865" spans="1:17" s="770" customFormat="1" ht="30.75" customHeight="1">
      <c r="A5865" s="733" t="s">
        <v>18654</v>
      </c>
      <c r="B5865" s="693" t="s">
        <v>7484</v>
      </c>
      <c r="C5865" s="667" t="s">
        <v>73</v>
      </c>
      <c r="D5865" s="693" t="s">
        <v>12141</v>
      </c>
      <c r="E5865" s="425">
        <v>3000</v>
      </c>
      <c r="F5865" s="672" t="s">
        <v>12142</v>
      </c>
      <c r="G5865" s="671" t="s">
        <v>12143</v>
      </c>
      <c r="H5865" s="671" t="s">
        <v>1119</v>
      </c>
      <c r="I5865" s="671" t="s">
        <v>11946</v>
      </c>
      <c r="J5865" s="890" t="s">
        <v>11900</v>
      </c>
      <c r="K5865" s="894" t="s">
        <v>12144</v>
      </c>
      <c r="L5865" s="763">
        <v>12</v>
      </c>
      <c r="M5865" s="893">
        <v>36000</v>
      </c>
      <c r="N5865" s="891" t="s">
        <v>12144</v>
      </c>
      <c r="O5865" s="763">
        <v>6</v>
      </c>
      <c r="P5865" s="723">
        <v>18000</v>
      </c>
      <c r="Q5865" s="669"/>
    </row>
    <row r="5866" spans="1:17" s="770" customFormat="1" ht="30.75" customHeight="1">
      <c r="A5866" s="733" t="s">
        <v>18654</v>
      </c>
      <c r="B5866" s="693" t="s">
        <v>7484</v>
      </c>
      <c r="C5866" s="667" t="s">
        <v>73</v>
      </c>
      <c r="D5866" s="693" t="s">
        <v>12138</v>
      </c>
      <c r="E5866" s="425">
        <v>4000</v>
      </c>
      <c r="F5866" s="672" t="s">
        <v>12145</v>
      </c>
      <c r="G5866" s="671" t="s">
        <v>12146</v>
      </c>
      <c r="H5866" s="671" t="s">
        <v>1688</v>
      </c>
      <c r="I5866" s="671" t="s">
        <v>11885</v>
      </c>
      <c r="J5866" s="890" t="s">
        <v>802</v>
      </c>
      <c r="K5866" s="894" t="s">
        <v>12147</v>
      </c>
      <c r="L5866" s="763">
        <v>12</v>
      </c>
      <c r="M5866" s="893">
        <v>26533.33</v>
      </c>
      <c r="N5866" s="891" t="s">
        <v>12147</v>
      </c>
      <c r="O5866" s="763">
        <v>6</v>
      </c>
      <c r="P5866" s="723">
        <v>24000</v>
      </c>
      <c r="Q5866" s="669"/>
    </row>
    <row r="5867" spans="1:17" s="770" customFormat="1" ht="30.75" customHeight="1">
      <c r="A5867" s="733" t="s">
        <v>18654</v>
      </c>
      <c r="B5867" s="693" t="s">
        <v>7484</v>
      </c>
      <c r="C5867" s="667" t="s">
        <v>73</v>
      </c>
      <c r="D5867" s="693" t="s">
        <v>11930</v>
      </c>
      <c r="E5867" s="425">
        <v>1700</v>
      </c>
      <c r="F5867" s="672" t="s">
        <v>12148</v>
      </c>
      <c r="G5867" s="671" t="s">
        <v>12149</v>
      </c>
      <c r="H5867" s="671" t="s">
        <v>11899</v>
      </c>
      <c r="I5867" s="671" t="s">
        <v>3683</v>
      </c>
      <c r="J5867" s="890" t="s">
        <v>11900</v>
      </c>
      <c r="K5867" s="894" t="s">
        <v>12150</v>
      </c>
      <c r="L5867" s="763">
        <v>12</v>
      </c>
      <c r="M5867" s="893">
        <v>20400</v>
      </c>
      <c r="N5867" s="891" t="s">
        <v>12150</v>
      </c>
      <c r="O5867" s="763">
        <v>6</v>
      </c>
      <c r="P5867" s="723">
        <v>10200</v>
      </c>
      <c r="Q5867" s="669"/>
    </row>
    <row r="5868" spans="1:17" s="770" customFormat="1" ht="30.75" customHeight="1">
      <c r="A5868" s="733" t="s">
        <v>18654</v>
      </c>
      <c r="B5868" s="693" t="s">
        <v>7484</v>
      </c>
      <c r="C5868" s="667" t="s">
        <v>73</v>
      </c>
      <c r="D5868" s="693" t="s">
        <v>12151</v>
      </c>
      <c r="E5868" s="425">
        <v>5500</v>
      </c>
      <c r="F5868" s="672" t="s">
        <v>12152</v>
      </c>
      <c r="G5868" s="671" t="s">
        <v>12153</v>
      </c>
      <c r="H5868" s="671" t="s">
        <v>824</v>
      </c>
      <c r="I5868" s="671" t="s">
        <v>771</v>
      </c>
      <c r="J5868" s="890" t="s">
        <v>6567</v>
      </c>
      <c r="K5868" s="894" t="s">
        <v>12154</v>
      </c>
      <c r="L5868" s="763">
        <v>4</v>
      </c>
      <c r="M5868" s="893">
        <v>25483.33</v>
      </c>
      <c r="N5868" s="891" t="s">
        <v>12154</v>
      </c>
      <c r="O5868" s="763">
        <v>3</v>
      </c>
      <c r="P5868" s="723">
        <v>15231.33</v>
      </c>
      <c r="Q5868" s="669"/>
    </row>
    <row r="5869" spans="1:17" s="770" customFormat="1" ht="30.75" customHeight="1">
      <c r="A5869" s="733" t="s">
        <v>18654</v>
      </c>
      <c r="B5869" s="693" t="s">
        <v>7484</v>
      </c>
      <c r="C5869" s="667" t="s">
        <v>73</v>
      </c>
      <c r="D5869" s="693" t="s">
        <v>12003</v>
      </c>
      <c r="E5869" s="425">
        <v>3250</v>
      </c>
      <c r="F5869" s="672" t="s">
        <v>12155</v>
      </c>
      <c r="G5869" s="671" t="s">
        <v>12156</v>
      </c>
      <c r="H5869" s="671" t="s">
        <v>1688</v>
      </c>
      <c r="I5869" s="671" t="s">
        <v>11885</v>
      </c>
      <c r="J5869" s="890" t="s">
        <v>802</v>
      </c>
      <c r="K5869" s="894" t="s">
        <v>12157</v>
      </c>
      <c r="L5869" s="763">
        <v>12</v>
      </c>
      <c r="M5869" s="893">
        <v>36833.33</v>
      </c>
      <c r="N5869" s="891" t="s">
        <v>389</v>
      </c>
      <c r="O5869" s="763">
        <v>0</v>
      </c>
      <c r="P5869" s="723">
        <v>0</v>
      </c>
      <c r="Q5869" s="669"/>
    </row>
    <row r="5870" spans="1:17" s="770" customFormat="1" ht="60">
      <c r="A5870" s="733" t="s">
        <v>18654</v>
      </c>
      <c r="B5870" s="693" t="s">
        <v>7484</v>
      </c>
      <c r="C5870" s="667" t="s">
        <v>73</v>
      </c>
      <c r="D5870" s="693" t="s">
        <v>12158</v>
      </c>
      <c r="E5870" s="425">
        <v>2300</v>
      </c>
      <c r="F5870" s="672" t="s">
        <v>12159</v>
      </c>
      <c r="G5870" s="671" t="s">
        <v>12160</v>
      </c>
      <c r="H5870" s="671" t="s">
        <v>3913</v>
      </c>
      <c r="I5870" s="671" t="s">
        <v>11890</v>
      </c>
      <c r="J5870" s="890" t="s">
        <v>4118</v>
      </c>
      <c r="K5870" s="894" t="s">
        <v>12161</v>
      </c>
      <c r="L5870" s="763">
        <v>12</v>
      </c>
      <c r="M5870" s="893">
        <v>15180</v>
      </c>
      <c r="N5870" s="891" t="s">
        <v>12161</v>
      </c>
      <c r="O5870" s="763">
        <v>6</v>
      </c>
      <c r="P5870" s="723">
        <v>13800</v>
      </c>
      <c r="Q5870" s="669"/>
    </row>
    <row r="5871" spans="1:17" s="770" customFormat="1" ht="30.75" customHeight="1">
      <c r="A5871" s="733" t="s">
        <v>18654</v>
      </c>
      <c r="B5871" s="693" t="s">
        <v>7484</v>
      </c>
      <c r="C5871" s="667" t="s">
        <v>73</v>
      </c>
      <c r="D5871" s="693" t="s">
        <v>12162</v>
      </c>
      <c r="E5871" s="425">
        <v>5000</v>
      </c>
      <c r="F5871" s="672" t="s">
        <v>12163</v>
      </c>
      <c r="G5871" s="671" t="s">
        <v>12164</v>
      </c>
      <c r="H5871" s="671" t="s">
        <v>888</v>
      </c>
      <c r="I5871" s="671" t="s">
        <v>771</v>
      </c>
      <c r="J5871" s="890" t="s">
        <v>6567</v>
      </c>
      <c r="K5871" s="894" t="s">
        <v>12165</v>
      </c>
      <c r="L5871" s="763">
        <v>12</v>
      </c>
      <c r="M5871" s="893">
        <v>60000</v>
      </c>
      <c r="N5871" s="891" t="s">
        <v>12165</v>
      </c>
      <c r="O5871" s="763">
        <v>6</v>
      </c>
      <c r="P5871" s="723">
        <v>30000</v>
      </c>
      <c r="Q5871" s="669"/>
    </row>
    <row r="5872" spans="1:17" s="770" customFormat="1" ht="30.75" customHeight="1">
      <c r="A5872" s="733" t="s">
        <v>18654</v>
      </c>
      <c r="B5872" s="693" t="s">
        <v>7484</v>
      </c>
      <c r="C5872" s="667" t="s">
        <v>73</v>
      </c>
      <c r="D5872" s="693" t="s">
        <v>12166</v>
      </c>
      <c r="E5872" s="425">
        <v>6000</v>
      </c>
      <c r="F5872" s="672" t="s">
        <v>12167</v>
      </c>
      <c r="G5872" s="671" t="s">
        <v>12168</v>
      </c>
      <c r="H5872" s="671" t="s">
        <v>1688</v>
      </c>
      <c r="I5872" s="671" t="s">
        <v>771</v>
      </c>
      <c r="J5872" s="890" t="s">
        <v>6567</v>
      </c>
      <c r="K5872" s="894" t="s">
        <v>389</v>
      </c>
      <c r="L5872" s="763">
        <v>0</v>
      </c>
      <c r="M5872" s="893">
        <v>0</v>
      </c>
      <c r="N5872" s="891" t="s">
        <v>9522</v>
      </c>
      <c r="O5872" s="763">
        <v>6</v>
      </c>
      <c r="P5872" s="723">
        <v>35000</v>
      </c>
      <c r="Q5872" s="669"/>
    </row>
    <row r="5873" spans="1:17" s="770" customFormat="1" ht="30.75" customHeight="1">
      <c r="A5873" s="733" t="s">
        <v>18654</v>
      </c>
      <c r="B5873" s="693" t="s">
        <v>7484</v>
      </c>
      <c r="C5873" s="667" t="s">
        <v>73</v>
      </c>
      <c r="D5873" s="670" t="s">
        <v>11978</v>
      </c>
      <c r="E5873" s="744">
        <v>4000</v>
      </c>
      <c r="F5873" s="668" t="s">
        <v>12169</v>
      </c>
      <c r="G5873" s="671" t="s">
        <v>12170</v>
      </c>
      <c r="H5873" s="670" t="s">
        <v>1688</v>
      </c>
      <c r="I5873" s="670" t="s">
        <v>7524</v>
      </c>
      <c r="J5873" s="890" t="s">
        <v>802</v>
      </c>
      <c r="K5873" s="894" t="s">
        <v>12171</v>
      </c>
      <c r="L5873" s="763">
        <v>3</v>
      </c>
      <c r="M5873" s="893">
        <v>16255.560000000001</v>
      </c>
      <c r="N5873" s="891" t="s">
        <v>389</v>
      </c>
      <c r="O5873" s="763">
        <v>0</v>
      </c>
      <c r="P5873" s="723">
        <v>0</v>
      </c>
      <c r="Q5873" s="669"/>
    </row>
    <row r="5874" spans="1:17" s="770" customFormat="1" ht="30.75" customHeight="1">
      <c r="A5874" s="733" t="s">
        <v>18654</v>
      </c>
      <c r="B5874" s="693" t="s">
        <v>7484</v>
      </c>
      <c r="C5874" s="667" t="s">
        <v>73</v>
      </c>
      <c r="D5874" s="693" t="s">
        <v>12172</v>
      </c>
      <c r="E5874" s="425">
        <v>2300</v>
      </c>
      <c r="F5874" s="672" t="s">
        <v>12173</v>
      </c>
      <c r="G5874" s="671" t="s">
        <v>12174</v>
      </c>
      <c r="H5874" s="671" t="s">
        <v>12175</v>
      </c>
      <c r="I5874" s="671" t="s">
        <v>7491</v>
      </c>
      <c r="J5874" s="890" t="s">
        <v>4118</v>
      </c>
      <c r="K5874" s="894" t="s">
        <v>12176</v>
      </c>
      <c r="L5874" s="763">
        <v>12</v>
      </c>
      <c r="M5874" s="893">
        <v>27600</v>
      </c>
      <c r="N5874" s="891" t="s">
        <v>12176</v>
      </c>
      <c r="O5874" s="763">
        <v>6</v>
      </c>
      <c r="P5874" s="723">
        <v>13800</v>
      </c>
      <c r="Q5874" s="669"/>
    </row>
    <row r="5875" spans="1:17" s="770" customFormat="1" ht="36">
      <c r="A5875" s="733" t="s">
        <v>18654</v>
      </c>
      <c r="B5875" s="693" t="s">
        <v>7484</v>
      </c>
      <c r="C5875" s="667" t="s">
        <v>73</v>
      </c>
      <c r="D5875" s="693" t="s">
        <v>12177</v>
      </c>
      <c r="E5875" s="425">
        <v>2000</v>
      </c>
      <c r="F5875" s="672" t="s">
        <v>12178</v>
      </c>
      <c r="G5875" s="671" t="s">
        <v>12179</v>
      </c>
      <c r="H5875" s="671" t="s">
        <v>12040</v>
      </c>
      <c r="I5875" s="671" t="s">
        <v>11885</v>
      </c>
      <c r="J5875" s="890" t="s">
        <v>802</v>
      </c>
      <c r="K5875" s="894" t="s">
        <v>12180</v>
      </c>
      <c r="L5875" s="763">
        <v>4</v>
      </c>
      <c r="M5875" s="893">
        <v>6466.67</v>
      </c>
      <c r="N5875" s="891" t="s">
        <v>389</v>
      </c>
      <c r="O5875" s="763">
        <v>0</v>
      </c>
      <c r="P5875" s="723">
        <v>0</v>
      </c>
      <c r="Q5875" s="669"/>
    </row>
    <row r="5876" spans="1:17" s="770" customFormat="1" ht="60">
      <c r="A5876" s="733" t="s">
        <v>18654</v>
      </c>
      <c r="B5876" s="693" t="s">
        <v>7484</v>
      </c>
      <c r="C5876" s="667" t="s">
        <v>73</v>
      </c>
      <c r="D5876" s="693" t="s">
        <v>12181</v>
      </c>
      <c r="E5876" s="425">
        <v>2500</v>
      </c>
      <c r="F5876" s="672" t="s">
        <v>12182</v>
      </c>
      <c r="G5876" s="671" t="s">
        <v>12183</v>
      </c>
      <c r="H5876" s="671" t="s">
        <v>3913</v>
      </c>
      <c r="I5876" s="671" t="s">
        <v>11890</v>
      </c>
      <c r="J5876" s="890" t="s">
        <v>4118</v>
      </c>
      <c r="K5876" s="894" t="s">
        <v>12184</v>
      </c>
      <c r="L5876" s="763">
        <v>12</v>
      </c>
      <c r="M5876" s="893">
        <v>30000</v>
      </c>
      <c r="N5876" s="891" t="s">
        <v>12184</v>
      </c>
      <c r="O5876" s="763">
        <v>6</v>
      </c>
      <c r="P5876" s="723">
        <v>15000</v>
      </c>
      <c r="Q5876" s="669"/>
    </row>
    <row r="5877" spans="1:17" s="770" customFormat="1" ht="24">
      <c r="A5877" s="733" t="s">
        <v>18654</v>
      </c>
      <c r="B5877" s="693" t="s">
        <v>7484</v>
      </c>
      <c r="C5877" s="667" t="s">
        <v>73</v>
      </c>
      <c r="D5877" s="693" t="s">
        <v>12185</v>
      </c>
      <c r="E5877" s="425">
        <v>3000</v>
      </c>
      <c r="F5877" s="672" t="s">
        <v>12186</v>
      </c>
      <c r="G5877" s="671" t="s">
        <v>12187</v>
      </c>
      <c r="H5877" s="671" t="s">
        <v>1688</v>
      </c>
      <c r="I5877" s="671" t="s">
        <v>11885</v>
      </c>
      <c r="J5877" s="890" t="s">
        <v>802</v>
      </c>
      <c r="K5877" s="894" t="s">
        <v>9341</v>
      </c>
      <c r="L5877" s="763">
        <v>2</v>
      </c>
      <c r="M5877" s="893">
        <v>22447.23</v>
      </c>
      <c r="N5877" s="891" t="s">
        <v>389</v>
      </c>
      <c r="O5877" s="763">
        <v>0</v>
      </c>
      <c r="P5877" s="723">
        <v>0</v>
      </c>
      <c r="Q5877" s="669"/>
    </row>
    <row r="5878" spans="1:17" s="770" customFormat="1" ht="24">
      <c r="A5878" s="733" t="s">
        <v>18654</v>
      </c>
      <c r="B5878" s="693" t="s">
        <v>7484</v>
      </c>
      <c r="C5878" s="667" t="s">
        <v>73</v>
      </c>
      <c r="D5878" s="693" t="s">
        <v>12188</v>
      </c>
      <c r="E5878" s="425">
        <v>5500</v>
      </c>
      <c r="F5878" s="672" t="s">
        <v>12189</v>
      </c>
      <c r="G5878" s="671" t="s">
        <v>12190</v>
      </c>
      <c r="H5878" s="671" t="s">
        <v>1688</v>
      </c>
      <c r="I5878" s="671" t="s">
        <v>11885</v>
      </c>
      <c r="J5878" s="890" t="s">
        <v>802</v>
      </c>
      <c r="K5878" s="894" t="s">
        <v>389</v>
      </c>
      <c r="L5878" s="763">
        <v>12</v>
      </c>
      <c r="M5878" s="893">
        <v>71759.14</v>
      </c>
      <c r="N5878" s="891" t="s">
        <v>12191</v>
      </c>
      <c r="O5878" s="763">
        <v>6</v>
      </c>
      <c r="P5878" s="723">
        <v>37964.67</v>
      </c>
      <c r="Q5878" s="669"/>
    </row>
    <row r="5879" spans="1:17" s="770" customFormat="1" ht="24">
      <c r="A5879" s="733" t="s">
        <v>18654</v>
      </c>
      <c r="B5879" s="693" t="s">
        <v>7484</v>
      </c>
      <c r="C5879" s="667" t="s">
        <v>73</v>
      </c>
      <c r="D5879" s="693" t="s">
        <v>12192</v>
      </c>
      <c r="E5879" s="425">
        <v>5000</v>
      </c>
      <c r="F5879" s="672" t="s">
        <v>12193</v>
      </c>
      <c r="G5879" s="671" t="s">
        <v>12194</v>
      </c>
      <c r="H5879" s="671" t="s">
        <v>1688</v>
      </c>
      <c r="I5879" s="671" t="s">
        <v>11885</v>
      </c>
      <c r="J5879" s="890" t="s">
        <v>802</v>
      </c>
      <c r="K5879" s="894" t="s">
        <v>9591</v>
      </c>
      <c r="L5879" s="763">
        <v>12</v>
      </c>
      <c r="M5879" s="893">
        <v>60000.01</v>
      </c>
      <c r="N5879" s="891" t="s">
        <v>9591</v>
      </c>
      <c r="O5879" s="763">
        <v>2</v>
      </c>
      <c r="P5879" s="723">
        <v>11736.66</v>
      </c>
      <c r="Q5879" s="669"/>
    </row>
    <row r="5880" spans="1:17" s="770" customFormat="1" ht="24">
      <c r="A5880" s="733" t="s">
        <v>18654</v>
      </c>
      <c r="B5880" s="693" t="s">
        <v>7484</v>
      </c>
      <c r="C5880" s="667" t="s">
        <v>73</v>
      </c>
      <c r="D5880" s="693" t="s">
        <v>12195</v>
      </c>
      <c r="E5880" s="425">
        <v>5000</v>
      </c>
      <c r="F5880" s="672" t="s">
        <v>12196</v>
      </c>
      <c r="G5880" s="671" t="s">
        <v>12197</v>
      </c>
      <c r="H5880" s="671" t="s">
        <v>956</v>
      </c>
      <c r="I5880" s="671" t="s">
        <v>771</v>
      </c>
      <c r="J5880" s="890" t="s">
        <v>6567</v>
      </c>
      <c r="K5880" s="894" t="s">
        <v>12198</v>
      </c>
      <c r="L5880" s="763">
        <v>12</v>
      </c>
      <c r="M5880" s="893">
        <v>60166.67</v>
      </c>
      <c r="N5880" s="891" t="s">
        <v>12198</v>
      </c>
      <c r="O5880" s="763">
        <v>6</v>
      </c>
      <c r="P5880" s="723">
        <v>35800</v>
      </c>
      <c r="Q5880" s="669"/>
    </row>
    <row r="5881" spans="1:17" s="770" customFormat="1" ht="24">
      <c r="A5881" s="733" t="s">
        <v>18654</v>
      </c>
      <c r="B5881" s="693" t="s">
        <v>7484</v>
      </c>
      <c r="C5881" s="667" t="s">
        <v>73</v>
      </c>
      <c r="D5881" s="693" t="s">
        <v>12199</v>
      </c>
      <c r="E5881" s="425">
        <v>1700</v>
      </c>
      <c r="F5881" s="672" t="s">
        <v>12200</v>
      </c>
      <c r="G5881" s="671" t="s">
        <v>12201</v>
      </c>
      <c r="H5881" s="671" t="s">
        <v>12202</v>
      </c>
      <c r="I5881" s="671" t="s">
        <v>11946</v>
      </c>
      <c r="J5881" s="890" t="s">
        <v>11900</v>
      </c>
      <c r="K5881" s="894" t="s">
        <v>12203</v>
      </c>
      <c r="L5881" s="763">
        <v>12</v>
      </c>
      <c r="M5881" s="893">
        <v>20400</v>
      </c>
      <c r="N5881" s="891" t="s">
        <v>12203</v>
      </c>
      <c r="O5881" s="763">
        <v>6</v>
      </c>
      <c r="P5881" s="723">
        <v>10200</v>
      </c>
      <c r="Q5881" s="669"/>
    </row>
    <row r="5882" spans="1:17" s="770" customFormat="1" ht="24">
      <c r="A5882" s="733" t="s">
        <v>18654</v>
      </c>
      <c r="B5882" s="693" t="s">
        <v>7484</v>
      </c>
      <c r="C5882" s="667" t="s">
        <v>73</v>
      </c>
      <c r="D5882" s="693" t="s">
        <v>12204</v>
      </c>
      <c r="E5882" s="425">
        <v>9000</v>
      </c>
      <c r="F5882" s="672" t="s">
        <v>12205</v>
      </c>
      <c r="G5882" s="671" t="s">
        <v>12206</v>
      </c>
      <c r="H5882" s="671" t="s">
        <v>11921</v>
      </c>
      <c r="I5882" s="671" t="s">
        <v>771</v>
      </c>
      <c r="J5882" s="890" t="s">
        <v>6567</v>
      </c>
      <c r="K5882" s="894" t="s">
        <v>12207</v>
      </c>
      <c r="L5882" s="763">
        <v>12</v>
      </c>
      <c r="M5882" s="893">
        <v>108000</v>
      </c>
      <c r="N5882" s="891" t="s">
        <v>12207</v>
      </c>
      <c r="O5882" s="763">
        <v>6</v>
      </c>
      <c r="P5882" s="723">
        <v>54000</v>
      </c>
      <c r="Q5882" s="669"/>
    </row>
    <row r="5883" spans="1:17" s="770" customFormat="1" ht="36">
      <c r="A5883" s="733" t="s">
        <v>18654</v>
      </c>
      <c r="B5883" s="693" t="s">
        <v>7484</v>
      </c>
      <c r="C5883" s="667" t="s">
        <v>73</v>
      </c>
      <c r="D5883" s="693" t="s">
        <v>12208</v>
      </c>
      <c r="E5883" s="425">
        <v>2000</v>
      </c>
      <c r="F5883" s="672" t="s">
        <v>12209</v>
      </c>
      <c r="G5883" s="671" t="s">
        <v>12210</v>
      </c>
      <c r="H5883" s="671" t="s">
        <v>1688</v>
      </c>
      <c r="I5883" s="671" t="s">
        <v>10737</v>
      </c>
      <c r="J5883" s="890" t="s">
        <v>11885</v>
      </c>
      <c r="K5883" s="894" t="s">
        <v>12211</v>
      </c>
      <c r="L5883" s="763">
        <v>3</v>
      </c>
      <c r="M5883" s="893">
        <v>6800</v>
      </c>
      <c r="N5883" s="891" t="s">
        <v>12211</v>
      </c>
      <c r="O5883" s="763">
        <v>6</v>
      </c>
      <c r="P5883" s="723">
        <v>12000</v>
      </c>
      <c r="Q5883" s="669"/>
    </row>
    <row r="5884" spans="1:17" s="770" customFormat="1" ht="24">
      <c r="A5884" s="733" t="s">
        <v>18654</v>
      </c>
      <c r="B5884" s="693" t="s">
        <v>7484</v>
      </c>
      <c r="C5884" s="667" t="s">
        <v>73</v>
      </c>
      <c r="D5884" s="670" t="s">
        <v>11978</v>
      </c>
      <c r="E5884" s="744">
        <v>2500</v>
      </c>
      <c r="F5884" s="668" t="s">
        <v>12212</v>
      </c>
      <c r="G5884" s="671" t="s">
        <v>12213</v>
      </c>
      <c r="H5884" s="670" t="s">
        <v>1688</v>
      </c>
      <c r="I5884" s="670" t="s">
        <v>771</v>
      </c>
      <c r="J5884" s="890" t="s">
        <v>6567</v>
      </c>
      <c r="K5884" s="894" t="s">
        <v>12214</v>
      </c>
      <c r="L5884" s="763">
        <v>2</v>
      </c>
      <c r="M5884" s="893">
        <v>5236.1399999999994</v>
      </c>
      <c r="N5884" s="891" t="s">
        <v>389</v>
      </c>
      <c r="O5884" s="763">
        <v>0</v>
      </c>
      <c r="P5884" s="723">
        <v>0</v>
      </c>
      <c r="Q5884" s="669"/>
    </row>
    <row r="5885" spans="1:17" s="770" customFormat="1" ht="24">
      <c r="A5885" s="733" t="s">
        <v>18654</v>
      </c>
      <c r="B5885" s="693" t="s">
        <v>7484</v>
      </c>
      <c r="C5885" s="667" t="s">
        <v>73</v>
      </c>
      <c r="D5885" s="670" t="s">
        <v>12215</v>
      </c>
      <c r="E5885" s="744">
        <v>3000</v>
      </c>
      <c r="F5885" s="668" t="s">
        <v>12216</v>
      </c>
      <c r="G5885" s="671" t="s">
        <v>12217</v>
      </c>
      <c r="H5885" s="670" t="s">
        <v>1688</v>
      </c>
      <c r="I5885" s="670" t="s">
        <v>7524</v>
      </c>
      <c r="J5885" s="890" t="s">
        <v>802</v>
      </c>
      <c r="K5885" s="894" t="s">
        <v>12218</v>
      </c>
      <c r="L5885" s="763">
        <v>1</v>
      </c>
      <c r="M5885" s="893">
        <v>5366.67</v>
      </c>
      <c r="N5885" s="891" t="s">
        <v>389</v>
      </c>
      <c r="O5885" s="763">
        <v>0</v>
      </c>
      <c r="P5885" s="723">
        <v>0</v>
      </c>
      <c r="Q5885" s="669"/>
    </row>
    <row r="5886" spans="1:17" s="770" customFormat="1" ht="36">
      <c r="A5886" s="733" t="s">
        <v>18654</v>
      </c>
      <c r="B5886" s="693" t="s">
        <v>7484</v>
      </c>
      <c r="C5886" s="667" t="s">
        <v>73</v>
      </c>
      <c r="D5886" s="693" t="s">
        <v>11970</v>
      </c>
      <c r="E5886" s="425">
        <v>3000</v>
      </c>
      <c r="F5886" s="672" t="s">
        <v>12219</v>
      </c>
      <c r="G5886" s="671" t="s">
        <v>12220</v>
      </c>
      <c r="H5886" s="671" t="s">
        <v>1688</v>
      </c>
      <c r="I5886" s="671" t="s">
        <v>771</v>
      </c>
      <c r="J5886" s="890" t="s">
        <v>6567</v>
      </c>
      <c r="K5886" s="894" t="s">
        <v>12221</v>
      </c>
      <c r="L5886" s="763">
        <v>12</v>
      </c>
      <c r="M5886" s="893">
        <v>31500</v>
      </c>
      <c r="N5886" s="891" t="s">
        <v>389</v>
      </c>
      <c r="O5886" s="763">
        <v>0</v>
      </c>
      <c r="P5886" s="723">
        <v>0</v>
      </c>
      <c r="Q5886" s="669"/>
    </row>
    <row r="5887" spans="1:17" s="770" customFormat="1" ht="24">
      <c r="A5887" s="733" t="s">
        <v>18654</v>
      </c>
      <c r="B5887" s="693" t="s">
        <v>7484</v>
      </c>
      <c r="C5887" s="667" t="s">
        <v>73</v>
      </c>
      <c r="D5887" s="670" t="s">
        <v>11978</v>
      </c>
      <c r="E5887" s="744">
        <v>4500</v>
      </c>
      <c r="F5887" s="668" t="s">
        <v>12222</v>
      </c>
      <c r="G5887" s="671" t="s">
        <v>12223</v>
      </c>
      <c r="H5887" s="670" t="s">
        <v>1688</v>
      </c>
      <c r="I5887" s="670" t="s">
        <v>7524</v>
      </c>
      <c r="J5887" s="890" t="s">
        <v>802</v>
      </c>
      <c r="K5887" s="894" t="s">
        <v>12224</v>
      </c>
      <c r="L5887" s="763">
        <v>6</v>
      </c>
      <c r="M5887" s="893">
        <v>29824.5</v>
      </c>
      <c r="N5887" s="891" t="s">
        <v>389</v>
      </c>
      <c r="O5887" s="763">
        <v>0</v>
      </c>
      <c r="P5887" s="723">
        <v>0</v>
      </c>
      <c r="Q5887" s="669"/>
    </row>
    <row r="5888" spans="1:17" s="770" customFormat="1" ht="43.5" customHeight="1">
      <c r="A5888" s="733" t="s">
        <v>18654</v>
      </c>
      <c r="B5888" s="693" t="s">
        <v>7484</v>
      </c>
      <c r="C5888" s="667" t="s">
        <v>73</v>
      </c>
      <c r="D5888" s="693" t="s">
        <v>12225</v>
      </c>
      <c r="E5888" s="425">
        <v>4500</v>
      </c>
      <c r="F5888" s="672" t="s">
        <v>12226</v>
      </c>
      <c r="G5888" s="671" t="s">
        <v>12227</v>
      </c>
      <c r="H5888" s="671" t="s">
        <v>1688</v>
      </c>
      <c r="I5888" s="671" t="s">
        <v>10737</v>
      </c>
      <c r="J5888" s="890" t="s">
        <v>11885</v>
      </c>
      <c r="K5888" s="894" t="s">
        <v>12228</v>
      </c>
      <c r="L5888" s="763">
        <v>1</v>
      </c>
      <c r="M5888" s="893">
        <v>1800</v>
      </c>
      <c r="N5888" s="891" t="s">
        <v>12228</v>
      </c>
      <c r="O5888" s="763">
        <v>6</v>
      </c>
      <c r="P5888" s="723">
        <v>10800</v>
      </c>
      <c r="Q5888" s="669"/>
    </row>
    <row r="5889" spans="1:17" s="770" customFormat="1" ht="32.25" customHeight="1">
      <c r="A5889" s="733" t="s">
        <v>18654</v>
      </c>
      <c r="B5889" s="693" t="s">
        <v>7484</v>
      </c>
      <c r="C5889" s="667" t="s">
        <v>73</v>
      </c>
      <c r="D5889" s="693" t="s">
        <v>12229</v>
      </c>
      <c r="E5889" s="425">
        <v>4500</v>
      </c>
      <c r="F5889" s="672" t="s">
        <v>12230</v>
      </c>
      <c r="G5889" s="671" t="s">
        <v>12231</v>
      </c>
      <c r="H5889" s="671" t="s">
        <v>11921</v>
      </c>
      <c r="I5889" s="671" t="s">
        <v>771</v>
      </c>
      <c r="J5889" s="890" t="s">
        <v>6567</v>
      </c>
      <c r="K5889" s="894" t="s">
        <v>12232</v>
      </c>
      <c r="L5889" s="763">
        <v>12</v>
      </c>
      <c r="M5889" s="893">
        <v>54000</v>
      </c>
      <c r="N5889" s="891" t="s">
        <v>12232</v>
      </c>
      <c r="O5889" s="763">
        <v>6</v>
      </c>
      <c r="P5889" s="723">
        <v>27000</v>
      </c>
      <c r="Q5889" s="669"/>
    </row>
    <row r="5890" spans="1:17" s="770" customFormat="1" ht="32.25" customHeight="1">
      <c r="A5890" s="733" t="s">
        <v>18654</v>
      </c>
      <c r="B5890" s="693" t="s">
        <v>7484</v>
      </c>
      <c r="C5890" s="667" t="s">
        <v>73</v>
      </c>
      <c r="D5890" s="693" t="s">
        <v>12233</v>
      </c>
      <c r="E5890" s="425">
        <v>4000</v>
      </c>
      <c r="F5890" s="672" t="s">
        <v>12234</v>
      </c>
      <c r="G5890" s="671" t="s">
        <v>12235</v>
      </c>
      <c r="H5890" s="671" t="s">
        <v>1688</v>
      </c>
      <c r="I5890" s="671" t="s">
        <v>11885</v>
      </c>
      <c r="J5890" s="890" t="s">
        <v>802</v>
      </c>
      <c r="K5890" s="894" t="s">
        <v>12236</v>
      </c>
      <c r="L5890" s="763">
        <v>3</v>
      </c>
      <c r="M5890" s="893">
        <v>39766.67</v>
      </c>
      <c r="N5890" s="891" t="s">
        <v>389</v>
      </c>
      <c r="O5890" s="763">
        <v>0</v>
      </c>
      <c r="P5890" s="723">
        <v>0</v>
      </c>
      <c r="Q5890" s="669"/>
    </row>
    <row r="5891" spans="1:17" s="770" customFormat="1" ht="32.25" customHeight="1">
      <c r="A5891" s="733" t="s">
        <v>18654</v>
      </c>
      <c r="B5891" s="693" t="s">
        <v>7484</v>
      </c>
      <c r="C5891" s="667" t="s">
        <v>73</v>
      </c>
      <c r="D5891" s="693" t="s">
        <v>12237</v>
      </c>
      <c r="E5891" s="425">
        <v>8000</v>
      </c>
      <c r="F5891" s="672" t="s">
        <v>12238</v>
      </c>
      <c r="G5891" s="671" t="s">
        <v>12239</v>
      </c>
      <c r="H5891" s="671" t="s">
        <v>5617</v>
      </c>
      <c r="I5891" s="671" t="s">
        <v>771</v>
      </c>
      <c r="J5891" s="890" t="s">
        <v>6567</v>
      </c>
      <c r="K5891" s="894" t="s">
        <v>12240</v>
      </c>
      <c r="L5891" s="763">
        <v>12</v>
      </c>
      <c r="M5891" s="893">
        <v>48000</v>
      </c>
      <c r="N5891" s="891" t="s">
        <v>12240</v>
      </c>
      <c r="O5891" s="763">
        <v>6</v>
      </c>
      <c r="P5891" s="723">
        <v>48000</v>
      </c>
      <c r="Q5891" s="669"/>
    </row>
    <row r="5892" spans="1:17" s="770" customFormat="1" ht="32.25" customHeight="1">
      <c r="A5892" s="733" t="s">
        <v>18654</v>
      </c>
      <c r="B5892" s="693" t="s">
        <v>7484</v>
      </c>
      <c r="C5892" s="667" t="s">
        <v>73</v>
      </c>
      <c r="D5892" s="693" t="s">
        <v>12241</v>
      </c>
      <c r="E5892" s="425">
        <v>3000</v>
      </c>
      <c r="F5892" s="672" t="s">
        <v>12242</v>
      </c>
      <c r="G5892" s="671" t="s">
        <v>12243</v>
      </c>
      <c r="H5892" s="671" t="s">
        <v>888</v>
      </c>
      <c r="I5892" s="671" t="s">
        <v>771</v>
      </c>
      <c r="J5892" s="890" t="s">
        <v>6567</v>
      </c>
      <c r="K5892" s="894" t="s">
        <v>12244</v>
      </c>
      <c r="L5892" s="763">
        <v>3</v>
      </c>
      <c r="M5892" s="893">
        <v>7600</v>
      </c>
      <c r="N5892" s="891" t="s">
        <v>389</v>
      </c>
      <c r="O5892" s="763">
        <v>0</v>
      </c>
      <c r="P5892" s="723">
        <v>0</v>
      </c>
      <c r="Q5892" s="669"/>
    </row>
    <row r="5893" spans="1:17" s="770" customFormat="1" ht="32.25" customHeight="1">
      <c r="A5893" s="733" t="s">
        <v>18654</v>
      </c>
      <c r="B5893" s="693" t="s">
        <v>7484</v>
      </c>
      <c r="C5893" s="667" t="s">
        <v>73</v>
      </c>
      <c r="D5893" s="693" t="s">
        <v>12245</v>
      </c>
      <c r="E5893" s="425">
        <v>4000</v>
      </c>
      <c r="F5893" s="672" t="s">
        <v>12246</v>
      </c>
      <c r="G5893" s="671" t="s">
        <v>12247</v>
      </c>
      <c r="H5893" s="671" t="s">
        <v>1688</v>
      </c>
      <c r="I5893" s="671" t="s">
        <v>771</v>
      </c>
      <c r="J5893" s="890" t="s">
        <v>6567</v>
      </c>
      <c r="K5893" s="894" t="s">
        <v>12248</v>
      </c>
      <c r="L5893" s="763">
        <v>12</v>
      </c>
      <c r="M5893" s="893">
        <v>48000</v>
      </c>
      <c r="N5893" s="891" t="s">
        <v>12248</v>
      </c>
      <c r="O5893" s="763">
        <v>6</v>
      </c>
      <c r="P5893" s="723">
        <v>24000</v>
      </c>
      <c r="Q5893" s="669"/>
    </row>
    <row r="5894" spans="1:17" s="770" customFormat="1" ht="32.25" customHeight="1">
      <c r="A5894" s="733" t="s">
        <v>18654</v>
      </c>
      <c r="B5894" s="693" t="s">
        <v>7484</v>
      </c>
      <c r="C5894" s="667" t="s">
        <v>73</v>
      </c>
      <c r="D5894" s="693" t="s">
        <v>12185</v>
      </c>
      <c r="E5894" s="425">
        <v>3000</v>
      </c>
      <c r="F5894" s="672" t="s">
        <v>8658</v>
      </c>
      <c r="G5894" s="671" t="s">
        <v>12249</v>
      </c>
      <c r="H5894" s="671" t="s">
        <v>1688</v>
      </c>
      <c r="I5894" s="671" t="s">
        <v>771</v>
      </c>
      <c r="J5894" s="890" t="s">
        <v>6567</v>
      </c>
      <c r="K5894" s="894" t="s">
        <v>12250</v>
      </c>
      <c r="L5894" s="763">
        <v>12</v>
      </c>
      <c r="M5894" s="893">
        <v>33000</v>
      </c>
      <c r="N5894" s="891" t="s">
        <v>389</v>
      </c>
      <c r="O5894" s="763">
        <v>0</v>
      </c>
      <c r="P5894" s="723">
        <v>0</v>
      </c>
      <c r="Q5894" s="669"/>
    </row>
    <row r="5895" spans="1:17" s="770" customFormat="1" ht="32.25" customHeight="1">
      <c r="A5895" s="733" t="s">
        <v>18654</v>
      </c>
      <c r="B5895" s="693" t="s">
        <v>7484</v>
      </c>
      <c r="C5895" s="667" t="s">
        <v>73</v>
      </c>
      <c r="D5895" s="693" t="s">
        <v>12062</v>
      </c>
      <c r="E5895" s="425">
        <v>2300</v>
      </c>
      <c r="F5895" s="672" t="s">
        <v>12251</v>
      </c>
      <c r="G5895" s="671" t="s">
        <v>12252</v>
      </c>
      <c r="H5895" s="671" t="s">
        <v>1119</v>
      </c>
      <c r="I5895" s="671" t="s">
        <v>11946</v>
      </c>
      <c r="J5895" s="890" t="s">
        <v>11900</v>
      </c>
      <c r="K5895" s="894" t="s">
        <v>12253</v>
      </c>
      <c r="L5895" s="763">
        <v>2</v>
      </c>
      <c r="M5895" s="893">
        <v>14000</v>
      </c>
      <c r="N5895" s="891" t="s">
        <v>389</v>
      </c>
      <c r="O5895" s="763">
        <v>0</v>
      </c>
      <c r="P5895" s="723">
        <v>0</v>
      </c>
      <c r="Q5895" s="669"/>
    </row>
    <row r="5896" spans="1:17" s="770" customFormat="1" ht="32.25" customHeight="1">
      <c r="A5896" s="733" t="s">
        <v>18654</v>
      </c>
      <c r="B5896" s="693" t="s">
        <v>7484</v>
      </c>
      <c r="C5896" s="667" t="s">
        <v>73</v>
      </c>
      <c r="D5896" s="693" t="s">
        <v>11954</v>
      </c>
      <c r="E5896" s="425">
        <v>3000</v>
      </c>
      <c r="F5896" s="672" t="s">
        <v>12254</v>
      </c>
      <c r="G5896" s="671" t="s">
        <v>12255</v>
      </c>
      <c r="H5896" s="671" t="s">
        <v>1688</v>
      </c>
      <c r="I5896" s="671" t="s">
        <v>11885</v>
      </c>
      <c r="J5896" s="890" t="s">
        <v>802</v>
      </c>
      <c r="K5896" s="894" t="s">
        <v>9925</v>
      </c>
      <c r="L5896" s="763">
        <v>12</v>
      </c>
      <c r="M5896" s="893">
        <v>36000</v>
      </c>
      <c r="N5896" s="891" t="s">
        <v>9925</v>
      </c>
      <c r="O5896" s="763">
        <v>3</v>
      </c>
      <c r="P5896" s="723">
        <v>10271.56</v>
      </c>
      <c r="Q5896" s="669"/>
    </row>
    <row r="5897" spans="1:17" s="770" customFormat="1" ht="32.25" customHeight="1">
      <c r="A5897" s="733" t="s">
        <v>18654</v>
      </c>
      <c r="B5897" s="693" t="s">
        <v>7484</v>
      </c>
      <c r="C5897" s="667" t="s">
        <v>73</v>
      </c>
      <c r="D5897" s="693" t="s">
        <v>11954</v>
      </c>
      <c r="E5897" s="425">
        <v>3000</v>
      </c>
      <c r="F5897" s="672" t="s">
        <v>12256</v>
      </c>
      <c r="G5897" s="671" t="s">
        <v>12257</v>
      </c>
      <c r="H5897" s="671" t="s">
        <v>1688</v>
      </c>
      <c r="I5897" s="671" t="s">
        <v>11885</v>
      </c>
      <c r="J5897" s="890" t="s">
        <v>802</v>
      </c>
      <c r="K5897" s="894" t="s">
        <v>12258</v>
      </c>
      <c r="L5897" s="763">
        <v>12</v>
      </c>
      <c r="M5897" s="893">
        <v>32900</v>
      </c>
      <c r="N5897" s="891" t="s">
        <v>389</v>
      </c>
      <c r="O5897" s="763">
        <v>0</v>
      </c>
      <c r="P5897" s="723">
        <v>0</v>
      </c>
      <c r="Q5897" s="669"/>
    </row>
    <row r="5898" spans="1:17" s="770" customFormat="1" ht="32.25" customHeight="1">
      <c r="A5898" s="733" t="s">
        <v>18654</v>
      </c>
      <c r="B5898" s="693" t="s">
        <v>7484</v>
      </c>
      <c r="C5898" s="667" t="s">
        <v>73</v>
      </c>
      <c r="D5898" s="693" t="s">
        <v>12259</v>
      </c>
      <c r="E5898" s="425">
        <v>5000</v>
      </c>
      <c r="F5898" s="672" t="s">
        <v>12260</v>
      </c>
      <c r="G5898" s="671" t="s">
        <v>12261</v>
      </c>
      <c r="H5898" s="671" t="s">
        <v>1688</v>
      </c>
      <c r="I5898" s="671" t="s">
        <v>11885</v>
      </c>
      <c r="J5898" s="890" t="s">
        <v>802</v>
      </c>
      <c r="K5898" s="894" t="s">
        <v>12262</v>
      </c>
      <c r="L5898" s="763">
        <v>12</v>
      </c>
      <c r="M5898" s="893">
        <v>59500</v>
      </c>
      <c r="N5898" s="891" t="s">
        <v>12262</v>
      </c>
      <c r="O5898" s="763">
        <v>6</v>
      </c>
      <c r="P5898" s="723">
        <v>30000</v>
      </c>
      <c r="Q5898" s="669"/>
    </row>
    <row r="5899" spans="1:17" s="770" customFormat="1" ht="32.25" customHeight="1">
      <c r="A5899" s="733" t="s">
        <v>18654</v>
      </c>
      <c r="B5899" s="693" t="s">
        <v>7484</v>
      </c>
      <c r="C5899" s="667" t="s">
        <v>73</v>
      </c>
      <c r="D5899" s="693" t="s">
        <v>12263</v>
      </c>
      <c r="E5899" s="425">
        <v>8100</v>
      </c>
      <c r="F5899" s="672" t="s">
        <v>12264</v>
      </c>
      <c r="G5899" s="671" t="s">
        <v>12265</v>
      </c>
      <c r="H5899" s="671" t="s">
        <v>1688</v>
      </c>
      <c r="I5899" s="671" t="s">
        <v>11885</v>
      </c>
      <c r="J5899" s="890" t="s">
        <v>802</v>
      </c>
      <c r="K5899" s="894" t="s">
        <v>12266</v>
      </c>
      <c r="L5899" s="763">
        <v>4</v>
      </c>
      <c r="M5899" s="893">
        <v>35100</v>
      </c>
      <c r="N5899" s="891" t="s">
        <v>12266</v>
      </c>
      <c r="O5899" s="763">
        <v>6</v>
      </c>
      <c r="P5899" s="723">
        <v>54000</v>
      </c>
      <c r="Q5899" s="669"/>
    </row>
    <row r="5900" spans="1:17" s="770" customFormat="1" ht="24">
      <c r="A5900" s="733" t="s">
        <v>18654</v>
      </c>
      <c r="B5900" s="693" t="s">
        <v>7484</v>
      </c>
      <c r="C5900" s="667" t="s">
        <v>73</v>
      </c>
      <c r="D5900" s="670" t="s">
        <v>12267</v>
      </c>
      <c r="E5900" s="744">
        <v>3200</v>
      </c>
      <c r="F5900" s="668" t="s">
        <v>12268</v>
      </c>
      <c r="G5900" s="671" t="s">
        <v>12269</v>
      </c>
      <c r="H5900" s="670" t="s">
        <v>1688</v>
      </c>
      <c r="I5900" s="670" t="s">
        <v>7524</v>
      </c>
      <c r="J5900" s="890" t="s">
        <v>802</v>
      </c>
      <c r="K5900" s="894" t="s">
        <v>12270</v>
      </c>
      <c r="L5900" s="763">
        <v>5</v>
      </c>
      <c r="M5900" s="893">
        <v>19838.53</v>
      </c>
      <c r="N5900" s="891" t="s">
        <v>389</v>
      </c>
      <c r="O5900" s="763">
        <v>0</v>
      </c>
      <c r="P5900" s="723">
        <v>0</v>
      </c>
      <c r="Q5900" s="669"/>
    </row>
    <row r="5901" spans="1:17" s="770" customFormat="1" ht="24">
      <c r="A5901" s="733" t="s">
        <v>18654</v>
      </c>
      <c r="B5901" s="693" t="s">
        <v>7484</v>
      </c>
      <c r="C5901" s="667" t="s">
        <v>73</v>
      </c>
      <c r="D5901" s="670" t="s">
        <v>8756</v>
      </c>
      <c r="E5901" s="744">
        <v>2500</v>
      </c>
      <c r="F5901" s="668" t="s">
        <v>12271</v>
      </c>
      <c r="G5901" s="671" t="s">
        <v>12272</v>
      </c>
      <c r="H5901" s="670" t="s">
        <v>1688</v>
      </c>
      <c r="I5901" s="670" t="s">
        <v>771</v>
      </c>
      <c r="J5901" s="890" t="s">
        <v>6567</v>
      </c>
      <c r="K5901" s="894" t="s">
        <v>12273</v>
      </c>
      <c r="L5901" s="763">
        <v>3</v>
      </c>
      <c r="M5901" s="893">
        <v>9979.17</v>
      </c>
      <c r="N5901" s="891" t="s">
        <v>389</v>
      </c>
      <c r="O5901" s="763">
        <v>0</v>
      </c>
      <c r="P5901" s="723">
        <v>0</v>
      </c>
      <c r="Q5901" s="669"/>
    </row>
    <row r="5902" spans="1:17" s="770" customFormat="1" ht="24">
      <c r="A5902" s="733" t="s">
        <v>18654</v>
      </c>
      <c r="B5902" s="693" t="s">
        <v>7484</v>
      </c>
      <c r="C5902" s="667" t="s">
        <v>73</v>
      </c>
      <c r="D5902" s="693" t="s">
        <v>11954</v>
      </c>
      <c r="E5902" s="425">
        <v>3000</v>
      </c>
      <c r="F5902" s="672" t="s">
        <v>12274</v>
      </c>
      <c r="G5902" s="671" t="s">
        <v>12275</v>
      </c>
      <c r="H5902" s="671" t="s">
        <v>1688</v>
      </c>
      <c r="I5902" s="671" t="s">
        <v>11885</v>
      </c>
      <c r="J5902" s="890" t="s">
        <v>802</v>
      </c>
      <c r="K5902" s="894" t="s">
        <v>12276</v>
      </c>
      <c r="L5902" s="763">
        <v>12</v>
      </c>
      <c r="M5902" s="893">
        <v>36000</v>
      </c>
      <c r="N5902" s="891" t="s">
        <v>12276</v>
      </c>
      <c r="O5902" s="763">
        <v>6</v>
      </c>
      <c r="P5902" s="723">
        <v>18000</v>
      </c>
      <c r="Q5902" s="669"/>
    </row>
    <row r="5903" spans="1:17" s="770" customFormat="1" ht="24">
      <c r="A5903" s="733" t="s">
        <v>18654</v>
      </c>
      <c r="B5903" s="693" t="s">
        <v>7484</v>
      </c>
      <c r="C5903" s="667" t="s">
        <v>73</v>
      </c>
      <c r="D5903" s="693" t="s">
        <v>12277</v>
      </c>
      <c r="E5903" s="425">
        <v>2000</v>
      </c>
      <c r="F5903" s="672" t="s">
        <v>12278</v>
      </c>
      <c r="G5903" s="671" t="s">
        <v>12279</v>
      </c>
      <c r="H5903" s="671" t="s">
        <v>1688</v>
      </c>
      <c r="I5903" s="671" t="s">
        <v>11885</v>
      </c>
      <c r="J5903" s="890" t="s">
        <v>802</v>
      </c>
      <c r="K5903" s="894" t="s">
        <v>12280</v>
      </c>
      <c r="L5903" s="763">
        <v>12</v>
      </c>
      <c r="M5903" s="893">
        <v>24000</v>
      </c>
      <c r="N5903" s="891" t="s">
        <v>12280</v>
      </c>
      <c r="O5903" s="763">
        <v>6</v>
      </c>
      <c r="P5903" s="723">
        <v>12000</v>
      </c>
      <c r="Q5903" s="669"/>
    </row>
    <row r="5904" spans="1:17" s="770" customFormat="1" ht="24">
      <c r="A5904" s="733" t="s">
        <v>18654</v>
      </c>
      <c r="B5904" s="693" t="s">
        <v>7484</v>
      </c>
      <c r="C5904" s="667" t="s">
        <v>73</v>
      </c>
      <c r="D5904" s="670" t="s">
        <v>12281</v>
      </c>
      <c r="E5904" s="425">
        <v>2500</v>
      </c>
      <c r="F5904" s="672" t="s">
        <v>12282</v>
      </c>
      <c r="G5904" s="670" t="s">
        <v>12283</v>
      </c>
      <c r="H5904" s="671" t="s">
        <v>1688</v>
      </c>
      <c r="I5904" s="671" t="s">
        <v>771</v>
      </c>
      <c r="J5904" s="890" t="s">
        <v>6567</v>
      </c>
      <c r="K5904" s="894" t="s">
        <v>389</v>
      </c>
      <c r="L5904" s="763">
        <v>0</v>
      </c>
      <c r="M5904" s="893"/>
      <c r="N5904" s="891" t="s">
        <v>12284</v>
      </c>
      <c r="O5904" s="763">
        <v>4</v>
      </c>
      <c r="P5904" s="723">
        <v>12000</v>
      </c>
      <c r="Q5904" s="669"/>
    </row>
    <row r="5905" spans="1:17" s="770" customFormat="1" ht="24">
      <c r="A5905" s="733" t="s">
        <v>18654</v>
      </c>
      <c r="B5905" s="693" t="s">
        <v>7484</v>
      </c>
      <c r="C5905" s="667" t="s">
        <v>73</v>
      </c>
      <c r="D5905" s="693" t="s">
        <v>12285</v>
      </c>
      <c r="E5905" s="425">
        <v>2500</v>
      </c>
      <c r="F5905" s="672" t="s">
        <v>12286</v>
      </c>
      <c r="G5905" s="671" t="s">
        <v>12287</v>
      </c>
      <c r="H5905" s="671" t="s">
        <v>1688</v>
      </c>
      <c r="I5905" s="671" t="s">
        <v>11885</v>
      </c>
      <c r="J5905" s="890" t="s">
        <v>802</v>
      </c>
      <c r="K5905" s="894" t="s">
        <v>12288</v>
      </c>
      <c r="L5905" s="763">
        <v>5</v>
      </c>
      <c r="M5905" s="893">
        <v>17216.669999999998</v>
      </c>
      <c r="N5905" s="891" t="s">
        <v>389</v>
      </c>
      <c r="O5905" s="763">
        <v>0</v>
      </c>
      <c r="P5905" s="723">
        <v>0</v>
      </c>
      <c r="Q5905" s="669"/>
    </row>
    <row r="5906" spans="1:17" s="770" customFormat="1" ht="24">
      <c r="A5906" s="733" t="s">
        <v>18654</v>
      </c>
      <c r="B5906" s="693" t="s">
        <v>7484</v>
      </c>
      <c r="C5906" s="667" t="s">
        <v>73</v>
      </c>
      <c r="D5906" s="693" t="s">
        <v>12285</v>
      </c>
      <c r="E5906" s="425">
        <v>3000</v>
      </c>
      <c r="F5906" s="672" t="s">
        <v>12286</v>
      </c>
      <c r="G5906" s="671" t="s">
        <v>12287</v>
      </c>
      <c r="H5906" s="671" t="s">
        <v>1688</v>
      </c>
      <c r="I5906" s="671" t="s">
        <v>11885</v>
      </c>
      <c r="J5906" s="890" t="s">
        <v>802</v>
      </c>
      <c r="K5906" s="894" t="s">
        <v>12289</v>
      </c>
      <c r="L5906" s="763">
        <v>0</v>
      </c>
      <c r="M5906" s="893">
        <v>0</v>
      </c>
      <c r="N5906" s="891" t="s">
        <v>12289</v>
      </c>
      <c r="O5906" s="763">
        <v>6</v>
      </c>
      <c r="P5906" s="723">
        <v>18000</v>
      </c>
      <c r="Q5906" s="669"/>
    </row>
    <row r="5907" spans="1:17" s="770" customFormat="1" ht="48">
      <c r="A5907" s="733" t="s">
        <v>18654</v>
      </c>
      <c r="B5907" s="693" t="s">
        <v>7484</v>
      </c>
      <c r="C5907" s="667" t="s">
        <v>73</v>
      </c>
      <c r="D5907" s="693" t="s">
        <v>12290</v>
      </c>
      <c r="E5907" s="425">
        <v>13000</v>
      </c>
      <c r="F5907" s="672" t="s">
        <v>12291</v>
      </c>
      <c r="G5907" s="671" t="s">
        <v>12292</v>
      </c>
      <c r="H5907" s="671" t="s">
        <v>12293</v>
      </c>
      <c r="I5907" s="671" t="s">
        <v>12049</v>
      </c>
      <c r="J5907" s="890" t="s">
        <v>6567</v>
      </c>
      <c r="K5907" s="894" t="s">
        <v>12294</v>
      </c>
      <c r="L5907" s="763">
        <v>12</v>
      </c>
      <c r="M5907" s="893">
        <v>156433.33000000002</v>
      </c>
      <c r="N5907" s="891" t="s">
        <v>12294</v>
      </c>
      <c r="O5907" s="763">
        <v>6</v>
      </c>
      <c r="P5907" s="723">
        <v>78000</v>
      </c>
      <c r="Q5907" s="669"/>
    </row>
    <row r="5908" spans="1:17" s="770" customFormat="1" ht="60">
      <c r="A5908" s="733" t="s">
        <v>18654</v>
      </c>
      <c r="B5908" s="693" t="s">
        <v>7484</v>
      </c>
      <c r="C5908" s="667" t="s">
        <v>73</v>
      </c>
      <c r="D5908" s="693" t="s">
        <v>11930</v>
      </c>
      <c r="E5908" s="425">
        <v>2000</v>
      </c>
      <c r="F5908" s="672" t="s">
        <v>12295</v>
      </c>
      <c r="G5908" s="671" t="s">
        <v>12296</v>
      </c>
      <c r="H5908" s="671" t="s">
        <v>1678</v>
      </c>
      <c r="I5908" s="671" t="s">
        <v>11890</v>
      </c>
      <c r="J5908" s="890" t="s">
        <v>4118</v>
      </c>
      <c r="K5908" s="894" t="s">
        <v>12297</v>
      </c>
      <c r="L5908" s="763">
        <v>3</v>
      </c>
      <c r="M5908" s="893">
        <v>19356.2</v>
      </c>
      <c r="N5908" s="891" t="s">
        <v>389</v>
      </c>
      <c r="O5908" s="763">
        <v>0</v>
      </c>
      <c r="P5908" s="723">
        <v>0</v>
      </c>
      <c r="Q5908" s="669"/>
    </row>
    <row r="5909" spans="1:17" s="770" customFormat="1" ht="24">
      <c r="A5909" s="733" t="s">
        <v>18654</v>
      </c>
      <c r="B5909" s="693" t="s">
        <v>7484</v>
      </c>
      <c r="C5909" s="667" t="s">
        <v>73</v>
      </c>
      <c r="D5909" s="693" t="s">
        <v>12298</v>
      </c>
      <c r="E5909" s="425">
        <v>4000</v>
      </c>
      <c r="F5909" s="672" t="s">
        <v>12299</v>
      </c>
      <c r="G5909" s="671" t="s">
        <v>12300</v>
      </c>
      <c r="H5909" s="671" t="s">
        <v>1688</v>
      </c>
      <c r="I5909" s="671" t="s">
        <v>771</v>
      </c>
      <c r="J5909" s="890" t="s">
        <v>6567</v>
      </c>
      <c r="K5909" s="894" t="s">
        <v>12301</v>
      </c>
      <c r="L5909" s="763">
        <v>12</v>
      </c>
      <c r="M5909" s="893">
        <v>48058.33</v>
      </c>
      <c r="N5909" s="891" t="s">
        <v>12301</v>
      </c>
      <c r="O5909" s="763">
        <v>6</v>
      </c>
      <c r="P5909" s="723">
        <v>24000</v>
      </c>
      <c r="Q5909" s="669"/>
    </row>
    <row r="5910" spans="1:17" s="770" customFormat="1" ht="24">
      <c r="A5910" s="733" t="s">
        <v>18654</v>
      </c>
      <c r="B5910" s="693" t="s">
        <v>7484</v>
      </c>
      <c r="C5910" s="667" t="s">
        <v>73</v>
      </c>
      <c r="D5910" s="693" t="s">
        <v>12302</v>
      </c>
      <c r="E5910" s="425">
        <v>2500</v>
      </c>
      <c r="F5910" s="672" t="s">
        <v>12303</v>
      </c>
      <c r="G5910" s="671" t="s">
        <v>12304</v>
      </c>
      <c r="H5910" s="671" t="s">
        <v>1688</v>
      </c>
      <c r="I5910" s="671" t="s">
        <v>11885</v>
      </c>
      <c r="J5910" s="890" t="s">
        <v>802</v>
      </c>
      <c r="K5910" s="894" t="s">
        <v>12305</v>
      </c>
      <c r="L5910" s="763">
        <v>5</v>
      </c>
      <c r="M5910" s="893">
        <v>13583.33</v>
      </c>
      <c r="N5910" s="891" t="s">
        <v>12305</v>
      </c>
      <c r="O5910" s="763">
        <v>6</v>
      </c>
      <c r="P5910" s="723">
        <v>15000</v>
      </c>
      <c r="Q5910" s="669"/>
    </row>
    <row r="5911" spans="1:17" s="770" customFormat="1" ht="24">
      <c r="A5911" s="733" t="s">
        <v>18654</v>
      </c>
      <c r="B5911" s="693" t="s">
        <v>7484</v>
      </c>
      <c r="C5911" s="667" t="s">
        <v>73</v>
      </c>
      <c r="D5911" s="693" t="s">
        <v>12306</v>
      </c>
      <c r="E5911" s="425">
        <v>3000</v>
      </c>
      <c r="F5911" s="672" t="s">
        <v>12307</v>
      </c>
      <c r="G5911" s="671" t="s">
        <v>12308</v>
      </c>
      <c r="H5911" s="671" t="s">
        <v>1688</v>
      </c>
      <c r="I5911" s="671" t="s">
        <v>11885</v>
      </c>
      <c r="J5911" s="890" t="s">
        <v>802</v>
      </c>
      <c r="K5911" s="894" t="s">
        <v>12309</v>
      </c>
      <c r="L5911" s="763">
        <v>12</v>
      </c>
      <c r="M5911" s="893">
        <v>36000</v>
      </c>
      <c r="N5911" s="891" t="s">
        <v>12309</v>
      </c>
      <c r="O5911" s="763">
        <v>6</v>
      </c>
      <c r="P5911" s="723">
        <v>18000</v>
      </c>
      <c r="Q5911" s="669"/>
    </row>
    <row r="5912" spans="1:17" s="770" customFormat="1" ht="24">
      <c r="A5912" s="733" t="s">
        <v>18654</v>
      </c>
      <c r="B5912" s="693" t="s">
        <v>7484</v>
      </c>
      <c r="C5912" s="667" t="s">
        <v>73</v>
      </c>
      <c r="D5912" s="693" t="s">
        <v>12285</v>
      </c>
      <c r="E5912" s="425">
        <v>3000</v>
      </c>
      <c r="F5912" s="672" t="s">
        <v>12310</v>
      </c>
      <c r="G5912" s="671" t="s">
        <v>12311</v>
      </c>
      <c r="H5912" s="671" t="s">
        <v>1688</v>
      </c>
      <c r="I5912" s="671" t="s">
        <v>11885</v>
      </c>
      <c r="J5912" s="890" t="s">
        <v>802</v>
      </c>
      <c r="K5912" s="894" t="s">
        <v>12312</v>
      </c>
      <c r="L5912" s="763">
        <v>12</v>
      </c>
      <c r="M5912" s="893">
        <v>36100</v>
      </c>
      <c r="N5912" s="891" t="s">
        <v>12312</v>
      </c>
      <c r="O5912" s="763">
        <v>2</v>
      </c>
      <c r="P5912" s="723">
        <v>9975</v>
      </c>
      <c r="Q5912" s="669"/>
    </row>
    <row r="5913" spans="1:17" s="770" customFormat="1" ht="48">
      <c r="A5913" s="733" t="s">
        <v>18654</v>
      </c>
      <c r="B5913" s="693" t="s">
        <v>7484</v>
      </c>
      <c r="C5913" s="667" t="s">
        <v>73</v>
      </c>
      <c r="D5913" s="693" t="s">
        <v>12313</v>
      </c>
      <c r="E5913" s="425">
        <v>2500</v>
      </c>
      <c r="F5913" s="672" t="s">
        <v>12314</v>
      </c>
      <c r="G5913" s="671" t="s">
        <v>12315</v>
      </c>
      <c r="H5913" s="671" t="s">
        <v>1688</v>
      </c>
      <c r="I5913" s="671" t="s">
        <v>771</v>
      </c>
      <c r="J5913" s="890" t="s">
        <v>6567</v>
      </c>
      <c r="K5913" s="894" t="s">
        <v>12316</v>
      </c>
      <c r="L5913" s="763">
        <v>12</v>
      </c>
      <c r="M5913" s="893">
        <v>30000</v>
      </c>
      <c r="N5913" s="891" t="s">
        <v>389</v>
      </c>
      <c r="O5913" s="763">
        <v>0</v>
      </c>
      <c r="P5913" s="723">
        <v>0</v>
      </c>
      <c r="Q5913" s="669"/>
    </row>
    <row r="5914" spans="1:17" s="770" customFormat="1" ht="24">
      <c r="A5914" s="733" t="s">
        <v>18654</v>
      </c>
      <c r="B5914" s="693" t="s">
        <v>7484</v>
      </c>
      <c r="C5914" s="667" t="s">
        <v>73</v>
      </c>
      <c r="D5914" s="693" t="s">
        <v>11966</v>
      </c>
      <c r="E5914" s="425">
        <v>5500</v>
      </c>
      <c r="F5914" s="672" t="s">
        <v>12317</v>
      </c>
      <c r="G5914" s="671" t="s">
        <v>12318</v>
      </c>
      <c r="H5914" s="671" t="s">
        <v>1688</v>
      </c>
      <c r="I5914" s="671" t="s">
        <v>771</v>
      </c>
      <c r="J5914" s="890" t="s">
        <v>6567</v>
      </c>
      <c r="K5914" s="894" t="s">
        <v>12319</v>
      </c>
      <c r="L5914" s="763">
        <v>2</v>
      </c>
      <c r="M5914" s="893">
        <v>83511.16</v>
      </c>
      <c r="N5914" s="891" t="s">
        <v>389</v>
      </c>
      <c r="O5914" s="763">
        <v>0</v>
      </c>
      <c r="P5914" s="723">
        <v>0</v>
      </c>
      <c r="Q5914" s="669"/>
    </row>
    <row r="5915" spans="1:17" s="770" customFormat="1" ht="24">
      <c r="A5915" s="733" t="s">
        <v>18654</v>
      </c>
      <c r="B5915" s="693" t="s">
        <v>7484</v>
      </c>
      <c r="C5915" s="667" t="s">
        <v>73</v>
      </c>
      <c r="D5915" s="693" t="s">
        <v>11966</v>
      </c>
      <c r="E5915" s="425">
        <v>8150</v>
      </c>
      <c r="F5915" s="672" t="s">
        <v>12317</v>
      </c>
      <c r="G5915" s="671" t="s">
        <v>12318</v>
      </c>
      <c r="H5915" s="671" t="s">
        <v>1688</v>
      </c>
      <c r="I5915" s="671" t="s">
        <v>771</v>
      </c>
      <c r="J5915" s="890" t="s">
        <v>6567</v>
      </c>
      <c r="K5915" s="894" t="s">
        <v>12320</v>
      </c>
      <c r="L5915" s="763">
        <v>0</v>
      </c>
      <c r="M5915" s="893">
        <v>0</v>
      </c>
      <c r="N5915" s="891" t="s">
        <v>12320</v>
      </c>
      <c r="O5915" s="763">
        <v>6</v>
      </c>
      <c r="P5915" s="723">
        <v>48900</v>
      </c>
      <c r="Q5915" s="669"/>
    </row>
    <row r="5916" spans="1:17" s="770" customFormat="1" ht="60">
      <c r="A5916" s="733" t="s">
        <v>18654</v>
      </c>
      <c r="B5916" s="693" t="s">
        <v>7484</v>
      </c>
      <c r="C5916" s="667" t="s">
        <v>73</v>
      </c>
      <c r="D5916" s="693" t="s">
        <v>12321</v>
      </c>
      <c r="E5916" s="425">
        <v>2500</v>
      </c>
      <c r="F5916" s="672" t="s">
        <v>12322</v>
      </c>
      <c r="G5916" s="671" t="s">
        <v>12323</v>
      </c>
      <c r="H5916" s="671" t="s">
        <v>3913</v>
      </c>
      <c r="I5916" s="671" t="s">
        <v>11890</v>
      </c>
      <c r="J5916" s="890" t="s">
        <v>4118</v>
      </c>
      <c r="K5916" s="894" t="s">
        <v>12324</v>
      </c>
      <c r="L5916" s="763">
        <v>12</v>
      </c>
      <c r="M5916" s="893">
        <v>30000</v>
      </c>
      <c r="N5916" s="891" t="s">
        <v>12324</v>
      </c>
      <c r="O5916" s="763">
        <v>6</v>
      </c>
      <c r="P5916" s="723">
        <v>15000</v>
      </c>
      <c r="Q5916" s="669"/>
    </row>
    <row r="5917" spans="1:17" s="770" customFormat="1" ht="24">
      <c r="A5917" s="733" t="s">
        <v>18654</v>
      </c>
      <c r="B5917" s="693" t="s">
        <v>7484</v>
      </c>
      <c r="C5917" s="667" t="s">
        <v>73</v>
      </c>
      <c r="D5917" s="670" t="s">
        <v>11978</v>
      </c>
      <c r="E5917" s="744">
        <v>4000</v>
      </c>
      <c r="F5917" s="668" t="s">
        <v>12325</v>
      </c>
      <c r="G5917" s="671" t="s">
        <v>12326</v>
      </c>
      <c r="H5917" s="670" t="s">
        <v>1688</v>
      </c>
      <c r="I5917" s="670" t="s">
        <v>771</v>
      </c>
      <c r="J5917" s="890" t="s">
        <v>6567</v>
      </c>
      <c r="K5917" s="894" t="s">
        <v>12327</v>
      </c>
      <c r="L5917" s="763">
        <v>5</v>
      </c>
      <c r="M5917" s="893">
        <v>25689.33</v>
      </c>
      <c r="N5917" s="891" t="s">
        <v>389</v>
      </c>
      <c r="O5917" s="763">
        <v>0</v>
      </c>
      <c r="P5917" s="723">
        <v>0</v>
      </c>
      <c r="Q5917" s="669"/>
    </row>
    <row r="5918" spans="1:17" s="770" customFormat="1" ht="36">
      <c r="A5918" s="733" t="s">
        <v>18654</v>
      </c>
      <c r="B5918" s="693" t="s">
        <v>7484</v>
      </c>
      <c r="C5918" s="667" t="s">
        <v>73</v>
      </c>
      <c r="D5918" s="693" t="s">
        <v>12328</v>
      </c>
      <c r="E5918" s="425">
        <v>2000</v>
      </c>
      <c r="F5918" s="672" t="s">
        <v>12329</v>
      </c>
      <c r="G5918" s="671" t="s">
        <v>12330</v>
      </c>
      <c r="H5918" s="671" t="s">
        <v>1688</v>
      </c>
      <c r="I5918" s="671" t="s">
        <v>10737</v>
      </c>
      <c r="J5918" s="890" t="s">
        <v>11885</v>
      </c>
      <c r="K5918" s="894" t="s">
        <v>389</v>
      </c>
      <c r="L5918" s="763">
        <v>5</v>
      </c>
      <c r="M5918" s="893">
        <v>11000</v>
      </c>
      <c r="N5918" s="891" t="s">
        <v>12331</v>
      </c>
      <c r="O5918" s="763">
        <v>6</v>
      </c>
      <c r="P5918" s="723">
        <v>12628</v>
      </c>
      <c r="Q5918" s="669"/>
    </row>
    <row r="5919" spans="1:17" s="770" customFormat="1" ht="24">
      <c r="A5919" s="733" t="s">
        <v>18654</v>
      </c>
      <c r="B5919" s="693" t="s">
        <v>7484</v>
      </c>
      <c r="C5919" s="667" t="s">
        <v>73</v>
      </c>
      <c r="D5919" s="670" t="s">
        <v>6558</v>
      </c>
      <c r="E5919" s="744">
        <v>8500</v>
      </c>
      <c r="F5919" s="668" t="s">
        <v>12332</v>
      </c>
      <c r="G5919" s="671" t="s">
        <v>12333</v>
      </c>
      <c r="H5919" s="670" t="s">
        <v>1688</v>
      </c>
      <c r="I5919" s="670" t="s">
        <v>7524</v>
      </c>
      <c r="J5919" s="890" t="s">
        <v>802</v>
      </c>
      <c r="K5919" s="894" t="s">
        <v>12334</v>
      </c>
      <c r="L5919" s="763">
        <v>5</v>
      </c>
      <c r="M5919" s="893">
        <v>48195.83</v>
      </c>
      <c r="N5919" s="891" t="s">
        <v>389</v>
      </c>
      <c r="O5919" s="763">
        <v>0</v>
      </c>
      <c r="P5919" s="723">
        <v>0</v>
      </c>
      <c r="Q5919" s="669"/>
    </row>
    <row r="5920" spans="1:17" s="770" customFormat="1" ht="24">
      <c r="A5920" s="733" t="s">
        <v>18654</v>
      </c>
      <c r="B5920" s="693" t="s">
        <v>7484</v>
      </c>
      <c r="C5920" s="667" t="s">
        <v>73</v>
      </c>
      <c r="D5920" s="670" t="s">
        <v>12335</v>
      </c>
      <c r="E5920" s="744">
        <v>3500</v>
      </c>
      <c r="F5920" s="668" t="s">
        <v>12336</v>
      </c>
      <c r="G5920" s="671" t="s">
        <v>12337</v>
      </c>
      <c r="H5920" s="671" t="s">
        <v>824</v>
      </c>
      <c r="I5920" s="671" t="s">
        <v>7524</v>
      </c>
      <c r="J5920" s="890" t="s">
        <v>802</v>
      </c>
      <c r="K5920" s="894" t="s">
        <v>12338</v>
      </c>
      <c r="L5920" s="763">
        <v>6</v>
      </c>
      <c r="M5920" s="893">
        <v>22711.5</v>
      </c>
      <c r="N5920" s="891" t="s">
        <v>389</v>
      </c>
      <c r="O5920" s="763">
        <v>0</v>
      </c>
      <c r="P5920" s="723">
        <v>0</v>
      </c>
      <c r="Q5920" s="669"/>
    </row>
    <row r="5921" spans="1:17" s="770" customFormat="1" ht="30" customHeight="1">
      <c r="A5921" s="733" t="s">
        <v>18654</v>
      </c>
      <c r="B5921" s="693" t="s">
        <v>7484</v>
      </c>
      <c r="C5921" s="667" t="s">
        <v>73</v>
      </c>
      <c r="D5921" s="693" t="s">
        <v>11954</v>
      </c>
      <c r="E5921" s="425">
        <v>3000</v>
      </c>
      <c r="F5921" s="672" t="s">
        <v>12339</v>
      </c>
      <c r="G5921" s="671" t="s">
        <v>12340</v>
      </c>
      <c r="H5921" s="671" t="s">
        <v>1688</v>
      </c>
      <c r="I5921" s="671" t="s">
        <v>11885</v>
      </c>
      <c r="J5921" s="890" t="s">
        <v>802</v>
      </c>
      <c r="K5921" s="894" t="s">
        <v>12341</v>
      </c>
      <c r="L5921" s="763">
        <v>12</v>
      </c>
      <c r="M5921" s="893">
        <v>36000</v>
      </c>
      <c r="N5921" s="891" t="s">
        <v>12341</v>
      </c>
      <c r="O5921" s="763">
        <v>6</v>
      </c>
      <c r="P5921" s="723">
        <v>18100</v>
      </c>
      <c r="Q5921" s="669"/>
    </row>
    <row r="5922" spans="1:17" s="770" customFormat="1" ht="30" customHeight="1">
      <c r="A5922" s="733" t="s">
        <v>18654</v>
      </c>
      <c r="B5922" s="693" t="s">
        <v>7484</v>
      </c>
      <c r="C5922" s="667" t="s">
        <v>73</v>
      </c>
      <c r="D5922" s="693" t="s">
        <v>12342</v>
      </c>
      <c r="E5922" s="425">
        <v>9000</v>
      </c>
      <c r="F5922" s="672" t="s">
        <v>12343</v>
      </c>
      <c r="G5922" s="671" t="s">
        <v>12344</v>
      </c>
      <c r="H5922" s="671" t="s">
        <v>824</v>
      </c>
      <c r="I5922" s="671" t="s">
        <v>771</v>
      </c>
      <c r="J5922" s="890" t="s">
        <v>6567</v>
      </c>
      <c r="K5922" s="894" t="s">
        <v>12345</v>
      </c>
      <c r="L5922" s="763">
        <v>12</v>
      </c>
      <c r="M5922" s="893">
        <v>108224.25</v>
      </c>
      <c r="N5922" s="891" t="s">
        <v>12345</v>
      </c>
      <c r="O5922" s="763">
        <v>5</v>
      </c>
      <c r="P5922" s="723">
        <v>54000</v>
      </c>
      <c r="Q5922" s="669"/>
    </row>
    <row r="5923" spans="1:17" s="770" customFormat="1" ht="30" customHeight="1">
      <c r="A5923" s="733" t="s">
        <v>18654</v>
      </c>
      <c r="B5923" s="693" t="s">
        <v>7484</v>
      </c>
      <c r="C5923" s="667" t="s">
        <v>73</v>
      </c>
      <c r="D5923" s="693" t="s">
        <v>12346</v>
      </c>
      <c r="E5923" s="425">
        <v>2500</v>
      </c>
      <c r="F5923" s="672" t="s">
        <v>12347</v>
      </c>
      <c r="G5923" s="671" t="s">
        <v>12348</v>
      </c>
      <c r="H5923" s="671" t="s">
        <v>1119</v>
      </c>
      <c r="I5923" s="671" t="s">
        <v>11946</v>
      </c>
      <c r="J5923" s="890" t="s">
        <v>11900</v>
      </c>
      <c r="K5923" s="894" t="s">
        <v>12349</v>
      </c>
      <c r="L5923" s="763">
        <v>12</v>
      </c>
      <c r="M5923" s="893">
        <v>25833.33</v>
      </c>
      <c r="N5923" s="891" t="s">
        <v>389</v>
      </c>
      <c r="O5923" s="763">
        <v>0</v>
      </c>
      <c r="P5923" s="723">
        <v>0</v>
      </c>
      <c r="Q5923" s="669"/>
    </row>
    <row r="5924" spans="1:17" s="770" customFormat="1" ht="43.5" customHeight="1">
      <c r="A5924" s="733" t="s">
        <v>18654</v>
      </c>
      <c r="B5924" s="693" t="s">
        <v>7484</v>
      </c>
      <c r="C5924" s="667" t="s">
        <v>73</v>
      </c>
      <c r="D5924" s="693" t="s">
        <v>12350</v>
      </c>
      <c r="E5924" s="425">
        <v>9000</v>
      </c>
      <c r="F5924" s="672" t="s">
        <v>12351</v>
      </c>
      <c r="G5924" s="671" t="s">
        <v>12352</v>
      </c>
      <c r="H5924" s="671" t="s">
        <v>2002</v>
      </c>
      <c r="I5924" s="671" t="s">
        <v>11885</v>
      </c>
      <c r="J5924" s="890" t="s">
        <v>802</v>
      </c>
      <c r="K5924" s="894" t="s">
        <v>12353</v>
      </c>
      <c r="L5924" s="763">
        <v>12</v>
      </c>
      <c r="M5924" s="893">
        <v>108000</v>
      </c>
      <c r="N5924" s="891" t="s">
        <v>12353</v>
      </c>
      <c r="O5924" s="763">
        <v>6</v>
      </c>
      <c r="P5924" s="723">
        <v>54000</v>
      </c>
      <c r="Q5924" s="669"/>
    </row>
    <row r="5925" spans="1:17" s="770" customFormat="1" ht="24">
      <c r="A5925" s="733" t="s">
        <v>18654</v>
      </c>
      <c r="B5925" s="693" t="s">
        <v>7484</v>
      </c>
      <c r="C5925" s="667" t="s">
        <v>73</v>
      </c>
      <c r="D5925" s="693" t="s">
        <v>12099</v>
      </c>
      <c r="E5925" s="425">
        <v>4000</v>
      </c>
      <c r="F5925" s="672" t="s">
        <v>12354</v>
      </c>
      <c r="G5925" s="671" t="s">
        <v>12355</v>
      </c>
      <c r="H5925" s="671" t="s">
        <v>1688</v>
      </c>
      <c r="I5925" s="671" t="s">
        <v>11885</v>
      </c>
      <c r="J5925" s="890" t="s">
        <v>802</v>
      </c>
      <c r="K5925" s="894" t="s">
        <v>12356</v>
      </c>
      <c r="L5925" s="763">
        <v>5</v>
      </c>
      <c r="M5925" s="893">
        <v>20000</v>
      </c>
      <c r="N5925" s="891" t="s">
        <v>12356</v>
      </c>
      <c r="O5925" s="763">
        <v>6</v>
      </c>
      <c r="P5925" s="723">
        <v>24000</v>
      </c>
      <c r="Q5925" s="669"/>
    </row>
    <row r="5926" spans="1:17" s="770" customFormat="1" ht="60">
      <c r="A5926" s="733" t="s">
        <v>18654</v>
      </c>
      <c r="B5926" s="693" t="s">
        <v>7484</v>
      </c>
      <c r="C5926" s="667" t="s">
        <v>73</v>
      </c>
      <c r="D5926" s="693" t="s">
        <v>12357</v>
      </c>
      <c r="E5926" s="425">
        <v>2500</v>
      </c>
      <c r="F5926" s="672" t="s">
        <v>12358</v>
      </c>
      <c r="G5926" s="671" t="s">
        <v>12359</v>
      </c>
      <c r="H5926" s="671" t="s">
        <v>3913</v>
      </c>
      <c r="I5926" s="671" t="s">
        <v>11890</v>
      </c>
      <c r="J5926" s="890" t="s">
        <v>4118</v>
      </c>
      <c r="K5926" s="894" t="s">
        <v>9722</v>
      </c>
      <c r="L5926" s="763">
        <v>12</v>
      </c>
      <c r="M5926" s="893">
        <v>30000</v>
      </c>
      <c r="N5926" s="891" t="s">
        <v>9722</v>
      </c>
      <c r="O5926" s="763">
        <v>6</v>
      </c>
      <c r="P5926" s="723">
        <v>15000</v>
      </c>
      <c r="Q5926" s="669"/>
    </row>
    <row r="5927" spans="1:17" s="770" customFormat="1" ht="36">
      <c r="A5927" s="733" t="s">
        <v>18654</v>
      </c>
      <c r="B5927" s="693" t="s">
        <v>7484</v>
      </c>
      <c r="C5927" s="667" t="s">
        <v>73</v>
      </c>
      <c r="D5927" s="693" t="s">
        <v>12360</v>
      </c>
      <c r="E5927" s="425">
        <v>3000</v>
      </c>
      <c r="F5927" s="672" t="s">
        <v>12361</v>
      </c>
      <c r="G5927" s="671" t="s">
        <v>12362</v>
      </c>
      <c r="H5927" s="671" t="s">
        <v>2379</v>
      </c>
      <c r="I5927" s="671" t="s">
        <v>7475</v>
      </c>
      <c r="J5927" s="890" t="s">
        <v>11900</v>
      </c>
      <c r="K5927" s="894" t="s">
        <v>12363</v>
      </c>
      <c r="L5927" s="763">
        <v>12</v>
      </c>
      <c r="M5927" s="893">
        <v>36000</v>
      </c>
      <c r="N5927" s="891" t="s">
        <v>12363</v>
      </c>
      <c r="O5927" s="763">
        <v>6</v>
      </c>
      <c r="P5927" s="723">
        <v>18000</v>
      </c>
      <c r="Q5927" s="669"/>
    </row>
    <row r="5928" spans="1:17" s="770" customFormat="1" ht="30.75" customHeight="1">
      <c r="A5928" s="733" t="s">
        <v>18654</v>
      </c>
      <c r="B5928" s="693" t="s">
        <v>7484</v>
      </c>
      <c r="C5928" s="667" t="s">
        <v>73</v>
      </c>
      <c r="D5928" s="693" t="s">
        <v>12066</v>
      </c>
      <c r="E5928" s="425">
        <v>8500</v>
      </c>
      <c r="F5928" s="672" t="s">
        <v>12364</v>
      </c>
      <c r="G5928" s="671" t="s">
        <v>12365</v>
      </c>
      <c r="H5928" s="671" t="s">
        <v>1688</v>
      </c>
      <c r="I5928" s="671" t="s">
        <v>11885</v>
      </c>
      <c r="J5928" s="890" t="s">
        <v>802</v>
      </c>
      <c r="K5928" s="894" t="s">
        <v>12366</v>
      </c>
      <c r="L5928" s="763">
        <v>4</v>
      </c>
      <c r="M5928" s="893">
        <v>37116.67</v>
      </c>
      <c r="N5928" s="891" t="s">
        <v>389</v>
      </c>
      <c r="O5928" s="763">
        <v>4</v>
      </c>
      <c r="P5928" s="723">
        <v>42829.17</v>
      </c>
      <c r="Q5928" s="669"/>
    </row>
    <row r="5929" spans="1:17" s="770" customFormat="1" ht="30.75" customHeight="1">
      <c r="A5929" s="733" t="s">
        <v>18654</v>
      </c>
      <c r="B5929" s="693" t="s">
        <v>7484</v>
      </c>
      <c r="C5929" s="667" t="s">
        <v>73</v>
      </c>
      <c r="D5929" s="693" t="s">
        <v>12066</v>
      </c>
      <c r="E5929" s="425">
        <v>11000</v>
      </c>
      <c r="F5929" s="672" t="s">
        <v>12364</v>
      </c>
      <c r="G5929" s="671" t="s">
        <v>12365</v>
      </c>
      <c r="H5929" s="671" t="s">
        <v>1688</v>
      </c>
      <c r="I5929" s="671" t="s">
        <v>11885</v>
      </c>
      <c r="J5929" s="890" t="s">
        <v>802</v>
      </c>
      <c r="K5929" s="894" t="s">
        <v>389</v>
      </c>
      <c r="L5929" s="763">
        <v>0</v>
      </c>
      <c r="M5929" s="893"/>
      <c r="N5929" s="891" t="s">
        <v>12367</v>
      </c>
      <c r="O5929" s="763">
        <v>2</v>
      </c>
      <c r="P5929" s="723">
        <v>22000</v>
      </c>
      <c r="Q5929" s="669"/>
    </row>
    <row r="5930" spans="1:17" s="770" customFormat="1" ht="30.75" customHeight="1">
      <c r="A5930" s="733" t="s">
        <v>18654</v>
      </c>
      <c r="B5930" s="693" t="s">
        <v>7484</v>
      </c>
      <c r="C5930" s="667" t="s">
        <v>73</v>
      </c>
      <c r="D5930" s="693" t="s">
        <v>11954</v>
      </c>
      <c r="E5930" s="425">
        <v>2500</v>
      </c>
      <c r="F5930" s="672" t="s">
        <v>12368</v>
      </c>
      <c r="G5930" s="671" t="s">
        <v>12369</v>
      </c>
      <c r="H5930" s="671" t="s">
        <v>1688</v>
      </c>
      <c r="I5930" s="671" t="s">
        <v>11885</v>
      </c>
      <c r="J5930" s="890" t="s">
        <v>802</v>
      </c>
      <c r="K5930" s="894" t="s">
        <v>389</v>
      </c>
      <c r="L5930" s="763">
        <v>12</v>
      </c>
      <c r="M5930" s="893">
        <v>29999.989999999998</v>
      </c>
      <c r="N5930" s="891" t="s">
        <v>12370</v>
      </c>
      <c r="O5930" s="763">
        <v>6</v>
      </c>
      <c r="P5930" s="723">
        <v>20725</v>
      </c>
      <c r="Q5930" s="669"/>
    </row>
    <row r="5931" spans="1:17" s="770" customFormat="1" ht="30.75" customHeight="1">
      <c r="A5931" s="733" t="s">
        <v>18654</v>
      </c>
      <c r="B5931" s="693" t="s">
        <v>7484</v>
      </c>
      <c r="C5931" s="667" t="s">
        <v>73</v>
      </c>
      <c r="D5931" s="693" t="s">
        <v>12371</v>
      </c>
      <c r="E5931" s="425">
        <v>7500</v>
      </c>
      <c r="F5931" s="672" t="s">
        <v>12372</v>
      </c>
      <c r="G5931" s="671" t="s">
        <v>12373</v>
      </c>
      <c r="H5931" s="671" t="s">
        <v>1688</v>
      </c>
      <c r="I5931" s="671" t="s">
        <v>11885</v>
      </c>
      <c r="J5931" s="890" t="s">
        <v>802</v>
      </c>
      <c r="K5931" s="894" t="s">
        <v>12374</v>
      </c>
      <c r="L5931" s="763">
        <v>12</v>
      </c>
      <c r="M5931" s="893">
        <v>18483</v>
      </c>
      <c r="N5931" s="891" t="s">
        <v>12374</v>
      </c>
      <c r="O5931" s="763">
        <v>6</v>
      </c>
      <c r="P5931" s="723">
        <v>45000</v>
      </c>
      <c r="Q5931" s="669"/>
    </row>
    <row r="5932" spans="1:17" s="770" customFormat="1" ht="24">
      <c r="A5932" s="733" t="s">
        <v>18654</v>
      </c>
      <c r="B5932" s="693" t="s">
        <v>7484</v>
      </c>
      <c r="C5932" s="667" t="s">
        <v>73</v>
      </c>
      <c r="D5932" s="670" t="s">
        <v>12375</v>
      </c>
      <c r="E5932" s="425">
        <v>4000</v>
      </c>
      <c r="F5932" s="672" t="s">
        <v>12376</v>
      </c>
      <c r="G5932" s="670" t="s">
        <v>12377</v>
      </c>
      <c r="H5932" s="758" t="s">
        <v>1688</v>
      </c>
      <c r="I5932" s="671" t="s">
        <v>771</v>
      </c>
      <c r="J5932" s="890" t="s">
        <v>6567</v>
      </c>
      <c r="K5932" s="894" t="s">
        <v>389</v>
      </c>
      <c r="L5932" s="763">
        <v>0</v>
      </c>
      <c r="M5932" s="893">
        <v>90708.33</v>
      </c>
      <c r="N5932" s="891" t="s">
        <v>12378</v>
      </c>
      <c r="O5932" s="763">
        <v>3</v>
      </c>
      <c r="P5932" s="723">
        <v>14666.67</v>
      </c>
      <c r="Q5932" s="669"/>
    </row>
    <row r="5933" spans="1:17" s="770" customFormat="1" ht="36">
      <c r="A5933" s="733" t="s">
        <v>18654</v>
      </c>
      <c r="B5933" s="693" t="s">
        <v>7484</v>
      </c>
      <c r="C5933" s="667" t="s">
        <v>73</v>
      </c>
      <c r="D5933" s="670" t="s">
        <v>12379</v>
      </c>
      <c r="E5933" s="744">
        <v>4000</v>
      </c>
      <c r="F5933" s="668" t="s">
        <v>12380</v>
      </c>
      <c r="G5933" s="671" t="s">
        <v>12381</v>
      </c>
      <c r="H5933" s="671" t="s">
        <v>920</v>
      </c>
      <c r="I5933" s="671" t="s">
        <v>771</v>
      </c>
      <c r="J5933" s="890" t="s">
        <v>6567</v>
      </c>
      <c r="K5933" s="894" t="s">
        <v>12382</v>
      </c>
      <c r="L5933" s="763"/>
      <c r="M5933" s="893">
        <v>17022.23</v>
      </c>
      <c r="N5933" s="891" t="s">
        <v>389</v>
      </c>
      <c r="O5933" s="763">
        <v>0</v>
      </c>
      <c r="P5933" s="723">
        <v>0</v>
      </c>
      <c r="Q5933" s="669"/>
    </row>
    <row r="5934" spans="1:17" s="770" customFormat="1" ht="36">
      <c r="A5934" s="733" t="s">
        <v>18654</v>
      </c>
      <c r="B5934" s="693" t="s">
        <v>7484</v>
      </c>
      <c r="C5934" s="667" t="s">
        <v>73</v>
      </c>
      <c r="D5934" s="693" t="s">
        <v>12383</v>
      </c>
      <c r="E5934" s="425">
        <v>2000</v>
      </c>
      <c r="F5934" s="672" t="s">
        <v>12384</v>
      </c>
      <c r="G5934" s="671" t="s">
        <v>12385</v>
      </c>
      <c r="H5934" s="671" t="s">
        <v>1688</v>
      </c>
      <c r="I5934" s="671" t="s">
        <v>10737</v>
      </c>
      <c r="J5934" s="890" t="s">
        <v>11885</v>
      </c>
      <c r="K5934" s="894" t="s">
        <v>12386</v>
      </c>
      <c r="L5934" s="763">
        <v>3</v>
      </c>
      <c r="M5934" s="893">
        <v>6266.67</v>
      </c>
      <c r="N5934" s="891" t="s">
        <v>12386</v>
      </c>
      <c r="O5934" s="763">
        <v>6</v>
      </c>
      <c r="P5934" s="723">
        <v>12000</v>
      </c>
      <c r="Q5934" s="669"/>
    </row>
    <row r="5935" spans="1:17" s="770" customFormat="1" ht="60">
      <c r="A5935" s="733" t="s">
        <v>18654</v>
      </c>
      <c r="B5935" s="693" t="s">
        <v>7484</v>
      </c>
      <c r="C5935" s="667" t="s">
        <v>73</v>
      </c>
      <c r="D5935" s="693" t="s">
        <v>12387</v>
      </c>
      <c r="E5935" s="425">
        <v>3500</v>
      </c>
      <c r="F5935" s="672" t="s">
        <v>12388</v>
      </c>
      <c r="G5935" s="671" t="s">
        <v>12389</v>
      </c>
      <c r="H5935" s="671" t="s">
        <v>4682</v>
      </c>
      <c r="I5935" s="671" t="s">
        <v>11890</v>
      </c>
      <c r="J5935" s="890" t="s">
        <v>4118</v>
      </c>
      <c r="K5935" s="894" t="s">
        <v>12390</v>
      </c>
      <c r="L5935" s="763">
        <v>12</v>
      </c>
      <c r="M5935" s="893">
        <v>42000</v>
      </c>
      <c r="N5935" s="891" t="s">
        <v>12390</v>
      </c>
      <c r="O5935" s="763">
        <v>6</v>
      </c>
      <c r="P5935" s="723">
        <v>21000</v>
      </c>
      <c r="Q5935" s="669"/>
    </row>
    <row r="5936" spans="1:17" s="770" customFormat="1" ht="30.75" customHeight="1">
      <c r="A5936" s="733" t="s">
        <v>18654</v>
      </c>
      <c r="B5936" s="693" t="s">
        <v>7484</v>
      </c>
      <c r="C5936" s="667" t="s">
        <v>73</v>
      </c>
      <c r="D5936" s="693" t="s">
        <v>12391</v>
      </c>
      <c r="E5936" s="425">
        <v>3000</v>
      </c>
      <c r="F5936" s="672" t="s">
        <v>12392</v>
      </c>
      <c r="G5936" s="671" t="s">
        <v>12393</v>
      </c>
      <c r="H5936" s="671" t="s">
        <v>1688</v>
      </c>
      <c r="I5936" s="671" t="s">
        <v>11885</v>
      </c>
      <c r="J5936" s="890" t="s">
        <v>802</v>
      </c>
      <c r="K5936" s="894" t="s">
        <v>12394</v>
      </c>
      <c r="L5936" s="763">
        <v>12</v>
      </c>
      <c r="M5936" s="893">
        <v>36000</v>
      </c>
      <c r="N5936" s="891" t="s">
        <v>12394</v>
      </c>
      <c r="O5936" s="763">
        <v>6</v>
      </c>
      <c r="P5936" s="723">
        <v>18000</v>
      </c>
      <c r="Q5936" s="669"/>
    </row>
    <row r="5937" spans="1:17" s="770" customFormat="1" ht="30.75" customHeight="1">
      <c r="A5937" s="733" t="s">
        <v>18654</v>
      </c>
      <c r="B5937" s="693" t="s">
        <v>7484</v>
      </c>
      <c r="C5937" s="667" t="s">
        <v>73</v>
      </c>
      <c r="D5937" s="693" t="s">
        <v>12395</v>
      </c>
      <c r="E5937" s="425">
        <v>7000</v>
      </c>
      <c r="F5937" s="672" t="s">
        <v>12396</v>
      </c>
      <c r="G5937" s="671" t="s">
        <v>12397</v>
      </c>
      <c r="H5937" s="671" t="s">
        <v>1688</v>
      </c>
      <c r="I5937" s="671" t="s">
        <v>771</v>
      </c>
      <c r="J5937" s="890" t="s">
        <v>6567</v>
      </c>
      <c r="K5937" s="894" t="s">
        <v>12398</v>
      </c>
      <c r="L5937" s="763">
        <v>12</v>
      </c>
      <c r="M5937" s="893">
        <v>84000</v>
      </c>
      <c r="N5937" s="891" t="s">
        <v>12398</v>
      </c>
      <c r="O5937" s="763">
        <v>6</v>
      </c>
      <c r="P5937" s="723">
        <v>42000</v>
      </c>
      <c r="Q5937" s="669"/>
    </row>
    <row r="5938" spans="1:17" s="770" customFormat="1" ht="60">
      <c r="A5938" s="733" t="s">
        <v>18654</v>
      </c>
      <c r="B5938" s="693" t="s">
        <v>7484</v>
      </c>
      <c r="C5938" s="667" t="s">
        <v>73</v>
      </c>
      <c r="D5938" s="693" t="s">
        <v>12399</v>
      </c>
      <c r="E5938" s="425">
        <v>2400</v>
      </c>
      <c r="F5938" s="672" t="s">
        <v>12400</v>
      </c>
      <c r="G5938" s="671" t="s">
        <v>12401</v>
      </c>
      <c r="H5938" s="671" t="s">
        <v>3913</v>
      </c>
      <c r="I5938" s="671" t="s">
        <v>11890</v>
      </c>
      <c r="J5938" s="890" t="s">
        <v>4118</v>
      </c>
      <c r="K5938" s="894" t="s">
        <v>12402</v>
      </c>
      <c r="L5938" s="763">
        <v>12</v>
      </c>
      <c r="M5938" s="893">
        <v>28800</v>
      </c>
      <c r="N5938" s="891" t="s">
        <v>12402</v>
      </c>
      <c r="O5938" s="763">
        <v>6</v>
      </c>
      <c r="P5938" s="723">
        <v>14400</v>
      </c>
      <c r="Q5938" s="669"/>
    </row>
    <row r="5939" spans="1:17" s="770" customFormat="1" ht="30" customHeight="1">
      <c r="A5939" s="733" t="s">
        <v>18654</v>
      </c>
      <c r="B5939" s="693" t="s">
        <v>7484</v>
      </c>
      <c r="C5939" s="667" t="s">
        <v>73</v>
      </c>
      <c r="D5939" s="693" t="s">
        <v>12003</v>
      </c>
      <c r="E5939" s="425">
        <v>3320</v>
      </c>
      <c r="F5939" s="672" t="s">
        <v>12403</v>
      </c>
      <c r="G5939" s="671" t="s">
        <v>12404</v>
      </c>
      <c r="H5939" s="671" t="s">
        <v>1688</v>
      </c>
      <c r="I5939" s="671" t="s">
        <v>11885</v>
      </c>
      <c r="J5939" s="890" t="s">
        <v>802</v>
      </c>
      <c r="K5939" s="894" t="s">
        <v>12405</v>
      </c>
      <c r="L5939" s="763">
        <v>3</v>
      </c>
      <c r="M5939" s="893">
        <v>9960</v>
      </c>
      <c r="N5939" s="891" t="s">
        <v>12405</v>
      </c>
      <c r="O5939" s="763">
        <v>6</v>
      </c>
      <c r="P5939" s="723">
        <v>19920</v>
      </c>
      <c r="Q5939" s="669"/>
    </row>
    <row r="5940" spans="1:17" s="770" customFormat="1" ht="30" customHeight="1">
      <c r="A5940" s="733" t="s">
        <v>18654</v>
      </c>
      <c r="B5940" s="693" t="s">
        <v>7484</v>
      </c>
      <c r="C5940" s="667" t="s">
        <v>73</v>
      </c>
      <c r="D5940" s="693" t="s">
        <v>12406</v>
      </c>
      <c r="E5940" s="425">
        <v>3500</v>
      </c>
      <c r="F5940" s="672" t="s">
        <v>6250</v>
      </c>
      <c r="G5940" s="671" t="s">
        <v>12407</v>
      </c>
      <c r="H5940" s="671" t="s">
        <v>1688</v>
      </c>
      <c r="I5940" s="671" t="s">
        <v>11885</v>
      </c>
      <c r="J5940" s="890" t="s">
        <v>802</v>
      </c>
      <c r="K5940" s="894" t="s">
        <v>9471</v>
      </c>
      <c r="L5940" s="763">
        <v>12</v>
      </c>
      <c r="M5940" s="893">
        <v>35000</v>
      </c>
      <c r="N5940" s="891" t="s">
        <v>9471</v>
      </c>
      <c r="O5940" s="763">
        <v>6</v>
      </c>
      <c r="P5940" s="723">
        <v>21000</v>
      </c>
      <c r="Q5940" s="669"/>
    </row>
    <row r="5941" spans="1:17" s="770" customFormat="1" ht="30" customHeight="1">
      <c r="A5941" s="733" t="s">
        <v>18654</v>
      </c>
      <c r="B5941" s="693" t="s">
        <v>7484</v>
      </c>
      <c r="C5941" s="667" t="s">
        <v>73</v>
      </c>
      <c r="D5941" s="693" t="s">
        <v>12033</v>
      </c>
      <c r="E5941" s="425">
        <v>3000</v>
      </c>
      <c r="F5941" s="672" t="s">
        <v>12408</v>
      </c>
      <c r="G5941" s="671" t="s">
        <v>12409</v>
      </c>
      <c r="H5941" s="671" t="s">
        <v>1688</v>
      </c>
      <c r="I5941" s="671" t="s">
        <v>11885</v>
      </c>
      <c r="J5941" s="890" t="s">
        <v>802</v>
      </c>
      <c r="K5941" s="894" t="s">
        <v>12410</v>
      </c>
      <c r="L5941" s="763">
        <v>12</v>
      </c>
      <c r="M5941" s="893">
        <v>36000</v>
      </c>
      <c r="N5941" s="891" t="s">
        <v>12410</v>
      </c>
      <c r="O5941" s="763">
        <v>6</v>
      </c>
      <c r="P5941" s="723">
        <v>18000</v>
      </c>
      <c r="Q5941" s="669"/>
    </row>
    <row r="5942" spans="1:17" s="770" customFormat="1" ht="30" customHeight="1">
      <c r="A5942" s="733" t="s">
        <v>18654</v>
      </c>
      <c r="B5942" s="693" t="s">
        <v>7484</v>
      </c>
      <c r="C5942" s="667" t="s">
        <v>73</v>
      </c>
      <c r="D5942" s="693" t="s">
        <v>12411</v>
      </c>
      <c r="E5942" s="425">
        <v>2000</v>
      </c>
      <c r="F5942" s="672" t="s">
        <v>12412</v>
      </c>
      <c r="G5942" s="671" t="s">
        <v>12413</v>
      </c>
      <c r="H5942" s="671" t="s">
        <v>11921</v>
      </c>
      <c r="I5942" s="671" t="s">
        <v>11946</v>
      </c>
      <c r="J5942" s="890" t="s">
        <v>11900</v>
      </c>
      <c r="K5942" s="894" t="s">
        <v>12414</v>
      </c>
      <c r="L5942" s="763">
        <v>12</v>
      </c>
      <c r="M5942" s="893">
        <v>15066.67</v>
      </c>
      <c r="N5942" s="891" t="s">
        <v>12414</v>
      </c>
      <c r="O5942" s="763">
        <v>6</v>
      </c>
      <c r="P5942" s="723">
        <v>12000</v>
      </c>
      <c r="Q5942" s="669"/>
    </row>
    <row r="5943" spans="1:17" s="770" customFormat="1" ht="30" customHeight="1">
      <c r="A5943" s="733" t="s">
        <v>18654</v>
      </c>
      <c r="B5943" s="693" t="s">
        <v>7484</v>
      </c>
      <c r="C5943" s="667" t="s">
        <v>73</v>
      </c>
      <c r="D5943" s="693" t="s">
        <v>12415</v>
      </c>
      <c r="E5943" s="425">
        <v>4500</v>
      </c>
      <c r="F5943" s="672" t="s">
        <v>12416</v>
      </c>
      <c r="G5943" s="671" t="s">
        <v>12417</v>
      </c>
      <c r="H5943" s="671" t="s">
        <v>2002</v>
      </c>
      <c r="I5943" s="671" t="s">
        <v>11885</v>
      </c>
      <c r="J5943" s="890" t="s">
        <v>802</v>
      </c>
      <c r="K5943" s="894" t="s">
        <v>12418</v>
      </c>
      <c r="L5943" s="763">
        <v>12</v>
      </c>
      <c r="M5943" s="893">
        <v>54000</v>
      </c>
      <c r="N5943" s="891" t="s">
        <v>12418</v>
      </c>
      <c r="O5943" s="763">
        <v>6</v>
      </c>
      <c r="P5943" s="723">
        <v>23282</v>
      </c>
      <c r="Q5943" s="669"/>
    </row>
    <row r="5944" spans="1:17" s="770" customFormat="1" ht="24">
      <c r="A5944" s="733" t="s">
        <v>18654</v>
      </c>
      <c r="B5944" s="693" t="s">
        <v>7484</v>
      </c>
      <c r="C5944" s="667" t="s">
        <v>73</v>
      </c>
      <c r="D5944" s="670" t="s">
        <v>11978</v>
      </c>
      <c r="E5944" s="744">
        <v>2000</v>
      </c>
      <c r="F5944" s="668" t="s">
        <v>12419</v>
      </c>
      <c r="G5944" s="671" t="s">
        <v>12420</v>
      </c>
      <c r="H5944" s="670" t="s">
        <v>1688</v>
      </c>
      <c r="I5944" s="670" t="s">
        <v>771</v>
      </c>
      <c r="J5944" s="890" t="s">
        <v>6567</v>
      </c>
      <c r="K5944" s="894" t="s">
        <v>12421</v>
      </c>
      <c r="L5944" s="763">
        <v>2</v>
      </c>
      <c r="M5944" s="893">
        <v>5855.5599999999995</v>
      </c>
      <c r="N5944" s="891" t="s">
        <v>389</v>
      </c>
      <c r="O5944" s="763">
        <v>0</v>
      </c>
      <c r="P5944" s="723">
        <v>0</v>
      </c>
      <c r="Q5944" s="669"/>
    </row>
    <row r="5945" spans="1:17" s="770" customFormat="1" ht="24">
      <c r="A5945" s="733" t="s">
        <v>18654</v>
      </c>
      <c r="B5945" s="693" t="s">
        <v>7484</v>
      </c>
      <c r="C5945" s="667" t="s">
        <v>73</v>
      </c>
      <c r="D5945" s="693" t="s">
        <v>12422</v>
      </c>
      <c r="E5945" s="425">
        <v>3000</v>
      </c>
      <c r="F5945" s="672" t="s">
        <v>12423</v>
      </c>
      <c r="G5945" s="671" t="s">
        <v>12424</v>
      </c>
      <c r="H5945" s="671" t="s">
        <v>1688</v>
      </c>
      <c r="I5945" s="671" t="s">
        <v>771</v>
      </c>
      <c r="J5945" s="890" t="s">
        <v>6567</v>
      </c>
      <c r="K5945" s="894" t="s">
        <v>12425</v>
      </c>
      <c r="L5945" s="763">
        <v>12</v>
      </c>
      <c r="M5945" s="893">
        <v>36000</v>
      </c>
      <c r="N5945" s="891" t="s">
        <v>12425</v>
      </c>
      <c r="O5945" s="763">
        <v>6</v>
      </c>
      <c r="P5945" s="723">
        <v>18000</v>
      </c>
      <c r="Q5945" s="669"/>
    </row>
    <row r="5946" spans="1:17" s="770" customFormat="1" ht="24">
      <c r="A5946" s="733" t="s">
        <v>18654</v>
      </c>
      <c r="B5946" s="693" t="s">
        <v>7484</v>
      </c>
      <c r="C5946" s="667" t="s">
        <v>73</v>
      </c>
      <c r="D5946" s="693" t="s">
        <v>12426</v>
      </c>
      <c r="E5946" s="425">
        <v>6500</v>
      </c>
      <c r="F5946" s="672" t="s">
        <v>12427</v>
      </c>
      <c r="G5946" s="671" t="s">
        <v>12428</v>
      </c>
      <c r="H5946" s="671" t="s">
        <v>1688</v>
      </c>
      <c r="I5946" s="671" t="s">
        <v>11885</v>
      </c>
      <c r="J5946" s="890" t="s">
        <v>802</v>
      </c>
      <c r="K5946" s="894" t="s">
        <v>12429</v>
      </c>
      <c r="L5946" s="763">
        <v>3</v>
      </c>
      <c r="M5946" s="893">
        <v>19500</v>
      </c>
      <c r="N5946" s="891" t="s">
        <v>12429</v>
      </c>
      <c r="O5946" s="763">
        <v>6</v>
      </c>
      <c r="P5946" s="723">
        <v>39000</v>
      </c>
      <c r="Q5946" s="669"/>
    </row>
    <row r="5947" spans="1:17" s="770" customFormat="1" ht="24">
      <c r="A5947" s="733" t="s">
        <v>18654</v>
      </c>
      <c r="B5947" s="693" t="s">
        <v>7484</v>
      </c>
      <c r="C5947" s="667" t="s">
        <v>73</v>
      </c>
      <c r="D5947" s="670" t="s">
        <v>11978</v>
      </c>
      <c r="E5947" s="744">
        <v>3000</v>
      </c>
      <c r="F5947" s="668" t="s">
        <v>12430</v>
      </c>
      <c r="G5947" s="671" t="s">
        <v>12431</v>
      </c>
      <c r="H5947" s="670" t="s">
        <v>1688</v>
      </c>
      <c r="I5947" s="670" t="s">
        <v>771</v>
      </c>
      <c r="J5947" s="890" t="s">
        <v>6567</v>
      </c>
      <c r="K5947" s="894" t="s">
        <v>12432</v>
      </c>
      <c r="L5947" s="763">
        <v>3</v>
      </c>
      <c r="M5947" s="893">
        <v>10215.799999999999</v>
      </c>
      <c r="N5947" s="891" t="s">
        <v>389</v>
      </c>
      <c r="O5947" s="763">
        <v>0</v>
      </c>
      <c r="P5947" s="723">
        <v>0</v>
      </c>
      <c r="Q5947" s="669"/>
    </row>
    <row r="5948" spans="1:17" s="770" customFormat="1" ht="24">
      <c r="A5948" s="733" t="s">
        <v>18654</v>
      </c>
      <c r="B5948" s="693" t="s">
        <v>7484</v>
      </c>
      <c r="C5948" s="667" t="s">
        <v>73</v>
      </c>
      <c r="D5948" s="693" t="s">
        <v>12433</v>
      </c>
      <c r="E5948" s="425">
        <v>3000</v>
      </c>
      <c r="F5948" s="672" t="s">
        <v>12434</v>
      </c>
      <c r="G5948" s="671" t="s">
        <v>12435</v>
      </c>
      <c r="H5948" s="671" t="s">
        <v>1248</v>
      </c>
      <c r="I5948" s="671" t="s">
        <v>11946</v>
      </c>
      <c r="J5948" s="890" t="s">
        <v>11900</v>
      </c>
      <c r="K5948" s="894" t="s">
        <v>12436</v>
      </c>
      <c r="L5948" s="763">
        <v>5</v>
      </c>
      <c r="M5948" s="893">
        <v>21600</v>
      </c>
      <c r="N5948" s="891" t="s">
        <v>389</v>
      </c>
      <c r="O5948" s="763">
        <v>0</v>
      </c>
      <c r="P5948" s="723">
        <v>0</v>
      </c>
      <c r="Q5948" s="669"/>
    </row>
    <row r="5949" spans="1:17" s="770" customFormat="1" ht="60">
      <c r="A5949" s="733" t="s">
        <v>18654</v>
      </c>
      <c r="B5949" s="693" t="s">
        <v>7484</v>
      </c>
      <c r="C5949" s="667" t="s">
        <v>73</v>
      </c>
      <c r="D5949" s="693" t="s">
        <v>12437</v>
      </c>
      <c r="E5949" s="425">
        <v>1900</v>
      </c>
      <c r="F5949" s="672" t="s">
        <v>12438</v>
      </c>
      <c r="G5949" s="671" t="s">
        <v>12439</v>
      </c>
      <c r="H5949" s="671" t="s">
        <v>3913</v>
      </c>
      <c r="I5949" s="671" t="s">
        <v>11890</v>
      </c>
      <c r="J5949" s="890" t="s">
        <v>4118</v>
      </c>
      <c r="K5949" s="894" t="s">
        <v>12440</v>
      </c>
      <c r="L5949" s="763">
        <v>2</v>
      </c>
      <c r="M5949" s="893">
        <v>4020</v>
      </c>
      <c r="N5949" s="891" t="s">
        <v>12440</v>
      </c>
      <c r="O5949" s="763">
        <v>6</v>
      </c>
      <c r="P5949" s="723">
        <v>10800</v>
      </c>
      <c r="Q5949" s="669"/>
    </row>
    <row r="5950" spans="1:17" s="770" customFormat="1" ht="24">
      <c r="A5950" s="733" t="s">
        <v>18654</v>
      </c>
      <c r="B5950" s="693" t="s">
        <v>7484</v>
      </c>
      <c r="C5950" s="667" t="s">
        <v>73</v>
      </c>
      <c r="D5950" s="693" t="s">
        <v>11939</v>
      </c>
      <c r="E5950" s="425">
        <v>3000</v>
      </c>
      <c r="F5950" s="672" t="s">
        <v>12441</v>
      </c>
      <c r="G5950" s="671" t="s">
        <v>12442</v>
      </c>
      <c r="H5950" s="671" t="s">
        <v>1688</v>
      </c>
      <c r="I5950" s="671" t="s">
        <v>771</v>
      </c>
      <c r="J5950" s="890" t="s">
        <v>6567</v>
      </c>
      <c r="K5950" s="894" t="s">
        <v>12443</v>
      </c>
      <c r="L5950" s="763">
        <v>4</v>
      </c>
      <c r="M5950" s="893">
        <v>26916.42</v>
      </c>
      <c r="N5950" s="891" t="s">
        <v>389</v>
      </c>
      <c r="O5950" s="763">
        <v>0</v>
      </c>
      <c r="P5950" s="723">
        <v>0</v>
      </c>
      <c r="Q5950" s="669"/>
    </row>
    <row r="5951" spans="1:17" s="770" customFormat="1" ht="24">
      <c r="A5951" s="733" t="s">
        <v>18654</v>
      </c>
      <c r="B5951" s="693" t="s">
        <v>7484</v>
      </c>
      <c r="C5951" s="667" t="s">
        <v>73</v>
      </c>
      <c r="D5951" s="693" t="s">
        <v>12444</v>
      </c>
      <c r="E5951" s="425">
        <v>4500</v>
      </c>
      <c r="F5951" s="672" t="s">
        <v>12445</v>
      </c>
      <c r="G5951" s="671" t="s">
        <v>12446</v>
      </c>
      <c r="H5951" s="671" t="s">
        <v>1119</v>
      </c>
      <c r="I5951" s="671" t="s">
        <v>11946</v>
      </c>
      <c r="J5951" s="890" t="s">
        <v>11900</v>
      </c>
      <c r="K5951" s="894" t="s">
        <v>10558</v>
      </c>
      <c r="L5951" s="763">
        <v>12</v>
      </c>
      <c r="M5951" s="893">
        <v>51201.39</v>
      </c>
      <c r="N5951" s="891" t="s">
        <v>10558</v>
      </c>
      <c r="O5951" s="763">
        <v>6</v>
      </c>
      <c r="P5951" s="723">
        <v>27000</v>
      </c>
      <c r="Q5951" s="669"/>
    </row>
    <row r="5952" spans="1:17" s="770" customFormat="1" ht="24">
      <c r="A5952" s="733" t="s">
        <v>18654</v>
      </c>
      <c r="B5952" s="693" t="s">
        <v>7484</v>
      </c>
      <c r="C5952" s="667" t="s">
        <v>73</v>
      </c>
      <c r="D5952" s="693" t="s">
        <v>12447</v>
      </c>
      <c r="E5952" s="425">
        <v>7000</v>
      </c>
      <c r="F5952" s="672" t="s">
        <v>12448</v>
      </c>
      <c r="G5952" s="671" t="s">
        <v>12449</v>
      </c>
      <c r="H5952" s="671" t="s">
        <v>824</v>
      </c>
      <c r="I5952" s="671" t="s">
        <v>11946</v>
      </c>
      <c r="J5952" s="890" t="s">
        <v>11900</v>
      </c>
      <c r="K5952" s="894" t="s">
        <v>12450</v>
      </c>
      <c r="L5952" s="763">
        <v>12</v>
      </c>
      <c r="M5952" s="893">
        <v>84000</v>
      </c>
      <c r="N5952" s="891" t="s">
        <v>12450</v>
      </c>
      <c r="O5952" s="763">
        <v>1</v>
      </c>
      <c r="P5952" s="723">
        <v>7135.33</v>
      </c>
      <c r="Q5952" s="669"/>
    </row>
    <row r="5953" spans="1:17" s="770" customFormat="1" ht="24">
      <c r="A5953" s="733" t="s">
        <v>18654</v>
      </c>
      <c r="B5953" s="693" t="s">
        <v>7484</v>
      </c>
      <c r="C5953" s="667" t="s">
        <v>73</v>
      </c>
      <c r="D5953" s="693" t="s">
        <v>12451</v>
      </c>
      <c r="E5953" s="425">
        <v>2500</v>
      </c>
      <c r="F5953" s="672" t="s">
        <v>12452</v>
      </c>
      <c r="G5953" s="671" t="s">
        <v>12453</v>
      </c>
      <c r="H5953" s="671" t="s">
        <v>1688</v>
      </c>
      <c r="I5953" s="671" t="s">
        <v>11885</v>
      </c>
      <c r="J5953" s="890" t="s">
        <v>802</v>
      </c>
      <c r="K5953" s="894" t="s">
        <v>10281</v>
      </c>
      <c r="L5953" s="763">
        <v>12</v>
      </c>
      <c r="M5953" s="893">
        <v>30000</v>
      </c>
      <c r="N5953" s="891" t="s">
        <v>10281</v>
      </c>
      <c r="O5953" s="763">
        <v>6</v>
      </c>
      <c r="P5953" s="723">
        <v>15000</v>
      </c>
      <c r="Q5953" s="669"/>
    </row>
    <row r="5954" spans="1:17" s="770" customFormat="1" ht="24">
      <c r="A5954" s="733" t="s">
        <v>18654</v>
      </c>
      <c r="B5954" s="693" t="s">
        <v>7484</v>
      </c>
      <c r="C5954" s="667" t="s">
        <v>73</v>
      </c>
      <c r="D5954" s="693" t="s">
        <v>12033</v>
      </c>
      <c r="E5954" s="425">
        <v>3000</v>
      </c>
      <c r="F5954" s="672" t="s">
        <v>12454</v>
      </c>
      <c r="G5954" s="671" t="s">
        <v>12455</v>
      </c>
      <c r="H5954" s="671" t="s">
        <v>1688</v>
      </c>
      <c r="I5954" s="671" t="s">
        <v>11885</v>
      </c>
      <c r="J5954" s="890" t="s">
        <v>802</v>
      </c>
      <c r="K5954" s="894" t="s">
        <v>10357</v>
      </c>
      <c r="L5954" s="763">
        <v>12</v>
      </c>
      <c r="M5954" s="893">
        <v>36000</v>
      </c>
      <c r="N5954" s="891" t="s">
        <v>10357</v>
      </c>
      <c r="O5954" s="763">
        <v>2</v>
      </c>
      <c r="P5954" s="723">
        <v>8783</v>
      </c>
      <c r="Q5954" s="669"/>
    </row>
    <row r="5955" spans="1:17" s="770" customFormat="1" ht="24">
      <c r="A5955" s="733" t="s">
        <v>18654</v>
      </c>
      <c r="B5955" s="693" t="s">
        <v>7484</v>
      </c>
      <c r="C5955" s="667" t="s">
        <v>73</v>
      </c>
      <c r="D5955" s="693" t="s">
        <v>12456</v>
      </c>
      <c r="E5955" s="425">
        <v>5500</v>
      </c>
      <c r="F5955" s="672" t="s">
        <v>12457</v>
      </c>
      <c r="G5955" s="671" t="s">
        <v>12458</v>
      </c>
      <c r="H5955" s="671" t="s">
        <v>1688</v>
      </c>
      <c r="I5955" s="671" t="s">
        <v>771</v>
      </c>
      <c r="J5955" s="890" t="s">
        <v>6567</v>
      </c>
      <c r="K5955" s="894" t="s">
        <v>9614</v>
      </c>
      <c r="L5955" s="763">
        <v>5</v>
      </c>
      <c r="M5955" s="893">
        <v>55000</v>
      </c>
      <c r="N5955" s="891" t="s">
        <v>389</v>
      </c>
      <c r="O5955" s="763">
        <v>0</v>
      </c>
      <c r="P5955" s="723">
        <v>0</v>
      </c>
      <c r="Q5955" s="669"/>
    </row>
    <row r="5956" spans="1:17" s="770" customFormat="1" ht="24">
      <c r="A5956" s="733" t="s">
        <v>18654</v>
      </c>
      <c r="B5956" s="693" t="s">
        <v>7484</v>
      </c>
      <c r="C5956" s="667" t="s">
        <v>73</v>
      </c>
      <c r="D5956" s="693" t="s">
        <v>12003</v>
      </c>
      <c r="E5956" s="425">
        <v>3000</v>
      </c>
      <c r="F5956" s="672" t="s">
        <v>12459</v>
      </c>
      <c r="G5956" s="671" t="s">
        <v>12460</v>
      </c>
      <c r="H5956" s="671" t="s">
        <v>1688</v>
      </c>
      <c r="I5956" s="671" t="s">
        <v>11885</v>
      </c>
      <c r="J5956" s="890" t="s">
        <v>802</v>
      </c>
      <c r="K5956" s="894" t="s">
        <v>9891</v>
      </c>
      <c r="L5956" s="763">
        <v>12</v>
      </c>
      <c r="M5956" s="893">
        <v>23900</v>
      </c>
      <c r="N5956" s="891" t="s">
        <v>9891</v>
      </c>
      <c r="O5956" s="763">
        <v>6</v>
      </c>
      <c r="P5956" s="723">
        <v>18000</v>
      </c>
      <c r="Q5956" s="669"/>
    </row>
    <row r="5957" spans="1:17" s="770" customFormat="1" ht="24">
      <c r="A5957" s="733" t="s">
        <v>18654</v>
      </c>
      <c r="B5957" s="693" t="s">
        <v>7484</v>
      </c>
      <c r="C5957" s="667" t="s">
        <v>73</v>
      </c>
      <c r="D5957" s="693" t="s">
        <v>12461</v>
      </c>
      <c r="E5957" s="425">
        <v>1800</v>
      </c>
      <c r="F5957" s="672" t="s">
        <v>12462</v>
      </c>
      <c r="G5957" s="671" t="s">
        <v>12463</v>
      </c>
      <c r="H5957" s="671" t="s">
        <v>1688</v>
      </c>
      <c r="I5957" s="671" t="s">
        <v>11885</v>
      </c>
      <c r="J5957" s="890" t="s">
        <v>802</v>
      </c>
      <c r="K5957" s="894" t="s">
        <v>389</v>
      </c>
      <c r="L5957" s="763">
        <v>4</v>
      </c>
      <c r="M5957" s="893">
        <v>7800</v>
      </c>
      <c r="N5957" s="891" t="s">
        <v>12464</v>
      </c>
      <c r="O5957" s="763">
        <v>3</v>
      </c>
      <c r="P5957" s="723">
        <v>5705.33</v>
      </c>
      <c r="Q5957" s="669"/>
    </row>
    <row r="5958" spans="1:17" s="770" customFormat="1" ht="24">
      <c r="A5958" s="733" t="s">
        <v>18654</v>
      </c>
      <c r="B5958" s="693" t="s">
        <v>7484</v>
      </c>
      <c r="C5958" s="667" t="s">
        <v>73</v>
      </c>
      <c r="D5958" s="693" t="s">
        <v>12465</v>
      </c>
      <c r="E5958" s="425">
        <v>1200</v>
      </c>
      <c r="F5958" s="672" t="s">
        <v>12466</v>
      </c>
      <c r="G5958" s="671" t="s">
        <v>12467</v>
      </c>
      <c r="H5958" s="671" t="s">
        <v>11899</v>
      </c>
      <c r="I5958" s="671" t="s">
        <v>3683</v>
      </c>
      <c r="J5958" s="890" t="s">
        <v>11900</v>
      </c>
      <c r="K5958" s="894" t="s">
        <v>12468</v>
      </c>
      <c r="L5958" s="763">
        <v>12</v>
      </c>
      <c r="M5958" s="893">
        <v>14400</v>
      </c>
      <c r="N5958" s="891" t="s">
        <v>12468</v>
      </c>
      <c r="O5958" s="763">
        <v>6</v>
      </c>
      <c r="P5958" s="723">
        <v>7200</v>
      </c>
      <c r="Q5958" s="669"/>
    </row>
    <row r="5959" spans="1:17" s="770" customFormat="1" ht="60">
      <c r="A5959" s="733" t="s">
        <v>18654</v>
      </c>
      <c r="B5959" s="693" t="s">
        <v>7484</v>
      </c>
      <c r="C5959" s="667" t="s">
        <v>73</v>
      </c>
      <c r="D5959" s="693" t="s">
        <v>12469</v>
      </c>
      <c r="E5959" s="425">
        <v>2250</v>
      </c>
      <c r="F5959" s="672" t="s">
        <v>12470</v>
      </c>
      <c r="G5959" s="671" t="s">
        <v>12471</v>
      </c>
      <c r="H5959" s="671" t="s">
        <v>10090</v>
      </c>
      <c r="I5959" s="671" t="s">
        <v>11890</v>
      </c>
      <c r="J5959" s="890" t="s">
        <v>4118</v>
      </c>
      <c r="K5959" s="894" t="s">
        <v>12472</v>
      </c>
      <c r="L5959" s="763">
        <v>3</v>
      </c>
      <c r="M5959" s="893">
        <v>7875</v>
      </c>
      <c r="N5959" s="891" t="s">
        <v>12472</v>
      </c>
      <c r="O5959" s="763">
        <v>6</v>
      </c>
      <c r="P5959" s="723">
        <v>13500</v>
      </c>
      <c r="Q5959" s="669"/>
    </row>
    <row r="5960" spans="1:17" s="770" customFormat="1" ht="24">
      <c r="A5960" s="733" t="s">
        <v>18654</v>
      </c>
      <c r="B5960" s="693" t="s">
        <v>7484</v>
      </c>
      <c r="C5960" s="667" t="s">
        <v>73</v>
      </c>
      <c r="D5960" s="693" t="s">
        <v>12473</v>
      </c>
      <c r="E5960" s="425">
        <v>6000</v>
      </c>
      <c r="F5960" s="672" t="s">
        <v>12474</v>
      </c>
      <c r="G5960" s="671" t="s">
        <v>12475</v>
      </c>
      <c r="H5960" s="671" t="s">
        <v>1688</v>
      </c>
      <c r="I5960" s="671" t="s">
        <v>12476</v>
      </c>
      <c r="J5960" s="890" t="s">
        <v>6567</v>
      </c>
      <c r="K5960" s="894" t="s">
        <v>12477</v>
      </c>
      <c r="L5960" s="763">
        <v>12</v>
      </c>
      <c r="M5960" s="893">
        <v>72090</v>
      </c>
      <c r="N5960" s="891" t="s">
        <v>12477</v>
      </c>
      <c r="O5960" s="763">
        <v>6</v>
      </c>
      <c r="P5960" s="723">
        <v>36000</v>
      </c>
      <c r="Q5960" s="669"/>
    </row>
    <row r="5961" spans="1:17" s="770" customFormat="1" ht="24">
      <c r="A5961" s="733" t="s">
        <v>18654</v>
      </c>
      <c r="B5961" s="693" t="s">
        <v>7484</v>
      </c>
      <c r="C5961" s="667" t="s">
        <v>73</v>
      </c>
      <c r="D5961" s="693" t="s">
        <v>12478</v>
      </c>
      <c r="E5961" s="425">
        <v>13000</v>
      </c>
      <c r="F5961" s="672" t="s">
        <v>12479</v>
      </c>
      <c r="G5961" s="671" t="s">
        <v>12480</v>
      </c>
      <c r="H5961" s="671" t="s">
        <v>1119</v>
      </c>
      <c r="I5961" s="671" t="s">
        <v>11946</v>
      </c>
      <c r="J5961" s="890" t="s">
        <v>11900</v>
      </c>
      <c r="K5961" s="894" t="s">
        <v>12481</v>
      </c>
      <c r="L5961" s="763">
        <v>12</v>
      </c>
      <c r="M5961" s="893">
        <v>84783.33</v>
      </c>
      <c r="N5961" s="891" t="s">
        <v>12481</v>
      </c>
      <c r="O5961" s="763">
        <v>6</v>
      </c>
      <c r="P5961" s="723">
        <v>78000</v>
      </c>
      <c r="Q5961" s="669"/>
    </row>
    <row r="5962" spans="1:17" s="770" customFormat="1" ht="36">
      <c r="A5962" s="733" t="s">
        <v>18654</v>
      </c>
      <c r="B5962" s="693" t="s">
        <v>7484</v>
      </c>
      <c r="C5962" s="667" t="s">
        <v>73</v>
      </c>
      <c r="D5962" s="670" t="s">
        <v>12482</v>
      </c>
      <c r="E5962" s="744">
        <v>3500</v>
      </c>
      <c r="F5962" s="668" t="s">
        <v>12483</v>
      </c>
      <c r="G5962" s="671" t="s">
        <v>12484</v>
      </c>
      <c r="H5962" s="670" t="s">
        <v>1688</v>
      </c>
      <c r="I5962" s="671" t="s">
        <v>771</v>
      </c>
      <c r="J5962" s="890" t="s">
        <v>6567</v>
      </c>
      <c r="K5962" s="894" t="s">
        <v>12485</v>
      </c>
      <c r="L5962" s="763">
        <v>3</v>
      </c>
      <c r="M5962" s="893">
        <v>12328.220000000001</v>
      </c>
      <c r="N5962" s="891" t="s">
        <v>389</v>
      </c>
      <c r="O5962" s="763">
        <v>0</v>
      </c>
      <c r="P5962" s="723">
        <v>0</v>
      </c>
      <c r="Q5962" s="669"/>
    </row>
    <row r="5963" spans="1:17" s="770" customFormat="1" ht="24">
      <c r="A5963" s="733" t="s">
        <v>18654</v>
      </c>
      <c r="B5963" s="693" t="s">
        <v>7484</v>
      </c>
      <c r="C5963" s="667" t="s">
        <v>73</v>
      </c>
      <c r="D5963" s="670" t="s">
        <v>11978</v>
      </c>
      <c r="E5963" s="744">
        <v>7000</v>
      </c>
      <c r="F5963" s="668" t="s">
        <v>12486</v>
      </c>
      <c r="G5963" s="671" t="s">
        <v>12487</v>
      </c>
      <c r="H5963" s="670" t="s">
        <v>1688</v>
      </c>
      <c r="I5963" s="670" t="s">
        <v>7524</v>
      </c>
      <c r="J5963" s="890" t="s">
        <v>802</v>
      </c>
      <c r="K5963" s="894" t="s">
        <v>12488</v>
      </c>
      <c r="L5963" s="763">
        <v>1</v>
      </c>
      <c r="M5963" s="893">
        <v>10305.630000000001</v>
      </c>
      <c r="N5963" s="891" t="s">
        <v>389</v>
      </c>
      <c r="O5963" s="763">
        <v>0</v>
      </c>
      <c r="P5963" s="723">
        <v>0</v>
      </c>
      <c r="Q5963" s="669"/>
    </row>
    <row r="5964" spans="1:17" s="770" customFormat="1" ht="24">
      <c r="A5964" s="733" t="s">
        <v>18654</v>
      </c>
      <c r="B5964" s="693" t="s">
        <v>7484</v>
      </c>
      <c r="C5964" s="667" t="s">
        <v>73</v>
      </c>
      <c r="D5964" s="693" t="s">
        <v>12489</v>
      </c>
      <c r="E5964" s="425">
        <v>5500</v>
      </c>
      <c r="F5964" s="672" t="s">
        <v>12490</v>
      </c>
      <c r="G5964" s="671" t="s">
        <v>12491</v>
      </c>
      <c r="H5964" s="671" t="s">
        <v>1688</v>
      </c>
      <c r="I5964" s="671" t="s">
        <v>11885</v>
      </c>
      <c r="J5964" s="890" t="s">
        <v>802</v>
      </c>
      <c r="K5964" s="894" t="s">
        <v>12492</v>
      </c>
      <c r="L5964" s="763">
        <v>3</v>
      </c>
      <c r="M5964" s="893">
        <v>14697.84</v>
      </c>
      <c r="N5964" s="891" t="s">
        <v>389</v>
      </c>
      <c r="O5964" s="763">
        <v>0</v>
      </c>
      <c r="P5964" s="723">
        <v>0</v>
      </c>
      <c r="Q5964" s="669"/>
    </row>
    <row r="5965" spans="1:17" s="770" customFormat="1" ht="24">
      <c r="A5965" s="733" t="s">
        <v>18654</v>
      </c>
      <c r="B5965" s="693" t="s">
        <v>7484</v>
      </c>
      <c r="C5965" s="667" t="s">
        <v>73</v>
      </c>
      <c r="D5965" s="693" t="s">
        <v>12493</v>
      </c>
      <c r="E5965" s="425">
        <v>12200</v>
      </c>
      <c r="F5965" s="672" t="s">
        <v>12494</v>
      </c>
      <c r="G5965" s="671" t="s">
        <v>12495</v>
      </c>
      <c r="H5965" s="671" t="s">
        <v>1119</v>
      </c>
      <c r="I5965" s="671" t="s">
        <v>11946</v>
      </c>
      <c r="J5965" s="890" t="s">
        <v>11900</v>
      </c>
      <c r="K5965" s="894" t="s">
        <v>10448</v>
      </c>
      <c r="L5965" s="763">
        <v>12</v>
      </c>
      <c r="M5965" s="893">
        <v>146806.66999999998</v>
      </c>
      <c r="N5965" s="891" t="s">
        <v>10448</v>
      </c>
      <c r="O5965" s="763">
        <v>6</v>
      </c>
      <c r="P5965" s="723">
        <v>73200</v>
      </c>
      <c r="Q5965" s="669"/>
    </row>
    <row r="5966" spans="1:17" s="770" customFormat="1" ht="60">
      <c r="A5966" s="733" t="s">
        <v>18654</v>
      </c>
      <c r="B5966" s="693" t="s">
        <v>7484</v>
      </c>
      <c r="C5966" s="667" t="s">
        <v>73</v>
      </c>
      <c r="D5966" s="693" t="s">
        <v>12496</v>
      </c>
      <c r="E5966" s="425">
        <v>2527.08</v>
      </c>
      <c r="F5966" s="672" t="s">
        <v>12497</v>
      </c>
      <c r="G5966" s="671" t="s">
        <v>12498</v>
      </c>
      <c r="H5966" s="671" t="s">
        <v>3913</v>
      </c>
      <c r="I5966" s="671" t="s">
        <v>11890</v>
      </c>
      <c r="J5966" s="890" t="s">
        <v>4118</v>
      </c>
      <c r="K5966" s="894" t="s">
        <v>12499</v>
      </c>
      <c r="L5966" s="763">
        <v>12</v>
      </c>
      <c r="M5966" s="893">
        <v>30027.08</v>
      </c>
      <c r="N5966" s="891" t="s">
        <v>12499</v>
      </c>
      <c r="O5966" s="763">
        <v>2</v>
      </c>
      <c r="P5966" s="723">
        <v>8014.17</v>
      </c>
      <c r="Q5966" s="669"/>
    </row>
    <row r="5967" spans="1:17" s="770" customFormat="1" ht="31.5" customHeight="1">
      <c r="A5967" s="733" t="s">
        <v>18654</v>
      </c>
      <c r="B5967" s="693" t="s">
        <v>7484</v>
      </c>
      <c r="C5967" s="667" t="s">
        <v>73</v>
      </c>
      <c r="D5967" s="693" t="s">
        <v>12500</v>
      </c>
      <c r="E5967" s="425">
        <v>3000</v>
      </c>
      <c r="F5967" s="672" t="s">
        <v>12501</v>
      </c>
      <c r="G5967" s="671" t="s">
        <v>12502</v>
      </c>
      <c r="H5967" s="671" t="s">
        <v>1119</v>
      </c>
      <c r="I5967" s="671" t="s">
        <v>11946</v>
      </c>
      <c r="J5967" s="890" t="s">
        <v>11900</v>
      </c>
      <c r="K5967" s="894" t="s">
        <v>12503</v>
      </c>
      <c r="L5967" s="763">
        <v>12</v>
      </c>
      <c r="M5967" s="893">
        <v>30831.919999999998</v>
      </c>
      <c r="N5967" s="891" t="s">
        <v>12503</v>
      </c>
      <c r="O5967" s="763">
        <v>6</v>
      </c>
      <c r="P5967" s="723">
        <v>18000</v>
      </c>
      <c r="Q5967" s="669"/>
    </row>
    <row r="5968" spans="1:17" s="770" customFormat="1" ht="31.5" customHeight="1">
      <c r="A5968" s="733" t="s">
        <v>18654</v>
      </c>
      <c r="B5968" s="693" t="s">
        <v>7484</v>
      </c>
      <c r="C5968" s="667" t="s">
        <v>73</v>
      </c>
      <c r="D5968" s="670" t="s">
        <v>12504</v>
      </c>
      <c r="E5968" s="425">
        <v>1500</v>
      </c>
      <c r="F5968" s="668" t="s">
        <v>12505</v>
      </c>
      <c r="G5968" s="671" t="s">
        <v>12506</v>
      </c>
      <c r="H5968" s="671" t="s">
        <v>4367</v>
      </c>
      <c r="I5968" s="671" t="s">
        <v>7524</v>
      </c>
      <c r="J5968" s="890" t="s">
        <v>802</v>
      </c>
      <c r="K5968" s="894" t="s">
        <v>12507</v>
      </c>
      <c r="L5968" s="763">
        <v>4</v>
      </c>
      <c r="M5968" s="893">
        <v>7416.67</v>
      </c>
      <c r="N5968" s="891" t="s">
        <v>389</v>
      </c>
      <c r="O5968" s="763">
        <v>0</v>
      </c>
      <c r="P5968" s="723">
        <v>0</v>
      </c>
      <c r="Q5968" s="669"/>
    </row>
    <row r="5969" spans="1:17" s="770" customFormat="1" ht="31.5" customHeight="1">
      <c r="A5969" s="733" t="s">
        <v>18654</v>
      </c>
      <c r="B5969" s="693" t="s">
        <v>7484</v>
      </c>
      <c r="C5969" s="667" t="s">
        <v>73</v>
      </c>
      <c r="D5969" s="693" t="s">
        <v>12508</v>
      </c>
      <c r="E5969" s="425">
        <v>3000</v>
      </c>
      <c r="F5969" s="672" t="s">
        <v>12509</v>
      </c>
      <c r="G5969" s="671" t="s">
        <v>12510</v>
      </c>
      <c r="H5969" s="671" t="s">
        <v>1688</v>
      </c>
      <c r="I5969" s="671" t="s">
        <v>11885</v>
      </c>
      <c r="J5969" s="890" t="s">
        <v>802</v>
      </c>
      <c r="K5969" s="894" t="s">
        <v>12511</v>
      </c>
      <c r="L5969" s="763">
        <v>3</v>
      </c>
      <c r="M5969" s="893">
        <v>25374.13</v>
      </c>
      <c r="N5969" s="891" t="s">
        <v>389</v>
      </c>
      <c r="O5969" s="763">
        <v>0</v>
      </c>
      <c r="P5969" s="723">
        <v>0</v>
      </c>
      <c r="Q5969" s="669"/>
    </row>
    <row r="5970" spans="1:17" s="770" customFormat="1" ht="31.5" customHeight="1">
      <c r="A5970" s="733" t="s">
        <v>18654</v>
      </c>
      <c r="B5970" s="693" t="s">
        <v>7484</v>
      </c>
      <c r="C5970" s="667" t="s">
        <v>73</v>
      </c>
      <c r="D5970" s="693" t="s">
        <v>12512</v>
      </c>
      <c r="E5970" s="425">
        <v>2500</v>
      </c>
      <c r="F5970" s="672" t="s">
        <v>12513</v>
      </c>
      <c r="G5970" s="671" t="s">
        <v>12514</v>
      </c>
      <c r="H5970" s="671" t="s">
        <v>1688</v>
      </c>
      <c r="I5970" s="671" t="s">
        <v>11885</v>
      </c>
      <c r="J5970" s="890" t="s">
        <v>802</v>
      </c>
      <c r="K5970" s="894" t="s">
        <v>12515</v>
      </c>
      <c r="L5970" s="763">
        <v>5</v>
      </c>
      <c r="M5970" s="893">
        <v>23416.67</v>
      </c>
      <c r="N5970" s="891" t="s">
        <v>389</v>
      </c>
      <c r="O5970" s="763">
        <v>0</v>
      </c>
      <c r="P5970" s="723">
        <v>0</v>
      </c>
      <c r="Q5970" s="669"/>
    </row>
    <row r="5971" spans="1:17" s="770" customFormat="1" ht="31.5" customHeight="1">
      <c r="A5971" s="733" t="s">
        <v>18654</v>
      </c>
      <c r="B5971" s="693" t="s">
        <v>7484</v>
      </c>
      <c r="C5971" s="667" t="s">
        <v>73</v>
      </c>
      <c r="D5971" s="693" t="s">
        <v>12516</v>
      </c>
      <c r="E5971" s="425">
        <v>3000</v>
      </c>
      <c r="F5971" s="672" t="s">
        <v>12517</v>
      </c>
      <c r="G5971" s="671" t="s">
        <v>12518</v>
      </c>
      <c r="H5971" s="671" t="s">
        <v>1688</v>
      </c>
      <c r="I5971" s="671" t="s">
        <v>11885</v>
      </c>
      <c r="J5971" s="890" t="s">
        <v>802</v>
      </c>
      <c r="K5971" s="894" t="s">
        <v>12519</v>
      </c>
      <c r="L5971" s="763">
        <v>12</v>
      </c>
      <c r="M5971" s="893">
        <v>36000</v>
      </c>
      <c r="N5971" s="891" t="s">
        <v>12519</v>
      </c>
      <c r="O5971" s="763">
        <v>6</v>
      </c>
      <c r="P5971" s="723">
        <v>18000</v>
      </c>
      <c r="Q5971" s="669"/>
    </row>
    <row r="5972" spans="1:17" s="770" customFormat="1" ht="31.5" customHeight="1">
      <c r="A5972" s="733" t="s">
        <v>18654</v>
      </c>
      <c r="B5972" s="693" t="s">
        <v>7484</v>
      </c>
      <c r="C5972" s="667" t="s">
        <v>73</v>
      </c>
      <c r="D5972" s="693" t="s">
        <v>12520</v>
      </c>
      <c r="E5972" s="425">
        <v>10000</v>
      </c>
      <c r="F5972" s="672" t="s">
        <v>12521</v>
      </c>
      <c r="G5972" s="671" t="s">
        <v>12522</v>
      </c>
      <c r="H5972" s="671" t="s">
        <v>1688</v>
      </c>
      <c r="I5972" s="671" t="s">
        <v>11885</v>
      </c>
      <c r="J5972" s="890" t="s">
        <v>802</v>
      </c>
      <c r="K5972" s="894" t="s">
        <v>12523</v>
      </c>
      <c r="L5972" s="763">
        <v>12</v>
      </c>
      <c r="M5972" s="893">
        <v>114266.67</v>
      </c>
      <c r="N5972" s="891" t="s">
        <v>12523</v>
      </c>
      <c r="O5972" s="763">
        <v>1</v>
      </c>
      <c r="P5972" s="723">
        <v>15973.33</v>
      </c>
      <c r="Q5972" s="669"/>
    </row>
    <row r="5973" spans="1:17" s="770" customFormat="1" ht="31.5" customHeight="1">
      <c r="A5973" s="733" t="s">
        <v>18654</v>
      </c>
      <c r="B5973" s="693" t="s">
        <v>7484</v>
      </c>
      <c r="C5973" s="667" t="s">
        <v>73</v>
      </c>
      <c r="D5973" s="693" t="s">
        <v>12524</v>
      </c>
      <c r="E5973" s="425">
        <v>8000</v>
      </c>
      <c r="F5973" s="672" t="s">
        <v>12525</v>
      </c>
      <c r="G5973" s="671" t="s">
        <v>12526</v>
      </c>
      <c r="H5973" s="671" t="s">
        <v>1119</v>
      </c>
      <c r="I5973" s="671" t="s">
        <v>11946</v>
      </c>
      <c r="J5973" s="890" t="s">
        <v>11900</v>
      </c>
      <c r="K5973" s="894" t="s">
        <v>12527</v>
      </c>
      <c r="L5973" s="763">
        <v>12</v>
      </c>
      <c r="M5973" s="893">
        <v>97821.34</v>
      </c>
      <c r="N5973" s="891" t="s">
        <v>389</v>
      </c>
      <c r="O5973" s="763">
        <v>0</v>
      </c>
      <c r="P5973" s="723">
        <v>0</v>
      </c>
      <c r="Q5973" s="669"/>
    </row>
    <row r="5974" spans="1:17" s="770" customFormat="1" ht="31.5" customHeight="1">
      <c r="A5974" s="733" t="s">
        <v>18654</v>
      </c>
      <c r="B5974" s="693" t="s">
        <v>7484</v>
      </c>
      <c r="C5974" s="667" t="s">
        <v>73</v>
      </c>
      <c r="D5974" s="670" t="s">
        <v>4114</v>
      </c>
      <c r="E5974" s="425">
        <v>1800</v>
      </c>
      <c r="F5974" s="668" t="s">
        <v>12528</v>
      </c>
      <c r="G5974" s="671" t="s">
        <v>12529</v>
      </c>
      <c r="H5974" s="671" t="s">
        <v>1013</v>
      </c>
      <c r="I5974" s="671" t="s">
        <v>7524</v>
      </c>
      <c r="J5974" s="890" t="s">
        <v>802</v>
      </c>
      <c r="K5974" s="894" t="s">
        <v>12530</v>
      </c>
      <c r="L5974" s="763">
        <v>4</v>
      </c>
      <c r="M5974" s="893">
        <v>9355</v>
      </c>
      <c r="N5974" s="891" t="s">
        <v>389</v>
      </c>
      <c r="O5974" s="763">
        <v>0</v>
      </c>
      <c r="P5974" s="723">
        <v>0</v>
      </c>
      <c r="Q5974" s="669"/>
    </row>
    <row r="5975" spans="1:17" s="770" customFormat="1" ht="31.5" customHeight="1">
      <c r="A5975" s="733" t="s">
        <v>18654</v>
      </c>
      <c r="B5975" s="693" t="s">
        <v>7484</v>
      </c>
      <c r="C5975" s="667" t="s">
        <v>73</v>
      </c>
      <c r="D5975" s="693" t="s">
        <v>12531</v>
      </c>
      <c r="E5975" s="425">
        <v>6000</v>
      </c>
      <c r="F5975" s="672" t="s">
        <v>12532</v>
      </c>
      <c r="G5975" s="671" t="s">
        <v>12533</v>
      </c>
      <c r="H5975" s="671" t="s">
        <v>1688</v>
      </c>
      <c r="I5975" s="671" t="s">
        <v>11885</v>
      </c>
      <c r="J5975" s="890" t="s">
        <v>802</v>
      </c>
      <c r="K5975" s="894" t="s">
        <v>12534</v>
      </c>
      <c r="L5975" s="763">
        <v>12</v>
      </c>
      <c r="M5975" s="893">
        <v>39400</v>
      </c>
      <c r="N5975" s="891" t="s">
        <v>12534</v>
      </c>
      <c r="O5975" s="763">
        <v>6</v>
      </c>
      <c r="P5975" s="723">
        <v>36000</v>
      </c>
      <c r="Q5975" s="669"/>
    </row>
    <row r="5976" spans="1:17" s="770" customFormat="1" ht="31.5" customHeight="1">
      <c r="A5976" s="733" t="s">
        <v>18654</v>
      </c>
      <c r="B5976" s="693" t="s">
        <v>7484</v>
      </c>
      <c r="C5976" s="667" t="s">
        <v>73</v>
      </c>
      <c r="D5976" s="693" t="s">
        <v>12259</v>
      </c>
      <c r="E5976" s="425">
        <v>5000</v>
      </c>
      <c r="F5976" s="672" t="s">
        <v>12535</v>
      </c>
      <c r="G5976" s="671" t="s">
        <v>12536</v>
      </c>
      <c r="H5976" s="671" t="s">
        <v>1688</v>
      </c>
      <c r="I5976" s="671" t="s">
        <v>771</v>
      </c>
      <c r="J5976" s="890" t="s">
        <v>6567</v>
      </c>
      <c r="K5976" s="894" t="s">
        <v>12537</v>
      </c>
      <c r="L5976" s="763">
        <v>12</v>
      </c>
      <c r="M5976" s="893">
        <v>60000</v>
      </c>
      <c r="N5976" s="891" t="s">
        <v>12537</v>
      </c>
      <c r="O5976" s="763">
        <v>6</v>
      </c>
      <c r="P5976" s="723">
        <v>30000</v>
      </c>
      <c r="Q5976" s="669"/>
    </row>
    <row r="5977" spans="1:17" s="770" customFormat="1" ht="31.5" customHeight="1">
      <c r="A5977" s="733" t="s">
        <v>18654</v>
      </c>
      <c r="B5977" s="693" t="s">
        <v>7484</v>
      </c>
      <c r="C5977" s="667" t="s">
        <v>73</v>
      </c>
      <c r="D5977" s="693" t="s">
        <v>12538</v>
      </c>
      <c r="E5977" s="425">
        <v>4500</v>
      </c>
      <c r="F5977" s="672" t="s">
        <v>12539</v>
      </c>
      <c r="G5977" s="671" t="s">
        <v>12540</v>
      </c>
      <c r="H5977" s="671" t="s">
        <v>1013</v>
      </c>
      <c r="I5977" s="671" t="s">
        <v>11885</v>
      </c>
      <c r="J5977" s="890" t="s">
        <v>802</v>
      </c>
      <c r="K5977" s="894" t="s">
        <v>12541</v>
      </c>
      <c r="L5977" s="763">
        <v>12</v>
      </c>
      <c r="M5977" s="893">
        <v>31000</v>
      </c>
      <c r="N5977" s="891" t="s">
        <v>12541</v>
      </c>
      <c r="O5977" s="763">
        <v>6</v>
      </c>
      <c r="P5977" s="723">
        <v>21100</v>
      </c>
      <c r="Q5977" s="669"/>
    </row>
    <row r="5978" spans="1:17" s="770" customFormat="1" ht="24">
      <c r="A5978" s="733" t="s">
        <v>18654</v>
      </c>
      <c r="B5978" s="693" t="s">
        <v>7484</v>
      </c>
      <c r="C5978" s="667" t="s">
        <v>73</v>
      </c>
      <c r="D5978" s="693" t="s">
        <v>12542</v>
      </c>
      <c r="E5978" s="425">
        <v>8000</v>
      </c>
      <c r="F5978" s="672">
        <v>72762515</v>
      </c>
      <c r="G5978" s="757" t="s">
        <v>12543</v>
      </c>
      <c r="H5978" s="671" t="s">
        <v>1688</v>
      </c>
      <c r="I5978" s="671" t="s">
        <v>771</v>
      </c>
      <c r="J5978" s="890" t="s">
        <v>6567</v>
      </c>
      <c r="K5978" s="894">
        <v>0</v>
      </c>
      <c r="L5978" s="763">
        <v>0</v>
      </c>
      <c r="M5978" s="893">
        <v>0</v>
      </c>
      <c r="N5978" s="891" t="s">
        <v>12544</v>
      </c>
      <c r="O5978" s="763">
        <v>6</v>
      </c>
      <c r="P5978" s="723">
        <v>53066.67</v>
      </c>
      <c r="Q5978" s="669"/>
    </row>
    <row r="5979" spans="1:17" s="770" customFormat="1" ht="30" customHeight="1">
      <c r="A5979" s="733" t="s">
        <v>18654</v>
      </c>
      <c r="B5979" s="693" t="s">
        <v>7484</v>
      </c>
      <c r="C5979" s="667" t="s">
        <v>73</v>
      </c>
      <c r="D5979" s="693" t="s">
        <v>12545</v>
      </c>
      <c r="E5979" s="425">
        <v>4000</v>
      </c>
      <c r="F5979" s="672" t="s">
        <v>12546</v>
      </c>
      <c r="G5979" s="671" t="s">
        <v>12547</v>
      </c>
      <c r="H5979" s="671" t="s">
        <v>888</v>
      </c>
      <c r="I5979" s="671" t="s">
        <v>771</v>
      </c>
      <c r="J5979" s="890" t="s">
        <v>6567</v>
      </c>
      <c r="K5979" s="894" t="s">
        <v>12548</v>
      </c>
      <c r="L5979" s="763">
        <v>12</v>
      </c>
      <c r="M5979" s="893">
        <v>48000</v>
      </c>
      <c r="N5979" s="891" t="s">
        <v>12548</v>
      </c>
      <c r="O5979" s="763">
        <v>6</v>
      </c>
      <c r="P5979" s="723">
        <v>24000</v>
      </c>
      <c r="Q5979" s="669"/>
    </row>
    <row r="5980" spans="1:17" s="770" customFormat="1" ht="30" customHeight="1">
      <c r="A5980" s="733" t="s">
        <v>18654</v>
      </c>
      <c r="B5980" s="693" t="s">
        <v>7484</v>
      </c>
      <c r="C5980" s="667" t="s">
        <v>73</v>
      </c>
      <c r="D5980" s="693" t="s">
        <v>11954</v>
      </c>
      <c r="E5980" s="425">
        <v>2500</v>
      </c>
      <c r="F5980" s="672" t="s">
        <v>12549</v>
      </c>
      <c r="G5980" s="671" t="s">
        <v>12550</v>
      </c>
      <c r="H5980" s="671" t="s">
        <v>1688</v>
      </c>
      <c r="I5980" s="671" t="s">
        <v>11885</v>
      </c>
      <c r="J5980" s="890" t="s">
        <v>802</v>
      </c>
      <c r="K5980" s="894" t="s">
        <v>12551</v>
      </c>
      <c r="L5980" s="763">
        <v>12</v>
      </c>
      <c r="M5980" s="893">
        <v>29833.34</v>
      </c>
      <c r="N5980" s="891" t="s">
        <v>12551</v>
      </c>
      <c r="O5980" s="763">
        <v>2</v>
      </c>
      <c r="P5980" s="723">
        <v>5847.5</v>
      </c>
      <c r="Q5980" s="669"/>
    </row>
    <row r="5981" spans="1:17" s="770" customFormat="1" ht="30" customHeight="1">
      <c r="A5981" s="733" t="s">
        <v>18654</v>
      </c>
      <c r="B5981" s="693" t="s">
        <v>7484</v>
      </c>
      <c r="C5981" s="667" t="s">
        <v>73</v>
      </c>
      <c r="D5981" s="670" t="s">
        <v>11978</v>
      </c>
      <c r="E5981" s="744">
        <v>3250</v>
      </c>
      <c r="F5981" s="672">
        <v>47401954</v>
      </c>
      <c r="G5981" s="671" t="s">
        <v>12552</v>
      </c>
      <c r="H5981" s="670" t="s">
        <v>1688</v>
      </c>
      <c r="I5981" s="670" t="s">
        <v>7524</v>
      </c>
      <c r="J5981" s="890" t="s">
        <v>802</v>
      </c>
      <c r="K5981" s="894" t="s">
        <v>12553</v>
      </c>
      <c r="L5981" s="763">
        <v>1</v>
      </c>
      <c r="M5981" s="893">
        <v>469.44</v>
      </c>
      <c r="N5981" s="891" t="s">
        <v>389</v>
      </c>
      <c r="O5981" s="763">
        <v>0</v>
      </c>
      <c r="P5981" s="723">
        <v>0</v>
      </c>
      <c r="Q5981" s="669"/>
    </row>
    <row r="5982" spans="1:17" s="770" customFormat="1" ht="30" customHeight="1">
      <c r="A5982" s="733" t="s">
        <v>18654</v>
      </c>
      <c r="B5982" s="693" t="s">
        <v>7484</v>
      </c>
      <c r="C5982" s="667" t="s">
        <v>73</v>
      </c>
      <c r="D5982" s="693" t="s">
        <v>12554</v>
      </c>
      <c r="E5982" s="744">
        <v>1700</v>
      </c>
      <c r="F5982" s="672" t="s">
        <v>12555</v>
      </c>
      <c r="G5982" s="671" t="s">
        <v>12556</v>
      </c>
      <c r="H5982" s="671" t="s">
        <v>11899</v>
      </c>
      <c r="I5982" s="671" t="s">
        <v>3683</v>
      </c>
      <c r="J5982" s="890" t="s">
        <v>11900</v>
      </c>
      <c r="K5982" s="894" t="s">
        <v>12557</v>
      </c>
      <c r="L5982" s="763">
        <v>12</v>
      </c>
      <c r="M5982" s="893">
        <v>20400</v>
      </c>
      <c r="N5982" s="891" t="s">
        <v>12557</v>
      </c>
      <c r="O5982" s="763">
        <v>6</v>
      </c>
      <c r="P5982" s="723">
        <v>10200</v>
      </c>
      <c r="Q5982" s="669"/>
    </row>
    <row r="5983" spans="1:17" s="770" customFormat="1" ht="30" customHeight="1">
      <c r="A5983" s="733" t="s">
        <v>18654</v>
      </c>
      <c r="B5983" s="693" t="s">
        <v>7484</v>
      </c>
      <c r="C5983" s="667" t="s">
        <v>73</v>
      </c>
      <c r="D5983" s="693" t="s">
        <v>12558</v>
      </c>
      <c r="E5983" s="744">
        <v>2300</v>
      </c>
      <c r="F5983" s="672" t="s">
        <v>12559</v>
      </c>
      <c r="G5983" s="671" t="s">
        <v>12560</v>
      </c>
      <c r="H5983" s="671" t="s">
        <v>2002</v>
      </c>
      <c r="I5983" s="671" t="s">
        <v>771</v>
      </c>
      <c r="J5983" s="890" t="s">
        <v>6567</v>
      </c>
      <c r="K5983" s="894" t="s">
        <v>12561</v>
      </c>
      <c r="L5983" s="763">
        <v>12</v>
      </c>
      <c r="M5983" s="893">
        <v>15410</v>
      </c>
      <c r="N5983" s="891" t="s">
        <v>12561</v>
      </c>
      <c r="O5983" s="763">
        <v>6</v>
      </c>
      <c r="P5983" s="723">
        <v>13800</v>
      </c>
      <c r="Q5983" s="669"/>
    </row>
    <row r="5984" spans="1:17" s="770" customFormat="1" ht="30" customHeight="1">
      <c r="A5984" s="733" t="s">
        <v>18654</v>
      </c>
      <c r="B5984" s="693" t="s">
        <v>7484</v>
      </c>
      <c r="C5984" s="667" t="s">
        <v>73</v>
      </c>
      <c r="D5984" s="693" t="s">
        <v>12562</v>
      </c>
      <c r="E5984" s="744">
        <v>9000</v>
      </c>
      <c r="F5984" s="672" t="s">
        <v>12563</v>
      </c>
      <c r="G5984" s="671" t="s">
        <v>12564</v>
      </c>
      <c r="H5984" s="671" t="s">
        <v>1688</v>
      </c>
      <c r="I5984" s="671" t="s">
        <v>11885</v>
      </c>
      <c r="J5984" s="890" t="s">
        <v>802</v>
      </c>
      <c r="K5984" s="894" t="s">
        <v>12565</v>
      </c>
      <c r="L5984" s="763">
        <v>12</v>
      </c>
      <c r="M5984" s="893">
        <v>108000</v>
      </c>
      <c r="N5984" s="891" t="s">
        <v>12565</v>
      </c>
      <c r="O5984" s="763">
        <v>6</v>
      </c>
      <c r="P5984" s="723">
        <v>54000</v>
      </c>
      <c r="Q5984" s="669"/>
    </row>
    <row r="5985" spans="1:17" s="770" customFormat="1" ht="30" customHeight="1">
      <c r="A5985" s="733" t="s">
        <v>18654</v>
      </c>
      <c r="B5985" s="693" t="s">
        <v>7484</v>
      </c>
      <c r="C5985" s="667" t="s">
        <v>73</v>
      </c>
      <c r="D5985" s="693" t="s">
        <v>12566</v>
      </c>
      <c r="E5985" s="744">
        <v>2000</v>
      </c>
      <c r="F5985" s="672" t="s">
        <v>12567</v>
      </c>
      <c r="G5985" s="671" t="s">
        <v>12568</v>
      </c>
      <c r="H5985" s="671" t="s">
        <v>1013</v>
      </c>
      <c r="I5985" s="671" t="s">
        <v>11885</v>
      </c>
      <c r="J5985" s="890" t="s">
        <v>802</v>
      </c>
      <c r="K5985" s="894" t="s">
        <v>12569</v>
      </c>
      <c r="L5985" s="763">
        <v>12</v>
      </c>
      <c r="M5985" s="893">
        <v>24000</v>
      </c>
      <c r="N5985" s="891" t="s">
        <v>12569</v>
      </c>
      <c r="O5985" s="763">
        <v>6</v>
      </c>
      <c r="P5985" s="723">
        <v>12000</v>
      </c>
      <c r="Q5985" s="669"/>
    </row>
    <row r="5986" spans="1:17" s="770" customFormat="1" ht="30" customHeight="1">
      <c r="A5986" s="733" t="s">
        <v>18654</v>
      </c>
      <c r="B5986" s="693" t="s">
        <v>7484</v>
      </c>
      <c r="C5986" s="667" t="s">
        <v>73</v>
      </c>
      <c r="D5986" s="693" t="s">
        <v>11954</v>
      </c>
      <c r="E5986" s="744">
        <v>2500</v>
      </c>
      <c r="F5986" s="672" t="s">
        <v>12570</v>
      </c>
      <c r="G5986" s="671" t="s">
        <v>12571</v>
      </c>
      <c r="H5986" s="671" t="s">
        <v>1688</v>
      </c>
      <c r="I5986" s="671" t="s">
        <v>11885</v>
      </c>
      <c r="J5986" s="890" t="s">
        <v>802</v>
      </c>
      <c r="K5986" s="894" t="s">
        <v>12572</v>
      </c>
      <c r="L5986" s="763">
        <v>12</v>
      </c>
      <c r="M5986" s="893">
        <v>17833.330000000002</v>
      </c>
      <c r="N5986" s="891" t="s">
        <v>12572</v>
      </c>
      <c r="O5986" s="763">
        <v>6</v>
      </c>
      <c r="P5986" s="723">
        <v>15000</v>
      </c>
      <c r="Q5986" s="669"/>
    </row>
    <row r="5987" spans="1:17" s="770" customFormat="1" ht="30" customHeight="1">
      <c r="A5987" s="733" t="s">
        <v>18654</v>
      </c>
      <c r="B5987" s="693" t="s">
        <v>7484</v>
      </c>
      <c r="C5987" s="667" t="s">
        <v>73</v>
      </c>
      <c r="D5987" s="693" t="s">
        <v>12573</v>
      </c>
      <c r="E5987" s="744">
        <v>1700</v>
      </c>
      <c r="F5987" s="672" t="s">
        <v>12574</v>
      </c>
      <c r="G5987" s="671" t="s">
        <v>12575</v>
      </c>
      <c r="H5987" s="671" t="s">
        <v>11899</v>
      </c>
      <c r="I5987" s="671" t="s">
        <v>3683</v>
      </c>
      <c r="J5987" s="890" t="s">
        <v>11900</v>
      </c>
      <c r="K5987" s="894" t="s">
        <v>12576</v>
      </c>
      <c r="L5987" s="763">
        <v>12</v>
      </c>
      <c r="M5987" s="893">
        <v>20400</v>
      </c>
      <c r="N5987" s="891" t="s">
        <v>12576</v>
      </c>
      <c r="O5987" s="763">
        <v>6</v>
      </c>
      <c r="P5987" s="723">
        <v>10200</v>
      </c>
      <c r="Q5987" s="669"/>
    </row>
    <row r="5988" spans="1:17" s="770" customFormat="1" ht="30" customHeight="1">
      <c r="A5988" s="733" t="s">
        <v>18654</v>
      </c>
      <c r="B5988" s="693" t="s">
        <v>7484</v>
      </c>
      <c r="C5988" s="667" t="s">
        <v>73</v>
      </c>
      <c r="D5988" s="693" t="s">
        <v>12577</v>
      </c>
      <c r="E5988" s="744">
        <v>1200</v>
      </c>
      <c r="F5988" s="672" t="s">
        <v>12578</v>
      </c>
      <c r="G5988" s="671" t="s">
        <v>12579</v>
      </c>
      <c r="H5988" s="671" t="s">
        <v>864</v>
      </c>
      <c r="I5988" s="671" t="s">
        <v>3683</v>
      </c>
      <c r="J5988" s="890" t="s">
        <v>12013</v>
      </c>
      <c r="K5988" s="894" t="s">
        <v>12580</v>
      </c>
      <c r="L5988" s="763">
        <v>12</v>
      </c>
      <c r="M5988" s="893">
        <v>14400</v>
      </c>
      <c r="N5988" s="891" t="s">
        <v>12580</v>
      </c>
      <c r="O5988" s="763">
        <v>6</v>
      </c>
      <c r="P5988" s="723">
        <v>7200</v>
      </c>
      <c r="Q5988" s="669"/>
    </row>
    <row r="5989" spans="1:17" s="770" customFormat="1" ht="30" customHeight="1">
      <c r="A5989" s="733" t="s">
        <v>18654</v>
      </c>
      <c r="B5989" s="693" t="s">
        <v>7484</v>
      </c>
      <c r="C5989" s="667" t="s">
        <v>73</v>
      </c>
      <c r="D5989" s="693" t="s">
        <v>12188</v>
      </c>
      <c r="E5989" s="744">
        <v>6000</v>
      </c>
      <c r="F5989" s="672" t="s">
        <v>12581</v>
      </c>
      <c r="G5989" s="671" t="s">
        <v>12582</v>
      </c>
      <c r="H5989" s="671" t="s">
        <v>1688</v>
      </c>
      <c r="I5989" s="671" t="s">
        <v>771</v>
      </c>
      <c r="J5989" s="890" t="s">
        <v>6567</v>
      </c>
      <c r="K5989" s="894" t="s">
        <v>12583</v>
      </c>
      <c r="L5989" s="763">
        <v>12</v>
      </c>
      <c r="M5989" s="893">
        <v>66193.75</v>
      </c>
      <c r="N5989" s="891" t="s">
        <v>389</v>
      </c>
      <c r="O5989" s="763">
        <v>0</v>
      </c>
      <c r="P5989" s="723">
        <v>0</v>
      </c>
      <c r="Q5989" s="669"/>
    </row>
    <row r="5990" spans="1:17" s="770" customFormat="1" ht="30" customHeight="1">
      <c r="A5990" s="733" t="s">
        <v>18654</v>
      </c>
      <c r="B5990" s="693" t="s">
        <v>7484</v>
      </c>
      <c r="C5990" s="667" t="s">
        <v>73</v>
      </c>
      <c r="D5990" s="693" t="s">
        <v>12489</v>
      </c>
      <c r="E5990" s="744">
        <v>5500</v>
      </c>
      <c r="F5990" s="672" t="s">
        <v>8581</v>
      </c>
      <c r="G5990" s="671" t="s">
        <v>12584</v>
      </c>
      <c r="H5990" s="671" t="s">
        <v>1688</v>
      </c>
      <c r="I5990" s="671" t="s">
        <v>11885</v>
      </c>
      <c r="J5990" s="890" t="s">
        <v>802</v>
      </c>
      <c r="K5990" s="894" t="s">
        <v>12585</v>
      </c>
      <c r="L5990" s="763">
        <v>1</v>
      </c>
      <c r="M5990" s="893">
        <v>5500</v>
      </c>
      <c r="N5990" s="891" t="s">
        <v>12585</v>
      </c>
      <c r="O5990" s="763">
        <v>6</v>
      </c>
      <c r="P5990" s="723">
        <v>33000</v>
      </c>
      <c r="Q5990" s="669"/>
    </row>
    <row r="5991" spans="1:17" s="770" customFormat="1" ht="30" customHeight="1">
      <c r="A5991" s="733" t="s">
        <v>18654</v>
      </c>
      <c r="B5991" s="693" t="s">
        <v>7484</v>
      </c>
      <c r="C5991" s="667" t="s">
        <v>73</v>
      </c>
      <c r="D5991" s="693" t="s">
        <v>12586</v>
      </c>
      <c r="E5991" s="744">
        <v>2200</v>
      </c>
      <c r="F5991" s="672" t="s">
        <v>12587</v>
      </c>
      <c r="G5991" s="671" t="s">
        <v>12588</v>
      </c>
      <c r="H5991" s="671" t="s">
        <v>1688</v>
      </c>
      <c r="I5991" s="671" t="s">
        <v>10737</v>
      </c>
      <c r="J5991" s="890" t="s">
        <v>11885</v>
      </c>
      <c r="K5991" s="894" t="s">
        <v>12589</v>
      </c>
      <c r="L5991" s="763">
        <v>2</v>
      </c>
      <c r="M5991" s="893">
        <v>4200</v>
      </c>
      <c r="N5991" s="891" t="s">
        <v>12589</v>
      </c>
      <c r="O5991" s="763">
        <v>6</v>
      </c>
      <c r="P5991" s="723">
        <v>12000</v>
      </c>
      <c r="Q5991" s="669"/>
    </row>
    <row r="5992" spans="1:17" s="770" customFormat="1" ht="29.25" customHeight="1">
      <c r="A5992" s="733" t="s">
        <v>18654</v>
      </c>
      <c r="B5992" s="693" t="s">
        <v>7484</v>
      </c>
      <c r="C5992" s="667" t="s">
        <v>73</v>
      </c>
      <c r="D5992" s="670" t="s">
        <v>11978</v>
      </c>
      <c r="E5992" s="744">
        <v>3000</v>
      </c>
      <c r="F5992" s="668" t="s">
        <v>12590</v>
      </c>
      <c r="G5992" s="671" t="s">
        <v>12591</v>
      </c>
      <c r="H5992" s="670" t="s">
        <v>1688</v>
      </c>
      <c r="I5992" s="670" t="s">
        <v>771</v>
      </c>
      <c r="J5992" s="890" t="s">
        <v>6567</v>
      </c>
      <c r="K5992" s="894" t="s">
        <v>12592</v>
      </c>
      <c r="L5992" s="763">
        <v>5</v>
      </c>
      <c r="M5992" s="893">
        <v>15000</v>
      </c>
      <c r="N5992" s="891" t="s">
        <v>389</v>
      </c>
      <c r="O5992" s="763">
        <v>0</v>
      </c>
      <c r="P5992" s="723">
        <v>0</v>
      </c>
      <c r="Q5992" s="669"/>
    </row>
    <row r="5993" spans="1:17" s="770" customFormat="1" ht="29.25" customHeight="1">
      <c r="A5993" s="733" t="s">
        <v>18654</v>
      </c>
      <c r="B5993" s="693" t="s">
        <v>7484</v>
      </c>
      <c r="C5993" s="667" t="s">
        <v>73</v>
      </c>
      <c r="D5993" s="693" t="s">
        <v>12593</v>
      </c>
      <c r="E5993" s="744">
        <v>7000</v>
      </c>
      <c r="F5993" s="672" t="s">
        <v>12594</v>
      </c>
      <c r="G5993" s="671" t="s">
        <v>12595</v>
      </c>
      <c r="H5993" s="671" t="s">
        <v>5617</v>
      </c>
      <c r="I5993" s="735" t="s">
        <v>17793</v>
      </c>
      <c r="J5993" s="890" t="s">
        <v>6567</v>
      </c>
      <c r="K5993" s="894" t="s">
        <v>12596</v>
      </c>
      <c r="L5993" s="763">
        <v>12</v>
      </c>
      <c r="M5993" s="893">
        <v>84000</v>
      </c>
      <c r="N5993" s="891" t="s">
        <v>12596</v>
      </c>
      <c r="O5993" s="763">
        <v>6</v>
      </c>
      <c r="P5993" s="723">
        <v>42000</v>
      </c>
      <c r="Q5993" s="669"/>
    </row>
    <row r="5994" spans="1:17" s="770" customFormat="1" ht="29.25" customHeight="1">
      <c r="A5994" s="733" t="s">
        <v>18654</v>
      </c>
      <c r="B5994" s="693" t="s">
        <v>7484</v>
      </c>
      <c r="C5994" s="667" t="s">
        <v>73</v>
      </c>
      <c r="D5994" s="693" t="s">
        <v>12451</v>
      </c>
      <c r="E5994" s="744">
        <v>3000</v>
      </c>
      <c r="F5994" s="672" t="s">
        <v>12597</v>
      </c>
      <c r="G5994" s="671" t="s">
        <v>12598</v>
      </c>
      <c r="H5994" s="671" t="s">
        <v>1688</v>
      </c>
      <c r="I5994" s="671" t="s">
        <v>11885</v>
      </c>
      <c r="J5994" s="890" t="s">
        <v>802</v>
      </c>
      <c r="K5994" s="894" t="s">
        <v>12599</v>
      </c>
      <c r="L5994" s="763">
        <v>12</v>
      </c>
      <c r="M5994" s="893">
        <v>35244.9</v>
      </c>
      <c r="N5994" s="891" t="s">
        <v>12599</v>
      </c>
      <c r="O5994" s="763">
        <v>6</v>
      </c>
      <c r="P5994" s="723">
        <v>14644</v>
      </c>
      <c r="Q5994" s="669"/>
    </row>
    <row r="5995" spans="1:17" s="770" customFormat="1" ht="29.25" customHeight="1">
      <c r="A5995" s="733" t="s">
        <v>18654</v>
      </c>
      <c r="B5995" s="693" t="s">
        <v>7484</v>
      </c>
      <c r="C5995" s="667" t="s">
        <v>73</v>
      </c>
      <c r="D5995" s="693" t="s">
        <v>12600</v>
      </c>
      <c r="E5995" s="744">
        <v>1200</v>
      </c>
      <c r="F5995" s="672" t="s">
        <v>12601</v>
      </c>
      <c r="G5995" s="671" t="s">
        <v>12602</v>
      </c>
      <c r="H5995" s="671" t="s">
        <v>11899</v>
      </c>
      <c r="I5995" s="671" t="s">
        <v>3683</v>
      </c>
      <c r="J5995" s="890" t="s">
        <v>11900</v>
      </c>
      <c r="K5995" s="894" t="s">
        <v>12603</v>
      </c>
      <c r="L5995" s="763">
        <v>12</v>
      </c>
      <c r="M5995" s="893">
        <v>14400</v>
      </c>
      <c r="N5995" s="891" t="s">
        <v>12603</v>
      </c>
      <c r="O5995" s="763">
        <v>6</v>
      </c>
      <c r="P5995" s="723">
        <v>7200</v>
      </c>
      <c r="Q5995" s="669"/>
    </row>
    <row r="5996" spans="1:17" s="770" customFormat="1" ht="29.25" customHeight="1">
      <c r="A5996" s="733" t="s">
        <v>18654</v>
      </c>
      <c r="B5996" s="693" t="s">
        <v>7484</v>
      </c>
      <c r="C5996" s="667" t="s">
        <v>73</v>
      </c>
      <c r="D5996" s="693" t="s">
        <v>12604</v>
      </c>
      <c r="E5996" s="744">
        <v>3500</v>
      </c>
      <c r="F5996" s="672" t="s">
        <v>12605</v>
      </c>
      <c r="G5996" s="671" t="s">
        <v>12606</v>
      </c>
      <c r="H5996" s="671" t="s">
        <v>2002</v>
      </c>
      <c r="I5996" s="671" t="s">
        <v>771</v>
      </c>
      <c r="J5996" s="890" t="s">
        <v>6567</v>
      </c>
      <c r="K5996" s="894" t="s">
        <v>12607</v>
      </c>
      <c r="L5996" s="763">
        <v>12</v>
      </c>
      <c r="M5996" s="893">
        <v>42000</v>
      </c>
      <c r="N5996" s="891" t="s">
        <v>12607</v>
      </c>
      <c r="O5996" s="763">
        <v>6</v>
      </c>
      <c r="P5996" s="723">
        <v>21000</v>
      </c>
      <c r="Q5996" s="669"/>
    </row>
    <row r="5997" spans="1:17" s="770" customFormat="1" ht="29.25" customHeight="1">
      <c r="A5997" s="733" t="s">
        <v>18654</v>
      </c>
      <c r="B5997" s="693" t="s">
        <v>7484</v>
      </c>
      <c r="C5997" s="667" t="s">
        <v>73</v>
      </c>
      <c r="D5997" s="693" t="s">
        <v>12089</v>
      </c>
      <c r="E5997" s="744">
        <v>3752</v>
      </c>
      <c r="F5997" s="672" t="s">
        <v>12608</v>
      </c>
      <c r="G5997" s="671" t="s">
        <v>12609</v>
      </c>
      <c r="H5997" s="671" t="s">
        <v>1688</v>
      </c>
      <c r="I5997" s="671" t="s">
        <v>771</v>
      </c>
      <c r="J5997" s="890" t="s">
        <v>6567</v>
      </c>
      <c r="K5997" s="894" t="s">
        <v>12610</v>
      </c>
      <c r="L5997" s="763">
        <v>12</v>
      </c>
      <c r="M5997" s="893">
        <v>45082.16</v>
      </c>
      <c r="N5997" s="891" t="s">
        <v>12610</v>
      </c>
      <c r="O5997" s="763">
        <v>6</v>
      </c>
      <c r="P5997" s="723">
        <v>22512</v>
      </c>
      <c r="Q5997" s="669"/>
    </row>
    <row r="5998" spans="1:17" s="770" customFormat="1" ht="29.25" customHeight="1">
      <c r="A5998" s="733" t="s">
        <v>18654</v>
      </c>
      <c r="B5998" s="693" t="s">
        <v>7484</v>
      </c>
      <c r="C5998" s="667" t="s">
        <v>73</v>
      </c>
      <c r="D5998" s="693" t="s">
        <v>12451</v>
      </c>
      <c r="E5998" s="744">
        <v>3000</v>
      </c>
      <c r="F5998" s="672" t="s">
        <v>12611</v>
      </c>
      <c r="G5998" s="671" t="s">
        <v>12612</v>
      </c>
      <c r="H5998" s="671" t="s">
        <v>1688</v>
      </c>
      <c r="I5998" s="671" t="s">
        <v>771</v>
      </c>
      <c r="J5998" s="890" t="s">
        <v>6567</v>
      </c>
      <c r="K5998" s="894" t="s">
        <v>12613</v>
      </c>
      <c r="L5998" s="763">
        <v>12</v>
      </c>
      <c r="M5998" s="893">
        <v>38030.83</v>
      </c>
      <c r="N5998" s="891" t="s">
        <v>12613</v>
      </c>
      <c r="O5998" s="763">
        <v>6</v>
      </c>
      <c r="P5998" s="723">
        <v>18000</v>
      </c>
      <c r="Q5998" s="669"/>
    </row>
    <row r="5999" spans="1:17" s="770" customFormat="1" ht="29.25" customHeight="1">
      <c r="A5999" s="733" t="s">
        <v>18654</v>
      </c>
      <c r="B5999" s="693" t="s">
        <v>7484</v>
      </c>
      <c r="C5999" s="667" t="s">
        <v>73</v>
      </c>
      <c r="D5999" s="693" t="s">
        <v>12614</v>
      </c>
      <c r="E5999" s="744">
        <v>2500</v>
      </c>
      <c r="F5999" s="672">
        <v>45581462</v>
      </c>
      <c r="G5999" s="757" t="s">
        <v>12615</v>
      </c>
      <c r="H5999" s="671" t="s">
        <v>1688</v>
      </c>
      <c r="I5999" s="671" t="s">
        <v>11885</v>
      </c>
      <c r="J5999" s="890" t="s">
        <v>802</v>
      </c>
      <c r="K5999" s="894" t="s">
        <v>389</v>
      </c>
      <c r="L5999" s="763">
        <v>0</v>
      </c>
      <c r="M5999" s="893">
        <v>0</v>
      </c>
      <c r="N5999" s="891" t="s">
        <v>12616</v>
      </c>
      <c r="O5999" s="763">
        <v>2</v>
      </c>
      <c r="P5999" s="723">
        <v>4062.5</v>
      </c>
      <c r="Q5999" s="669"/>
    </row>
    <row r="6000" spans="1:17" s="770" customFormat="1" ht="29.25" customHeight="1">
      <c r="A6000" s="733" t="s">
        <v>18654</v>
      </c>
      <c r="B6000" s="693" t="s">
        <v>7484</v>
      </c>
      <c r="C6000" s="667" t="s">
        <v>73</v>
      </c>
      <c r="D6000" s="693" t="s">
        <v>12617</v>
      </c>
      <c r="E6000" s="744">
        <v>7000</v>
      </c>
      <c r="F6000" s="672" t="s">
        <v>12618</v>
      </c>
      <c r="G6000" s="671" t="s">
        <v>12619</v>
      </c>
      <c r="H6000" s="671" t="s">
        <v>1281</v>
      </c>
      <c r="I6000" s="671" t="s">
        <v>7475</v>
      </c>
      <c r="J6000" s="890" t="s">
        <v>11900</v>
      </c>
      <c r="K6000" s="894" t="s">
        <v>12620</v>
      </c>
      <c r="L6000" s="763">
        <v>12</v>
      </c>
      <c r="M6000" s="893">
        <v>84000</v>
      </c>
      <c r="N6000" s="891" t="s">
        <v>12620</v>
      </c>
      <c r="O6000" s="763">
        <v>6</v>
      </c>
      <c r="P6000" s="723">
        <v>37692.67</v>
      </c>
      <c r="Q6000" s="669"/>
    </row>
    <row r="6001" spans="1:17" s="770" customFormat="1" ht="29.25" customHeight="1">
      <c r="A6001" s="733" t="s">
        <v>18654</v>
      </c>
      <c r="B6001" s="693" t="s">
        <v>7484</v>
      </c>
      <c r="C6001" s="667" t="s">
        <v>73</v>
      </c>
      <c r="D6001" s="670" t="s">
        <v>8756</v>
      </c>
      <c r="E6001" s="744">
        <v>2400</v>
      </c>
      <c r="F6001" s="668" t="s">
        <v>12621</v>
      </c>
      <c r="G6001" s="671" t="s">
        <v>12622</v>
      </c>
      <c r="H6001" s="670" t="s">
        <v>1688</v>
      </c>
      <c r="I6001" s="670" t="s">
        <v>7524</v>
      </c>
      <c r="J6001" s="890" t="s">
        <v>802</v>
      </c>
      <c r="K6001" s="894" t="s">
        <v>12623</v>
      </c>
      <c r="L6001" s="763">
        <v>4</v>
      </c>
      <c r="M6001" s="893">
        <v>11097.23</v>
      </c>
      <c r="N6001" s="891" t="s">
        <v>389</v>
      </c>
      <c r="O6001" s="763">
        <v>0</v>
      </c>
      <c r="P6001" s="723">
        <v>0</v>
      </c>
      <c r="Q6001" s="669"/>
    </row>
    <row r="6002" spans="1:17" s="770" customFormat="1" ht="29.25" customHeight="1">
      <c r="A6002" s="733" t="s">
        <v>18654</v>
      </c>
      <c r="B6002" s="693" t="s">
        <v>7484</v>
      </c>
      <c r="C6002" s="667" t="s">
        <v>73</v>
      </c>
      <c r="D6002" s="693" t="s">
        <v>12624</v>
      </c>
      <c r="E6002" s="744">
        <v>3500</v>
      </c>
      <c r="F6002" s="672" t="s">
        <v>12625</v>
      </c>
      <c r="G6002" s="671" t="s">
        <v>12626</v>
      </c>
      <c r="H6002" s="671" t="s">
        <v>1688</v>
      </c>
      <c r="I6002" s="671" t="s">
        <v>11885</v>
      </c>
      <c r="J6002" s="890" t="s">
        <v>802</v>
      </c>
      <c r="K6002" s="894" t="s">
        <v>12627</v>
      </c>
      <c r="L6002" s="763">
        <v>12</v>
      </c>
      <c r="M6002" s="893">
        <v>42000</v>
      </c>
      <c r="N6002" s="891" t="s">
        <v>12627</v>
      </c>
      <c r="O6002" s="763">
        <v>6</v>
      </c>
      <c r="P6002" s="723">
        <v>21000</v>
      </c>
      <c r="Q6002" s="669"/>
    </row>
    <row r="6003" spans="1:17" s="770" customFormat="1" ht="60">
      <c r="A6003" s="733" t="s">
        <v>18654</v>
      </c>
      <c r="B6003" s="693" t="s">
        <v>7484</v>
      </c>
      <c r="C6003" s="667" t="s">
        <v>73</v>
      </c>
      <c r="D6003" s="693" t="s">
        <v>12628</v>
      </c>
      <c r="E6003" s="744">
        <v>2500</v>
      </c>
      <c r="F6003" s="672" t="s">
        <v>12629</v>
      </c>
      <c r="G6003" s="671" t="s">
        <v>12630</v>
      </c>
      <c r="H6003" s="671" t="s">
        <v>3913</v>
      </c>
      <c r="I6003" s="671" t="s">
        <v>11890</v>
      </c>
      <c r="J6003" s="890" t="s">
        <v>4118</v>
      </c>
      <c r="K6003" s="894" t="s">
        <v>12631</v>
      </c>
      <c r="L6003" s="763">
        <v>12</v>
      </c>
      <c r="M6003" s="893">
        <v>30000</v>
      </c>
      <c r="N6003" s="891" t="s">
        <v>12631</v>
      </c>
      <c r="O6003" s="763">
        <v>6</v>
      </c>
      <c r="P6003" s="723">
        <v>15000</v>
      </c>
      <c r="Q6003" s="669"/>
    </row>
    <row r="6004" spans="1:17" s="770" customFormat="1" ht="24">
      <c r="A6004" s="733" t="s">
        <v>18654</v>
      </c>
      <c r="B6004" s="693" t="s">
        <v>7484</v>
      </c>
      <c r="C6004" s="667" t="s">
        <v>73</v>
      </c>
      <c r="D6004" s="693" t="s">
        <v>12632</v>
      </c>
      <c r="E6004" s="744">
        <v>3500</v>
      </c>
      <c r="F6004" s="672" t="s">
        <v>12633</v>
      </c>
      <c r="G6004" s="671" t="s">
        <v>12634</v>
      </c>
      <c r="H6004" s="671" t="s">
        <v>1688</v>
      </c>
      <c r="I6004" s="671" t="s">
        <v>11885</v>
      </c>
      <c r="J6004" s="890" t="s">
        <v>802</v>
      </c>
      <c r="K6004" s="894" t="s">
        <v>12635</v>
      </c>
      <c r="L6004" s="763">
        <v>4</v>
      </c>
      <c r="M6004" s="893">
        <v>11083.33</v>
      </c>
      <c r="N6004" s="891" t="s">
        <v>389</v>
      </c>
      <c r="O6004" s="763">
        <v>0</v>
      </c>
      <c r="P6004" s="723">
        <v>0</v>
      </c>
      <c r="Q6004" s="669"/>
    </row>
    <row r="6005" spans="1:17" s="770" customFormat="1" ht="24">
      <c r="A6005" s="733" t="s">
        <v>18654</v>
      </c>
      <c r="B6005" s="693" t="s">
        <v>7484</v>
      </c>
      <c r="C6005" s="667" t="s">
        <v>73</v>
      </c>
      <c r="D6005" s="693" t="s">
        <v>12636</v>
      </c>
      <c r="E6005" s="744">
        <v>6000</v>
      </c>
      <c r="F6005" s="672" t="s">
        <v>12637</v>
      </c>
      <c r="G6005" s="671" t="s">
        <v>12638</v>
      </c>
      <c r="H6005" s="671" t="s">
        <v>1322</v>
      </c>
      <c r="I6005" s="671" t="s">
        <v>771</v>
      </c>
      <c r="J6005" s="890" t="s">
        <v>6567</v>
      </c>
      <c r="K6005" s="894" t="s">
        <v>12639</v>
      </c>
      <c r="L6005" s="763">
        <v>12</v>
      </c>
      <c r="M6005" s="893">
        <v>72000</v>
      </c>
      <c r="N6005" s="891" t="s">
        <v>12639</v>
      </c>
      <c r="O6005" s="763">
        <v>6</v>
      </c>
      <c r="P6005" s="723">
        <v>32704.5</v>
      </c>
      <c r="Q6005" s="669"/>
    </row>
    <row r="6006" spans="1:17" s="770" customFormat="1" ht="24">
      <c r="A6006" s="733" t="s">
        <v>18654</v>
      </c>
      <c r="B6006" s="693" t="s">
        <v>7484</v>
      </c>
      <c r="C6006" s="667" t="s">
        <v>73</v>
      </c>
      <c r="D6006" s="693" t="s">
        <v>12640</v>
      </c>
      <c r="E6006" s="744">
        <v>2500</v>
      </c>
      <c r="F6006" s="672" t="s">
        <v>12641</v>
      </c>
      <c r="G6006" s="671" t="s">
        <v>12642</v>
      </c>
      <c r="H6006" s="671" t="s">
        <v>1119</v>
      </c>
      <c r="I6006" s="671" t="s">
        <v>11946</v>
      </c>
      <c r="J6006" s="890" t="s">
        <v>11900</v>
      </c>
      <c r="K6006" s="894" t="s">
        <v>12643</v>
      </c>
      <c r="L6006" s="763">
        <v>3</v>
      </c>
      <c r="M6006" s="893">
        <v>7500</v>
      </c>
      <c r="N6006" s="891" t="s">
        <v>12643</v>
      </c>
      <c r="O6006" s="763">
        <v>6</v>
      </c>
      <c r="P6006" s="723">
        <v>15000</v>
      </c>
      <c r="Q6006" s="669"/>
    </row>
    <row r="6007" spans="1:17" s="770" customFormat="1" ht="24">
      <c r="A6007" s="733" t="s">
        <v>18654</v>
      </c>
      <c r="B6007" s="693" t="s">
        <v>7484</v>
      </c>
      <c r="C6007" s="667" t="s">
        <v>73</v>
      </c>
      <c r="D6007" s="693" t="s">
        <v>12644</v>
      </c>
      <c r="E6007" s="744">
        <v>2000</v>
      </c>
      <c r="F6007" s="672" t="s">
        <v>12645</v>
      </c>
      <c r="G6007" s="671" t="s">
        <v>12646</v>
      </c>
      <c r="H6007" s="671" t="s">
        <v>1013</v>
      </c>
      <c r="I6007" s="671" t="s">
        <v>11885</v>
      </c>
      <c r="J6007" s="890" t="s">
        <v>802</v>
      </c>
      <c r="K6007" s="894" t="s">
        <v>12647</v>
      </c>
      <c r="L6007" s="763">
        <v>5</v>
      </c>
      <c r="M6007" s="893">
        <v>20500</v>
      </c>
      <c r="N6007" s="891" t="s">
        <v>12647</v>
      </c>
      <c r="O6007" s="763">
        <v>6</v>
      </c>
      <c r="P6007" s="723">
        <v>15000</v>
      </c>
      <c r="Q6007" s="669"/>
    </row>
    <row r="6008" spans="1:17" s="770" customFormat="1" ht="24">
      <c r="A6008" s="733" t="s">
        <v>18654</v>
      </c>
      <c r="B6008" s="693" t="s">
        <v>7484</v>
      </c>
      <c r="C6008" s="667" t="s">
        <v>73</v>
      </c>
      <c r="D6008" s="693" t="s">
        <v>12648</v>
      </c>
      <c r="E6008" s="744">
        <v>5000</v>
      </c>
      <c r="F6008" s="672" t="s">
        <v>12649</v>
      </c>
      <c r="G6008" s="671" t="s">
        <v>12650</v>
      </c>
      <c r="H6008" s="671" t="s">
        <v>824</v>
      </c>
      <c r="I6008" s="671" t="s">
        <v>771</v>
      </c>
      <c r="J6008" s="890" t="s">
        <v>6567</v>
      </c>
      <c r="K6008" s="894" t="s">
        <v>12651</v>
      </c>
      <c r="L6008" s="763">
        <v>3</v>
      </c>
      <c r="M6008" s="893">
        <v>15000</v>
      </c>
      <c r="N6008" s="891" t="s">
        <v>12651</v>
      </c>
      <c r="O6008" s="763">
        <v>6</v>
      </c>
      <c r="P6008" s="723">
        <v>30000</v>
      </c>
      <c r="Q6008" s="669"/>
    </row>
    <row r="6009" spans="1:17" s="770" customFormat="1" ht="60">
      <c r="A6009" s="733" t="s">
        <v>18654</v>
      </c>
      <c r="B6009" s="693" t="s">
        <v>7484</v>
      </c>
      <c r="C6009" s="667" t="s">
        <v>73</v>
      </c>
      <c r="D6009" s="670" t="s">
        <v>1929</v>
      </c>
      <c r="E6009" s="744">
        <v>1800</v>
      </c>
      <c r="F6009" s="668" t="s">
        <v>12652</v>
      </c>
      <c r="G6009" s="671" t="s">
        <v>12653</v>
      </c>
      <c r="H6009" s="671" t="s">
        <v>1929</v>
      </c>
      <c r="I6009" s="671" t="s">
        <v>11890</v>
      </c>
      <c r="J6009" s="890" t="s">
        <v>12654</v>
      </c>
      <c r="K6009" s="894" t="s">
        <v>12655</v>
      </c>
      <c r="L6009" s="763">
        <v>1</v>
      </c>
      <c r="M6009" s="893">
        <v>2270</v>
      </c>
      <c r="N6009" s="891" t="s">
        <v>389</v>
      </c>
      <c r="O6009" s="763">
        <v>0</v>
      </c>
      <c r="P6009" s="723">
        <v>0</v>
      </c>
      <c r="Q6009" s="669"/>
    </row>
    <row r="6010" spans="1:17" s="770" customFormat="1" ht="24">
      <c r="A6010" s="733" t="s">
        <v>18654</v>
      </c>
      <c r="B6010" s="693" t="s">
        <v>7484</v>
      </c>
      <c r="C6010" s="667" t="s">
        <v>73</v>
      </c>
      <c r="D6010" s="670" t="s">
        <v>12656</v>
      </c>
      <c r="E6010" s="744">
        <v>11500</v>
      </c>
      <c r="F6010" s="672" t="s">
        <v>12657</v>
      </c>
      <c r="G6010" s="670" t="s">
        <v>12658</v>
      </c>
      <c r="H6010" s="758" t="s">
        <v>1688</v>
      </c>
      <c r="I6010" s="671" t="s">
        <v>12049</v>
      </c>
      <c r="J6010" s="890" t="s">
        <v>6567</v>
      </c>
      <c r="K6010" s="894" t="s">
        <v>389</v>
      </c>
      <c r="L6010" s="763">
        <v>0</v>
      </c>
      <c r="M6010" s="893">
        <v>0</v>
      </c>
      <c r="N6010" s="891" t="s">
        <v>12659</v>
      </c>
      <c r="O6010" s="763">
        <v>4</v>
      </c>
      <c r="P6010" s="723">
        <v>52900</v>
      </c>
      <c r="Q6010" s="669"/>
    </row>
    <row r="6011" spans="1:17" s="770" customFormat="1" ht="60">
      <c r="A6011" s="733" t="s">
        <v>18654</v>
      </c>
      <c r="B6011" s="693" t="s">
        <v>7484</v>
      </c>
      <c r="C6011" s="667" t="s">
        <v>73</v>
      </c>
      <c r="D6011" s="693" t="s">
        <v>12660</v>
      </c>
      <c r="E6011" s="744">
        <v>2320</v>
      </c>
      <c r="F6011" s="672" t="s">
        <v>12661</v>
      </c>
      <c r="G6011" s="671" t="s">
        <v>12662</v>
      </c>
      <c r="H6011" s="671" t="s">
        <v>3913</v>
      </c>
      <c r="I6011" s="671" t="s">
        <v>11890</v>
      </c>
      <c r="J6011" s="890" t="s">
        <v>4118</v>
      </c>
      <c r="K6011" s="894" t="s">
        <v>12663</v>
      </c>
      <c r="L6011" s="763">
        <v>4</v>
      </c>
      <c r="M6011" s="893">
        <v>9520</v>
      </c>
      <c r="N6011" s="891" t="s">
        <v>12663</v>
      </c>
      <c r="O6011" s="763">
        <v>6</v>
      </c>
      <c r="P6011" s="723">
        <v>14400</v>
      </c>
      <c r="Q6011" s="669"/>
    </row>
    <row r="6012" spans="1:17" s="770" customFormat="1" ht="24">
      <c r="A6012" s="733" t="s">
        <v>18654</v>
      </c>
      <c r="B6012" s="693" t="s">
        <v>7484</v>
      </c>
      <c r="C6012" s="667" t="s">
        <v>73</v>
      </c>
      <c r="D6012" s="670" t="s">
        <v>8756</v>
      </c>
      <c r="E6012" s="744">
        <v>5000</v>
      </c>
      <c r="F6012" s="668" t="s">
        <v>12664</v>
      </c>
      <c r="G6012" s="671" t="s">
        <v>12665</v>
      </c>
      <c r="H6012" s="670" t="s">
        <v>1688</v>
      </c>
      <c r="I6012" s="670" t="s">
        <v>7524</v>
      </c>
      <c r="J6012" s="890" t="s">
        <v>802</v>
      </c>
      <c r="K6012" s="894" t="s">
        <v>12666</v>
      </c>
      <c r="L6012" s="763">
        <v>1</v>
      </c>
      <c r="M6012" s="893">
        <v>6194.4400000000005</v>
      </c>
      <c r="N6012" s="891" t="s">
        <v>389</v>
      </c>
      <c r="O6012" s="763">
        <v>0</v>
      </c>
      <c r="P6012" s="723">
        <v>0</v>
      </c>
      <c r="Q6012" s="669"/>
    </row>
    <row r="6013" spans="1:17" s="770" customFormat="1" ht="36">
      <c r="A6013" s="733" t="s">
        <v>18654</v>
      </c>
      <c r="B6013" s="693" t="s">
        <v>7484</v>
      </c>
      <c r="C6013" s="667" t="s">
        <v>73</v>
      </c>
      <c r="D6013" s="693" t="s">
        <v>12667</v>
      </c>
      <c r="E6013" s="744">
        <v>7400</v>
      </c>
      <c r="F6013" s="672" t="s">
        <v>12668</v>
      </c>
      <c r="G6013" s="671" t="s">
        <v>12669</v>
      </c>
      <c r="H6013" s="671" t="s">
        <v>1688</v>
      </c>
      <c r="I6013" s="671" t="s">
        <v>10737</v>
      </c>
      <c r="J6013" s="890" t="s">
        <v>11885</v>
      </c>
      <c r="K6013" s="894" t="s">
        <v>12670</v>
      </c>
      <c r="L6013" s="763">
        <v>2</v>
      </c>
      <c r="M6013" s="893">
        <v>17763.330000000002</v>
      </c>
      <c r="N6013" s="891" t="s">
        <v>12670</v>
      </c>
      <c r="O6013" s="763">
        <v>6</v>
      </c>
      <c r="P6013" s="723">
        <v>43800</v>
      </c>
      <c r="Q6013" s="669"/>
    </row>
    <row r="6014" spans="1:17" s="770" customFormat="1" ht="30.75" customHeight="1">
      <c r="A6014" s="733" t="s">
        <v>18654</v>
      </c>
      <c r="B6014" s="693" t="s">
        <v>7484</v>
      </c>
      <c r="C6014" s="667" t="s">
        <v>73</v>
      </c>
      <c r="D6014" s="693" t="s">
        <v>12671</v>
      </c>
      <c r="E6014" s="744">
        <v>4000</v>
      </c>
      <c r="F6014" s="672" t="s">
        <v>12672</v>
      </c>
      <c r="G6014" s="671" t="s">
        <v>12673</v>
      </c>
      <c r="H6014" s="671" t="s">
        <v>2002</v>
      </c>
      <c r="I6014" s="671" t="s">
        <v>12049</v>
      </c>
      <c r="J6014" s="890" t="s">
        <v>6567</v>
      </c>
      <c r="K6014" s="894" t="s">
        <v>12674</v>
      </c>
      <c r="L6014" s="763">
        <v>4</v>
      </c>
      <c r="M6014" s="893">
        <v>39066.67</v>
      </c>
      <c r="N6014" s="891" t="s">
        <v>389</v>
      </c>
      <c r="O6014" s="763">
        <v>0</v>
      </c>
      <c r="P6014" s="723">
        <v>0</v>
      </c>
      <c r="Q6014" s="669"/>
    </row>
    <row r="6015" spans="1:17" s="770" customFormat="1" ht="30.75" customHeight="1">
      <c r="A6015" s="733" t="s">
        <v>18654</v>
      </c>
      <c r="B6015" s="693" t="s">
        <v>7484</v>
      </c>
      <c r="C6015" s="667" t="s">
        <v>73</v>
      </c>
      <c r="D6015" s="693" t="s">
        <v>12675</v>
      </c>
      <c r="E6015" s="744">
        <v>4000</v>
      </c>
      <c r="F6015" s="672" t="s">
        <v>12676</v>
      </c>
      <c r="G6015" s="671" t="s">
        <v>12677</v>
      </c>
      <c r="H6015" s="671" t="s">
        <v>1688</v>
      </c>
      <c r="I6015" s="671" t="s">
        <v>11885</v>
      </c>
      <c r="J6015" s="890" t="s">
        <v>802</v>
      </c>
      <c r="K6015" s="894" t="s">
        <v>12678</v>
      </c>
      <c r="L6015" s="763">
        <v>12</v>
      </c>
      <c r="M6015" s="893">
        <v>48000</v>
      </c>
      <c r="N6015" s="891" t="s">
        <v>12678</v>
      </c>
      <c r="O6015" s="763">
        <v>6</v>
      </c>
      <c r="P6015" s="723">
        <v>24000</v>
      </c>
      <c r="Q6015" s="669"/>
    </row>
    <row r="6016" spans="1:17" s="770" customFormat="1" ht="30.75" customHeight="1">
      <c r="A6016" s="733" t="s">
        <v>18654</v>
      </c>
      <c r="B6016" s="693" t="s">
        <v>7484</v>
      </c>
      <c r="C6016" s="667" t="s">
        <v>73</v>
      </c>
      <c r="D6016" s="693" t="s">
        <v>12679</v>
      </c>
      <c r="E6016" s="744">
        <v>6000</v>
      </c>
      <c r="F6016" s="672" t="s">
        <v>12680</v>
      </c>
      <c r="G6016" s="671" t="s">
        <v>12681</v>
      </c>
      <c r="H6016" s="671" t="s">
        <v>1688</v>
      </c>
      <c r="I6016" s="671" t="s">
        <v>12049</v>
      </c>
      <c r="J6016" s="890" t="s">
        <v>6567</v>
      </c>
      <c r="K6016" s="894" t="s">
        <v>12682</v>
      </c>
      <c r="L6016" s="763">
        <v>12</v>
      </c>
      <c r="M6016" s="893">
        <v>72000</v>
      </c>
      <c r="N6016" s="891" t="s">
        <v>12682</v>
      </c>
      <c r="O6016" s="763">
        <v>6</v>
      </c>
      <c r="P6016" s="723">
        <v>36000</v>
      </c>
      <c r="Q6016" s="669"/>
    </row>
    <row r="6017" spans="1:17" s="770" customFormat="1" ht="30.75" customHeight="1">
      <c r="A6017" s="733" t="s">
        <v>18654</v>
      </c>
      <c r="B6017" s="693" t="s">
        <v>7484</v>
      </c>
      <c r="C6017" s="667" t="s">
        <v>73</v>
      </c>
      <c r="D6017" s="693" t="s">
        <v>12683</v>
      </c>
      <c r="E6017" s="744">
        <v>3000</v>
      </c>
      <c r="F6017" s="672" t="s">
        <v>12684</v>
      </c>
      <c r="G6017" s="671" t="s">
        <v>12685</v>
      </c>
      <c r="H6017" s="671" t="s">
        <v>1450</v>
      </c>
      <c r="I6017" s="671" t="s">
        <v>11946</v>
      </c>
      <c r="J6017" s="890" t="s">
        <v>11900</v>
      </c>
      <c r="K6017" s="894" t="s">
        <v>12686</v>
      </c>
      <c r="L6017" s="763">
        <v>12</v>
      </c>
      <c r="M6017" s="893">
        <v>36000</v>
      </c>
      <c r="N6017" s="891" t="s">
        <v>12686</v>
      </c>
      <c r="O6017" s="763">
        <v>6</v>
      </c>
      <c r="P6017" s="723">
        <v>18000</v>
      </c>
      <c r="Q6017" s="669"/>
    </row>
    <row r="6018" spans="1:17" s="770" customFormat="1" ht="30.75" customHeight="1">
      <c r="A6018" s="733" t="s">
        <v>18654</v>
      </c>
      <c r="B6018" s="693" t="s">
        <v>7484</v>
      </c>
      <c r="C6018" s="667" t="s">
        <v>73</v>
      </c>
      <c r="D6018" s="693" t="s">
        <v>12687</v>
      </c>
      <c r="E6018" s="744">
        <v>3000</v>
      </c>
      <c r="F6018" s="672" t="s">
        <v>12688</v>
      </c>
      <c r="G6018" s="671" t="s">
        <v>12689</v>
      </c>
      <c r="H6018" s="671" t="s">
        <v>2002</v>
      </c>
      <c r="I6018" s="671" t="s">
        <v>11885</v>
      </c>
      <c r="J6018" s="890" t="s">
        <v>802</v>
      </c>
      <c r="K6018" s="894" t="s">
        <v>12690</v>
      </c>
      <c r="L6018" s="763">
        <v>12</v>
      </c>
      <c r="M6018" s="893">
        <v>36000</v>
      </c>
      <c r="N6018" s="891" t="s">
        <v>12690</v>
      </c>
      <c r="O6018" s="763">
        <v>3</v>
      </c>
      <c r="P6018" s="723">
        <v>14667</v>
      </c>
      <c r="Q6018" s="669"/>
    </row>
    <row r="6019" spans="1:17" s="770" customFormat="1" ht="30.75" customHeight="1">
      <c r="A6019" s="733" t="s">
        <v>18654</v>
      </c>
      <c r="B6019" s="693" t="s">
        <v>7484</v>
      </c>
      <c r="C6019" s="667" t="s">
        <v>73</v>
      </c>
      <c r="D6019" s="693" t="s">
        <v>12456</v>
      </c>
      <c r="E6019" s="744">
        <v>4640</v>
      </c>
      <c r="F6019" s="672" t="s">
        <v>12691</v>
      </c>
      <c r="G6019" s="671" t="s">
        <v>12692</v>
      </c>
      <c r="H6019" s="671" t="s">
        <v>1688</v>
      </c>
      <c r="I6019" s="671" t="s">
        <v>11885</v>
      </c>
      <c r="J6019" s="890" t="s">
        <v>802</v>
      </c>
      <c r="K6019" s="894" t="s">
        <v>12693</v>
      </c>
      <c r="L6019" s="763">
        <v>4</v>
      </c>
      <c r="M6019" s="893">
        <v>19040</v>
      </c>
      <c r="N6019" s="891" t="s">
        <v>12693</v>
      </c>
      <c r="O6019" s="763">
        <v>6</v>
      </c>
      <c r="P6019" s="723">
        <v>28800</v>
      </c>
      <c r="Q6019" s="669"/>
    </row>
    <row r="6020" spans="1:17" s="770" customFormat="1" ht="30.75" customHeight="1">
      <c r="A6020" s="733" t="s">
        <v>18654</v>
      </c>
      <c r="B6020" s="693" t="s">
        <v>7484</v>
      </c>
      <c r="C6020" s="667" t="s">
        <v>73</v>
      </c>
      <c r="D6020" s="693" t="s">
        <v>12694</v>
      </c>
      <c r="E6020" s="744">
        <v>2500</v>
      </c>
      <c r="F6020" s="672" t="s">
        <v>12695</v>
      </c>
      <c r="G6020" s="671" t="s">
        <v>12696</v>
      </c>
      <c r="H6020" s="671" t="s">
        <v>1688</v>
      </c>
      <c r="I6020" s="671" t="s">
        <v>11885</v>
      </c>
      <c r="J6020" s="890" t="s">
        <v>802</v>
      </c>
      <c r="K6020" s="894" t="s">
        <v>389</v>
      </c>
      <c r="L6020" s="763">
        <v>12</v>
      </c>
      <c r="M6020" s="893">
        <v>29844.67</v>
      </c>
      <c r="N6020" s="891" t="s">
        <v>12697</v>
      </c>
      <c r="O6020" s="763">
        <v>3</v>
      </c>
      <c r="P6020" s="723">
        <v>7139.16</v>
      </c>
      <c r="Q6020" s="669"/>
    </row>
    <row r="6021" spans="1:17" s="770" customFormat="1" ht="30.75" customHeight="1">
      <c r="A6021" s="733" t="s">
        <v>18654</v>
      </c>
      <c r="B6021" s="693" t="s">
        <v>7484</v>
      </c>
      <c r="C6021" s="667" t="s">
        <v>73</v>
      </c>
      <c r="D6021" s="693" t="s">
        <v>12698</v>
      </c>
      <c r="E6021" s="744">
        <v>3000</v>
      </c>
      <c r="F6021" s="672" t="s">
        <v>12699</v>
      </c>
      <c r="G6021" s="671" t="s">
        <v>12700</v>
      </c>
      <c r="H6021" s="671" t="s">
        <v>1119</v>
      </c>
      <c r="I6021" s="671" t="s">
        <v>11946</v>
      </c>
      <c r="J6021" s="890" t="s">
        <v>11900</v>
      </c>
      <c r="K6021" s="894" t="s">
        <v>12701</v>
      </c>
      <c r="L6021" s="763">
        <v>12</v>
      </c>
      <c r="M6021" s="893">
        <v>36000</v>
      </c>
      <c r="N6021" s="891" t="s">
        <v>12701</v>
      </c>
      <c r="O6021" s="763">
        <v>6</v>
      </c>
      <c r="P6021" s="723">
        <v>18000</v>
      </c>
      <c r="Q6021" s="669"/>
    </row>
    <row r="6022" spans="1:17" s="770" customFormat="1" ht="30.75" customHeight="1">
      <c r="A6022" s="733" t="s">
        <v>18654</v>
      </c>
      <c r="B6022" s="693" t="s">
        <v>7484</v>
      </c>
      <c r="C6022" s="667" t="s">
        <v>73</v>
      </c>
      <c r="D6022" s="693" t="s">
        <v>12508</v>
      </c>
      <c r="E6022" s="744">
        <v>3000</v>
      </c>
      <c r="F6022" s="672" t="s">
        <v>12702</v>
      </c>
      <c r="G6022" s="671" t="s">
        <v>12703</v>
      </c>
      <c r="H6022" s="671" t="s">
        <v>1688</v>
      </c>
      <c r="I6022" s="671" t="s">
        <v>771</v>
      </c>
      <c r="J6022" s="890" t="s">
        <v>6567</v>
      </c>
      <c r="K6022" s="894" t="s">
        <v>12704</v>
      </c>
      <c r="L6022" s="763">
        <v>12</v>
      </c>
      <c r="M6022" s="893">
        <v>34875</v>
      </c>
      <c r="N6022" s="891" t="s">
        <v>12704</v>
      </c>
      <c r="O6022" s="763">
        <v>6</v>
      </c>
      <c r="P6022" s="723">
        <v>18000</v>
      </c>
      <c r="Q6022" s="669"/>
    </row>
    <row r="6023" spans="1:17" s="770" customFormat="1" ht="30.75" customHeight="1">
      <c r="A6023" s="733" t="s">
        <v>18654</v>
      </c>
      <c r="B6023" s="693" t="s">
        <v>7484</v>
      </c>
      <c r="C6023" s="667" t="s">
        <v>73</v>
      </c>
      <c r="D6023" s="693" t="s">
        <v>12705</v>
      </c>
      <c r="E6023" s="744">
        <v>4000</v>
      </c>
      <c r="F6023" s="672" t="s">
        <v>12706</v>
      </c>
      <c r="G6023" s="671" t="s">
        <v>12707</v>
      </c>
      <c r="H6023" s="671" t="s">
        <v>2426</v>
      </c>
      <c r="I6023" s="671" t="s">
        <v>11946</v>
      </c>
      <c r="J6023" s="890" t="s">
        <v>11900</v>
      </c>
      <c r="K6023" s="894" t="s">
        <v>9798</v>
      </c>
      <c r="L6023" s="763">
        <v>12</v>
      </c>
      <c r="M6023" s="893">
        <v>48000</v>
      </c>
      <c r="N6023" s="891" t="s">
        <v>9798</v>
      </c>
      <c r="O6023" s="763">
        <v>6</v>
      </c>
      <c r="P6023" s="723">
        <v>24000</v>
      </c>
      <c r="Q6023" s="669"/>
    </row>
    <row r="6024" spans="1:17" s="770" customFormat="1" ht="60">
      <c r="A6024" s="733" t="s">
        <v>18654</v>
      </c>
      <c r="B6024" s="693" t="s">
        <v>7484</v>
      </c>
      <c r="C6024" s="667" t="s">
        <v>73</v>
      </c>
      <c r="D6024" s="693" t="s">
        <v>12708</v>
      </c>
      <c r="E6024" s="744">
        <v>2400</v>
      </c>
      <c r="F6024" s="672" t="s">
        <v>12709</v>
      </c>
      <c r="G6024" s="671" t="s">
        <v>12710</v>
      </c>
      <c r="H6024" s="671" t="s">
        <v>3913</v>
      </c>
      <c r="I6024" s="671" t="s">
        <v>11890</v>
      </c>
      <c r="J6024" s="890" t="s">
        <v>4118</v>
      </c>
      <c r="K6024" s="894" t="s">
        <v>12711</v>
      </c>
      <c r="L6024" s="763">
        <v>12</v>
      </c>
      <c r="M6024" s="893">
        <v>28800</v>
      </c>
      <c r="N6024" s="891" t="s">
        <v>12711</v>
      </c>
      <c r="O6024" s="763">
        <v>6</v>
      </c>
      <c r="P6024" s="723">
        <v>14400</v>
      </c>
      <c r="Q6024" s="669"/>
    </row>
    <row r="6025" spans="1:17" s="770" customFormat="1" ht="24">
      <c r="A6025" s="733" t="s">
        <v>18654</v>
      </c>
      <c r="B6025" s="693" t="s">
        <v>7484</v>
      </c>
      <c r="C6025" s="667" t="s">
        <v>73</v>
      </c>
      <c r="D6025" s="693" t="s">
        <v>12712</v>
      </c>
      <c r="E6025" s="744">
        <v>5000</v>
      </c>
      <c r="F6025" s="672" t="s">
        <v>12713</v>
      </c>
      <c r="G6025" s="671" t="s">
        <v>12714</v>
      </c>
      <c r="H6025" s="671" t="s">
        <v>1688</v>
      </c>
      <c r="I6025" s="671" t="s">
        <v>11885</v>
      </c>
      <c r="J6025" s="890" t="s">
        <v>802</v>
      </c>
      <c r="K6025" s="894" t="s">
        <v>12715</v>
      </c>
      <c r="L6025" s="763">
        <v>12</v>
      </c>
      <c r="M6025" s="893">
        <v>60000</v>
      </c>
      <c r="N6025" s="891" t="s">
        <v>12715</v>
      </c>
      <c r="O6025" s="763">
        <v>6</v>
      </c>
      <c r="P6025" s="723">
        <v>30000</v>
      </c>
      <c r="Q6025" s="669"/>
    </row>
    <row r="6026" spans="1:17" s="770" customFormat="1" ht="24">
      <c r="A6026" s="733" t="s">
        <v>18654</v>
      </c>
      <c r="B6026" s="693" t="s">
        <v>7484</v>
      </c>
      <c r="C6026" s="667" t="s">
        <v>73</v>
      </c>
      <c r="D6026" s="693" t="s">
        <v>12716</v>
      </c>
      <c r="E6026" s="744">
        <v>4000</v>
      </c>
      <c r="F6026" s="672" t="s">
        <v>12717</v>
      </c>
      <c r="G6026" s="671" t="s">
        <v>12718</v>
      </c>
      <c r="H6026" s="671" t="s">
        <v>1688</v>
      </c>
      <c r="I6026" s="671" t="s">
        <v>11885</v>
      </c>
      <c r="J6026" s="890" t="s">
        <v>802</v>
      </c>
      <c r="K6026" s="894" t="s">
        <v>12719</v>
      </c>
      <c r="L6026" s="763">
        <v>12</v>
      </c>
      <c r="M6026" s="893">
        <v>48000</v>
      </c>
      <c r="N6026" s="891" t="s">
        <v>12719</v>
      </c>
      <c r="O6026" s="763">
        <v>6</v>
      </c>
      <c r="P6026" s="723">
        <v>24000</v>
      </c>
      <c r="Q6026" s="669"/>
    </row>
    <row r="6027" spans="1:17" s="770" customFormat="1" ht="24">
      <c r="A6027" s="733" t="s">
        <v>18654</v>
      </c>
      <c r="B6027" s="693" t="s">
        <v>7484</v>
      </c>
      <c r="C6027" s="667" t="s">
        <v>73</v>
      </c>
      <c r="D6027" s="693" t="s">
        <v>12720</v>
      </c>
      <c r="E6027" s="744">
        <v>5500</v>
      </c>
      <c r="F6027" s="672" t="s">
        <v>12721</v>
      </c>
      <c r="G6027" s="671" t="s">
        <v>12722</v>
      </c>
      <c r="H6027" s="671" t="s">
        <v>1688</v>
      </c>
      <c r="I6027" s="671" t="s">
        <v>771</v>
      </c>
      <c r="J6027" s="890" t="s">
        <v>6567</v>
      </c>
      <c r="K6027" s="894" t="s">
        <v>12723</v>
      </c>
      <c r="L6027" s="763">
        <v>12</v>
      </c>
      <c r="M6027" s="893">
        <v>66000</v>
      </c>
      <c r="N6027" s="891" t="s">
        <v>12723</v>
      </c>
      <c r="O6027" s="763">
        <v>6</v>
      </c>
      <c r="P6027" s="723">
        <v>33000</v>
      </c>
      <c r="Q6027" s="669"/>
    </row>
    <row r="6028" spans="1:17" s="770" customFormat="1" ht="60">
      <c r="A6028" s="733" t="s">
        <v>18654</v>
      </c>
      <c r="B6028" s="693" t="s">
        <v>7484</v>
      </c>
      <c r="C6028" s="667" t="s">
        <v>73</v>
      </c>
      <c r="D6028" s="693" t="s">
        <v>12724</v>
      </c>
      <c r="E6028" s="744">
        <v>3800</v>
      </c>
      <c r="F6028" s="672" t="s">
        <v>12725</v>
      </c>
      <c r="G6028" s="671" t="s">
        <v>12726</v>
      </c>
      <c r="H6028" s="671" t="s">
        <v>3913</v>
      </c>
      <c r="I6028" s="671" t="s">
        <v>11890</v>
      </c>
      <c r="J6028" s="890" t="s">
        <v>4118</v>
      </c>
      <c r="K6028" s="894" t="s">
        <v>9757</v>
      </c>
      <c r="L6028" s="763">
        <v>12</v>
      </c>
      <c r="M6028" s="893">
        <v>45980</v>
      </c>
      <c r="N6028" s="891" t="s">
        <v>9757</v>
      </c>
      <c r="O6028" s="763">
        <v>6</v>
      </c>
      <c r="P6028" s="723">
        <v>22800</v>
      </c>
      <c r="Q6028" s="669"/>
    </row>
    <row r="6029" spans="1:17" s="770" customFormat="1" ht="24">
      <c r="A6029" s="733" t="s">
        <v>18654</v>
      </c>
      <c r="B6029" s="693" t="s">
        <v>7484</v>
      </c>
      <c r="C6029" s="667" t="s">
        <v>73</v>
      </c>
      <c r="D6029" s="693" t="s">
        <v>11958</v>
      </c>
      <c r="E6029" s="744">
        <v>5500</v>
      </c>
      <c r="F6029" s="672" t="s">
        <v>12727</v>
      </c>
      <c r="G6029" s="671" t="s">
        <v>12728</v>
      </c>
      <c r="H6029" s="671" t="s">
        <v>1688</v>
      </c>
      <c r="I6029" s="671" t="s">
        <v>771</v>
      </c>
      <c r="J6029" s="890" t="s">
        <v>6567</v>
      </c>
      <c r="K6029" s="894" t="s">
        <v>12729</v>
      </c>
      <c r="L6029" s="763">
        <v>12</v>
      </c>
      <c r="M6029" s="893">
        <v>66000</v>
      </c>
      <c r="N6029" s="891" t="s">
        <v>12729</v>
      </c>
      <c r="O6029" s="763">
        <v>6</v>
      </c>
      <c r="P6029" s="723">
        <v>33000</v>
      </c>
      <c r="Q6029" s="669"/>
    </row>
    <row r="6030" spans="1:17" s="770" customFormat="1" ht="24">
      <c r="A6030" s="733" t="s">
        <v>18654</v>
      </c>
      <c r="B6030" s="693" t="s">
        <v>7484</v>
      </c>
      <c r="C6030" s="667" t="s">
        <v>73</v>
      </c>
      <c r="D6030" s="693" t="s">
        <v>12730</v>
      </c>
      <c r="E6030" s="744">
        <v>9000</v>
      </c>
      <c r="F6030" s="672" t="s">
        <v>12731</v>
      </c>
      <c r="G6030" s="671" t="s">
        <v>12732</v>
      </c>
      <c r="H6030" s="671" t="s">
        <v>1286</v>
      </c>
      <c r="I6030" s="671" t="s">
        <v>771</v>
      </c>
      <c r="J6030" s="890" t="s">
        <v>6567</v>
      </c>
      <c r="K6030" s="894" t="s">
        <v>12733</v>
      </c>
      <c r="L6030" s="763">
        <v>12</v>
      </c>
      <c r="M6030" s="893">
        <v>107412</v>
      </c>
      <c r="N6030" s="891" t="s">
        <v>12733</v>
      </c>
      <c r="O6030" s="763">
        <v>6</v>
      </c>
      <c r="P6030" s="723">
        <v>54000</v>
      </c>
      <c r="Q6030" s="669"/>
    </row>
    <row r="6031" spans="1:17" s="770" customFormat="1" ht="24">
      <c r="A6031" s="733" t="s">
        <v>18654</v>
      </c>
      <c r="B6031" s="693" t="s">
        <v>7484</v>
      </c>
      <c r="C6031" s="667" t="s">
        <v>73</v>
      </c>
      <c r="D6031" s="670" t="s">
        <v>8756</v>
      </c>
      <c r="E6031" s="744">
        <v>2000</v>
      </c>
      <c r="F6031" s="668" t="s">
        <v>12734</v>
      </c>
      <c r="G6031" s="671" t="s">
        <v>12735</v>
      </c>
      <c r="H6031" s="670" t="s">
        <v>1688</v>
      </c>
      <c r="I6031" s="670" t="s">
        <v>771</v>
      </c>
      <c r="J6031" s="890" t="s">
        <v>6567</v>
      </c>
      <c r="K6031" s="894" t="s">
        <v>12736</v>
      </c>
      <c r="L6031" s="763">
        <v>5</v>
      </c>
      <c r="M6031" s="893">
        <v>10133.34</v>
      </c>
      <c r="N6031" s="891" t="s">
        <v>389</v>
      </c>
      <c r="O6031" s="763">
        <v>0</v>
      </c>
      <c r="P6031" s="723">
        <v>0</v>
      </c>
      <c r="Q6031" s="669"/>
    </row>
    <row r="6032" spans="1:17" s="770" customFormat="1" ht="24">
      <c r="A6032" s="733" t="s">
        <v>18654</v>
      </c>
      <c r="B6032" s="693" t="s">
        <v>7484</v>
      </c>
      <c r="C6032" s="667" t="s">
        <v>73</v>
      </c>
      <c r="D6032" s="693" t="s">
        <v>12737</v>
      </c>
      <c r="E6032" s="744">
        <v>8000</v>
      </c>
      <c r="F6032" s="672" t="s">
        <v>12738</v>
      </c>
      <c r="G6032" s="671" t="s">
        <v>12739</v>
      </c>
      <c r="H6032" s="671" t="s">
        <v>1688</v>
      </c>
      <c r="I6032" s="671" t="s">
        <v>11885</v>
      </c>
      <c r="J6032" s="890" t="s">
        <v>802</v>
      </c>
      <c r="K6032" s="894" t="s">
        <v>12740</v>
      </c>
      <c r="L6032" s="763">
        <v>2</v>
      </c>
      <c r="M6032" s="893">
        <v>19733.330000000002</v>
      </c>
      <c r="N6032" s="891" t="s">
        <v>12740</v>
      </c>
      <c r="O6032" s="763">
        <v>6</v>
      </c>
      <c r="P6032" s="723">
        <v>48266.67</v>
      </c>
      <c r="Q6032" s="669"/>
    </row>
    <row r="6033" spans="1:17" s="770" customFormat="1" ht="24">
      <c r="A6033" s="733" t="s">
        <v>18654</v>
      </c>
      <c r="B6033" s="693" t="s">
        <v>7484</v>
      </c>
      <c r="C6033" s="667" t="s">
        <v>73</v>
      </c>
      <c r="D6033" s="693" t="s">
        <v>11954</v>
      </c>
      <c r="E6033" s="744">
        <v>3000</v>
      </c>
      <c r="F6033" s="672" t="s">
        <v>12741</v>
      </c>
      <c r="G6033" s="671" t="s">
        <v>12742</v>
      </c>
      <c r="H6033" s="671" t="s">
        <v>1688</v>
      </c>
      <c r="I6033" s="671" t="s">
        <v>11885</v>
      </c>
      <c r="J6033" s="890" t="s">
        <v>802</v>
      </c>
      <c r="K6033" s="894" t="s">
        <v>12743</v>
      </c>
      <c r="L6033" s="763">
        <v>12</v>
      </c>
      <c r="M6033" s="893">
        <v>36000</v>
      </c>
      <c r="N6033" s="891" t="s">
        <v>389</v>
      </c>
      <c r="O6033" s="763">
        <v>0</v>
      </c>
      <c r="P6033" s="723">
        <v>0</v>
      </c>
      <c r="Q6033" s="669"/>
    </row>
    <row r="6034" spans="1:17" s="770" customFormat="1" ht="36">
      <c r="A6034" s="733" t="s">
        <v>18654</v>
      </c>
      <c r="B6034" s="693" t="s">
        <v>7484</v>
      </c>
      <c r="C6034" s="667" t="s">
        <v>73</v>
      </c>
      <c r="D6034" s="670" t="s">
        <v>12744</v>
      </c>
      <c r="E6034" s="744">
        <v>8000</v>
      </c>
      <c r="F6034" s="668" t="s">
        <v>12745</v>
      </c>
      <c r="G6034" s="671" t="s">
        <v>12746</v>
      </c>
      <c r="H6034" s="671" t="s">
        <v>1688</v>
      </c>
      <c r="I6034" s="671" t="s">
        <v>771</v>
      </c>
      <c r="J6034" s="890" t="s">
        <v>6567</v>
      </c>
      <c r="K6034" s="894" t="s">
        <v>12747</v>
      </c>
      <c r="L6034" s="763">
        <v>5</v>
      </c>
      <c r="M6034" s="893">
        <v>41917.67</v>
      </c>
      <c r="N6034" s="891" t="s">
        <v>389</v>
      </c>
      <c r="O6034" s="763">
        <v>0</v>
      </c>
      <c r="P6034" s="723">
        <v>0</v>
      </c>
      <c r="Q6034" s="669"/>
    </row>
    <row r="6035" spans="1:17" s="770" customFormat="1" ht="24">
      <c r="A6035" s="733" t="s">
        <v>18654</v>
      </c>
      <c r="B6035" s="693" t="s">
        <v>7484</v>
      </c>
      <c r="C6035" s="667" t="s">
        <v>73</v>
      </c>
      <c r="D6035" s="693" t="s">
        <v>12748</v>
      </c>
      <c r="E6035" s="744">
        <v>3500</v>
      </c>
      <c r="F6035" s="672" t="s">
        <v>12749</v>
      </c>
      <c r="G6035" s="671" t="s">
        <v>12750</v>
      </c>
      <c r="H6035" s="671" t="s">
        <v>1688</v>
      </c>
      <c r="I6035" s="671" t="s">
        <v>11885</v>
      </c>
      <c r="J6035" s="890" t="s">
        <v>802</v>
      </c>
      <c r="K6035" s="894" t="s">
        <v>12751</v>
      </c>
      <c r="L6035" s="763">
        <v>12</v>
      </c>
      <c r="M6035" s="893">
        <v>40083.33</v>
      </c>
      <c r="N6035" s="891" t="s">
        <v>12751</v>
      </c>
      <c r="O6035" s="763">
        <v>6</v>
      </c>
      <c r="P6035" s="723">
        <v>21000</v>
      </c>
      <c r="Q6035" s="669"/>
    </row>
    <row r="6036" spans="1:17" s="770" customFormat="1" ht="60">
      <c r="A6036" s="733" t="s">
        <v>18654</v>
      </c>
      <c r="B6036" s="693" t="s">
        <v>7484</v>
      </c>
      <c r="C6036" s="667" t="s">
        <v>73</v>
      </c>
      <c r="D6036" s="693" t="s">
        <v>12752</v>
      </c>
      <c r="E6036" s="744">
        <v>3800</v>
      </c>
      <c r="F6036" s="672" t="s">
        <v>12753</v>
      </c>
      <c r="G6036" s="671" t="s">
        <v>12754</v>
      </c>
      <c r="H6036" s="671" t="s">
        <v>4682</v>
      </c>
      <c r="I6036" s="671" t="s">
        <v>11890</v>
      </c>
      <c r="J6036" s="890" t="s">
        <v>4118</v>
      </c>
      <c r="K6036" s="894" t="s">
        <v>12755</v>
      </c>
      <c r="L6036" s="763">
        <v>12</v>
      </c>
      <c r="M6036" s="893">
        <v>45600</v>
      </c>
      <c r="N6036" s="891" t="s">
        <v>12755</v>
      </c>
      <c r="O6036" s="763">
        <v>6</v>
      </c>
      <c r="P6036" s="723">
        <v>22800</v>
      </c>
      <c r="Q6036" s="669"/>
    </row>
    <row r="6037" spans="1:17" s="770" customFormat="1" ht="24">
      <c r="A6037" s="733" t="s">
        <v>18654</v>
      </c>
      <c r="B6037" s="693" t="s">
        <v>7484</v>
      </c>
      <c r="C6037" s="667" t="s">
        <v>73</v>
      </c>
      <c r="D6037" s="693" t="s">
        <v>11954</v>
      </c>
      <c r="E6037" s="744">
        <v>3000</v>
      </c>
      <c r="F6037" s="672" t="s">
        <v>12756</v>
      </c>
      <c r="G6037" s="671" t="s">
        <v>12757</v>
      </c>
      <c r="H6037" s="671" t="s">
        <v>1688</v>
      </c>
      <c r="I6037" s="671" t="s">
        <v>11885</v>
      </c>
      <c r="J6037" s="890" t="s">
        <v>802</v>
      </c>
      <c r="K6037" s="894" t="s">
        <v>12758</v>
      </c>
      <c r="L6037" s="763">
        <v>12</v>
      </c>
      <c r="M6037" s="893">
        <v>36000</v>
      </c>
      <c r="N6037" s="891" t="s">
        <v>12758</v>
      </c>
      <c r="O6037" s="763">
        <v>6</v>
      </c>
      <c r="P6037" s="723">
        <v>18000</v>
      </c>
      <c r="Q6037" s="669"/>
    </row>
    <row r="6038" spans="1:17" s="770" customFormat="1" ht="60">
      <c r="A6038" s="733" t="s">
        <v>18654</v>
      </c>
      <c r="B6038" s="693" t="s">
        <v>7484</v>
      </c>
      <c r="C6038" s="667" t="s">
        <v>73</v>
      </c>
      <c r="D6038" s="693" t="s">
        <v>11930</v>
      </c>
      <c r="E6038" s="744">
        <v>1700</v>
      </c>
      <c r="F6038" s="672" t="s">
        <v>12759</v>
      </c>
      <c r="G6038" s="671" t="s">
        <v>12760</v>
      </c>
      <c r="H6038" s="671" t="s">
        <v>2318</v>
      </c>
      <c r="I6038" s="671" t="s">
        <v>11890</v>
      </c>
      <c r="J6038" s="890" t="s">
        <v>4118</v>
      </c>
      <c r="K6038" s="894" t="s">
        <v>12761</v>
      </c>
      <c r="L6038" s="763">
        <v>12</v>
      </c>
      <c r="M6038" s="893">
        <v>20400</v>
      </c>
      <c r="N6038" s="891" t="s">
        <v>12761</v>
      </c>
      <c r="O6038" s="763">
        <v>6</v>
      </c>
      <c r="P6038" s="723">
        <v>10200</v>
      </c>
      <c r="Q6038" s="669"/>
    </row>
    <row r="6039" spans="1:17" s="770" customFormat="1" ht="30.75" customHeight="1">
      <c r="A6039" s="733" t="s">
        <v>18654</v>
      </c>
      <c r="B6039" s="693" t="s">
        <v>7484</v>
      </c>
      <c r="C6039" s="667" t="s">
        <v>73</v>
      </c>
      <c r="D6039" s="670" t="s">
        <v>11978</v>
      </c>
      <c r="E6039" s="744">
        <v>4000</v>
      </c>
      <c r="F6039" s="668" t="s">
        <v>12762</v>
      </c>
      <c r="G6039" s="671" t="s">
        <v>12763</v>
      </c>
      <c r="H6039" s="670" t="s">
        <v>1688</v>
      </c>
      <c r="I6039" s="670" t="s">
        <v>771</v>
      </c>
      <c r="J6039" s="890" t="s">
        <v>6567</v>
      </c>
      <c r="K6039" s="894" t="s">
        <v>12764</v>
      </c>
      <c r="L6039" s="763">
        <v>4</v>
      </c>
      <c r="M6039" s="893">
        <v>16500</v>
      </c>
      <c r="N6039" s="891" t="s">
        <v>389</v>
      </c>
      <c r="O6039" s="763">
        <v>0</v>
      </c>
      <c r="P6039" s="723">
        <v>0</v>
      </c>
      <c r="Q6039" s="669"/>
    </row>
    <row r="6040" spans="1:17" s="770" customFormat="1" ht="30.75" customHeight="1">
      <c r="A6040" s="733" t="s">
        <v>18654</v>
      </c>
      <c r="B6040" s="693" t="s">
        <v>7484</v>
      </c>
      <c r="C6040" s="667" t="s">
        <v>73</v>
      </c>
      <c r="D6040" s="670" t="s">
        <v>12765</v>
      </c>
      <c r="E6040" s="744">
        <v>5000</v>
      </c>
      <c r="F6040" s="668" t="s">
        <v>12766</v>
      </c>
      <c r="G6040" s="671" t="s">
        <v>12767</v>
      </c>
      <c r="H6040" s="671" t="s">
        <v>824</v>
      </c>
      <c r="I6040" s="671" t="s">
        <v>771</v>
      </c>
      <c r="J6040" s="890" t="s">
        <v>6567</v>
      </c>
      <c r="K6040" s="894" t="s">
        <v>12768</v>
      </c>
      <c r="L6040" s="763">
        <v>12</v>
      </c>
      <c r="M6040" s="893">
        <v>29500</v>
      </c>
      <c r="N6040" s="891" t="s">
        <v>389</v>
      </c>
      <c r="O6040" s="763">
        <v>0</v>
      </c>
      <c r="P6040" s="723">
        <v>0</v>
      </c>
      <c r="Q6040" s="669"/>
    </row>
    <row r="6041" spans="1:17" s="770" customFormat="1" ht="30.75" customHeight="1">
      <c r="A6041" s="733" t="s">
        <v>18654</v>
      </c>
      <c r="B6041" s="693" t="s">
        <v>7484</v>
      </c>
      <c r="C6041" s="667" t="s">
        <v>73</v>
      </c>
      <c r="D6041" s="693" t="s">
        <v>12769</v>
      </c>
      <c r="E6041" s="744">
        <v>4500</v>
      </c>
      <c r="F6041" s="672" t="s">
        <v>12770</v>
      </c>
      <c r="G6041" s="671" t="s">
        <v>12771</v>
      </c>
      <c r="H6041" s="671" t="s">
        <v>1688</v>
      </c>
      <c r="I6041" s="671" t="s">
        <v>771</v>
      </c>
      <c r="J6041" s="890" t="s">
        <v>6567</v>
      </c>
      <c r="K6041" s="894" t="s">
        <v>9365</v>
      </c>
      <c r="L6041" s="763">
        <v>12</v>
      </c>
      <c r="M6041" s="893">
        <v>43500</v>
      </c>
      <c r="N6041" s="891" t="s">
        <v>9365</v>
      </c>
      <c r="O6041" s="763">
        <v>6</v>
      </c>
      <c r="P6041" s="723">
        <v>27000</v>
      </c>
      <c r="Q6041" s="669"/>
    </row>
    <row r="6042" spans="1:17" s="770" customFormat="1" ht="30.75" customHeight="1">
      <c r="A6042" s="733" t="s">
        <v>18654</v>
      </c>
      <c r="B6042" s="693" t="s">
        <v>7484</v>
      </c>
      <c r="C6042" s="667" t="s">
        <v>73</v>
      </c>
      <c r="D6042" s="670" t="s">
        <v>12772</v>
      </c>
      <c r="E6042" s="744">
        <v>9000</v>
      </c>
      <c r="F6042" s="668" t="s">
        <v>12773</v>
      </c>
      <c r="G6042" s="671" t="s">
        <v>12774</v>
      </c>
      <c r="H6042" s="670" t="s">
        <v>1688</v>
      </c>
      <c r="I6042" s="670" t="s">
        <v>771</v>
      </c>
      <c r="J6042" s="890" t="s">
        <v>6567</v>
      </c>
      <c r="K6042" s="894" t="s">
        <v>12775</v>
      </c>
      <c r="L6042" s="763">
        <v>12</v>
      </c>
      <c r="M6042" s="893">
        <v>52200</v>
      </c>
      <c r="N6042" s="891" t="s">
        <v>389</v>
      </c>
      <c r="O6042" s="763">
        <v>0</v>
      </c>
      <c r="P6042" s="723">
        <v>0</v>
      </c>
      <c r="Q6042" s="669"/>
    </row>
    <row r="6043" spans="1:17" s="770" customFormat="1" ht="30.75" customHeight="1">
      <c r="A6043" s="733" t="s">
        <v>18654</v>
      </c>
      <c r="B6043" s="693" t="s">
        <v>7484</v>
      </c>
      <c r="C6043" s="667" t="s">
        <v>73</v>
      </c>
      <c r="D6043" s="693" t="s">
        <v>12776</v>
      </c>
      <c r="E6043" s="744">
        <v>8000</v>
      </c>
      <c r="F6043" s="672" t="s">
        <v>7633</v>
      </c>
      <c r="G6043" s="671" t="s">
        <v>12777</v>
      </c>
      <c r="H6043" s="671" t="s">
        <v>956</v>
      </c>
      <c r="I6043" s="671" t="s">
        <v>771</v>
      </c>
      <c r="J6043" s="890" t="s">
        <v>6567</v>
      </c>
      <c r="K6043" s="894" t="s">
        <v>12778</v>
      </c>
      <c r="L6043" s="763">
        <v>4</v>
      </c>
      <c r="M6043" s="893">
        <v>72000</v>
      </c>
      <c r="N6043" s="891" t="s">
        <v>389</v>
      </c>
      <c r="O6043" s="763">
        <v>0</v>
      </c>
      <c r="P6043" s="723">
        <v>0</v>
      </c>
      <c r="Q6043" s="669"/>
    </row>
    <row r="6044" spans="1:17" s="770" customFormat="1" ht="30.75" customHeight="1">
      <c r="A6044" s="733" t="s">
        <v>18654</v>
      </c>
      <c r="B6044" s="693" t="s">
        <v>7484</v>
      </c>
      <c r="C6044" s="667" t="s">
        <v>73</v>
      </c>
      <c r="D6044" s="670" t="s">
        <v>12779</v>
      </c>
      <c r="E6044" s="744">
        <v>4500</v>
      </c>
      <c r="F6044" s="672" t="s">
        <v>12780</v>
      </c>
      <c r="G6044" s="670" t="s">
        <v>12781</v>
      </c>
      <c r="H6044" s="758" t="s">
        <v>1688</v>
      </c>
      <c r="I6044" s="671" t="s">
        <v>771</v>
      </c>
      <c r="J6044" s="890" t="s">
        <v>6567</v>
      </c>
      <c r="K6044" s="894" t="s">
        <v>389</v>
      </c>
      <c r="L6044" s="763">
        <v>0</v>
      </c>
      <c r="M6044" s="893">
        <v>0</v>
      </c>
      <c r="N6044" s="891" t="s">
        <v>12782</v>
      </c>
      <c r="O6044" s="763">
        <v>5</v>
      </c>
      <c r="P6044" s="723">
        <v>22050</v>
      </c>
      <c r="Q6044" s="669"/>
    </row>
    <row r="6045" spans="1:17" s="770" customFormat="1" ht="30.75" customHeight="1">
      <c r="A6045" s="733" t="s">
        <v>18654</v>
      </c>
      <c r="B6045" s="693" t="s">
        <v>7484</v>
      </c>
      <c r="C6045" s="667" t="s">
        <v>73</v>
      </c>
      <c r="D6045" s="693" t="s">
        <v>12783</v>
      </c>
      <c r="E6045" s="744">
        <v>4000</v>
      </c>
      <c r="F6045" s="672" t="s">
        <v>12784</v>
      </c>
      <c r="G6045" s="671" t="s">
        <v>12785</v>
      </c>
      <c r="H6045" s="671" t="s">
        <v>1688</v>
      </c>
      <c r="I6045" s="671" t="s">
        <v>11885</v>
      </c>
      <c r="J6045" s="890" t="s">
        <v>802</v>
      </c>
      <c r="K6045" s="894" t="s">
        <v>12786</v>
      </c>
      <c r="L6045" s="763">
        <v>3</v>
      </c>
      <c r="M6045" s="893">
        <v>11600</v>
      </c>
      <c r="N6045" s="891" t="s">
        <v>12786</v>
      </c>
      <c r="O6045" s="763">
        <v>6</v>
      </c>
      <c r="P6045" s="723">
        <v>24000</v>
      </c>
      <c r="Q6045" s="669"/>
    </row>
    <row r="6046" spans="1:17" s="770" customFormat="1" ht="60">
      <c r="A6046" s="733" t="s">
        <v>18654</v>
      </c>
      <c r="B6046" s="693" t="s">
        <v>7484</v>
      </c>
      <c r="C6046" s="667" t="s">
        <v>73</v>
      </c>
      <c r="D6046" s="693" t="s">
        <v>12787</v>
      </c>
      <c r="E6046" s="744">
        <v>2500</v>
      </c>
      <c r="F6046" s="672" t="s">
        <v>12788</v>
      </c>
      <c r="G6046" s="671" t="s">
        <v>12789</v>
      </c>
      <c r="H6046" s="671" t="s">
        <v>3913</v>
      </c>
      <c r="I6046" s="671" t="s">
        <v>11890</v>
      </c>
      <c r="J6046" s="890" t="s">
        <v>4118</v>
      </c>
      <c r="K6046" s="894" t="s">
        <v>9298</v>
      </c>
      <c r="L6046" s="763">
        <v>12</v>
      </c>
      <c r="M6046" s="893">
        <v>20166.669999999998</v>
      </c>
      <c r="N6046" s="891" t="s">
        <v>9298</v>
      </c>
      <c r="O6046" s="763">
        <v>6</v>
      </c>
      <c r="P6046" s="723">
        <v>15000</v>
      </c>
      <c r="Q6046" s="669"/>
    </row>
    <row r="6047" spans="1:17" s="770" customFormat="1" ht="24">
      <c r="A6047" s="733" t="s">
        <v>18654</v>
      </c>
      <c r="B6047" s="693" t="s">
        <v>7484</v>
      </c>
      <c r="C6047" s="667" t="s">
        <v>73</v>
      </c>
      <c r="D6047" s="693" t="s">
        <v>11954</v>
      </c>
      <c r="E6047" s="744">
        <v>3000</v>
      </c>
      <c r="F6047" s="672" t="s">
        <v>12790</v>
      </c>
      <c r="G6047" s="671" t="s">
        <v>12791</v>
      </c>
      <c r="H6047" s="671" t="s">
        <v>1688</v>
      </c>
      <c r="I6047" s="671" t="s">
        <v>11885</v>
      </c>
      <c r="J6047" s="890" t="s">
        <v>802</v>
      </c>
      <c r="K6047" s="894" t="s">
        <v>12792</v>
      </c>
      <c r="L6047" s="763">
        <v>12</v>
      </c>
      <c r="M6047" s="893">
        <v>36000</v>
      </c>
      <c r="N6047" s="891" t="s">
        <v>12792</v>
      </c>
      <c r="O6047" s="763">
        <v>6</v>
      </c>
      <c r="P6047" s="723">
        <v>18000</v>
      </c>
      <c r="Q6047" s="669"/>
    </row>
    <row r="6048" spans="1:17" s="770" customFormat="1" ht="24">
      <c r="A6048" s="733" t="s">
        <v>18654</v>
      </c>
      <c r="B6048" s="693" t="s">
        <v>7484</v>
      </c>
      <c r="C6048" s="667" t="s">
        <v>73</v>
      </c>
      <c r="D6048" s="693" t="s">
        <v>12793</v>
      </c>
      <c r="E6048" s="744">
        <v>5000</v>
      </c>
      <c r="F6048" s="672" t="s">
        <v>12794</v>
      </c>
      <c r="G6048" s="671" t="s">
        <v>12795</v>
      </c>
      <c r="H6048" s="671" t="s">
        <v>1688</v>
      </c>
      <c r="I6048" s="671" t="s">
        <v>11885</v>
      </c>
      <c r="J6048" s="890" t="s">
        <v>802</v>
      </c>
      <c r="K6048" s="894" t="s">
        <v>12796</v>
      </c>
      <c r="L6048" s="763">
        <v>12</v>
      </c>
      <c r="M6048" s="893">
        <v>32333.33</v>
      </c>
      <c r="N6048" s="891" t="s">
        <v>12796</v>
      </c>
      <c r="O6048" s="763">
        <v>6</v>
      </c>
      <c r="P6048" s="723">
        <v>30122.29</v>
      </c>
      <c r="Q6048" s="669"/>
    </row>
    <row r="6049" spans="1:17" s="770" customFormat="1" ht="24">
      <c r="A6049" s="733" t="s">
        <v>18654</v>
      </c>
      <c r="B6049" s="693" t="s">
        <v>7484</v>
      </c>
      <c r="C6049" s="667" t="s">
        <v>73</v>
      </c>
      <c r="D6049" s="670" t="s">
        <v>11978</v>
      </c>
      <c r="E6049" s="744">
        <v>2900</v>
      </c>
      <c r="F6049" s="668" t="s">
        <v>12797</v>
      </c>
      <c r="G6049" s="671" t="s">
        <v>12798</v>
      </c>
      <c r="H6049" s="670" t="s">
        <v>1688</v>
      </c>
      <c r="I6049" s="670" t="s">
        <v>771</v>
      </c>
      <c r="J6049" s="890" t="s">
        <v>6567</v>
      </c>
      <c r="K6049" s="894" t="s">
        <v>12799</v>
      </c>
      <c r="L6049" s="763">
        <v>4</v>
      </c>
      <c r="M6049" s="893">
        <v>11866.67</v>
      </c>
      <c r="N6049" s="891" t="s">
        <v>389</v>
      </c>
      <c r="O6049" s="763">
        <v>0</v>
      </c>
      <c r="P6049" s="723">
        <v>0</v>
      </c>
      <c r="Q6049" s="669"/>
    </row>
    <row r="6050" spans="1:17" s="770" customFormat="1" ht="60">
      <c r="A6050" s="733" t="s">
        <v>18654</v>
      </c>
      <c r="B6050" s="693" t="s">
        <v>7484</v>
      </c>
      <c r="C6050" s="667" t="s">
        <v>73</v>
      </c>
      <c r="D6050" s="693" t="s">
        <v>12800</v>
      </c>
      <c r="E6050" s="744">
        <v>1800</v>
      </c>
      <c r="F6050" s="672" t="s">
        <v>12801</v>
      </c>
      <c r="G6050" s="671" t="s">
        <v>12802</v>
      </c>
      <c r="H6050" s="671" t="s">
        <v>3913</v>
      </c>
      <c r="I6050" s="671" t="s">
        <v>11890</v>
      </c>
      <c r="J6050" s="890" t="s">
        <v>4118</v>
      </c>
      <c r="K6050" s="894" t="s">
        <v>12803</v>
      </c>
      <c r="L6050" s="763">
        <v>12</v>
      </c>
      <c r="M6050" s="893">
        <v>21600</v>
      </c>
      <c r="N6050" s="891" t="s">
        <v>12803</v>
      </c>
      <c r="O6050" s="763">
        <v>6</v>
      </c>
      <c r="P6050" s="723">
        <v>10800</v>
      </c>
      <c r="Q6050" s="669"/>
    </row>
    <row r="6051" spans="1:17" s="770" customFormat="1" ht="27.75" customHeight="1">
      <c r="A6051" s="733" t="s">
        <v>18654</v>
      </c>
      <c r="B6051" s="693" t="s">
        <v>7484</v>
      </c>
      <c r="C6051" s="667" t="s">
        <v>73</v>
      </c>
      <c r="D6051" s="693" t="s">
        <v>12769</v>
      </c>
      <c r="E6051" s="744">
        <v>3250</v>
      </c>
      <c r="F6051" s="672" t="s">
        <v>12804</v>
      </c>
      <c r="G6051" s="671" t="s">
        <v>12805</v>
      </c>
      <c r="H6051" s="671" t="s">
        <v>1119</v>
      </c>
      <c r="I6051" s="671" t="s">
        <v>11946</v>
      </c>
      <c r="J6051" s="890" t="s">
        <v>11900</v>
      </c>
      <c r="K6051" s="894" t="s">
        <v>389</v>
      </c>
      <c r="L6051" s="763">
        <v>12</v>
      </c>
      <c r="M6051" s="893">
        <v>39000</v>
      </c>
      <c r="N6051" s="891" t="s">
        <v>12806</v>
      </c>
      <c r="O6051" s="763">
        <v>6</v>
      </c>
      <c r="P6051" s="723">
        <v>19500</v>
      </c>
      <c r="Q6051" s="669"/>
    </row>
    <row r="6052" spans="1:17" s="770" customFormat="1" ht="27.75" customHeight="1">
      <c r="A6052" s="733" t="s">
        <v>18654</v>
      </c>
      <c r="B6052" s="693" t="s">
        <v>7484</v>
      </c>
      <c r="C6052" s="667" t="s">
        <v>73</v>
      </c>
      <c r="D6052" s="693" t="s">
        <v>12807</v>
      </c>
      <c r="E6052" s="744">
        <v>2800</v>
      </c>
      <c r="F6052" s="672" t="s">
        <v>12808</v>
      </c>
      <c r="G6052" s="671" t="s">
        <v>12809</v>
      </c>
      <c r="H6052" s="671" t="s">
        <v>8957</v>
      </c>
      <c r="I6052" s="671" t="s">
        <v>11885</v>
      </c>
      <c r="J6052" s="890" t="s">
        <v>802</v>
      </c>
      <c r="K6052" s="894" t="s">
        <v>12810</v>
      </c>
      <c r="L6052" s="763">
        <v>12</v>
      </c>
      <c r="M6052" s="893">
        <v>33693.33</v>
      </c>
      <c r="N6052" s="891" t="s">
        <v>12810</v>
      </c>
      <c r="O6052" s="763">
        <v>6</v>
      </c>
      <c r="P6052" s="723">
        <v>16800</v>
      </c>
      <c r="Q6052" s="669"/>
    </row>
    <row r="6053" spans="1:17" s="770" customFormat="1" ht="27.75" customHeight="1">
      <c r="A6053" s="733" t="s">
        <v>18654</v>
      </c>
      <c r="B6053" s="693" t="s">
        <v>7484</v>
      </c>
      <c r="C6053" s="667" t="s">
        <v>73</v>
      </c>
      <c r="D6053" s="693" t="s">
        <v>12687</v>
      </c>
      <c r="E6053" s="744">
        <v>1500</v>
      </c>
      <c r="F6053" s="672" t="s">
        <v>12811</v>
      </c>
      <c r="G6053" s="671" t="s">
        <v>12812</v>
      </c>
      <c r="H6053" s="671" t="s">
        <v>2002</v>
      </c>
      <c r="I6053" s="671" t="s">
        <v>7475</v>
      </c>
      <c r="J6053" s="890" t="s">
        <v>11900</v>
      </c>
      <c r="K6053" s="894" t="s">
        <v>12813</v>
      </c>
      <c r="L6053" s="763">
        <v>12</v>
      </c>
      <c r="M6053" s="893">
        <v>18000</v>
      </c>
      <c r="N6053" s="891" t="s">
        <v>12813</v>
      </c>
      <c r="O6053" s="763">
        <v>6</v>
      </c>
      <c r="P6053" s="723">
        <v>9000</v>
      </c>
      <c r="Q6053" s="669"/>
    </row>
    <row r="6054" spans="1:17" s="770" customFormat="1" ht="27.75" customHeight="1">
      <c r="A6054" s="733" t="s">
        <v>18654</v>
      </c>
      <c r="B6054" s="693" t="s">
        <v>7484</v>
      </c>
      <c r="C6054" s="667" t="s">
        <v>73</v>
      </c>
      <c r="D6054" s="693" t="s">
        <v>12185</v>
      </c>
      <c r="E6054" s="744">
        <v>3000</v>
      </c>
      <c r="F6054" s="672" t="s">
        <v>12814</v>
      </c>
      <c r="G6054" s="671" t="s">
        <v>12815</v>
      </c>
      <c r="H6054" s="671" t="s">
        <v>1688</v>
      </c>
      <c r="I6054" s="671" t="s">
        <v>771</v>
      </c>
      <c r="J6054" s="890" t="s">
        <v>6567</v>
      </c>
      <c r="K6054" s="894" t="s">
        <v>12816</v>
      </c>
      <c r="L6054" s="763">
        <v>12</v>
      </c>
      <c r="M6054" s="893">
        <v>35000</v>
      </c>
      <c r="N6054" s="891" t="s">
        <v>12816</v>
      </c>
      <c r="O6054" s="763">
        <v>6</v>
      </c>
      <c r="P6054" s="723">
        <v>18000</v>
      </c>
      <c r="Q6054" s="669"/>
    </row>
    <row r="6055" spans="1:17" s="770" customFormat="1" ht="27.75" customHeight="1">
      <c r="A6055" s="733" t="s">
        <v>18654</v>
      </c>
      <c r="B6055" s="693" t="s">
        <v>7484</v>
      </c>
      <c r="C6055" s="667" t="s">
        <v>73</v>
      </c>
      <c r="D6055" s="670" t="s">
        <v>11978</v>
      </c>
      <c r="E6055" s="744">
        <v>3000</v>
      </c>
      <c r="F6055" s="668" t="s">
        <v>12817</v>
      </c>
      <c r="G6055" s="671" t="s">
        <v>12818</v>
      </c>
      <c r="H6055" s="670" t="s">
        <v>1688</v>
      </c>
      <c r="I6055" s="670" t="s">
        <v>771</v>
      </c>
      <c r="J6055" s="890" t="s">
        <v>6567</v>
      </c>
      <c r="K6055" s="894" t="s">
        <v>12819</v>
      </c>
      <c r="L6055" s="763">
        <v>2</v>
      </c>
      <c r="M6055" s="893">
        <v>6400</v>
      </c>
      <c r="N6055" s="891" t="s">
        <v>389</v>
      </c>
      <c r="O6055" s="763">
        <v>0</v>
      </c>
      <c r="P6055" s="723">
        <v>0</v>
      </c>
      <c r="Q6055" s="669"/>
    </row>
    <row r="6056" spans="1:17" s="770" customFormat="1" ht="27.75" customHeight="1">
      <c r="A6056" s="733" t="s">
        <v>18654</v>
      </c>
      <c r="B6056" s="693" t="s">
        <v>7484</v>
      </c>
      <c r="C6056" s="667" t="s">
        <v>73</v>
      </c>
      <c r="D6056" s="693" t="s">
        <v>12820</v>
      </c>
      <c r="E6056" s="744">
        <v>7000</v>
      </c>
      <c r="F6056" s="672" t="s">
        <v>12821</v>
      </c>
      <c r="G6056" s="671" t="s">
        <v>12822</v>
      </c>
      <c r="H6056" s="671" t="s">
        <v>3011</v>
      </c>
      <c r="I6056" s="671" t="s">
        <v>11946</v>
      </c>
      <c r="J6056" s="890" t="s">
        <v>11900</v>
      </c>
      <c r="K6056" s="894" t="s">
        <v>10063</v>
      </c>
      <c r="L6056" s="763">
        <v>12</v>
      </c>
      <c r="M6056" s="893">
        <v>84000</v>
      </c>
      <c r="N6056" s="891" t="s">
        <v>10063</v>
      </c>
      <c r="O6056" s="763">
        <v>6</v>
      </c>
      <c r="P6056" s="723">
        <v>37854.909999999996</v>
      </c>
      <c r="Q6056" s="669"/>
    </row>
    <row r="6057" spans="1:17" s="770" customFormat="1" ht="27.75" customHeight="1">
      <c r="A6057" s="733" t="s">
        <v>18654</v>
      </c>
      <c r="B6057" s="693" t="s">
        <v>7484</v>
      </c>
      <c r="C6057" s="667" t="s">
        <v>73</v>
      </c>
      <c r="D6057" s="693" t="s">
        <v>12716</v>
      </c>
      <c r="E6057" s="744">
        <v>3000</v>
      </c>
      <c r="F6057" s="672" t="s">
        <v>12823</v>
      </c>
      <c r="G6057" s="671" t="s">
        <v>12824</v>
      </c>
      <c r="H6057" s="671" t="s">
        <v>1688</v>
      </c>
      <c r="I6057" s="671" t="s">
        <v>771</v>
      </c>
      <c r="J6057" s="890" t="s">
        <v>6567</v>
      </c>
      <c r="K6057" s="894" t="s">
        <v>12825</v>
      </c>
      <c r="L6057" s="763">
        <v>12</v>
      </c>
      <c r="M6057" s="893">
        <v>38933.33</v>
      </c>
      <c r="N6057" s="891" t="s">
        <v>12825</v>
      </c>
      <c r="O6057" s="763">
        <v>6</v>
      </c>
      <c r="P6057" s="723">
        <v>21144</v>
      </c>
      <c r="Q6057" s="669"/>
    </row>
    <row r="6058" spans="1:17" s="770" customFormat="1" ht="27.75" customHeight="1">
      <c r="A6058" s="733" t="s">
        <v>18654</v>
      </c>
      <c r="B6058" s="693" t="s">
        <v>7484</v>
      </c>
      <c r="C6058" s="667" t="s">
        <v>73</v>
      </c>
      <c r="D6058" s="693" t="s">
        <v>12826</v>
      </c>
      <c r="E6058" s="744">
        <v>13000</v>
      </c>
      <c r="F6058" s="672" t="s">
        <v>12827</v>
      </c>
      <c r="G6058" s="671" t="s">
        <v>12828</v>
      </c>
      <c r="H6058" s="671" t="s">
        <v>1119</v>
      </c>
      <c r="I6058" s="671" t="s">
        <v>11946</v>
      </c>
      <c r="J6058" s="890" t="s">
        <v>11900</v>
      </c>
      <c r="K6058" s="894" t="s">
        <v>389</v>
      </c>
      <c r="L6058" s="763">
        <v>12</v>
      </c>
      <c r="M6058" s="893">
        <v>128700</v>
      </c>
      <c r="N6058" s="891" t="s">
        <v>12829</v>
      </c>
      <c r="O6058" s="763">
        <v>6</v>
      </c>
      <c r="P6058" s="723">
        <v>78000</v>
      </c>
      <c r="Q6058" s="669"/>
    </row>
    <row r="6059" spans="1:17" s="770" customFormat="1" ht="24">
      <c r="A6059" s="733" t="s">
        <v>18654</v>
      </c>
      <c r="B6059" s="693" t="s">
        <v>7484</v>
      </c>
      <c r="C6059" s="667" t="s">
        <v>73</v>
      </c>
      <c r="D6059" s="693" t="s">
        <v>12830</v>
      </c>
      <c r="E6059" s="744">
        <v>2500</v>
      </c>
      <c r="F6059" s="672" t="s">
        <v>12831</v>
      </c>
      <c r="G6059" s="671" t="s">
        <v>12832</v>
      </c>
      <c r="H6059" s="671" t="s">
        <v>1688</v>
      </c>
      <c r="I6059" s="671" t="s">
        <v>11885</v>
      </c>
      <c r="J6059" s="890" t="s">
        <v>802</v>
      </c>
      <c r="K6059" s="894" t="s">
        <v>12833</v>
      </c>
      <c r="L6059" s="763">
        <v>12</v>
      </c>
      <c r="M6059" s="893">
        <v>30000</v>
      </c>
      <c r="N6059" s="891" t="s">
        <v>12833</v>
      </c>
      <c r="O6059" s="763">
        <v>6</v>
      </c>
      <c r="P6059" s="723">
        <v>15000</v>
      </c>
      <c r="Q6059" s="669"/>
    </row>
    <row r="6060" spans="1:17" s="770" customFormat="1" ht="24">
      <c r="A6060" s="733" t="s">
        <v>18654</v>
      </c>
      <c r="B6060" s="693" t="s">
        <v>7484</v>
      </c>
      <c r="C6060" s="667" t="s">
        <v>73</v>
      </c>
      <c r="D6060" s="693" t="s">
        <v>11954</v>
      </c>
      <c r="E6060" s="744">
        <v>3000</v>
      </c>
      <c r="F6060" s="672" t="s">
        <v>12834</v>
      </c>
      <c r="G6060" s="671" t="s">
        <v>12835</v>
      </c>
      <c r="H6060" s="671" t="s">
        <v>1688</v>
      </c>
      <c r="I6060" s="671" t="s">
        <v>771</v>
      </c>
      <c r="J6060" s="890" t="s">
        <v>6567</v>
      </c>
      <c r="K6060" s="894" t="s">
        <v>12836</v>
      </c>
      <c r="L6060" s="763">
        <v>2</v>
      </c>
      <c r="M6060" s="893">
        <v>23902.16</v>
      </c>
      <c r="N6060" s="891" t="s">
        <v>389</v>
      </c>
      <c r="O6060" s="763">
        <v>0</v>
      </c>
      <c r="P6060" s="723">
        <v>0</v>
      </c>
      <c r="Q6060" s="669"/>
    </row>
    <row r="6061" spans="1:17" s="770" customFormat="1" ht="36">
      <c r="A6061" s="733" t="s">
        <v>18654</v>
      </c>
      <c r="B6061" s="693" t="s">
        <v>7484</v>
      </c>
      <c r="C6061" s="667" t="s">
        <v>73</v>
      </c>
      <c r="D6061" s="693" t="s">
        <v>12837</v>
      </c>
      <c r="E6061" s="744">
        <v>10000</v>
      </c>
      <c r="F6061" s="672" t="s">
        <v>12838</v>
      </c>
      <c r="G6061" s="671" t="s">
        <v>12839</v>
      </c>
      <c r="H6061" s="671" t="s">
        <v>11921</v>
      </c>
      <c r="I6061" s="671" t="s">
        <v>771</v>
      </c>
      <c r="J6061" s="890" t="s">
        <v>6567</v>
      </c>
      <c r="K6061" s="894" t="s">
        <v>12840</v>
      </c>
      <c r="L6061" s="763">
        <v>12</v>
      </c>
      <c r="M6061" s="893">
        <v>120000</v>
      </c>
      <c r="N6061" s="891" t="s">
        <v>12840</v>
      </c>
      <c r="O6061" s="763">
        <v>6</v>
      </c>
      <c r="P6061" s="723">
        <v>60000</v>
      </c>
      <c r="Q6061" s="669"/>
    </row>
    <row r="6062" spans="1:17" s="770" customFormat="1" ht="24">
      <c r="A6062" s="733" t="s">
        <v>18654</v>
      </c>
      <c r="B6062" s="693" t="s">
        <v>7484</v>
      </c>
      <c r="C6062" s="667" t="s">
        <v>73</v>
      </c>
      <c r="D6062" s="693" t="s">
        <v>12841</v>
      </c>
      <c r="E6062" s="744">
        <v>12000</v>
      </c>
      <c r="F6062" s="672" t="s">
        <v>12842</v>
      </c>
      <c r="G6062" s="671" t="s">
        <v>12843</v>
      </c>
      <c r="H6062" s="671" t="s">
        <v>1119</v>
      </c>
      <c r="I6062" s="671" t="s">
        <v>11946</v>
      </c>
      <c r="J6062" s="890" t="s">
        <v>11900</v>
      </c>
      <c r="K6062" s="894" t="s">
        <v>12844</v>
      </c>
      <c r="L6062" s="763">
        <v>12</v>
      </c>
      <c r="M6062" s="893">
        <v>144000</v>
      </c>
      <c r="N6062" s="891" t="s">
        <v>12844</v>
      </c>
      <c r="O6062" s="763">
        <v>6</v>
      </c>
      <c r="P6062" s="723">
        <v>72000</v>
      </c>
      <c r="Q6062" s="669"/>
    </row>
    <row r="6063" spans="1:17" s="770" customFormat="1" ht="24">
      <c r="A6063" s="733" t="s">
        <v>18654</v>
      </c>
      <c r="B6063" s="693" t="s">
        <v>7484</v>
      </c>
      <c r="C6063" s="667" t="s">
        <v>73</v>
      </c>
      <c r="D6063" s="693" t="s">
        <v>12845</v>
      </c>
      <c r="E6063" s="744">
        <v>2000</v>
      </c>
      <c r="F6063" s="672" t="s">
        <v>12846</v>
      </c>
      <c r="G6063" s="671" t="s">
        <v>12847</v>
      </c>
      <c r="H6063" s="671" t="s">
        <v>1688</v>
      </c>
      <c r="I6063" s="671" t="s">
        <v>11885</v>
      </c>
      <c r="J6063" s="890" t="s">
        <v>802</v>
      </c>
      <c r="K6063" s="894" t="s">
        <v>12848</v>
      </c>
      <c r="L6063" s="763">
        <v>12</v>
      </c>
      <c r="M6063" s="893">
        <v>11850</v>
      </c>
      <c r="N6063" s="891" t="s">
        <v>12848</v>
      </c>
      <c r="O6063" s="763">
        <v>6</v>
      </c>
      <c r="P6063" s="723">
        <v>15000</v>
      </c>
      <c r="Q6063" s="669"/>
    </row>
    <row r="6064" spans="1:17" s="770" customFormat="1" ht="24">
      <c r="A6064" s="733" t="s">
        <v>18654</v>
      </c>
      <c r="B6064" s="693" t="s">
        <v>7484</v>
      </c>
      <c r="C6064" s="667" t="s">
        <v>73</v>
      </c>
      <c r="D6064" s="693" t="s">
        <v>12849</v>
      </c>
      <c r="E6064" s="744">
        <v>2000</v>
      </c>
      <c r="F6064" s="672" t="s">
        <v>12850</v>
      </c>
      <c r="G6064" s="671" t="s">
        <v>12851</v>
      </c>
      <c r="H6064" s="671" t="s">
        <v>1688</v>
      </c>
      <c r="I6064" s="671" t="s">
        <v>11885</v>
      </c>
      <c r="J6064" s="890" t="s">
        <v>802</v>
      </c>
      <c r="K6064" s="894" t="s">
        <v>12852</v>
      </c>
      <c r="L6064" s="763">
        <v>3</v>
      </c>
      <c r="M6064" s="893">
        <v>19055.330000000002</v>
      </c>
      <c r="N6064" s="891" t="s">
        <v>12852</v>
      </c>
      <c r="O6064" s="763">
        <v>6</v>
      </c>
      <c r="P6064" s="723">
        <v>14400</v>
      </c>
      <c r="Q6064" s="669"/>
    </row>
    <row r="6065" spans="1:17" s="770" customFormat="1" ht="60">
      <c r="A6065" s="733" t="s">
        <v>18654</v>
      </c>
      <c r="B6065" s="693" t="s">
        <v>7484</v>
      </c>
      <c r="C6065" s="667" t="s">
        <v>73</v>
      </c>
      <c r="D6065" s="693" t="s">
        <v>12853</v>
      </c>
      <c r="E6065" s="744">
        <v>2400</v>
      </c>
      <c r="F6065" s="672" t="s">
        <v>12854</v>
      </c>
      <c r="G6065" s="671" t="s">
        <v>12855</v>
      </c>
      <c r="H6065" s="671" t="s">
        <v>3913</v>
      </c>
      <c r="I6065" s="671" t="s">
        <v>11890</v>
      </c>
      <c r="J6065" s="890" t="s">
        <v>4118</v>
      </c>
      <c r="K6065" s="894" t="s">
        <v>12856</v>
      </c>
      <c r="L6065" s="763">
        <v>12</v>
      </c>
      <c r="M6065" s="893">
        <v>25017.18</v>
      </c>
      <c r="N6065" s="891" t="s">
        <v>12856</v>
      </c>
      <c r="O6065" s="763">
        <v>6</v>
      </c>
      <c r="P6065" s="723">
        <v>14400</v>
      </c>
      <c r="Q6065" s="669"/>
    </row>
    <row r="6066" spans="1:17" s="770" customFormat="1" ht="36">
      <c r="A6066" s="733" t="s">
        <v>18654</v>
      </c>
      <c r="B6066" s="693" t="s">
        <v>7484</v>
      </c>
      <c r="C6066" s="667" t="s">
        <v>73</v>
      </c>
      <c r="D6066" s="693" t="s">
        <v>12857</v>
      </c>
      <c r="E6066" s="744">
        <v>7000</v>
      </c>
      <c r="F6066" s="672" t="s">
        <v>12858</v>
      </c>
      <c r="G6066" s="671" t="s">
        <v>12859</v>
      </c>
      <c r="H6066" s="671" t="s">
        <v>1390</v>
      </c>
      <c r="I6066" s="671" t="s">
        <v>771</v>
      </c>
      <c r="J6066" s="890" t="s">
        <v>6567</v>
      </c>
      <c r="K6066" s="894" t="s">
        <v>12860</v>
      </c>
      <c r="L6066" s="763">
        <v>12</v>
      </c>
      <c r="M6066" s="893">
        <v>84000</v>
      </c>
      <c r="N6066" s="891" t="s">
        <v>12860</v>
      </c>
      <c r="O6066" s="763">
        <v>6</v>
      </c>
      <c r="P6066" s="723">
        <v>42000</v>
      </c>
      <c r="Q6066" s="669"/>
    </row>
    <row r="6067" spans="1:17" s="770" customFormat="1" ht="24">
      <c r="A6067" s="733" t="s">
        <v>18654</v>
      </c>
      <c r="B6067" s="693" t="s">
        <v>7484</v>
      </c>
      <c r="C6067" s="667" t="s">
        <v>73</v>
      </c>
      <c r="D6067" s="693" t="s">
        <v>12861</v>
      </c>
      <c r="E6067" s="744">
        <v>2000</v>
      </c>
      <c r="F6067" s="672" t="s">
        <v>12862</v>
      </c>
      <c r="G6067" s="671" t="s">
        <v>12863</v>
      </c>
      <c r="H6067" s="671" t="s">
        <v>1688</v>
      </c>
      <c r="I6067" s="671" t="s">
        <v>11885</v>
      </c>
      <c r="J6067" s="890" t="s">
        <v>802</v>
      </c>
      <c r="K6067" s="894" t="s">
        <v>12864</v>
      </c>
      <c r="L6067" s="763">
        <v>12</v>
      </c>
      <c r="M6067" s="893">
        <v>24000</v>
      </c>
      <c r="N6067" s="891" t="s">
        <v>12864</v>
      </c>
      <c r="O6067" s="763">
        <v>6</v>
      </c>
      <c r="P6067" s="723">
        <v>12133.33</v>
      </c>
      <c r="Q6067" s="669"/>
    </row>
    <row r="6068" spans="1:17" s="770" customFormat="1" ht="24">
      <c r="A6068" s="733" t="s">
        <v>18654</v>
      </c>
      <c r="B6068" s="693" t="s">
        <v>7484</v>
      </c>
      <c r="C6068" s="667" t="s">
        <v>73</v>
      </c>
      <c r="D6068" s="693" t="s">
        <v>12865</v>
      </c>
      <c r="E6068" s="744">
        <v>6500</v>
      </c>
      <c r="F6068" s="672" t="s">
        <v>12866</v>
      </c>
      <c r="G6068" s="671" t="s">
        <v>12867</v>
      </c>
      <c r="H6068" s="671" t="s">
        <v>2662</v>
      </c>
      <c r="I6068" s="671" t="s">
        <v>771</v>
      </c>
      <c r="J6068" s="890" t="s">
        <v>6567</v>
      </c>
      <c r="K6068" s="894" t="s">
        <v>12868</v>
      </c>
      <c r="L6068" s="763">
        <v>12</v>
      </c>
      <c r="M6068" s="893">
        <v>78000</v>
      </c>
      <c r="N6068" s="891" t="s">
        <v>12868</v>
      </c>
      <c r="O6068" s="763">
        <v>6</v>
      </c>
      <c r="P6068" s="723">
        <v>39000</v>
      </c>
      <c r="Q6068" s="669"/>
    </row>
    <row r="6069" spans="1:17" s="770" customFormat="1" ht="24">
      <c r="A6069" s="733" t="s">
        <v>18654</v>
      </c>
      <c r="B6069" s="693" t="s">
        <v>7484</v>
      </c>
      <c r="C6069" s="667" t="s">
        <v>73</v>
      </c>
      <c r="D6069" s="693" t="s">
        <v>12720</v>
      </c>
      <c r="E6069" s="744">
        <v>5500</v>
      </c>
      <c r="F6069" s="672" t="s">
        <v>12869</v>
      </c>
      <c r="G6069" s="671" t="s">
        <v>12870</v>
      </c>
      <c r="H6069" s="671" t="s">
        <v>1688</v>
      </c>
      <c r="I6069" s="671" t="s">
        <v>11885</v>
      </c>
      <c r="J6069" s="890" t="s">
        <v>802</v>
      </c>
      <c r="K6069" s="894" t="s">
        <v>9322</v>
      </c>
      <c r="L6069" s="763">
        <v>12</v>
      </c>
      <c r="M6069" s="893">
        <v>63383.33</v>
      </c>
      <c r="N6069" s="891" t="s">
        <v>9322</v>
      </c>
      <c r="O6069" s="763">
        <v>6</v>
      </c>
      <c r="P6069" s="723">
        <v>33000</v>
      </c>
      <c r="Q6069" s="669"/>
    </row>
    <row r="6070" spans="1:17" s="770" customFormat="1" ht="24">
      <c r="A6070" s="733" t="s">
        <v>18654</v>
      </c>
      <c r="B6070" s="693" t="s">
        <v>7484</v>
      </c>
      <c r="C6070" s="667" t="s">
        <v>73</v>
      </c>
      <c r="D6070" s="693" t="s">
        <v>12871</v>
      </c>
      <c r="E6070" s="744">
        <v>3000</v>
      </c>
      <c r="F6070" s="672" t="s">
        <v>12872</v>
      </c>
      <c r="G6070" s="671" t="s">
        <v>12873</v>
      </c>
      <c r="H6070" s="671" t="s">
        <v>4118</v>
      </c>
      <c r="I6070" s="671" t="s">
        <v>7491</v>
      </c>
      <c r="J6070" s="890" t="s">
        <v>4118</v>
      </c>
      <c r="K6070" s="894" t="s">
        <v>12874</v>
      </c>
      <c r="L6070" s="763">
        <v>12</v>
      </c>
      <c r="M6070" s="893">
        <v>36000</v>
      </c>
      <c r="N6070" s="891" t="s">
        <v>12874</v>
      </c>
      <c r="O6070" s="763">
        <v>6</v>
      </c>
      <c r="P6070" s="723">
        <v>18000</v>
      </c>
      <c r="Q6070" s="669"/>
    </row>
    <row r="6071" spans="1:17" s="770" customFormat="1" ht="24">
      <c r="A6071" s="733" t="s">
        <v>18654</v>
      </c>
      <c r="B6071" s="693" t="s">
        <v>7484</v>
      </c>
      <c r="C6071" s="667" t="s">
        <v>73</v>
      </c>
      <c r="D6071" s="693" t="s">
        <v>12875</v>
      </c>
      <c r="E6071" s="744">
        <v>4500</v>
      </c>
      <c r="F6071" s="672">
        <v>44875970</v>
      </c>
      <c r="G6071" s="757" t="s">
        <v>12876</v>
      </c>
      <c r="H6071" s="671" t="s">
        <v>1688</v>
      </c>
      <c r="I6071" s="671" t="s">
        <v>11885</v>
      </c>
      <c r="J6071" s="890" t="s">
        <v>802</v>
      </c>
      <c r="K6071" s="894" t="s">
        <v>389</v>
      </c>
      <c r="L6071" s="763">
        <v>0</v>
      </c>
      <c r="M6071" s="893">
        <v>0</v>
      </c>
      <c r="N6071" s="891" t="s">
        <v>12877</v>
      </c>
      <c r="O6071" s="763">
        <v>6</v>
      </c>
      <c r="P6071" s="723">
        <v>29850</v>
      </c>
      <c r="Q6071" s="669"/>
    </row>
    <row r="6072" spans="1:17" s="770" customFormat="1" ht="24">
      <c r="A6072" s="733" t="s">
        <v>18654</v>
      </c>
      <c r="B6072" s="693" t="s">
        <v>7484</v>
      </c>
      <c r="C6072" s="667" t="s">
        <v>73</v>
      </c>
      <c r="D6072" s="670" t="s">
        <v>11978</v>
      </c>
      <c r="E6072" s="744">
        <v>7000</v>
      </c>
      <c r="F6072" s="668" t="s">
        <v>12878</v>
      </c>
      <c r="G6072" s="671" t="s">
        <v>12879</v>
      </c>
      <c r="H6072" s="670" t="s">
        <v>1688</v>
      </c>
      <c r="I6072" s="670" t="s">
        <v>771</v>
      </c>
      <c r="J6072" s="890" t="s">
        <v>6567</v>
      </c>
      <c r="K6072" s="894" t="s">
        <v>12880</v>
      </c>
      <c r="L6072" s="763">
        <v>5</v>
      </c>
      <c r="M6072" s="893">
        <v>40068.660000000003</v>
      </c>
      <c r="N6072" s="891" t="s">
        <v>389</v>
      </c>
      <c r="O6072" s="763">
        <v>0</v>
      </c>
      <c r="P6072" s="723">
        <v>0</v>
      </c>
      <c r="Q6072" s="669"/>
    </row>
    <row r="6073" spans="1:17" s="770" customFormat="1" ht="24">
      <c r="A6073" s="733" t="s">
        <v>18654</v>
      </c>
      <c r="B6073" s="693" t="s">
        <v>7484</v>
      </c>
      <c r="C6073" s="667" t="s">
        <v>73</v>
      </c>
      <c r="D6073" s="693" t="s">
        <v>12285</v>
      </c>
      <c r="E6073" s="425">
        <v>3000</v>
      </c>
      <c r="F6073" s="672" t="s">
        <v>12881</v>
      </c>
      <c r="G6073" s="671" t="s">
        <v>12882</v>
      </c>
      <c r="H6073" s="671" t="s">
        <v>1688</v>
      </c>
      <c r="I6073" s="671" t="s">
        <v>11885</v>
      </c>
      <c r="J6073" s="890" t="s">
        <v>802</v>
      </c>
      <c r="K6073" s="894" t="s">
        <v>9626</v>
      </c>
      <c r="L6073" s="763">
        <v>12</v>
      </c>
      <c r="M6073" s="893">
        <v>36000</v>
      </c>
      <c r="N6073" s="891" t="s">
        <v>9626</v>
      </c>
      <c r="O6073" s="763">
        <v>2</v>
      </c>
      <c r="P6073" s="723">
        <v>9725</v>
      </c>
      <c r="Q6073" s="669"/>
    </row>
    <row r="6074" spans="1:17" s="770" customFormat="1" ht="24">
      <c r="A6074" s="733" t="s">
        <v>18654</v>
      </c>
      <c r="B6074" s="693" t="s">
        <v>7484</v>
      </c>
      <c r="C6074" s="667" t="s">
        <v>73</v>
      </c>
      <c r="D6074" s="693" t="s">
        <v>12089</v>
      </c>
      <c r="E6074" s="425">
        <v>2500</v>
      </c>
      <c r="F6074" s="672" t="s">
        <v>12883</v>
      </c>
      <c r="G6074" s="671" t="s">
        <v>12884</v>
      </c>
      <c r="H6074" s="671" t="s">
        <v>1688</v>
      </c>
      <c r="I6074" s="671" t="s">
        <v>11885</v>
      </c>
      <c r="J6074" s="890" t="s">
        <v>802</v>
      </c>
      <c r="K6074" s="894" t="s">
        <v>12885</v>
      </c>
      <c r="L6074" s="763">
        <v>12</v>
      </c>
      <c r="M6074" s="893">
        <v>12166.67</v>
      </c>
      <c r="N6074" s="891" t="s">
        <v>12885</v>
      </c>
      <c r="O6074" s="763">
        <v>6</v>
      </c>
      <c r="P6074" s="723">
        <v>15000</v>
      </c>
      <c r="Q6074" s="669"/>
    </row>
    <row r="6075" spans="1:17" s="770" customFormat="1" ht="24">
      <c r="A6075" s="733" t="s">
        <v>18654</v>
      </c>
      <c r="B6075" s="693" t="s">
        <v>7484</v>
      </c>
      <c r="C6075" s="667" t="s">
        <v>73</v>
      </c>
      <c r="D6075" s="693" t="s">
        <v>12886</v>
      </c>
      <c r="E6075" s="425">
        <v>7000</v>
      </c>
      <c r="F6075" s="672" t="s">
        <v>12887</v>
      </c>
      <c r="G6075" s="671" t="s">
        <v>12888</v>
      </c>
      <c r="H6075" s="671" t="s">
        <v>824</v>
      </c>
      <c r="I6075" s="671" t="s">
        <v>771</v>
      </c>
      <c r="J6075" s="890" t="s">
        <v>6567</v>
      </c>
      <c r="K6075" s="894" t="s">
        <v>12889</v>
      </c>
      <c r="L6075" s="763">
        <v>5</v>
      </c>
      <c r="M6075" s="893">
        <v>42000</v>
      </c>
      <c r="N6075" s="891" t="s">
        <v>12889</v>
      </c>
      <c r="O6075" s="763">
        <v>6</v>
      </c>
      <c r="P6075" s="723">
        <v>42000</v>
      </c>
      <c r="Q6075" s="669"/>
    </row>
    <row r="6076" spans="1:17" s="770" customFormat="1" ht="36">
      <c r="A6076" s="733" t="s">
        <v>18654</v>
      </c>
      <c r="B6076" s="693" t="s">
        <v>7484</v>
      </c>
      <c r="C6076" s="667" t="s">
        <v>73</v>
      </c>
      <c r="D6076" s="693" t="s">
        <v>12890</v>
      </c>
      <c r="E6076" s="425">
        <v>13500</v>
      </c>
      <c r="F6076" s="672" t="s">
        <v>12891</v>
      </c>
      <c r="G6076" s="671" t="s">
        <v>12892</v>
      </c>
      <c r="H6076" s="671" t="s">
        <v>5617</v>
      </c>
      <c r="I6076" s="671" t="s">
        <v>11946</v>
      </c>
      <c r="J6076" s="890" t="s">
        <v>11900</v>
      </c>
      <c r="K6076" s="894" t="s">
        <v>12893</v>
      </c>
      <c r="L6076" s="763">
        <v>12</v>
      </c>
      <c r="M6076" s="893">
        <v>162000</v>
      </c>
      <c r="N6076" s="891" t="s">
        <v>12893</v>
      </c>
      <c r="O6076" s="763">
        <v>6</v>
      </c>
      <c r="P6076" s="723">
        <v>81000</v>
      </c>
      <c r="Q6076" s="669"/>
    </row>
    <row r="6077" spans="1:17" s="770" customFormat="1" ht="24">
      <c r="A6077" s="733" t="s">
        <v>18654</v>
      </c>
      <c r="B6077" s="693" t="s">
        <v>7484</v>
      </c>
      <c r="C6077" s="667" t="s">
        <v>73</v>
      </c>
      <c r="D6077" s="693" t="s">
        <v>12894</v>
      </c>
      <c r="E6077" s="425">
        <v>3000</v>
      </c>
      <c r="F6077" s="672" t="s">
        <v>12895</v>
      </c>
      <c r="G6077" s="671" t="s">
        <v>12896</v>
      </c>
      <c r="H6077" s="671" t="s">
        <v>1688</v>
      </c>
      <c r="I6077" s="671" t="s">
        <v>771</v>
      </c>
      <c r="J6077" s="890" t="s">
        <v>6567</v>
      </c>
      <c r="K6077" s="894" t="s">
        <v>389</v>
      </c>
      <c r="L6077" s="763">
        <v>12</v>
      </c>
      <c r="M6077" s="893">
        <v>28461.33</v>
      </c>
      <c r="N6077" s="891" t="s">
        <v>12897</v>
      </c>
      <c r="O6077" s="763">
        <v>6</v>
      </c>
      <c r="P6077" s="723">
        <v>18438.66</v>
      </c>
      <c r="Q6077" s="669"/>
    </row>
    <row r="6078" spans="1:17" s="770" customFormat="1" ht="24">
      <c r="A6078" s="733" t="s">
        <v>18654</v>
      </c>
      <c r="B6078" s="693" t="s">
        <v>7484</v>
      </c>
      <c r="C6078" s="667" t="s">
        <v>73</v>
      </c>
      <c r="D6078" s="693" t="s">
        <v>12898</v>
      </c>
      <c r="E6078" s="425">
        <v>8000</v>
      </c>
      <c r="F6078" s="672" t="s">
        <v>12899</v>
      </c>
      <c r="G6078" s="671" t="s">
        <v>12900</v>
      </c>
      <c r="H6078" s="671" t="s">
        <v>1688</v>
      </c>
      <c r="I6078" s="671" t="s">
        <v>771</v>
      </c>
      <c r="J6078" s="890" t="s">
        <v>6567</v>
      </c>
      <c r="K6078" s="894" t="s">
        <v>12901</v>
      </c>
      <c r="L6078" s="763">
        <v>12</v>
      </c>
      <c r="M6078" s="893">
        <v>96000</v>
      </c>
      <c r="N6078" s="891" t="s">
        <v>12901</v>
      </c>
      <c r="O6078" s="763">
        <v>6</v>
      </c>
      <c r="P6078" s="723">
        <v>48000</v>
      </c>
      <c r="Q6078" s="669"/>
    </row>
    <row r="6079" spans="1:17" s="770" customFormat="1" ht="24">
      <c r="A6079" s="733" t="s">
        <v>18654</v>
      </c>
      <c r="B6079" s="693" t="s">
        <v>7484</v>
      </c>
      <c r="C6079" s="667" t="s">
        <v>73</v>
      </c>
      <c r="D6079" s="693" t="s">
        <v>12902</v>
      </c>
      <c r="E6079" s="425">
        <v>5000</v>
      </c>
      <c r="F6079" s="672" t="s">
        <v>12903</v>
      </c>
      <c r="G6079" s="671" t="s">
        <v>12904</v>
      </c>
      <c r="H6079" s="671" t="s">
        <v>845</v>
      </c>
      <c r="I6079" s="671" t="s">
        <v>771</v>
      </c>
      <c r="J6079" s="890" t="s">
        <v>6567</v>
      </c>
      <c r="K6079" s="894" t="s">
        <v>12905</v>
      </c>
      <c r="L6079" s="763">
        <v>12</v>
      </c>
      <c r="M6079" s="893">
        <v>60282.92</v>
      </c>
      <c r="N6079" s="891" t="s">
        <v>12905</v>
      </c>
      <c r="O6079" s="763">
        <v>6</v>
      </c>
      <c r="P6079" s="723">
        <v>30000</v>
      </c>
      <c r="Q6079" s="669"/>
    </row>
    <row r="6080" spans="1:17" s="770" customFormat="1" ht="24">
      <c r="A6080" s="733" t="s">
        <v>18654</v>
      </c>
      <c r="B6080" s="693" t="s">
        <v>7484</v>
      </c>
      <c r="C6080" s="667" t="s">
        <v>73</v>
      </c>
      <c r="D6080" s="693" t="s">
        <v>12395</v>
      </c>
      <c r="E6080" s="425">
        <v>7000</v>
      </c>
      <c r="F6080" s="672" t="s">
        <v>12906</v>
      </c>
      <c r="G6080" s="671" t="s">
        <v>12907</v>
      </c>
      <c r="H6080" s="671" t="s">
        <v>1688</v>
      </c>
      <c r="I6080" s="671" t="s">
        <v>771</v>
      </c>
      <c r="J6080" s="890" t="s">
        <v>6567</v>
      </c>
      <c r="K6080" s="894" t="s">
        <v>12908</v>
      </c>
      <c r="L6080" s="763">
        <v>12</v>
      </c>
      <c r="M6080" s="893">
        <v>84000</v>
      </c>
      <c r="N6080" s="891" t="s">
        <v>12908</v>
      </c>
      <c r="O6080" s="763">
        <v>6</v>
      </c>
      <c r="P6080" s="723">
        <v>42000</v>
      </c>
      <c r="Q6080" s="669"/>
    </row>
    <row r="6081" spans="1:17" s="770" customFormat="1" ht="24">
      <c r="A6081" s="733" t="s">
        <v>18654</v>
      </c>
      <c r="B6081" s="693" t="s">
        <v>7484</v>
      </c>
      <c r="C6081" s="667" t="s">
        <v>73</v>
      </c>
      <c r="D6081" s="693" t="s">
        <v>12909</v>
      </c>
      <c r="E6081" s="425">
        <v>4500</v>
      </c>
      <c r="F6081" s="672" t="s">
        <v>12910</v>
      </c>
      <c r="G6081" s="671" t="s">
        <v>12911</v>
      </c>
      <c r="H6081" s="671" t="s">
        <v>1119</v>
      </c>
      <c r="I6081" s="671" t="s">
        <v>11946</v>
      </c>
      <c r="J6081" s="890" t="s">
        <v>11900</v>
      </c>
      <c r="K6081" s="894" t="s">
        <v>10316</v>
      </c>
      <c r="L6081" s="763">
        <v>12</v>
      </c>
      <c r="M6081" s="893">
        <v>53088.89</v>
      </c>
      <c r="N6081" s="891" t="s">
        <v>10316</v>
      </c>
      <c r="O6081" s="763">
        <v>6</v>
      </c>
      <c r="P6081" s="723">
        <v>27000</v>
      </c>
      <c r="Q6081" s="669"/>
    </row>
    <row r="6082" spans="1:17" s="770" customFormat="1" ht="60">
      <c r="A6082" s="733" t="s">
        <v>18654</v>
      </c>
      <c r="B6082" s="693" t="s">
        <v>7484</v>
      </c>
      <c r="C6082" s="667" t="s">
        <v>73</v>
      </c>
      <c r="D6082" s="693" t="s">
        <v>12912</v>
      </c>
      <c r="E6082" s="425">
        <v>2400</v>
      </c>
      <c r="F6082" s="672" t="s">
        <v>12913</v>
      </c>
      <c r="G6082" s="671" t="s">
        <v>12914</v>
      </c>
      <c r="H6082" s="671" t="s">
        <v>3913</v>
      </c>
      <c r="I6082" s="671" t="s">
        <v>11890</v>
      </c>
      <c r="J6082" s="890" t="s">
        <v>4118</v>
      </c>
      <c r="K6082" s="894" t="s">
        <v>12915</v>
      </c>
      <c r="L6082" s="763">
        <v>12</v>
      </c>
      <c r="M6082" s="893">
        <v>28800</v>
      </c>
      <c r="N6082" s="891" t="s">
        <v>12915</v>
      </c>
      <c r="O6082" s="763">
        <v>6</v>
      </c>
      <c r="P6082" s="723">
        <v>14400</v>
      </c>
      <c r="Q6082" s="669"/>
    </row>
    <row r="6083" spans="1:17" s="770" customFormat="1" ht="24">
      <c r="A6083" s="733" t="s">
        <v>18654</v>
      </c>
      <c r="B6083" s="693" t="s">
        <v>7484</v>
      </c>
      <c r="C6083" s="667" t="s">
        <v>73</v>
      </c>
      <c r="D6083" s="693" t="s">
        <v>12456</v>
      </c>
      <c r="E6083" s="425">
        <v>4800</v>
      </c>
      <c r="F6083" s="672" t="s">
        <v>12916</v>
      </c>
      <c r="G6083" s="671" t="s">
        <v>12917</v>
      </c>
      <c r="H6083" s="671" t="s">
        <v>1688</v>
      </c>
      <c r="I6083" s="671" t="s">
        <v>771</v>
      </c>
      <c r="J6083" s="890" t="s">
        <v>6567</v>
      </c>
      <c r="K6083" s="894" t="s">
        <v>12918</v>
      </c>
      <c r="L6083" s="763">
        <v>3</v>
      </c>
      <c r="M6083" s="893">
        <v>43613.67</v>
      </c>
      <c r="N6083" s="891" t="s">
        <v>389</v>
      </c>
      <c r="O6083" s="763">
        <v>0</v>
      </c>
      <c r="P6083" s="723">
        <v>0</v>
      </c>
      <c r="Q6083" s="669"/>
    </row>
    <row r="6084" spans="1:17" s="770" customFormat="1" ht="36">
      <c r="A6084" s="733" t="s">
        <v>18654</v>
      </c>
      <c r="B6084" s="693" t="s">
        <v>7484</v>
      </c>
      <c r="C6084" s="667" t="s">
        <v>73</v>
      </c>
      <c r="D6084" s="693" t="s">
        <v>12919</v>
      </c>
      <c r="E6084" s="425">
        <v>8000</v>
      </c>
      <c r="F6084" s="672" t="s">
        <v>12920</v>
      </c>
      <c r="G6084" s="671" t="s">
        <v>12921</v>
      </c>
      <c r="H6084" s="671" t="s">
        <v>908</v>
      </c>
      <c r="I6084" s="671" t="s">
        <v>771</v>
      </c>
      <c r="J6084" s="890" t="s">
        <v>6567</v>
      </c>
      <c r="K6084" s="894" t="s">
        <v>10059</v>
      </c>
      <c r="L6084" s="763">
        <v>12</v>
      </c>
      <c r="M6084" s="893">
        <v>96000</v>
      </c>
      <c r="N6084" s="891" t="s">
        <v>10059</v>
      </c>
      <c r="O6084" s="763">
        <v>6</v>
      </c>
      <c r="P6084" s="723">
        <v>48000</v>
      </c>
      <c r="Q6084" s="669"/>
    </row>
    <row r="6085" spans="1:17" s="770" customFormat="1" ht="24">
      <c r="A6085" s="733" t="s">
        <v>18654</v>
      </c>
      <c r="B6085" s="693" t="s">
        <v>7484</v>
      </c>
      <c r="C6085" s="667" t="s">
        <v>73</v>
      </c>
      <c r="D6085" s="693" t="s">
        <v>12285</v>
      </c>
      <c r="E6085" s="425">
        <v>3500</v>
      </c>
      <c r="F6085" s="672" t="s">
        <v>12922</v>
      </c>
      <c r="G6085" s="671" t="s">
        <v>12923</v>
      </c>
      <c r="H6085" s="671" t="s">
        <v>1688</v>
      </c>
      <c r="I6085" s="671" t="s">
        <v>11885</v>
      </c>
      <c r="J6085" s="890" t="s">
        <v>802</v>
      </c>
      <c r="K6085" s="894" t="s">
        <v>12924</v>
      </c>
      <c r="L6085" s="763">
        <v>12</v>
      </c>
      <c r="M6085" s="893">
        <v>42000</v>
      </c>
      <c r="N6085" s="891" t="s">
        <v>12924</v>
      </c>
      <c r="O6085" s="763">
        <v>6</v>
      </c>
      <c r="P6085" s="723">
        <v>21000</v>
      </c>
      <c r="Q6085" s="669"/>
    </row>
    <row r="6086" spans="1:17" s="770" customFormat="1" ht="36">
      <c r="A6086" s="733" t="s">
        <v>18654</v>
      </c>
      <c r="B6086" s="693" t="s">
        <v>7484</v>
      </c>
      <c r="C6086" s="667" t="s">
        <v>73</v>
      </c>
      <c r="D6086" s="693" t="s">
        <v>12925</v>
      </c>
      <c r="E6086" s="425">
        <v>5800</v>
      </c>
      <c r="F6086" s="672" t="s">
        <v>12926</v>
      </c>
      <c r="G6086" s="671" t="s">
        <v>12927</v>
      </c>
      <c r="H6086" s="671" t="s">
        <v>888</v>
      </c>
      <c r="I6086" s="671" t="s">
        <v>11946</v>
      </c>
      <c r="J6086" s="890" t="s">
        <v>11900</v>
      </c>
      <c r="K6086" s="894" t="s">
        <v>12928</v>
      </c>
      <c r="L6086" s="763">
        <v>12</v>
      </c>
      <c r="M6086" s="893">
        <v>69600</v>
      </c>
      <c r="N6086" s="891" t="s">
        <v>12928</v>
      </c>
      <c r="O6086" s="763">
        <v>6</v>
      </c>
      <c r="P6086" s="723">
        <v>34871.78</v>
      </c>
      <c r="Q6086" s="669"/>
    </row>
    <row r="6087" spans="1:17" s="770" customFormat="1" ht="24">
      <c r="A6087" s="733" t="s">
        <v>18654</v>
      </c>
      <c r="B6087" s="693" t="s">
        <v>7484</v>
      </c>
      <c r="C6087" s="667" t="s">
        <v>73</v>
      </c>
      <c r="D6087" s="693" t="s">
        <v>12566</v>
      </c>
      <c r="E6087" s="425">
        <v>2500</v>
      </c>
      <c r="F6087" s="672" t="s">
        <v>12929</v>
      </c>
      <c r="G6087" s="671" t="s">
        <v>12930</v>
      </c>
      <c r="H6087" s="671" t="s">
        <v>1013</v>
      </c>
      <c r="I6087" s="671" t="s">
        <v>11885</v>
      </c>
      <c r="J6087" s="890" t="s">
        <v>802</v>
      </c>
      <c r="K6087" s="894" t="s">
        <v>389</v>
      </c>
      <c r="L6087" s="763">
        <v>3</v>
      </c>
      <c r="M6087" s="893">
        <v>21902.5</v>
      </c>
      <c r="N6087" s="891" t="s">
        <v>389</v>
      </c>
      <c r="O6087" s="763">
        <v>0</v>
      </c>
      <c r="P6087" s="723">
        <v>0</v>
      </c>
      <c r="Q6087" s="669"/>
    </row>
    <row r="6088" spans="1:17" s="770" customFormat="1" ht="36">
      <c r="A6088" s="733" t="s">
        <v>18654</v>
      </c>
      <c r="B6088" s="693" t="s">
        <v>7484</v>
      </c>
      <c r="C6088" s="667" t="s">
        <v>73</v>
      </c>
      <c r="D6088" s="693" t="s">
        <v>12931</v>
      </c>
      <c r="E6088" s="425">
        <v>3000</v>
      </c>
      <c r="F6088" s="672" t="s">
        <v>12932</v>
      </c>
      <c r="G6088" s="671" t="s">
        <v>12933</v>
      </c>
      <c r="H6088" s="671" t="s">
        <v>1688</v>
      </c>
      <c r="I6088" s="671" t="s">
        <v>11885</v>
      </c>
      <c r="J6088" s="890" t="s">
        <v>802</v>
      </c>
      <c r="K6088" s="894" t="s">
        <v>10564</v>
      </c>
      <c r="L6088" s="763">
        <v>12</v>
      </c>
      <c r="M6088" s="893">
        <v>35738.89</v>
      </c>
      <c r="N6088" s="891" t="s">
        <v>10564</v>
      </c>
      <c r="O6088" s="763">
        <v>6</v>
      </c>
      <c r="P6088" s="723">
        <v>18000</v>
      </c>
      <c r="Q6088" s="669"/>
    </row>
    <row r="6089" spans="1:17" s="770" customFormat="1" ht="60">
      <c r="A6089" s="733" t="s">
        <v>18654</v>
      </c>
      <c r="B6089" s="693" t="s">
        <v>7484</v>
      </c>
      <c r="C6089" s="667" t="s">
        <v>73</v>
      </c>
      <c r="D6089" s="693" t="s">
        <v>12346</v>
      </c>
      <c r="E6089" s="425">
        <v>1800</v>
      </c>
      <c r="F6089" s="672" t="s">
        <v>12934</v>
      </c>
      <c r="G6089" s="671" t="s">
        <v>12935</v>
      </c>
      <c r="H6089" s="671" t="s">
        <v>3913</v>
      </c>
      <c r="I6089" s="671" t="s">
        <v>11890</v>
      </c>
      <c r="J6089" s="890" t="s">
        <v>4118</v>
      </c>
      <c r="K6089" s="894" t="s">
        <v>12936</v>
      </c>
      <c r="L6089" s="763">
        <v>12</v>
      </c>
      <c r="M6089" s="893">
        <v>21600</v>
      </c>
      <c r="N6089" s="891" t="s">
        <v>12936</v>
      </c>
      <c r="O6089" s="763">
        <v>6</v>
      </c>
      <c r="P6089" s="723">
        <v>14916.67</v>
      </c>
      <c r="Q6089" s="669"/>
    </row>
    <row r="6090" spans="1:17" s="770" customFormat="1" ht="24">
      <c r="A6090" s="733" t="s">
        <v>18654</v>
      </c>
      <c r="B6090" s="693" t="s">
        <v>7484</v>
      </c>
      <c r="C6090" s="667" t="s">
        <v>73</v>
      </c>
      <c r="D6090" s="693" t="s">
        <v>12937</v>
      </c>
      <c r="E6090" s="425">
        <v>3000</v>
      </c>
      <c r="F6090" s="672" t="s">
        <v>12938</v>
      </c>
      <c r="G6090" s="671" t="s">
        <v>12939</v>
      </c>
      <c r="H6090" s="671" t="s">
        <v>11921</v>
      </c>
      <c r="I6090" s="671" t="s">
        <v>11946</v>
      </c>
      <c r="J6090" s="890" t="s">
        <v>11900</v>
      </c>
      <c r="K6090" s="894" t="s">
        <v>9403</v>
      </c>
      <c r="L6090" s="763">
        <v>12</v>
      </c>
      <c r="M6090" s="893">
        <v>30000</v>
      </c>
      <c r="N6090" s="891" t="s">
        <v>9403</v>
      </c>
      <c r="O6090" s="763">
        <v>6</v>
      </c>
      <c r="P6090" s="723">
        <v>18000</v>
      </c>
      <c r="Q6090" s="669"/>
    </row>
    <row r="6091" spans="1:17" s="770" customFormat="1" ht="60">
      <c r="A6091" s="733" t="s">
        <v>18654</v>
      </c>
      <c r="B6091" s="693" t="s">
        <v>7484</v>
      </c>
      <c r="C6091" s="667" t="s">
        <v>73</v>
      </c>
      <c r="D6091" s="693" t="s">
        <v>12940</v>
      </c>
      <c r="E6091" s="425">
        <v>1800</v>
      </c>
      <c r="F6091" s="672" t="s">
        <v>12941</v>
      </c>
      <c r="G6091" s="671" t="s">
        <v>12942</v>
      </c>
      <c r="H6091" s="671" t="s">
        <v>1929</v>
      </c>
      <c r="I6091" s="671" t="s">
        <v>11890</v>
      </c>
      <c r="J6091" s="890" t="s">
        <v>4118</v>
      </c>
      <c r="K6091" s="894" t="s">
        <v>12943</v>
      </c>
      <c r="L6091" s="763">
        <v>12</v>
      </c>
      <c r="M6091" s="893">
        <v>21600</v>
      </c>
      <c r="N6091" s="891" t="s">
        <v>12943</v>
      </c>
      <c r="O6091" s="763">
        <v>6</v>
      </c>
      <c r="P6091" s="723">
        <v>10800</v>
      </c>
      <c r="Q6091" s="669"/>
    </row>
    <row r="6092" spans="1:17" s="770" customFormat="1" ht="36">
      <c r="A6092" s="733" t="s">
        <v>18654</v>
      </c>
      <c r="B6092" s="693" t="s">
        <v>7484</v>
      </c>
      <c r="C6092" s="667" t="s">
        <v>73</v>
      </c>
      <c r="D6092" s="693" t="s">
        <v>12944</v>
      </c>
      <c r="E6092" s="425">
        <v>4500</v>
      </c>
      <c r="F6092" s="672" t="s">
        <v>12945</v>
      </c>
      <c r="G6092" s="671" t="s">
        <v>12946</v>
      </c>
      <c r="H6092" s="671" t="s">
        <v>2379</v>
      </c>
      <c r="I6092" s="671" t="s">
        <v>771</v>
      </c>
      <c r="J6092" s="890" t="s">
        <v>6567</v>
      </c>
      <c r="K6092" s="894" t="s">
        <v>12947</v>
      </c>
      <c r="L6092" s="763">
        <v>12</v>
      </c>
      <c r="M6092" s="893">
        <v>54000</v>
      </c>
      <c r="N6092" s="891" t="s">
        <v>12947</v>
      </c>
      <c r="O6092" s="763">
        <v>2</v>
      </c>
      <c r="P6092" s="723">
        <v>13737</v>
      </c>
      <c r="Q6092" s="669"/>
    </row>
    <row r="6093" spans="1:17" s="770" customFormat="1" ht="24">
      <c r="A6093" s="733" t="s">
        <v>18654</v>
      </c>
      <c r="B6093" s="693" t="s">
        <v>7484</v>
      </c>
      <c r="C6093" s="667" t="s">
        <v>73</v>
      </c>
      <c r="D6093" s="693" t="s">
        <v>12948</v>
      </c>
      <c r="E6093" s="425">
        <v>6250</v>
      </c>
      <c r="F6093" s="672" t="s">
        <v>12949</v>
      </c>
      <c r="G6093" s="671" t="s">
        <v>12950</v>
      </c>
      <c r="H6093" s="671" t="s">
        <v>1688</v>
      </c>
      <c r="I6093" s="671" t="s">
        <v>771</v>
      </c>
      <c r="J6093" s="890" t="s">
        <v>6567</v>
      </c>
      <c r="K6093" s="894" t="s">
        <v>12951</v>
      </c>
      <c r="L6093" s="763">
        <v>12</v>
      </c>
      <c r="M6093" s="893">
        <v>75000</v>
      </c>
      <c r="N6093" s="891" t="s">
        <v>12951</v>
      </c>
      <c r="O6093" s="763">
        <v>6</v>
      </c>
      <c r="P6093" s="723">
        <v>37500</v>
      </c>
      <c r="Q6093" s="669"/>
    </row>
    <row r="6094" spans="1:17" s="770" customFormat="1" ht="24">
      <c r="A6094" s="733" t="s">
        <v>18654</v>
      </c>
      <c r="B6094" s="693" t="s">
        <v>7484</v>
      </c>
      <c r="C6094" s="667" t="s">
        <v>73</v>
      </c>
      <c r="D6094" s="693" t="s">
        <v>11902</v>
      </c>
      <c r="E6094" s="425">
        <v>3000</v>
      </c>
      <c r="F6094" s="672" t="s">
        <v>12952</v>
      </c>
      <c r="G6094" s="671" t="s">
        <v>12953</v>
      </c>
      <c r="H6094" s="671" t="s">
        <v>1688</v>
      </c>
      <c r="I6094" s="671" t="s">
        <v>11885</v>
      </c>
      <c r="J6094" s="890" t="s">
        <v>802</v>
      </c>
      <c r="K6094" s="894" t="s">
        <v>389</v>
      </c>
      <c r="L6094" s="763">
        <v>12</v>
      </c>
      <c r="M6094" s="893">
        <v>36000</v>
      </c>
      <c r="N6094" s="891" t="s">
        <v>12954</v>
      </c>
      <c r="O6094" s="763">
        <v>6</v>
      </c>
      <c r="P6094" s="723">
        <v>18000</v>
      </c>
      <c r="Q6094" s="669"/>
    </row>
    <row r="6095" spans="1:17" s="770" customFormat="1" ht="24">
      <c r="A6095" s="733" t="s">
        <v>18654</v>
      </c>
      <c r="B6095" s="693" t="s">
        <v>7484</v>
      </c>
      <c r="C6095" s="667" t="s">
        <v>73</v>
      </c>
      <c r="D6095" s="693" t="s">
        <v>12955</v>
      </c>
      <c r="E6095" s="425">
        <v>3000</v>
      </c>
      <c r="F6095" s="672" t="s">
        <v>12956</v>
      </c>
      <c r="G6095" s="671" t="s">
        <v>12957</v>
      </c>
      <c r="H6095" s="671" t="s">
        <v>1688</v>
      </c>
      <c r="I6095" s="671" t="s">
        <v>11885</v>
      </c>
      <c r="J6095" s="890" t="s">
        <v>802</v>
      </c>
      <c r="K6095" s="894" t="s">
        <v>12958</v>
      </c>
      <c r="L6095" s="763">
        <v>12</v>
      </c>
      <c r="M6095" s="893">
        <v>34000</v>
      </c>
      <c r="N6095" s="891" t="s">
        <v>389</v>
      </c>
      <c r="O6095" s="763">
        <v>0</v>
      </c>
      <c r="P6095" s="723">
        <v>0</v>
      </c>
      <c r="Q6095" s="669"/>
    </row>
    <row r="6096" spans="1:17" s="770" customFormat="1" ht="24">
      <c r="A6096" s="733" t="s">
        <v>18654</v>
      </c>
      <c r="B6096" s="693" t="s">
        <v>7484</v>
      </c>
      <c r="C6096" s="667" t="s">
        <v>73</v>
      </c>
      <c r="D6096" s="693" t="s">
        <v>12959</v>
      </c>
      <c r="E6096" s="425">
        <v>3250</v>
      </c>
      <c r="F6096" s="672" t="s">
        <v>12960</v>
      </c>
      <c r="G6096" s="671" t="s">
        <v>12961</v>
      </c>
      <c r="H6096" s="671" t="s">
        <v>1688</v>
      </c>
      <c r="I6096" s="671" t="s">
        <v>11885</v>
      </c>
      <c r="J6096" s="890" t="s">
        <v>802</v>
      </c>
      <c r="K6096" s="894" t="s">
        <v>12962</v>
      </c>
      <c r="L6096" s="763">
        <v>12</v>
      </c>
      <c r="M6096" s="893">
        <v>1000</v>
      </c>
      <c r="N6096" s="891" t="s">
        <v>12962</v>
      </c>
      <c r="O6096" s="763">
        <v>2</v>
      </c>
      <c r="P6096" s="723">
        <v>12096.17</v>
      </c>
      <c r="Q6096" s="669"/>
    </row>
    <row r="6097" spans="1:17" s="770" customFormat="1" ht="24">
      <c r="A6097" s="733" t="s">
        <v>18654</v>
      </c>
      <c r="B6097" s="693" t="s">
        <v>7484</v>
      </c>
      <c r="C6097" s="667" t="s">
        <v>73</v>
      </c>
      <c r="D6097" s="693" t="s">
        <v>12959</v>
      </c>
      <c r="E6097" s="425">
        <v>5000</v>
      </c>
      <c r="F6097" s="672" t="s">
        <v>12960</v>
      </c>
      <c r="G6097" s="671" t="s">
        <v>12961</v>
      </c>
      <c r="H6097" s="671" t="s">
        <v>1688</v>
      </c>
      <c r="I6097" s="671" t="s">
        <v>11885</v>
      </c>
      <c r="J6097" s="890" t="s">
        <v>802</v>
      </c>
      <c r="K6097" s="894" t="s">
        <v>389</v>
      </c>
      <c r="L6097" s="763">
        <v>0</v>
      </c>
      <c r="M6097" s="893">
        <v>39000</v>
      </c>
      <c r="N6097" s="891" t="s">
        <v>12963</v>
      </c>
      <c r="O6097" s="763">
        <v>4</v>
      </c>
      <c r="P6097" s="723">
        <v>20000</v>
      </c>
      <c r="Q6097" s="669"/>
    </row>
    <row r="6098" spans="1:17" s="770" customFormat="1" ht="24">
      <c r="A6098" s="733" t="s">
        <v>18654</v>
      </c>
      <c r="B6098" s="693" t="s">
        <v>7484</v>
      </c>
      <c r="C6098" s="667" t="s">
        <v>73</v>
      </c>
      <c r="D6098" s="693" t="s">
        <v>12964</v>
      </c>
      <c r="E6098" s="425">
        <v>2000</v>
      </c>
      <c r="F6098" s="672" t="s">
        <v>12965</v>
      </c>
      <c r="G6098" s="671" t="s">
        <v>12966</v>
      </c>
      <c r="H6098" s="671" t="s">
        <v>1119</v>
      </c>
      <c r="I6098" s="671" t="s">
        <v>11946</v>
      </c>
      <c r="J6098" s="890" t="s">
        <v>11900</v>
      </c>
      <c r="K6098" s="894" t="s">
        <v>12967</v>
      </c>
      <c r="L6098" s="763">
        <v>12</v>
      </c>
      <c r="M6098" s="893">
        <v>12466.67</v>
      </c>
      <c r="N6098" s="891" t="s">
        <v>12967</v>
      </c>
      <c r="O6098" s="763">
        <v>3</v>
      </c>
      <c r="P6098" s="723">
        <v>7072</v>
      </c>
      <c r="Q6098" s="669"/>
    </row>
    <row r="6099" spans="1:17" s="770" customFormat="1" ht="24">
      <c r="A6099" s="733" t="s">
        <v>18654</v>
      </c>
      <c r="B6099" s="693" t="s">
        <v>7484</v>
      </c>
      <c r="C6099" s="667" t="s">
        <v>73</v>
      </c>
      <c r="D6099" s="693" t="s">
        <v>12857</v>
      </c>
      <c r="E6099" s="425">
        <v>7000</v>
      </c>
      <c r="F6099" s="672" t="s">
        <v>12968</v>
      </c>
      <c r="G6099" s="671" t="s">
        <v>12969</v>
      </c>
      <c r="H6099" s="671" t="s">
        <v>956</v>
      </c>
      <c r="I6099" s="671" t="s">
        <v>771</v>
      </c>
      <c r="J6099" s="890" t="s">
        <v>6567</v>
      </c>
      <c r="K6099" s="894" t="s">
        <v>12970</v>
      </c>
      <c r="L6099" s="763">
        <v>12</v>
      </c>
      <c r="M6099" s="893">
        <v>84000</v>
      </c>
      <c r="N6099" s="891" t="s">
        <v>12970</v>
      </c>
      <c r="O6099" s="763">
        <v>6</v>
      </c>
      <c r="P6099" s="723">
        <v>42000</v>
      </c>
      <c r="Q6099" s="669"/>
    </row>
    <row r="6100" spans="1:17" s="770" customFormat="1" ht="24">
      <c r="A6100" s="733" t="s">
        <v>18654</v>
      </c>
      <c r="B6100" s="693" t="s">
        <v>7484</v>
      </c>
      <c r="C6100" s="667" t="s">
        <v>73</v>
      </c>
      <c r="D6100" s="670" t="s">
        <v>12971</v>
      </c>
      <c r="E6100" s="744">
        <v>1700</v>
      </c>
      <c r="F6100" s="668" t="s">
        <v>12972</v>
      </c>
      <c r="G6100" s="671" t="s">
        <v>12973</v>
      </c>
      <c r="H6100" s="671" t="s">
        <v>7912</v>
      </c>
      <c r="I6100" s="671" t="s">
        <v>3683</v>
      </c>
      <c r="J6100" s="890" t="s">
        <v>12974</v>
      </c>
      <c r="K6100" s="894" t="s">
        <v>12975</v>
      </c>
      <c r="L6100" s="763">
        <v>2</v>
      </c>
      <c r="M6100" s="893">
        <v>5775.28</v>
      </c>
      <c r="N6100" s="891" t="s">
        <v>389</v>
      </c>
      <c r="O6100" s="763">
        <v>0</v>
      </c>
      <c r="P6100" s="723">
        <v>0</v>
      </c>
      <c r="Q6100" s="669"/>
    </row>
    <row r="6101" spans="1:17" s="770" customFormat="1" ht="24">
      <c r="A6101" s="733" t="s">
        <v>18654</v>
      </c>
      <c r="B6101" s="693" t="s">
        <v>7484</v>
      </c>
      <c r="C6101" s="667" t="s">
        <v>73</v>
      </c>
      <c r="D6101" s="693" t="s">
        <v>11930</v>
      </c>
      <c r="E6101" s="744">
        <v>1700</v>
      </c>
      <c r="F6101" s="672" t="s">
        <v>12976</v>
      </c>
      <c r="G6101" s="671" t="s">
        <v>12977</v>
      </c>
      <c r="H6101" s="671" t="s">
        <v>11899</v>
      </c>
      <c r="I6101" s="671" t="s">
        <v>3683</v>
      </c>
      <c r="J6101" s="890" t="s">
        <v>11900</v>
      </c>
      <c r="K6101" s="894" t="s">
        <v>12978</v>
      </c>
      <c r="L6101" s="763">
        <v>12</v>
      </c>
      <c r="M6101" s="893">
        <v>20400</v>
      </c>
      <c r="N6101" s="891" t="s">
        <v>12978</v>
      </c>
      <c r="O6101" s="763">
        <v>6</v>
      </c>
      <c r="P6101" s="723">
        <v>10200</v>
      </c>
      <c r="Q6101" s="669"/>
    </row>
    <row r="6102" spans="1:17" s="770" customFormat="1" ht="24">
      <c r="A6102" s="733" t="s">
        <v>18654</v>
      </c>
      <c r="B6102" s="693" t="s">
        <v>7484</v>
      </c>
      <c r="C6102" s="667" t="s">
        <v>73</v>
      </c>
      <c r="D6102" s="693" t="s">
        <v>12566</v>
      </c>
      <c r="E6102" s="744">
        <v>2000</v>
      </c>
      <c r="F6102" s="672" t="s">
        <v>12979</v>
      </c>
      <c r="G6102" s="671" t="s">
        <v>12980</v>
      </c>
      <c r="H6102" s="671" t="s">
        <v>1013</v>
      </c>
      <c r="I6102" s="671" t="s">
        <v>11885</v>
      </c>
      <c r="J6102" s="890" t="s">
        <v>802</v>
      </c>
      <c r="K6102" s="894" t="s">
        <v>12981</v>
      </c>
      <c r="L6102" s="763">
        <v>12</v>
      </c>
      <c r="M6102" s="893">
        <v>24000</v>
      </c>
      <c r="N6102" s="891" t="s">
        <v>12981</v>
      </c>
      <c r="O6102" s="763">
        <v>2</v>
      </c>
      <c r="P6102" s="723">
        <v>6861.33</v>
      </c>
      <c r="Q6102" s="669"/>
    </row>
    <row r="6103" spans="1:17" s="770" customFormat="1" ht="24">
      <c r="A6103" s="733" t="s">
        <v>18654</v>
      </c>
      <c r="B6103" s="693" t="s">
        <v>7484</v>
      </c>
      <c r="C6103" s="667" t="s">
        <v>73</v>
      </c>
      <c r="D6103" s="670" t="s">
        <v>11978</v>
      </c>
      <c r="E6103" s="744">
        <v>5000</v>
      </c>
      <c r="F6103" s="668" t="s">
        <v>12982</v>
      </c>
      <c r="G6103" s="671" t="s">
        <v>12983</v>
      </c>
      <c r="H6103" s="670" t="s">
        <v>1688</v>
      </c>
      <c r="I6103" s="670" t="s">
        <v>771</v>
      </c>
      <c r="J6103" s="890" t="s">
        <v>6567</v>
      </c>
      <c r="K6103" s="894" t="s">
        <v>12984</v>
      </c>
      <c r="L6103" s="763">
        <v>12</v>
      </c>
      <c r="M6103" s="893">
        <v>32791.67</v>
      </c>
      <c r="N6103" s="891" t="s">
        <v>389</v>
      </c>
      <c r="O6103" s="763">
        <v>0</v>
      </c>
      <c r="P6103" s="723">
        <v>0</v>
      </c>
      <c r="Q6103" s="669"/>
    </row>
    <row r="6104" spans="1:17" s="770" customFormat="1" ht="24">
      <c r="A6104" s="733" t="s">
        <v>18654</v>
      </c>
      <c r="B6104" s="693" t="s">
        <v>7484</v>
      </c>
      <c r="C6104" s="667" t="s">
        <v>73</v>
      </c>
      <c r="D6104" s="693" t="s">
        <v>12985</v>
      </c>
      <c r="E6104" s="744">
        <v>2300</v>
      </c>
      <c r="F6104" s="672" t="s">
        <v>12986</v>
      </c>
      <c r="G6104" s="671" t="s">
        <v>12987</v>
      </c>
      <c r="H6104" s="671" t="s">
        <v>4118</v>
      </c>
      <c r="I6104" s="671" t="s">
        <v>7491</v>
      </c>
      <c r="J6104" s="890" t="s">
        <v>4118</v>
      </c>
      <c r="K6104" s="894" t="s">
        <v>12988</v>
      </c>
      <c r="L6104" s="763">
        <v>12</v>
      </c>
      <c r="M6104" s="893">
        <v>27600</v>
      </c>
      <c r="N6104" s="891" t="s">
        <v>12988</v>
      </c>
      <c r="O6104" s="763">
        <v>6</v>
      </c>
      <c r="P6104" s="723">
        <v>13800</v>
      </c>
      <c r="Q6104" s="669"/>
    </row>
    <row r="6105" spans="1:17" s="770" customFormat="1" ht="24">
      <c r="A6105" s="733" t="s">
        <v>18654</v>
      </c>
      <c r="B6105" s="693" t="s">
        <v>7484</v>
      </c>
      <c r="C6105" s="667" t="s">
        <v>73</v>
      </c>
      <c r="D6105" s="693" t="s">
        <v>12648</v>
      </c>
      <c r="E6105" s="744">
        <v>5000</v>
      </c>
      <c r="F6105" s="672" t="s">
        <v>12989</v>
      </c>
      <c r="G6105" s="671" t="s">
        <v>12990</v>
      </c>
      <c r="H6105" s="671" t="s">
        <v>824</v>
      </c>
      <c r="I6105" s="671" t="s">
        <v>11885</v>
      </c>
      <c r="J6105" s="890" t="s">
        <v>802</v>
      </c>
      <c r="K6105" s="894" t="s">
        <v>12991</v>
      </c>
      <c r="L6105" s="763">
        <v>3</v>
      </c>
      <c r="M6105" s="893">
        <v>15000</v>
      </c>
      <c r="N6105" s="891" t="s">
        <v>12991</v>
      </c>
      <c r="O6105" s="763">
        <v>6</v>
      </c>
      <c r="P6105" s="723">
        <v>30000</v>
      </c>
      <c r="Q6105" s="669"/>
    </row>
    <row r="6106" spans="1:17" s="770" customFormat="1" ht="24">
      <c r="A6106" s="733" t="s">
        <v>18654</v>
      </c>
      <c r="B6106" s="693" t="s">
        <v>7484</v>
      </c>
      <c r="C6106" s="667" t="s">
        <v>73</v>
      </c>
      <c r="D6106" s="693" t="s">
        <v>11930</v>
      </c>
      <c r="E6106" s="744">
        <v>1700</v>
      </c>
      <c r="F6106" s="672" t="s">
        <v>12992</v>
      </c>
      <c r="G6106" s="671" t="s">
        <v>12993</v>
      </c>
      <c r="H6106" s="671" t="s">
        <v>11899</v>
      </c>
      <c r="I6106" s="671" t="s">
        <v>3683</v>
      </c>
      <c r="J6106" s="890" t="s">
        <v>11900</v>
      </c>
      <c r="K6106" s="894" t="s">
        <v>12994</v>
      </c>
      <c r="L6106" s="763">
        <v>12</v>
      </c>
      <c r="M6106" s="893">
        <v>20400</v>
      </c>
      <c r="N6106" s="891" t="s">
        <v>12994</v>
      </c>
      <c r="O6106" s="763">
        <v>6</v>
      </c>
      <c r="P6106" s="723">
        <v>10445.369999999999</v>
      </c>
      <c r="Q6106" s="669"/>
    </row>
    <row r="6107" spans="1:17" s="770" customFormat="1" ht="60">
      <c r="A6107" s="733" t="s">
        <v>18654</v>
      </c>
      <c r="B6107" s="693" t="s">
        <v>7484</v>
      </c>
      <c r="C6107" s="667" t="s">
        <v>73</v>
      </c>
      <c r="D6107" s="693" t="s">
        <v>12995</v>
      </c>
      <c r="E6107" s="744">
        <v>3000</v>
      </c>
      <c r="F6107" s="672" t="s">
        <v>12996</v>
      </c>
      <c r="G6107" s="671" t="s">
        <v>12997</v>
      </c>
      <c r="H6107" s="671" t="s">
        <v>3913</v>
      </c>
      <c r="I6107" s="671" t="s">
        <v>11890</v>
      </c>
      <c r="J6107" s="890" t="s">
        <v>4118</v>
      </c>
      <c r="K6107" s="894" t="s">
        <v>10534</v>
      </c>
      <c r="L6107" s="763">
        <v>12</v>
      </c>
      <c r="M6107" s="893">
        <v>31000</v>
      </c>
      <c r="N6107" s="891" t="s">
        <v>10534</v>
      </c>
      <c r="O6107" s="763">
        <v>6</v>
      </c>
      <c r="P6107" s="723">
        <v>18000</v>
      </c>
      <c r="Q6107" s="669"/>
    </row>
    <row r="6108" spans="1:17" s="770" customFormat="1" ht="24">
      <c r="A6108" s="733" t="s">
        <v>18654</v>
      </c>
      <c r="B6108" s="693" t="s">
        <v>7484</v>
      </c>
      <c r="C6108" s="667" t="s">
        <v>73</v>
      </c>
      <c r="D6108" s="693" t="s">
        <v>12998</v>
      </c>
      <c r="E6108" s="744">
        <v>3000</v>
      </c>
      <c r="F6108" s="672" t="s">
        <v>12999</v>
      </c>
      <c r="G6108" s="671" t="s">
        <v>13000</v>
      </c>
      <c r="H6108" s="671" t="s">
        <v>1688</v>
      </c>
      <c r="I6108" s="671" t="s">
        <v>11885</v>
      </c>
      <c r="J6108" s="890" t="s">
        <v>802</v>
      </c>
      <c r="K6108" s="894" t="s">
        <v>13001</v>
      </c>
      <c r="L6108" s="763">
        <v>12</v>
      </c>
      <c r="M6108" s="893">
        <v>36000</v>
      </c>
      <c r="N6108" s="891" t="s">
        <v>13001</v>
      </c>
      <c r="O6108" s="763">
        <v>6</v>
      </c>
      <c r="P6108" s="723">
        <v>18000</v>
      </c>
      <c r="Q6108" s="669"/>
    </row>
    <row r="6109" spans="1:17" s="770" customFormat="1" ht="24">
      <c r="A6109" s="733" t="s">
        <v>18654</v>
      </c>
      <c r="B6109" s="693" t="s">
        <v>7484</v>
      </c>
      <c r="C6109" s="667" t="s">
        <v>73</v>
      </c>
      <c r="D6109" s="693" t="s">
        <v>13002</v>
      </c>
      <c r="E6109" s="744">
        <v>5500</v>
      </c>
      <c r="F6109" s="672" t="s">
        <v>13003</v>
      </c>
      <c r="G6109" s="671" t="s">
        <v>13004</v>
      </c>
      <c r="H6109" s="671" t="s">
        <v>1688</v>
      </c>
      <c r="I6109" s="671" t="s">
        <v>771</v>
      </c>
      <c r="J6109" s="890" t="s">
        <v>6567</v>
      </c>
      <c r="K6109" s="894" t="s">
        <v>13005</v>
      </c>
      <c r="L6109" s="763">
        <v>12</v>
      </c>
      <c r="M6109" s="893">
        <v>66000</v>
      </c>
      <c r="N6109" s="891" t="s">
        <v>13005</v>
      </c>
      <c r="O6109" s="763">
        <v>6</v>
      </c>
      <c r="P6109" s="723">
        <v>33000</v>
      </c>
      <c r="Q6109" s="669"/>
    </row>
    <row r="6110" spans="1:17" s="770" customFormat="1" ht="60">
      <c r="A6110" s="733" t="s">
        <v>18654</v>
      </c>
      <c r="B6110" s="693" t="s">
        <v>7484</v>
      </c>
      <c r="C6110" s="667" t="s">
        <v>73</v>
      </c>
      <c r="D6110" s="693" t="s">
        <v>13006</v>
      </c>
      <c r="E6110" s="744">
        <v>4700</v>
      </c>
      <c r="F6110" s="672" t="s">
        <v>13007</v>
      </c>
      <c r="G6110" s="671" t="s">
        <v>13008</v>
      </c>
      <c r="H6110" s="671" t="s">
        <v>2938</v>
      </c>
      <c r="I6110" s="671" t="s">
        <v>11890</v>
      </c>
      <c r="J6110" s="890" t="s">
        <v>4118</v>
      </c>
      <c r="K6110" s="894" t="s">
        <v>13009</v>
      </c>
      <c r="L6110" s="763">
        <v>12</v>
      </c>
      <c r="M6110" s="893">
        <v>56400</v>
      </c>
      <c r="N6110" s="891" t="s">
        <v>13009</v>
      </c>
      <c r="O6110" s="763">
        <v>6</v>
      </c>
      <c r="P6110" s="723">
        <v>28200</v>
      </c>
      <c r="Q6110" s="669"/>
    </row>
    <row r="6111" spans="1:17" s="770" customFormat="1" ht="24">
      <c r="A6111" s="733" t="s">
        <v>18654</v>
      </c>
      <c r="B6111" s="693" t="s">
        <v>7484</v>
      </c>
      <c r="C6111" s="667" t="s">
        <v>73</v>
      </c>
      <c r="D6111" s="693" t="s">
        <v>13010</v>
      </c>
      <c r="E6111" s="744">
        <v>1800</v>
      </c>
      <c r="F6111" s="672" t="s">
        <v>13011</v>
      </c>
      <c r="G6111" s="671" t="s">
        <v>13012</v>
      </c>
      <c r="H6111" s="671" t="s">
        <v>4118</v>
      </c>
      <c r="I6111" s="671" t="s">
        <v>7491</v>
      </c>
      <c r="J6111" s="890" t="s">
        <v>4118</v>
      </c>
      <c r="K6111" s="894" t="s">
        <v>13013</v>
      </c>
      <c r="L6111" s="763">
        <v>12</v>
      </c>
      <c r="M6111" s="893">
        <v>21600</v>
      </c>
      <c r="N6111" s="891" t="s">
        <v>13013</v>
      </c>
      <c r="O6111" s="763">
        <v>6</v>
      </c>
      <c r="P6111" s="723">
        <v>10800</v>
      </c>
      <c r="Q6111" s="669"/>
    </row>
    <row r="6112" spans="1:17" s="770" customFormat="1" ht="24">
      <c r="A6112" s="733" t="s">
        <v>18654</v>
      </c>
      <c r="B6112" s="693" t="s">
        <v>7484</v>
      </c>
      <c r="C6112" s="667" t="s">
        <v>73</v>
      </c>
      <c r="D6112" s="693" t="s">
        <v>13014</v>
      </c>
      <c r="E6112" s="744">
        <v>3000</v>
      </c>
      <c r="F6112" s="672" t="s">
        <v>13015</v>
      </c>
      <c r="G6112" s="671" t="s">
        <v>13016</v>
      </c>
      <c r="H6112" s="671" t="s">
        <v>1119</v>
      </c>
      <c r="I6112" s="671" t="s">
        <v>11946</v>
      </c>
      <c r="J6112" s="890" t="s">
        <v>11900</v>
      </c>
      <c r="K6112" s="894" t="s">
        <v>13017</v>
      </c>
      <c r="L6112" s="763">
        <v>12</v>
      </c>
      <c r="M6112" s="893">
        <v>18500</v>
      </c>
      <c r="N6112" s="891" t="s">
        <v>13017</v>
      </c>
      <c r="O6112" s="763">
        <v>6</v>
      </c>
      <c r="P6112" s="723">
        <v>18135.88</v>
      </c>
      <c r="Q6112" s="669"/>
    </row>
    <row r="6113" spans="1:17" s="770" customFormat="1" ht="24">
      <c r="A6113" s="733" t="s">
        <v>18654</v>
      </c>
      <c r="B6113" s="693" t="s">
        <v>7484</v>
      </c>
      <c r="C6113" s="667" t="s">
        <v>73</v>
      </c>
      <c r="D6113" s="693" t="s">
        <v>13018</v>
      </c>
      <c r="E6113" s="744">
        <v>5000</v>
      </c>
      <c r="F6113" s="672" t="s">
        <v>13019</v>
      </c>
      <c r="G6113" s="671" t="s">
        <v>13020</v>
      </c>
      <c r="H6113" s="671" t="s">
        <v>11921</v>
      </c>
      <c r="I6113" s="671" t="s">
        <v>771</v>
      </c>
      <c r="J6113" s="890" t="s">
        <v>6567</v>
      </c>
      <c r="K6113" s="894" t="s">
        <v>13021</v>
      </c>
      <c r="L6113" s="763">
        <v>12</v>
      </c>
      <c r="M6113" s="893">
        <v>60000</v>
      </c>
      <c r="N6113" s="891" t="s">
        <v>13021</v>
      </c>
      <c r="O6113" s="763">
        <v>6</v>
      </c>
      <c r="P6113" s="723">
        <v>30000</v>
      </c>
      <c r="Q6113" s="669"/>
    </row>
    <row r="6114" spans="1:17" s="770" customFormat="1" ht="24">
      <c r="A6114" s="733" t="s">
        <v>18654</v>
      </c>
      <c r="B6114" s="693" t="s">
        <v>7484</v>
      </c>
      <c r="C6114" s="667" t="s">
        <v>73</v>
      </c>
      <c r="D6114" s="693" t="s">
        <v>13022</v>
      </c>
      <c r="E6114" s="744">
        <v>5000</v>
      </c>
      <c r="F6114" s="672" t="s">
        <v>13023</v>
      </c>
      <c r="G6114" s="671" t="s">
        <v>13024</v>
      </c>
      <c r="H6114" s="671" t="s">
        <v>888</v>
      </c>
      <c r="I6114" s="671" t="s">
        <v>771</v>
      </c>
      <c r="J6114" s="890" t="s">
        <v>6567</v>
      </c>
      <c r="K6114" s="894" t="s">
        <v>13025</v>
      </c>
      <c r="L6114" s="763">
        <v>5</v>
      </c>
      <c r="M6114" s="893">
        <v>26000</v>
      </c>
      <c r="N6114" s="891" t="s">
        <v>13025</v>
      </c>
      <c r="O6114" s="763">
        <v>6</v>
      </c>
      <c r="P6114" s="723">
        <v>30155.63</v>
      </c>
      <c r="Q6114" s="669"/>
    </row>
    <row r="6115" spans="1:17" s="770" customFormat="1" ht="60">
      <c r="A6115" s="733" t="s">
        <v>18654</v>
      </c>
      <c r="B6115" s="693" t="s">
        <v>7484</v>
      </c>
      <c r="C6115" s="667" t="s">
        <v>73</v>
      </c>
      <c r="D6115" s="693" t="s">
        <v>13026</v>
      </c>
      <c r="E6115" s="744">
        <v>2400</v>
      </c>
      <c r="F6115" s="672" t="s">
        <v>13027</v>
      </c>
      <c r="G6115" s="671" t="s">
        <v>13028</v>
      </c>
      <c r="H6115" s="671" t="s">
        <v>3913</v>
      </c>
      <c r="I6115" s="671" t="s">
        <v>11890</v>
      </c>
      <c r="J6115" s="890" t="s">
        <v>4118</v>
      </c>
      <c r="K6115" s="894" t="s">
        <v>13029</v>
      </c>
      <c r="L6115" s="763">
        <v>12</v>
      </c>
      <c r="M6115" s="893">
        <v>27544.5</v>
      </c>
      <c r="N6115" s="891" t="s">
        <v>13029</v>
      </c>
      <c r="O6115" s="763">
        <v>6</v>
      </c>
      <c r="P6115" s="723">
        <v>12600.45</v>
      </c>
      <c r="Q6115" s="669"/>
    </row>
    <row r="6116" spans="1:17" s="770" customFormat="1" ht="60">
      <c r="A6116" s="733" t="s">
        <v>18654</v>
      </c>
      <c r="B6116" s="693" t="s">
        <v>7484</v>
      </c>
      <c r="C6116" s="667" t="s">
        <v>73</v>
      </c>
      <c r="D6116" s="670" t="s">
        <v>13030</v>
      </c>
      <c r="E6116" s="744">
        <v>1800</v>
      </c>
      <c r="F6116" s="668" t="s">
        <v>13031</v>
      </c>
      <c r="G6116" s="671" t="s">
        <v>13032</v>
      </c>
      <c r="H6116" s="671" t="s">
        <v>864</v>
      </c>
      <c r="I6116" s="671" t="s">
        <v>11890</v>
      </c>
      <c r="J6116" s="890" t="s">
        <v>4118</v>
      </c>
      <c r="K6116" s="894" t="s">
        <v>13033</v>
      </c>
      <c r="L6116" s="763">
        <v>2</v>
      </c>
      <c r="M6116" s="893">
        <v>4270</v>
      </c>
      <c r="N6116" s="891" t="s">
        <v>389</v>
      </c>
      <c r="O6116" s="763">
        <v>0</v>
      </c>
      <c r="P6116" s="723">
        <v>0</v>
      </c>
      <c r="Q6116" s="669"/>
    </row>
    <row r="6117" spans="1:17" s="770" customFormat="1" ht="24">
      <c r="A6117" s="733" t="s">
        <v>18654</v>
      </c>
      <c r="B6117" s="693" t="s">
        <v>7484</v>
      </c>
      <c r="C6117" s="667" t="s">
        <v>73</v>
      </c>
      <c r="D6117" s="693" t="s">
        <v>13034</v>
      </c>
      <c r="E6117" s="744">
        <v>5000</v>
      </c>
      <c r="F6117" s="672" t="s">
        <v>13035</v>
      </c>
      <c r="G6117" s="671" t="s">
        <v>13036</v>
      </c>
      <c r="H6117" s="671" t="s">
        <v>1688</v>
      </c>
      <c r="I6117" s="671" t="s">
        <v>7475</v>
      </c>
      <c r="J6117" s="890" t="s">
        <v>11900</v>
      </c>
      <c r="K6117" s="894" t="s">
        <v>10512</v>
      </c>
      <c r="L6117" s="763">
        <v>12</v>
      </c>
      <c r="M6117" s="893">
        <v>61516.700000000004</v>
      </c>
      <c r="N6117" s="891" t="s">
        <v>10512</v>
      </c>
      <c r="O6117" s="763">
        <v>6</v>
      </c>
      <c r="P6117" s="723">
        <v>30000</v>
      </c>
      <c r="Q6117" s="669"/>
    </row>
    <row r="6118" spans="1:17" s="770" customFormat="1" ht="24">
      <c r="A6118" s="733" t="s">
        <v>18654</v>
      </c>
      <c r="B6118" s="693" t="s">
        <v>7484</v>
      </c>
      <c r="C6118" s="667" t="s">
        <v>73</v>
      </c>
      <c r="D6118" s="693" t="s">
        <v>11954</v>
      </c>
      <c r="E6118" s="744">
        <v>3000</v>
      </c>
      <c r="F6118" s="672" t="s">
        <v>13037</v>
      </c>
      <c r="G6118" s="671" t="s">
        <v>13038</v>
      </c>
      <c r="H6118" s="671" t="s">
        <v>1688</v>
      </c>
      <c r="I6118" s="671" t="s">
        <v>11885</v>
      </c>
      <c r="J6118" s="890" t="s">
        <v>802</v>
      </c>
      <c r="K6118" s="894" t="s">
        <v>13039</v>
      </c>
      <c r="L6118" s="763">
        <v>12</v>
      </c>
      <c r="M6118" s="893">
        <v>34704.17</v>
      </c>
      <c r="N6118" s="891" t="s">
        <v>13039</v>
      </c>
      <c r="O6118" s="763">
        <v>6</v>
      </c>
      <c r="P6118" s="723">
        <v>18000</v>
      </c>
      <c r="Q6118" s="669"/>
    </row>
    <row r="6119" spans="1:17" s="770" customFormat="1" ht="24">
      <c r="A6119" s="733" t="s">
        <v>18654</v>
      </c>
      <c r="B6119" s="693" t="s">
        <v>7484</v>
      </c>
      <c r="C6119" s="667" t="s">
        <v>73</v>
      </c>
      <c r="D6119" s="670" t="s">
        <v>13040</v>
      </c>
      <c r="E6119" s="744">
        <v>8000</v>
      </c>
      <c r="F6119" s="668" t="s">
        <v>13041</v>
      </c>
      <c r="G6119" s="671" t="s">
        <v>13042</v>
      </c>
      <c r="H6119" s="671" t="s">
        <v>4258</v>
      </c>
      <c r="I6119" s="671" t="s">
        <v>771</v>
      </c>
      <c r="J6119" s="890" t="s">
        <v>6567</v>
      </c>
      <c r="K6119" s="894" t="s">
        <v>13043</v>
      </c>
      <c r="L6119" s="763">
        <v>1</v>
      </c>
      <c r="M6119" s="893">
        <v>9266.67</v>
      </c>
      <c r="N6119" s="891" t="s">
        <v>389</v>
      </c>
      <c r="O6119" s="763">
        <v>0</v>
      </c>
      <c r="P6119" s="723">
        <v>0</v>
      </c>
      <c r="Q6119" s="669"/>
    </row>
    <row r="6120" spans="1:17" s="770" customFormat="1" ht="24">
      <c r="A6120" s="733" t="s">
        <v>18654</v>
      </c>
      <c r="B6120" s="693" t="s">
        <v>7484</v>
      </c>
      <c r="C6120" s="667" t="s">
        <v>73</v>
      </c>
      <c r="D6120" s="693" t="s">
        <v>11930</v>
      </c>
      <c r="E6120" s="744">
        <v>1700</v>
      </c>
      <c r="F6120" s="672" t="s">
        <v>13044</v>
      </c>
      <c r="G6120" s="671" t="s">
        <v>13045</v>
      </c>
      <c r="H6120" s="671" t="s">
        <v>11899</v>
      </c>
      <c r="I6120" s="671" t="s">
        <v>3683</v>
      </c>
      <c r="J6120" s="890" t="s">
        <v>11900</v>
      </c>
      <c r="K6120" s="894" t="s">
        <v>13046</v>
      </c>
      <c r="L6120" s="763">
        <v>12</v>
      </c>
      <c r="M6120" s="893">
        <v>20400</v>
      </c>
      <c r="N6120" s="891" t="s">
        <v>13046</v>
      </c>
      <c r="O6120" s="763">
        <v>6</v>
      </c>
      <c r="P6120" s="723">
        <v>10200</v>
      </c>
      <c r="Q6120" s="669"/>
    </row>
    <row r="6121" spans="1:17" s="770" customFormat="1" ht="24">
      <c r="A6121" s="733" t="s">
        <v>18654</v>
      </c>
      <c r="B6121" s="693" t="s">
        <v>7484</v>
      </c>
      <c r="C6121" s="667" t="s">
        <v>73</v>
      </c>
      <c r="D6121" s="693" t="s">
        <v>13047</v>
      </c>
      <c r="E6121" s="744">
        <v>3000</v>
      </c>
      <c r="F6121" s="672" t="s">
        <v>13048</v>
      </c>
      <c r="G6121" s="671" t="s">
        <v>13049</v>
      </c>
      <c r="H6121" s="671" t="s">
        <v>1688</v>
      </c>
      <c r="I6121" s="671" t="s">
        <v>11885</v>
      </c>
      <c r="J6121" s="890" t="s">
        <v>802</v>
      </c>
      <c r="K6121" s="894" t="s">
        <v>13050</v>
      </c>
      <c r="L6121" s="763">
        <v>12</v>
      </c>
      <c r="M6121" s="893">
        <v>36000</v>
      </c>
      <c r="N6121" s="891" t="s">
        <v>13050</v>
      </c>
      <c r="O6121" s="763">
        <v>6</v>
      </c>
      <c r="P6121" s="723">
        <v>18000</v>
      </c>
      <c r="Q6121" s="669"/>
    </row>
    <row r="6122" spans="1:17" s="770" customFormat="1" ht="24">
      <c r="A6122" s="733" t="s">
        <v>18654</v>
      </c>
      <c r="B6122" s="693" t="s">
        <v>7484</v>
      </c>
      <c r="C6122" s="667" t="s">
        <v>73</v>
      </c>
      <c r="D6122" s="693" t="s">
        <v>11954</v>
      </c>
      <c r="E6122" s="744">
        <v>3000</v>
      </c>
      <c r="F6122" s="672" t="s">
        <v>13051</v>
      </c>
      <c r="G6122" s="671" t="s">
        <v>13052</v>
      </c>
      <c r="H6122" s="671" t="s">
        <v>13053</v>
      </c>
      <c r="I6122" s="671" t="s">
        <v>12049</v>
      </c>
      <c r="J6122" s="890" t="s">
        <v>6567</v>
      </c>
      <c r="K6122" s="894" t="s">
        <v>13054</v>
      </c>
      <c r="L6122" s="763">
        <v>0</v>
      </c>
      <c r="M6122" s="893">
        <v>0</v>
      </c>
      <c r="N6122" s="891" t="s">
        <v>13054</v>
      </c>
      <c r="O6122" s="763">
        <v>6</v>
      </c>
      <c r="P6122" s="723">
        <v>17900</v>
      </c>
      <c r="Q6122" s="669"/>
    </row>
    <row r="6123" spans="1:17" s="770" customFormat="1" ht="24">
      <c r="A6123" s="733" t="s">
        <v>18654</v>
      </c>
      <c r="B6123" s="693" t="s">
        <v>7484</v>
      </c>
      <c r="C6123" s="667" t="s">
        <v>73</v>
      </c>
      <c r="D6123" s="670" t="s">
        <v>11981</v>
      </c>
      <c r="E6123" s="744">
        <v>2500</v>
      </c>
      <c r="F6123" s="672" t="s">
        <v>13055</v>
      </c>
      <c r="G6123" s="670" t="s">
        <v>13056</v>
      </c>
      <c r="H6123" s="758" t="s">
        <v>1688</v>
      </c>
      <c r="I6123" s="671" t="s">
        <v>11885</v>
      </c>
      <c r="J6123" s="890" t="s">
        <v>802</v>
      </c>
      <c r="K6123" s="894" t="s">
        <v>389</v>
      </c>
      <c r="L6123" s="763">
        <v>0</v>
      </c>
      <c r="M6123" s="893">
        <v>0</v>
      </c>
      <c r="N6123" s="891" t="s">
        <v>13057</v>
      </c>
      <c r="O6123" s="763">
        <v>4</v>
      </c>
      <c r="P6123" s="723">
        <v>11166.67</v>
      </c>
      <c r="Q6123" s="669"/>
    </row>
    <row r="6124" spans="1:17" s="770" customFormat="1" ht="24">
      <c r="A6124" s="733" t="s">
        <v>18654</v>
      </c>
      <c r="B6124" s="693" t="s">
        <v>7484</v>
      </c>
      <c r="C6124" s="667" t="s">
        <v>73</v>
      </c>
      <c r="D6124" s="693" t="s">
        <v>13058</v>
      </c>
      <c r="E6124" s="744">
        <v>6000</v>
      </c>
      <c r="F6124" s="672" t="s">
        <v>13059</v>
      </c>
      <c r="G6124" s="671" t="s">
        <v>13060</v>
      </c>
      <c r="H6124" s="671" t="s">
        <v>1688</v>
      </c>
      <c r="I6124" s="671" t="s">
        <v>11885</v>
      </c>
      <c r="J6124" s="890" t="s">
        <v>802</v>
      </c>
      <c r="K6124" s="894" t="s">
        <v>13061</v>
      </c>
      <c r="L6124" s="763">
        <v>3</v>
      </c>
      <c r="M6124" s="893">
        <v>19000</v>
      </c>
      <c r="N6124" s="891" t="s">
        <v>13061</v>
      </c>
      <c r="O6124" s="763">
        <v>6</v>
      </c>
      <c r="P6124" s="723">
        <v>36000</v>
      </c>
      <c r="Q6124" s="669"/>
    </row>
    <row r="6125" spans="1:17" s="770" customFormat="1" ht="60">
      <c r="A6125" s="733" t="s">
        <v>18654</v>
      </c>
      <c r="B6125" s="693" t="s">
        <v>7484</v>
      </c>
      <c r="C6125" s="667" t="s">
        <v>73</v>
      </c>
      <c r="D6125" s="693" t="s">
        <v>13062</v>
      </c>
      <c r="E6125" s="744">
        <v>2500</v>
      </c>
      <c r="F6125" s="672" t="s">
        <v>13063</v>
      </c>
      <c r="G6125" s="671" t="s">
        <v>13064</v>
      </c>
      <c r="H6125" s="671" t="s">
        <v>3913</v>
      </c>
      <c r="I6125" s="671" t="s">
        <v>11890</v>
      </c>
      <c r="J6125" s="890" t="s">
        <v>4118</v>
      </c>
      <c r="K6125" s="894" t="s">
        <v>13065</v>
      </c>
      <c r="L6125" s="763">
        <v>12</v>
      </c>
      <c r="M6125" s="893">
        <v>26506.67</v>
      </c>
      <c r="N6125" s="891" t="s">
        <v>13065</v>
      </c>
      <c r="O6125" s="763">
        <v>6</v>
      </c>
      <c r="P6125" s="723">
        <v>15000</v>
      </c>
      <c r="Q6125" s="669"/>
    </row>
    <row r="6126" spans="1:17" s="770" customFormat="1" ht="24">
      <c r="A6126" s="733" t="s">
        <v>18654</v>
      </c>
      <c r="B6126" s="693" t="s">
        <v>7484</v>
      </c>
      <c r="C6126" s="667" t="s">
        <v>73</v>
      </c>
      <c r="D6126" s="693" t="s">
        <v>13066</v>
      </c>
      <c r="E6126" s="744">
        <v>4000</v>
      </c>
      <c r="F6126" s="672" t="s">
        <v>13067</v>
      </c>
      <c r="G6126" s="671" t="s">
        <v>13068</v>
      </c>
      <c r="H6126" s="671" t="s">
        <v>908</v>
      </c>
      <c r="I6126" s="671" t="s">
        <v>11946</v>
      </c>
      <c r="J6126" s="890" t="s">
        <v>11900</v>
      </c>
      <c r="K6126" s="894" t="s">
        <v>13069</v>
      </c>
      <c r="L6126" s="763">
        <v>12</v>
      </c>
      <c r="M6126" s="893">
        <v>48000</v>
      </c>
      <c r="N6126" s="891" t="s">
        <v>13069</v>
      </c>
      <c r="O6126" s="763">
        <v>6</v>
      </c>
      <c r="P6126" s="723">
        <v>24147.83</v>
      </c>
      <c r="Q6126" s="669"/>
    </row>
    <row r="6127" spans="1:17" s="770" customFormat="1" ht="24">
      <c r="A6127" s="733" t="s">
        <v>18654</v>
      </c>
      <c r="B6127" s="693" t="s">
        <v>7484</v>
      </c>
      <c r="C6127" s="667" t="s">
        <v>73</v>
      </c>
      <c r="D6127" s="693" t="s">
        <v>12830</v>
      </c>
      <c r="E6127" s="744">
        <v>3000</v>
      </c>
      <c r="F6127" s="672" t="s">
        <v>13070</v>
      </c>
      <c r="G6127" s="671" t="s">
        <v>13071</v>
      </c>
      <c r="H6127" s="671" t="s">
        <v>1688</v>
      </c>
      <c r="I6127" s="671" t="s">
        <v>11885</v>
      </c>
      <c r="J6127" s="890" t="s">
        <v>802</v>
      </c>
      <c r="K6127" s="894" t="s">
        <v>13072</v>
      </c>
      <c r="L6127" s="763">
        <v>12</v>
      </c>
      <c r="M6127" s="893">
        <v>36000</v>
      </c>
      <c r="N6127" s="891" t="s">
        <v>13072</v>
      </c>
      <c r="O6127" s="763">
        <v>1</v>
      </c>
      <c r="P6127" s="723">
        <v>6233</v>
      </c>
      <c r="Q6127" s="669"/>
    </row>
    <row r="6128" spans="1:17" s="770" customFormat="1" ht="24">
      <c r="A6128" s="733" t="s">
        <v>18654</v>
      </c>
      <c r="B6128" s="693" t="s">
        <v>7484</v>
      </c>
      <c r="C6128" s="667" t="s">
        <v>73</v>
      </c>
      <c r="D6128" s="670" t="s">
        <v>8756</v>
      </c>
      <c r="E6128" s="744">
        <v>3000</v>
      </c>
      <c r="F6128" s="668" t="s">
        <v>13073</v>
      </c>
      <c r="G6128" s="671" t="s">
        <v>13074</v>
      </c>
      <c r="H6128" s="670" t="s">
        <v>1688</v>
      </c>
      <c r="I6128" s="670" t="s">
        <v>771</v>
      </c>
      <c r="J6128" s="890" t="s">
        <v>6567</v>
      </c>
      <c r="K6128" s="894" t="s">
        <v>13075</v>
      </c>
      <c r="L6128" s="763">
        <v>12</v>
      </c>
      <c r="M6128" s="893">
        <v>21467</v>
      </c>
      <c r="N6128" s="891" t="s">
        <v>389</v>
      </c>
      <c r="O6128" s="763">
        <v>0</v>
      </c>
      <c r="P6128" s="723">
        <v>0</v>
      </c>
      <c r="Q6128" s="669"/>
    </row>
    <row r="6129" spans="1:17" s="770" customFormat="1" ht="24">
      <c r="A6129" s="733" t="s">
        <v>18654</v>
      </c>
      <c r="B6129" s="693" t="s">
        <v>7484</v>
      </c>
      <c r="C6129" s="667" t="s">
        <v>73</v>
      </c>
      <c r="D6129" s="693" t="s">
        <v>12185</v>
      </c>
      <c r="E6129" s="744">
        <v>2500</v>
      </c>
      <c r="F6129" s="672" t="s">
        <v>13076</v>
      </c>
      <c r="G6129" s="671" t="s">
        <v>13077</v>
      </c>
      <c r="H6129" s="671" t="s">
        <v>1119</v>
      </c>
      <c r="I6129" s="671" t="s">
        <v>11946</v>
      </c>
      <c r="J6129" s="890" t="s">
        <v>11900</v>
      </c>
      <c r="K6129" s="894" t="s">
        <v>389</v>
      </c>
      <c r="L6129" s="763">
        <v>12</v>
      </c>
      <c r="M6129" s="893">
        <v>29450</v>
      </c>
      <c r="N6129" s="891" t="s">
        <v>13078</v>
      </c>
      <c r="O6129" s="763">
        <v>6</v>
      </c>
      <c r="P6129" s="723">
        <v>20260</v>
      </c>
      <c r="Q6129" s="669"/>
    </row>
    <row r="6130" spans="1:17" s="770" customFormat="1" ht="24">
      <c r="A6130" s="733" t="s">
        <v>18654</v>
      </c>
      <c r="B6130" s="693" t="s">
        <v>7484</v>
      </c>
      <c r="C6130" s="667" t="s">
        <v>73</v>
      </c>
      <c r="D6130" s="693" t="s">
        <v>11970</v>
      </c>
      <c r="E6130" s="744">
        <v>3000</v>
      </c>
      <c r="F6130" s="672" t="s">
        <v>13079</v>
      </c>
      <c r="G6130" s="671" t="s">
        <v>13080</v>
      </c>
      <c r="H6130" s="671" t="s">
        <v>1688</v>
      </c>
      <c r="I6130" s="671" t="s">
        <v>11885</v>
      </c>
      <c r="J6130" s="890" t="s">
        <v>802</v>
      </c>
      <c r="K6130" s="894" t="s">
        <v>9352</v>
      </c>
      <c r="L6130" s="763">
        <v>12</v>
      </c>
      <c r="M6130" s="893">
        <v>27000</v>
      </c>
      <c r="N6130" s="891" t="s">
        <v>9352</v>
      </c>
      <c r="O6130" s="763">
        <v>6</v>
      </c>
      <c r="P6130" s="723">
        <v>18000</v>
      </c>
      <c r="Q6130" s="669"/>
    </row>
    <row r="6131" spans="1:17" s="770" customFormat="1" ht="24">
      <c r="A6131" s="733" t="s">
        <v>18654</v>
      </c>
      <c r="B6131" s="693" t="s">
        <v>7484</v>
      </c>
      <c r="C6131" s="667" t="s">
        <v>73</v>
      </c>
      <c r="D6131" s="693" t="s">
        <v>13081</v>
      </c>
      <c r="E6131" s="744">
        <v>10000</v>
      </c>
      <c r="F6131" s="672" t="s">
        <v>13082</v>
      </c>
      <c r="G6131" s="671" t="s">
        <v>13083</v>
      </c>
      <c r="H6131" s="671" t="s">
        <v>1688</v>
      </c>
      <c r="I6131" s="671" t="s">
        <v>11885</v>
      </c>
      <c r="J6131" s="890" t="s">
        <v>802</v>
      </c>
      <c r="K6131" s="894" t="s">
        <v>389</v>
      </c>
      <c r="L6131" s="763">
        <v>1</v>
      </c>
      <c r="M6131" s="893">
        <v>65276.67</v>
      </c>
      <c r="N6131" s="891" t="s">
        <v>389</v>
      </c>
      <c r="O6131" s="763">
        <v>0</v>
      </c>
      <c r="P6131" s="723">
        <v>0</v>
      </c>
      <c r="Q6131" s="669"/>
    </row>
    <row r="6132" spans="1:17" s="770" customFormat="1" ht="24">
      <c r="A6132" s="733" t="s">
        <v>18654</v>
      </c>
      <c r="B6132" s="693" t="s">
        <v>7484</v>
      </c>
      <c r="C6132" s="667" t="s">
        <v>73</v>
      </c>
      <c r="D6132" s="693" t="s">
        <v>11970</v>
      </c>
      <c r="E6132" s="744">
        <v>2500</v>
      </c>
      <c r="F6132" s="672" t="s">
        <v>13084</v>
      </c>
      <c r="G6132" s="671" t="s">
        <v>13085</v>
      </c>
      <c r="H6132" s="671" t="s">
        <v>1688</v>
      </c>
      <c r="I6132" s="671" t="s">
        <v>11885</v>
      </c>
      <c r="J6132" s="890" t="s">
        <v>802</v>
      </c>
      <c r="K6132" s="894" t="s">
        <v>13086</v>
      </c>
      <c r="L6132" s="763">
        <v>12</v>
      </c>
      <c r="M6132" s="893">
        <v>18250</v>
      </c>
      <c r="N6132" s="891" t="s">
        <v>13086</v>
      </c>
      <c r="O6132" s="763">
        <v>6</v>
      </c>
      <c r="P6132" s="723">
        <v>19300</v>
      </c>
      <c r="Q6132" s="669"/>
    </row>
    <row r="6133" spans="1:17" s="770" customFormat="1" ht="60">
      <c r="A6133" s="733" t="s">
        <v>18654</v>
      </c>
      <c r="B6133" s="693" t="s">
        <v>7484</v>
      </c>
      <c r="C6133" s="667" t="s">
        <v>73</v>
      </c>
      <c r="D6133" s="693" t="s">
        <v>13087</v>
      </c>
      <c r="E6133" s="744">
        <v>1200</v>
      </c>
      <c r="F6133" s="672" t="s">
        <v>13088</v>
      </c>
      <c r="G6133" s="671" t="s">
        <v>13089</v>
      </c>
      <c r="H6133" s="671" t="s">
        <v>864</v>
      </c>
      <c r="I6133" s="671" t="s">
        <v>11890</v>
      </c>
      <c r="J6133" s="890" t="s">
        <v>4118</v>
      </c>
      <c r="K6133" s="894" t="s">
        <v>13090</v>
      </c>
      <c r="L6133" s="763">
        <v>12</v>
      </c>
      <c r="M6133" s="893">
        <v>14400</v>
      </c>
      <c r="N6133" s="891" t="s">
        <v>13090</v>
      </c>
      <c r="O6133" s="763">
        <v>6</v>
      </c>
      <c r="P6133" s="723">
        <v>7200</v>
      </c>
      <c r="Q6133" s="669"/>
    </row>
    <row r="6134" spans="1:17" s="770" customFormat="1" ht="36">
      <c r="A6134" s="733" t="s">
        <v>18654</v>
      </c>
      <c r="B6134" s="693" t="s">
        <v>7484</v>
      </c>
      <c r="C6134" s="667" t="s">
        <v>73</v>
      </c>
      <c r="D6134" s="670" t="s">
        <v>11978</v>
      </c>
      <c r="E6134" s="744">
        <v>5500</v>
      </c>
      <c r="F6134" s="668" t="s">
        <v>13091</v>
      </c>
      <c r="G6134" s="671" t="s">
        <v>13092</v>
      </c>
      <c r="H6134" s="670" t="s">
        <v>1688</v>
      </c>
      <c r="I6134" s="670" t="s">
        <v>771</v>
      </c>
      <c r="J6134" s="890" t="s">
        <v>6567</v>
      </c>
      <c r="K6134" s="894" t="s">
        <v>13093</v>
      </c>
      <c r="L6134" s="763">
        <v>5</v>
      </c>
      <c r="M6134" s="893">
        <v>32785.5</v>
      </c>
      <c r="N6134" s="891" t="s">
        <v>389</v>
      </c>
      <c r="O6134" s="763">
        <v>0</v>
      </c>
      <c r="P6134" s="723">
        <v>0</v>
      </c>
      <c r="Q6134" s="669"/>
    </row>
    <row r="6135" spans="1:17" s="770" customFormat="1" ht="60">
      <c r="A6135" s="733" t="s">
        <v>18654</v>
      </c>
      <c r="B6135" s="693" t="s">
        <v>7484</v>
      </c>
      <c r="C6135" s="667" t="s">
        <v>73</v>
      </c>
      <c r="D6135" s="670" t="s">
        <v>13094</v>
      </c>
      <c r="E6135" s="744">
        <v>2500</v>
      </c>
      <c r="F6135" s="672" t="s">
        <v>13095</v>
      </c>
      <c r="G6135" s="670" t="s">
        <v>13096</v>
      </c>
      <c r="H6135" s="758" t="s">
        <v>3913</v>
      </c>
      <c r="I6135" s="671" t="s">
        <v>11890</v>
      </c>
      <c r="J6135" s="890" t="s">
        <v>4118</v>
      </c>
      <c r="K6135" s="894" t="s">
        <v>389</v>
      </c>
      <c r="L6135" s="763">
        <v>0</v>
      </c>
      <c r="M6135" s="893">
        <v>0</v>
      </c>
      <c r="N6135" s="891" t="s">
        <v>13097</v>
      </c>
      <c r="O6135" s="763">
        <v>4</v>
      </c>
      <c r="P6135" s="723">
        <v>12000</v>
      </c>
      <c r="Q6135" s="669"/>
    </row>
    <row r="6136" spans="1:17" s="770" customFormat="1" ht="24">
      <c r="A6136" s="733" t="s">
        <v>18654</v>
      </c>
      <c r="B6136" s="693" t="s">
        <v>7484</v>
      </c>
      <c r="C6136" s="667" t="s">
        <v>73</v>
      </c>
      <c r="D6136" s="693" t="s">
        <v>13098</v>
      </c>
      <c r="E6136" s="744">
        <v>10000</v>
      </c>
      <c r="F6136" s="672" t="s">
        <v>13099</v>
      </c>
      <c r="G6136" s="671" t="s">
        <v>13100</v>
      </c>
      <c r="H6136" s="671" t="s">
        <v>824</v>
      </c>
      <c r="I6136" s="671" t="s">
        <v>11946</v>
      </c>
      <c r="J6136" s="890" t="s">
        <v>11900</v>
      </c>
      <c r="K6136" s="894" t="s">
        <v>13101</v>
      </c>
      <c r="L6136" s="763">
        <v>12</v>
      </c>
      <c r="M6136" s="893">
        <v>120000</v>
      </c>
      <c r="N6136" s="891" t="s">
        <v>13101</v>
      </c>
      <c r="O6136" s="763">
        <v>6</v>
      </c>
      <c r="P6136" s="723">
        <v>60000</v>
      </c>
      <c r="Q6136" s="669"/>
    </row>
    <row r="6137" spans="1:17" s="770" customFormat="1" ht="24">
      <c r="A6137" s="733" t="s">
        <v>18654</v>
      </c>
      <c r="B6137" s="693" t="s">
        <v>7484</v>
      </c>
      <c r="C6137" s="667" t="s">
        <v>73</v>
      </c>
      <c r="D6137" s="693" t="s">
        <v>13102</v>
      </c>
      <c r="E6137" s="744">
        <v>3000</v>
      </c>
      <c r="F6137" s="672" t="s">
        <v>13103</v>
      </c>
      <c r="G6137" s="671" t="s">
        <v>13104</v>
      </c>
      <c r="H6137" s="671" t="s">
        <v>1688</v>
      </c>
      <c r="I6137" s="671" t="s">
        <v>11885</v>
      </c>
      <c r="J6137" s="890" t="s">
        <v>802</v>
      </c>
      <c r="K6137" s="894" t="s">
        <v>13105</v>
      </c>
      <c r="L6137" s="763">
        <v>12</v>
      </c>
      <c r="M6137" s="893">
        <v>36000</v>
      </c>
      <c r="N6137" s="891" t="s">
        <v>13105</v>
      </c>
      <c r="O6137" s="763">
        <v>6</v>
      </c>
      <c r="P6137" s="723">
        <v>18000</v>
      </c>
      <c r="Q6137" s="669"/>
    </row>
    <row r="6138" spans="1:17" s="770" customFormat="1" ht="24">
      <c r="A6138" s="733" t="s">
        <v>18654</v>
      </c>
      <c r="B6138" s="693" t="s">
        <v>7484</v>
      </c>
      <c r="C6138" s="667" t="s">
        <v>73</v>
      </c>
      <c r="D6138" s="693" t="s">
        <v>12604</v>
      </c>
      <c r="E6138" s="744">
        <v>3500</v>
      </c>
      <c r="F6138" s="672" t="s">
        <v>13106</v>
      </c>
      <c r="G6138" s="671" t="s">
        <v>13107</v>
      </c>
      <c r="H6138" s="671" t="s">
        <v>5617</v>
      </c>
      <c r="I6138" s="671" t="s">
        <v>11885</v>
      </c>
      <c r="J6138" s="890" t="s">
        <v>802</v>
      </c>
      <c r="K6138" s="894" t="s">
        <v>13108</v>
      </c>
      <c r="L6138" s="763">
        <v>12</v>
      </c>
      <c r="M6138" s="893">
        <v>42000</v>
      </c>
      <c r="N6138" s="891" t="s">
        <v>13108</v>
      </c>
      <c r="O6138" s="763">
        <v>6</v>
      </c>
      <c r="P6138" s="723">
        <v>21000</v>
      </c>
      <c r="Q6138" s="669"/>
    </row>
    <row r="6139" spans="1:17" s="770" customFormat="1" ht="24">
      <c r="A6139" s="733" t="s">
        <v>18654</v>
      </c>
      <c r="B6139" s="693" t="s">
        <v>7484</v>
      </c>
      <c r="C6139" s="667" t="s">
        <v>73</v>
      </c>
      <c r="D6139" s="693" t="s">
        <v>13109</v>
      </c>
      <c r="E6139" s="744">
        <v>3000</v>
      </c>
      <c r="F6139" s="672" t="s">
        <v>13110</v>
      </c>
      <c r="G6139" s="671" t="s">
        <v>13111</v>
      </c>
      <c r="H6139" s="671" t="s">
        <v>2002</v>
      </c>
      <c r="I6139" s="671" t="s">
        <v>11946</v>
      </c>
      <c r="J6139" s="890" t="s">
        <v>11900</v>
      </c>
      <c r="K6139" s="894" t="s">
        <v>9637</v>
      </c>
      <c r="L6139" s="763">
        <v>12</v>
      </c>
      <c r="M6139" s="893">
        <v>36000</v>
      </c>
      <c r="N6139" s="891" t="s">
        <v>9637</v>
      </c>
      <c r="O6139" s="763">
        <v>6</v>
      </c>
      <c r="P6139" s="723">
        <v>18000</v>
      </c>
      <c r="Q6139" s="669"/>
    </row>
    <row r="6140" spans="1:17" s="770" customFormat="1" ht="24">
      <c r="A6140" s="733" t="s">
        <v>18654</v>
      </c>
      <c r="B6140" s="693" t="s">
        <v>7484</v>
      </c>
      <c r="C6140" s="667" t="s">
        <v>73</v>
      </c>
      <c r="D6140" s="693" t="s">
        <v>13112</v>
      </c>
      <c r="E6140" s="744">
        <v>13000</v>
      </c>
      <c r="F6140" s="672" t="s">
        <v>13113</v>
      </c>
      <c r="G6140" s="671" t="s">
        <v>13114</v>
      </c>
      <c r="H6140" s="671" t="s">
        <v>824</v>
      </c>
      <c r="I6140" s="671" t="s">
        <v>771</v>
      </c>
      <c r="J6140" s="890" t="s">
        <v>6567</v>
      </c>
      <c r="K6140" s="894" t="s">
        <v>13115</v>
      </c>
      <c r="L6140" s="763">
        <v>3</v>
      </c>
      <c r="M6140" s="893">
        <v>39000</v>
      </c>
      <c r="N6140" s="891" t="s">
        <v>13115</v>
      </c>
      <c r="O6140" s="763">
        <v>6</v>
      </c>
      <c r="P6140" s="723">
        <v>78000</v>
      </c>
      <c r="Q6140" s="669"/>
    </row>
    <row r="6141" spans="1:17" s="770" customFormat="1" ht="24">
      <c r="A6141" s="733" t="s">
        <v>18654</v>
      </c>
      <c r="B6141" s="693" t="s">
        <v>7484</v>
      </c>
      <c r="C6141" s="667" t="s">
        <v>73</v>
      </c>
      <c r="D6141" s="693" t="s">
        <v>12003</v>
      </c>
      <c r="E6141" s="744">
        <v>3000</v>
      </c>
      <c r="F6141" s="672" t="s">
        <v>13116</v>
      </c>
      <c r="G6141" s="671" t="s">
        <v>13117</v>
      </c>
      <c r="H6141" s="671" t="s">
        <v>1688</v>
      </c>
      <c r="I6141" s="671" t="s">
        <v>11885</v>
      </c>
      <c r="J6141" s="890" t="s">
        <v>802</v>
      </c>
      <c r="K6141" s="894" t="s">
        <v>13118</v>
      </c>
      <c r="L6141" s="763">
        <v>4</v>
      </c>
      <c r="M6141" s="893">
        <v>13900</v>
      </c>
      <c r="N6141" s="891" t="s">
        <v>13118</v>
      </c>
      <c r="O6141" s="763">
        <v>2</v>
      </c>
      <c r="P6141" s="723">
        <v>7658.33</v>
      </c>
      <c r="Q6141" s="669"/>
    </row>
    <row r="6142" spans="1:17" s="770" customFormat="1" ht="24">
      <c r="A6142" s="733" t="s">
        <v>18654</v>
      </c>
      <c r="B6142" s="693" t="s">
        <v>7484</v>
      </c>
      <c r="C6142" s="667" t="s">
        <v>73</v>
      </c>
      <c r="D6142" s="693" t="s">
        <v>12003</v>
      </c>
      <c r="E6142" s="744">
        <v>3250</v>
      </c>
      <c r="F6142" s="672" t="s">
        <v>13116</v>
      </c>
      <c r="G6142" s="671" t="s">
        <v>13117</v>
      </c>
      <c r="H6142" s="671" t="s">
        <v>1688</v>
      </c>
      <c r="I6142" s="671" t="s">
        <v>11885</v>
      </c>
      <c r="J6142" s="890" t="s">
        <v>802</v>
      </c>
      <c r="K6142" s="894" t="s">
        <v>389</v>
      </c>
      <c r="L6142" s="763">
        <v>0</v>
      </c>
      <c r="M6142" s="893">
        <v>0</v>
      </c>
      <c r="N6142" s="891" t="s">
        <v>13119</v>
      </c>
      <c r="O6142" s="763">
        <v>4</v>
      </c>
      <c r="P6142" s="723">
        <v>13000</v>
      </c>
      <c r="Q6142" s="669"/>
    </row>
    <row r="6143" spans="1:17" s="770" customFormat="1" ht="24">
      <c r="A6143" s="733" t="s">
        <v>18654</v>
      </c>
      <c r="B6143" s="693" t="s">
        <v>7484</v>
      </c>
      <c r="C6143" s="667" t="s">
        <v>73</v>
      </c>
      <c r="D6143" s="693" t="s">
        <v>13120</v>
      </c>
      <c r="E6143" s="744">
        <v>2000</v>
      </c>
      <c r="F6143" s="672" t="s">
        <v>13121</v>
      </c>
      <c r="G6143" s="671" t="s">
        <v>13122</v>
      </c>
      <c r="H6143" s="671" t="s">
        <v>5617</v>
      </c>
      <c r="I6143" s="671" t="s">
        <v>12041</v>
      </c>
      <c r="J6143" s="890" t="s">
        <v>4118</v>
      </c>
      <c r="K6143" s="894" t="s">
        <v>389</v>
      </c>
      <c r="L6143" s="763">
        <v>0</v>
      </c>
      <c r="M6143" s="893">
        <v>0</v>
      </c>
      <c r="N6143" s="891" t="s">
        <v>13123</v>
      </c>
      <c r="O6143" s="763">
        <v>6</v>
      </c>
      <c r="P6143" s="723">
        <v>11666.67</v>
      </c>
      <c r="Q6143" s="669"/>
    </row>
    <row r="6144" spans="1:17" s="770" customFormat="1" ht="24">
      <c r="A6144" s="733" t="s">
        <v>18654</v>
      </c>
      <c r="B6144" s="693" t="s">
        <v>7484</v>
      </c>
      <c r="C6144" s="667" t="s">
        <v>73</v>
      </c>
      <c r="D6144" s="693" t="s">
        <v>12406</v>
      </c>
      <c r="E6144" s="744">
        <v>3500</v>
      </c>
      <c r="F6144" s="672" t="s">
        <v>13124</v>
      </c>
      <c r="G6144" s="671" t="s">
        <v>13125</v>
      </c>
      <c r="H6144" s="671" t="s">
        <v>1688</v>
      </c>
      <c r="I6144" s="671" t="s">
        <v>11885</v>
      </c>
      <c r="J6144" s="890" t="s">
        <v>802</v>
      </c>
      <c r="K6144" s="894" t="s">
        <v>9467</v>
      </c>
      <c r="L6144" s="763">
        <v>12</v>
      </c>
      <c r="M6144" s="893">
        <v>40988.910000000003</v>
      </c>
      <c r="N6144" s="891" t="s">
        <v>9467</v>
      </c>
      <c r="O6144" s="763">
        <v>6</v>
      </c>
      <c r="P6144" s="723">
        <v>21000</v>
      </c>
      <c r="Q6144" s="669"/>
    </row>
    <row r="6145" spans="1:17" s="770" customFormat="1" ht="24">
      <c r="A6145" s="733" t="s">
        <v>18654</v>
      </c>
      <c r="B6145" s="693" t="s">
        <v>7484</v>
      </c>
      <c r="C6145" s="667" t="s">
        <v>73</v>
      </c>
      <c r="D6145" s="693" t="s">
        <v>12898</v>
      </c>
      <c r="E6145" s="744">
        <v>8000</v>
      </c>
      <c r="F6145" s="672" t="s">
        <v>13126</v>
      </c>
      <c r="G6145" s="671" t="s">
        <v>13127</v>
      </c>
      <c r="H6145" s="671" t="s">
        <v>1688</v>
      </c>
      <c r="I6145" s="671" t="s">
        <v>11885</v>
      </c>
      <c r="J6145" s="890" t="s">
        <v>802</v>
      </c>
      <c r="K6145" s="894" t="s">
        <v>13128</v>
      </c>
      <c r="L6145" s="763">
        <v>1</v>
      </c>
      <c r="M6145" s="893">
        <v>7733.33</v>
      </c>
      <c r="N6145" s="891" t="s">
        <v>13128</v>
      </c>
      <c r="O6145" s="763">
        <v>6</v>
      </c>
      <c r="P6145" s="723">
        <v>48000</v>
      </c>
      <c r="Q6145" s="669"/>
    </row>
    <row r="6146" spans="1:17" s="770" customFormat="1" ht="24">
      <c r="A6146" s="733" t="s">
        <v>18654</v>
      </c>
      <c r="B6146" s="693" t="s">
        <v>7484</v>
      </c>
      <c r="C6146" s="667" t="s">
        <v>73</v>
      </c>
      <c r="D6146" s="693" t="s">
        <v>12099</v>
      </c>
      <c r="E6146" s="744">
        <v>4000</v>
      </c>
      <c r="F6146" s="672" t="s">
        <v>13129</v>
      </c>
      <c r="G6146" s="671" t="s">
        <v>13130</v>
      </c>
      <c r="H6146" s="671" t="s">
        <v>1688</v>
      </c>
      <c r="I6146" s="671" t="s">
        <v>11885</v>
      </c>
      <c r="J6146" s="890" t="s">
        <v>802</v>
      </c>
      <c r="K6146" s="894" t="s">
        <v>9436</v>
      </c>
      <c r="L6146" s="763">
        <v>12</v>
      </c>
      <c r="M6146" s="893">
        <v>48033.369999999995</v>
      </c>
      <c r="N6146" s="891" t="s">
        <v>9436</v>
      </c>
      <c r="O6146" s="763">
        <v>6</v>
      </c>
      <c r="P6146" s="723">
        <v>24000</v>
      </c>
      <c r="Q6146" s="669"/>
    </row>
    <row r="6147" spans="1:17" s="770" customFormat="1" ht="24">
      <c r="A6147" s="733" t="s">
        <v>18654</v>
      </c>
      <c r="B6147" s="693" t="s">
        <v>7484</v>
      </c>
      <c r="C6147" s="667" t="s">
        <v>73</v>
      </c>
      <c r="D6147" s="693" t="s">
        <v>13131</v>
      </c>
      <c r="E6147" s="744">
        <v>2500</v>
      </c>
      <c r="F6147" s="672" t="s">
        <v>13132</v>
      </c>
      <c r="G6147" s="671" t="s">
        <v>13133</v>
      </c>
      <c r="H6147" s="671" t="s">
        <v>5617</v>
      </c>
      <c r="I6147" s="671" t="s">
        <v>12041</v>
      </c>
      <c r="J6147" s="890" t="s">
        <v>4118</v>
      </c>
      <c r="K6147" s="894" t="s">
        <v>389</v>
      </c>
      <c r="L6147" s="763">
        <v>12</v>
      </c>
      <c r="M6147" s="893">
        <v>2000</v>
      </c>
      <c r="N6147" s="891" t="s">
        <v>13134</v>
      </c>
      <c r="O6147" s="763">
        <v>6</v>
      </c>
      <c r="P6147" s="723">
        <v>13188.67</v>
      </c>
      <c r="Q6147" s="669"/>
    </row>
    <row r="6148" spans="1:17" s="770" customFormat="1" ht="24">
      <c r="A6148" s="733" t="s">
        <v>18654</v>
      </c>
      <c r="B6148" s="693" t="s">
        <v>7484</v>
      </c>
      <c r="C6148" s="667" t="s">
        <v>73</v>
      </c>
      <c r="D6148" s="693" t="s">
        <v>13135</v>
      </c>
      <c r="E6148" s="744">
        <v>2000</v>
      </c>
      <c r="F6148" s="672" t="s">
        <v>13136</v>
      </c>
      <c r="G6148" s="671" t="s">
        <v>13137</v>
      </c>
      <c r="H6148" s="671" t="s">
        <v>1119</v>
      </c>
      <c r="I6148" s="671" t="s">
        <v>11946</v>
      </c>
      <c r="J6148" s="890" t="s">
        <v>11900</v>
      </c>
      <c r="K6148" s="894" t="s">
        <v>13138</v>
      </c>
      <c r="L6148" s="763">
        <v>12</v>
      </c>
      <c r="M6148" s="893">
        <v>24000</v>
      </c>
      <c r="N6148" s="891" t="s">
        <v>13138</v>
      </c>
      <c r="O6148" s="763">
        <v>6</v>
      </c>
      <c r="P6148" s="723">
        <v>12000</v>
      </c>
      <c r="Q6148" s="669"/>
    </row>
    <row r="6149" spans="1:17" s="770" customFormat="1" ht="24">
      <c r="A6149" s="733" t="s">
        <v>18654</v>
      </c>
      <c r="B6149" s="693" t="s">
        <v>7484</v>
      </c>
      <c r="C6149" s="667" t="s">
        <v>73</v>
      </c>
      <c r="D6149" s="670" t="s">
        <v>13139</v>
      </c>
      <c r="E6149" s="744">
        <v>2000</v>
      </c>
      <c r="F6149" s="668" t="s">
        <v>13140</v>
      </c>
      <c r="G6149" s="671" t="s">
        <v>13141</v>
      </c>
      <c r="H6149" s="671" t="s">
        <v>13142</v>
      </c>
      <c r="I6149" s="671" t="s">
        <v>7524</v>
      </c>
      <c r="J6149" s="890" t="s">
        <v>802</v>
      </c>
      <c r="K6149" s="894" t="s">
        <v>13143</v>
      </c>
      <c r="L6149" s="763">
        <v>4</v>
      </c>
      <c r="M6149" s="893">
        <v>9166.67</v>
      </c>
      <c r="N6149" s="891" t="s">
        <v>389</v>
      </c>
      <c r="O6149" s="763">
        <v>0</v>
      </c>
      <c r="P6149" s="723">
        <v>0</v>
      </c>
      <c r="Q6149" s="669"/>
    </row>
    <row r="6150" spans="1:17" s="770" customFormat="1" ht="24">
      <c r="A6150" s="733" t="s">
        <v>18654</v>
      </c>
      <c r="B6150" s="693" t="s">
        <v>7484</v>
      </c>
      <c r="C6150" s="667" t="s">
        <v>73</v>
      </c>
      <c r="D6150" s="670" t="s">
        <v>11978</v>
      </c>
      <c r="E6150" s="744">
        <v>5000</v>
      </c>
      <c r="F6150" s="668" t="s">
        <v>13144</v>
      </c>
      <c r="G6150" s="671" t="s">
        <v>13145</v>
      </c>
      <c r="H6150" s="670" t="s">
        <v>1688</v>
      </c>
      <c r="I6150" s="670" t="s">
        <v>7524</v>
      </c>
      <c r="J6150" s="890" t="s">
        <v>802</v>
      </c>
      <c r="K6150" s="894" t="s">
        <v>13146</v>
      </c>
      <c r="L6150" s="763">
        <v>5</v>
      </c>
      <c r="M6150" s="893">
        <v>25000</v>
      </c>
      <c r="N6150" s="891" t="s">
        <v>389</v>
      </c>
      <c r="O6150" s="763">
        <v>0</v>
      </c>
      <c r="P6150" s="723">
        <v>0</v>
      </c>
      <c r="Q6150" s="669"/>
    </row>
    <row r="6151" spans="1:17" s="770" customFormat="1" ht="24">
      <c r="A6151" s="733" t="s">
        <v>18654</v>
      </c>
      <c r="B6151" s="693" t="s">
        <v>7484</v>
      </c>
      <c r="C6151" s="667" t="s">
        <v>73</v>
      </c>
      <c r="D6151" s="693" t="s">
        <v>13147</v>
      </c>
      <c r="E6151" s="744">
        <v>5500</v>
      </c>
      <c r="F6151" s="672" t="s">
        <v>13148</v>
      </c>
      <c r="G6151" s="671" t="s">
        <v>13149</v>
      </c>
      <c r="H6151" s="671" t="s">
        <v>1688</v>
      </c>
      <c r="I6151" s="671" t="s">
        <v>771</v>
      </c>
      <c r="J6151" s="890" t="s">
        <v>6567</v>
      </c>
      <c r="K6151" s="894" t="s">
        <v>9464</v>
      </c>
      <c r="L6151" s="763">
        <v>12</v>
      </c>
      <c r="M6151" s="893">
        <v>56100</v>
      </c>
      <c r="N6151" s="891" t="s">
        <v>9464</v>
      </c>
      <c r="O6151" s="763">
        <v>2</v>
      </c>
      <c r="P6151" s="723">
        <v>16485.330000000002</v>
      </c>
      <c r="Q6151" s="669"/>
    </row>
    <row r="6152" spans="1:17" s="770" customFormat="1" ht="24">
      <c r="A6152" s="733" t="s">
        <v>18654</v>
      </c>
      <c r="B6152" s="693" t="s">
        <v>7484</v>
      </c>
      <c r="C6152" s="667" t="s">
        <v>73</v>
      </c>
      <c r="D6152" s="670" t="s">
        <v>13150</v>
      </c>
      <c r="E6152" s="744">
        <v>9000</v>
      </c>
      <c r="F6152" s="668" t="s">
        <v>13151</v>
      </c>
      <c r="G6152" s="671" t="s">
        <v>13152</v>
      </c>
      <c r="H6152" s="670" t="s">
        <v>1688</v>
      </c>
      <c r="I6152" s="671" t="s">
        <v>771</v>
      </c>
      <c r="J6152" s="890" t="s">
        <v>6567</v>
      </c>
      <c r="K6152" s="894" t="s">
        <v>13153</v>
      </c>
      <c r="L6152" s="763">
        <v>2</v>
      </c>
      <c r="M6152" s="893">
        <v>20675</v>
      </c>
      <c r="N6152" s="891" t="s">
        <v>389</v>
      </c>
      <c r="O6152" s="763">
        <v>0</v>
      </c>
      <c r="P6152" s="723">
        <v>0</v>
      </c>
      <c r="Q6152" s="669"/>
    </row>
    <row r="6153" spans="1:17" s="770" customFormat="1" ht="30" customHeight="1">
      <c r="A6153" s="733" t="s">
        <v>18654</v>
      </c>
      <c r="B6153" s="693" t="s">
        <v>7484</v>
      </c>
      <c r="C6153" s="667" t="s">
        <v>73</v>
      </c>
      <c r="D6153" s="693" t="s">
        <v>12406</v>
      </c>
      <c r="E6153" s="744">
        <v>4000</v>
      </c>
      <c r="F6153" s="672" t="s">
        <v>13154</v>
      </c>
      <c r="G6153" s="671" t="s">
        <v>13155</v>
      </c>
      <c r="H6153" s="671" t="s">
        <v>1688</v>
      </c>
      <c r="I6153" s="671" t="s">
        <v>11885</v>
      </c>
      <c r="J6153" s="890" t="s">
        <v>802</v>
      </c>
      <c r="K6153" s="894" t="s">
        <v>13156</v>
      </c>
      <c r="L6153" s="763">
        <v>1</v>
      </c>
      <c r="M6153" s="893">
        <v>4000</v>
      </c>
      <c r="N6153" s="891" t="s">
        <v>13156</v>
      </c>
      <c r="O6153" s="763">
        <v>6</v>
      </c>
      <c r="P6153" s="723">
        <v>24000</v>
      </c>
      <c r="Q6153" s="669"/>
    </row>
    <row r="6154" spans="1:17" s="770" customFormat="1" ht="30" customHeight="1">
      <c r="A6154" s="733" t="s">
        <v>18654</v>
      </c>
      <c r="B6154" s="693" t="s">
        <v>7484</v>
      </c>
      <c r="C6154" s="667" t="s">
        <v>73</v>
      </c>
      <c r="D6154" s="670" t="s">
        <v>4122</v>
      </c>
      <c r="E6154" s="744">
        <v>3000</v>
      </c>
      <c r="F6154" s="668" t="s">
        <v>13157</v>
      </c>
      <c r="G6154" s="671" t="s">
        <v>13158</v>
      </c>
      <c r="H6154" s="670" t="s">
        <v>1688</v>
      </c>
      <c r="I6154" s="670" t="s">
        <v>7524</v>
      </c>
      <c r="J6154" s="890" t="s">
        <v>802</v>
      </c>
      <c r="K6154" s="894" t="s">
        <v>13159</v>
      </c>
      <c r="L6154" s="763">
        <v>1</v>
      </c>
      <c r="M6154" s="893">
        <v>7554.17</v>
      </c>
      <c r="N6154" s="891" t="s">
        <v>389</v>
      </c>
      <c r="O6154" s="763">
        <v>0</v>
      </c>
      <c r="P6154" s="723">
        <v>0</v>
      </c>
      <c r="Q6154" s="669"/>
    </row>
    <row r="6155" spans="1:17" s="770" customFormat="1" ht="30" customHeight="1">
      <c r="A6155" s="733" t="s">
        <v>18654</v>
      </c>
      <c r="B6155" s="693" t="s">
        <v>7484</v>
      </c>
      <c r="C6155" s="667" t="s">
        <v>73</v>
      </c>
      <c r="D6155" s="693" t="s">
        <v>13160</v>
      </c>
      <c r="E6155" s="744">
        <v>3500</v>
      </c>
      <c r="F6155" s="672" t="s">
        <v>13161</v>
      </c>
      <c r="G6155" s="671" t="s">
        <v>13162</v>
      </c>
      <c r="H6155" s="671" t="s">
        <v>1688</v>
      </c>
      <c r="I6155" s="671" t="s">
        <v>11885</v>
      </c>
      <c r="J6155" s="890" t="s">
        <v>802</v>
      </c>
      <c r="K6155" s="894" t="s">
        <v>10478</v>
      </c>
      <c r="L6155" s="763">
        <v>12</v>
      </c>
      <c r="M6155" s="893">
        <v>42000</v>
      </c>
      <c r="N6155" s="891" t="s">
        <v>10478</v>
      </c>
      <c r="O6155" s="763">
        <v>6</v>
      </c>
      <c r="P6155" s="723">
        <v>21000</v>
      </c>
      <c r="Q6155" s="669"/>
    </row>
    <row r="6156" spans="1:17" s="770" customFormat="1" ht="30" customHeight="1">
      <c r="A6156" s="733" t="s">
        <v>18654</v>
      </c>
      <c r="B6156" s="693" t="s">
        <v>7484</v>
      </c>
      <c r="C6156" s="667" t="s">
        <v>73</v>
      </c>
      <c r="D6156" s="693" t="s">
        <v>13163</v>
      </c>
      <c r="E6156" s="744">
        <v>13500</v>
      </c>
      <c r="F6156" s="672" t="s">
        <v>13164</v>
      </c>
      <c r="G6156" s="671" t="s">
        <v>13165</v>
      </c>
      <c r="H6156" s="671" t="s">
        <v>3554</v>
      </c>
      <c r="I6156" s="671" t="s">
        <v>771</v>
      </c>
      <c r="J6156" s="890" t="s">
        <v>6567</v>
      </c>
      <c r="K6156" s="894" t="s">
        <v>13166</v>
      </c>
      <c r="L6156" s="763">
        <v>12</v>
      </c>
      <c r="M6156" s="893">
        <v>162000</v>
      </c>
      <c r="N6156" s="891" t="s">
        <v>13166</v>
      </c>
      <c r="O6156" s="763">
        <v>6</v>
      </c>
      <c r="P6156" s="723">
        <v>81000</v>
      </c>
      <c r="Q6156" s="669"/>
    </row>
    <row r="6157" spans="1:17" s="770" customFormat="1" ht="30" customHeight="1">
      <c r="A6157" s="733" t="s">
        <v>18654</v>
      </c>
      <c r="B6157" s="693" t="s">
        <v>7484</v>
      </c>
      <c r="C6157" s="667" t="s">
        <v>73</v>
      </c>
      <c r="D6157" s="693" t="s">
        <v>12648</v>
      </c>
      <c r="E6157" s="744">
        <v>4500</v>
      </c>
      <c r="F6157" s="672" t="s">
        <v>13167</v>
      </c>
      <c r="G6157" s="671" t="s">
        <v>13168</v>
      </c>
      <c r="H6157" s="671" t="s">
        <v>824</v>
      </c>
      <c r="I6157" s="671" t="s">
        <v>11946</v>
      </c>
      <c r="J6157" s="890" t="s">
        <v>11900</v>
      </c>
      <c r="K6157" s="894" t="s">
        <v>13169</v>
      </c>
      <c r="L6157" s="763">
        <v>1</v>
      </c>
      <c r="M6157" s="893">
        <v>36075</v>
      </c>
      <c r="N6157" s="891" t="s">
        <v>389</v>
      </c>
      <c r="O6157" s="763">
        <v>0</v>
      </c>
      <c r="P6157" s="723">
        <v>0</v>
      </c>
      <c r="Q6157" s="669"/>
    </row>
    <row r="6158" spans="1:17" s="770" customFormat="1" ht="30" customHeight="1">
      <c r="A6158" s="733" t="s">
        <v>18654</v>
      </c>
      <c r="B6158" s="693" t="s">
        <v>7484</v>
      </c>
      <c r="C6158" s="667" t="s">
        <v>73</v>
      </c>
      <c r="D6158" s="693" t="s">
        <v>11966</v>
      </c>
      <c r="E6158" s="744">
        <v>4000</v>
      </c>
      <c r="F6158" s="672" t="s">
        <v>13170</v>
      </c>
      <c r="G6158" s="671" t="s">
        <v>13171</v>
      </c>
      <c r="H6158" s="671" t="s">
        <v>1688</v>
      </c>
      <c r="I6158" s="671" t="s">
        <v>11885</v>
      </c>
      <c r="J6158" s="890" t="s">
        <v>802</v>
      </c>
      <c r="K6158" s="894" t="s">
        <v>9525</v>
      </c>
      <c r="L6158" s="763">
        <v>12</v>
      </c>
      <c r="M6158" s="893">
        <v>48133.33</v>
      </c>
      <c r="N6158" s="891" t="s">
        <v>9525</v>
      </c>
      <c r="O6158" s="763">
        <v>6</v>
      </c>
      <c r="P6158" s="723">
        <v>24000</v>
      </c>
      <c r="Q6158" s="669"/>
    </row>
    <row r="6159" spans="1:17" s="770" customFormat="1" ht="30" customHeight="1">
      <c r="A6159" s="733" t="s">
        <v>18654</v>
      </c>
      <c r="B6159" s="693" t="s">
        <v>7484</v>
      </c>
      <c r="C6159" s="667" t="s">
        <v>73</v>
      </c>
      <c r="D6159" s="693" t="s">
        <v>13172</v>
      </c>
      <c r="E6159" s="744">
        <v>4000</v>
      </c>
      <c r="F6159" s="672" t="s">
        <v>13173</v>
      </c>
      <c r="G6159" s="671" t="s">
        <v>13174</v>
      </c>
      <c r="H6159" s="671" t="s">
        <v>2002</v>
      </c>
      <c r="I6159" s="671" t="s">
        <v>11946</v>
      </c>
      <c r="J6159" s="890" t="s">
        <v>11900</v>
      </c>
      <c r="K6159" s="894" t="s">
        <v>13175</v>
      </c>
      <c r="L6159" s="763">
        <v>12</v>
      </c>
      <c r="M6159" s="893">
        <v>46241.33</v>
      </c>
      <c r="N6159" s="891" t="s">
        <v>13175</v>
      </c>
      <c r="O6159" s="763">
        <v>6</v>
      </c>
      <c r="P6159" s="723">
        <v>24000</v>
      </c>
      <c r="Q6159" s="669"/>
    </row>
    <row r="6160" spans="1:17" s="770" customFormat="1" ht="24">
      <c r="A6160" s="733" t="s">
        <v>18654</v>
      </c>
      <c r="B6160" s="693" t="s">
        <v>7484</v>
      </c>
      <c r="C6160" s="667" t="s">
        <v>73</v>
      </c>
      <c r="D6160" s="693" t="s">
        <v>13176</v>
      </c>
      <c r="E6160" s="744">
        <v>5000</v>
      </c>
      <c r="F6160" s="672" t="s">
        <v>13177</v>
      </c>
      <c r="G6160" s="671" t="s">
        <v>13178</v>
      </c>
      <c r="H6160" s="671" t="s">
        <v>1688</v>
      </c>
      <c r="I6160" s="671" t="s">
        <v>771</v>
      </c>
      <c r="J6160" s="890" t="s">
        <v>6567</v>
      </c>
      <c r="K6160" s="894" t="s">
        <v>13179</v>
      </c>
      <c r="L6160" s="763">
        <v>12</v>
      </c>
      <c r="M6160" s="893">
        <v>60000</v>
      </c>
      <c r="N6160" s="891" t="s">
        <v>13179</v>
      </c>
      <c r="O6160" s="763">
        <v>6</v>
      </c>
      <c r="P6160" s="723">
        <v>30000</v>
      </c>
      <c r="Q6160" s="669"/>
    </row>
    <row r="6161" spans="1:17" s="770" customFormat="1" ht="24">
      <c r="A6161" s="733" t="s">
        <v>18654</v>
      </c>
      <c r="B6161" s="693" t="s">
        <v>7484</v>
      </c>
      <c r="C6161" s="667" t="s">
        <v>73</v>
      </c>
      <c r="D6161" s="693" t="s">
        <v>11954</v>
      </c>
      <c r="E6161" s="744">
        <v>3000</v>
      </c>
      <c r="F6161" s="672" t="s">
        <v>13180</v>
      </c>
      <c r="G6161" s="671" t="s">
        <v>13181</v>
      </c>
      <c r="H6161" s="671" t="s">
        <v>1688</v>
      </c>
      <c r="I6161" s="671" t="s">
        <v>11885</v>
      </c>
      <c r="J6161" s="890" t="s">
        <v>802</v>
      </c>
      <c r="K6161" s="894" t="s">
        <v>13182</v>
      </c>
      <c r="L6161" s="763">
        <v>5</v>
      </c>
      <c r="M6161" s="893">
        <v>30000</v>
      </c>
      <c r="N6161" s="891" t="s">
        <v>389</v>
      </c>
      <c r="O6161" s="763">
        <v>0</v>
      </c>
      <c r="P6161" s="723">
        <v>0</v>
      </c>
      <c r="Q6161" s="669"/>
    </row>
    <row r="6162" spans="1:17" s="770" customFormat="1" ht="36">
      <c r="A6162" s="733" t="s">
        <v>18654</v>
      </c>
      <c r="B6162" s="693" t="s">
        <v>7484</v>
      </c>
      <c r="C6162" s="667" t="s">
        <v>73</v>
      </c>
      <c r="D6162" s="670" t="s">
        <v>13183</v>
      </c>
      <c r="E6162" s="744">
        <v>5300</v>
      </c>
      <c r="F6162" s="668" t="s">
        <v>13184</v>
      </c>
      <c r="G6162" s="671" t="s">
        <v>13185</v>
      </c>
      <c r="H6162" s="671" t="s">
        <v>5746</v>
      </c>
      <c r="I6162" s="671" t="s">
        <v>771</v>
      </c>
      <c r="J6162" s="890" t="s">
        <v>6567</v>
      </c>
      <c r="K6162" s="894" t="s">
        <v>13186</v>
      </c>
      <c r="L6162" s="763">
        <v>4</v>
      </c>
      <c r="M6162" s="893">
        <v>23177.22</v>
      </c>
      <c r="N6162" s="891" t="s">
        <v>389</v>
      </c>
      <c r="O6162" s="763">
        <v>0</v>
      </c>
      <c r="P6162" s="723">
        <v>0</v>
      </c>
      <c r="Q6162" s="669"/>
    </row>
    <row r="6163" spans="1:17" s="770" customFormat="1" ht="24">
      <c r="A6163" s="733" t="s">
        <v>18654</v>
      </c>
      <c r="B6163" s="693" t="s">
        <v>7484</v>
      </c>
      <c r="C6163" s="667" t="s">
        <v>73</v>
      </c>
      <c r="D6163" s="693" t="s">
        <v>13187</v>
      </c>
      <c r="E6163" s="744">
        <v>1900</v>
      </c>
      <c r="F6163" s="672" t="s">
        <v>13188</v>
      </c>
      <c r="G6163" s="671" t="s">
        <v>13189</v>
      </c>
      <c r="H6163" s="671" t="s">
        <v>11899</v>
      </c>
      <c r="I6163" s="671" t="s">
        <v>3683</v>
      </c>
      <c r="J6163" s="890" t="s">
        <v>11900</v>
      </c>
      <c r="K6163" s="894" t="s">
        <v>13190</v>
      </c>
      <c r="L6163" s="763">
        <v>5</v>
      </c>
      <c r="M6163" s="893">
        <v>8073.34</v>
      </c>
      <c r="N6163" s="891" t="s">
        <v>389</v>
      </c>
      <c r="O6163" s="763">
        <v>0</v>
      </c>
      <c r="P6163" s="723">
        <v>0</v>
      </c>
      <c r="Q6163" s="669"/>
    </row>
    <row r="6164" spans="1:17" s="770" customFormat="1" ht="24">
      <c r="A6164" s="733" t="s">
        <v>18654</v>
      </c>
      <c r="B6164" s="693" t="s">
        <v>7484</v>
      </c>
      <c r="C6164" s="667" t="s">
        <v>73</v>
      </c>
      <c r="D6164" s="693" t="s">
        <v>13094</v>
      </c>
      <c r="E6164" s="744">
        <v>2500</v>
      </c>
      <c r="F6164" s="672" t="s">
        <v>13191</v>
      </c>
      <c r="G6164" s="671" t="s">
        <v>13192</v>
      </c>
      <c r="H6164" s="671" t="s">
        <v>3365</v>
      </c>
      <c r="I6164" s="671" t="s">
        <v>11946</v>
      </c>
      <c r="J6164" s="890" t="s">
        <v>11900</v>
      </c>
      <c r="K6164" s="894" t="s">
        <v>13193</v>
      </c>
      <c r="L6164" s="763">
        <v>12</v>
      </c>
      <c r="M6164" s="893">
        <v>20750</v>
      </c>
      <c r="N6164" s="891" t="s">
        <v>13193</v>
      </c>
      <c r="O6164" s="763">
        <v>1</v>
      </c>
      <c r="P6164" s="723">
        <v>4437.5</v>
      </c>
      <c r="Q6164" s="669"/>
    </row>
    <row r="6165" spans="1:17" s="770" customFormat="1" ht="24">
      <c r="A6165" s="733" t="s">
        <v>18654</v>
      </c>
      <c r="B6165" s="693" t="s">
        <v>7484</v>
      </c>
      <c r="C6165" s="667" t="s">
        <v>73</v>
      </c>
      <c r="D6165" s="693" t="s">
        <v>12302</v>
      </c>
      <c r="E6165" s="744">
        <v>5200</v>
      </c>
      <c r="F6165" s="672" t="s">
        <v>13194</v>
      </c>
      <c r="G6165" s="671" t="s">
        <v>13195</v>
      </c>
      <c r="H6165" s="671" t="s">
        <v>1688</v>
      </c>
      <c r="I6165" s="671" t="s">
        <v>771</v>
      </c>
      <c r="J6165" s="890" t="s">
        <v>6567</v>
      </c>
      <c r="K6165" s="894" t="s">
        <v>13196</v>
      </c>
      <c r="L6165" s="763">
        <v>4</v>
      </c>
      <c r="M6165" s="893">
        <v>17200</v>
      </c>
      <c r="N6165" s="891" t="s">
        <v>13196</v>
      </c>
      <c r="O6165" s="763">
        <v>6</v>
      </c>
      <c r="P6165" s="723">
        <v>24000</v>
      </c>
      <c r="Q6165" s="669"/>
    </row>
    <row r="6166" spans="1:17" s="770" customFormat="1" ht="48">
      <c r="A6166" s="733" t="s">
        <v>18654</v>
      </c>
      <c r="B6166" s="693" t="s">
        <v>7484</v>
      </c>
      <c r="C6166" s="667" t="s">
        <v>73</v>
      </c>
      <c r="D6166" s="693" t="s">
        <v>13197</v>
      </c>
      <c r="E6166" s="744">
        <v>9500</v>
      </c>
      <c r="F6166" s="672" t="s">
        <v>13198</v>
      </c>
      <c r="G6166" s="671" t="s">
        <v>13199</v>
      </c>
      <c r="H6166" s="671" t="s">
        <v>13200</v>
      </c>
      <c r="I6166" s="671" t="s">
        <v>771</v>
      </c>
      <c r="J6166" s="890" t="s">
        <v>6567</v>
      </c>
      <c r="K6166" s="894" t="s">
        <v>9886</v>
      </c>
      <c r="L6166" s="763">
        <v>12</v>
      </c>
      <c r="M6166" s="893">
        <v>114000</v>
      </c>
      <c r="N6166" s="891" t="s">
        <v>9886</v>
      </c>
      <c r="O6166" s="763">
        <v>6</v>
      </c>
      <c r="P6166" s="723">
        <v>72183.34</v>
      </c>
      <c r="Q6166" s="669"/>
    </row>
    <row r="6167" spans="1:17" s="770" customFormat="1" ht="36">
      <c r="A6167" s="733" t="s">
        <v>18654</v>
      </c>
      <c r="B6167" s="693" t="s">
        <v>7484</v>
      </c>
      <c r="C6167" s="667" t="s">
        <v>73</v>
      </c>
      <c r="D6167" s="693" t="s">
        <v>13201</v>
      </c>
      <c r="E6167" s="744">
        <v>5000</v>
      </c>
      <c r="F6167" s="672" t="s">
        <v>13202</v>
      </c>
      <c r="G6167" s="671" t="s">
        <v>13203</v>
      </c>
      <c r="H6167" s="671" t="s">
        <v>1688</v>
      </c>
      <c r="I6167" s="671" t="s">
        <v>10737</v>
      </c>
      <c r="J6167" s="890" t="s">
        <v>11885</v>
      </c>
      <c r="K6167" s="894" t="s">
        <v>13204</v>
      </c>
      <c r="L6167" s="763">
        <v>4</v>
      </c>
      <c r="M6167" s="893">
        <v>19833.330000000002</v>
      </c>
      <c r="N6167" s="891" t="s">
        <v>13204</v>
      </c>
      <c r="O6167" s="763">
        <v>6</v>
      </c>
      <c r="P6167" s="723">
        <v>30000</v>
      </c>
      <c r="Q6167" s="669"/>
    </row>
    <row r="6168" spans="1:17" s="770" customFormat="1" ht="60">
      <c r="A6168" s="733" t="s">
        <v>18654</v>
      </c>
      <c r="B6168" s="693" t="s">
        <v>7484</v>
      </c>
      <c r="C6168" s="667" t="s">
        <v>73</v>
      </c>
      <c r="D6168" s="693" t="s">
        <v>13205</v>
      </c>
      <c r="E6168" s="744">
        <v>2500</v>
      </c>
      <c r="F6168" s="672" t="s">
        <v>13206</v>
      </c>
      <c r="G6168" s="671" t="s">
        <v>13207</v>
      </c>
      <c r="H6168" s="671" t="s">
        <v>4682</v>
      </c>
      <c r="I6168" s="671" t="s">
        <v>11890</v>
      </c>
      <c r="J6168" s="890" t="s">
        <v>4118</v>
      </c>
      <c r="K6168" s="894" t="s">
        <v>13208</v>
      </c>
      <c r="L6168" s="763">
        <v>12</v>
      </c>
      <c r="M6168" s="893">
        <v>30000</v>
      </c>
      <c r="N6168" s="891" t="s">
        <v>13208</v>
      </c>
      <c r="O6168" s="763">
        <v>6</v>
      </c>
      <c r="P6168" s="723">
        <v>15000</v>
      </c>
      <c r="Q6168" s="669"/>
    </row>
    <row r="6169" spans="1:17" s="770" customFormat="1" ht="60">
      <c r="A6169" s="733" t="s">
        <v>18654</v>
      </c>
      <c r="B6169" s="693" t="s">
        <v>7484</v>
      </c>
      <c r="C6169" s="667" t="s">
        <v>73</v>
      </c>
      <c r="D6169" s="670" t="s">
        <v>13209</v>
      </c>
      <c r="E6169" s="744">
        <v>3000</v>
      </c>
      <c r="F6169" s="668" t="s">
        <v>13210</v>
      </c>
      <c r="G6169" s="671" t="s">
        <v>13211</v>
      </c>
      <c r="H6169" s="671" t="s">
        <v>864</v>
      </c>
      <c r="I6169" s="671" t="s">
        <v>11890</v>
      </c>
      <c r="J6169" s="890" t="s">
        <v>4118</v>
      </c>
      <c r="K6169" s="894" t="s">
        <v>13212</v>
      </c>
      <c r="L6169" s="763">
        <v>3</v>
      </c>
      <c r="M6169" s="893">
        <v>9833</v>
      </c>
      <c r="N6169" s="891" t="s">
        <v>389</v>
      </c>
      <c r="O6169" s="763">
        <v>0</v>
      </c>
      <c r="P6169" s="723">
        <v>0</v>
      </c>
      <c r="Q6169" s="669"/>
    </row>
    <row r="6170" spans="1:17" s="770" customFormat="1" ht="24">
      <c r="A6170" s="733" t="s">
        <v>18654</v>
      </c>
      <c r="B6170" s="693" t="s">
        <v>7484</v>
      </c>
      <c r="C6170" s="667" t="s">
        <v>73</v>
      </c>
      <c r="D6170" s="693" t="s">
        <v>13213</v>
      </c>
      <c r="E6170" s="744">
        <v>3000</v>
      </c>
      <c r="F6170" s="672" t="s">
        <v>13214</v>
      </c>
      <c r="G6170" s="671" t="s">
        <v>13215</v>
      </c>
      <c r="H6170" s="671" t="s">
        <v>1688</v>
      </c>
      <c r="I6170" s="671" t="s">
        <v>11885</v>
      </c>
      <c r="J6170" s="890" t="s">
        <v>802</v>
      </c>
      <c r="K6170" s="894" t="s">
        <v>389</v>
      </c>
      <c r="L6170" s="763">
        <v>12</v>
      </c>
      <c r="M6170" s="893">
        <v>36000</v>
      </c>
      <c r="N6170" s="891" t="s">
        <v>13216</v>
      </c>
      <c r="O6170" s="763">
        <v>6</v>
      </c>
      <c r="P6170" s="723">
        <v>18000</v>
      </c>
      <c r="Q6170" s="669"/>
    </row>
    <row r="6171" spans="1:17" s="770" customFormat="1" ht="24">
      <c r="A6171" s="733" t="s">
        <v>18654</v>
      </c>
      <c r="B6171" s="693" t="s">
        <v>7484</v>
      </c>
      <c r="C6171" s="667" t="s">
        <v>73</v>
      </c>
      <c r="D6171" s="693" t="s">
        <v>13217</v>
      </c>
      <c r="E6171" s="744">
        <v>2000</v>
      </c>
      <c r="F6171" s="672">
        <v>73041495</v>
      </c>
      <c r="G6171" s="757" t="s">
        <v>13218</v>
      </c>
      <c r="H6171" s="671" t="s">
        <v>1688</v>
      </c>
      <c r="I6171" s="671" t="s">
        <v>11885</v>
      </c>
      <c r="J6171" s="890" t="s">
        <v>802</v>
      </c>
      <c r="K6171" s="894" t="s">
        <v>389</v>
      </c>
      <c r="L6171" s="763">
        <v>0</v>
      </c>
      <c r="M6171" s="893">
        <v>0</v>
      </c>
      <c r="N6171" s="891" t="s">
        <v>12098</v>
      </c>
      <c r="O6171" s="763">
        <v>6</v>
      </c>
      <c r="P6171" s="723">
        <v>13266.67</v>
      </c>
      <c r="Q6171" s="669"/>
    </row>
    <row r="6172" spans="1:17" s="770" customFormat="1" ht="24">
      <c r="A6172" s="733" t="s">
        <v>18654</v>
      </c>
      <c r="B6172" s="693" t="s">
        <v>7484</v>
      </c>
      <c r="C6172" s="667" t="s">
        <v>73</v>
      </c>
      <c r="D6172" s="693" t="s">
        <v>13219</v>
      </c>
      <c r="E6172" s="744">
        <v>2000</v>
      </c>
      <c r="F6172" s="672" t="s">
        <v>13220</v>
      </c>
      <c r="G6172" s="671" t="s">
        <v>13221</v>
      </c>
      <c r="H6172" s="671" t="s">
        <v>5617</v>
      </c>
      <c r="I6172" s="671" t="s">
        <v>11946</v>
      </c>
      <c r="J6172" s="890" t="s">
        <v>11900</v>
      </c>
      <c r="K6172" s="894" t="s">
        <v>13222</v>
      </c>
      <c r="L6172" s="763">
        <v>12</v>
      </c>
      <c r="M6172" s="893">
        <v>24000</v>
      </c>
      <c r="N6172" s="891" t="s">
        <v>13222</v>
      </c>
      <c r="O6172" s="763">
        <v>6</v>
      </c>
      <c r="P6172" s="723">
        <v>12000</v>
      </c>
      <c r="Q6172" s="669"/>
    </row>
    <row r="6173" spans="1:17" s="770" customFormat="1" ht="24">
      <c r="A6173" s="733" t="s">
        <v>18654</v>
      </c>
      <c r="B6173" s="693" t="s">
        <v>7484</v>
      </c>
      <c r="C6173" s="667" t="s">
        <v>73</v>
      </c>
      <c r="D6173" s="693" t="s">
        <v>13223</v>
      </c>
      <c r="E6173" s="744">
        <v>1000</v>
      </c>
      <c r="F6173" s="672" t="s">
        <v>13224</v>
      </c>
      <c r="G6173" s="671" t="s">
        <v>13225</v>
      </c>
      <c r="H6173" s="671" t="s">
        <v>11899</v>
      </c>
      <c r="I6173" s="671" t="s">
        <v>3683</v>
      </c>
      <c r="J6173" s="890" t="s">
        <v>11900</v>
      </c>
      <c r="K6173" s="894" t="s">
        <v>13226</v>
      </c>
      <c r="L6173" s="763">
        <v>12</v>
      </c>
      <c r="M6173" s="893">
        <v>12000</v>
      </c>
      <c r="N6173" s="891" t="s">
        <v>13226</v>
      </c>
      <c r="O6173" s="763">
        <v>6</v>
      </c>
      <c r="P6173" s="723">
        <v>6000</v>
      </c>
      <c r="Q6173" s="669"/>
    </row>
    <row r="6174" spans="1:17" s="770" customFormat="1" ht="24">
      <c r="A6174" s="733" t="s">
        <v>18654</v>
      </c>
      <c r="B6174" s="693" t="s">
        <v>7484</v>
      </c>
      <c r="C6174" s="667" t="s">
        <v>73</v>
      </c>
      <c r="D6174" s="693" t="s">
        <v>13227</v>
      </c>
      <c r="E6174" s="744">
        <v>2000</v>
      </c>
      <c r="F6174" s="672" t="s">
        <v>13228</v>
      </c>
      <c r="G6174" s="671" t="s">
        <v>13229</v>
      </c>
      <c r="H6174" s="671" t="s">
        <v>1119</v>
      </c>
      <c r="I6174" s="671" t="s">
        <v>11946</v>
      </c>
      <c r="J6174" s="890" t="s">
        <v>11900</v>
      </c>
      <c r="K6174" s="894" t="s">
        <v>13230</v>
      </c>
      <c r="L6174" s="763">
        <v>5</v>
      </c>
      <c r="M6174" s="893">
        <v>22894.66</v>
      </c>
      <c r="N6174" s="891" t="s">
        <v>389</v>
      </c>
      <c r="O6174" s="763">
        <v>0</v>
      </c>
      <c r="P6174" s="723">
        <v>0</v>
      </c>
      <c r="Q6174" s="669"/>
    </row>
    <row r="6175" spans="1:17" s="770" customFormat="1" ht="24">
      <c r="A6175" s="733" t="s">
        <v>18654</v>
      </c>
      <c r="B6175" s="693" t="s">
        <v>7484</v>
      </c>
      <c r="C6175" s="667" t="s">
        <v>73</v>
      </c>
      <c r="D6175" s="693" t="s">
        <v>11935</v>
      </c>
      <c r="E6175" s="744">
        <v>3600</v>
      </c>
      <c r="F6175" s="672" t="s">
        <v>13231</v>
      </c>
      <c r="G6175" s="671" t="s">
        <v>13232</v>
      </c>
      <c r="H6175" s="671" t="s">
        <v>2002</v>
      </c>
      <c r="I6175" s="671" t="s">
        <v>11885</v>
      </c>
      <c r="J6175" s="890" t="s">
        <v>802</v>
      </c>
      <c r="K6175" s="894" t="s">
        <v>13233</v>
      </c>
      <c r="L6175" s="763">
        <v>12</v>
      </c>
      <c r="M6175" s="893">
        <v>43320</v>
      </c>
      <c r="N6175" s="891" t="s">
        <v>13233</v>
      </c>
      <c r="O6175" s="763">
        <v>6</v>
      </c>
      <c r="P6175" s="723">
        <v>21600</v>
      </c>
      <c r="Q6175" s="669"/>
    </row>
    <row r="6176" spans="1:17" s="770" customFormat="1" ht="24">
      <c r="A6176" s="733" t="s">
        <v>18654</v>
      </c>
      <c r="B6176" s="693" t="s">
        <v>7484</v>
      </c>
      <c r="C6176" s="667" t="s">
        <v>73</v>
      </c>
      <c r="D6176" s="693" t="s">
        <v>12208</v>
      </c>
      <c r="E6176" s="744">
        <v>2000</v>
      </c>
      <c r="F6176" s="672" t="s">
        <v>13234</v>
      </c>
      <c r="G6176" s="671" t="s">
        <v>13235</v>
      </c>
      <c r="H6176" s="671" t="s">
        <v>1119</v>
      </c>
      <c r="I6176" s="671" t="s">
        <v>11946</v>
      </c>
      <c r="J6176" s="890" t="s">
        <v>11900</v>
      </c>
      <c r="K6176" s="894" t="s">
        <v>13236</v>
      </c>
      <c r="L6176" s="763">
        <v>12</v>
      </c>
      <c r="M6176" s="893">
        <v>16022</v>
      </c>
      <c r="N6176" s="891" t="s">
        <v>389</v>
      </c>
      <c r="O6176" s="763">
        <v>0</v>
      </c>
      <c r="P6176" s="723">
        <v>0</v>
      </c>
      <c r="Q6176" s="669"/>
    </row>
    <row r="6177" spans="1:17" s="770" customFormat="1" ht="24">
      <c r="A6177" s="733" t="s">
        <v>18654</v>
      </c>
      <c r="B6177" s="693" t="s">
        <v>7484</v>
      </c>
      <c r="C6177" s="667" t="s">
        <v>73</v>
      </c>
      <c r="D6177" s="693" t="s">
        <v>13237</v>
      </c>
      <c r="E6177" s="744">
        <v>10000</v>
      </c>
      <c r="F6177" s="672" t="s">
        <v>13238</v>
      </c>
      <c r="G6177" s="671" t="s">
        <v>13239</v>
      </c>
      <c r="H6177" s="671" t="s">
        <v>1688</v>
      </c>
      <c r="I6177" s="671" t="s">
        <v>11885</v>
      </c>
      <c r="J6177" s="890" t="s">
        <v>802</v>
      </c>
      <c r="K6177" s="894" t="s">
        <v>13240</v>
      </c>
      <c r="L6177" s="763">
        <v>12</v>
      </c>
      <c r="M6177" s="893">
        <v>120208.33</v>
      </c>
      <c r="N6177" s="891" t="s">
        <v>13240</v>
      </c>
      <c r="O6177" s="763">
        <v>6</v>
      </c>
      <c r="P6177" s="723">
        <v>60000</v>
      </c>
      <c r="Q6177" s="669"/>
    </row>
    <row r="6178" spans="1:17" s="770" customFormat="1" ht="36">
      <c r="A6178" s="733" t="s">
        <v>18654</v>
      </c>
      <c r="B6178" s="693" t="s">
        <v>7484</v>
      </c>
      <c r="C6178" s="667" t="s">
        <v>73</v>
      </c>
      <c r="D6178" s="693" t="s">
        <v>13241</v>
      </c>
      <c r="E6178" s="744">
        <v>2500</v>
      </c>
      <c r="F6178" s="672" t="s">
        <v>13242</v>
      </c>
      <c r="G6178" s="671" t="s">
        <v>13243</v>
      </c>
      <c r="H6178" s="671" t="s">
        <v>1688</v>
      </c>
      <c r="I6178" s="671" t="s">
        <v>10737</v>
      </c>
      <c r="J6178" s="890" t="s">
        <v>11885</v>
      </c>
      <c r="K6178" s="894" t="s">
        <v>13244</v>
      </c>
      <c r="L6178" s="763">
        <v>12</v>
      </c>
      <c r="M6178" s="893">
        <v>10916.67</v>
      </c>
      <c r="N6178" s="891" t="s">
        <v>13244</v>
      </c>
      <c r="O6178" s="763">
        <v>6</v>
      </c>
      <c r="P6178" s="723">
        <v>15000</v>
      </c>
      <c r="Q6178" s="669"/>
    </row>
    <row r="6179" spans="1:17" s="770" customFormat="1" ht="24">
      <c r="A6179" s="733" t="s">
        <v>18654</v>
      </c>
      <c r="B6179" s="693" t="s">
        <v>7484</v>
      </c>
      <c r="C6179" s="667" t="s">
        <v>73</v>
      </c>
      <c r="D6179" s="693" t="s">
        <v>12395</v>
      </c>
      <c r="E6179" s="744">
        <v>7000</v>
      </c>
      <c r="F6179" s="672" t="s">
        <v>13245</v>
      </c>
      <c r="G6179" s="671" t="s">
        <v>13246</v>
      </c>
      <c r="H6179" s="671" t="s">
        <v>1688</v>
      </c>
      <c r="I6179" s="671" t="s">
        <v>771</v>
      </c>
      <c r="J6179" s="890" t="s">
        <v>6567</v>
      </c>
      <c r="K6179" s="894" t="s">
        <v>13247</v>
      </c>
      <c r="L6179" s="763">
        <v>12</v>
      </c>
      <c r="M6179" s="893">
        <v>84108.5</v>
      </c>
      <c r="N6179" s="891" t="s">
        <v>13247</v>
      </c>
      <c r="O6179" s="763">
        <v>6</v>
      </c>
      <c r="P6179" s="723">
        <v>42000</v>
      </c>
      <c r="Q6179" s="669"/>
    </row>
    <row r="6180" spans="1:17" s="770" customFormat="1" ht="24">
      <c r="A6180" s="733" t="s">
        <v>18654</v>
      </c>
      <c r="B6180" s="693" t="s">
        <v>7484</v>
      </c>
      <c r="C6180" s="667" t="s">
        <v>73</v>
      </c>
      <c r="D6180" s="670" t="s">
        <v>13248</v>
      </c>
      <c r="E6180" s="744">
        <v>6500</v>
      </c>
      <c r="F6180" s="668" t="s">
        <v>13249</v>
      </c>
      <c r="G6180" s="671" t="s">
        <v>13250</v>
      </c>
      <c r="H6180" s="671" t="s">
        <v>1342</v>
      </c>
      <c r="I6180" s="671" t="s">
        <v>7524</v>
      </c>
      <c r="J6180" s="890" t="s">
        <v>802</v>
      </c>
      <c r="K6180" s="894" t="s">
        <v>13251</v>
      </c>
      <c r="L6180" s="763">
        <v>12</v>
      </c>
      <c r="M6180" s="893">
        <v>39000</v>
      </c>
      <c r="N6180" s="891" t="s">
        <v>389</v>
      </c>
      <c r="O6180" s="763">
        <v>0</v>
      </c>
      <c r="P6180" s="723">
        <v>0</v>
      </c>
      <c r="Q6180" s="669"/>
    </row>
    <row r="6181" spans="1:17" s="770" customFormat="1" ht="24">
      <c r="A6181" s="733" t="s">
        <v>18654</v>
      </c>
      <c r="B6181" s="693" t="s">
        <v>7484</v>
      </c>
      <c r="C6181" s="667" t="s">
        <v>73</v>
      </c>
      <c r="D6181" s="693" t="s">
        <v>12395</v>
      </c>
      <c r="E6181" s="425">
        <v>7000</v>
      </c>
      <c r="F6181" s="672" t="s">
        <v>13252</v>
      </c>
      <c r="G6181" s="671" t="s">
        <v>13253</v>
      </c>
      <c r="H6181" s="671" t="s">
        <v>1688</v>
      </c>
      <c r="I6181" s="671" t="s">
        <v>771</v>
      </c>
      <c r="J6181" s="890" t="s">
        <v>6567</v>
      </c>
      <c r="K6181" s="894" t="s">
        <v>13254</v>
      </c>
      <c r="L6181" s="763">
        <v>12</v>
      </c>
      <c r="M6181" s="893">
        <v>84000</v>
      </c>
      <c r="N6181" s="891" t="s">
        <v>13254</v>
      </c>
      <c r="O6181" s="763">
        <v>6</v>
      </c>
      <c r="P6181" s="723">
        <v>42233.33</v>
      </c>
      <c r="Q6181" s="669"/>
    </row>
    <row r="6182" spans="1:17" s="770" customFormat="1" ht="24">
      <c r="A6182" s="733" t="s">
        <v>18654</v>
      </c>
      <c r="B6182" s="693" t="s">
        <v>7484</v>
      </c>
      <c r="C6182" s="667" t="s">
        <v>73</v>
      </c>
      <c r="D6182" s="670" t="s">
        <v>13255</v>
      </c>
      <c r="E6182" s="425">
        <v>9000</v>
      </c>
      <c r="F6182" s="672">
        <v>10193862</v>
      </c>
      <c r="G6182" s="671" t="s">
        <v>13256</v>
      </c>
      <c r="H6182" s="670" t="s">
        <v>1688</v>
      </c>
      <c r="I6182" s="670" t="s">
        <v>771</v>
      </c>
      <c r="J6182" s="890" t="s">
        <v>6567</v>
      </c>
      <c r="K6182" s="894" t="s">
        <v>13257</v>
      </c>
      <c r="L6182" s="763">
        <v>1</v>
      </c>
      <c r="M6182" s="893">
        <v>13925</v>
      </c>
      <c r="N6182" s="891" t="s">
        <v>389</v>
      </c>
      <c r="O6182" s="763">
        <v>0</v>
      </c>
      <c r="P6182" s="723">
        <v>0</v>
      </c>
      <c r="Q6182" s="669"/>
    </row>
    <row r="6183" spans="1:17" s="770" customFormat="1" ht="24">
      <c r="A6183" s="733" t="s">
        <v>18654</v>
      </c>
      <c r="B6183" s="693" t="s">
        <v>7484</v>
      </c>
      <c r="C6183" s="667" t="s">
        <v>73</v>
      </c>
      <c r="D6183" s="693" t="s">
        <v>13258</v>
      </c>
      <c r="E6183" s="425">
        <v>8000</v>
      </c>
      <c r="F6183" s="672" t="s">
        <v>13259</v>
      </c>
      <c r="G6183" s="671" t="s">
        <v>13260</v>
      </c>
      <c r="H6183" s="671" t="s">
        <v>824</v>
      </c>
      <c r="I6183" s="671" t="s">
        <v>11946</v>
      </c>
      <c r="J6183" s="890" t="s">
        <v>11900</v>
      </c>
      <c r="K6183" s="894" t="s">
        <v>9338</v>
      </c>
      <c r="L6183" s="763">
        <v>12</v>
      </c>
      <c r="M6183" s="893">
        <v>95625</v>
      </c>
      <c r="N6183" s="891" t="s">
        <v>9338</v>
      </c>
      <c r="O6183" s="763">
        <v>6</v>
      </c>
      <c r="P6183" s="723">
        <v>48000</v>
      </c>
      <c r="Q6183" s="669"/>
    </row>
    <row r="6184" spans="1:17" s="770" customFormat="1" ht="24">
      <c r="A6184" s="733" t="s">
        <v>18654</v>
      </c>
      <c r="B6184" s="693" t="s">
        <v>7484</v>
      </c>
      <c r="C6184" s="667" t="s">
        <v>73</v>
      </c>
      <c r="D6184" s="693" t="s">
        <v>13261</v>
      </c>
      <c r="E6184" s="425">
        <v>10000</v>
      </c>
      <c r="F6184" s="672" t="s">
        <v>13262</v>
      </c>
      <c r="G6184" s="671" t="s">
        <v>13263</v>
      </c>
      <c r="H6184" s="671" t="s">
        <v>1688</v>
      </c>
      <c r="I6184" s="671" t="s">
        <v>11885</v>
      </c>
      <c r="J6184" s="890" t="s">
        <v>802</v>
      </c>
      <c r="K6184" s="894" t="s">
        <v>13264</v>
      </c>
      <c r="L6184" s="763">
        <v>4</v>
      </c>
      <c r="M6184" s="893">
        <v>38666.67</v>
      </c>
      <c r="N6184" s="891" t="s">
        <v>13264</v>
      </c>
      <c r="O6184" s="763">
        <v>6</v>
      </c>
      <c r="P6184" s="723">
        <v>60000</v>
      </c>
      <c r="Q6184" s="669"/>
    </row>
    <row r="6185" spans="1:17" s="770" customFormat="1" ht="24">
      <c r="A6185" s="733" t="s">
        <v>18654</v>
      </c>
      <c r="B6185" s="693" t="s">
        <v>7484</v>
      </c>
      <c r="C6185" s="667" t="s">
        <v>73</v>
      </c>
      <c r="D6185" s="693" t="s">
        <v>12375</v>
      </c>
      <c r="E6185" s="425">
        <v>4000</v>
      </c>
      <c r="F6185" s="672" t="s">
        <v>13265</v>
      </c>
      <c r="G6185" s="671" t="s">
        <v>13266</v>
      </c>
      <c r="H6185" s="671" t="s">
        <v>1688</v>
      </c>
      <c r="I6185" s="671" t="s">
        <v>12049</v>
      </c>
      <c r="J6185" s="890" t="s">
        <v>6567</v>
      </c>
      <c r="K6185" s="894" t="s">
        <v>13267</v>
      </c>
      <c r="L6185" s="763">
        <v>12</v>
      </c>
      <c r="M6185" s="893">
        <v>47418.770000000004</v>
      </c>
      <c r="N6185" s="891" t="s">
        <v>13267</v>
      </c>
      <c r="O6185" s="763">
        <v>1</v>
      </c>
      <c r="P6185" s="723">
        <v>5412</v>
      </c>
      <c r="Q6185" s="669"/>
    </row>
    <row r="6186" spans="1:17" s="770" customFormat="1" ht="24">
      <c r="A6186" s="733" t="s">
        <v>18654</v>
      </c>
      <c r="B6186" s="693" t="s">
        <v>7484</v>
      </c>
      <c r="C6186" s="667" t="s">
        <v>73</v>
      </c>
      <c r="D6186" s="693" t="s">
        <v>12894</v>
      </c>
      <c r="E6186" s="425">
        <v>3000</v>
      </c>
      <c r="F6186" s="672" t="s">
        <v>13268</v>
      </c>
      <c r="G6186" s="671" t="s">
        <v>13269</v>
      </c>
      <c r="H6186" s="671" t="s">
        <v>1688</v>
      </c>
      <c r="I6186" s="671" t="s">
        <v>11885</v>
      </c>
      <c r="J6186" s="890" t="s">
        <v>802</v>
      </c>
      <c r="K6186" s="894" t="s">
        <v>13270</v>
      </c>
      <c r="L6186" s="763">
        <v>12</v>
      </c>
      <c r="M6186" s="893">
        <v>36000</v>
      </c>
      <c r="N6186" s="891" t="s">
        <v>13270</v>
      </c>
      <c r="O6186" s="763">
        <v>6</v>
      </c>
      <c r="P6186" s="723">
        <v>18000</v>
      </c>
      <c r="Q6186" s="669"/>
    </row>
    <row r="6187" spans="1:17" s="770" customFormat="1" ht="60">
      <c r="A6187" s="733" t="s">
        <v>18654</v>
      </c>
      <c r="B6187" s="693" t="s">
        <v>7484</v>
      </c>
      <c r="C6187" s="667" t="s">
        <v>73</v>
      </c>
      <c r="D6187" s="693" t="s">
        <v>13271</v>
      </c>
      <c r="E6187" s="425">
        <v>3000</v>
      </c>
      <c r="F6187" s="672" t="s">
        <v>13272</v>
      </c>
      <c r="G6187" s="671" t="s">
        <v>13273</v>
      </c>
      <c r="H6187" s="671" t="s">
        <v>3913</v>
      </c>
      <c r="I6187" s="671" t="s">
        <v>11890</v>
      </c>
      <c r="J6187" s="890" t="s">
        <v>4118</v>
      </c>
      <c r="K6187" s="894" t="s">
        <v>13274</v>
      </c>
      <c r="L6187" s="763">
        <v>12</v>
      </c>
      <c r="M6187" s="893">
        <v>36000</v>
      </c>
      <c r="N6187" s="891" t="s">
        <v>13274</v>
      </c>
      <c r="O6187" s="763">
        <v>6</v>
      </c>
      <c r="P6187" s="723">
        <v>15841.03</v>
      </c>
      <c r="Q6187" s="669"/>
    </row>
    <row r="6188" spans="1:17" s="770" customFormat="1" ht="24">
      <c r="A6188" s="733" t="s">
        <v>18654</v>
      </c>
      <c r="B6188" s="693" t="s">
        <v>7484</v>
      </c>
      <c r="C6188" s="667" t="s">
        <v>73</v>
      </c>
      <c r="D6188" s="693" t="s">
        <v>13275</v>
      </c>
      <c r="E6188" s="425">
        <v>5300</v>
      </c>
      <c r="F6188" s="672" t="s">
        <v>13276</v>
      </c>
      <c r="G6188" s="671" t="s">
        <v>13277</v>
      </c>
      <c r="H6188" s="671" t="s">
        <v>11004</v>
      </c>
      <c r="I6188" s="671" t="s">
        <v>771</v>
      </c>
      <c r="J6188" s="890" t="s">
        <v>6567</v>
      </c>
      <c r="K6188" s="894" t="s">
        <v>13278</v>
      </c>
      <c r="L6188" s="763">
        <v>5</v>
      </c>
      <c r="M6188" s="893">
        <v>22436.67</v>
      </c>
      <c r="N6188" s="891" t="s">
        <v>389</v>
      </c>
      <c r="O6188" s="763">
        <v>0</v>
      </c>
      <c r="P6188" s="723">
        <v>0</v>
      </c>
      <c r="Q6188" s="669"/>
    </row>
    <row r="6189" spans="1:17" s="770" customFormat="1" ht="24">
      <c r="A6189" s="733" t="s">
        <v>18654</v>
      </c>
      <c r="B6189" s="693" t="s">
        <v>7484</v>
      </c>
      <c r="C6189" s="667" t="s">
        <v>73</v>
      </c>
      <c r="D6189" s="670" t="s">
        <v>4197</v>
      </c>
      <c r="E6189" s="425">
        <v>3000</v>
      </c>
      <c r="F6189" s="668" t="s">
        <v>13279</v>
      </c>
      <c r="G6189" s="671" t="s">
        <v>13280</v>
      </c>
      <c r="H6189" s="670" t="s">
        <v>1688</v>
      </c>
      <c r="I6189" s="670" t="s">
        <v>7524</v>
      </c>
      <c r="J6189" s="890" t="s">
        <v>802</v>
      </c>
      <c r="K6189" s="894" t="s">
        <v>13281</v>
      </c>
      <c r="L6189" s="763">
        <v>2</v>
      </c>
      <c r="M6189" s="893">
        <v>7383.33</v>
      </c>
      <c r="N6189" s="891" t="s">
        <v>389</v>
      </c>
      <c r="O6189" s="763">
        <v>0</v>
      </c>
      <c r="P6189" s="723">
        <v>0</v>
      </c>
      <c r="Q6189" s="669"/>
    </row>
    <row r="6190" spans="1:17" s="770" customFormat="1" ht="24">
      <c r="A6190" s="733" t="s">
        <v>18654</v>
      </c>
      <c r="B6190" s="693" t="s">
        <v>7484</v>
      </c>
      <c r="C6190" s="667" t="s">
        <v>73</v>
      </c>
      <c r="D6190" s="693" t="s">
        <v>13282</v>
      </c>
      <c r="E6190" s="425">
        <v>5000</v>
      </c>
      <c r="F6190" s="672" t="s">
        <v>13283</v>
      </c>
      <c r="G6190" s="671" t="s">
        <v>13284</v>
      </c>
      <c r="H6190" s="671" t="s">
        <v>1688</v>
      </c>
      <c r="I6190" s="671" t="s">
        <v>771</v>
      </c>
      <c r="J6190" s="890" t="s">
        <v>6567</v>
      </c>
      <c r="K6190" s="894" t="s">
        <v>9687</v>
      </c>
      <c r="L6190" s="763">
        <v>12</v>
      </c>
      <c r="M6190" s="893">
        <v>59999.99</v>
      </c>
      <c r="N6190" s="891" t="s">
        <v>9687</v>
      </c>
      <c r="O6190" s="763">
        <v>6</v>
      </c>
      <c r="P6190" s="723">
        <v>30000</v>
      </c>
      <c r="Q6190" s="669"/>
    </row>
    <row r="6191" spans="1:17" s="770" customFormat="1" ht="24">
      <c r="A6191" s="733" t="s">
        <v>18654</v>
      </c>
      <c r="B6191" s="693" t="s">
        <v>7484</v>
      </c>
      <c r="C6191" s="667" t="s">
        <v>73</v>
      </c>
      <c r="D6191" s="670" t="s">
        <v>12531</v>
      </c>
      <c r="E6191" s="425">
        <v>6000</v>
      </c>
      <c r="F6191" s="672" t="s">
        <v>13285</v>
      </c>
      <c r="G6191" s="670" t="s">
        <v>13286</v>
      </c>
      <c r="H6191" s="758" t="s">
        <v>1688</v>
      </c>
      <c r="I6191" s="671" t="s">
        <v>771</v>
      </c>
      <c r="J6191" s="890" t="s">
        <v>6567</v>
      </c>
      <c r="K6191" s="894" t="s">
        <v>389</v>
      </c>
      <c r="L6191" s="763">
        <v>0</v>
      </c>
      <c r="M6191" s="893"/>
      <c r="N6191" s="891" t="s">
        <v>13287</v>
      </c>
      <c r="O6191" s="763">
        <v>4</v>
      </c>
      <c r="P6191" s="723">
        <v>26800</v>
      </c>
      <c r="Q6191" s="669"/>
    </row>
    <row r="6192" spans="1:17" s="770" customFormat="1" ht="24">
      <c r="A6192" s="733" t="s">
        <v>18654</v>
      </c>
      <c r="B6192" s="693" t="s">
        <v>7484</v>
      </c>
      <c r="C6192" s="667" t="s">
        <v>73</v>
      </c>
      <c r="D6192" s="693" t="s">
        <v>13288</v>
      </c>
      <c r="E6192" s="425">
        <v>2500</v>
      </c>
      <c r="F6192" s="672" t="s">
        <v>13289</v>
      </c>
      <c r="G6192" s="671" t="s">
        <v>13290</v>
      </c>
      <c r="H6192" s="671" t="s">
        <v>1688</v>
      </c>
      <c r="I6192" s="671" t="s">
        <v>771</v>
      </c>
      <c r="J6192" s="890" t="s">
        <v>6567</v>
      </c>
      <c r="K6192" s="894" t="s">
        <v>13291</v>
      </c>
      <c r="L6192" s="763">
        <v>12</v>
      </c>
      <c r="M6192" s="893">
        <v>30000</v>
      </c>
      <c r="N6192" s="891" t="s">
        <v>13291</v>
      </c>
      <c r="O6192" s="763">
        <v>6</v>
      </c>
      <c r="P6192" s="723">
        <v>15000</v>
      </c>
      <c r="Q6192" s="669"/>
    </row>
    <row r="6193" spans="1:17" s="770" customFormat="1" ht="24">
      <c r="A6193" s="733" t="s">
        <v>18654</v>
      </c>
      <c r="B6193" s="693" t="s">
        <v>7484</v>
      </c>
      <c r="C6193" s="667" t="s">
        <v>73</v>
      </c>
      <c r="D6193" s="693" t="s">
        <v>13292</v>
      </c>
      <c r="E6193" s="425">
        <v>6000</v>
      </c>
      <c r="F6193" s="672" t="s">
        <v>13293</v>
      </c>
      <c r="G6193" s="671" t="s">
        <v>13294</v>
      </c>
      <c r="H6193" s="671" t="s">
        <v>1688</v>
      </c>
      <c r="I6193" s="671" t="s">
        <v>11885</v>
      </c>
      <c r="J6193" s="890" t="s">
        <v>802</v>
      </c>
      <c r="K6193" s="894" t="s">
        <v>13295</v>
      </c>
      <c r="L6193" s="763">
        <v>12</v>
      </c>
      <c r="M6193" s="893">
        <v>61849.5</v>
      </c>
      <c r="N6193" s="891" t="s">
        <v>13295</v>
      </c>
      <c r="O6193" s="763">
        <v>6</v>
      </c>
      <c r="P6193" s="723">
        <v>36000</v>
      </c>
      <c r="Q6193" s="669"/>
    </row>
    <row r="6194" spans="1:17" s="770" customFormat="1" ht="24">
      <c r="A6194" s="733" t="s">
        <v>18654</v>
      </c>
      <c r="B6194" s="693" t="s">
        <v>7484</v>
      </c>
      <c r="C6194" s="667" t="s">
        <v>73</v>
      </c>
      <c r="D6194" s="693" t="s">
        <v>13296</v>
      </c>
      <c r="E6194" s="425">
        <v>3500</v>
      </c>
      <c r="F6194" s="672" t="s">
        <v>13297</v>
      </c>
      <c r="G6194" s="671" t="s">
        <v>13298</v>
      </c>
      <c r="H6194" s="671" t="s">
        <v>1688</v>
      </c>
      <c r="I6194" s="671" t="s">
        <v>11885</v>
      </c>
      <c r="J6194" s="890" t="s">
        <v>802</v>
      </c>
      <c r="K6194" s="894" t="s">
        <v>13299</v>
      </c>
      <c r="L6194" s="763">
        <v>4</v>
      </c>
      <c r="M6194" s="893">
        <v>12500</v>
      </c>
      <c r="N6194" s="891" t="s">
        <v>13299</v>
      </c>
      <c r="O6194" s="763">
        <v>6</v>
      </c>
      <c r="P6194" s="723">
        <v>18000</v>
      </c>
      <c r="Q6194" s="669"/>
    </row>
    <row r="6195" spans="1:17" s="770" customFormat="1" ht="24">
      <c r="A6195" s="733" t="s">
        <v>18654</v>
      </c>
      <c r="B6195" s="693" t="s">
        <v>7484</v>
      </c>
      <c r="C6195" s="667" t="s">
        <v>73</v>
      </c>
      <c r="D6195" s="693" t="s">
        <v>11954</v>
      </c>
      <c r="E6195" s="425">
        <v>3000</v>
      </c>
      <c r="F6195" s="672" t="s">
        <v>13300</v>
      </c>
      <c r="G6195" s="671" t="s">
        <v>13301</v>
      </c>
      <c r="H6195" s="671" t="s">
        <v>1688</v>
      </c>
      <c r="I6195" s="671" t="s">
        <v>771</v>
      </c>
      <c r="J6195" s="890" t="s">
        <v>6567</v>
      </c>
      <c r="K6195" s="894" t="s">
        <v>9411</v>
      </c>
      <c r="L6195" s="763">
        <v>12</v>
      </c>
      <c r="M6195" s="893">
        <v>30000</v>
      </c>
      <c r="N6195" s="891" t="s">
        <v>9411</v>
      </c>
      <c r="O6195" s="763">
        <v>6</v>
      </c>
      <c r="P6195" s="723">
        <v>18000</v>
      </c>
      <c r="Q6195" s="669"/>
    </row>
    <row r="6196" spans="1:17" s="770" customFormat="1" ht="24">
      <c r="A6196" s="733" t="s">
        <v>18654</v>
      </c>
      <c r="B6196" s="693" t="s">
        <v>7484</v>
      </c>
      <c r="C6196" s="667" t="s">
        <v>73</v>
      </c>
      <c r="D6196" s="670" t="s">
        <v>12744</v>
      </c>
      <c r="E6196" s="425">
        <v>4000</v>
      </c>
      <c r="F6196" s="668" t="s">
        <v>13302</v>
      </c>
      <c r="G6196" s="671" t="s">
        <v>13303</v>
      </c>
      <c r="H6196" s="671" t="s">
        <v>824</v>
      </c>
      <c r="I6196" s="671" t="s">
        <v>7524</v>
      </c>
      <c r="J6196" s="890" t="s">
        <v>802</v>
      </c>
      <c r="K6196" s="894" t="s">
        <v>13304</v>
      </c>
      <c r="L6196" s="763">
        <v>1</v>
      </c>
      <c r="M6196" s="893">
        <v>6555.5599999999995</v>
      </c>
      <c r="N6196" s="891" t="s">
        <v>389</v>
      </c>
      <c r="O6196" s="763">
        <v>0</v>
      </c>
      <c r="P6196" s="723">
        <v>0</v>
      </c>
      <c r="Q6196" s="669"/>
    </row>
    <row r="6197" spans="1:17" s="770" customFormat="1" ht="24">
      <c r="A6197" s="733" t="s">
        <v>18654</v>
      </c>
      <c r="B6197" s="693" t="s">
        <v>7484</v>
      </c>
      <c r="C6197" s="667" t="s">
        <v>73</v>
      </c>
      <c r="D6197" s="693" t="s">
        <v>11981</v>
      </c>
      <c r="E6197" s="425">
        <v>2500</v>
      </c>
      <c r="F6197" s="672" t="s">
        <v>13305</v>
      </c>
      <c r="G6197" s="671" t="s">
        <v>13306</v>
      </c>
      <c r="H6197" s="671" t="s">
        <v>1688</v>
      </c>
      <c r="I6197" s="671" t="s">
        <v>11885</v>
      </c>
      <c r="J6197" s="890" t="s">
        <v>802</v>
      </c>
      <c r="K6197" s="894" t="s">
        <v>13307</v>
      </c>
      <c r="L6197" s="763">
        <v>3</v>
      </c>
      <c r="M6197" s="893">
        <v>9972.17</v>
      </c>
      <c r="N6197" s="891" t="s">
        <v>389</v>
      </c>
      <c r="O6197" s="763">
        <v>0</v>
      </c>
      <c r="P6197" s="723">
        <v>0</v>
      </c>
      <c r="Q6197" s="669"/>
    </row>
    <row r="6198" spans="1:17" s="770" customFormat="1" ht="24">
      <c r="A6198" s="733" t="s">
        <v>18654</v>
      </c>
      <c r="B6198" s="693" t="s">
        <v>7484</v>
      </c>
      <c r="C6198" s="667" t="s">
        <v>73</v>
      </c>
      <c r="D6198" s="693" t="s">
        <v>13308</v>
      </c>
      <c r="E6198" s="425">
        <v>2500</v>
      </c>
      <c r="F6198" s="672" t="s">
        <v>13309</v>
      </c>
      <c r="G6198" s="671" t="s">
        <v>13310</v>
      </c>
      <c r="H6198" s="671" t="s">
        <v>2002</v>
      </c>
      <c r="I6198" s="671" t="s">
        <v>771</v>
      </c>
      <c r="J6198" s="890" t="s">
        <v>6567</v>
      </c>
      <c r="K6198" s="894" t="s">
        <v>13311</v>
      </c>
      <c r="L6198" s="763">
        <v>12</v>
      </c>
      <c r="M6198" s="893">
        <v>30000</v>
      </c>
      <c r="N6198" s="891" t="s">
        <v>13311</v>
      </c>
      <c r="O6198" s="763">
        <v>6</v>
      </c>
      <c r="P6198" s="723">
        <v>15000</v>
      </c>
      <c r="Q6198" s="669"/>
    </row>
    <row r="6199" spans="1:17" s="770" customFormat="1" ht="24">
      <c r="A6199" s="733" t="s">
        <v>18654</v>
      </c>
      <c r="B6199" s="693" t="s">
        <v>7484</v>
      </c>
      <c r="C6199" s="667" t="s">
        <v>73</v>
      </c>
      <c r="D6199" s="693" t="s">
        <v>12720</v>
      </c>
      <c r="E6199" s="425">
        <v>4000</v>
      </c>
      <c r="F6199" s="672" t="s">
        <v>13312</v>
      </c>
      <c r="G6199" s="671" t="s">
        <v>13313</v>
      </c>
      <c r="H6199" s="671" t="s">
        <v>1688</v>
      </c>
      <c r="I6199" s="671" t="s">
        <v>11885</v>
      </c>
      <c r="J6199" s="890" t="s">
        <v>802</v>
      </c>
      <c r="K6199" s="894" t="s">
        <v>13314</v>
      </c>
      <c r="L6199" s="763">
        <v>2</v>
      </c>
      <c r="M6199" s="893">
        <v>58944</v>
      </c>
      <c r="N6199" s="891" t="s">
        <v>389</v>
      </c>
      <c r="O6199" s="763">
        <v>0</v>
      </c>
      <c r="P6199" s="723">
        <v>0</v>
      </c>
      <c r="Q6199" s="669"/>
    </row>
    <row r="6200" spans="1:17" s="770" customFormat="1" ht="24">
      <c r="A6200" s="733" t="s">
        <v>18654</v>
      </c>
      <c r="B6200" s="693" t="s">
        <v>7484</v>
      </c>
      <c r="C6200" s="667" t="s">
        <v>73</v>
      </c>
      <c r="D6200" s="693" t="s">
        <v>12720</v>
      </c>
      <c r="E6200" s="425">
        <v>5500</v>
      </c>
      <c r="F6200" s="672" t="s">
        <v>13312</v>
      </c>
      <c r="G6200" s="671" t="s">
        <v>13313</v>
      </c>
      <c r="H6200" s="671" t="s">
        <v>1688</v>
      </c>
      <c r="I6200" s="671" t="s">
        <v>11885</v>
      </c>
      <c r="J6200" s="890" t="s">
        <v>802</v>
      </c>
      <c r="K6200" s="894" t="s">
        <v>12492</v>
      </c>
      <c r="L6200" s="763">
        <v>4</v>
      </c>
      <c r="M6200" s="893"/>
      <c r="N6200" s="891" t="s">
        <v>12492</v>
      </c>
      <c r="O6200" s="763">
        <v>6</v>
      </c>
      <c r="P6200" s="723">
        <v>33000</v>
      </c>
      <c r="Q6200" s="669"/>
    </row>
    <row r="6201" spans="1:17" s="770" customFormat="1" ht="24">
      <c r="A6201" s="733" t="s">
        <v>18654</v>
      </c>
      <c r="B6201" s="693" t="s">
        <v>7484</v>
      </c>
      <c r="C6201" s="667" t="s">
        <v>73</v>
      </c>
      <c r="D6201" s="693" t="s">
        <v>13315</v>
      </c>
      <c r="E6201" s="425">
        <v>2500</v>
      </c>
      <c r="F6201" s="672" t="s">
        <v>13316</v>
      </c>
      <c r="G6201" s="671" t="s">
        <v>13317</v>
      </c>
      <c r="H6201" s="671" t="s">
        <v>1119</v>
      </c>
      <c r="I6201" s="671" t="s">
        <v>11885</v>
      </c>
      <c r="J6201" s="890" t="s">
        <v>802</v>
      </c>
      <c r="K6201" s="894" t="s">
        <v>13318</v>
      </c>
      <c r="L6201" s="763">
        <v>12</v>
      </c>
      <c r="M6201" s="893">
        <v>30000</v>
      </c>
      <c r="N6201" s="891" t="s">
        <v>13318</v>
      </c>
      <c r="O6201" s="763">
        <v>6</v>
      </c>
      <c r="P6201" s="723">
        <v>15000</v>
      </c>
      <c r="Q6201" s="669"/>
    </row>
    <row r="6202" spans="1:17" s="770" customFormat="1" ht="60">
      <c r="A6202" s="733" t="s">
        <v>18654</v>
      </c>
      <c r="B6202" s="693" t="s">
        <v>7484</v>
      </c>
      <c r="C6202" s="667" t="s">
        <v>73</v>
      </c>
      <c r="D6202" s="693" t="s">
        <v>13319</v>
      </c>
      <c r="E6202" s="425">
        <v>2000</v>
      </c>
      <c r="F6202" s="672" t="s">
        <v>13320</v>
      </c>
      <c r="G6202" s="671" t="s">
        <v>13321</v>
      </c>
      <c r="H6202" s="671" t="s">
        <v>3913</v>
      </c>
      <c r="I6202" s="671" t="s">
        <v>11890</v>
      </c>
      <c r="J6202" s="890" t="s">
        <v>4118</v>
      </c>
      <c r="K6202" s="894" t="s">
        <v>13322</v>
      </c>
      <c r="L6202" s="763">
        <v>12</v>
      </c>
      <c r="M6202" s="893">
        <v>28830.910000000003</v>
      </c>
      <c r="N6202" s="891" t="s">
        <v>13322</v>
      </c>
      <c r="O6202" s="763">
        <v>3</v>
      </c>
      <c r="P6202" s="723">
        <v>9041.66</v>
      </c>
      <c r="Q6202" s="669"/>
    </row>
    <row r="6203" spans="1:17" s="770" customFormat="1" ht="32.25" customHeight="1">
      <c r="A6203" s="733" t="s">
        <v>18654</v>
      </c>
      <c r="B6203" s="693" t="s">
        <v>7484</v>
      </c>
      <c r="C6203" s="667" t="s">
        <v>73</v>
      </c>
      <c r="D6203" s="693" t="s">
        <v>13323</v>
      </c>
      <c r="E6203" s="425">
        <v>10500</v>
      </c>
      <c r="F6203" s="672" t="s">
        <v>13324</v>
      </c>
      <c r="G6203" s="671" t="s">
        <v>13325</v>
      </c>
      <c r="H6203" s="671" t="s">
        <v>1688</v>
      </c>
      <c r="I6203" s="671" t="s">
        <v>771</v>
      </c>
      <c r="J6203" s="890" t="s">
        <v>6567</v>
      </c>
      <c r="K6203" s="894" t="s">
        <v>13326</v>
      </c>
      <c r="L6203" s="763">
        <v>12</v>
      </c>
      <c r="M6203" s="893">
        <v>126000</v>
      </c>
      <c r="N6203" s="891" t="s">
        <v>13326</v>
      </c>
      <c r="O6203" s="763">
        <v>6</v>
      </c>
      <c r="P6203" s="723">
        <v>63000</v>
      </c>
      <c r="Q6203" s="669"/>
    </row>
    <row r="6204" spans="1:17" s="770" customFormat="1" ht="32.25" customHeight="1">
      <c r="A6204" s="733" t="s">
        <v>18654</v>
      </c>
      <c r="B6204" s="693" t="s">
        <v>7484</v>
      </c>
      <c r="C6204" s="667" t="s">
        <v>73</v>
      </c>
      <c r="D6204" s="693" t="s">
        <v>13327</v>
      </c>
      <c r="E6204" s="425">
        <v>5000</v>
      </c>
      <c r="F6204" s="672" t="s">
        <v>13328</v>
      </c>
      <c r="G6204" s="671" t="s">
        <v>13329</v>
      </c>
      <c r="H6204" s="671" t="s">
        <v>824</v>
      </c>
      <c r="I6204" s="671" t="s">
        <v>771</v>
      </c>
      <c r="J6204" s="890" t="s">
        <v>6567</v>
      </c>
      <c r="K6204" s="894" t="s">
        <v>13330</v>
      </c>
      <c r="L6204" s="763">
        <v>1</v>
      </c>
      <c r="M6204" s="893">
        <v>5000</v>
      </c>
      <c r="N6204" s="891" t="s">
        <v>13330</v>
      </c>
      <c r="O6204" s="763">
        <v>6</v>
      </c>
      <c r="P6204" s="723">
        <v>30000</v>
      </c>
      <c r="Q6204" s="669"/>
    </row>
    <row r="6205" spans="1:17" s="770" customFormat="1" ht="32.25" customHeight="1">
      <c r="A6205" s="733" t="s">
        <v>18654</v>
      </c>
      <c r="B6205" s="693" t="s">
        <v>7484</v>
      </c>
      <c r="C6205" s="667" t="s">
        <v>73</v>
      </c>
      <c r="D6205" s="693" t="s">
        <v>13331</v>
      </c>
      <c r="E6205" s="425">
        <v>2000</v>
      </c>
      <c r="F6205" s="672" t="s">
        <v>13332</v>
      </c>
      <c r="G6205" s="671" t="s">
        <v>13333</v>
      </c>
      <c r="H6205" s="671" t="s">
        <v>1688</v>
      </c>
      <c r="I6205" s="671" t="s">
        <v>11885</v>
      </c>
      <c r="J6205" s="890" t="s">
        <v>802</v>
      </c>
      <c r="K6205" s="894" t="s">
        <v>13334</v>
      </c>
      <c r="L6205" s="763">
        <v>12</v>
      </c>
      <c r="M6205" s="893">
        <v>24000</v>
      </c>
      <c r="N6205" s="891" t="s">
        <v>13334</v>
      </c>
      <c r="O6205" s="763">
        <v>6</v>
      </c>
      <c r="P6205" s="723">
        <v>12000</v>
      </c>
      <c r="Q6205" s="669"/>
    </row>
    <row r="6206" spans="1:17" s="770" customFormat="1" ht="32.25" customHeight="1">
      <c r="A6206" s="733" t="s">
        <v>18654</v>
      </c>
      <c r="B6206" s="693" t="s">
        <v>7484</v>
      </c>
      <c r="C6206" s="667" t="s">
        <v>73</v>
      </c>
      <c r="D6206" s="693" t="s">
        <v>12422</v>
      </c>
      <c r="E6206" s="425">
        <v>2500</v>
      </c>
      <c r="F6206" s="672" t="s">
        <v>13335</v>
      </c>
      <c r="G6206" s="671" t="s">
        <v>13336</v>
      </c>
      <c r="H6206" s="671" t="s">
        <v>1688</v>
      </c>
      <c r="I6206" s="671" t="s">
        <v>11885</v>
      </c>
      <c r="J6206" s="890" t="s">
        <v>802</v>
      </c>
      <c r="K6206" s="894" t="s">
        <v>13337</v>
      </c>
      <c r="L6206" s="763">
        <v>12</v>
      </c>
      <c r="M6206" s="893">
        <v>30000</v>
      </c>
      <c r="N6206" s="891" t="s">
        <v>13337</v>
      </c>
      <c r="O6206" s="763">
        <v>6</v>
      </c>
      <c r="P6206" s="723">
        <v>15000</v>
      </c>
      <c r="Q6206" s="669"/>
    </row>
    <row r="6207" spans="1:17" s="770" customFormat="1" ht="32.25" customHeight="1">
      <c r="A6207" s="733" t="s">
        <v>18654</v>
      </c>
      <c r="B6207" s="693" t="s">
        <v>7484</v>
      </c>
      <c r="C6207" s="667" t="s">
        <v>73</v>
      </c>
      <c r="D6207" s="693" t="s">
        <v>11910</v>
      </c>
      <c r="E6207" s="425">
        <v>3000</v>
      </c>
      <c r="F6207" s="672" t="s">
        <v>13338</v>
      </c>
      <c r="G6207" s="671" t="s">
        <v>13339</v>
      </c>
      <c r="H6207" s="671" t="s">
        <v>1688</v>
      </c>
      <c r="I6207" s="671" t="s">
        <v>771</v>
      </c>
      <c r="J6207" s="890" t="s">
        <v>6567</v>
      </c>
      <c r="K6207" s="894" t="s">
        <v>13340</v>
      </c>
      <c r="L6207" s="763">
        <v>12</v>
      </c>
      <c r="M6207" s="893">
        <v>36000</v>
      </c>
      <c r="N6207" s="891" t="s">
        <v>13340</v>
      </c>
      <c r="O6207" s="763">
        <v>6</v>
      </c>
      <c r="P6207" s="723">
        <v>18000</v>
      </c>
      <c r="Q6207" s="669"/>
    </row>
    <row r="6208" spans="1:17" s="770" customFormat="1" ht="60">
      <c r="A6208" s="733" t="s">
        <v>18654</v>
      </c>
      <c r="B6208" s="693" t="s">
        <v>7484</v>
      </c>
      <c r="C6208" s="667" t="s">
        <v>73</v>
      </c>
      <c r="D6208" s="693" t="s">
        <v>13341</v>
      </c>
      <c r="E6208" s="425">
        <v>1500</v>
      </c>
      <c r="F6208" s="672" t="s">
        <v>13342</v>
      </c>
      <c r="G6208" s="671" t="s">
        <v>13343</v>
      </c>
      <c r="H6208" s="671" t="s">
        <v>864</v>
      </c>
      <c r="I6208" s="671" t="s">
        <v>11890</v>
      </c>
      <c r="J6208" s="890" t="s">
        <v>4118</v>
      </c>
      <c r="K6208" s="894" t="s">
        <v>13344</v>
      </c>
      <c r="L6208" s="763">
        <v>12</v>
      </c>
      <c r="M6208" s="893">
        <v>18000</v>
      </c>
      <c r="N6208" s="891" t="s">
        <v>13344</v>
      </c>
      <c r="O6208" s="763">
        <v>3</v>
      </c>
      <c r="P6208" s="723">
        <v>6962.5</v>
      </c>
      <c r="Q6208" s="669"/>
    </row>
    <row r="6209" spans="1:17" s="770" customFormat="1" ht="28.5" customHeight="1">
      <c r="A6209" s="733" t="s">
        <v>18654</v>
      </c>
      <c r="B6209" s="693" t="s">
        <v>7484</v>
      </c>
      <c r="C6209" s="667" t="s">
        <v>73</v>
      </c>
      <c r="D6209" s="693" t="s">
        <v>13345</v>
      </c>
      <c r="E6209" s="425">
        <v>5500</v>
      </c>
      <c r="F6209" s="672" t="s">
        <v>13346</v>
      </c>
      <c r="G6209" s="671" t="s">
        <v>13347</v>
      </c>
      <c r="H6209" s="671" t="s">
        <v>1688</v>
      </c>
      <c r="I6209" s="671" t="s">
        <v>771</v>
      </c>
      <c r="J6209" s="890" t="s">
        <v>6567</v>
      </c>
      <c r="K6209" s="894" t="s">
        <v>13348</v>
      </c>
      <c r="L6209" s="763">
        <v>12</v>
      </c>
      <c r="M6209" s="893">
        <v>66183.33</v>
      </c>
      <c r="N6209" s="891" t="s">
        <v>13348</v>
      </c>
      <c r="O6209" s="763">
        <v>2</v>
      </c>
      <c r="P6209" s="723">
        <v>11779.17</v>
      </c>
      <c r="Q6209" s="669"/>
    </row>
    <row r="6210" spans="1:17" s="770" customFormat="1" ht="28.5" customHeight="1">
      <c r="A6210" s="733" t="s">
        <v>18654</v>
      </c>
      <c r="B6210" s="693" t="s">
        <v>7484</v>
      </c>
      <c r="C6210" s="667" t="s">
        <v>73</v>
      </c>
      <c r="D6210" s="693" t="s">
        <v>12422</v>
      </c>
      <c r="E6210" s="425">
        <v>3000</v>
      </c>
      <c r="F6210" s="672" t="s">
        <v>13349</v>
      </c>
      <c r="G6210" s="671" t="s">
        <v>13350</v>
      </c>
      <c r="H6210" s="671" t="s">
        <v>1688</v>
      </c>
      <c r="I6210" s="671" t="s">
        <v>771</v>
      </c>
      <c r="J6210" s="890" t="s">
        <v>6567</v>
      </c>
      <c r="K6210" s="894" t="s">
        <v>13351</v>
      </c>
      <c r="L6210" s="763">
        <v>12</v>
      </c>
      <c r="M6210" s="893">
        <v>36000</v>
      </c>
      <c r="N6210" s="891" t="s">
        <v>13351</v>
      </c>
      <c r="O6210" s="763">
        <v>6</v>
      </c>
      <c r="P6210" s="723">
        <v>18000</v>
      </c>
      <c r="Q6210" s="669"/>
    </row>
    <row r="6211" spans="1:17" s="770" customFormat="1" ht="28.5" customHeight="1">
      <c r="A6211" s="733" t="s">
        <v>18654</v>
      </c>
      <c r="B6211" s="693" t="s">
        <v>7484</v>
      </c>
      <c r="C6211" s="667" t="s">
        <v>73</v>
      </c>
      <c r="D6211" s="693" t="s">
        <v>12192</v>
      </c>
      <c r="E6211" s="425">
        <v>5500</v>
      </c>
      <c r="F6211" s="672" t="s">
        <v>13352</v>
      </c>
      <c r="G6211" s="671" t="s">
        <v>13353</v>
      </c>
      <c r="H6211" s="671" t="s">
        <v>1688</v>
      </c>
      <c r="I6211" s="671" t="s">
        <v>771</v>
      </c>
      <c r="J6211" s="890" t="s">
        <v>6567</v>
      </c>
      <c r="K6211" s="894" t="s">
        <v>13354</v>
      </c>
      <c r="L6211" s="763">
        <v>12</v>
      </c>
      <c r="M6211" s="893">
        <v>66000</v>
      </c>
      <c r="N6211" s="891" t="s">
        <v>13354</v>
      </c>
      <c r="O6211" s="763">
        <v>6</v>
      </c>
      <c r="P6211" s="723">
        <v>33000</v>
      </c>
      <c r="Q6211" s="669"/>
    </row>
    <row r="6212" spans="1:17" s="770" customFormat="1" ht="28.5" customHeight="1">
      <c r="A6212" s="733" t="s">
        <v>18654</v>
      </c>
      <c r="B6212" s="693" t="s">
        <v>7484</v>
      </c>
      <c r="C6212" s="667" t="s">
        <v>73</v>
      </c>
      <c r="D6212" s="670" t="s">
        <v>12215</v>
      </c>
      <c r="E6212" s="425">
        <v>3000</v>
      </c>
      <c r="F6212" s="668" t="s">
        <v>13355</v>
      </c>
      <c r="G6212" s="671" t="s">
        <v>13356</v>
      </c>
      <c r="H6212" s="670" t="s">
        <v>1688</v>
      </c>
      <c r="I6212" s="670" t="s">
        <v>7524</v>
      </c>
      <c r="J6212" s="890" t="s">
        <v>802</v>
      </c>
      <c r="K6212" s="894" t="s">
        <v>13357</v>
      </c>
      <c r="L6212" s="763">
        <v>1</v>
      </c>
      <c r="M6212" s="893">
        <v>5341.77</v>
      </c>
      <c r="N6212" s="891" t="s">
        <v>389</v>
      </c>
      <c r="O6212" s="763">
        <v>0</v>
      </c>
      <c r="P6212" s="723">
        <v>0</v>
      </c>
      <c r="Q6212" s="669"/>
    </row>
    <row r="6213" spans="1:17" s="770" customFormat="1" ht="28.5" customHeight="1">
      <c r="A6213" s="733" t="s">
        <v>18654</v>
      </c>
      <c r="B6213" s="693" t="s">
        <v>7484</v>
      </c>
      <c r="C6213" s="667" t="s">
        <v>73</v>
      </c>
      <c r="D6213" s="693" t="s">
        <v>12737</v>
      </c>
      <c r="E6213" s="425">
        <v>8000</v>
      </c>
      <c r="F6213" s="672" t="s">
        <v>13358</v>
      </c>
      <c r="G6213" s="671" t="s">
        <v>13359</v>
      </c>
      <c r="H6213" s="671" t="s">
        <v>1688</v>
      </c>
      <c r="I6213" s="671" t="s">
        <v>11885</v>
      </c>
      <c r="J6213" s="890" t="s">
        <v>802</v>
      </c>
      <c r="K6213" s="894" t="s">
        <v>13354</v>
      </c>
      <c r="L6213" s="763">
        <v>1</v>
      </c>
      <c r="M6213" s="893">
        <v>6500</v>
      </c>
      <c r="N6213" s="891" t="s">
        <v>389</v>
      </c>
      <c r="O6213" s="763">
        <v>6</v>
      </c>
      <c r="P6213" s="723">
        <v>50766.66</v>
      </c>
      <c r="Q6213" s="669"/>
    </row>
    <row r="6214" spans="1:17" s="770" customFormat="1" ht="28.5" customHeight="1">
      <c r="A6214" s="733" t="s">
        <v>18654</v>
      </c>
      <c r="B6214" s="693" t="s">
        <v>7484</v>
      </c>
      <c r="C6214" s="667" t="s">
        <v>73</v>
      </c>
      <c r="D6214" s="693" t="s">
        <v>12737</v>
      </c>
      <c r="E6214" s="425">
        <v>6500</v>
      </c>
      <c r="F6214" s="672" t="s">
        <v>13358</v>
      </c>
      <c r="G6214" s="671" t="s">
        <v>13360</v>
      </c>
      <c r="H6214" s="671" t="s">
        <v>1688</v>
      </c>
      <c r="I6214" s="671" t="s">
        <v>11885</v>
      </c>
      <c r="J6214" s="890" t="s">
        <v>802</v>
      </c>
      <c r="K6214" s="894" t="s">
        <v>389</v>
      </c>
      <c r="L6214" s="763">
        <v>5</v>
      </c>
      <c r="M6214" s="893">
        <v>79768.160000000003</v>
      </c>
      <c r="N6214" s="891" t="s">
        <v>389</v>
      </c>
      <c r="O6214" s="763">
        <v>0</v>
      </c>
      <c r="P6214" s="723">
        <v>0</v>
      </c>
      <c r="Q6214" s="669"/>
    </row>
    <row r="6215" spans="1:17" s="770" customFormat="1" ht="28.5" customHeight="1">
      <c r="A6215" s="733" t="s">
        <v>18654</v>
      </c>
      <c r="B6215" s="693" t="s">
        <v>7484</v>
      </c>
      <c r="C6215" s="667" t="s">
        <v>73</v>
      </c>
      <c r="D6215" s="693" t="s">
        <v>13361</v>
      </c>
      <c r="E6215" s="425">
        <v>10000</v>
      </c>
      <c r="F6215" s="672" t="s">
        <v>13362</v>
      </c>
      <c r="G6215" s="671" t="s">
        <v>13363</v>
      </c>
      <c r="H6215" s="671" t="s">
        <v>1688</v>
      </c>
      <c r="I6215" s="671" t="s">
        <v>771</v>
      </c>
      <c r="J6215" s="890" t="s">
        <v>6567</v>
      </c>
      <c r="K6215" s="894" t="s">
        <v>13364</v>
      </c>
      <c r="L6215" s="763">
        <v>12</v>
      </c>
      <c r="M6215" s="893">
        <v>120333.33</v>
      </c>
      <c r="N6215" s="891" t="s">
        <v>13364</v>
      </c>
      <c r="O6215" s="763">
        <v>6</v>
      </c>
      <c r="P6215" s="723">
        <v>60000</v>
      </c>
      <c r="Q6215" s="669"/>
    </row>
    <row r="6216" spans="1:17" s="770" customFormat="1" ht="28.5" customHeight="1">
      <c r="A6216" s="733" t="s">
        <v>18654</v>
      </c>
      <c r="B6216" s="693" t="s">
        <v>7484</v>
      </c>
      <c r="C6216" s="667" t="s">
        <v>73</v>
      </c>
      <c r="D6216" s="693" t="s">
        <v>13365</v>
      </c>
      <c r="E6216" s="425">
        <v>5000</v>
      </c>
      <c r="F6216" s="672" t="s">
        <v>13366</v>
      </c>
      <c r="G6216" s="671" t="s">
        <v>13367</v>
      </c>
      <c r="H6216" s="671" t="s">
        <v>1342</v>
      </c>
      <c r="I6216" s="671" t="s">
        <v>11885</v>
      </c>
      <c r="J6216" s="890" t="s">
        <v>802</v>
      </c>
      <c r="K6216" s="894" t="s">
        <v>13368</v>
      </c>
      <c r="L6216" s="763">
        <v>12</v>
      </c>
      <c r="M6216" s="893">
        <v>60000</v>
      </c>
      <c r="N6216" s="891" t="s">
        <v>13368</v>
      </c>
      <c r="O6216" s="763">
        <v>6</v>
      </c>
      <c r="P6216" s="723">
        <v>30000</v>
      </c>
      <c r="Q6216" s="669"/>
    </row>
    <row r="6217" spans="1:17" s="770" customFormat="1" ht="28.5" customHeight="1">
      <c r="A6217" s="733" t="s">
        <v>18654</v>
      </c>
      <c r="B6217" s="693" t="s">
        <v>7484</v>
      </c>
      <c r="C6217" s="667" t="s">
        <v>73</v>
      </c>
      <c r="D6217" s="693" t="s">
        <v>13369</v>
      </c>
      <c r="E6217" s="425">
        <v>3500</v>
      </c>
      <c r="F6217" s="672" t="s">
        <v>13370</v>
      </c>
      <c r="G6217" s="671" t="s">
        <v>13371</v>
      </c>
      <c r="H6217" s="671" t="s">
        <v>1688</v>
      </c>
      <c r="I6217" s="671" t="s">
        <v>771</v>
      </c>
      <c r="J6217" s="890" t="s">
        <v>6567</v>
      </c>
      <c r="K6217" s="894" t="s">
        <v>13372</v>
      </c>
      <c r="L6217" s="763">
        <v>12</v>
      </c>
      <c r="M6217" s="893">
        <v>42000</v>
      </c>
      <c r="N6217" s="891" t="s">
        <v>13372</v>
      </c>
      <c r="O6217" s="763">
        <v>6</v>
      </c>
      <c r="P6217" s="723">
        <v>21000</v>
      </c>
      <c r="Q6217" s="669"/>
    </row>
    <row r="6218" spans="1:17" s="770" customFormat="1" ht="28.5" customHeight="1">
      <c r="A6218" s="733" t="s">
        <v>18654</v>
      </c>
      <c r="B6218" s="693" t="s">
        <v>7484</v>
      </c>
      <c r="C6218" s="667" t="s">
        <v>73</v>
      </c>
      <c r="D6218" s="693" t="s">
        <v>13373</v>
      </c>
      <c r="E6218" s="425">
        <v>2500</v>
      </c>
      <c r="F6218" s="672" t="s">
        <v>13374</v>
      </c>
      <c r="G6218" s="671" t="s">
        <v>13375</v>
      </c>
      <c r="H6218" s="671" t="s">
        <v>10090</v>
      </c>
      <c r="I6218" s="671" t="s">
        <v>7491</v>
      </c>
      <c r="J6218" s="890" t="s">
        <v>4118</v>
      </c>
      <c r="K6218" s="894" t="s">
        <v>13376</v>
      </c>
      <c r="L6218" s="763">
        <v>12</v>
      </c>
      <c r="M6218" s="893">
        <v>30000</v>
      </c>
      <c r="N6218" s="891" t="s">
        <v>13376</v>
      </c>
      <c r="O6218" s="763">
        <v>6</v>
      </c>
      <c r="P6218" s="723">
        <v>15000</v>
      </c>
      <c r="Q6218" s="669"/>
    </row>
    <row r="6219" spans="1:17" s="770" customFormat="1" ht="60">
      <c r="A6219" s="733" t="s">
        <v>18654</v>
      </c>
      <c r="B6219" s="693" t="s">
        <v>7484</v>
      </c>
      <c r="C6219" s="667" t="s">
        <v>73</v>
      </c>
      <c r="D6219" s="670" t="s">
        <v>1929</v>
      </c>
      <c r="E6219" s="425">
        <v>2300</v>
      </c>
      <c r="F6219" s="668" t="s">
        <v>13377</v>
      </c>
      <c r="G6219" s="671" t="s">
        <v>13378</v>
      </c>
      <c r="H6219" s="671" t="s">
        <v>1929</v>
      </c>
      <c r="I6219" s="671" t="s">
        <v>11890</v>
      </c>
      <c r="J6219" s="890" t="s">
        <v>4118</v>
      </c>
      <c r="K6219" s="894" t="s">
        <v>13379</v>
      </c>
      <c r="L6219" s="763">
        <v>5</v>
      </c>
      <c r="M6219" s="893">
        <v>12349.75</v>
      </c>
      <c r="N6219" s="891" t="s">
        <v>389</v>
      </c>
      <c r="O6219" s="763">
        <v>0</v>
      </c>
      <c r="P6219" s="723">
        <v>0</v>
      </c>
      <c r="Q6219" s="669"/>
    </row>
    <row r="6220" spans="1:17" s="770" customFormat="1" ht="39" customHeight="1">
      <c r="A6220" s="733" t="s">
        <v>18654</v>
      </c>
      <c r="B6220" s="693" t="s">
        <v>7484</v>
      </c>
      <c r="C6220" s="667" t="s">
        <v>73</v>
      </c>
      <c r="D6220" s="693" t="s">
        <v>13380</v>
      </c>
      <c r="E6220" s="425">
        <v>6000</v>
      </c>
      <c r="F6220" s="672" t="s">
        <v>13381</v>
      </c>
      <c r="G6220" s="671" t="s">
        <v>13382</v>
      </c>
      <c r="H6220" s="671" t="s">
        <v>956</v>
      </c>
      <c r="I6220" s="671" t="s">
        <v>771</v>
      </c>
      <c r="J6220" s="890" t="s">
        <v>6567</v>
      </c>
      <c r="K6220" s="894" t="s">
        <v>13383</v>
      </c>
      <c r="L6220" s="763">
        <v>12</v>
      </c>
      <c r="M6220" s="893">
        <v>72000</v>
      </c>
      <c r="N6220" s="891" t="s">
        <v>13383</v>
      </c>
      <c r="O6220" s="763">
        <v>6</v>
      </c>
      <c r="P6220" s="723">
        <v>36000</v>
      </c>
      <c r="Q6220" s="669"/>
    </row>
    <row r="6221" spans="1:17" s="770" customFormat="1" ht="60">
      <c r="A6221" s="733" t="s">
        <v>18654</v>
      </c>
      <c r="B6221" s="693" t="s">
        <v>7484</v>
      </c>
      <c r="C6221" s="667" t="s">
        <v>73</v>
      </c>
      <c r="D6221" s="693" t="s">
        <v>12199</v>
      </c>
      <c r="E6221" s="425">
        <v>1700</v>
      </c>
      <c r="F6221" s="672" t="s">
        <v>13384</v>
      </c>
      <c r="G6221" s="671" t="s">
        <v>13385</v>
      </c>
      <c r="H6221" s="671" t="s">
        <v>13386</v>
      </c>
      <c r="I6221" s="671" t="s">
        <v>11890</v>
      </c>
      <c r="J6221" s="890" t="s">
        <v>4118</v>
      </c>
      <c r="K6221" s="894" t="s">
        <v>13387</v>
      </c>
      <c r="L6221" s="763">
        <v>12</v>
      </c>
      <c r="M6221" s="893">
        <v>20400</v>
      </c>
      <c r="N6221" s="891" t="s">
        <v>13387</v>
      </c>
      <c r="O6221" s="763">
        <v>6</v>
      </c>
      <c r="P6221" s="723">
        <v>10200</v>
      </c>
      <c r="Q6221" s="669"/>
    </row>
    <row r="6222" spans="1:17" s="770" customFormat="1" ht="60">
      <c r="A6222" s="733" t="s">
        <v>18654</v>
      </c>
      <c r="B6222" s="693" t="s">
        <v>7484</v>
      </c>
      <c r="C6222" s="667" t="s">
        <v>73</v>
      </c>
      <c r="D6222" s="693" t="s">
        <v>13388</v>
      </c>
      <c r="E6222" s="425">
        <v>2500</v>
      </c>
      <c r="F6222" s="672" t="s">
        <v>13389</v>
      </c>
      <c r="G6222" s="671" t="s">
        <v>13390</v>
      </c>
      <c r="H6222" s="671" t="s">
        <v>13391</v>
      </c>
      <c r="I6222" s="671" t="s">
        <v>11890</v>
      </c>
      <c r="J6222" s="890" t="s">
        <v>4118</v>
      </c>
      <c r="K6222" s="894" t="s">
        <v>13392</v>
      </c>
      <c r="L6222" s="763">
        <v>12</v>
      </c>
      <c r="M6222" s="893">
        <v>30000</v>
      </c>
      <c r="N6222" s="891" t="s">
        <v>13392</v>
      </c>
      <c r="O6222" s="763">
        <v>6</v>
      </c>
      <c r="P6222" s="723">
        <v>15000</v>
      </c>
      <c r="Q6222" s="669"/>
    </row>
    <row r="6223" spans="1:17" s="770" customFormat="1" ht="33.75" customHeight="1">
      <c r="A6223" s="733" t="s">
        <v>18654</v>
      </c>
      <c r="B6223" s="693" t="s">
        <v>7484</v>
      </c>
      <c r="C6223" s="667" t="s">
        <v>73</v>
      </c>
      <c r="D6223" s="693" t="s">
        <v>12687</v>
      </c>
      <c r="E6223" s="425">
        <v>1800</v>
      </c>
      <c r="F6223" s="672" t="s">
        <v>13393</v>
      </c>
      <c r="G6223" s="671" t="s">
        <v>13394</v>
      </c>
      <c r="H6223" s="671" t="s">
        <v>2002</v>
      </c>
      <c r="I6223" s="671" t="s">
        <v>771</v>
      </c>
      <c r="J6223" s="890" t="s">
        <v>6567</v>
      </c>
      <c r="K6223" s="894" t="s">
        <v>13395</v>
      </c>
      <c r="L6223" s="763">
        <v>2</v>
      </c>
      <c r="M6223" s="893">
        <v>10500</v>
      </c>
      <c r="N6223" s="891" t="s">
        <v>389</v>
      </c>
      <c r="O6223" s="763">
        <v>0</v>
      </c>
      <c r="P6223" s="723">
        <v>0</v>
      </c>
      <c r="Q6223" s="669"/>
    </row>
    <row r="6224" spans="1:17" s="770" customFormat="1" ht="33.75" customHeight="1">
      <c r="A6224" s="733" t="s">
        <v>18654</v>
      </c>
      <c r="B6224" s="693" t="s">
        <v>7484</v>
      </c>
      <c r="C6224" s="667" t="s">
        <v>73</v>
      </c>
      <c r="D6224" s="693" t="s">
        <v>12720</v>
      </c>
      <c r="E6224" s="425">
        <v>5500</v>
      </c>
      <c r="F6224" s="672" t="s">
        <v>13396</v>
      </c>
      <c r="G6224" s="671" t="s">
        <v>13397</v>
      </c>
      <c r="H6224" s="671" t="s">
        <v>1688</v>
      </c>
      <c r="I6224" s="671" t="s">
        <v>771</v>
      </c>
      <c r="J6224" s="890" t="s">
        <v>6567</v>
      </c>
      <c r="K6224" s="894" t="s">
        <v>13398</v>
      </c>
      <c r="L6224" s="763">
        <v>12</v>
      </c>
      <c r="M6224" s="893">
        <v>66000</v>
      </c>
      <c r="N6224" s="891" t="s">
        <v>13398</v>
      </c>
      <c r="O6224" s="763">
        <v>6</v>
      </c>
      <c r="P6224" s="723">
        <v>33000</v>
      </c>
      <c r="Q6224" s="669"/>
    </row>
    <row r="6225" spans="1:17" s="770" customFormat="1" ht="33.75" customHeight="1">
      <c r="A6225" s="733" t="s">
        <v>18654</v>
      </c>
      <c r="B6225" s="693" t="s">
        <v>7484</v>
      </c>
      <c r="C6225" s="667" t="s">
        <v>73</v>
      </c>
      <c r="D6225" s="670" t="s">
        <v>11978</v>
      </c>
      <c r="E6225" s="425">
        <v>2000</v>
      </c>
      <c r="F6225" s="668" t="s">
        <v>13399</v>
      </c>
      <c r="G6225" s="671" t="s">
        <v>13400</v>
      </c>
      <c r="H6225" s="670" t="s">
        <v>1688</v>
      </c>
      <c r="I6225" s="670" t="s">
        <v>7524</v>
      </c>
      <c r="J6225" s="890" t="s">
        <v>802</v>
      </c>
      <c r="K6225" s="894" t="s">
        <v>13401</v>
      </c>
      <c r="L6225" s="763">
        <v>2</v>
      </c>
      <c r="M6225" s="893">
        <v>4688.91</v>
      </c>
      <c r="N6225" s="891" t="s">
        <v>389</v>
      </c>
      <c r="O6225" s="763">
        <v>0</v>
      </c>
      <c r="P6225" s="723">
        <v>0</v>
      </c>
      <c r="Q6225" s="669"/>
    </row>
    <row r="6226" spans="1:17" s="770" customFormat="1" ht="33.75" customHeight="1">
      <c r="A6226" s="733" t="s">
        <v>18654</v>
      </c>
      <c r="B6226" s="693" t="s">
        <v>7484</v>
      </c>
      <c r="C6226" s="667" t="s">
        <v>73</v>
      </c>
      <c r="D6226" s="693" t="s">
        <v>12233</v>
      </c>
      <c r="E6226" s="425">
        <v>4000</v>
      </c>
      <c r="F6226" s="672" t="s">
        <v>13402</v>
      </c>
      <c r="G6226" s="671" t="s">
        <v>13403</v>
      </c>
      <c r="H6226" s="671" t="s">
        <v>816</v>
      </c>
      <c r="I6226" s="671" t="s">
        <v>771</v>
      </c>
      <c r="J6226" s="890" t="s">
        <v>6567</v>
      </c>
      <c r="K6226" s="894" t="s">
        <v>13404</v>
      </c>
      <c r="L6226" s="763">
        <v>2</v>
      </c>
      <c r="M6226" s="893">
        <v>9866.67</v>
      </c>
      <c r="N6226" s="891" t="s">
        <v>13404</v>
      </c>
      <c r="O6226" s="763">
        <v>6</v>
      </c>
      <c r="P6226" s="723">
        <v>24000</v>
      </c>
      <c r="Q6226" s="669"/>
    </row>
    <row r="6227" spans="1:17" s="770" customFormat="1" ht="33.75" customHeight="1">
      <c r="A6227" s="733" t="s">
        <v>18654</v>
      </c>
      <c r="B6227" s="693" t="s">
        <v>7484</v>
      </c>
      <c r="C6227" s="667" t="s">
        <v>73</v>
      </c>
      <c r="D6227" s="693" t="s">
        <v>12199</v>
      </c>
      <c r="E6227" s="425">
        <v>1700</v>
      </c>
      <c r="F6227" s="672" t="s">
        <v>13405</v>
      </c>
      <c r="G6227" s="671" t="s">
        <v>13406</v>
      </c>
      <c r="H6227" s="671" t="s">
        <v>11899</v>
      </c>
      <c r="I6227" s="671" t="s">
        <v>3683</v>
      </c>
      <c r="J6227" s="890" t="s">
        <v>11900</v>
      </c>
      <c r="K6227" s="894" t="s">
        <v>13407</v>
      </c>
      <c r="L6227" s="763">
        <v>12</v>
      </c>
      <c r="M6227" s="893">
        <v>20400</v>
      </c>
      <c r="N6227" s="891" t="s">
        <v>13407</v>
      </c>
      <c r="O6227" s="763">
        <v>6</v>
      </c>
      <c r="P6227" s="723">
        <v>10200</v>
      </c>
      <c r="Q6227" s="669"/>
    </row>
    <row r="6228" spans="1:17" s="770" customFormat="1" ht="36">
      <c r="A6228" s="733" t="s">
        <v>18654</v>
      </c>
      <c r="B6228" s="693" t="s">
        <v>7484</v>
      </c>
      <c r="C6228" s="667" t="s">
        <v>73</v>
      </c>
      <c r="D6228" s="693" t="s">
        <v>13408</v>
      </c>
      <c r="E6228" s="425">
        <v>2500</v>
      </c>
      <c r="F6228" s="672" t="s">
        <v>13409</v>
      </c>
      <c r="G6228" s="671" t="s">
        <v>13410</v>
      </c>
      <c r="H6228" s="671" t="s">
        <v>1688</v>
      </c>
      <c r="I6228" s="671" t="s">
        <v>10737</v>
      </c>
      <c r="J6228" s="890" t="s">
        <v>11885</v>
      </c>
      <c r="K6228" s="894" t="s">
        <v>13411</v>
      </c>
      <c r="L6228" s="763">
        <v>5</v>
      </c>
      <c r="M6228" s="893">
        <v>12166.67</v>
      </c>
      <c r="N6228" s="891" t="s">
        <v>13411</v>
      </c>
      <c r="O6228" s="763">
        <v>6</v>
      </c>
      <c r="P6228" s="723">
        <v>15000</v>
      </c>
      <c r="Q6228" s="669"/>
    </row>
    <row r="6229" spans="1:17" s="770" customFormat="1" ht="24">
      <c r="A6229" s="733" t="s">
        <v>18654</v>
      </c>
      <c r="B6229" s="693" t="s">
        <v>7484</v>
      </c>
      <c r="C6229" s="667" t="s">
        <v>73</v>
      </c>
      <c r="D6229" s="693" t="s">
        <v>13412</v>
      </c>
      <c r="E6229" s="425">
        <v>3000</v>
      </c>
      <c r="F6229" s="672">
        <v>48118915</v>
      </c>
      <c r="G6229" s="757" t="s">
        <v>13413</v>
      </c>
      <c r="H6229" s="671" t="s">
        <v>1688</v>
      </c>
      <c r="I6229" s="671" t="s">
        <v>11885</v>
      </c>
      <c r="J6229" s="890" t="s">
        <v>802</v>
      </c>
      <c r="K6229" s="894" t="s">
        <v>389</v>
      </c>
      <c r="L6229" s="763">
        <v>0</v>
      </c>
      <c r="M6229" s="893">
        <v>0</v>
      </c>
      <c r="N6229" s="891" t="s">
        <v>12098</v>
      </c>
      <c r="O6229" s="763">
        <v>6</v>
      </c>
      <c r="P6229" s="723">
        <v>19300</v>
      </c>
      <c r="Q6229" s="669"/>
    </row>
    <row r="6230" spans="1:17" s="770" customFormat="1" ht="24">
      <c r="A6230" s="733" t="s">
        <v>18654</v>
      </c>
      <c r="B6230" s="693" t="s">
        <v>7484</v>
      </c>
      <c r="C6230" s="667" t="s">
        <v>73</v>
      </c>
      <c r="D6230" s="693" t="s">
        <v>13414</v>
      </c>
      <c r="E6230" s="425">
        <v>4500</v>
      </c>
      <c r="F6230" s="672" t="s">
        <v>13415</v>
      </c>
      <c r="G6230" s="671" t="s">
        <v>13416</v>
      </c>
      <c r="H6230" s="671" t="s">
        <v>1688</v>
      </c>
      <c r="I6230" s="671" t="s">
        <v>11885</v>
      </c>
      <c r="J6230" s="890" t="s">
        <v>802</v>
      </c>
      <c r="K6230" s="894" t="s">
        <v>13417</v>
      </c>
      <c r="L6230" s="763">
        <v>12</v>
      </c>
      <c r="M6230" s="893">
        <v>54000</v>
      </c>
      <c r="N6230" s="891" t="s">
        <v>13417</v>
      </c>
      <c r="O6230" s="763">
        <v>3</v>
      </c>
      <c r="P6230" s="723">
        <v>25403.67</v>
      </c>
      <c r="Q6230" s="669"/>
    </row>
    <row r="6231" spans="1:17" s="770" customFormat="1" ht="24">
      <c r="A6231" s="733" t="s">
        <v>18654</v>
      </c>
      <c r="B6231" s="693" t="s">
        <v>7484</v>
      </c>
      <c r="C6231" s="667" t="s">
        <v>73</v>
      </c>
      <c r="D6231" s="693" t="s">
        <v>13414</v>
      </c>
      <c r="E6231" s="425">
        <v>8000</v>
      </c>
      <c r="F6231" s="672" t="s">
        <v>13415</v>
      </c>
      <c r="G6231" s="671" t="s">
        <v>13416</v>
      </c>
      <c r="H6231" s="671" t="s">
        <v>1688</v>
      </c>
      <c r="I6231" s="671" t="s">
        <v>11885</v>
      </c>
      <c r="J6231" s="890" t="s">
        <v>802</v>
      </c>
      <c r="K6231" s="894" t="s">
        <v>389</v>
      </c>
      <c r="L6231" s="763">
        <v>0</v>
      </c>
      <c r="M6231" s="893">
        <v>0</v>
      </c>
      <c r="N6231" s="891" t="s">
        <v>13418</v>
      </c>
      <c r="O6231" s="763">
        <v>3</v>
      </c>
      <c r="P6231" s="723">
        <v>24000</v>
      </c>
      <c r="Q6231" s="669"/>
    </row>
    <row r="6232" spans="1:17" s="770" customFormat="1" ht="24">
      <c r="A6232" s="733" t="s">
        <v>18654</v>
      </c>
      <c r="B6232" s="693" t="s">
        <v>7484</v>
      </c>
      <c r="C6232" s="667" t="s">
        <v>73</v>
      </c>
      <c r="D6232" s="693" t="s">
        <v>12451</v>
      </c>
      <c r="E6232" s="425">
        <v>3000</v>
      </c>
      <c r="F6232" s="672" t="s">
        <v>13419</v>
      </c>
      <c r="G6232" s="671" t="s">
        <v>13420</v>
      </c>
      <c r="H6232" s="671" t="s">
        <v>1688</v>
      </c>
      <c r="I6232" s="671" t="s">
        <v>11885</v>
      </c>
      <c r="J6232" s="890" t="s">
        <v>802</v>
      </c>
      <c r="K6232" s="894" t="s">
        <v>13421</v>
      </c>
      <c r="L6232" s="763">
        <v>12</v>
      </c>
      <c r="M6232" s="893">
        <v>36000</v>
      </c>
      <c r="N6232" s="891" t="s">
        <v>13421</v>
      </c>
      <c r="O6232" s="763">
        <v>6</v>
      </c>
      <c r="P6232" s="723">
        <v>18000</v>
      </c>
      <c r="Q6232" s="669"/>
    </row>
    <row r="6233" spans="1:17" s="770" customFormat="1" ht="60">
      <c r="A6233" s="733" t="s">
        <v>18654</v>
      </c>
      <c r="B6233" s="693" t="s">
        <v>7484</v>
      </c>
      <c r="C6233" s="667" t="s">
        <v>73</v>
      </c>
      <c r="D6233" s="693" t="s">
        <v>13422</v>
      </c>
      <c r="E6233" s="425">
        <v>1500</v>
      </c>
      <c r="F6233" s="672" t="s">
        <v>13423</v>
      </c>
      <c r="G6233" s="671" t="s">
        <v>13424</v>
      </c>
      <c r="H6233" s="671" t="s">
        <v>864</v>
      </c>
      <c r="I6233" s="671" t="s">
        <v>13425</v>
      </c>
      <c r="J6233" s="890" t="s">
        <v>11900</v>
      </c>
      <c r="K6233" s="894" t="s">
        <v>13426</v>
      </c>
      <c r="L6233" s="763">
        <v>12</v>
      </c>
      <c r="M6233" s="893">
        <v>11300</v>
      </c>
      <c r="N6233" s="891" t="s">
        <v>13426</v>
      </c>
      <c r="O6233" s="763">
        <v>6</v>
      </c>
      <c r="P6233" s="723">
        <v>9000</v>
      </c>
      <c r="Q6233" s="669"/>
    </row>
    <row r="6234" spans="1:17" s="770" customFormat="1" ht="24">
      <c r="A6234" s="733" t="s">
        <v>18654</v>
      </c>
      <c r="B6234" s="693" t="s">
        <v>7484</v>
      </c>
      <c r="C6234" s="667" t="s">
        <v>73</v>
      </c>
      <c r="D6234" s="693" t="s">
        <v>13427</v>
      </c>
      <c r="E6234" s="425">
        <v>4000</v>
      </c>
      <c r="F6234" s="672" t="s">
        <v>13428</v>
      </c>
      <c r="G6234" s="671" t="s">
        <v>13429</v>
      </c>
      <c r="H6234" s="671" t="s">
        <v>1688</v>
      </c>
      <c r="I6234" s="671" t="s">
        <v>11885</v>
      </c>
      <c r="J6234" s="890" t="s">
        <v>802</v>
      </c>
      <c r="K6234" s="894" t="s">
        <v>13430</v>
      </c>
      <c r="L6234" s="763">
        <v>12</v>
      </c>
      <c r="M6234" s="893">
        <v>48000</v>
      </c>
      <c r="N6234" s="891" t="s">
        <v>389</v>
      </c>
      <c r="O6234" s="763">
        <v>0</v>
      </c>
      <c r="P6234" s="723">
        <v>0</v>
      </c>
      <c r="Q6234" s="669"/>
    </row>
    <row r="6235" spans="1:17" s="770" customFormat="1" ht="36">
      <c r="A6235" s="733" t="s">
        <v>18654</v>
      </c>
      <c r="B6235" s="693" t="s">
        <v>7484</v>
      </c>
      <c r="C6235" s="667" t="s">
        <v>73</v>
      </c>
      <c r="D6235" s="693" t="s">
        <v>12328</v>
      </c>
      <c r="E6235" s="425">
        <v>2000</v>
      </c>
      <c r="F6235" s="672" t="s">
        <v>13431</v>
      </c>
      <c r="G6235" s="671" t="s">
        <v>13432</v>
      </c>
      <c r="H6235" s="671" t="s">
        <v>1688</v>
      </c>
      <c r="I6235" s="671" t="s">
        <v>10737</v>
      </c>
      <c r="J6235" s="890" t="s">
        <v>11885</v>
      </c>
      <c r="K6235" s="894" t="s">
        <v>13433</v>
      </c>
      <c r="L6235" s="763">
        <v>12</v>
      </c>
      <c r="M6235" s="893">
        <v>12333.33</v>
      </c>
      <c r="N6235" s="891" t="s">
        <v>13433</v>
      </c>
      <c r="O6235" s="763">
        <v>6</v>
      </c>
      <c r="P6235" s="723">
        <v>12000</v>
      </c>
      <c r="Q6235" s="669"/>
    </row>
    <row r="6236" spans="1:17" s="770" customFormat="1" ht="60">
      <c r="A6236" s="733" t="s">
        <v>18654</v>
      </c>
      <c r="B6236" s="693" t="s">
        <v>7484</v>
      </c>
      <c r="C6236" s="667" t="s">
        <v>73</v>
      </c>
      <c r="D6236" s="693" t="s">
        <v>13434</v>
      </c>
      <c r="E6236" s="425">
        <v>2300</v>
      </c>
      <c r="F6236" s="672" t="s">
        <v>13435</v>
      </c>
      <c r="G6236" s="671" t="s">
        <v>13436</v>
      </c>
      <c r="H6236" s="671" t="s">
        <v>3913</v>
      </c>
      <c r="I6236" s="671" t="s">
        <v>11890</v>
      </c>
      <c r="J6236" s="890" t="s">
        <v>4118</v>
      </c>
      <c r="K6236" s="894" t="s">
        <v>13437</v>
      </c>
      <c r="L6236" s="763">
        <v>12</v>
      </c>
      <c r="M6236" s="893">
        <v>27600</v>
      </c>
      <c r="N6236" s="891" t="s">
        <v>13437</v>
      </c>
      <c r="O6236" s="763">
        <v>6</v>
      </c>
      <c r="P6236" s="723">
        <v>13800</v>
      </c>
      <c r="Q6236" s="669"/>
    </row>
    <row r="6237" spans="1:17" s="770" customFormat="1" ht="24">
      <c r="A6237" s="733" t="s">
        <v>18654</v>
      </c>
      <c r="B6237" s="693" t="s">
        <v>7484</v>
      </c>
      <c r="C6237" s="667" t="s">
        <v>73</v>
      </c>
      <c r="D6237" s="693" t="s">
        <v>13438</v>
      </c>
      <c r="E6237" s="425">
        <v>8000</v>
      </c>
      <c r="F6237" s="672" t="s">
        <v>13439</v>
      </c>
      <c r="G6237" s="671" t="s">
        <v>13440</v>
      </c>
      <c r="H6237" s="671" t="s">
        <v>1688</v>
      </c>
      <c r="I6237" s="671" t="s">
        <v>771</v>
      </c>
      <c r="J6237" s="890" t="s">
        <v>6567</v>
      </c>
      <c r="K6237" s="894" t="s">
        <v>12583</v>
      </c>
      <c r="L6237" s="763">
        <v>12</v>
      </c>
      <c r="M6237" s="893">
        <v>92919.38</v>
      </c>
      <c r="N6237" s="891" t="s">
        <v>389</v>
      </c>
      <c r="O6237" s="763">
        <v>0</v>
      </c>
      <c r="P6237" s="723">
        <v>0</v>
      </c>
      <c r="Q6237" s="669"/>
    </row>
    <row r="6238" spans="1:17" s="770" customFormat="1" ht="24">
      <c r="A6238" s="733" t="s">
        <v>18654</v>
      </c>
      <c r="B6238" s="693" t="s">
        <v>7484</v>
      </c>
      <c r="C6238" s="667" t="s">
        <v>73</v>
      </c>
      <c r="D6238" s="693" t="s">
        <v>11954</v>
      </c>
      <c r="E6238" s="425">
        <v>3000</v>
      </c>
      <c r="F6238" s="672" t="s">
        <v>13441</v>
      </c>
      <c r="G6238" s="671" t="s">
        <v>13442</v>
      </c>
      <c r="H6238" s="671" t="s">
        <v>1688</v>
      </c>
      <c r="I6238" s="671" t="s">
        <v>11885</v>
      </c>
      <c r="J6238" s="890" t="s">
        <v>802</v>
      </c>
      <c r="K6238" s="894" t="s">
        <v>13443</v>
      </c>
      <c r="L6238" s="763">
        <v>2</v>
      </c>
      <c r="M6238" s="893">
        <v>8100</v>
      </c>
      <c r="N6238" s="891" t="s">
        <v>13443</v>
      </c>
      <c r="O6238" s="763">
        <v>6</v>
      </c>
      <c r="P6238" s="723">
        <v>18000</v>
      </c>
      <c r="Q6238" s="669"/>
    </row>
    <row r="6239" spans="1:17" s="770" customFormat="1" ht="24">
      <c r="A6239" s="733" t="s">
        <v>18654</v>
      </c>
      <c r="B6239" s="693" t="s">
        <v>7484</v>
      </c>
      <c r="C6239" s="667" t="s">
        <v>73</v>
      </c>
      <c r="D6239" s="693" t="s">
        <v>13444</v>
      </c>
      <c r="E6239" s="425">
        <v>1800</v>
      </c>
      <c r="F6239" s="672" t="s">
        <v>13445</v>
      </c>
      <c r="G6239" s="671" t="s">
        <v>13446</v>
      </c>
      <c r="H6239" s="671" t="s">
        <v>864</v>
      </c>
      <c r="I6239" s="671" t="s">
        <v>12041</v>
      </c>
      <c r="J6239" s="890" t="s">
        <v>4118</v>
      </c>
      <c r="K6239" s="894" t="s">
        <v>9360</v>
      </c>
      <c r="L6239" s="763">
        <v>12</v>
      </c>
      <c r="M6239" s="893">
        <v>17400</v>
      </c>
      <c r="N6239" s="891" t="s">
        <v>9360</v>
      </c>
      <c r="O6239" s="763">
        <v>6</v>
      </c>
      <c r="P6239" s="723">
        <v>10800</v>
      </c>
      <c r="Q6239" s="669"/>
    </row>
    <row r="6240" spans="1:17" s="770" customFormat="1" ht="24">
      <c r="A6240" s="733" t="s">
        <v>18654</v>
      </c>
      <c r="B6240" s="693" t="s">
        <v>7484</v>
      </c>
      <c r="C6240" s="667" t="s">
        <v>73</v>
      </c>
      <c r="D6240" s="670" t="s">
        <v>11978</v>
      </c>
      <c r="E6240" s="425">
        <v>5500</v>
      </c>
      <c r="F6240" s="668" t="s">
        <v>13447</v>
      </c>
      <c r="G6240" s="671" t="s">
        <v>13448</v>
      </c>
      <c r="H6240" s="670" t="s">
        <v>1688</v>
      </c>
      <c r="I6240" s="670" t="s">
        <v>12049</v>
      </c>
      <c r="J6240" s="890" t="s">
        <v>6567</v>
      </c>
      <c r="K6240" s="894" t="s">
        <v>13449</v>
      </c>
      <c r="L6240" s="763">
        <v>3</v>
      </c>
      <c r="M6240" s="893">
        <v>18608.330000000002</v>
      </c>
      <c r="N6240" s="891" t="s">
        <v>389</v>
      </c>
      <c r="O6240" s="763">
        <v>0</v>
      </c>
      <c r="P6240" s="723">
        <v>0</v>
      </c>
      <c r="Q6240" s="669"/>
    </row>
    <row r="6241" spans="1:17" s="770" customFormat="1" ht="24">
      <c r="A6241" s="733" t="s">
        <v>18654</v>
      </c>
      <c r="B6241" s="693" t="s">
        <v>7484</v>
      </c>
      <c r="C6241" s="667" t="s">
        <v>73</v>
      </c>
      <c r="D6241" s="693" t="s">
        <v>13450</v>
      </c>
      <c r="E6241" s="425">
        <v>1800</v>
      </c>
      <c r="F6241" s="672" t="s">
        <v>13451</v>
      </c>
      <c r="G6241" s="671" t="s">
        <v>13452</v>
      </c>
      <c r="H6241" s="671" t="s">
        <v>11899</v>
      </c>
      <c r="I6241" s="671" t="s">
        <v>3683</v>
      </c>
      <c r="J6241" s="890" t="s">
        <v>11900</v>
      </c>
      <c r="K6241" s="894" t="s">
        <v>13453</v>
      </c>
      <c r="L6241" s="763">
        <v>12</v>
      </c>
      <c r="M6241" s="893">
        <v>21600</v>
      </c>
      <c r="N6241" s="891" t="s">
        <v>13453</v>
      </c>
      <c r="O6241" s="763">
        <v>6</v>
      </c>
      <c r="P6241" s="723">
        <v>10800</v>
      </c>
      <c r="Q6241" s="669"/>
    </row>
    <row r="6242" spans="1:17" s="770" customFormat="1" ht="60">
      <c r="A6242" s="733" t="s">
        <v>18654</v>
      </c>
      <c r="B6242" s="693" t="s">
        <v>7484</v>
      </c>
      <c r="C6242" s="667" t="s">
        <v>73</v>
      </c>
      <c r="D6242" s="693" t="s">
        <v>13454</v>
      </c>
      <c r="E6242" s="425">
        <v>2500</v>
      </c>
      <c r="F6242" s="672" t="s">
        <v>13455</v>
      </c>
      <c r="G6242" s="671" t="s">
        <v>13456</v>
      </c>
      <c r="H6242" s="671" t="s">
        <v>3913</v>
      </c>
      <c r="I6242" s="671" t="s">
        <v>11890</v>
      </c>
      <c r="J6242" s="890" t="s">
        <v>4118</v>
      </c>
      <c r="K6242" s="894" t="s">
        <v>13457</v>
      </c>
      <c r="L6242" s="763">
        <v>12</v>
      </c>
      <c r="M6242" s="893">
        <v>30000</v>
      </c>
      <c r="N6242" s="891" t="s">
        <v>13457</v>
      </c>
      <c r="O6242" s="763">
        <v>6</v>
      </c>
      <c r="P6242" s="723">
        <v>15000</v>
      </c>
      <c r="Q6242" s="669"/>
    </row>
    <row r="6243" spans="1:17" s="770" customFormat="1" ht="48">
      <c r="A6243" s="733" t="s">
        <v>18654</v>
      </c>
      <c r="B6243" s="693" t="s">
        <v>7484</v>
      </c>
      <c r="C6243" s="667" t="s">
        <v>73</v>
      </c>
      <c r="D6243" s="693" t="s">
        <v>12313</v>
      </c>
      <c r="E6243" s="425">
        <v>2000</v>
      </c>
      <c r="F6243" s="672" t="s">
        <v>13458</v>
      </c>
      <c r="G6243" s="671" t="s">
        <v>13459</v>
      </c>
      <c r="H6243" s="671" t="s">
        <v>1119</v>
      </c>
      <c r="I6243" s="671" t="s">
        <v>11946</v>
      </c>
      <c r="J6243" s="890" t="s">
        <v>11900</v>
      </c>
      <c r="K6243" s="894" t="s">
        <v>13460</v>
      </c>
      <c r="L6243" s="763">
        <v>12</v>
      </c>
      <c r="M6243" s="893">
        <v>24000</v>
      </c>
      <c r="N6243" s="891" t="s">
        <v>13460</v>
      </c>
      <c r="O6243" s="763">
        <v>3</v>
      </c>
      <c r="P6243" s="723">
        <v>7855.33</v>
      </c>
      <c r="Q6243" s="669"/>
    </row>
    <row r="6244" spans="1:17" s="770" customFormat="1" ht="48">
      <c r="A6244" s="733" t="s">
        <v>18654</v>
      </c>
      <c r="B6244" s="693" t="s">
        <v>7484</v>
      </c>
      <c r="C6244" s="667" t="s">
        <v>73</v>
      </c>
      <c r="D6244" s="693" t="s">
        <v>12313</v>
      </c>
      <c r="E6244" s="425">
        <v>2500</v>
      </c>
      <c r="F6244" s="672" t="s">
        <v>13458</v>
      </c>
      <c r="G6244" s="671" t="s">
        <v>13459</v>
      </c>
      <c r="H6244" s="671" t="s">
        <v>1119</v>
      </c>
      <c r="I6244" s="671" t="s">
        <v>11946</v>
      </c>
      <c r="J6244" s="890" t="s">
        <v>11900</v>
      </c>
      <c r="K6244" s="894" t="s">
        <v>389</v>
      </c>
      <c r="L6244" s="763">
        <v>0</v>
      </c>
      <c r="M6244" s="893">
        <v>32956</v>
      </c>
      <c r="N6244" s="891" t="s">
        <v>13461</v>
      </c>
      <c r="O6244" s="763">
        <v>3</v>
      </c>
      <c r="P6244" s="723">
        <v>7500</v>
      </c>
      <c r="Q6244" s="669"/>
    </row>
    <row r="6245" spans="1:17" s="770" customFormat="1" ht="30.75" customHeight="1">
      <c r="A6245" s="733" t="s">
        <v>18654</v>
      </c>
      <c r="B6245" s="693" t="s">
        <v>7484</v>
      </c>
      <c r="C6245" s="667" t="s">
        <v>73</v>
      </c>
      <c r="D6245" s="693" t="s">
        <v>12783</v>
      </c>
      <c r="E6245" s="425">
        <v>4000</v>
      </c>
      <c r="F6245" s="672" t="s">
        <v>13462</v>
      </c>
      <c r="G6245" s="671" t="s">
        <v>13463</v>
      </c>
      <c r="H6245" s="671" t="s">
        <v>1688</v>
      </c>
      <c r="I6245" s="671" t="s">
        <v>11885</v>
      </c>
      <c r="J6245" s="890" t="s">
        <v>802</v>
      </c>
      <c r="K6245" s="894" t="s">
        <v>13464</v>
      </c>
      <c r="L6245" s="763">
        <v>2</v>
      </c>
      <c r="M6245" s="893">
        <v>27600</v>
      </c>
      <c r="N6245" s="891" t="s">
        <v>389</v>
      </c>
      <c r="O6245" s="763">
        <v>0</v>
      </c>
      <c r="P6245" s="723">
        <v>0</v>
      </c>
      <c r="Q6245" s="669"/>
    </row>
    <row r="6246" spans="1:17" s="770" customFormat="1" ht="30.75" customHeight="1">
      <c r="A6246" s="733" t="s">
        <v>18654</v>
      </c>
      <c r="B6246" s="693" t="s">
        <v>7484</v>
      </c>
      <c r="C6246" s="667" t="s">
        <v>73</v>
      </c>
      <c r="D6246" s="693" t="s">
        <v>13465</v>
      </c>
      <c r="E6246" s="425">
        <v>2300</v>
      </c>
      <c r="F6246" s="672" t="s">
        <v>13466</v>
      </c>
      <c r="G6246" s="671" t="s">
        <v>13467</v>
      </c>
      <c r="H6246" s="671" t="s">
        <v>11899</v>
      </c>
      <c r="I6246" s="671" t="s">
        <v>3683</v>
      </c>
      <c r="J6246" s="890" t="s">
        <v>11900</v>
      </c>
      <c r="K6246" s="894" t="s">
        <v>389</v>
      </c>
      <c r="L6246" s="763">
        <v>0</v>
      </c>
      <c r="M6246" s="893">
        <v>0</v>
      </c>
      <c r="N6246" s="891" t="s">
        <v>13468</v>
      </c>
      <c r="O6246" s="763">
        <v>6</v>
      </c>
      <c r="P6246" s="723">
        <v>13800</v>
      </c>
      <c r="Q6246" s="669"/>
    </row>
    <row r="6247" spans="1:17" s="770" customFormat="1" ht="30.75" customHeight="1">
      <c r="A6247" s="733" t="s">
        <v>18654</v>
      </c>
      <c r="B6247" s="693" t="s">
        <v>7484</v>
      </c>
      <c r="C6247" s="667" t="s">
        <v>73</v>
      </c>
      <c r="D6247" s="693" t="s">
        <v>12820</v>
      </c>
      <c r="E6247" s="425">
        <v>6000</v>
      </c>
      <c r="F6247" s="672">
        <v>45412933</v>
      </c>
      <c r="G6247" s="757" t="s">
        <v>13469</v>
      </c>
      <c r="H6247" s="671" t="s">
        <v>3008</v>
      </c>
      <c r="I6247" s="671" t="s">
        <v>771</v>
      </c>
      <c r="J6247" s="890" t="s">
        <v>6567</v>
      </c>
      <c r="K6247" s="894" t="s">
        <v>389</v>
      </c>
      <c r="L6247" s="763">
        <v>0</v>
      </c>
      <c r="M6247" s="893">
        <v>0</v>
      </c>
      <c r="N6247" s="891" t="s">
        <v>12098</v>
      </c>
      <c r="O6247" s="763">
        <v>4</v>
      </c>
      <c r="P6247" s="723">
        <v>21016</v>
      </c>
      <c r="Q6247" s="669"/>
    </row>
    <row r="6248" spans="1:17" s="770" customFormat="1" ht="30.75" customHeight="1">
      <c r="A6248" s="733" t="s">
        <v>18654</v>
      </c>
      <c r="B6248" s="693" t="s">
        <v>7484</v>
      </c>
      <c r="C6248" s="667" t="s">
        <v>73</v>
      </c>
      <c r="D6248" s="693" t="s">
        <v>13470</v>
      </c>
      <c r="E6248" s="425">
        <v>4500</v>
      </c>
      <c r="F6248" s="672" t="s">
        <v>13471</v>
      </c>
      <c r="G6248" s="671" t="s">
        <v>13472</v>
      </c>
      <c r="H6248" s="671" t="s">
        <v>3365</v>
      </c>
      <c r="I6248" s="671" t="s">
        <v>771</v>
      </c>
      <c r="J6248" s="890" t="s">
        <v>6567</v>
      </c>
      <c r="K6248" s="894" t="s">
        <v>13473</v>
      </c>
      <c r="L6248" s="763">
        <v>12</v>
      </c>
      <c r="M6248" s="893">
        <v>50096.37</v>
      </c>
      <c r="N6248" s="891" t="s">
        <v>13473</v>
      </c>
      <c r="O6248" s="763">
        <v>6</v>
      </c>
      <c r="P6248" s="723">
        <v>27000</v>
      </c>
      <c r="Q6248" s="669"/>
    </row>
    <row r="6249" spans="1:17" s="770" customFormat="1" ht="30.75" customHeight="1">
      <c r="A6249" s="733" t="s">
        <v>18654</v>
      </c>
      <c r="B6249" s="693" t="s">
        <v>7484</v>
      </c>
      <c r="C6249" s="667" t="s">
        <v>73</v>
      </c>
      <c r="D6249" s="693" t="s">
        <v>13474</v>
      </c>
      <c r="E6249" s="425">
        <v>1700</v>
      </c>
      <c r="F6249" s="672" t="s">
        <v>13475</v>
      </c>
      <c r="G6249" s="671" t="s">
        <v>13476</v>
      </c>
      <c r="H6249" s="671" t="s">
        <v>11899</v>
      </c>
      <c r="I6249" s="671" t="s">
        <v>3683</v>
      </c>
      <c r="J6249" s="890" t="s">
        <v>11900</v>
      </c>
      <c r="K6249" s="894" t="s">
        <v>13477</v>
      </c>
      <c r="L6249" s="763">
        <v>12</v>
      </c>
      <c r="M6249" s="893">
        <v>20400</v>
      </c>
      <c r="N6249" s="891" t="s">
        <v>13477</v>
      </c>
      <c r="O6249" s="763">
        <v>6</v>
      </c>
      <c r="P6249" s="723">
        <v>10200</v>
      </c>
      <c r="Q6249" s="669"/>
    </row>
    <row r="6250" spans="1:17" s="770" customFormat="1" ht="30.75" customHeight="1">
      <c r="A6250" s="733" t="s">
        <v>18654</v>
      </c>
      <c r="B6250" s="693" t="s">
        <v>7484</v>
      </c>
      <c r="C6250" s="667" t="s">
        <v>73</v>
      </c>
      <c r="D6250" s="693" t="s">
        <v>13478</v>
      </c>
      <c r="E6250" s="425">
        <v>7300</v>
      </c>
      <c r="F6250" s="672" t="s">
        <v>13479</v>
      </c>
      <c r="G6250" s="671" t="s">
        <v>13480</v>
      </c>
      <c r="H6250" s="671" t="s">
        <v>824</v>
      </c>
      <c r="I6250" s="671" t="s">
        <v>11885</v>
      </c>
      <c r="J6250" s="890" t="s">
        <v>802</v>
      </c>
      <c r="K6250" s="894" t="s">
        <v>13481</v>
      </c>
      <c r="L6250" s="763">
        <v>12</v>
      </c>
      <c r="M6250" s="893">
        <v>43800</v>
      </c>
      <c r="N6250" s="891" t="s">
        <v>13481</v>
      </c>
      <c r="O6250" s="763">
        <v>6</v>
      </c>
      <c r="P6250" s="723">
        <v>43800</v>
      </c>
      <c r="Q6250" s="669"/>
    </row>
    <row r="6251" spans="1:17" s="770" customFormat="1" ht="30.75" customHeight="1">
      <c r="A6251" s="733" t="s">
        <v>18654</v>
      </c>
      <c r="B6251" s="693" t="s">
        <v>7484</v>
      </c>
      <c r="C6251" s="667" t="s">
        <v>73</v>
      </c>
      <c r="D6251" s="693" t="s">
        <v>13482</v>
      </c>
      <c r="E6251" s="425">
        <v>1200</v>
      </c>
      <c r="F6251" s="672" t="s">
        <v>13483</v>
      </c>
      <c r="G6251" s="671" t="s">
        <v>13484</v>
      </c>
      <c r="H6251" s="671" t="s">
        <v>11899</v>
      </c>
      <c r="I6251" s="671" t="s">
        <v>3683</v>
      </c>
      <c r="J6251" s="890" t="s">
        <v>11900</v>
      </c>
      <c r="K6251" s="894" t="s">
        <v>13485</v>
      </c>
      <c r="L6251" s="763">
        <v>12</v>
      </c>
      <c r="M6251" s="893">
        <v>14400</v>
      </c>
      <c r="N6251" s="891" t="s">
        <v>13485</v>
      </c>
      <c r="O6251" s="763">
        <v>6</v>
      </c>
      <c r="P6251" s="723">
        <v>7200</v>
      </c>
      <c r="Q6251" s="669"/>
    </row>
    <row r="6252" spans="1:17" s="770" customFormat="1" ht="30.75" customHeight="1">
      <c r="A6252" s="733" t="s">
        <v>18654</v>
      </c>
      <c r="B6252" s="693" t="s">
        <v>7484</v>
      </c>
      <c r="C6252" s="667" t="s">
        <v>73</v>
      </c>
      <c r="D6252" s="693" t="s">
        <v>13486</v>
      </c>
      <c r="E6252" s="425">
        <v>1200</v>
      </c>
      <c r="F6252" s="672" t="s">
        <v>13487</v>
      </c>
      <c r="G6252" s="671" t="s">
        <v>13488</v>
      </c>
      <c r="H6252" s="671" t="s">
        <v>11899</v>
      </c>
      <c r="I6252" s="671" t="s">
        <v>3683</v>
      </c>
      <c r="J6252" s="890" t="s">
        <v>11900</v>
      </c>
      <c r="K6252" s="894" t="s">
        <v>13489</v>
      </c>
      <c r="L6252" s="763">
        <v>12</v>
      </c>
      <c r="M6252" s="893">
        <v>14400</v>
      </c>
      <c r="N6252" s="891" t="s">
        <v>13489</v>
      </c>
      <c r="O6252" s="763">
        <v>6</v>
      </c>
      <c r="P6252" s="723">
        <v>7200</v>
      </c>
      <c r="Q6252" s="669"/>
    </row>
    <row r="6253" spans="1:17" s="770" customFormat="1" ht="60">
      <c r="A6253" s="733" t="s">
        <v>18654</v>
      </c>
      <c r="B6253" s="693" t="s">
        <v>7484</v>
      </c>
      <c r="C6253" s="667" t="s">
        <v>73</v>
      </c>
      <c r="D6253" s="693" t="s">
        <v>13490</v>
      </c>
      <c r="E6253" s="425">
        <v>2500</v>
      </c>
      <c r="F6253" s="672" t="s">
        <v>13491</v>
      </c>
      <c r="G6253" s="671" t="s">
        <v>13492</v>
      </c>
      <c r="H6253" s="671" t="s">
        <v>864</v>
      </c>
      <c r="I6253" s="671" t="s">
        <v>11890</v>
      </c>
      <c r="J6253" s="890" t="s">
        <v>4118</v>
      </c>
      <c r="K6253" s="894" t="s">
        <v>13493</v>
      </c>
      <c r="L6253" s="763">
        <v>12</v>
      </c>
      <c r="M6253" s="893">
        <v>30000</v>
      </c>
      <c r="N6253" s="891" t="s">
        <v>13493</v>
      </c>
      <c r="O6253" s="763">
        <v>6</v>
      </c>
      <c r="P6253" s="723">
        <v>15000</v>
      </c>
      <c r="Q6253" s="669"/>
    </row>
    <row r="6254" spans="1:17" s="770" customFormat="1" ht="60">
      <c r="A6254" s="733" t="s">
        <v>18654</v>
      </c>
      <c r="B6254" s="693" t="s">
        <v>7484</v>
      </c>
      <c r="C6254" s="667" t="s">
        <v>73</v>
      </c>
      <c r="D6254" s="693" t="s">
        <v>12321</v>
      </c>
      <c r="E6254" s="425">
        <v>2500</v>
      </c>
      <c r="F6254" s="672" t="s">
        <v>13494</v>
      </c>
      <c r="G6254" s="671" t="s">
        <v>13495</v>
      </c>
      <c r="H6254" s="671" t="s">
        <v>3913</v>
      </c>
      <c r="I6254" s="671" t="s">
        <v>11890</v>
      </c>
      <c r="J6254" s="890" t="s">
        <v>4118</v>
      </c>
      <c r="K6254" s="894" t="s">
        <v>13496</v>
      </c>
      <c r="L6254" s="763">
        <v>12</v>
      </c>
      <c r="M6254" s="893">
        <v>30000</v>
      </c>
      <c r="N6254" s="891" t="s">
        <v>13496</v>
      </c>
      <c r="O6254" s="763">
        <v>6</v>
      </c>
      <c r="P6254" s="723">
        <v>15000</v>
      </c>
      <c r="Q6254" s="669"/>
    </row>
    <row r="6255" spans="1:17" s="770" customFormat="1" ht="60">
      <c r="A6255" s="733" t="s">
        <v>18654</v>
      </c>
      <c r="B6255" s="693" t="s">
        <v>7484</v>
      </c>
      <c r="C6255" s="667" t="s">
        <v>73</v>
      </c>
      <c r="D6255" s="693" t="s">
        <v>13497</v>
      </c>
      <c r="E6255" s="425">
        <v>3000</v>
      </c>
      <c r="F6255" s="672" t="s">
        <v>13498</v>
      </c>
      <c r="G6255" s="671" t="s">
        <v>13499</v>
      </c>
      <c r="H6255" s="671" t="s">
        <v>864</v>
      </c>
      <c r="I6255" s="671" t="s">
        <v>11890</v>
      </c>
      <c r="J6255" s="890" t="s">
        <v>4118</v>
      </c>
      <c r="K6255" s="894" t="s">
        <v>13500</v>
      </c>
      <c r="L6255" s="763">
        <v>12</v>
      </c>
      <c r="M6255" s="893">
        <v>36000</v>
      </c>
      <c r="N6255" s="891" t="s">
        <v>13500</v>
      </c>
      <c r="O6255" s="763">
        <v>6</v>
      </c>
      <c r="P6255" s="723">
        <v>18095</v>
      </c>
      <c r="Q6255" s="669"/>
    </row>
    <row r="6256" spans="1:17" s="770" customFormat="1" ht="30.75" customHeight="1">
      <c r="A6256" s="733" t="s">
        <v>18654</v>
      </c>
      <c r="B6256" s="693" t="s">
        <v>7484</v>
      </c>
      <c r="C6256" s="667" t="s">
        <v>73</v>
      </c>
      <c r="D6256" s="693" t="s">
        <v>13501</v>
      </c>
      <c r="E6256" s="425">
        <v>3500</v>
      </c>
      <c r="F6256" s="672" t="s">
        <v>13502</v>
      </c>
      <c r="G6256" s="671" t="s">
        <v>13503</v>
      </c>
      <c r="H6256" s="671" t="s">
        <v>1688</v>
      </c>
      <c r="I6256" s="671" t="s">
        <v>771</v>
      </c>
      <c r="J6256" s="890" t="s">
        <v>6567</v>
      </c>
      <c r="K6256" s="894" t="s">
        <v>12319</v>
      </c>
      <c r="L6256" s="763">
        <v>2</v>
      </c>
      <c r="M6256" s="893">
        <v>7000</v>
      </c>
      <c r="N6256" s="891" t="s">
        <v>389</v>
      </c>
      <c r="O6256" s="763">
        <v>0</v>
      </c>
      <c r="P6256" s="723">
        <v>0</v>
      </c>
      <c r="Q6256" s="669"/>
    </row>
    <row r="6257" spans="1:17" s="770" customFormat="1" ht="30.75" customHeight="1">
      <c r="A6257" s="733" t="s">
        <v>18654</v>
      </c>
      <c r="B6257" s="693" t="s">
        <v>7484</v>
      </c>
      <c r="C6257" s="667" t="s">
        <v>73</v>
      </c>
      <c r="D6257" s="693" t="s">
        <v>13501</v>
      </c>
      <c r="E6257" s="425">
        <v>4800</v>
      </c>
      <c r="F6257" s="672" t="s">
        <v>13502</v>
      </c>
      <c r="G6257" s="671" t="s">
        <v>13503</v>
      </c>
      <c r="H6257" s="671" t="s">
        <v>1688</v>
      </c>
      <c r="I6257" s="671" t="s">
        <v>771</v>
      </c>
      <c r="J6257" s="890" t="s">
        <v>6567</v>
      </c>
      <c r="K6257" s="894" t="s">
        <v>13504</v>
      </c>
      <c r="L6257" s="763">
        <v>10</v>
      </c>
      <c r="M6257" s="893">
        <v>41500</v>
      </c>
      <c r="N6257" s="891" t="s">
        <v>13504</v>
      </c>
      <c r="O6257" s="763">
        <v>6</v>
      </c>
      <c r="P6257" s="723">
        <v>28800</v>
      </c>
      <c r="Q6257" s="669"/>
    </row>
    <row r="6258" spans="1:17" s="770" customFormat="1" ht="30.75" customHeight="1">
      <c r="A6258" s="733" t="s">
        <v>18654</v>
      </c>
      <c r="B6258" s="693" t="s">
        <v>7484</v>
      </c>
      <c r="C6258" s="667" t="s">
        <v>73</v>
      </c>
      <c r="D6258" s="693" t="s">
        <v>13505</v>
      </c>
      <c r="E6258" s="425">
        <v>4500</v>
      </c>
      <c r="F6258" s="672" t="s">
        <v>13506</v>
      </c>
      <c r="G6258" s="671" t="s">
        <v>13507</v>
      </c>
      <c r="H6258" s="671" t="s">
        <v>2002</v>
      </c>
      <c r="I6258" s="671" t="s">
        <v>771</v>
      </c>
      <c r="J6258" s="890" t="s">
        <v>6567</v>
      </c>
      <c r="K6258" s="894" t="s">
        <v>13508</v>
      </c>
      <c r="L6258" s="763">
        <v>12</v>
      </c>
      <c r="M6258" s="893">
        <v>54000</v>
      </c>
      <c r="N6258" s="891" t="s">
        <v>13508</v>
      </c>
      <c r="O6258" s="763">
        <v>6</v>
      </c>
      <c r="P6258" s="723">
        <v>27000</v>
      </c>
      <c r="Q6258" s="669"/>
    </row>
    <row r="6259" spans="1:17" s="770" customFormat="1" ht="30.75" customHeight="1">
      <c r="A6259" s="733" t="s">
        <v>18654</v>
      </c>
      <c r="B6259" s="693" t="s">
        <v>7484</v>
      </c>
      <c r="C6259" s="667" t="s">
        <v>73</v>
      </c>
      <c r="D6259" s="693" t="s">
        <v>12632</v>
      </c>
      <c r="E6259" s="425">
        <v>3000</v>
      </c>
      <c r="F6259" s="672" t="s">
        <v>13509</v>
      </c>
      <c r="G6259" s="671" t="s">
        <v>13510</v>
      </c>
      <c r="H6259" s="671" t="s">
        <v>1688</v>
      </c>
      <c r="I6259" s="671" t="s">
        <v>11885</v>
      </c>
      <c r="J6259" s="890" t="s">
        <v>802</v>
      </c>
      <c r="K6259" s="894" t="s">
        <v>13511</v>
      </c>
      <c r="L6259" s="763">
        <v>12</v>
      </c>
      <c r="M6259" s="893">
        <v>36000</v>
      </c>
      <c r="N6259" s="891" t="s">
        <v>13511</v>
      </c>
      <c r="O6259" s="763">
        <v>6</v>
      </c>
      <c r="P6259" s="723">
        <v>18100</v>
      </c>
      <c r="Q6259" s="669"/>
    </row>
    <row r="6260" spans="1:17" s="770" customFormat="1" ht="30.75" customHeight="1">
      <c r="A6260" s="733" t="s">
        <v>18654</v>
      </c>
      <c r="B6260" s="693" t="s">
        <v>7484</v>
      </c>
      <c r="C6260" s="667" t="s">
        <v>73</v>
      </c>
      <c r="D6260" s="693" t="s">
        <v>13512</v>
      </c>
      <c r="E6260" s="425">
        <v>1700</v>
      </c>
      <c r="F6260" s="672" t="s">
        <v>13513</v>
      </c>
      <c r="G6260" s="671" t="s">
        <v>13514</v>
      </c>
      <c r="H6260" s="671" t="s">
        <v>11899</v>
      </c>
      <c r="I6260" s="671" t="s">
        <v>3683</v>
      </c>
      <c r="J6260" s="890" t="s">
        <v>11900</v>
      </c>
      <c r="K6260" s="894" t="s">
        <v>13515</v>
      </c>
      <c r="L6260" s="763">
        <v>12</v>
      </c>
      <c r="M6260" s="893">
        <v>20343.330000000002</v>
      </c>
      <c r="N6260" s="891" t="s">
        <v>13515</v>
      </c>
      <c r="O6260" s="763">
        <v>6</v>
      </c>
      <c r="P6260" s="723">
        <v>10200</v>
      </c>
      <c r="Q6260" s="669"/>
    </row>
    <row r="6261" spans="1:17" s="770" customFormat="1" ht="30.75" customHeight="1">
      <c r="A6261" s="733" t="s">
        <v>18654</v>
      </c>
      <c r="B6261" s="693" t="s">
        <v>7484</v>
      </c>
      <c r="C6261" s="667" t="s">
        <v>73</v>
      </c>
      <c r="D6261" s="693" t="s">
        <v>13516</v>
      </c>
      <c r="E6261" s="425">
        <v>7500</v>
      </c>
      <c r="F6261" s="672" t="s">
        <v>13517</v>
      </c>
      <c r="G6261" s="671" t="s">
        <v>13518</v>
      </c>
      <c r="H6261" s="671" t="s">
        <v>1688</v>
      </c>
      <c r="I6261" s="671" t="s">
        <v>771</v>
      </c>
      <c r="J6261" s="890" t="s">
        <v>6567</v>
      </c>
      <c r="K6261" s="894" t="s">
        <v>13519</v>
      </c>
      <c r="L6261" s="763">
        <v>9</v>
      </c>
      <c r="M6261" s="893">
        <v>67500</v>
      </c>
      <c r="N6261" s="891" t="s">
        <v>389</v>
      </c>
      <c r="O6261" s="763">
        <v>0</v>
      </c>
      <c r="P6261" s="723">
        <v>0</v>
      </c>
      <c r="Q6261" s="669"/>
    </row>
    <row r="6262" spans="1:17" s="770" customFormat="1" ht="30.75" customHeight="1">
      <c r="A6262" s="733" t="s">
        <v>18654</v>
      </c>
      <c r="B6262" s="693" t="s">
        <v>7484</v>
      </c>
      <c r="C6262" s="667" t="s">
        <v>73</v>
      </c>
      <c r="D6262" s="693" t="s">
        <v>13520</v>
      </c>
      <c r="E6262" s="425">
        <v>1200</v>
      </c>
      <c r="F6262" s="672" t="s">
        <v>13521</v>
      </c>
      <c r="G6262" s="671" t="s">
        <v>13522</v>
      </c>
      <c r="H6262" s="671" t="s">
        <v>11899</v>
      </c>
      <c r="I6262" s="671" t="s">
        <v>3683</v>
      </c>
      <c r="J6262" s="890" t="s">
        <v>11900</v>
      </c>
      <c r="K6262" s="894" t="s">
        <v>13523</v>
      </c>
      <c r="L6262" s="763">
        <v>12</v>
      </c>
      <c r="M6262" s="893">
        <v>14400</v>
      </c>
      <c r="N6262" s="891" t="s">
        <v>13523</v>
      </c>
      <c r="O6262" s="763">
        <v>6</v>
      </c>
      <c r="P6262" s="723">
        <v>7200</v>
      </c>
      <c r="Q6262" s="669"/>
    </row>
    <row r="6263" spans="1:17" s="770" customFormat="1" ht="30.75" customHeight="1">
      <c r="A6263" s="733" t="s">
        <v>18654</v>
      </c>
      <c r="B6263" s="693" t="s">
        <v>7484</v>
      </c>
      <c r="C6263" s="667" t="s">
        <v>73</v>
      </c>
      <c r="D6263" s="693" t="s">
        <v>13524</v>
      </c>
      <c r="E6263" s="425">
        <v>3000</v>
      </c>
      <c r="F6263" s="672" t="s">
        <v>13525</v>
      </c>
      <c r="G6263" s="671" t="s">
        <v>13526</v>
      </c>
      <c r="H6263" s="671" t="s">
        <v>1688</v>
      </c>
      <c r="I6263" s="671" t="s">
        <v>771</v>
      </c>
      <c r="J6263" s="890" t="s">
        <v>6567</v>
      </c>
      <c r="K6263" s="894" t="s">
        <v>13527</v>
      </c>
      <c r="L6263" s="763">
        <v>12</v>
      </c>
      <c r="M6263" s="893">
        <v>36000</v>
      </c>
      <c r="N6263" s="891" t="s">
        <v>13527</v>
      </c>
      <c r="O6263" s="763">
        <v>5</v>
      </c>
      <c r="P6263" s="723">
        <v>17183</v>
      </c>
      <c r="Q6263" s="669"/>
    </row>
    <row r="6264" spans="1:17" s="770" customFormat="1" ht="30.75" customHeight="1">
      <c r="A6264" s="733" t="s">
        <v>18654</v>
      </c>
      <c r="B6264" s="693" t="s">
        <v>7484</v>
      </c>
      <c r="C6264" s="667" t="s">
        <v>73</v>
      </c>
      <c r="D6264" s="693" t="s">
        <v>13528</v>
      </c>
      <c r="E6264" s="425">
        <v>1500</v>
      </c>
      <c r="F6264" s="672" t="s">
        <v>13529</v>
      </c>
      <c r="G6264" s="671" t="s">
        <v>13530</v>
      </c>
      <c r="H6264" s="671" t="s">
        <v>1013</v>
      </c>
      <c r="I6264" s="671" t="s">
        <v>11946</v>
      </c>
      <c r="J6264" s="890" t="s">
        <v>11900</v>
      </c>
      <c r="K6264" s="894" t="s">
        <v>13531</v>
      </c>
      <c r="L6264" s="763">
        <v>5</v>
      </c>
      <c r="M6264" s="893">
        <v>15433.33</v>
      </c>
      <c r="N6264" s="891" t="s">
        <v>13531</v>
      </c>
      <c r="O6264" s="763">
        <v>6</v>
      </c>
      <c r="P6264" s="723">
        <v>12000</v>
      </c>
      <c r="Q6264" s="669"/>
    </row>
    <row r="6265" spans="1:17" s="770" customFormat="1" ht="30.75" customHeight="1">
      <c r="A6265" s="733" t="s">
        <v>18654</v>
      </c>
      <c r="B6265" s="693" t="s">
        <v>7484</v>
      </c>
      <c r="C6265" s="667" t="s">
        <v>73</v>
      </c>
      <c r="D6265" s="693" t="s">
        <v>12192</v>
      </c>
      <c r="E6265" s="425">
        <v>5500</v>
      </c>
      <c r="F6265" s="672" t="s">
        <v>13532</v>
      </c>
      <c r="G6265" s="671" t="s">
        <v>13533</v>
      </c>
      <c r="H6265" s="671" t="s">
        <v>1688</v>
      </c>
      <c r="I6265" s="671" t="s">
        <v>11885</v>
      </c>
      <c r="J6265" s="890" t="s">
        <v>802</v>
      </c>
      <c r="K6265" s="894" t="s">
        <v>13534</v>
      </c>
      <c r="L6265" s="763">
        <v>12</v>
      </c>
      <c r="M6265" s="893">
        <v>63183.66</v>
      </c>
      <c r="N6265" s="891" t="s">
        <v>13534</v>
      </c>
      <c r="O6265" s="763">
        <v>6</v>
      </c>
      <c r="P6265" s="723">
        <v>33000</v>
      </c>
      <c r="Q6265" s="669"/>
    </row>
    <row r="6266" spans="1:17" s="770" customFormat="1" ht="30.75" customHeight="1">
      <c r="A6266" s="733" t="s">
        <v>18654</v>
      </c>
      <c r="B6266" s="693" t="s">
        <v>7484</v>
      </c>
      <c r="C6266" s="667" t="s">
        <v>73</v>
      </c>
      <c r="D6266" s="693" t="s">
        <v>13535</v>
      </c>
      <c r="E6266" s="425">
        <v>2000</v>
      </c>
      <c r="F6266" s="672" t="s">
        <v>13536</v>
      </c>
      <c r="G6266" s="671" t="s">
        <v>13537</v>
      </c>
      <c r="H6266" s="671" t="s">
        <v>1688</v>
      </c>
      <c r="I6266" s="671" t="s">
        <v>11885</v>
      </c>
      <c r="J6266" s="890" t="s">
        <v>802</v>
      </c>
      <c r="K6266" s="894" t="s">
        <v>13538</v>
      </c>
      <c r="L6266" s="763">
        <v>12</v>
      </c>
      <c r="M6266" s="893">
        <v>25266.67</v>
      </c>
      <c r="N6266" s="891" t="s">
        <v>389</v>
      </c>
      <c r="O6266" s="763">
        <v>0</v>
      </c>
      <c r="P6266" s="723">
        <v>0</v>
      </c>
      <c r="Q6266" s="669"/>
    </row>
    <row r="6267" spans="1:17" s="770" customFormat="1" ht="30.75" customHeight="1">
      <c r="A6267" s="733" t="s">
        <v>18654</v>
      </c>
      <c r="B6267" s="693" t="s">
        <v>7484</v>
      </c>
      <c r="C6267" s="667" t="s">
        <v>73</v>
      </c>
      <c r="D6267" s="693" t="s">
        <v>11954</v>
      </c>
      <c r="E6267" s="425">
        <v>3000</v>
      </c>
      <c r="F6267" s="672" t="s">
        <v>13539</v>
      </c>
      <c r="G6267" s="671" t="s">
        <v>13540</v>
      </c>
      <c r="H6267" s="671" t="s">
        <v>1688</v>
      </c>
      <c r="I6267" s="671" t="s">
        <v>11885</v>
      </c>
      <c r="J6267" s="890" t="s">
        <v>802</v>
      </c>
      <c r="K6267" s="894" t="s">
        <v>13541</v>
      </c>
      <c r="L6267" s="763">
        <v>12</v>
      </c>
      <c r="M6267" s="893">
        <v>36000</v>
      </c>
      <c r="N6267" s="891" t="s">
        <v>13541</v>
      </c>
      <c r="O6267" s="763">
        <v>1</v>
      </c>
      <c r="P6267" s="723">
        <v>3500</v>
      </c>
      <c r="Q6267" s="669"/>
    </row>
    <row r="6268" spans="1:17" s="770" customFormat="1" ht="30.75" customHeight="1">
      <c r="A6268" s="733" t="s">
        <v>18654</v>
      </c>
      <c r="B6268" s="693" t="s">
        <v>7484</v>
      </c>
      <c r="C6268" s="667" t="s">
        <v>73</v>
      </c>
      <c r="D6268" s="693" t="s">
        <v>13542</v>
      </c>
      <c r="E6268" s="425">
        <v>1800</v>
      </c>
      <c r="F6268" s="672" t="s">
        <v>13543</v>
      </c>
      <c r="G6268" s="671" t="s">
        <v>13544</v>
      </c>
      <c r="H6268" s="671" t="s">
        <v>4682</v>
      </c>
      <c r="I6268" s="671" t="s">
        <v>11890</v>
      </c>
      <c r="J6268" s="890" t="s">
        <v>4118</v>
      </c>
      <c r="K6268" s="894" t="s">
        <v>12319</v>
      </c>
      <c r="L6268" s="763">
        <v>2</v>
      </c>
      <c r="M6268" s="893">
        <v>3600</v>
      </c>
      <c r="N6268" s="891" t="s">
        <v>389</v>
      </c>
      <c r="O6268" s="763">
        <v>0</v>
      </c>
      <c r="P6268" s="723">
        <v>0</v>
      </c>
      <c r="Q6268" s="669"/>
    </row>
    <row r="6269" spans="1:17" s="770" customFormat="1" ht="60">
      <c r="A6269" s="733" t="s">
        <v>18654</v>
      </c>
      <c r="B6269" s="693" t="s">
        <v>7484</v>
      </c>
      <c r="C6269" s="667" t="s">
        <v>73</v>
      </c>
      <c r="D6269" s="693" t="s">
        <v>13542</v>
      </c>
      <c r="E6269" s="425">
        <v>3000</v>
      </c>
      <c r="F6269" s="672" t="s">
        <v>13543</v>
      </c>
      <c r="G6269" s="671" t="s">
        <v>13544</v>
      </c>
      <c r="H6269" s="671" t="s">
        <v>4682</v>
      </c>
      <c r="I6269" s="671" t="s">
        <v>11890</v>
      </c>
      <c r="J6269" s="890" t="s">
        <v>4118</v>
      </c>
      <c r="K6269" s="894" t="s">
        <v>13545</v>
      </c>
      <c r="L6269" s="763">
        <v>8</v>
      </c>
      <c r="M6269" s="893">
        <v>24000</v>
      </c>
      <c r="N6269" s="891" t="s">
        <v>13545</v>
      </c>
      <c r="O6269" s="763">
        <v>6</v>
      </c>
      <c r="P6269" s="723">
        <v>18000</v>
      </c>
      <c r="Q6269" s="669"/>
    </row>
    <row r="6270" spans="1:17" s="770" customFormat="1" ht="27.75" customHeight="1">
      <c r="A6270" s="733" t="s">
        <v>18654</v>
      </c>
      <c r="B6270" s="693" t="s">
        <v>7484</v>
      </c>
      <c r="C6270" s="667" t="s">
        <v>73</v>
      </c>
      <c r="D6270" s="693" t="s">
        <v>13546</v>
      </c>
      <c r="E6270" s="425">
        <v>4000</v>
      </c>
      <c r="F6270" s="672" t="s">
        <v>13547</v>
      </c>
      <c r="G6270" s="671" t="s">
        <v>13548</v>
      </c>
      <c r="H6270" s="671" t="s">
        <v>956</v>
      </c>
      <c r="I6270" s="671" t="s">
        <v>11885</v>
      </c>
      <c r="J6270" s="890" t="s">
        <v>802</v>
      </c>
      <c r="K6270" s="894" t="s">
        <v>13549</v>
      </c>
      <c r="L6270" s="763">
        <v>12</v>
      </c>
      <c r="M6270" s="893">
        <v>48000</v>
      </c>
      <c r="N6270" s="891" t="s">
        <v>13549</v>
      </c>
      <c r="O6270" s="763">
        <v>6</v>
      </c>
      <c r="P6270" s="723">
        <v>24000</v>
      </c>
      <c r="Q6270" s="669"/>
    </row>
    <row r="6271" spans="1:17" s="770" customFormat="1" ht="27.75" customHeight="1">
      <c r="A6271" s="733" t="s">
        <v>18654</v>
      </c>
      <c r="B6271" s="693" t="s">
        <v>7484</v>
      </c>
      <c r="C6271" s="667" t="s">
        <v>73</v>
      </c>
      <c r="D6271" s="693" t="s">
        <v>12328</v>
      </c>
      <c r="E6271" s="425">
        <v>3000</v>
      </c>
      <c r="F6271" s="672" t="s">
        <v>13550</v>
      </c>
      <c r="G6271" s="671" t="s">
        <v>13551</v>
      </c>
      <c r="H6271" s="671" t="s">
        <v>1119</v>
      </c>
      <c r="I6271" s="671" t="s">
        <v>11885</v>
      </c>
      <c r="J6271" s="890" t="s">
        <v>802</v>
      </c>
      <c r="K6271" s="894" t="s">
        <v>9373</v>
      </c>
      <c r="L6271" s="763">
        <v>12</v>
      </c>
      <c r="M6271" s="893">
        <v>40104.160000000003</v>
      </c>
      <c r="N6271" s="891" t="s">
        <v>9373</v>
      </c>
      <c r="O6271" s="763">
        <v>6</v>
      </c>
      <c r="P6271" s="723">
        <v>18000</v>
      </c>
      <c r="Q6271" s="669"/>
    </row>
    <row r="6272" spans="1:17" s="770" customFormat="1" ht="27.75" customHeight="1">
      <c r="A6272" s="733" t="s">
        <v>18654</v>
      </c>
      <c r="B6272" s="693" t="s">
        <v>7484</v>
      </c>
      <c r="C6272" s="667" t="s">
        <v>73</v>
      </c>
      <c r="D6272" s="693" t="s">
        <v>13552</v>
      </c>
      <c r="E6272" s="425">
        <v>8000</v>
      </c>
      <c r="F6272" s="672" t="s">
        <v>13553</v>
      </c>
      <c r="G6272" s="671" t="s">
        <v>13554</v>
      </c>
      <c r="H6272" s="671" t="s">
        <v>1688</v>
      </c>
      <c r="I6272" s="671" t="s">
        <v>771</v>
      </c>
      <c r="J6272" s="890" t="s">
        <v>6567</v>
      </c>
      <c r="K6272" s="894" t="s">
        <v>9502</v>
      </c>
      <c r="L6272" s="763">
        <v>12</v>
      </c>
      <c r="M6272" s="893">
        <v>94762.23</v>
      </c>
      <c r="N6272" s="891" t="s">
        <v>9502</v>
      </c>
      <c r="O6272" s="763">
        <v>6</v>
      </c>
      <c r="P6272" s="723">
        <v>45442.879999999997</v>
      </c>
      <c r="Q6272" s="669"/>
    </row>
    <row r="6273" spans="1:17" s="770" customFormat="1" ht="27.75" customHeight="1">
      <c r="A6273" s="733" t="s">
        <v>18654</v>
      </c>
      <c r="B6273" s="693" t="s">
        <v>7484</v>
      </c>
      <c r="C6273" s="667" t="s">
        <v>73</v>
      </c>
      <c r="D6273" s="693" t="s">
        <v>12800</v>
      </c>
      <c r="E6273" s="425">
        <v>1800</v>
      </c>
      <c r="F6273" s="672" t="s">
        <v>13555</v>
      </c>
      <c r="G6273" s="671" t="s">
        <v>13556</v>
      </c>
      <c r="H6273" s="671" t="s">
        <v>864</v>
      </c>
      <c r="I6273" s="671" t="s">
        <v>12041</v>
      </c>
      <c r="J6273" s="890" t="s">
        <v>13557</v>
      </c>
      <c r="K6273" s="894" t="s">
        <v>13558</v>
      </c>
      <c r="L6273" s="763">
        <v>12</v>
      </c>
      <c r="M6273" s="893">
        <v>12060</v>
      </c>
      <c r="N6273" s="891" t="s">
        <v>13558</v>
      </c>
      <c r="O6273" s="763">
        <v>6</v>
      </c>
      <c r="P6273" s="723">
        <v>10800</v>
      </c>
      <c r="Q6273" s="669"/>
    </row>
    <row r="6274" spans="1:17" s="770" customFormat="1" ht="27.75" customHeight="1">
      <c r="A6274" s="733" t="s">
        <v>18654</v>
      </c>
      <c r="B6274" s="693" t="s">
        <v>7484</v>
      </c>
      <c r="C6274" s="667" t="s">
        <v>73</v>
      </c>
      <c r="D6274" s="693" t="s">
        <v>13559</v>
      </c>
      <c r="E6274" s="425">
        <v>4500</v>
      </c>
      <c r="F6274" s="672" t="s">
        <v>13560</v>
      </c>
      <c r="G6274" s="671" t="s">
        <v>13561</v>
      </c>
      <c r="H6274" s="671" t="s">
        <v>5617</v>
      </c>
      <c r="I6274" s="671" t="s">
        <v>771</v>
      </c>
      <c r="J6274" s="890" t="s">
        <v>6567</v>
      </c>
      <c r="K6274" s="894" t="s">
        <v>13562</v>
      </c>
      <c r="L6274" s="763">
        <v>12</v>
      </c>
      <c r="M6274" s="893">
        <v>54000</v>
      </c>
      <c r="N6274" s="891" t="s">
        <v>13562</v>
      </c>
      <c r="O6274" s="763">
        <v>6</v>
      </c>
      <c r="P6274" s="723">
        <v>27000</v>
      </c>
      <c r="Q6274" s="669"/>
    </row>
    <row r="6275" spans="1:17" s="770" customFormat="1" ht="60">
      <c r="A6275" s="733" t="s">
        <v>18654</v>
      </c>
      <c r="B6275" s="693" t="s">
        <v>7484</v>
      </c>
      <c r="C6275" s="667" t="s">
        <v>73</v>
      </c>
      <c r="D6275" s="693" t="s">
        <v>13563</v>
      </c>
      <c r="E6275" s="425">
        <v>2500</v>
      </c>
      <c r="F6275" s="672" t="s">
        <v>13564</v>
      </c>
      <c r="G6275" s="671" t="s">
        <v>13565</v>
      </c>
      <c r="H6275" s="671" t="s">
        <v>864</v>
      </c>
      <c r="I6275" s="671" t="s">
        <v>11890</v>
      </c>
      <c r="J6275" s="890" t="s">
        <v>4118</v>
      </c>
      <c r="K6275" s="894" t="s">
        <v>13566</v>
      </c>
      <c r="L6275" s="763">
        <v>12</v>
      </c>
      <c r="M6275" s="893">
        <v>30000</v>
      </c>
      <c r="N6275" s="891" t="s">
        <v>13566</v>
      </c>
      <c r="O6275" s="763">
        <v>6</v>
      </c>
      <c r="P6275" s="723">
        <v>15000</v>
      </c>
      <c r="Q6275" s="669"/>
    </row>
    <row r="6276" spans="1:17" s="770" customFormat="1" ht="32.25" customHeight="1">
      <c r="A6276" s="733" t="s">
        <v>18654</v>
      </c>
      <c r="B6276" s="693" t="s">
        <v>7484</v>
      </c>
      <c r="C6276" s="667" t="s">
        <v>73</v>
      </c>
      <c r="D6276" s="670" t="s">
        <v>13567</v>
      </c>
      <c r="E6276" s="425">
        <v>13000</v>
      </c>
      <c r="F6276" s="668" t="s">
        <v>13568</v>
      </c>
      <c r="G6276" s="671" t="s">
        <v>13569</v>
      </c>
      <c r="H6276" s="671" t="s">
        <v>4193</v>
      </c>
      <c r="I6276" s="671" t="s">
        <v>771</v>
      </c>
      <c r="J6276" s="890" t="s">
        <v>6567</v>
      </c>
      <c r="K6276" s="894" t="s">
        <v>13570</v>
      </c>
      <c r="L6276" s="763">
        <v>4</v>
      </c>
      <c r="M6276" s="893">
        <v>65830.55</v>
      </c>
      <c r="N6276" s="891" t="s">
        <v>389</v>
      </c>
      <c r="O6276" s="763">
        <v>0</v>
      </c>
      <c r="P6276" s="723">
        <v>0</v>
      </c>
      <c r="Q6276" s="669"/>
    </row>
    <row r="6277" spans="1:17" s="770" customFormat="1" ht="32.25" customHeight="1">
      <c r="A6277" s="733" t="s">
        <v>18654</v>
      </c>
      <c r="B6277" s="693" t="s">
        <v>7484</v>
      </c>
      <c r="C6277" s="667" t="s">
        <v>73</v>
      </c>
      <c r="D6277" s="693" t="s">
        <v>13571</v>
      </c>
      <c r="E6277" s="425">
        <v>3000</v>
      </c>
      <c r="F6277" s="672" t="s">
        <v>13572</v>
      </c>
      <c r="G6277" s="671" t="s">
        <v>13573</v>
      </c>
      <c r="H6277" s="671" t="s">
        <v>1688</v>
      </c>
      <c r="I6277" s="671" t="s">
        <v>11885</v>
      </c>
      <c r="J6277" s="890" t="s">
        <v>802</v>
      </c>
      <c r="K6277" s="894" t="s">
        <v>13574</v>
      </c>
      <c r="L6277" s="763">
        <v>12</v>
      </c>
      <c r="M6277" s="893">
        <v>36000</v>
      </c>
      <c r="N6277" s="891" t="s">
        <v>13574</v>
      </c>
      <c r="O6277" s="763">
        <v>6</v>
      </c>
      <c r="P6277" s="723">
        <v>18000</v>
      </c>
      <c r="Q6277" s="669"/>
    </row>
    <row r="6278" spans="1:17" s="770" customFormat="1" ht="32.25" customHeight="1">
      <c r="A6278" s="733" t="s">
        <v>18654</v>
      </c>
      <c r="B6278" s="693" t="s">
        <v>7484</v>
      </c>
      <c r="C6278" s="667" t="s">
        <v>73</v>
      </c>
      <c r="D6278" s="693" t="s">
        <v>13575</v>
      </c>
      <c r="E6278" s="425">
        <v>3000</v>
      </c>
      <c r="F6278" s="672" t="s">
        <v>13576</v>
      </c>
      <c r="G6278" s="671" t="s">
        <v>13577</v>
      </c>
      <c r="H6278" s="671" t="s">
        <v>1688</v>
      </c>
      <c r="I6278" s="671" t="s">
        <v>771</v>
      </c>
      <c r="J6278" s="890" t="s">
        <v>6567</v>
      </c>
      <c r="K6278" s="894" t="s">
        <v>13578</v>
      </c>
      <c r="L6278" s="763">
        <v>12</v>
      </c>
      <c r="M6278" s="893">
        <v>38495.839999999997</v>
      </c>
      <c r="N6278" s="891" t="s">
        <v>13578</v>
      </c>
      <c r="O6278" s="763">
        <v>6</v>
      </c>
      <c r="P6278" s="723">
        <v>18000</v>
      </c>
      <c r="Q6278" s="669"/>
    </row>
    <row r="6279" spans="1:17" s="770" customFormat="1" ht="32.25" customHeight="1">
      <c r="A6279" s="733" t="s">
        <v>18654</v>
      </c>
      <c r="B6279" s="693" t="s">
        <v>7484</v>
      </c>
      <c r="C6279" s="667" t="s">
        <v>73</v>
      </c>
      <c r="D6279" s="693" t="s">
        <v>12406</v>
      </c>
      <c r="E6279" s="425">
        <v>2000</v>
      </c>
      <c r="F6279" s="672" t="s">
        <v>13579</v>
      </c>
      <c r="G6279" s="671" t="s">
        <v>13580</v>
      </c>
      <c r="H6279" s="671" t="s">
        <v>1688</v>
      </c>
      <c r="I6279" s="671" t="s">
        <v>11885</v>
      </c>
      <c r="J6279" s="890" t="s">
        <v>802</v>
      </c>
      <c r="K6279" s="894" t="s">
        <v>13581</v>
      </c>
      <c r="L6279" s="763">
        <v>12</v>
      </c>
      <c r="M6279" s="893">
        <v>8666.67</v>
      </c>
      <c r="N6279" s="891" t="s">
        <v>13581</v>
      </c>
      <c r="O6279" s="763">
        <v>6</v>
      </c>
      <c r="P6279" s="723">
        <v>20000</v>
      </c>
      <c r="Q6279" s="669"/>
    </row>
    <row r="6280" spans="1:17" s="770" customFormat="1" ht="60">
      <c r="A6280" s="733" t="s">
        <v>18654</v>
      </c>
      <c r="B6280" s="693" t="s">
        <v>7484</v>
      </c>
      <c r="C6280" s="667" t="s">
        <v>73</v>
      </c>
      <c r="D6280" s="693" t="s">
        <v>13582</v>
      </c>
      <c r="E6280" s="425">
        <v>2400</v>
      </c>
      <c r="F6280" s="672" t="s">
        <v>13583</v>
      </c>
      <c r="G6280" s="671" t="s">
        <v>13584</v>
      </c>
      <c r="H6280" s="671" t="s">
        <v>3913</v>
      </c>
      <c r="I6280" s="671" t="s">
        <v>11890</v>
      </c>
      <c r="J6280" s="890" t="s">
        <v>4118</v>
      </c>
      <c r="K6280" s="894" t="s">
        <v>13585</v>
      </c>
      <c r="L6280" s="763">
        <v>12</v>
      </c>
      <c r="M6280" s="893">
        <v>28800</v>
      </c>
      <c r="N6280" s="891" t="s">
        <v>13585</v>
      </c>
      <c r="O6280" s="763">
        <v>6</v>
      </c>
      <c r="P6280" s="723">
        <v>14400</v>
      </c>
      <c r="Q6280" s="669"/>
    </row>
    <row r="6281" spans="1:17" s="770" customFormat="1" ht="32.25" customHeight="1">
      <c r="A6281" s="733" t="s">
        <v>18654</v>
      </c>
      <c r="B6281" s="693" t="s">
        <v>7484</v>
      </c>
      <c r="C6281" s="667" t="s">
        <v>73</v>
      </c>
      <c r="D6281" s="693" t="s">
        <v>13369</v>
      </c>
      <c r="E6281" s="425">
        <v>3500</v>
      </c>
      <c r="F6281" s="672" t="s">
        <v>13586</v>
      </c>
      <c r="G6281" s="671" t="s">
        <v>13587</v>
      </c>
      <c r="H6281" s="671" t="s">
        <v>1688</v>
      </c>
      <c r="I6281" s="671" t="s">
        <v>11885</v>
      </c>
      <c r="J6281" s="890" t="s">
        <v>802</v>
      </c>
      <c r="K6281" s="894" t="s">
        <v>13588</v>
      </c>
      <c r="L6281" s="763">
        <v>12</v>
      </c>
      <c r="M6281" s="893">
        <v>42000</v>
      </c>
      <c r="N6281" s="891" t="s">
        <v>13588</v>
      </c>
      <c r="O6281" s="763">
        <v>6</v>
      </c>
      <c r="P6281" s="723">
        <v>21000</v>
      </c>
      <c r="Q6281" s="669"/>
    </row>
    <row r="6282" spans="1:17" s="770" customFormat="1" ht="32.25" customHeight="1">
      <c r="A6282" s="733" t="s">
        <v>18654</v>
      </c>
      <c r="B6282" s="693" t="s">
        <v>7484</v>
      </c>
      <c r="C6282" s="667" t="s">
        <v>73</v>
      </c>
      <c r="D6282" s="693" t="s">
        <v>13589</v>
      </c>
      <c r="E6282" s="425">
        <v>3000</v>
      </c>
      <c r="F6282" s="672" t="s">
        <v>13590</v>
      </c>
      <c r="G6282" s="671" t="s">
        <v>13591</v>
      </c>
      <c r="H6282" s="671" t="s">
        <v>1688</v>
      </c>
      <c r="I6282" s="671" t="s">
        <v>11885</v>
      </c>
      <c r="J6282" s="890" t="s">
        <v>802</v>
      </c>
      <c r="K6282" s="894" t="s">
        <v>13592</v>
      </c>
      <c r="L6282" s="763">
        <v>12</v>
      </c>
      <c r="M6282" s="893">
        <v>36000</v>
      </c>
      <c r="N6282" s="891" t="s">
        <v>13592</v>
      </c>
      <c r="O6282" s="763">
        <v>6</v>
      </c>
      <c r="P6282" s="723">
        <v>18000</v>
      </c>
      <c r="Q6282" s="669"/>
    </row>
    <row r="6283" spans="1:17" s="770" customFormat="1" ht="32.25" customHeight="1">
      <c r="A6283" s="733" t="s">
        <v>18654</v>
      </c>
      <c r="B6283" s="693" t="s">
        <v>7484</v>
      </c>
      <c r="C6283" s="667" t="s">
        <v>73</v>
      </c>
      <c r="D6283" s="693" t="s">
        <v>13593</v>
      </c>
      <c r="E6283" s="425">
        <v>3000</v>
      </c>
      <c r="F6283" s="672" t="s">
        <v>13594</v>
      </c>
      <c r="G6283" s="671" t="s">
        <v>13595</v>
      </c>
      <c r="H6283" s="671" t="s">
        <v>11921</v>
      </c>
      <c r="I6283" s="671" t="s">
        <v>11946</v>
      </c>
      <c r="J6283" s="890" t="s">
        <v>11900</v>
      </c>
      <c r="K6283" s="894" t="s">
        <v>9407</v>
      </c>
      <c r="L6283" s="763">
        <v>12</v>
      </c>
      <c r="M6283" s="893">
        <v>30000</v>
      </c>
      <c r="N6283" s="891" t="s">
        <v>9407</v>
      </c>
      <c r="O6283" s="763">
        <v>6</v>
      </c>
      <c r="P6283" s="723">
        <v>18000</v>
      </c>
      <c r="Q6283" s="669"/>
    </row>
    <row r="6284" spans="1:17" s="770" customFormat="1" ht="32.25" customHeight="1">
      <c r="A6284" s="733" t="s">
        <v>18654</v>
      </c>
      <c r="B6284" s="693" t="s">
        <v>7484</v>
      </c>
      <c r="C6284" s="667" t="s">
        <v>73</v>
      </c>
      <c r="D6284" s="693" t="s">
        <v>13596</v>
      </c>
      <c r="E6284" s="425">
        <v>9800</v>
      </c>
      <c r="F6284" s="672" t="s">
        <v>13597</v>
      </c>
      <c r="G6284" s="671" t="s">
        <v>13598</v>
      </c>
      <c r="H6284" s="671" t="s">
        <v>1688</v>
      </c>
      <c r="I6284" s="671" t="s">
        <v>771</v>
      </c>
      <c r="J6284" s="890" t="s">
        <v>6567</v>
      </c>
      <c r="K6284" s="894" t="s">
        <v>13599</v>
      </c>
      <c r="L6284" s="763">
        <v>12</v>
      </c>
      <c r="M6284" s="893">
        <v>116946.66</v>
      </c>
      <c r="N6284" s="891" t="s">
        <v>13599</v>
      </c>
      <c r="O6284" s="763">
        <v>6</v>
      </c>
      <c r="P6284" s="723">
        <v>58800</v>
      </c>
      <c r="Q6284" s="669"/>
    </row>
    <row r="6285" spans="1:17" s="770" customFormat="1" ht="32.25" customHeight="1">
      <c r="A6285" s="733" t="s">
        <v>18654</v>
      </c>
      <c r="B6285" s="693" t="s">
        <v>7484</v>
      </c>
      <c r="C6285" s="667" t="s">
        <v>73</v>
      </c>
      <c r="D6285" s="693" t="s">
        <v>13600</v>
      </c>
      <c r="E6285" s="425">
        <v>3000</v>
      </c>
      <c r="F6285" s="672" t="s">
        <v>13601</v>
      </c>
      <c r="G6285" s="671" t="s">
        <v>13602</v>
      </c>
      <c r="H6285" s="671" t="s">
        <v>5617</v>
      </c>
      <c r="I6285" s="671" t="s">
        <v>771</v>
      </c>
      <c r="J6285" s="890" t="s">
        <v>6567</v>
      </c>
      <c r="K6285" s="894" t="s">
        <v>9345</v>
      </c>
      <c r="L6285" s="763">
        <v>12</v>
      </c>
      <c r="M6285" s="893">
        <v>37865.86</v>
      </c>
      <c r="N6285" s="891" t="s">
        <v>9345</v>
      </c>
      <c r="O6285" s="763">
        <v>6</v>
      </c>
      <c r="P6285" s="723">
        <v>18000</v>
      </c>
      <c r="Q6285" s="669"/>
    </row>
    <row r="6286" spans="1:17" s="770" customFormat="1" ht="32.25" customHeight="1">
      <c r="A6286" s="733" t="s">
        <v>18654</v>
      </c>
      <c r="B6286" s="693" t="s">
        <v>7484</v>
      </c>
      <c r="C6286" s="667" t="s">
        <v>73</v>
      </c>
      <c r="D6286" s="670" t="s">
        <v>13603</v>
      </c>
      <c r="E6286" s="425">
        <v>1500</v>
      </c>
      <c r="F6286" s="668" t="s">
        <v>13604</v>
      </c>
      <c r="G6286" s="671" t="s">
        <v>13605</v>
      </c>
      <c r="H6286" s="671" t="s">
        <v>11900</v>
      </c>
      <c r="I6286" s="671" t="s">
        <v>3683</v>
      </c>
      <c r="J6286" s="890" t="s">
        <v>12013</v>
      </c>
      <c r="K6286" s="894" t="s">
        <v>13606</v>
      </c>
      <c r="L6286" s="763">
        <v>4</v>
      </c>
      <c r="M6286" s="893">
        <v>7358.33</v>
      </c>
      <c r="N6286" s="891" t="s">
        <v>389</v>
      </c>
      <c r="O6286" s="763">
        <v>0</v>
      </c>
      <c r="P6286" s="723">
        <v>0</v>
      </c>
      <c r="Q6286" s="669"/>
    </row>
    <row r="6287" spans="1:17" s="770" customFormat="1" ht="30" customHeight="1">
      <c r="A6287" s="733" t="s">
        <v>18654</v>
      </c>
      <c r="B6287" s="693" t="s">
        <v>7484</v>
      </c>
      <c r="C6287" s="667" t="s">
        <v>73</v>
      </c>
      <c r="D6287" s="670" t="s">
        <v>13607</v>
      </c>
      <c r="E6287" s="425">
        <v>5300</v>
      </c>
      <c r="F6287" s="672" t="s">
        <v>13608</v>
      </c>
      <c r="G6287" s="670" t="s">
        <v>13609</v>
      </c>
      <c r="H6287" s="758" t="s">
        <v>1061</v>
      </c>
      <c r="I6287" s="671" t="s">
        <v>11946</v>
      </c>
      <c r="J6287" s="890" t="s">
        <v>6567</v>
      </c>
      <c r="K6287" s="894" t="s">
        <v>389</v>
      </c>
      <c r="L6287" s="763">
        <v>0</v>
      </c>
      <c r="M6287" s="893">
        <v>0</v>
      </c>
      <c r="N6287" s="891" t="s">
        <v>13610</v>
      </c>
      <c r="O6287" s="763">
        <v>3</v>
      </c>
      <c r="P6287" s="723">
        <v>18550</v>
      </c>
      <c r="Q6287" s="669"/>
    </row>
    <row r="6288" spans="1:17" s="770" customFormat="1" ht="30" customHeight="1">
      <c r="A6288" s="733" t="s">
        <v>18654</v>
      </c>
      <c r="B6288" s="693" t="s">
        <v>7484</v>
      </c>
      <c r="C6288" s="667" t="s">
        <v>73</v>
      </c>
      <c r="D6288" s="670" t="s">
        <v>12512</v>
      </c>
      <c r="E6288" s="425">
        <v>2000</v>
      </c>
      <c r="F6288" s="672" t="s">
        <v>13611</v>
      </c>
      <c r="G6288" s="670" t="s">
        <v>13612</v>
      </c>
      <c r="H6288" s="758" t="s">
        <v>1688</v>
      </c>
      <c r="I6288" s="671" t="s">
        <v>771</v>
      </c>
      <c r="J6288" s="890" t="s">
        <v>6567</v>
      </c>
      <c r="K6288" s="894" t="s">
        <v>389</v>
      </c>
      <c r="L6288" s="763">
        <v>0</v>
      </c>
      <c r="M6288" s="893">
        <v>0</v>
      </c>
      <c r="N6288" s="891" t="s">
        <v>13613</v>
      </c>
      <c r="O6288" s="763">
        <v>5</v>
      </c>
      <c r="P6288" s="723">
        <v>10466.67</v>
      </c>
      <c r="Q6288" s="669"/>
    </row>
    <row r="6289" spans="1:17" s="770" customFormat="1" ht="30" customHeight="1">
      <c r="A6289" s="733" t="s">
        <v>18654</v>
      </c>
      <c r="B6289" s="693" t="s">
        <v>7484</v>
      </c>
      <c r="C6289" s="667" t="s">
        <v>73</v>
      </c>
      <c r="D6289" s="693" t="s">
        <v>12644</v>
      </c>
      <c r="E6289" s="425">
        <v>2000</v>
      </c>
      <c r="F6289" s="672" t="s">
        <v>13614</v>
      </c>
      <c r="G6289" s="671" t="s">
        <v>13615</v>
      </c>
      <c r="H6289" s="671" t="s">
        <v>1013</v>
      </c>
      <c r="I6289" s="671" t="s">
        <v>11885</v>
      </c>
      <c r="J6289" s="890" t="s">
        <v>802</v>
      </c>
      <c r="K6289" s="894" t="s">
        <v>12319</v>
      </c>
      <c r="L6289" s="763">
        <v>2</v>
      </c>
      <c r="M6289" s="893">
        <v>3000</v>
      </c>
      <c r="N6289" s="891" t="s">
        <v>389</v>
      </c>
      <c r="O6289" s="763">
        <v>0</v>
      </c>
      <c r="P6289" s="723">
        <v>0</v>
      </c>
      <c r="Q6289" s="669"/>
    </row>
    <row r="6290" spans="1:17" s="770" customFormat="1" ht="30" customHeight="1">
      <c r="A6290" s="733" t="s">
        <v>18654</v>
      </c>
      <c r="B6290" s="693" t="s">
        <v>7484</v>
      </c>
      <c r="C6290" s="667" t="s">
        <v>73</v>
      </c>
      <c r="D6290" s="693" t="s">
        <v>12644</v>
      </c>
      <c r="E6290" s="425">
        <v>2500</v>
      </c>
      <c r="F6290" s="672" t="s">
        <v>13614</v>
      </c>
      <c r="G6290" s="671" t="s">
        <v>13615</v>
      </c>
      <c r="H6290" s="671" t="s">
        <v>1013</v>
      </c>
      <c r="I6290" s="671" t="s">
        <v>11885</v>
      </c>
      <c r="J6290" s="890" t="s">
        <v>802</v>
      </c>
      <c r="K6290" s="894" t="s">
        <v>13616</v>
      </c>
      <c r="L6290" s="763">
        <v>8</v>
      </c>
      <c r="M6290" s="893">
        <v>17500</v>
      </c>
      <c r="N6290" s="891" t="s">
        <v>13616</v>
      </c>
      <c r="O6290" s="763">
        <v>6</v>
      </c>
      <c r="P6290" s="723">
        <v>15000</v>
      </c>
      <c r="Q6290" s="669"/>
    </row>
    <row r="6291" spans="1:17" s="770" customFormat="1" ht="30" customHeight="1">
      <c r="A6291" s="733" t="s">
        <v>18654</v>
      </c>
      <c r="B6291" s="693" t="s">
        <v>7484</v>
      </c>
      <c r="C6291" s="667" t="s">
        <v>73</v>
      </c>
      <c r="D6291" s="693" t="s">
        <v>12411</v>
      </c>
      <c r="E6291" s="425">
        <v>2000</v>
      </c>
      <c r="F6291" s="672" t="s">
        <v>13617</v>
      </c>
      <c r="G6291" s="671" t="s">
        <v>13618</v>
      </c>
      <c r="H6291" s="671" t="s">
        <v>13619</v>
      </c>
      <c r="I6291" s="671" t="s">
        <v>11885</v>
      </c>
      <c r="J6291" s="890" t="s">
        <v>802</v>
      </c>
      <c r="K6291" s="894" t="s">
        <v>13620</v>
      </c>
      <c r="L6291" s="763">
        <v>12</v>
      </c>
      <c r="M6291" s="893">
        <v>24000</v>
      </c>
      <c r="N6291" s="891" t="s">
        <v>13620</v>
      </c>
      <c r="O6291" s="763">
        <v>6</v>
      </c>
      <c r="P6291" s="723">
        <v>12000</v>
      </c>
      <c r="Q6291" s="669"/>
    </row>
    <row r="6292" spans="1:17" s="770" customFormat="1" ht="30" customHeight="1">
      <c r="A6292" s="733" t="s">
        <v>18654</v>
      </c>
      <c r="B6292" s="693" t="s">
        <v>7484</v>
      </c>
      <c r="C6292" s="667" t="s">
        <v>73</v>
      </c>
      <c r="D6292" s="693" t="s">
        <v>11954</v>
      </c>
      <c r="E6292" s="425">
        <v>2500</v>
      </c>
      <c r="F6292" s="672" t="s">
        <v>13621</v>
      </c>
      <c r="G6292" s="671" t="s">
        <v>13622</v>
      </c>
      <c r="H6292" s="671" t="s">
        <v>1688</v>
      </c>
      <c r="I6292" s="671" t="s">
        <v>11885</v>
      </c>
      <c r="J6292" s="890" t="s">
        <v>802</v>
      </c>
      <c r="K6292" s="894" t="s">
        <v>9668</v>
      </c>
      <c r="L6292" s="763">
        <v>12</v>
      </c>
      <c r="M6292" s="893">
        <v>30000</v>
      </c>
      <c r="N6292" s="891" t="s">
        <v>9668</v>
      </c>
      <c r="O6292" s="763">
        <v>6</v>
      </c>
      <c r="P6292" s="723">
        <v>18320.830000000002</v>
      </c>
      <c r="Q6292" s="669"/>
    </row>
    <row r="6293" spans="1:17" s="770" customFormat="1" ht="30" customHeight="1">
      <c r="A6293" s="733" t="s">
        <v>18654</v>
      </c>
      <c r="B6293" s="693" t="s">
        <v>7484</v>
      </c>
      <c r="C6293" s="667" t="s">
        <v>73</v>
      </c>
      <c r="D6293" s="670" t="s">
        <v>11978</v>
      </c>
      <c r="E6293" s="425">
        <v>3000</v>
      </c>
      <c r="F6293" s="668" t="s">
        <v>13623</v>
      </c>
      <c r="G6293" s="671" t="s">
        <v>13624</v>
      </c>
      <c r="H6293" s="670" t="s">
        <v>1688</v>
      </c>
      <c r="I6293" s="670" t="s">
        <v>771</v>
      </c>
      <c r="J6293" s="890" t="s">
        <v>6567</v>
      </c>
      <c r="K6293" s="894" t="s">
        <v>13625</v>
      </c>
      <c r="L6293" s="763">
        <v>4</v>
      </c>
      <c r="M6293" s="893">
        <v>14150</v>
      </c>
      <c r="N6293" s="891" t="s">
        <v>389</v>
      </c>
      <c r="O6293" s="763">
        <v>0</v>
      </c>
      <c r="P6293" s="723">
        <v>0</v>
      </c>
      <c r="Q6293" s="669"/>
    </row>
    <row r="6294" spans="1:17" s="770" customFormat="1" ht="30" customHeight="1">
      <c r="A6294" s="733" t="s">
        <v>18654</v>
      </c>
      <c r="B6294" s="693" t="s">
        <v>7484</v>
      </c>
      <c r="C6294" s="667" t="s">
        <v>73</v>
      </c>
      <c r="D6294" s="693" t="s">
        <v>13288</v>
      </c>
      <c r="E6294" s="425">
        <v>3000</v>
      </c>
      <c r="F6294" s="672" t="s">
        <v>13626</v>
      </c>
      <c r="G6294" s="671" t="s">
        <v>13627</v>
      </c>
      <c r="H6294" s="671" t="s">
        <v>1688</v>
      </c>
      <c r="I6294" s="671" t="s">
        <v>11885</v>
      </c>
      <c r="J6294" s="890" t="s">
        <v>802</v>
      </c>
      <c r="K6294" s="894" t="s">
        <v>13628</v>
      </c>
      <c r="L6294" s="763">
        <v>12</v>
      </c>
      <c r="M6294" s="893">
        <v>36000</v>
      </c>
      <c r="N6294" s="891" t="s">
        <v>13628</v>
      </c>
      <c r="O6294" s="763">
        <v>6</v>
      </c>
      <c r="P6294" s="723">
        <v>18000</v>
      </c>
      <c r="Q6294" s="669"/>
    </row>
    <row r="6295" spans="1:17" s="770" customFormat="1" ht="30" customHeight="1">
      <c r="A6295" s="733" t="s">
        <v>18654</v>
      </c>
      <c r="B6295" s="693" t="s">
        <v>7484</v>
      </c>
      <c r="C6295" s="667" t="s">
        <v>73</v>
      </c>
      <c r="D6295" s="693" t="s">
        <v>13629</v>
      </c>
      <c r="E6295" s="425">
        <v>3000</v>
      </c>
      <c r="F6295" s="672" t="s">
        <v>13630</v>
      </c>
      <c r="G6295" s="671" t="s">
        <v>13631</v>
      </c>
      <c r="H6295" s="671" t="s">
        <v>8204</v>
      </c>
      <c r="I6295" s="671" t="s">
        <v>11946</v>
      </c>
      <c r="J6295" s="890" t="s">
        <v>11900</v>
      </c>
      <c r="K6295" s="894" t="s">
        <v>13632</v>
      </c>
      <c r="L6295" s="763">
        <v>12</v>
      </c>
      <c r="M6295" s="893">
        <v>34243.4</v>
      </c>
      <c r="N6295" s="891" t="s">
        <v>13632</v>
      </c>
      <c r="O6295" s="763">
        <v>6</v>
      </c>
      <c r="P6295" s="723">
        <v>15442.880000000001</v>
      </c>
      <c r="Q6295" s="669"/>
    </row>
    <row r="6296" spans="1:17" s="770" customFormat="1" ht="30" customHeight="1">
      <c r="A6296" s="733" t="s">
        <v>18654</v>
      </c>
      <c r="B6296" s="693" t="s">
        <v>7484</v>
      </c>
      <c r="C6296" s="667" t="s">
        <v>73</v>
      </c>
      <c r="D6296" s="693" t="s">
        <v>13633</v>
      </c>
      <c r="E6296" s="425">
        <v>4000</v>
      </c>
      <c r="F6296" s="672" t="s">
        <v>13634</v>
      </c>
      <c r="G6296" s="671" t="s">
        <v>13635</v>
      </c>
      <c r="H6296" s="671" t="s">
        <v>1688</v>
      </c>
      <c r="I6296" s="671" t="s">
        <v>12049</v>
      </c>
      <c r="J6296" s="890" t="s">
        <v>6567</v>
      </c>
      <c r="K6296" s="894" t="s">
        <v>13636</v>
      </c>
      <c r="L6296" s="763">
        <v>7</v>
      </c>
      <c r="M6296" s="893">
        <v>32877.33</v>
      </c>
      <c r="N6296" s="891" t="s">
        <v>389</v>
      </c>
      <c r="O6296" s="763">
        <v>0</v>
      </c>
      <c r="P6296" s="723">
        <v>0</v>
      </c>
      <c r="Q6296" s="669"/>
    </row>
    <row r="6297" spans="1:17" s="770" customFormat="1" ht="30" customHeight="1">
      <c r="A6297" s="733" t="s">
        <v>18654</v>
      </c>
      <c r="B6297" s="693" t="s">
        <v>7484</v>
      </c>
      <c r="C6297" s="667" t="s">
        <v>73</v>
      </c>
      <c r="D6297" s="693" t="s">
        <v>13637</v>
      </c>
      <c r="E6297" s="425">
        <v>2500</v>
      </c>
      <c r="F6297" s="672" t="s">
        <v>13638</v>
      </c>
      <c r="G6297" s="671" t="s">
        <v>13639</v>
      </c>
      <c r="H6297" s="671" t="s">
        <v>864</v>
      </c>
      <c r="I6297" s="671" t="s">
        <v>13640</v>
      </c>
      <c r="J6297" s="890" t="s">
        <v>4118</v>
      </c>
      <c r="K6297" s="894" t="s">
        <v>9725</v>
      </c>
      <c r="L6297" s="763">
        <v>12</v>
      </c>
      <c r="M6297" s="893">
        <v>30000</v>
      </c>
      <c r="N6297" s="891" t="s">
        <v>9725</v>
      </c>
      <c r="O6297" s="763">
        <v>6</v>
      </c>
      <c r="P6297" s="723">
        <v>15000</v>
      </c>
      <c r="Q6297" s="669"/>
    </row>
    <row r="6298" spans="1:17" s="770" customFormat="1" ht="36">
      <c r="A6298" s="733" t="s">
        <v>18654</v>
      </c>
      <c r="B6298" s="693" t="s">
        <v>7484</v>
      </c>
      <c r="C6298" s="667" t="s">
        <v>73</v>
      </c>
      <c r="D6298" s="693" t="s">
        <v>13641</v>
      </c>
      <c r="E6298" s="425">
        <v>5000</v>
      </c>
      <c r="F6298" s="672" t="s">
        <v>13642</v>
      </c>
      <c r="G6298" s="671" t="s">
        <v>13643</v>
      </c>
      <c r="H6298" s="671" t="s">
        <v>5617</v>
      </c>
      <c r="I6298" s="671" t="s">
        <v>11885</v>
      </c>
      <c r="J6298" s="890" t="s">
        <v>802</v>
      </c>
      <c r="K6298" s="894" t="s">
        <v>13644</v>
      </c>
      <c r="L6298" s="763">
        <v>3</v>
      </c>
      <c r="M6298" s="893">
        <v>9000</v>
      </c>
      <c r="N6298" s="891" t="s">
        <v>13644</v>
      </c>
      <c r="O6298" s="763">
        <v>6</v>
      </c>
      <c r="P6298" s="723">
        <v>18000</v>
      </c>
      <c r="Q6298" s="669"/>
    </row>
    <row r="6299" spans="1:17" s="770" customFormat="1" ht="24">
      <c r="A6299" s="733" t="s">
        <v>18654</v>
      </c>
      <c r="B6299" s="693" t="s">
        <v>7484</v>
      </c>
      <c r="C6299" s="667" t="s">
        <v>73</v>
      </c>
      <c r="D6299" s="693" t="s">
        <v>13645</v>
      </c>
      <c r="E6299" s="425">
        <v>6000</v>
      </c>
      <c r="F6299" s="672" t="s">
        <v>13646</v>
      </c>
      <c r="G6299" s="671" t="s">
        <v>13647</v>
      </c>
      <c r="H6299" s="671" t="s">
        <v>1688</v>
      </c>
      <c r="I6299" s="671" t="s">
        <v>771</v>
      </c>
      <c r="J6299" s="890" t="s">
        <v>6567</v>
      </c>
      <c r="K6299" s="894" t="s">
        <v>13648</v>
      </c>
      <c r="L6299" s="763">
        <v>12</v>
      </c>
      <c r="M6299" s="893">
        <v>72000</v>
      </c>
      <c r="N6299" s="891" t="s">
        <v>13648</v>
      </c>
      <c r="O6299" s="763">
        <v>6</v>
      </c>
      <c r="P6299" s="723">
        <v>36000</v>
      </c>
      <c r="Q6299" s="669"/>
    </row>
    <row r="6300" spans="1:17" s="770" customFormat="1" ht="24">
      <c r="A6300" s="733" t="s">
        <v>18654</v>
      </c>
      <c r="B6300" s="693" t="s">
        <v>7484</v>
      </c>
      <c r="C6300" s="667" t="s">
        <v>73</v>
      </c>
      <c r="D6300" s="693" t="s">
        <v>13649</v>
      </c>
      <c r="E6300" s="425">
        <v>14500</v>
      </c>
      <c r="F6300" s="672" t="s">
        <v>13650</v>
      </c>
      <c r="G6300" s="671" t="s">
        <v>13651</v>
      </c>
      <c r="H6300" s="671" t="s">
        <v>1688</v>
      </c>
      <c r="I6300" s="671" t="s">
        <v>771</v>
      </c>
      <c r="J6300" s="890" t="s">
        <v>6567</v>
      </c>
      <c r="K6300" s="894" t="s">
        <v>13652</v>
      </c>
      <c r="L6300" s="763">
        <v>12</v>
      </c>
      <c r="M6300" s="893">
        <v>113583.33</v>
      </c>
      <c r="N6300" s="891" t="s">
        <v>13652</v>
      </c>
      <c r="O6300" s="763">
        <v>6</v>
      </c>
      <c r="P6300" s="723">
        <v>87000</v>
      </c>
      <c r="Q6300" s="669"/>
    </row>
    <row r="6301" spans="1:17" s="770" customFormat="1" ht="60">
      <c r="A6301" s="733" t="s">
        <v>18654</v>
      </c>
      <c r="B6301" s="693" t="s">
        <v>7484</v>
      </c>
      <c r="C6301" s="667" t="s">
        <v>73</v>
      </c>
      <c r="D6301" s="693" t="s">
        <v>11930</v>
      </c>
      <c r="E6301" s="425">
        <v>1700</v>
      </c>
      <c r="F6301" s="672" t="s">
        <v>13653</v>
      </c>
      <c r="G6301" s="671" t="s">
        <v>13654</v>
      </c>
      <c r="H6301" s="671" t="s">
        <v>4185</v>
      </c>
      <c r="I6301" s="671" t="s">
        <v>11890</v>
      </c>
      <c r="J6301" s="890" t="s">
        <v>4118</v>
      </c>
      <c r="K6301" s="894" t="s">
        <v>13655</v>
      </c>
      <c r="L6301" s="763">
        <v>12</v>
      </c>
      <c r="M6301" s="893">
        <v>20400</v>
      </c>
      <c r="N6301" s="891" t="s">
        <v>13655</v>
      </c>
      <c r="O6301" s="763">
        <v>6</v>
      </c>
      <c r="P6301" s="723">
        <v>10200</v>
      </c>
      <c r="Q6301" s="669"/>
    </row>
    <row r="6302" spans="1:17" s="770" customFormat="1" ht="60">
      <c r="A6302" s="733" t="s">
        <v>18654</v>
      </c>
      <c r="B6302" s="693" t="s">
        <v>7484</v>
      </c>
      <c r="C6302" s="667" t="s">
        <v>73</v>
      </c>
      <c r="D6302" s="693" t="s">
        <v>13656</v>
      </c>
      <c r="E6302" s="425">
        <v>3000</v>
      </c>
      <c r="F6302" s="672" t="s">
        <v>13657</v>
      </c>
      <c r="G6302" s="671" t="s">
        <v>13658</v>
      </c>
      <c r="H6302" s="671" t="s">
        <v>864</v>
      </c>
      <c r="I6302" s="671" t="s">
        <v>11890</v>
      </c>
      <c r="J6302" s="890" t="s">
        <v>4118</v>
      </c>
      <c r="K6302" s="894" t="s">
        <v>13659</v>
      </c>
      <c r="L6302" s="763">
        <v>12</v>
      </c>
      <c r="M6302" s="893">
        <v>34871.4</v>
      </c>
      <c r="N6302" s="891" t="s">
        <v>13659</v>
      </c>
      <c r="O6302" s="763">
        <v>6</v>
      </c>
      <c r="P6302" s="723">
        <v>18000</v>
      </c>
      <c r="Q6302" s="669"/>
    </row>
    <row r="6303" spans="1:17" s="770" customFormat="1" ht="24">
      <c r="A6303" s="733" t="s">
        <v>18654</v>
      </c>
      <c r="B6303" s="693" t="s">
        <v>7484</v>
      </c>
      <c r="C6303" s="667" t="s">
        <v>73</v>
      </c>
      <c r="D6303" s="693" t="s">
        <v>13660</v>
      </c>
      <c r="E6303" s="425">
        <v>5000</v>
      </c>
      <c r="F6303" s="672" t="s">
        <v>13661</v>
      </c>
      <c r="G6303" s="671" t="s">
        <v>13662</v>
      </c>
      <c r="H6303" s="671" t="s">
        <v>5617</v>
      </c>
      <c r="I6303" s="671" t="s">
        <v>12049</v>
      </c>
      <c r="J6303" s="890" t="s">
        <v>6567</v>
      </c>
      <c r="K6303" s="894" t="s">
        <v>13663</v>
      </c>
      <c r="L6303" s="763">
        <v>1</v>
      </c>
      <c r="M6303" s="893">
        <v>5000</v>
      </c>
      <c r="N6303" s="891" t="s">
        <v>13663</v>
      </c>
      <c r="O6303" s="763">
        <v>6</v>
      </c>
      <c r="P6303" s="723">
        <v>30000</v>
      </c>
      <c r="Q6303" s="669"/>
    </row>
    <row r="6304" spans="1:17" s="770" customFormat="1" ht="24">
      <c r="A6304" s="733" t="s">
        <v>18654</v>
      </c>
      <c r="B6304" s="693" t="s">
        <v>7484</v>
      </c>
      <c r="C6304" s="667" t="s">
        <v>73</v>
      </c>
      <c r="D6304" s="693" t="s">
        <v>13664</v>
      </c>
      <c r="E6304" s="425">
        <v>4500</v>
      </c>
      <c r="F6304" s="672" t="s">
        <v>13665</v>
      </c>
      <c r="G6304" s="671" t="s">
        <v>13666</v>
      </c>
      <c r="H6304" s="671" t="s">
        <v>1688</v>
      </c>
      <c r="I6304" s="671" t="s">
        <v>11885</v>
      </c>
      <c r="J6304" s="890" t="s">
        <v>802</v>
      </c>
      <c r="K6304" s="894" t="s">
        <v>13667</v>
      </c>
      <c r="L6304" s="763">
        <v>12</v>
      </c>
      <c r="M6304" s="893">
        <v>54000</v>
      </c>
      <c r="N6304" s="891" t="s">
        <v>13667</v>
      </c>
      <c r="O6304" s="763">
        <v>6</v>
      </c>
      <c r="P6304" s="723">
        <v>27000</v>
      </c>
      <c r="Q6304" s="669"/>
    </row>
    <row r="6305" spans="1:17" s="770" customFormat="1" ht="24">
      <c r="A6305" s="733" t="s">
        <v>18654</v>
      </c>
      <c r="B6305" s="693" t="s">
        <v>7484</v>
      </c>
      <c r="C6305" s="667" t="s">
        <v>73</v>
      </c>
      <c r="D6305" s="693" t="s">
        <v>13369</v>
      </c>
      <c r="E6305" s="425">
        <v>3500</v>
      </c>
      <c r="F6305" s="672" t="s">
        <v>13668</v>
      </c>
      <c r="G6305" s="671" t="s">
        <v>13669</v>
      </c>
      <c r="H6305" s="671" t="s">
        <v>1688</v>
      </c>
      <c r="I6305" s="671" t="s">
        <v>11885</v>
      </c>
      <c r="J6305" s="890" t="s">
        <v>802</v>
      </c>
      <c r="K6305" s="894" t="s">
        <v>13670</v>
      </c>
      <c r="L6305" s="763">
        <v>12</v>
      </c>
      <c r="M6305" s="893">
        <v>41202.949999999997</v>
      </c>
      <c r="N6305" s="891" t="s">
        <v>13670</v>
      </c>
      <c r="O6305" s="763">
        <v>6</v>
      </c>
      <c r="P6305" s="723">
        <v>18063.5</v>
      </c>
      <c r="Q6305" s="669"/>
    </row>
    <row r="6306" spans="1:17" s="770" customFormat="1" ht="24">
      <c r="A6306" s="733" t="s">
        <v>18654</v>
      </c>
      <c r="B6306" s="693" t="s">
        <v>7484</v>
      </c>
      <c r="C6306" s="667" t="s">
        <v>73</v>
      </c>
      <c r="D6306" s="693" t="s">
        <v>11958</v>
      </c>
      <c r="E6306" s="425">
        <v>5500</v>
      </c>
      <c r="F6306" s="672" t="s">
        <v>13671</v>
      </c>
      <c r="G6306" s="671" t="s">
        <v>13672</v>
      </c>
      <c r="H6306" s="671" t="s">
        <v>1688</v>
      </c>
      <c r="I6306" s="671" t="s">
        <v>771</v>
      </c>
      <c r="J6306" s="890" t="s">
        <v>6567</v>
      </c>
      <c r="K6306" s="894" t="s">
        <v>13673</v>
      </c>
      <c r="L6306" s="763">
        <v>12</v>
      </c>
      <c r="M6306" s="893">
        <v>66000</v>
      </c>
      <c r="N6306" s="891" t="s">
        <v>13673</v>
      </c>
      <c r="O6306" s="763">
        <v>6</v>
      </c>
      <c r="P6306" s="723">
        <v>33000</v>
      </c>
      <c r="Q6306" s="669"/>
    </row>
    <row r="6307" spans="1:17" s="770" customFormat="1" ht="24">
      <c r="A6307" s="733" t="s">
        <v>18654</v>
      </c>
      <c r="B6307" s="693" t="s">
        <v>7484</v>
      </c>
      <c r="C6307" s="667" t="s">
        <v>73</v>
      </c>
      <c r="D6307" s="693" t="s">
        <v>13674</v>
      </c>
      <c r="E6307" s="425">
        <v>3500</v>
      </c>
      <c r="F6307" s="672" t="s">
        <v>13675</v>
      </c>
      <c r="G6307" s="671" t="s">
        <v>13676</v>
      </c>
      <c r="H6307" s="671" t="s">
        <v>13053</v>
      </c>
      <c r="I6307" s="671" t="s">
        <v>12049</v>
      </c>
      <c r="J6307" s="890" t="s">
        <v>6567</v>
      </c>
      <c r="K6307" s="894" t="s">
        <v>9388</v>
      </c>
      <c r="L6307" s="763">
        <v>12</v>
      </c>
      <c r="M6307" s="893">
        <v>44722.22</v>
      </c>
      <c r="N6307" s="891" t="s">
        <v>9388</v>
      </c>
      <c r="O6307" s="763">
        <v>6</v>
      </c>
      <c r="P6307" s="723">
        <v>21000</v>
      </c>
      <c r="Q6307" s="669"/>
    </row>
    <row r="6308" spans="1:17" s="770" customFormat="1" ht="24">
      <c r="A6308" s="733" t="s">
        <v>18654</v>
      </c>
      <c r="B6308" s="693" t="s">
        <v>7484</v>
      </c>
      <c r="C6308" s="667" t="s">
        <v>73</v>
      </c>
      <c r="D6308" s="693" t="s">
        <v>13677</v>
      </c>
      <c r="E6308" s="425">
        <v>10000</v>
      </c>
      <c r="F6308" s="672" t="s">
        <v>13678</v>
      </c>
      <c r="G6308" s="671" t="s">
        <v>13679</v>
      </c>
      <c r="H6308" s="671" t="s">
        <v>1688</v>
      </c>
      <c r="I6308" s="671" t="s">
        <v>11885</v>
      </c>
      <c r="J6308" s="890" t="s">
        <v>802</v>
      </c>
      <c r="K6308" s="894" t="s">
        <v>13680</v>
      </c>
      <c r="L6308" s="763">
        <v>5</v>
      </c>
      <c r="M6308" s="893">
        <v>52333.33</v>
      </c>
      <c r="N6308" s="891" t="s">
        <v>13681</v>
      </c>
      <c r="O6308" s="763">
        <v>6</v>
      </c>
      <c r="P6308" s="723">
        <v>79026.67</v>
      </c>
      <c r="Q6308" s="669"/>
    </row>
    <row r="6309" spans="1:17" s="770" customFormat="1" ht="24">
      <c r="A6309" s="733" t="s">
        <v>18654</v>
      </c>
      <c r="B6309" s="693" t="s">
        <v>7484</v>
      </c>
      <c r="C6309" s="667" t="s">
        <v>73</v>
      </c>
      <c r="D6309" s="693" t="s">
        <v>13682</v>
      </c>
      <c r="E6309" s="425">
        <v>6000</v>
      </c>
      <c r="F6309" s="672" t="s">
        <v>13683</v>
      </c>
      <c r="G6309" s="671" t="s">
        <v>13684</v>
      </c>
      <c r="H6309" s="671" t="s">
        <v>1688</v>
      </c>
      <c r="I6309" s="671" t="s">
        <v>771</v>
      </c>
      <c r="J6309" s="890" t="s">
        <v>6567</v>
      </c>
      <c r="K6309" s="894" t="s">
        <v>13685</v>
      </c>
      <c r="L6309" s="763">
        <v>12</v>
      </c>
      <c r="M6309" s="893">
        <v>72000</v>
      </c>
      <c r="N6309" s="891" t="s">
        <v>13685</v>
      </c>
      <c r="O6309" s="763">
        <v>6</v>
      </c>
      <c r="P6309" s="723">
        <v>36000</v>
      </c>
      <c r="Q6309" s="669"/>
    </row>
    <row r="6310" spans="1:17" s="770" customFormat="1" ht="36">
      <c r="A6310" s="733" t="s">
        <v>18654</v>
      </c>
      <c r="B6310" s="693" t="s">
        <v>7484</v>
      </c>
      <c r="C6310" s="667" t="s">
        <v>73</v>
      </c>
      <c r="D6310" s="693" t="s">
        <v>12845</v>
      </c>
      <c r="E6310" s="425">
        <v>2000</v>
      </c>
      <c r="F6310" s="672" t="s">
        <v>13686</v>
      </c>
      <c r="G6310" s="671" t="s">
        <v>13687</v>
      </c>
      <c r="H6310" s="671" t="s">
        <v>1688</v>
      </c>
      <c r="I6310" s="671" t="s">
        <v>10737</v>
      </c>
      <c r="J6310" s="890" t="s">
        <v>11885</v>
      </c>
      <c r="K6310" s="894" t="s">
        <v>13688</v>
      </c>
      <c r="L6310" s="763">
        <v>4</v>
      </c>
      <c r="M6310" s="893">
        <v>8266.67</v>
      </c>
      <c r="N6310" s="891" t="s">
        <v>13688</v>
      </c>
      <c r="O6310" s="763">
        <v>6</v>
      </c>
      <c r="P6310" s="723">
        <v>12000</v>
      </c>
      <c r="Q6310" s="669"/>
    </row>
    <row r="6311" spans="1:17" s="770" customFormat="1" ht="24">
      <c r="A6311" s="733" t="s">
        <v>18654</v>
      </c>
      <c r="B6311" s="693" t="s">
        <v>7484</v>
      </c>
      <c r="C6311" s="667" t="s">
        <v>73</v>
      </c>
      <c r="D6311" s="670" t="s">
        <v>11978</v>
      </c>
      <c r="E6311" s="425">
        <v>2000</v>
      </c>
      <c r="F6311" s="668" t="s">
        <v>13689</v>
      </c>
      <c r="G6311" s="671" t="s">
        <v>13690</v>
      </c>
      <c r="H6311" s="670" t="s">
        <v>1688</v>
      </c>
      <c r="I6311" s="670" t="s">
        <v>771</v>
      </c>
      <c r="J6311" s="890" t="s">
        <v>6567</v>
      </c>
      <c r="K6311" s="894" t="s">
        <v>13691</v>
      </c>
      <c r="L6311" s="763">
        <v>12</v>
      </c>
      <c r="M6311" s="893">
        <v>24960</v>
      </c>
      <c r="N6311" s="891" t="s">
        <v>389</v>
      </c>
      <c r="O6311" s="763">
        <v>0</v>
      </c>
      <c r="P6311" s="723">
        <v>0</v>
      </c>
      <c r="Q6311" s="669"/>
    </row>
    <row r="6312" spans="1:17" s="770" customFormat="1" ht="24">
      <c r="A6312" s="733" t="s">
        <v>18654</v>
      </c>
      <c r="B6312" s="693" t="s">
        <v>7484</v>
      </c>
      <c r="C6312" s="667" t="s">
        <v>73</v>
      </c>
      <c r="D6312" s="693" t="s">
        <v>12081</v>
      </c>
      <c r="E6312" s="425">
        <v>2000</v>
      </c>
      <c r="F6312" s="672" t="s">
        <v>13692</v>
      </c>
      <c r="G6312" s="671" t="s">
        <v>13693</v>
      </c>
      <c r="H6312" s="671" t="s">
        <v>1688</v>
      </c>
      <c r="I6312" s="671" t="s">
        <v>11885</v>
      </c>
      <c r="J6312" s="890" t="s">
        <v>802</v>
      </c>
      <c r="K6312" s="894" t="s">
        <v>13694</v>
      </c>
      <c r="L6312" s="763">
        <v>12</v>
      </c>
      <c r="M6312" s="893">
        <v>24000</v>
      </c>
      <c r="N6312" s="891" t="s">
        <v>13694</v>
      </c>
      <c r="O6312" s="763">
        <v>6</v>
      </c>
      <c r="P6312" s="723">
        <v>12000</v>
      </c>
      <c r="Q6312" s="669"/>
    </row>
    <row r="6313" spans="1:17" s="770" customFormat="1" ht="36">
      <c r="A6313" s="733" t="s">
        <v>18654</v>
      </c>
      <c r="B6313" s="693" t="s">
        <v>7484</v>
      </c>
      <c r="C6313" s="667" t="s">
        <v>73</v>
      </c>
      <c r="D6313" s="693" t="s">
        <v>13695</v>
      </c>
      <c r="E6313" s="425">
        <v>2000</v>
      </c>
      <c r="F6313" s="672" t="s">
        <v>13696</v>
      </c>
      <c r="G6313" s="671" t="s">
        <v>13697</v>
      </c>
      <c r="H6313" s="671" t="s">
        <v>1688</v>
      </c>
      <c r="I6313" s="671" t="s">
        <v>10737</v>
      </c>
      <c r="J6313" s="890" t="s">
        <v>11885</v>
      </c>
      <c r="K6313" s="894" t="s">
        <v>13698</v>
      </c>
      <c r="L6313" s="763">
        <v>1</v>
      </c>
      <c r="M6313" s="893">
        <v>2000</v>
      </c>
      <c r="N6313" s="891" t="s">
        <v>13698</v>
      </c>
      <c r="O6313" s="763">
        <v>6</v>
      </c>
      <c r="P6313" s="723">
        <v>12000</v>
      </c>
      <c r="Q6313" s="669"/>
    </row>
    <row r="6314" spans="1:17" s="770" customFormat="1" ht="36">
      <c r="A6314" s="733" t="s">
        <v>18654</v>
      </c>
      <c r="B6314" s="693" t="s">
        <v>7484</v>
      </c>
      <c r="C6314" s="667" t="s">
        <v>73</v>
      </c>
      <c r="D6314" s="693" t="s">
        <v>13699</v>
      </c>
      <c r="E6314" s="425">
        <v>2500</v>
      </c>
      <c r="F6314" s="672" t="s">
        <v>13700</v>
      </c>
      <c r="G6314" s="671" t="s">
        <v>13701</v>
      </c>
      <c r="H6314" s="671" t="s">
        <v>1688</v>
      </c>
      <c r="I6314" s="671" t="s">
        <v>10737</v>
      </c>
      <c r="J6314" s="890" t="s">
        <v>11885</v>
      </c>
      <c r="K6314" s="894" t="s">
        <v>13702</v>
      </c>
      <c r="L6314" s="763">
        <v>12</v>
      </c>
      <c r="M6314" s="893">
        <v>15416.67</v>
      </c>
      <c r="N6314" s="891" t="s">
        <v>13702</v>
      </c>
      <c r="O6314" s="763">
        <v>6</v>
      </c>
      <c r="P6314" s="723">
        <v>15000</v>
      </c>
      <c r="Q6314" s="669"/>
    </row>
    <row r="6315" spans="1:17" s="770" customFormat="1" ht="30.75" customHeight="1">
      <c r="A6315" s="733" t="s">
        <v>18654</v>
      </c>
      <c r="B6315" s="693" t="s">
        <v>7484</v>
      </c>
      <c r="C6315" s="667" t="s">
        <v>73</v>
      </c>
      <c r="D6315" s="670" t="s">
        <v>13703</v>
      </c>
      <c r="E6315" s="425">
        <v>4000</v>
      </c>
      <c r="F6315" s="668" t="s">
        <v>13704</v>
      </c>
      <c r="G6315" s="671" t="s">
        <v>13705</v>
      </c>
      <c r="H6315" s="671" t="s">
        <v>793</v>
      </c>
      <c r="I6315" s="671" t="s">
        <v>7524</v>
      </c>
      <c r="J6315" s="890" t="s">
        <v>802</v>
      </c>
      <c r="K6315" s="894" t="s">
        <v>13706</v>
      </c>
      <c r="L6315" s="763">
        <v>3</v>
      </c>
      <c r="M6315" s="893">
        <v>13555.6</v>
      </c>
      <c r="N6315" s="891" t="s">
        <v>389</v>
      </c>
      <c r="O6315" s="763">
        <v>0</v>
      </c>
      <c r="P6315" s="723">
        <v>0</v>
      </c>
      <c r="Q6315" s="669"/>
    </row>
    <row r="6316" spans="1:17" s="770" customFormat="1" ht="30.75" customHeight="1">
      <c r="A6316" s="733" t="s">
        <v>18654</v>
      </c>
      <c r="B6316" s="693" t="s">
        <v>7484</v>
      </c>
      <c r="C6316" s="667" t="s">
        <v>73</v>
      </c>
      <c r="D6316" s="693" t="s">
        <v>13707</v>
      </c>
      <c r="E6316" s="425">
        <v>5500</v>
      </c>
      <c r="F6316" s="672" t="s">
        <v>13708</v>
      </c>
      <c r="G6316" s="671" t="s">
        <v>13709</v>
      </c>
      <c r="H6316" s="671" t="s">
        <v>1322</v>
      </c>
      <c r="I6316" s="671" t="s">
        <v>771</v>
      </c>
      <c r="J6316" s="890" t="s">
        <v>6567</v>
      </c>
      <c r="K6316" s="894" t="s">
        <v>13710</v>
      </c>
      <c r="L6316" s="763">
        <v>12</v>
      </c>
      <c r="M6316" s="893">
        <v>66000</v>
      </c>
      <c r="N6316" s="891" t="s">
        <v>13710</v>
      </c>
      <c r="O6316" s="763">
        <v>6</v>
      </c>
      <c r="P6316" s="723">
        <v>33000</v>
      </c>
      <c r="Q6316" s="669"/>
    </row>
    <row r="6317" spans="1:17" s="770" customFormat="1" ht="30.75" customHeight="1">
      <c r="A6317" s="733" t="s">
        <v>18654</v>
      </c>
      <c r="B6317" s="693" t="s">
        <v>7484</v>
      </c>
      <c r="C6317" s="667" t="s">
        <v>73</v>
      </c>
      <c r="D6317" s="693" t="s">
        <v>13711</v>
      </c>
      <c r="E6317" s="425">
        <v>2500</v>
      </c>
      <c r="F6317" s="672" t="s">
        <v>13712</v>
      </c>
      <c r="G6317" s="671" t="s">
        <v>13713</v>
      </c>
      <c r="H6317" s="671" t="s">
        <v>1688</v>
      </c>
      <c r="I6317" s="671" t="s">
        <v>11885</v>
      </c>
      <c r="J6317" s="890" t="s">
        <v>802</v>
      </c>
      <c r="K6317" s="894" t="s">
        <v>13714</v>
      </c>
      <c r="L6317" s="763">
        <v>12</v>
      </c>
      <c r="M6317" s="893">
        <v>17833.330000000002</v>
      </c>
      <c r="N6317" s="891" t="s">
        <v>13714</v>
      </c>
      <c r="O6317" s="763">
        <v>6</v>
      </c>
      <c r="P6317" s="723">
        <v>15000</v>
      </c>
      <c r="Q6317" s="669"/>
    </row>
    <row r="6318" spans="1:17" s="770" customFormat="1" ht="30.75" customHeight="1">
      <c r="A6318" s="733" t="s">
        <v>18654</v>
      </c>
      <c r="B6318" s="693" t="s">
        <v>7484</v>
      </c>
      <c r="C6318" s="667" t="s">
        <v>73</v>
      </c>
      <c r="D6318" s="693" t="s">
        <v>13715</v>
      </c>
      <c r="E6318" s="425">
        <v>3000</v>
      </c>
      <c r="F6318" s="672" t="s">
        <v>13716</v>
      </c>
      <c r="G6318" s="671" t="s">
        <v>13717</v>
      </c>
      <c r="H6318" s="671" t="s">
        <v>11921</v>
      </c>
      <c r="I6318" s="671" t="s">
        <v>11946</v>
      </c>
      <c r="J6318" s="890" t="s">
        <v>11900</v>
      </c>
      <c r="K6318" s="894" t="s">
        <v>13718</v>
      </c>
      <c r="L6318" s="763">
        <v>12</v>
      </c>
      <c r="M6318" s="893">
        <v>36040.630000000005</v>
      </c>
      <c r="N6318" s="891" t="s">
        <v>13718</v>
      </c>
      <c r="O6318" s="763">
        <v>6</v>
      </c>
      <c r="P6318" s="723">
        <v>18000</v>
      </c>
      <c r="Q6318" s="669"/>
    </row>
    <row r="6319" spans="1:17" s="770" customFormat="1" ht="30.75" customHeight="1">
      <c r="A6319" s="733" t="s">
        <v>18654</v>
      </c>
      <c r="B6319" s="693" t="s">
        <v>7484</v>
      </c>
      <c r="C6319" s="667" t="s">
        <v>73</v>
      </c>
      <c r="D6319" s="670" t="s">
        <v>11978</v>
      </c>
      <c r="E6319" s="425">
        <v>8000</v>
      </c>
      <c r="F6319" s="668" t="s">
        <v>13719</v>
      </c>
      <c r="G6319" s="671" t="s">
        <v>13720</v>
      </c>
      <c r="H6319" s="670" t="s">
        <v>1688</v>
      </c>
      <c r="I6319" s="670" t="s">
        <v>771</v>
      </c>
      <c r="J6319" s="890" t="s">
        <v>6567</v>
      </c>
      <c r="K6319" s="894" t="s">
        <v>13721</v>
      </c>
      <c r="L6319" s="763">
        <v>4</v>
      </c>
      <c r="M6319" s="893">
        <v>37045.33</v>
      </c>
      <c r="N6319" s="891" t="s">
        <v>389</v>
      </c>
      <c r="O6319" s="763">
        <v>0</v>
      </c>
      <c r="P6319" s="723">
        <v>0</v>
      </c>
      <c r="Q6319" s="669"/>
    </row>
    <row r="6320" spans="1:17" s="770" customFormat="1" ht="30.75" customHeight="1">
      <c r="A6320" s="733" t="s">
        <v>18654</v>
      </c>
      <c r="B6320" s="693" t="s">
        <v>7484</v>
      </c>
      <c r="C6320" s="667" t="s">
        <v>73</v>
      </c>
      <c r="D6320" s="670" t="s">
        <v>11978</v>
      </c>
      <c r="E6320" s="425">
        <v>3500</v>
      </c>
      <c r="F6320" s="672">
        <v>72186651</v>
      </c>
      <c r="G6320" s="671" t="s">
        <v>13722</v>
      </c>
      <c r="H6320" s="670" t="s">
        <v>1688</v>
      </c>
      <c r="I6320" s="670" t="s">
        <v>7524</v>
      </c>
      <c r="J6320" s="890" t="s">
        <v>802</v>
      </c>
      <c r="K6320" s="894" t="s">
        <v>12319</v>
      </c>
      <c r="L6320" s="763">
        <v>1</v>
      </c>
      <c r="M6320" s="893">
        <v>4783.33</v>
      </c>
      <c r="N6320" s="891" t="s">
        <v>389</v>
      </c>
      <c r="O6320" s="763">
        <v>0</v>
      </c>
      <c r="P6320" s="723">
        <v>0</v>
      </c>
      <c r="Q6320" s="669"/>
    </row>
    <row r="6321" spans="1:17" s="770" customFormat="1" ht="30.75" customHeight="1">
      <c r="A6321" s="733" t="s">
        <v>18654</v>
      </c>
      <c r="B6321" s="693" t="s">
        <v>7484</v>
      </c>
      <c r="C6321" s="667" t="s">
        <v>73</v>
      </c>
      <c r="D6321" s="693" t="s">
        <v>11902</v>
      </c>
      <c r="E6321" s="425">
        <v>3850</v>
      </c>
      <c r="F6321" s="672" t="s">
        <v>13723</v>
      </c>
      <c r="G6321" s="671" t="s">
        <v>13724</v>
      </c>
      <c r="H6321" s="671" t="s">
        <v>1688</v>
      </c>
      <c r="I6321" s="671" t="s">
        <v>771</v>
      </c>
      <c r="J6321" s="890" t="s">
        <v>6567</v>
      </c>
      <c r="K6321" s="894" t="s">
        <v>13725</v>
      </c>
      <c r="L6321" s="763">
        <v>12</v>
      </c>
      <c r="M6321" s="893">
        <v>42350</v>
      </c>
      <c r="N6321" s="891" t="s">
        <v>13725</v>
      </c>
      <c r="O6321" s="763">
        <v>2</v>
      </c>
      <c r="P6321" s="723">
        <v>6863.5</v>
      </c>
      <c r="Q6321" s="669"/>
    </row>
    <row r="6322" spans="1:17" s="770" customFormat="1" ht="24">
      <c r="A6322" s="733" t="s">
        <v>18654</v>
      </c>
      <c r="B6322" s="693" t="s">
        <v>7484</v>
      </c>
      <c r="C6322" s="667" t="s">
        <v>73</v>
      </c>
      <c r="D6322" s="693" t="s">
        <v>13726</v>
      </c>
      <c r="E6322" s="425">
        <v>3000</v>
      </c>
      <c r="F6322" s="672" t="s">
        <v>13727</v>
      </c>
      <c r="G6322" s="671" t="s">
        <v>13728</v>
      </c>
      <c r="H6322" s="671" t="s">
        <v>1688</v>
      </c>
      <c r="I6322" s="671" t="s">
        <v>771</v>
      </c>
      <c r="J6322" s="890" t="s">
        <v>6567</v>
      </c>
      <c r="K6322" s="894" t="s">
        <v>13729</v>
      </c>
      <c r="L6322" s="763">
        <v>9</v>
      </c>
      <c r="M6322" s="893">
        <v>32499.530000000002</v>
      </c>
      <c r="N6322" s="891" t="s">
        <v>13729</v>
      </c>
      <c r="O6322" s="763">
        <v>6</v>
      </c>
      <c r="P6322" s="723">
        <v>18000</v>
      </c>
      <c r="Q6322" s="669"/>
    </row>
    <row r="6323" spans="1:17" s="770" customFormat="1" ht="24">
      <c r="A6323" s="733" t="s">
        <v>18654</v>
      </c>
      <c r="B6323" s="693" t="s">
        <v>7484</v>
      </c>
      <c r="C6323" s="667" t="s">
        <v>73</v>
      </c>
      <c r="D6323" s="693" t="s">
        <v>13695</v>
      </c>
      <c r="E6323" s="425">
        <v>2000</v>
      </c>
      <c r="F6323" s="672" t="s">
        <v>13730</v>
      </c>
      <c r="G6323" s="671" t="s">
        <v>13731</v>
      </c>
      <c r="H6323" s="671" t="s">
        <v>1119</v>
      </c>
      <c r="I6323" s="671" t="s">
        <v>11946</v>
      </c>
      <c r="J6323" s="890" t="s">
        <v>11900</v>
      </c>
      <c r="K6323" s="894" t="s">
        <v>13732</v>
      </c>
      <c r="L6323" s="763">
        <v>3</v>
      </c>
      <c r="M6323" s="893">
        <v>18000</v>
      </c>
      <c r="N6323" s="891" t="s">
        <v>389</v>
      </c>
      <c r="O6323" s="763">
        <v>0</v>
      </c>
      <c r="P6323" s="723">
        <v>0</v>
      </c>
      <c r="Q6323" s="669"/>
    </row>
    <row r="6324" spans="1:17" s="770" customFormat="1" ht="24">
      <c r="A6324" s="733" t="s">
        <v>18654</v>
      </c>
      <c r="B6324" s="693" t="s">
        <v>7484</v>
      </c>
      <c r="C6324" s="667" t="s">
        <v>73</v>
      </c>
      <c r="D6324" s="693" t="s">
        <v>13733</v>
      </c>
      <c r="E6324" s="425">
        <v>4000</v>
      </c>
      <c r="F6324" s="672" t="s">
        <v>13734</v>
      </c>
      <c r="G6324" s="671" t="s">
        <v>13735</v>
      </c>
      <c r="H6324" s="671" t="s">
        <v>824</v>
      </c>
      <c r="I6324" s="671" t="s">
        <v>11946</v>
      </c>
      <c r="J6324" s="890" t="s">
        <v>11900</v>
      </c>
      <c r="K6324" s="894" t="s">
        <v>13736</v>
      </c>
      <c r="L6324" s="763">
        <v>3</v>
      </c>
      <c r="M6324" s="893">
        <v>30166.67</v>
      </c>
      <c r="N6324" s="891" t="s">
        <v>389</v>
      </c>
      <c r="O6324" s="763">
        <v>0</v>
      </c>
      <c r="P6324" s="723">
        <v>0</v>
      </c>
      <c r="Q6324" s="669"/>
    </row>
    <row r="6325" spans="1:17" s="770" customFormat="1" ht="24">
      <c r="A6325" s="733" t="s">
        <v>18654</v>
      </c>
      <c r="B6325" s="693" t="s">
        <v>7484</v>
      </c>
      <c r="C6325" s="667" t="s">
        <v>73</v>
      </c>
      <c r="D6325" s="693" t="s">
        <v>13737</v>
      </c>
      <c r="E6325" s="425">
        <v>4000</v>
      </c>
      <c r="F6325" s="672" t="s">
        <v>13738</v>
      </c>
      <c r="G6325" s="671" t="s">
        <v>13739</v>
      </c>
      <c r="H6325" s="671" t="s">
        <v>908</v>
      </c>
      <c r="I6325" s="671" t="s">
        <v>11946</v>
      </c>
      <c r="J6325" s="890" t="s">
        <v>11900</v>
      </c>
      <c r="K6325" s="894" t="s">
        <v>13740</v>
      </c>
      <c r="L6325" s="763">
        <v>12</v>
      </c>
      <c r="M6325" s="893">
        <v>28400</v>
      </c>
      <c r="N6325" s="891" t="s">
        <v>13740</v>
      </c>
      <c r="O6325" s="763">
        <v>6</v>
      </c>
      <c r="P6325" s="723">
        <v>24000</v>
      </c>
      <c r="Q6325" s="669"/>
    </row>
    <row r="6326" spans="1:17" s="770" customFormat="1" ht="24">
      <c r="A6326" s="733" t="s">
        <v>18654</v>
      </c>
      <c r="B6326" s="693" t="s">
        <v>7484</v>
      </c>
      <c r="C6326" s="667" t="s">
        <v>73</v>
      </c>
      <c r="D6326" s="693" t="s">
        <v>12118</v>
      </c>
      <c r="E6326" s="425">
        <v>4000</v>
      </c>
      <c r="F6326" s="672" t="s">
        <v>13741</v>
      </c>
      <c r="G6326" s="671" t="s">
        <v>13742</v>
      </c>
      <c r="H6326" s="671" t="s">
        <v>1688</v>
      </c>
      <c r="I6326" s="671" t="s">
        <v>11885</v>
      </c>
      <c r="J6326" s="890" t="s">
        <v>802</v>
      </c>
      <c r="K6326" s="894" t="s">
        <v>13743</v>
      </c>
      <c r="L6326" s="763">
        <v>12</v>
      </c>
      <c r="M6326" s="893">
        <v>29466.67</v>
      </c>
      <c r="N6326" s="891" t="s">
        <v>13743</v>
      </c>
      <c r="O6326" s="763">
        <v>6</v>
      </c>
      <c r="P6326" s="723">
        <v>24000</v>
      </c>
      <c r="Q6326" s="669"/>
    </row>
    <row r="6327" spans="1:17" s="770" customFormat="1" ht="24">
      <c r="A6327" s="733" t="s">
        <v>18654</v>
      </c>
      <c r="B6327" s="693" t="s">
        <v>7484</v>
      </c>
      <c r="C6327" s="667" t="s">
        <v>73</v>
      </c>
      <c r="D6327" s="670" t="s">
        <v>12241</v>
      </c>
      <c r="E6327" s="425">
        <v>3000</v>
      </c>
      <c r="F6327" s="672" t="s">
        <v>13744</v>
      </c>
      <c r="G6327" s="670" t="s">
        <v>13745</v>
      </c>
      <c r="H6327" s="758" t="s">
        <v>888</v>
      </c>
      <c r="I6327" s="671" t="s">
        <v>11946</v>
      </c>
      <c r="J6327" s="890" t="s">
        <v>802</v>
      </c>
      <c r="K6327" s="894" t="s">
        <v>389</v>
      </c>
      <c r="L6327" s="763">
        <v>0</v>
      </c>
      <c r="M6327" s="893">
        <v>13090</v>
      </c>
      <c r="N6327" s="891" t="s">
        <v>13746</v>
      </c>
      <c r="O6327" s="763">
        <v>5</v>
      </c>
      <c r="P6327" s="723">
        <v>14800</v>
      </c>
      <c r="Q6327" s="669"/>
    </row>
    <row r="6328" spans="1:17" s="770" customFormat="1" ht="60">
      <c r="A6328" s="733" t="s">
        <v>18654</v>
      </c>
      <c r="B6328" s="693" t="s">
        <v>7484</v>
      </c>
      <c r="C6328" s="667" t="s">
        <v>73</v>
      </c>
      <c r="D6328" s="693" t="s">
        <v>13747</v>
      </c>
      <c r="E6328" s="425">
        <v>2100</v>
      </c>
      <c r="F6328" s="672" t="s">
        <v>13748</v>
      </c>
      <c r="G6328" s="671" t="s">
        <v>13749</v>
      </c>
      <c r="H6328" s="671" t="s">
        <v>5353</v>
      </c>
      <c r="I6328" s="671" t="s">
        <v>11890</v>
      </c>
      <c r="J6328" s="890" t="s">
        <v>4118</v>
      </c>
      <c r="K6328" s="894" t="s">
        <v>13750</v>
      </c>
      <c r="L6328" s="763">
        <v>12</v>
      </c>
      <c r="M6328" s="893">
        <v>0</v>
      </c>
      <c r="N6328" s="891" t="s">
        <v>13750</v>
      </c>
      <c r="O6328" s="763">
        <v>6</v>
      </c>
      <c r="P6328" s="723">
        <v>12600</v>
      </c>
      <c r="Q6328" s="669"/>
    </row>
    <row r="6329" spans="1:17" s="770" customFormat="1" ht="60">
      <c r="A6329" s="733" t="s">
        <v>18654</v>
      </c>
      <c r="B6329" s="693" t="s">
        <v>7484</v>
      </c>
      <c r="C6329" s="667" t="s">
        <v>73</v>
      </c>
      <c r="D6329" s="693" t="s">
        <v>13751</v>
      </c>
      <c r="E6329" s="425">
        <v>2000</v>
      </c>
      <c r="F6329" s="672" t="s">
        <v>13752</v>
      </c>
      <c r="G6329" s="671" t="s">
        <v>13753</v>
      </c>
      <c r="H6329" s="671" t="s">
        <v>3913</v>
      </c>
      <c r="I6329" s="671" t="s">
        <v>11890</v>
      </c>
      <c r="J6329" s="890" t="s">
        <v>4118</v>
      </c>
      <c r="K6329" s="894" t="s">
        <v>13754</v>
      </c>
      <c r="L6329" s="763">
        <v>12</v>
      </c>
      <c r="M6329" s="893">
        <v>24000</v>
      </c>
      <c r="N6329" s="891" t="s">
        <v>13754</v>
      </c>
      <c r="O6329" s="763">
        <v>6</v>
      </c>
      <c r="P6329" s="723">
        <v>12000</v>
      </c>
      <c r="Q6329" s="669"/>
    </row>
    <row r="6330" spans="1:17" s="770" customFormat="1" ht="60">
      <c r="A6330" s="733" t="s">
        <v>18654</v>
      </c>
      <c r="B6330" s="693" t="s">
        <v>7484</v>
      </c>
      <c r="C6330" s="667" t="s">
        <v>73</v>
      </c>
      <c r="D6330" s="693" t="s">
        <v>13755</v>
      </c>
      <c r="E6330" s="425">
        <v>2500</v>
      </c>
      <c r="F6330" s="672" t="s">
        <v>13756</v>
      </c>
      <c r="G6330" s="671" t="s">
        <v>13757</v>
      </c>
      <c r="H6330" s="671" t="s">
        <v>3913</v>
      </c>
      <c r="I6330" s="671" t="s">
        <v>11890</v>
      </c>
      <c r="J6330" s="890" t="s">
        <v>4118</v>
      </c>
      <c r="K6330" s="894" t="s">
        <v>13758</v>
      </c>
      <c r="L6330" s="763">
        <v>12</v>
      </c>
      <c r="M6330" s="893">
        <v>30000</v>
      </c>
      <c r="N6330" s="891" t="s">
        <v>13758</v>
      </c>
      <c r="O6330" s="763">
        <v>6</v>
      </c>
      <c r="P6330" s="723">
        <v>15000</v>
      </c>
      <c r="Q6330" s="669"/>
    </row>
    <row r="6331" spans="1:17" s="770" customFormat="1" ht="24">
      <c r="A6331" s="733" t="s">
        <v>18654</v>
      </c>
      <c r="B6331" s="693" t="s">
        <v>7484</v>
      </c>
      <c r="C6331" s="667" t="s">
        <v>73</v>
      </c>
      <c r="D6331" s="693" t="s">
        <v>12328</v>
      </c>
      <c r="E6331" s="425">
        <v>2000</v>
      </c>
      <c r="F6331" s="672" t="s">
        <v>13759</v>
      </c>
      <c r="G6331" s="671" t="s">
        <v>13760</v>
      </c>
      <c r="H6331" s="671" t="s">
        <v>8204</v>
      </c>
      <c r="I6331" s="671" t="s">
        <v>11885</v>
      </c>
      <c r="J6331" s="890" t="s">
        <v>802</v>
      </c>
      <c r="K6331" s="894" t="s">
        <v>13761</v>
      </c>
      <c r="L6331" s="763">
        <v>12</v>
      </c>
      <c r="M6331" s="893">
        <v>13400</v>
      </c>
      <c r="N6331" s="891" t="s">
        <v>13761</v>
      </c>
      <c r="O6331" s="763">
        <v>6</v>
      </c>
      <c r="P6331" s="723">
        <v>12000</v>
      </c>
      <c r="Q6331" s="669"/>
    </row>
    <row r="6332" spans="1:17" s="770" customFormat="1" ht="24">
      <c r="A6332" s="733" t="s">
        <v>18654</v>
      </c>
      <c r="B6332" s="693" t="s">
        <v>7484</v>
      </c>
      <c r="C6332" s="667" t="s">
        <v>73</v>
      </c>
      <c r="D6332" s="693" t="s">
        <v>11954</v>
      </c>
      <c r="E6332" s="425">
        <v>3000</v>
      </c>
      <c r="F6332" s="672" t="s">
        <v>13762</v>
      </c>
      <c r="G6332" s="671" t="s">
        <v>13763</v>
      </c>
      <c r="H6332" s="671" t="s">
        <v>1688</v>
      </c>
      <c r="I6332" s="671" t="s">
        <v>771</v>
      </c>
      <c r="J6332" s="890" t="s">
        <v>6567</v>
      </c>
      <c r="K6332" s="894" t="s">
        <v>13764</v>
      </c>
      <c r="L6332" s="763">
        <v>12</v>
      </c>
      <c r="M6332" s="893">
        <v>36000</v>
      </c>
      <c r="N6332" s="891" t="s">
        <v>13764</v>
      </c>
      <c r="O6332" s="763">
        <v>6</v>
      </c>
      <c r="P6332" s="723">
        <v>18000</v>
      </c>
      <c r="Q6332" s="669"/>
    </row>
    <row r="6333" spans="1:17" s="770" customFormat="1" ht="24">
      <c r="A6333" s="733" t="s">
        <v>18654</v>
      </c>
      <c r="B6333" s="693" t="s">
        <v>7484</v>
      </c>
      <c r="C6333" s="667" t="s">
        <v>73</v>
      </c>
      <c r="D6333" s="670" t="s">
        <v>11978</v>
      </c>
      <c r="E6333" s="425">
        <v>5500</v>
      </c>
      <c r="F6333" s="668" t="s">
        <v>13765</v>
      </c>
      <c r="G6333" s="671" t="s">
        <v>13766</v>
      </c>
      <c r="H6333" s="670" t="s">
        <v>1688</v>
      </c>
      <c r="I6333" s="670" t="s">
        <v>7524</v>
      </c>
      <c r="J6333" s="890" t="s">
        <v>802</v>
      </c>
      <c r="K6333" s="894" t="s">
        <v>13767</v>
      </c>
      <c r="L6333" s="763">
        <v>1</v>
      </c>
      <c r="M6333" s="893">
        <v>6309.78</v>
      </c>
      <c r="N6333" s="891" t="s">
        <v>389</v>
      </c>
      <c r="O6333" s="763">
        <v>0</v>
      </c>
      <c r="P6333" s="723">
        <v>0</v>
      </c>
      <c r="Q6333" s="669"/>
    </row>
    <row r="6334" spans="1:17" s="770" customFormat="1" ht="24">
      <c r="A6334" s="733" t="s">
        <v>18654</v>
      </c>
      <c r="B6334" s="693" t="s">
        <v>7484</v>
      </c>
      <c r="C6334" s="667" t="s">
        <v>73</v>
      </c>
      <c r="D6334" s="693" t="s">
        <v>13768</v>
      </c>
      <c r="E6334" s="425">
        <v>2000</v>
      </c>
      <c r="F6334" s="672" t="s">
        <v>13769</v>
      </c>
      <c r="G6334" s="671" t="s">
        <v>13770</v>
      </c>
      <c r="H6334" s="671" t="s">
        <v>11899</v>
      </c>
      <c r="I6334" s="671" t="s">
        <v>3683</v>
      </c>
      <c r="J6334" s="890" t="s">
        <v>11900</v>
      </c>
      <c r="K6334" s="894" t="s">
        <v>13771</v>
      </c>
      <c r="L6334" s="763">
        <v>12</v>
      </c>
      <c r="M6334" s="893">
        <v>24000</v>
      </c>
      <c r="N6334" s="891" t="s">
        <v>13771</v>
      </c>
      <c r="O6334" s="763">
        <v>6</v>
      </c>
      <c r="P6334" s="723">
        <v>12000</v>
      </c>
      <c r="Q6334" s="669"/>
    </row>
    <row r="6335" spans="1:17" s="770" customFormat="1" ht="24">
      <c r="A6335" s="733" t="s">
        <v>18654</v>
      </c>
      <c r="B6335" s="693" t="s">
        <v>7484</v>
      </c>
      <c r="C6335" s="667" t="s">
        <v>73</v>
      </c>
      <c r="D6335" s="693" t="s">
        <v>13772</v>
      </c>
      <c r="E6335" s="425">
        <v>7000</v>
      </c>
      <c r="F6335" s="672" t="s">
        <v>13773</v>
      </c>
      <c r="G6335" s="671" t="s">
        <v>13774</v>
      </c>
      <c r="H6335" s="671" t="s">
        <v>888</v>
      </c>
      <c r="I6335" s="671" t="s">
        <v>11946</v>
      </c>
      <c r="J6335" s="890" t="s">
        <v>11900</v>
      </c>
      <c r="K6335" s="894" t="s">
        <v>13775</v>
      </c>
      <c r="L6335" s="763">
        <v>12</v>
      </c>
      <c r="M6335" s="893">
        <v>84174.42</v>
      </c>
      <c r="N6335" s="891" t="s">
        <v>13775</v>
      </c>
      <c r="O6335" s="763">
        <v>6</v>
      </c>
      <c r="P6335" s="723">
        <v>42000</v>
      </c>
      <c r="Q6335" s="669"/>
    </row>
    <row r="6336" spans="1:17" s="770" customFormat="1" ht="24">
      <c r="A6336" s="733" t="s">
        <v>18654</v>
      </c>
      <c r="B6336" s="693" t="s">
        <v>7484</v>
      </c>
      <c r="C6336" s="667" t="s">
        <v>73</v>
      </c>
      <c r="D6336" s="693" t="s">
        <v>13776</v>
      </c>
      <c r="E6336" s="425">
        <v>4000</v>
      </c>
      <c r="F6336" s="672" t="s">
        <v>13777</v>
      </c>
      <c r="G6336" s="671" t="s">
        <v>13778</v>
      </c>
      <c r="H6336" s="671" t="s">
        <v>1688</v>
      </c>
      <c r="I6336" s="671" t="s">
        <v>11885</v>
      </c>
      <c r="J6336" s="890" t="s">
        <v>802</v>
      </c>
      <c r="K6336" s="894" t="s">
        <v>13779</v>
      </c>
      <c r="L6336" s="763">
        <v>12</v>
      </c>
      <c r="M6336" s="893">
        <v>48000</v>
      </c>
      <c r="N6336" s="891" t="s">
        <v>13779</v>
      </c>
      <c r="O6336" s="763">
        <v>6</v>
      </c>
      <c r="P6336" s="723">
        <v>24000</v>
      </c>
      <c r="Q6336" s="669"/>
    </row>
    <row r="6337" spans="1:17" s="770" customFormat="1" ht="24">
      <c r="A6337" s="733" t="s">
        <v>18654</v>
      </c>
      <c r="B6337" s="693" t="s">
        <v>7484</v>
      </c>
      <c r="C6337" s="667" t="s">
        <v>73</v>
      </c>
      <c r="D6337" s="670" t="s">
        <v>13780</v>
      </c>
      <c r="E6337" s="425">
        <v>5000</v>
      </c>
      <c r="F6337" s="668" t="s">
        <v>13781</v>
      </c>
      <c r="G6337" s="671" t="s">
        <v>13782</v>
      </c>
      <c r="H6337" s="671" t="s">
        <v>4367</v>
      </c>
      <c r="I6337" s="671" t="s">
        <v>771</v>
      </c>
      <c r="J6337" s="890" t="s">
        <v>6567</v>
      </c>
      <c r="K6337" s="894" t="s">
        <v>13783</v>
      </c>
      <c r="L6337" s="763">
        <v>5</v>
      </c>
      <c r="M6337" s="893">
        <v>25000</v>
      </c>
      <c r="N6337" s="891" t="s">
        <v>389</v>
      </c>
      <c r="O6337" s="763">
        <v>0</v>
      </c>
      <c r="P6337" s="723">
        <v>0</v>
      </c>
      <c r="Q6337" s="669"/>
    </row>
    <row r="6338" spans="1:17" s="770" customFormat="1" ht="30" customHeight="1">
      <c r="A6338" s="733" t="s">
        <v>18654</v>
      </c>
      <c r="B6338" s="693" t="s">
        <v>7484</v>
      </c>
      <c r="C6338" s="667" t="s">
        <v>73</v>
      </c>
      <c r="D6338" s="693" t="s">
        <v>11966</v>
      </c>
      <c r="E6338" s="425">
        <v>5000</v>
      </c>
      <c r="F6338" s="672" t="s">
        <v>13784</v>
      </c>
      <c r="G6338" s="671" t="s">
        <v>13785</v>
      </c>
      <c r="H6338" s="671" t="s">
        <v>1688</v>
      </c>
      <c r="I6338" s="671" t="s">
        <v>11885</v>
      </c>
      <c r="J6338" s="890" t="s">
        <v>802</v>
      </c>
      <c r="K6338" s="894" t="s">
        <v>13786</v>
      </c>
      <c r="L6338" s="763">
        <v>2</v>
      </c>
      <c r="M6338" s="893">
        <v>42000</v>
      </c>
      <c r="N6338" s="891" t="s">
        <v>389</v>
      </c>
      <c r="O6338" s="763">
        <v>0</v>
      </c>
      <c r="P6338" s="723">
        <v>0</v>
      </c>
      <c r="Q6338" s="669"/>
    </row>
    <row r="6339" spans="1:17" s="770" customFormat="1" ht="30" customHeight="1">
      <c r="A6339" s="733" t="s">
        <v>18654</v>
      </c>
      <c r="B6339" s="693" t="s">
        <v>7484</v>
      </c>
      <c r="C6339" s="667" t="s">
        <v>73</v>
      </c>
      <c r="D6339" s="693" t="s">
        <v>12089</v>
      </c>
      <c r="E6339" s="425">
        <v>3752</v>
      </c>
      <c r="F6339" s="672" t="s">
        <v>13787</v>
      </c>
      <c r="G6339" s="671" t="s">
        <v>13788</v>
      </c>
      <c r="H6339" s="671" t="s">
        <v>1688</v>
      </c>
      <c r="I6339" s="671" t="s">
        <v>11885</v>
      </c>
      <c r="J6339" s="890" t="s">
        <v>802</v>
      </c>
      <c r="K6339" s="894" t="s">
        <v>13789</v>
      </c>
      <c r="L6339" s="763">
        <v>12</v>
      </c>
      <c r="M6339" s="893">
        <v>45024</v>
      </c>
      <c r="N6339" s="891" t="s">
        <v>13789</v>
      </c>
      <c r="O6339" s="763">
        <v>6</v>
      </c>
      <c r="P6339" s="723">
        <v>25587.33</v>
      </c>
      <c r="Q6339" s="669"/>
    </row>
    <row r="6340" spans="1:17" s="770" customFormat="1" ht="30" customHeight="1">
      <c r="A6340" s="733" t="s">
        <v>18654</v>
      </c>
      <c r="B6340" s="693" t="s">
        <v>7484</v>
      </c>
      <c r="C6340" s="667" t="s">
        <v>73</v>
      </c>
      <c r="D6340" s="693" t="s">
        <v>12769</v>
      </c>
      <c r="E6340" s="425">
        <v>4500</v>
      </c>
      <c r="F6340" s="672" t="s">
        <v>13790</v>
      </c>
      <c r="G6340" s="671" t="s">
        <v>13791</v>
      </c>
      <c r="H6340" s="671" t="s">
        <v>1688</v>
      </c>
      <c r="I6340" s="671" t="s">
        <v>11885</v>
      </c>
      <c r="J6340" s="890" t="s">
        <v>802</v>
      </c>
      <c r="K6340" s="894" t="s">
        <v>13792</v>
      </c>
      <c r="L6340" s="763">
        <v>12</v>
      </c>
      <c r="M6340" s="893">
        <v>54000</v>
      </c>
      <c r="N6340" s="891" t="s">
        <v>13792</v>
      </c>
      <c r="O6340" s="763">
        <v>3</v>
      </c>
      <c r="P6340" s="723">
        <v>15813</v>
      </c>
      <c r="Q6340" s="669"/>
    </row>
    <row r="6341" spans="1:17" s="770" customFormat="1" ht="30" customHeight="1">
      <c r="A6341" s="733" t="s">
        <v>18654</v>
      </c>
      <c r="B6341" s="693" t="s">
        <v>7484</v>
      </c>
      <c r="C6341" s="667" t="s">
        <v>73</v>
      </c>
      <c r="D6341" s="693" t="s">
        <v>13793</v>
      </c>
      <c r="E6341" s="425">
        <v>13000</v>
      </c>
      <c r="F6341" s="672" t="s">
        <v>13794</v>
      </c>
      <c r="G6341" s="671" t="s">
        <v>13795</v>
      </c>
      <c r="H6341" s="671" t="s">
        <v>1688</v>
      </c>
      <c r="I6341" s="671" t="s">
        <v>11885</v>
      </c>
      <c r="J6341" s="890" t="s">
        <v>802</v>
      </c>
      <c r="K6341" s="894" t="s">
        <v>13796</v>
      </c>
      <c r="L6341" s="763">
        <v>12</v>
      </c>
      <c r="M6341" s="893">
        <v>84066.67</v>
      </c>
      <c r="N6341" s="891" t="s">
        <v>13796</v>
      </c>
      <c r="O6341" s="763">
        <v>6</v>
      </c>
      <c r="P6341" s="723">
        <v>78000</v>
      </c>
      <c r="Q6341" s="669"/>
    </row>
    <row r="6342" spans="1:17" s="770" customFormat="1" ht="30" customHeight="1">
      <c r="A6342" s="733" t="s">
        <v>18654</v>
      </c>
      <c r="B6342" s="693" t="s">
        <v>7484</v>
      </c>
      <c r="C6342" s="667" t="s">
        <v>73</v>
      </c>
      <c r="D6342" s="670" t="s">
        <v>11978</v>
      </c>
      <c r="E6342" s="425">
        <v>3000</v>
      </c>
      <c r="F6342" s="668" t="s">
        <v>13797</v>
      </c>
      <c r="G6342" s="671" t="s">
        <v>13798</v>
      </c>
      <c r="H6342" s="670" t="s">
        <v>1688</v>
      </c>
      <c r="I6342" s="670" t="s">
        <v>771</v>
      </c>
      <c r="J6342" s="890" t="s">
        <v>6567</v>
      </c>
      <c r="K6342" s="894" t="s">
        <v>13799</v>
      </c>
      <c r="L6342" s="763">
        <v>4</v>
      </c>
      <c r="M6342" s="893">
        <v>14223.61</v>
      </c>
      <c r="N6342" s="891" t="s">
        <v>389</v>
      </c>
      <c r="O6342" s="763">
        <v>0</v>
      </c>
      <c r="P6342" s="723">
        <v>0</v>
      </c>
      <c r="Q6342" s="669"/>
    </row>
    <row r="6343" spans="1:17" s="770" customFormat="1" ht="30" customHeight="1">
      <c r="A6343" s="733" t="s">
        <v>18654</v>
      </c>
      <c r="B6343" s="693" t="s">
        <v>7484</v>
      </c>
      <c r="C6343" s="667" t="s">
        <v>73</v>
      </c>
      <c r="D6343" s="693" t="s">
        <v>13800</v>
      </c>
      <c r="E6343" s="425">
        <v>6000</v>
      </c>
      <c r="F6343" s="672" t="s">
        <v>13801</v>
      </c>
      <c r="G6343" s="671" t="s">
        <v>13802</v>
      </c>
      <c r="H6343" s="671" t="s">
        <v>1688</v>
      </c>
      <c r="I6343" s="671" t="s">
        <v>11885</v>
      </c>
      <c r="J6343" s="890" t="s">
        <v>802</v>
      </c>
      <c r="K6343" s="894" t="s">
        <v>13803</v>
      </c>
      <c r="L6343" s="763">
        <v>12</v>
      </c>
      <c r="M6343" s="893">
        <v>66000</v>
      </c>
      <c r="N6343" s="891" t="s">
        <v>389</v>
      </c>
      <c r="O6343" s="763">
        <v>0</v>
      </c>
      <c r="P6343" s="723">
        <v>0</v>
      </c>
      <c r="Q6343" s="669"/>
    </row>
    <row r="6344" spans="1:17" s="770" customFormat="1" ht="30" customHeight="1">
      <c r="A6344" s="733" t="s">
        <v>18654</v>
      </c>
      <c r="B6344" s="693" t="s">
        <v>7484</v>
      </c>
      <c r="C6344" s="667" t="s">
        <v>73</v>
      </c>
      <c r="D6344" s="670" t="s">
        <v>13804</v>
      </c>
      <c r="E6344" s="425">
        <v>7000</v>
      </c>
      <c r="F6344" s="672" t="s">
        <v>13805</v>
      </c>
      <c r="G6344" s="670" t="s">
        <v>13806</v>
      </c>
      <c r="H6344" s="758" t="s">
        <v>1135</v>
      </c>
      <c r="I6344" s="671" t="s">
        <v>12049</v>
      </c>
      <c r="J6344" s="890" t="s">
        <v>6567</v>
      </c>
      <c r="K6344" s="894" t="s">
        <v>389</v>
      </c>
      <c r="L6344" s="763">
        <v>0</v>
      </c>
      <c r="M6344" s="893">
        <v>0</v>
      </c>
      <c r="N6344" s="891" t="s">
        <v>13807</v>
      </c>
      <c r="O6344" s="763">
        <v>5</v>
      </c>
      <c r="P6344" s="723">
        <v>36866.67</v>
      </c>
      <c r="Q6344" s="669"/>
    </row>
    <row r="6345" spans="1:17" s="770" customFormat="1" ht="30" customHeight="1">
      <c r="A6345" s="733" t="s">
        <v>18654</v>
      </c>
      <c r="B6345" s="693" t="s">
        <v>7484</v>
      </c>
      <c r="C6345" s="667" t="s">
        <v>73</v>
      </c>
      <c r="D6345" s="693" t="s">
        <v>13808</v>
      </c>
      <c r="E6345" s="425">
        <v>5000</v>
      </c>
      <c r="F6345" s="672" t="s">
        <v>13809</v>
      </c>
      <c r="G6345" s="671" t="s">
        <v>13810</v>
      </c>
      <c r="H6345" s="671" t="s">
        <v>13811</v>
      </c>
      <c r="I6345" s="671" t="s">
        <v>771</v>
      </c>
      <c r="J6345" s="890" t="s">
        <v>6567</v>
      </c>
      <c r="K6345" s="894" t="s">
        <v>13812</v>
      </c>
      <c r="L6345" s="763">
        <v>5</v>
      </c>
      <c r="M6345" s="893">
        <v>28500</v>
      </c>
      <c r="N6345" s="891" t="s">
        <v>13812</v>
      </c>
      <c r="O6345" s="763">
        <v>6</v>
      </c>
      <c r="P6345" s="723">
        <v>30000</v>
      </c>
      <c r="Q6345" s="669"/>
    </row>
    <row r="6346" spans="1:17" s="770" customFormat="1" ht="30" customHeight="1">
      <c r="A6346" s="733" t="s">
        <v>18654</v>
      </c>
      <c r="B6346" s="693" t="s">
        <v>7484</v>
      </c>
      <c r="C6346" s="667" t="s">
        <v>73</v>
      </c>
      <c r="D6346" s="693" t="s">
        <v>13813</v>
      </c>
      <c r="E6346" s="425">
        <v>3000</v>
      </c>
      <c r="F6346" s="672" t="s">
        <v>13814</v>
      </c>
      <c r="G6346" s="671" t="s">
        <v>13815</v>
      </c>
      <c r="H6346" s="671" t="s">
        <v>2002</v>
      </c>
      <c r="I6346" s="671" t="s">
        <v>7475</v>
      </c>
      <c r="J6346" s="890" t="s">
        <v>11900</v>
      </c>
      <c r="K6346" s="894" t="s">
        <v>13816</v>
      </c>
      <c r="L6346" s="763">
        <v>12</v>
      </c>
      <c r="M6346" s="893">
        <v>35912.25</v>
      </c>
      <c r="N6346" s="891" t="s">
        <v>13816</v>
      </c>
      <c r="O6346" s="763">
        <v>6</v>
      </c>
      <c r="P6346" s="723">
        <v>18000</v>
      </c>
      <c r="Q6346" s="669"/>
    </row>
    <row r="6347" spans="1:17" s="770" customFormat="1" ht="30" customHeight="1">
      <c r="A6347" s="733" t="s">
        <v>18654</v>
      </c>
      <c r="B6347" s="693" t="s">
        <v>7484</v>
      </c>
      <c r="C6347" s="667" t="s">
        <v>73</v>
      </c>
      <c r="D6347" s="693" t="s">
        <v>13817</v>
      </c>
      <c r="E6347" s="425">
        <v>6000</v>
      </c>
      <c r="F6347" s="672" t="s">
        <v>13818</v>
      </c>
      <c r="G6347" s="671" t="s">
        <v>13819</v>
      </c>
      <c r="H6347" s="671" t="s">
        <v>1688</v>
      </c>
      <c r="I6347" s="671" t="s">
        <v>771</v>
      </c>
      <c r="J6347" s="890" t="s">
        <v>6567</v>
      </c>
      <c r="K6347" s="894" t="s">
        <v>13820</v>
      </c>
      <c r="L6347" s="763">
        <v>12</v>
      </c>
      <c r="M6347" s="893">
        <v>72000</v>
      </c>
      <c r="N6347" s="891" t="s">
        <v>13820</v>
      </c>
      <c r="O6347" s="763">
        <v>6</v>
      </c>
      <c r="P6347" s="723">
        <v>36000</v>
      </c>
      <c r="Q6347" s="669"/>
    </row>
    <row r="6348" spans="1:17" s="770" customFormat="1" ht="30" customHeight="1">
      <c r="A6348" s="733" t="s">
        <v>18654</v>
      </c>
      <c r="B6348" s="693" t="s">
        <v>7484</v>
      </c>
      <c r="C6348" s="667" t="s">
        <v>73</v>
      </c>
      <c r="D6348" s="693" t="s">
        <v>11910</v>
      </c>
      <c r="E6348" s="425">
        <v>2000</v>
      </c>
      <c r="F6348" s="672" t="s">
        <v>6460</v>
      </c>
      <c r="G6348" s="671" t="s">
        <v>13821</v>
      </c>
      <c r="H6348" s="671" t="s">
        <v>1688</v>
      </c>
      <c r="I6348" s="671" t="s">
        <v>11885</v>
      </c>
      <c r="J6348" s="890" t="s">
        <v>802</v>
      </c>
      <c r="K6348" s="894" t="s">
        <v>13822</v>
      </c>
      <c r="L6348" s="763">
        <v>1</v>
      </c>
      <c r="M6348" s="893">
        <v>2000</v>
      </c>
      <c r="N6348" s="891" t="s">
        <v>13822</v>
      </c>
      <c r="O6348" s="763">
        <v>1</v>
      </c>
      <c r="P6348" s="723">
        <v>2178</v>
      </c>
      <c r="Q6348" s="669"/>
    </row>
    <row r="6349" spans="1:17" s="770" customFormat="1" ht="36">
      <c r="A6349" s="733" t="s">
        <v>18654</v>
      </c>
      <c r="B6349" s="693" t="s">
        <v>7484</v>
      </c>
      <c r="C6349" s="667" t="s">
        <v>73</v>
      </c>
      <c r="D6349" s="693" t="s">
        <v>13823</v>
      </c>
      <c r="E6349" s="425">
        <v>2500</v>
      </c>
      <c r="F6349" s="672" t="s">
        <v>13824</v>
      </c>
      <c r="G6349" s="671" t="s">
        <v>13825</v>
      </c>
      <c r="H6349" s="671" t="s">
        <v>1688</v>
      </c>
      <c r="I6349" s="671" t="s">
        <v>10737</v>
      </c>
      <c r="J6349" s="890" t="s">
        <v>11885</v>
      </c>
      <c r="K6349" s="894" t="s">
        <v>13826</v>
      </c>
      <c r="L6349" s="763">
        <v>5</v>
      </c>
      <c r="M6349" s="893">
        <v>13666.67</v>
      </c>
      <c r="N6349" s="891" t="s">
        <v>13826</v>
      </c>
      <c r="O6349" s="763">
        <v>6</v>
      </c>
      <c r="P6349" s="723">
        <v>15000</v>
      </c>
      <c r="Q6349" s="669"/>
    </row>
    <row r="6350" spans="1:17" s="770" customFormat="1" ht="24">
      <c r="A6350" s="733" t="s">
        <v>18654</v>
      </c>
      <c r="B6350" s="693" t="s">
        <v>7484</v>
      </c>
      <c r="C6350" s="667" t="s">
        <v>73</v>
      </c>
      <c r="D6350" s="693" t="s">
        <v>13827</v>
      </c>
      <c r="E6350" s="425">
        <v>1700</v>
      </c>
      <c r="F6350" s="672">
        <v>40041666</v>
      </c>
      <c r="G6350" s="671" t="s">
        <v>13828</v>
      </c>
      <c r="H6350" s="671" t="s">
        <v>11900</v>
      </c>
      <c r="I6350" s="671" t="s">
        <v>3683</v>
      </c>
      <c r="J6350" s="890" t="s">
        <v>12013</v>
      </c>
      <c r="K6350" s="894" t="s">
        <v>12984</v>
      </c>
      <c r="L6350" s="763">
        <v>2</v>
      </c>
      <c r="M6350" s="893">
        <v>4410.5600000000004</v>
      </c>
      <c r="N6350" s="891" t="s">
        <v>389</v>
      </c>
      <c r="O6350" s="763">
        <v>0</v>
      </c>
      <c r="P6350" s="723">
        <v>0</v>
      </c>
      <c r="Q6350" s="669"/>
    </row>
    <row r="6351" spans="1:17" s="770" customFormat="1" ht="24">
      <c r="A6351" s="733" t="s">
        <v>18654</v>
      </c>
      <c r="B6351" s="693" t="s">
        <v>7484</v>
      </c>
      <c r="C6351" s="667" t="s">
        <v>73</v>
      </c>
      <c r="D6351" s="693" t="s">
        <v>13829</v>
      </c>
      <c r="E6351" s="425">
        <v>3500</v>
      </c>
      <c r="F6351" s="672" t="s">
        <v>13830</v>
      </c>
      <c r="G6351" s="671" t="s">
        <v>13831</v>
      </c>
      <c r="H6351" s="671" t="s">
        <v>3365</v>
      </c>
      <c r="I6351" s="671" t="s">
        <v>11885</v>
      </c>
      <c r="J6351" s="890" t="s">
        <v>802</v>
      </c>
      <c r="K6351" s="894" t="s">
        <v>13832</v>
      </c>
      <c r="L6351" s="763">
        <v>12</v>
      </c>
      <c r="M6351" s="893">
        <v>42000</v>
      </c>
      <c r="N6351" s="891" t="s">
        <v>13832</v>
      </c>
      <c r="O6351" s="763">
        <v>6</v>
      </c>
      <c r="P6351" s="723">
        <v>21000</v>
      </c>
      <c r="Q6351" s="669"/>
    </row>
    <row r="6352" spans="1:17" s="770" customFormat="1" ht="24">
      <c r="A6352" s="733" t="s">
        <v>18654</v>
      </c>
      <c r="B6352" s="693" t="s">
        <v>7484</v>
      </c>
      <c r="C6352" s="667" t="s">
        <v>73</v>
      </c>
      <c r="D6352" s="693" t="s">
        <v>13833</v>
      </c>
      <c r="E6352" s="425">
        <v>1200</v>
      </c>
      <c r="F6352" s="672" t="s">
        <v>13834</v>
      </c>
      <c r="G6352" s="671" t="s">
        <v>13835</v>
      </c>
      <c r="H6352" s="671" t="s">
        <v>11899</v>
      </c>
      <c r="I6352" s="671" t="s">
        <v>3683</v>
      </c>
      <c r="J6352" s="890" t="s">
        <v>11900</v>
      </c>
      <c r="K6352" s="894" t="s">
        <v>13836</v>
      </c>
      <c r="L6352" s="763">
        <v>12</v>
      </c>
      <c r="M6352" s="893">
        <v>14400</v>
      </c>
      <c r="N6352" s="891" t="s">
        <v>13836</v>
      </c>
      <c r="O6352" s="763">
        <v>6</v>
      </c>
      <c r="P6352" s="723">
        <v>7200</v>
      </c>
      <c r="Q6352" s="669"/>
    </row>
    <row r="6353" spans="1:17" s="770" customFormat="1" ht="24">
      <c r="A6353" s="733" t="s">
        <v>18654</v>
      </c>
      <c r="B6353" s="693" t="s">
        <v>7484</v>
      </c>
      <c r="C6353" s="667" t="s">
        <v>73</v>
      </c>
      <c r="D6353" s="693" t="s">
        <v>11958</v>
      </c>
      <c r="E6353" s="425">
        <v>5170</v>
      </c>
      <c r="F6353" s="672" t="s">
        <v>13837</v>
      </c>
      <c r="G6353" s="671" t="s">
        <v>13838</v>
      </c>
      <c r="H6353" s="671" t="s">
        <v>1688</v>
      </c>
      <c r="I6353" s="671" t="s">
        <v>771</v>
      </c>
      <c r="J6353" s="890" t="s">
        <v>6567</v>
      </c>
      <c r="K6353" s="894" t="s">
        <v>13839</v>
      </c>
      <c r="L6353" s="763">
        <v>12</v>
      </c>
      <c r="M6353" s="893">
        <v>62040</v>
      </c>
      <c r="N6353" s="891" t="s">
        <v>13839</v>
      </c>
      <c r="O6353" s="763">
        <v>6</v>
      </c>
      <c r="P6353" s="723">
        <v>31020</v>
      </c>
      <c r="Q6353" s="669"/>
    </row>
    <row r="6354" spans="1:17" s="770" customFormat="1" ht="24">
      <c r="A6354" s="733" t="s">
        <v>18654</v>
      </c>
      <c r="B6354" s="693" t="s">
        <v>7484</v>
      </c>
      <c r="C6354" s="667" t="s">
        <v>73</v>
      </c>
      <c r="D6354" s="693" t="s">
        <v>13840</v>
      </c>
      <c r="E6354" s="425">
        <v>6000</v>
      </c>
      <c r="F6354" s="672" t="s">
        <v>13841</v>
      </c>
      <c r="G6354" s="671" t="s">
        <v>13842</v>
      </c>
      <c r="H6354" s="671" t="s">
        <v>824</v>
      </c>
      <c r="I6354" s="671" t="s">
        <v>771</v>
      </c>
      <c r="J6354" s="890" t="s">
        <v>6567</v>
      </c>
      <c r="K6354" s="894" t="s">
        <v>12319</v>
      </c>
      <c r="L6354" s="763">
        <v>12</v>
      </c>
      <c r="M6354" s="893">
        <v>78133.33</v>
      </c>
      <c r="N6354" s="891" t="s">
        <v>389</v>
      </c>
      <c r="O6354" s="763">
        <v>0</v>
      </c>
      <c r="P6354" s="723">
        <v>0</v>
      </c>
      <c r="Q6354" s="669"/>
    </row>
    <row r="6355" spans="1:17" s="770" customFormat="1" ht="24">
      <c r="A6355" s="733" t="s">
        <v>18654</v>
      </c>
      <c r="B6355" s="693" t="s">
        <v>7484</v>
      </c>
      <c r="C6355" s="667" t="s">
        <v>73</v>
      </c>
      <c r="D6355" s="693" t="s">
        <v>13840</v>
      </c>
      <c r="E6355" s="425">
        <v>8000</v>
      </c>
      <c r="F6355" s="672" t="s">
        <v>13841</v>
      </c>
      <c r="G6355" s="671" t="s">
        <v>13842</v>
      </c>
      <c r="H6355" s="671" t="s">
        <v>824</v>
      </c>
      <c r="I6355" s="671" t="s">
        <v>771</v>
      </c>
      <c r="J6355" s="890" t="s">
        <v>6567</v>
      </c>
      <c r="K6355" s="894">
        <v>0</v>
      </c>
      <c r="L6355" s="763">
        <v>0</v>
      </c>
      <c r="M6355" s="893">
        <v>0</v>
      </c>
      <c r="N6355" s="891" t="s">
        <v>13843</v>
      </c>
      <c r="O6355" s="763">
        <v>6</v>
      </c>
      <c r="P6355" s="723">
        <v>48000</v>
      </c>
      <c r="Q6355" s="669"/>
    </row>
    <row r="6356" spans="1:17" s="770" customFormat="1" ht="24">
      <c r="A6356" s="733" t="s">
        <v>18654</v>
      </c>
      <c r="B6356" s="693" t="s">
        <v>7484</v>
      </c>
      <c r="C6356" s="667" t="s">
        <v>73</v>
      </c>
      <c r="D6356" s="670" t="s">
        <v>13844</v>
      </c>
      <c r="E6356" s="425">
        <v>4000</v>
      </c>
      <c r="F6356" s="668" t="s">
        <v>13845</v>
      </c>
      <c r="G6356" s="671" t="s">
        <v>13846</v>
      </c>
      <c r="H6356" s="670" t="s">
        <v>1688</v>
      </c>
      <c r="I6356" s="671" t="s">
        <v>771</v>
      </c>
      <c r="J6356" s="890" t="s">
        <v>6567</v>
      </c>
      <c r="K6356" s="894" t="s">
        <v>13847</v>
      </c>
      <c r="L6356" s="763">
        <v>1</v>
      </c>
      <c r="M6356" s="893">
        <v>9522.2199999999993</v>
      </c>
      <c r="N6356" s="891" t="s">
        <v>389</v>
      </c>
      <c r="O6356" s="763">
        <v>0</v>
      </c>
      <c r="P6356" s="723">
        <v>0</v>
      </c>
      <c r="Q6356" s="669"/>
    </row>
    <row r="6357" spans="1:17" s="770" customFormat="1" ht="36">
      <c r="A6357" s="733" t="s">
        <v>18654</v>
      </c>
      <c r="B6357" s="693" t="s">
        <v>7484</v>
      </c>
      <c r="C6357" s="667" t="s">
        <v>73</v>
      </c>
      <c r="D6357" s="693" t="s">
        <v>13848</v>
      </c>
      <c r="E6357" s="425">
        <v>3500</v>
      </c>
      <c r="F6357" s="672" t="s">
        <v>13849</v>
      </c>
      <c r="G6357" s="671" t="s">
        <v>13850</v>
      </c>
      <c r="H6357" s="671" t="s">
        <v>1688</v>
      </c>
      <c r="I6357" s="671" t="s">
        <v>10737</v>
      </c>
      <c r="J6357" s="890" t="s">
        <v>11885</v>
      </c>
      <c r="K6357" s="894" t="s">
        <v>13851</v>
      </c>
      <c r="L6357" s="763">
        <v>2</v>
      </c>
      <c r="M6357" s="893">
        <v>7116.67</v>
      </c>
      <c r="N6357" s="891" t="s">
        <v>13851</v>
      </c>
      <c r="O6357" s="763">
        <v>6</v>
      </c>
      <c r="P6357" s="723">
        <v>21116.67</v>
      </c>
      <c r="Q6357" s="669"/>
    </row>
    <row r="6358" spans="1:17" s="770" customFormat="1" ht="24">
      <c r="A6358" s="733" t="s">
        <v>18654</v>
      </c>
      <c r="B6358" s="693" t="s">
        <v>7484</v>
      </c>
      <c r="C6358" s="667" t="s">
        <v>73</v>
      </c>
      <c r="D6358" s="693" t="s">
        <v>12871</v>
      </c>
      <c r="E6358" s="425">
        <v>3000</v>
      </c>
      <c r="F6358" s="672" t="s">
        <v>13852</v>
      </c>
      <c r="G6358" s="671" t="s">
        <v>13853</v>
      </c>
      <c r="H6358" s="671" t="s">
        <v>11899</v>
      </c>
      <c r="I6358" s="671" t="s">
        <v>3683</v>
      </c>
      <c r="J6358" s="890" t="s">
        <v>11900</v>
      </c>
      <c r="K6358" s="894" t="s">
        <v>9949</v>
      </c>
      <c r="L6358" s="763">
        <v>12</v>
      </c>
      <c r="M6358" s="893">
        <v>36000</v>
      </c>
      <c r="N6358" s="891" t="s">
        <v>9949</v>
      </c>
      <c r="O6358" s="763">
        <v>6</v>
      </c>
      <c r="P6358" s="723">
        <v>18000</v>
      </c>
      <c r="Q6358" s="669"/>
    </row>
    <row r="6359" spans="1:17" s="770" customFormat="1" ht="24">
      <c r="A6359" s="733" t="s">
        <v>18654</v>
      </c>
      <c r="B6359" s="693" t="s">
        <v>7484</v>
      </c>
      <c r="C6359" s="667" t="s">
        <v>73</v>
      </c>
      <c r="D6359" s="693" t="s">
        <v>13288</v>
      </c>
      <c r="E6359" s="425">
        <v>2200</v>
      </c>
      <c r="F6359" s="672" t="s">
        <v>13854</v>
      </c>
      <c r="G6359" s="671" t="s">
        <v>13855</v>
      </c>
      <c r="H6359" s="671" t="s">
        <v>1688</v>
      </c>
      <c r="I6359" s="671" t="s">
        <v>11885</v>
      </c>
      <c r="J6359" s="890" t="s">
        <v>802</v>
      </c>
      <c r="K6359" s="894" t="s">
        <v>13856</v>
      </c>
      <c r="L6359" s="763">
        <v>12</v>
      </c>
      <c r="M6359" s="893">
        <v>26546.67</v>
      </c>
      <c r="N6359" s="891" t="s">
        <v>13856</v>
      </c>
      <c r="O6359" s="763">
        <v>6</v>
      </c>
      <c r="P6359" s="723">
        <v>13200</v>
      </c>
      <c r="Q6359" s="669"/>
    </row>
    <row r="6360" spans="1:17" s="770" customFormat="1" ht="24">
      <c r="A6360" s="733" t="s">
        <v>18654</v>
      </c>
      <c r="B6360" s="693" t="s">
        <v>7484</v>
      </c>
      <c r="C6360" s="667" t="s">
        <v>73</v>
      </c>
      <c r="D6360" s="693" t="s">
        <v>13857</v>
      </c>
      <c r="E6360" s="425">
        <v>4500</v>
      </c>
      <c r="F6360" s="672" t="s">
        <v>13858</v>
      </c>
      <c r="G6360" s="671" t="s">
        <v>13859</v>
      </c>
      <c r="H6360" s="671" t="s">
        <v>7123</v>
      </c>
      <c r="I6360" s="671" t="s">
        <v>11885</v>
      </c>
      <c r="J6360" s="890" t="s">
        <v>802</v>
      </c>
      <c r="K6360" s="894" t="s">
        <v>13860</v>
      </c>
      <c r="L6360" s="763">
        <v>12</v>
      </c>
      <c r="M6360" s="893">
        <v>54000</v>
      </c>
      <c r="N6360" s="891" t="s">
        <v>13860</v>
      </c>
      <c r="O6360" s="763">
        <v>6</v>
      </c>
      <c r="P6360" s="723">
        <v>27000</v>
      </c>
      <c r="Q6360" s="669"/>
    </row>
    <row r="6361" spans="1:17" s="770" customFormat="1" ht="24">
      <c r="A6361" s="733" t="s">
        <v>18654</v>
      </c>
      <c r="B6361" s="693" t="s">
        <v>7484</v>
      </c>
      <c r="C6361" s="667" t="s">
        <v>73</v>
      </c>
      <c r="D6361" s="693" t="s">
        <v>13861</v>
      </c>
      <c r="E6361" s="425">
        <v>9500</v>
      </c>
      <c r="F6361" s="672" t="s">
        <v>13862</v>
      </c>
      <c r="G6361" s="671" t="s">
        <v>13863</v>
      </c>
      <c r="H6361" s="671" t="s">
        <v>1688</v>
      </c>
      <c r="I6361" s="671" t="s">
        <v>11885</v>
      </c>
      <c r="J6361" s="890" t="s">
        <v>802</v>
      </c>
      <c r="K6361" s="894" t="s">
        <v>13864</v>
      </c>
      <c r="L6361" s="763">
        <v>4</v>
      </c>
      <c r="M6361" s="893">
        <v>39583.33</v>
      </c>
      <c r="N6361" s="891" t="s">
        <v>13864</v>
      </c>
      <c r="O6361" s="763">
        <v>6</v>
      </c>
      <c r="P6361" s="723">
        <v>62419.76</v>
      </c>
      <c r="Q6361" s="669"/>
    </row>
    <row r="6362" spans="1:17" s="770" customFormat="1" ht="24">
      <c r="A6362" s="733" t="s">
        <v>18654</v>
      </c>
      <c r="B6362" s="693" t="s">
        <v>7484</v>
      </c>
      <c r="C6362" s="667" t="s">
        <v>73</v>
      </c>
      <c r="D6362" s="693" t="s">
        <v>13865</v>
      </c>
      <c r="E6362" s="425">
        <v>3000</v>
      </c>
      <c r="F6362" s="672" t="s">
        <v>13866</v>
      </c>
      <c r="G6362" s="671" t="s">
        <v>13867</v>
      </c>
      <c r="H6362" s="671" t="s">
        <v>1688</v>
      </c>
      <c r="I6362" s="671" t="s">
        <v>771</v>
      </c>
      <c r="J6362" s="890" t="s">
        <v>6567</v>
      </c>
      <c r="K6362" s="894" t="s">
        <v>13868</v>
      </c>
      <c r="L6362" s="763">
        <v>12</v>
      </c>
      <c r="M6362" s="893">
        <v>36000</v>
      </c>
      <c r="N6362" s="891" t="s">
        <v>13868</v>
      </c>
      <c r="O6362" s="763">
        <v>6</v>
      </c>
      <c r="P6362" s="723">
        <v>18000</v>
      </c>
      <c r="Q6362" s="669"/>
    </row>
    <row r="6363" spans="1:17" s="770" customFormat="1" ht="24">
      <c r="A6363" s="733" t="s">
        <v>18654</v>
      </c>
      <c r="B6363" s="693" t="s">
        <v>7484</v>
      </c>
      <c r="C6363" s="667" t="s">
        <v>73</v>
      </c>
      <c r="D6363" s="693" t="s">
        <v>11930</v>
      </c>
      <c r="E6363" s="425">
        <v>1700</v>
      </c>
      <c r="F6363" s="672" t="s">
        <v>13869</v>
      </c>
      <c r="G6363" s="671" t="s">
        <v>13870</v>
      </c>
      <c r="H6363" s="671" t="s">
        <v>11899</v>
      </c>
      <c r="I6363" s="671" t="s">
        <v>3683</v>
      </c>
      <c r="J6363" s="890" t="s">
        <v>11900</v>
      </c>
      <c r="K6363" s="894" t="s">
        <v>13871</v>
      </c>
      <c r="L6363" s="763">
        <v>12</v>
      </c>
      <c r="M6363" s="893">
        <v>18995.22</v>
      </c>
      <c r="N6363" s="891" t="s">
        <v>13871</v>
      </c>
      <c r="O6363" s="763">
        <v>6</v>
      </c>
      <c r="P6363" s="723">
        <v>8481.2900000000009</v>
      </c>
      <c r="Q6363" s="669"/>
    </row>
    <row r="6364" spans="1:17" s="770" customFormat="1" ht="24">
      <c r="A6364" s="733" t="s">
        <v>18654</v>
      </c>
      <c r="B6364" s="693" t="s">
        <v>7484</v>
      </c>
      <c r="C6364" s="667" t="s">
        <v>73</v>
      </c>
      <c r="D6364" s="693" t="s">
        <v>12456</v>
      </c>
      <c r="E6364" s="425">
        <v>3800</v>
      </c>
      <c r="F6364" s="672" t="s">
        <v>13872</v>
      </c>
      <c r="G6364" s="671" t="s">
        <v>13873</v>
      </c>
      <c r="H6364" s="671" t="s">
        <v>1688</v>
      </c>
      <c r="I6364" s="671" t="s">
        <v>11885</v>
      </c>
      <c r="J6364" s="890" t="s">
        <v>802</v>
      </c>
      <c r="K6364" s="894" t="s">
        <v>13874</v>
      </c>
      <c r="L6364" s="763">
        <v>12</v>
      </c>
      <c r="M6364" s="893">
        <v>41922.620000000003</v>
      </c>
      <c r="N6364" s="891" t="s">
        <v>13874</v>
      </c>
      <c r="O6364" s="763">
        <v>6</v>
      </c>
      <c r="P6364" s="723">
        <v>22800</v>
      </c>
      <c r="Q6364" s="669"/>
    </row>
    <row r="6365" spans="1:17" s="770" customFormat="1" ht="24">
      <c r="A6365" s="733" t="s">
        <v>18654</v>
      </c>
      <c r="B6365" s="693" t="s">
        <v>7484</v>
      </c>
      <c r="C6365" s="667" t="s">
        <v>73</v>
      </c>
      <c r="D6365" s="670" t="s">
        <v>13875</v>
      </c>
      <c r="E6365" s="425">
        <v>5000</v>
      </c>
      <c r="F6365" s="668" t="s">
        <v>13876</v>
      </c>
      <c r="G6365" s="671" t="s">
        <v>13877</v>
      </c>
      <c r="H6365" s="671" t="s">
        <v>1688</v>
      </c>
      <c r="I6365" s="671" t="s">
        <v>771</v>
      </c>
      <c r="J6365" s="890" t="s">
        <v>6567</v>
      </c>
      <c r="K6365" s="894" t="s">
        <v>13878</v>
      </c>
      <c r="L6365" s="763">
        <v>1</v>
      </c>
      <c r="M6365" s="893">
        <v>9762.5</v>
      </c>
      <c r="N6365" s="891" t="s">
        <v>389</v>
      </c>
      <c r="O6365" s="763">
        <v>0</v>
      </c>
      <c r="P6365" s="723">
        <v>0</v>
      </c>
      <c r="Q6365" s="669"/>
    </row>
    <row r="6366" spans="1:17" s="770" customFormat="1" ht="24">
      <c r="A6366" s="733" t="s">
        <v>18654</v>
      </c>
      <c r="B6366" s="693" t="s">
        <v>7484</v>
      </c>
      <c r="C6366" s="667" t="s">
        <v>73</v>
      </c>
      <c r="D6366" s="693" t="s">
        <v>13879</v>
      </c>
      <c r="E6366" s="425">
        <v>6000</v>
      </c>
      <c r="F6366" s="672" t="s">
        <v>13880</v>
      </c>
      <c r="G6366" s="671" t="s">
        <v>13881</v>
      </c>
      <c r="H6366" s="671" t="s">
        <v>1322</v>
      </c>
      <c r="I6366" s="671" t="s">
        <v>771</v>
      </c>
      <c r="J6366" s="890" t="s">
        <v>6567</v>
      </c>
      <c r="K6366" s="894" t="s">
        <v>13882</v>
      </c>
      <c r="L6366" s="763">
        <v>12</v>
      </c>
      <c r="M6366" s="893">
        <v>69356.09</v>
      </c>
      <c r="N6366" s="891" t="s">
        <v>13882</v>
      </c>
      <c r="O6366" s="763">
        <v>6</v>
      </c>
      <c r="P6366" s="723">
        <v>36000</v>
      </c>
      <c r="Q6366" s="669"/>
    </row>
    <row r="6367" spans="1:17" s="770" customFormat="1" ht="24">
      <c r="A6367" s="733" t="s">
        <v>18654</v>
      </c>
      <c r="B6367" s="693" t="s">
        <v>7484</v>
      </c>
      <c r="C6367" s="667" t="s">
        <v>73</v>
      </c>
      <c r="D6367" s="670" t="s">
        <v>13883</v>
      </c>
      <c r="E6367" s="425">
        <v>3500</v>
      </c>
      <c r="F6367" s="668" t="s">
        <v>13884</v>
      </c>
      <c r="G6367" s="671" t="s">
        <v>13885</v>
      </c>
      <c r="H6367" s="671" t="s">
        <v>13886</v>
      </c>
      <c r="I6367" s="671" t="s">
        <v>771</v>
      </c>
      <c r="J6367" s="890" t="s">
        <v>6567</v>
      </c>
      <c r="K6367" s="894" t="s">
        <v>13887</v>
      </c>
      <c r="L6367" s="763">
        <v>12</v>
      </c>
      <c r="M6367" s="893">
        <v>21000</v>
      </c>
      <c r="N6367" s="891" t="s">
        <v>389</v>
      </c>
      <c r="O6367" s="763">
        <v>0</v>
      </c>
      <c r="P6367" s="723">
        <v>0</v>
      </c>
      <c r="Q6367" s="669"/>
    </row>
    <row r="6368" spans="1:17" s="770" customFormat="1" ht="60">
      <c r="A6368" s="733" t="s">
        <v>18654</v>
      </c>
      <c r="B6368" s="693" t="s">
        <v>7484</v>
      </c>
      <c r="C6368" s="667" t="s">
        <v>73</v>
      </c>
      <c r="D6368" s="693" t="s">
        <v>13888</v>
      </c>
      <c r="E6368" s="425">
        <v>3000</v>
      </c>
      <c r="F6368" s="672" t="s">
        <v>13889</v>
      </c>
      <c r="G6368" s="671" t="s">
        <v>13890</v>
      </c>
      <c r="H6368" s="671" t="s">
        <v>11933</v>
      </c>
      <c r="I6368" s="671" t="s">
        <v>11890</v>
      </c>
      <c r="J6368" s="890" t="s">
        <v>4118</v>
      </c>
      <c r="K6368" s="894" t="s">
        <v>13891</v>
      </c>
      <c r="L6368" s="763">
        <v>12</v>
      </c>
      <c r="M6368" s="893">
        <v>36000</v>
      </c>
      <c r="N6368" s="891" t="s">
        <v>13891</v>
      </c>
      <c r="O6368" s="763">
        <v>6</v>
      </c>
      <c r="P6368" s="723">
        <v>18000</v>
      </c>
      <c r="Q6368" s="669"/>
    </row>
    <row r="6369" spans="1:17" s="770" customFormat="1" ht="24">
      <c r="A6369" s="733" t="s">
        <v>18654</v>
      </c>
      <c r="B6369" s="693" t="s">
        <v>7484</v>
      </c>
      <c r="C6369" s="667" t="s">
        <v>73</v>
      </c>
      <c r="D6369" s="693" t="s">
        <v>13892</v>
      </c>
      <c r="E6369" s="425">
        <v>6500</v>
      </c>
      <c r="F6369" s="672" t="s">
        <v>13893</v>
      </c>
      <c r="G6369" s="671" t="s">
        <v>13894</v>
      </c>
      <c r="H6369" s="671" t="s">
        <v>1688</v>
      </c>
      <c r="I6369" s="671" t="s">
        <v>771</v>
      </c>
      <c r="J6369" s="890" t="s">
        <v>6567</v>
      </c>
      <c r="K6369" s="894" t="s">
        <v>13895</v>
      </c>
      <c r="L6369" s="763">
        <v>12</v>
      </c>
      <c r="M6369" s="893">
        <v>78000</v>
      </c>
      <c r="N6369" s="891" t="s">
        <v>13895</v>
      </c>
      <c r="O6369" s="763">
        <v>6</v>
      </c>
      <c r="P6369" s="723">
        <v>39000</v>
      </c>
      <c r="Q6369" s="669"/>
    </row>
    <row r="6370" spans="1:17" s="770" customFormat="1" ht="24">
      <c r="A6370" s="733" t="s">
        <v>18654</v>
      </c>
      <c r="B6370" s="693" t="s">
        <v>7484</v>
      </c>
      <c r="C6370" s="667" t="s">
        <v>73</v>
      </c>
      <c r="D6370" s="693" t="s">
        <v>12675</v>
      </c>
      <c r="E6370" s="425">
        <v>3000</v>
      </c>
      <c r="F6370" s="672" t="s">
        <v>13896</v>
      </c>
      <c r="G6370" s="671" t="s">
        <v>13897</v>
      </c>
      <c r="H6370" s="671" t="s">
        <v>1688</v>
      </c>
      <c r="I6370" s="671" t="s">
        <v>11885</v>
      </c>
      <c r="J6370" s="890" t="s">
        <v>802</v>
      </c>
      <c r="K6370" s="894" t="s">
        <v>13898</v>
      </c>
      <c r="L6370" s="763">
        <v>12</v>
      </c>
      <c r="M6370" s="893">
        <v>36000</v>
      </c>
      <c r="N6370" s="891" t="s">
        <v>13898</v>
      </c>
      <c r="O6370" s="763">
        <v>6</v>
      </c>
      <c r="P6370" s="723">
        <v>18000</v>
      </c>
      <c r="Q6370" s="669"/>
    </row>
    <row r="6371" spans="1:17" s="770" customFormat="1" ht="36">
      <c r="A6371" s="733" t="s">
        <v>18654</v>
      </c>
      <c r="B6371" s="693" t="s">
        <v>7484</v>
      </c>
      <c r="C6371" s="667" t="s">
        <v>73</v>
      </c>
      <c r="D6371" s="693" t="s">
        <v>13899</v>
      </c>
      <c r="E6371" s="425">
        <v>3000</v>
      </c>
      <c r="F6371" s="672" t="s">
        <v>13900</v>
      </c>
      <c r="G6371" s="671" t="s">
        <v>13901</v>
      </c>
      <c r="H6371" s="671" t="s">
        <v>1688</v>
      </c>
      <c r="I6371" s="671" t="s">
        <v>10737</v>
      </c>
      <c r="J6371" s="890" t="s">
        <v>11885</v>
      </c>
      <c r="K6371" s="894" t="s">
        <v>13902</v>
      </c>
      <c r="L6371" s="763">
        <v>1</v>
      </c>
      <c r="M6371" s="893">
        <v>3000</v>
      </c>
      <c r="N6371" s="891" t="s">
        <v>13903</v>
      </c>
      <c r="O6371" s="763">
        <v>3</v>
      </c>
      <c r="P6371" s="723">
        <v>6908</v>
      </c>
      <c r="Q6371" s="669"/>
    </row>
    <row r="6372" spans="1:17" s="770" customFormat="1" ht="24">
      <c r="A6372" s="733" t="s">
        <v>18654</v>
      </c>
      <c r="B6372" s="693" t="s">
        <v>7484</v>
      </c>
      <c r="C6372" s="667" t="s">
        <v>73</v>
      </c>
      <c r="D6372" s="693" t="s">
        <v>12512</v>
      </c>
      <c r="E6372" s="425">
        <v>2000</v>
      </c>
      <c r="F6372" s="672" t="s">
        <v>13904</v>
      </c>
      <c r="G6372" s="671" t="s">
        <v>13905</v>
      </c>
      <c r="H6372" s="671" t="s">
        <v>1119</v>
      </c>
      <c r="I6372" s="671" t="s">
        <v>11946</v>
      </c>
      <c r="J6372" s="890" t="s">
        <v>11900</v>
      </c>
      <c r="K6372" s="894" t="s">
        <v>13906</v>
      </c>
      <c r="L6372" s="763">
        <v>12</v>
      </c>
      <c r="M6372" s="893">
        <v>12800</v>
      </c>
      <c r="N6372" s="891" t="s">
        <v>389</v>
      </c>
      <c r="O6372" s="763">
        <v>0</v>
      </c>
      <c r="P6372" s="723">
        <v>0</v>
      </c>
      <c r="Q6372" s="669"/>
    </row>
    <row r="6373" spans="1:17" s="770" customFormat="1" ht="24">
      <c r="A6373" s="733" t="s">
        <v>18654</v>
      </c>
      <c r="B6373" s="693" t="s">
        <v>7484</v>
      </c>
      <c r="C6373" s="667" t="s">
        <v>73</v>
      </c>
      <c r="D6373" s="693" t="s">
        <v>12512</v>
      </c>
      <c r="E6373" s="425">
        <v>2500</v>
      </c>
      <c r="F6373" s="672" t="s">
        <v>13904</v>
      </c>
      <c r="G6373" s="671" t="s">
        <v>13905</v>
      </c>
      <c r="H6373" s="671" t="s">
        <v>1119</v>
      </c>
      <c r="I6373" s="671" t="s">
        <v>11946</v>
      </c>
      <c r="J6373" s="890" t="s">
        <v>11900</v>
      </c>
      <c r="K6373" s="859">
        <v>0</v>
      </c>
      <c r="L6373" s="763">
        <v>0</v>
      </c>
      <c r="M6373" s="893">
        <v>0</v>
      </c>
      <c r="N6373" s="891" t="s">
        <v>12098</v>
      </c>
      <c r="O6373" s="763">
        <v>6</v>
      </c>
      <c r="P6373" s="723">
        <v>15000</v>
      </c>
      <c r="Q6373" s="669"/>
    </row>
    <row r="6374" spans="1:17" s="770" customFormat="1" ht="60">
      <c r="A6374" s="733" t="s">
        <v>18654</v>
      </c>
      <c r="B6374" s="693" t="s">
        <v>7484</v>
      </c>
      <c r="C6374" s="667" t="s">
        <v>73</v>
      </c>
      <c r="D6374" s="693" t="s">
        <v>13907</v>
      </c>
      <c r="E6374" s="425">
        <v>3300</v>
      </c>
      <c r="F6374" s="672" t="s">
        <v>13908</v>
      </c>
      <c r="G6374" s="671" t="s">
        <v>13909</v>
      </c>
      <c r="H6374" s="671" t="s">
        <v>3913</v>
      </c>
      <c r="I6374" s="671" t="s">
        <v>11890</v>
      </c>
      <c r="J6374" s="890" t="s">
        <v>4118</v>
      </c>
      <c r="K6374" s="894" t="s">
        <v>13910</v>
      </c>
      <c r="L6374" s="763">
        <v>12</v>
      </c>
      <c r="M6374" s="893">
        <v>39930</v>
      </c>
      <c r="N6374" s="891" t="s">
        <v>13910</v>
      </c>
      <c r="O6374" s="763">
        <v>6</v>
      </c>
      <c r="P6374" s="723">
        <v>19800</v>
      </c>
      <c r="Q6374" s="669"/>
    </row>
    <row r="6375" spans="1:17" s="770" customFormat="1" ht="24">
      <c r="A6375" s="733" t="s">
        <v>18654</v>
      </c>
      <c r="B6375" s="693" t="s">
        <v>7484</v>
      </c>
      <c r="C6375" s="667" t="s">
        <v>73</v>
      </c>
      <c r="D6375" s="693" t="s">
        <v>12433</v>
      </c>
      <c r="E6375" s="425">
        <v>3000</v>
      </c>
      <c r="F6375" s="672" t="s">
        <v>13911</v>
      </c>
      <c r="G6375" s="671" t="s">
        <v>13912</v>
      </c>
      <c r="H6375" s="671" t="s">
        <v>1248</v>
      </c>
      <c r="I6375" s="671" t="s">
        <v>11946</v>
      </c>
      <c r="J6375" s="890" t="s">
        <v>11900</v>
      </c>
      <c r="K6375" s="894" t="s">
        <v>13913</v>
      </c>
      <c r="L6375" s="763">
        <v>12</v>
      </c>
      <c r="M6375" s="893">
        <v>36000</v>
      </c>
      <c r="N6375" s="891" t="s">
        <v>13913</v>
      </c>
      <c r="O6375" s="763">
        <v>6</v>
      </c>
      <c r="P6375" s="723">
        <v>18076.88</v>
      </c>
      <c r="Q6375" s="669"/>
    </row>
    <row r="6376" spans="1:17" s="770" customFormat="1" ht="60">
      <c r="A6376" s="733" t="s">
        <v>18654</v>
      </c>
      <c r="B6376" s="693" t="s">
        <v>7484</v>
      </c>
      <c r="C6376" s="667" t="s">
        <v>73</v>
      </c>
      <c r="D6376" s="693" t="s">
        <v>12940</v>
      </c>
      <c r="E6376" s="425">
        <v>1600</v>
      </c>
      <c r="F6376" s="672" t="s">
        <v>13914</v>
      </c>
      <c r="G6376" s="671" t="s">
        <v>13915</v>
      </c>
      <c r="H6376" s="671" t="s">
        <v>4682</v>
      </c>
      <c r="I6376" s="671" t="s">
        <v>11890</v>
      </c>
      <c r="J6376" s="890" t="s">
        <v>4118</v>
      </c>
      <c r="K6376" s="894" t="s">
        <v>13916</v>
      </c>
      <c r="L6376" s="763">
        <v>12</v>
      </c>
      <c r="M6376" s="893">
        <v>19200</v>
      </c>
      <c r="N6376" s="891" t="s">
        <v>13916</v>
      </c>
      <c r="O6376" s="763">
        <v>6</v>
      </c>
      <c r="P6376" s="723">
        <v>9600</v>
      </c>
      <c r="Q6376" s="669"/>
    </row>
    <row r="6377" spans="1:17" s="770" customFormat="1" ht="24">
      <c r="A6377" s="733" t="s">
        <v>18654</v>
      </c>
      <c r="B6377" s="693" t="s">
        <v>7484</v>
      </c>
      <c r="C6377" s="667" t="s">
        <v>73</v>
      </c>
      <c r="D6377" s="670" t="s">
        <v>13535</v>
      </c>
      <c r="E6377" s="425">
        <v>2000</v>
      </c>
      <c r="F6377" s="672" t="s">
        <v>13917</v>
      </c>
      <c r="G6377" s="670" t="s">
        <v>13918</v>
      </c>
      <c r="H6377" s="758" t="s">
        <v>1688</v>
      </c>
      <c r="I6377" s="671" t="s">
        <v>771</v>
      </c>
      <c r="J6377" s="890" t="s">
        <v>6567</v>
      </c>
      <c r="K6377" s="894" t="s">
        <v>389</v>
      </c>
      <c r="L6377" s="763">
        <v>0</v>
      </c>
      <c r="M6377" s="893">
        <v>0</v>
      </c>
      <c r="N6377" s="891" t="s">
        <v>13919</v>
      </c>
      <c r="O6377" s="763">
        <v>4</v>
      </c>
      <c r="P6377" s="723">
        <v>8933.33</v>
      </c>
      <c r="Q6377" s="669"/>
    </row>
    <row r="6378" spans="1:17" s="770" customFormat="1" ht="28.5" customHeight="1">
      <c r="A6378" s="733" t="s">
        <v>18654</v>
      </c>
      <c r="B6378" s="693" t="s">
        <v>7484</v>
      </c>
      <c r="C6378" s="667" t="s">
        <v>73</v>
      </c>
      <c r="D6378" s="670" t="s">
        <v>8756</v>
      </c>
      <c r="E6378" s="425">
        <v>2000</v>
      </c>
      <c r="F6378" s="668" t="s">
        <v>13920</v>
      </c>
      <c r="G6378" s="671" t="s">
        <v>13921</v>
      </c>
      <c r="H6378" s="670" t="s">
        <v>1688</v>
      </c>
      <c r="I6378" s="670" t="s">
        <v>7524</v>
      </c>
      <c r="J6378" s="890" t="s">
        <v>802</v>
      </c>
      <c r="K6378" s="894" t="s">
        <v>13922</v>
      </c>
      <c r="L6378" s="763">
        <v>3</v>
      </c>
      <c r="M6378" s="893">
        <v>6672.23</v>
      </c>
      <c r="N6378" s="891" t="s">
        <v>389</v>
      </c>
      <c r="O6378" s="763">
        <v>0</v>
      </c>
      <c r="P6378" s="723">
        <v>0</v>
      </c>
      <c r="Q6378" s="669"/>
    </row>
    <row r="6379" spans="1:17" s="770" customFormat="1" ht="28.5" customHeight="1">
      <c r="A6379" s="733" t="s">
        <v>18654</v>
      </c>
      <c r="B6379" s="693" t="s">
        <v>7484</v>
      </c>
      <c r="C6379" s="667" t="s">
        <v>73</v>
      </c>
      <c r="D6379" s="693" t="s">
        <v>11966</v>
      </c>
      <c r="E6379" s="425">
        <v>5500</v>
      </c>
      <c r="F6379" s="672" t="s">
        <v>13923</v>
      </c>
      <c r="G6379" s="671" t="s">
        <v>13924</v>
      </c>
      <c r="H6379" s="671" t="s">
        <v>1688</v>
      </c>
      <c r="I6379" s="671" t="s">
        <v>771</v>
      </c>
      <c r="J6379" s="890" t="s">
        <v>6567</v>
      </c>
      <c r="K6379" s="894" t="s">
        <v>13925</v>
      </c>
      <c r="L6379" s="763">
        <v>12</v>
      </c>
      <c r="M6379" s="893">
        <v>55994.33</v>
      </c>
      <c r="N6379" s="891" t="s">
        <v>13925</v>
      </c>
      <c r="O6379" s="763">
        <v>6</v>
      </c>
      <c r="P6379" s="723">
        <v>33000</v>
      </c>
      <c r="Q6379" s="669"/>
    </row>
    <row r="6380" spans="1:17" s="770" customFormat="1" ht="28.5" customHeight="1">
      <c r="A6380" s="733" t="s">
        <v>18654</v>
      </c>
      <c r="B6380" s="693" t="s">
        <v>7484</v>
      </c>
      <c r="C6380" s="667" t="s">
        <v>73</v>
      </c>
      <c r="D6380" s="693" t="s">
        <v>13926</v>
      </c>
      <c r="E6380" s="425">
        <v>5500</v>
      </c>
      <c r="F6380" s="672" t="s">
        <v>13927</v>
      </c>
      <c r="G6380" s="671" t="s">
        <v>13928</v>
      </c>
      <c r="H6380" s="671" t="s">
        <v>7123</v>
      </c>
      <c r="I6380" s="671" t="s">
        <v>11885</v>
      </c>
      <c r="J6380" s="890" t="s">
        <v>802</v>
      </c>
      <c r="K6380" s="894" t="s">
        <v>13929</v>
      </c>
      <c r="L6380" s="763">
        <v>12</v>
      </c>
      <c r="M6380" s="893">
        <v>66000</v>
      </c>
      <c r="N6380" s="891" t="s">
        <v>13929</v>
      </c>
      <c r="O6380" s="763">
        <v>6</v>
      </c>
      <c r="P6380" s="723">
        <v>33000</v>
      </c>
      <c r="Q6380" s="669"/>
    </row>
    <row r="6381" spans="1:17" s="770" customFormat="1" ht="28.5" customHeight="1">
      <c r="A6381" s="733" t="s">
        <v>18654</v>
      </c>
      <c r="B6381" s="693" t="s">
        <v>7484</v>
      </c>
      <c r="C6381" s="667" t="s">
        <v>73</v>
      </c>
      <c r="D6381" s="693" t="s">
        <v>11954</v>
      </c>
      <c r="E6381" s="425">
        <v>3000</v>
      </c>
      <c r="F6381" s="672" t="s">
        <v>13930</v>
      </c>
      <c r="G6381" s="671" t="s">
        <v>13931</v>
      </c>
      <c r="H6381" s="671" t="s">
        <v>1688</v>
      </c>
      <c r="I6381" s="671" t="s">
        <v>771</v>
      </c>
      <c r="J6381" s="890" t="s">
        <v>6567</v>
      </c>
      <c r="K6381" s="894" t="s">
        <v>13932</v>
      </c>
      <c r="L6381" s="763">
        <v>12</v>
      </c>
      <c r="M6381" s="893">
        <v>36000</v>
      </c>
      <c r="N6381" s="891" t="s">
        <v>13932</v>
      </c>
      <c r="O6381" s="763">
        <v>6</v>
      </c>
      <c r="P6381" s="723">
        <v>18000</v>
      </c>
      <c r="Q6381" s="669"/>
    </row>
    <row r="6382" spans="1:17" s="770" customFormat="1" ht="28.5" customHeight="1">
      <c r="A6382" s="733" t="s">
        <v>18654</v>
      </c>
      <c r="B6382" s="693" t="s">
        <v>7484</v>
      </c>
      <c r="C6382" s="667" t="s">
        <v>73</v>
      </c>
      <c r="D6382" s="693" t="s">
        <v>12066</v>
      </c>
      <c r="E6382" s="425">
        <v>13000</v>
      </c>
      <c r="F6382" s="672" t="s">
        <v>13933</v>
      </c>
      <c r="G6382" s="671" t="s">
        <v>13934</v>
      </c>
      <c r="H6382" s="671" t="s">
        <v>1688</v>
      </c>
      <c r="I6382" s="671" t="s">
        <v>771</v>
      </c>
      <c r="J6382" s="890" t="s">
        <v>6567</v>
      </c>
      <c r="K6382" s="894" t="s">
        <v>13935</v>
      </c>
      <c r="L6382" s="763">
        <v>12</v>
      </c>
      <c r="M6382" s="893">
        <v>155874.75</v>
      </c>
      <c r="N6382" s="891" t="s">
        <v>13935</v>
      </c>
      <c r="O6382" s="763">
        <v>6</v>
      </c>
      <c r="P6382" s="723">
        <v>78000</v>
      </c>
      <c r="Q6382" s="669"/>
    </row>
    <row r="6383" spans="1:17" s="770" customFormat="1" ht="28.5" customHeight="1">
      <c r="A6383" s="733" t="s">
        <v>18654</v>
      </c>
      <c r="B6383" s="693" t="s">
        <v>7484</v>
      </c>
      <c r="C6383" s="667" t="s">
        <v>73</v>
      </c>
      <c r="D6383" s="693" t="s">
        <v>13936</v>
      </c>
      <c r="E6383" s="425">
        <v>3500</v>
      </c>
      <c r="F6383" s="672" t="s">
        <v>13937</v>
      </c>
      <c r="G6383" s="671" t="s">
        <v>13938</v>
      </c>
      <c r="H6383" s="671" t="s">
        <v>1119</v>
      </c>
      <c r="I6383" s="671" t="s">
        <v>11946</v>
      </c>
      <c r="J6383" s="890" t="s">
        <v>11900</v>
      </c>
      <c r="K6383" s="894" t="s">
        <v>10229</v>
      </c>
      <c r="L6383" s="763">
        <v>12</v>
      </c>
      <c r="M6383" s="893">
        <v>42000</v>
      </c>
      <c r="N6383" s="891" t="s">
        <v>10229</v>
      </c>
      <c r="O6383" s="763">
        <v>6</v>
      </c>
      <c r="P6383" s="723">
        <v>21000</v>
      </c>
      <c r="Q6383" s="669"/>
    </row>
    <row r="6384" spans="1:17" s="770" customFormat="1" ht="28.5" customHeight="1">
      <c r="A6384" s="733" t="s">
        <v>18654</v>
      </c>
      <c r="B6384" s="693" t="s">
        <v>7484</v>
      </c>
      <c r="C6384" s="667" t="s">
        <v>73</v>
      </c>
      <c r="D6384" s="693" t="s">
        <v>13939</v>
      </c>
      <c r="E6384" s="425">
        <v>2500</v>
      </c>
      <c r="F6384" s="672" t="s">
        <v>13940</v>
      </c>
      <c r="G6384" s="671" t="s">
        <v>13941</v>
      </c>
      <c r="H6384" s="671" t="s">
        <v>1013</v>
      </c>
      <c r="I6384" s="671" t="s">
        <v>11885</v>
      </c>
      <c r="J6384" s="890" t="s">
        <v>802</v>
      </c>
      <c r="K6384" s="894" t="s">
        <v>13942</v>
      </c>
      <c r="L6384" s="763">
        <v>3</v>
      </c>
      <c r="M6384" s="893">
        <v>36251.67</v>
      </c>
      <c r="N6384" s="891" t="s">
        <v>389</v>
      </c>
      <c r="O6384" s="763">
        <v>0</v>
      </c>
      <c r="P6384" s="723">
        <v>0</v>
      </c>
      <c r="Q6384" s="669"/>
    </row>
    <row r="6385" spans="1:17" s="770" customFormat="1" ht="28.5" customHeight="1">
      <c r="A6385" s="733" t="s">
        <v>18654</v>
      </c>
      <c r="B6385" s="693" t="s">
        <v>7484</v>
      </c>
      <c r="C6385" s="667" t="s">
        <v>73</v>
      </c>
      <c r="D6385" s="693" t="s">
        <v>13939</v>
      </c>
      <c r="E6385" s="425">
        <v>3000</v>
      </c>
      <c r="F6385" s="672" t="s">
        <v>13940</v>
      </c>
      <c r="G6385" s="671" t="s">
        <v>13941</v>
      </c>
      <c r="H6385" s="671" t="s">
        <v>1013</v>
      </c>
      <c r="I6385" s="671" t="s">
        <v>11885</v>
      </c>
      <c r="J6385" s="890" t="s">
        <v>802</v>
      </c>
      <c r="K6385" s="859">
        <v>0</v>
      </c>
      <c r="L6385" s="763">
        <v>0</v>
      </c>
      <c r="M6385" s="893">
        <v>0</v>
      </c>
      <c r="N6385" s="891" t="s">
        <v>13943</v>
      </c>
      <c r="O6385" s="763">
        <v>6</v>
      </c>
      <c r="P6385" s="723">
        <v>18000</v>
      </c>
      <c r="Q6385" s="669"/>
    </row>
    <row r="6386" spans="1:17" s="770" customFormat="1" ht="28.5" customHeight="1">
      <c r="A6386" s="733" t="s">
        <v>18654</v>
      </c>
      <c r="B6386" s="693" t="s">
        <v>7484</v>
      </c>
      <c r="C6386" s="667" t="s">
        <v>73</v>
      </c>
      <c r="D6386" s="693" t="s">
        <v>11954</v>
      </c>
      <c r="E6386" s="425">
        <v>2500</v>
      </c>
      <c r="F6386" s="672" t="s">
        <v>13944</v>
      </c>
      <c r="G6386" s="671" t="s">
        <v>13945</v>
      </c>
      <c r="H6386" s="671" t="s">
        <v>1688</v>
      </c>
      <c r="I6386" s="671" t="s">
        <v>12049</v>
      </c>
      <c r="J6386" s="890" t="s">
        <v>6567</v>
      </c>
      <c r="K6386" s="894" t="s">
        <v>13946</v>
      </c>
      <c r="L6386" s="763">
        <v>12</v>
      </c>
      <c r="M6386" s="893">
        <v>28900</v>
      </c>
      <c r="N6386" s="891" t="s">
        <v>389</v>
      </c>
      <c r="O6386" s="763">
        <v>0</v>
      </c>
      <c r="P6386" s="723">
        <v>0</v>
      </c>
      <c r="Q6386" s="669"/>
    </row>
    <row r="6387" spans="1:17" s="770" customFormat="1" ht="28.5" customHeight="1">
      <c r="A6387" s="733" t="s">
        <v>18654</v>
      </c>
      <c r="B6387" s="693" t="s">
        <v>7484</v>
      </c>
      <c r="C6387" s="667" t="s">
        <v>73</v>
      </c>
      <c r="D6387" s="693" t="s">
        <v>13947</v>
      </c>
      <c r="E6387" s="425">
        <v>13500</v>
      </c>
      <c r="F6387" s="672" t="s">
        <v>13948</v>
      </c>
      <c r="G6387" s="671" t="s">
        <v>13949</v>
      </c>
      <c r="H6387" s="671" t="s">
        <v>1688</v>
      </c>
      <c r="I6387" s="671" t="s">
        <v>12049</v>
      </c>
      <c r="J6387" s="890" t="s">
        <v>6567</v>
      </c>
      <c r="K6387" s="894" t="s">
        <v>13950</v>
      </c>
      <c r="L6387" s="763">
        <v>12</v>
      </c>
      <c r="M6387" s="893">
        <v>162000</v>
      </c>
      <c r="N6387" s="891" t="s">
        <v>13950</v>
      </c>
      <c r="O6387" s="763">
        <v>6</v>
      </c>
      <c r="P6387" s="723">
        <v>81000</v>
      </c>
      <c r="Q6387" s="669"/>
    </row>
    <row r="6388" spans="1:17" s="770" customFormat="1" ht="28.5" customHeight="1">
      <c r="A6388" s="733" t="s">
        <v>18654</v>
      </c>
      <c r="B6388" s="693" t="s">
        <v>7484</v>
      </c>
      <c r="C6388" s="667" t="s">
        <v>73</v>
      </c>
      <c r="D6388" s="693" t="s">
        <v>12383</v>
      </c>
      <c r="E6388" s="425">
        <v>2500</v>
      </c>
      <c r="F6388" s="672" t="s">
        <v>13951</v>
      </c>
      <c r="G6388" s="671" t="s">
        <v>13952</v>
      </c>
      <c r="H6388" s="671" t="s">
        <v>1119</v>
      </c>
      <c r="I6388" s="671" t="s">
        <v>11946</v>
      </c>
      <c r="J6388" s="890" t="s">
        <v>11900</v>
      </c>
      <c r="K6388" s="894" t="s">
        <v>10581</v>
      </c>
      <c r="L6388" s="763">
        <v>12</v>
      </c>
      <c r="M6388" s="893">
        <v>25333.33</v>
      </c>
      <c r="N6388" s="891" t="s">
        <v>10581</v>
      </c>
      <c r="O6388" s="763">
        <v>6</v>
      </c>
      <c r="P6388" s="723">
        <v>15083.33</v>
      </c>
      <c r="Q6388" s="669"/>
    </row>
    <row r="6389" spans="1:17" s="770" customFormat="1" ht="36">
      <c r="A6389" s="733" t="s">
        <v>18654</v>
      </c>
      <c r="B6389" s="693" t="s">
        <v>7484</v>
      </c>
      <c r="C6389" s="667" t="s">
        <v>73</v>
      </c>
      <c r="D6389" s="693" t="s">
        <v>13953</v>
      </c>
      <c r="E6389" s="425">
        <v>3000</v>
      </c>
      <c r="F6389" s="672" t="s">
        <v>13954</v>
      </c>
      <c r="G6389" s="671" t="s">
        <v>13955</v>
      </c>
      <c r="H6389" s="671" t="s">
        <v>824</v>
      </c>
      <c r="I6389" s="671" t="s">
        <v>11946</v>
      </c>
      <c r="J6389" s="890" t="s">
        <v>11900</v>
      </c>
      <c r="K6389" s="894" t="s">
        <v>13956</v>
      </c>
      <c r="L6389" s="763">
        <v>9</v>
      </c>
      <c r="M6389" s="893">
        <v>29706.67</v>
      </c>
      <c r="N6389" s="891" t="s">
        <v>389</v>
      </c>
      <c r="O6389" s="763">
        <v>0</v>
      </c>
      <c r="P6389" s="723">
        <v>0</v>
      </c>
      <c r="Q6389" s="669"/>
    </row>
    <row r="6390" spans="1:17" s="770" customFormat="1" ht="36">
      <c r="A6390" s="733" t="s">
        <v>18654</v>
      </c>
      <c r="B6390" s="693" t="s">
        <v>7484</v>
      </c>
      <c r="C6390" s="667" t="s">
        <v>73</v>
      </c>
      <c r="D6390" s="693" t="s">
        <v>13957</v>
      </c>
      <c r="E6390" s="425">
        <v>2500</v>
      </c>
      <c r="F6390" s="672" t="s">
        <v>13958</v>
      </c>
      <c r="G6390" s="671" t="s">
        <v>13959</v>
      </c>
      <c r="H6390" s="671" t="s">
        <v>1688</v>
      </c>
      <c r="I6390" s="671" t="s">
        <v>10737</v>
      </c>
      <c r="J6390" s="890" t="s">
        <v>11885</v>
      </c>
      <c r="K6390" s="894" t="s">
        <v>13960</v>
      </c>
      <c r="L6390" s="763">
        <v>3</v>
      </c>
      <c r="M6390" s="893">
        <v>7583.33</v>
      </c>
      <c r="N6390" s="891" t="s">
        <v>13960</v>
      </c>
      <c r="O6390" s="763">
        <v>6</v>
      </c>
      <c r="P6390" s="723">
        <v>15000</v>
      </c>
      <c r="Q6390" s="669"/>
    </row>
    <row r="6391" spans="1:17" s="770" customFormat="1" ht="33.75" customHeight="1">
      <c r="A6391" s="733" t="s">
        <v>18654</v>
      </c>
      <c r="B6391" s="693" t="s">
        <v>7484</v>
      </c>
      <c r="C6391" s="667" t="s">
        <v>73</v>
      </c>
      <c r="D6391" s="693" t="s">
        <v>11954</v>
      </c>
      <c r="E6391" s="425">
        <v>3000</v>
      </c>
      <c r="F6391" s="672" t="s">
        <v>13961</v>
      </c>
      <c r="G6391" s="671" t="s">
        <v>13962</v>
      </c>
      <c r="H6391" s="671" t="s">
        <v>1688</v>
      </c>
      <c r="I6391" s="671" t="s">
        <v>771</v>
      </c>
      <c r="J6391" s="890" t="s">
        <v>6567</v>
      </c>
      <c r="K6391" s="894" t="s">
        <v>13963</v>
      </c>
      <c r="L6391" s="763">
        <v>12</v>
      </c>
      <c r="M6391" s="893">
        <v>36000</v>
      </c>
      <c r="N6391" s="891" t="s">
        <v>13963</v>
      </c>
      <c r="O6391" s="763">
        <v>6</v>
      </c>
      <c r="P6391" s="723">
        <v>18000</v>
      </c>
      <c r="Q6391" s="669"/>
    </row>
    <row r="6392" spans="1:17" s="770" customFormat="1" ht="33.75" customHeight="1">
      <c r="A6392" s="733" t="s">
        <v>18654</v>
      </c>
      <c r="B6392" s="693" t="s">
        <v>7484</v>
      </c>
      <c r="C6392" s="667" t="s">
        <v>73</v>
      </c>
      <c r="D6392" s="670" t="s">
        <v>8756</v>
      </c>
      <c r="E6392" s="425">
        <v>2500</v>
      </c>
      <c r="F6392" s="668" t="s">
        <v>13964</v>
      </c>
      <c r="G6392" s="671" t="s">
        <v>13965</v>
      </c>
      <c r="H6392" s="670" t="s">
        <v>1688</v>
      </c>
      <c r="I6392" s="670" t="s">
        <v>771</v>
      </c>
      <c r="J6392" s="890" t="s">
        <v>6567</v>
      </c>
      <c r="K6392" s="894" t="s">
        <v>13966</v>
      </c>
      <c r="L6392" s="763">
        <v>12</v>
      </c>
      <c r="M6392" s="893">
        <v>15000</v>
      </c>
      <c r="N6392" s="891" t="s">
        <v>389</v>
      </c>
      <c r="O6392" s="763">
        <v>0</v>
      </c>
      <c r="P6392" s="723">
        <v>0</v>
      </c>
      <c r="Q6392" s="669"/>
    </row>
    <row r="6393" spans="1:17" s="770" customFormat="1" ht="33.75" customHeight="1">
      <c r="A6393" s="733" t="s">
        <v>18654</v>
      </c>
      <c r="B6393" s="693" t="s">
        <v>7484</v>
      </c>
      <c r="C6393" s="667" t="s">
        <v>73</v>
      </c>
      <c r="D6393" s="670" t="s">
        <v>12586</v>
      </c>
      <c r="E6393" s="425">
        <v>2500</v>
      </c>
      <c r="F6393" s="672" t="s">
        <v>13967</v>
      </c>
      <c r="G6393" s="670" t="s">
        <v>13968</v>
      </c>
      <c r="H6393" s="758" t="s">
        <v>1688</v>
      </c>
      <c r="I6393" s="671" t="s">
        <v>771</v>
      </c>
      <c r="J6393" s="890" t="s">
        <v>6567</v>
      </c>
      <c r="K6393" s="894" t="s">
        <v>389</v>
      </c>
      <c r="L6393" s="763">
        <v>0</v>
      </c>
      <c r="M6393" s="893">
        <v>0</v>
      </c>
      <c r="N6393" s="891" t="s">
        <v>13969</v>
      </c>
      <c r="O6393" s="763">
        <v>5</v>
      </c>
      <c r="P6393" s="723">
        <v>13916.67</v>
      </c>
      <c r="Q6393" s="669"/>
    </row>
    <row r="6394" spans="1:17" s="770" customFormat="1" ht="60">
      <c r="A6394" s="733" t="s">
        <v>18654</v>
      </c>
      <c r="B6394" s="693" t="s">
        <v>7484</v>
      </c>
      <c r="C6394" s="667" t="s">
        <v>73</v>
      </c>
      <c r="D6394" s="693" t="s">
        <v>13970</v>
      </c>
      <c r="E6394" s="425">
        <v>2400</v>
      </c>
      <c r="F6394" s="672" t="s">
        <v>13971</v>
      </c>
      <c r="G6394" s="671" t="s">
        <v>13972</v>
      </c>
      <c r="H6394" s="671" t="s">
        <v>1678</v>
      </c>
      <c r="I6394" s="671" t="s">
        <v>11890</v>
      </c>
      <c r="J6394" s="890" t="s">
        <v>4118</v>
      </c>
      <c r="K6394" s="894" t="s">
        <v>13973</v>
      </c>
      <c r="L6394" s="763">
        <v>12</v>
      </c>
      <c r="M6394" s="893">
        <v>28800</v>
      </c>
      <c r="N6394" s="891" t="s">
        <v>13973</v>
      </c>
      <c r="O6394" s="763">
        <v>6</v>
      </c>
      <c r="P6394" s="723">
        <v>14400</v>
      </c>
      <c r="Q6394" s="669"/>
    </row>
    <row r="6395" spans="1:17" s="770" customFormat="1" ht="24">
      <c r="A6395" s="733" t="s">
        <v>18654</v>
      </c>
      <c r="B6395" s="693" t="s">
        <v>7484</v>
      </c>
      <c r="C6395" s="667" t="s">
        <v>73</v>
      </c>
      <c r="D6395" s="693" t="s">
        <v>11930</v>
      </c>
      <c r="E6395" s="425">
        <v>1700</v>
      </c>
      <c r="F6395" s="672" t="s">
        <v>13974</v>
      </c>
      <c r="G6395" s="671" t="s">
        <v>13975</v>
      </c>
      <c r="H6395" s="671" t="s">
        <v>11899</v>
      </c>
      <c r="I6395" s="671" t="s">
        <v>3683</v>
      </c>
      <c r="J6395" s="890" t="s">
        <v>11900</v>
      </c>
      <c r="K6395" s="894" t="s">
        <v>13976</v>
      </c>
      <c r="L6395" s="763">
        <v>12</v>
      </c>
      <c r="M6395" s="893">
        <v>20400</v>
      </c>
      <c r="N6395" s="891" t="s">
        <v>13976</v>
      </c>
      <c r="O6395" s="763">
        <v>6</v>
      </c>
      <c r="P6395" s="723">
        <v>10200</v>
      </c>
      <c r="Q6395" s="669"/>
    </row>
    <row r="6396" spans="1:17" s="770" customFormat="1" ht="60">
      <c r="A6396" s="733" t="s">
        <v>18654</v>
      </c>
      <c r="B6396" s="693" t="s">
        <v>7484</v>
      </c>
      <c r="C6396" s="667" t="s">
        <v>73</v>
      </c>
      <c r="D6396" s="693" t="s">
        <v>13977</v>
      </c>
      <c r="E6396" s="425">
        <v>2400</v>
      </c>
      <c r="F6396" s="672" t="s">
        <v>13978</v>
      </c>
      <c r="G6396" s="671" t="s">
        <v>13979</v>
      </c>
      <c r="H6396" s="671" t="s">
        <v>3913</v>
      </c>
      <c r="I6396" s="671" t="s">
        <v>11890</v>
      </c>
      <c r="J6396" s="890" t="s">
        <v>4118</v>
      </c>
      <c r="K6396" s="894" t="s">
        <v>13980</v>
      </c>
      <c r="L6396" s="763">
        <v>12</v>
      </c>
      <c r="M6396" s="893">
        <v>28880</v>
      </c>
      <c r="N6396" s="891" t="s">
        <v>13980</v>
      </c>
      <c r="O6396" s="763">
        <v>6</v>
      </c>
      <c r="P6396" s="723">
        <v>14400</v>
      </c>
      <c r="Q6396" s="669"/>
    </row>
    <row r="6397" spans="1:17" s="770" customFormat="1" ht="24">
      <c r="A6397" s="733" t="s">
        <v>18654</v>
      </c>
      <c r="B6397" s="693" t="s">
        <v>7484</v>
      </c>
      <c r="C6397" s="667" t="s">
        <v>73</v>
      </c>
      <c r="D6397" s="693" t="s">
        <v>13981</v>
      </c>
      <c r="E6397" s="425">
        <v>9000</v>
      </c>
      <c r="F6397" s="672" t="s">
        <v>13982</v>
      </c>
      <c r="G6397" s="671" t="s">
        <v>13983</v>
      </c>
      <c r="H6397" s="671" t="s">
        <v>1119</v>
      </c>
      <c r="I6397" s="671" t="s">
        <v>11946</v>
      </c>
      <c r="J6397" s="890" t="s">
        <v>11900</v>
      </c>
      <c r="K6397" s="894" t="s">
        <v>13984</v>
      </c>
      <c r="L6397" s="763">
        <v>12</v>
      </c>
      <c r="M6397" s="893">
        <v>108000</v>
      </c>
      <c r="N6397" s="891" t="s">
        <v>13984</v>
      </c>
      <c r="O6397" s="763">
        <v>6</v>
      </c>
      <c r="P6397" s="723">
        <v>54000</v>
      </c>
      <c r="Q6397" s="669"/>
    </row>
    <row r="6398" spans="1:17" s="770" customFormat="1" ht="32.25" customHeight="1">
      <c r="A6398" s="733" t="s">
        <v>18654</v>
      </c>
      <c r="B6398" s="693" t="s">
        <v>7484</v>
      </c>
      <c r="C6398" s="667" t="s">
        <v>73</v>
      </c>
      <c r="D6398" s="670" t="s">
        <v>13985</v>
      </c>
      <c r="E6398" s="425">
        <v>3000</v>
      </c>
      <c r="F6398" s="668" t="s">
        <v>13986</v>
      </c>
      <c r="G6398" s="671" t="s">
        <v>13987</v>
      </c>
      <c r="H6398" s="671" t="s">
        <v>793</v>
      </c>
      <c r="I6398" s="671" t="s">
        <v>7524</v>
      </c>
      <c r="J6398" s="890" t="s">
        <v>802</v>
      </c>
      <c r="K6398" s="894" t="s">
        <v>13988</v>
      </c>
      <c r="L6398" s="763">
        <v>5</v>
      </c>
      <c r="M6398" s="893">
        <v>15267.6</v>
      </c>
      <c r="N6398" s="891" t="s">
        <v>389</v>
      </c>
      <c r="O6398" s="763">
        <v>0</v>
      </c>
      <c r="P6398" s="723">
        <v>0</v>
      </c>
      <c r="Q6398" s="669"/>
    </row>
    <row r="6399" spans="1:17" s="770" customFormat="1" ht="32.25" customHeight="1">
      <c r="A6399" s="733" t="s">
        <v>18654</v>
      </c>
      <c r="B6399" s="693" t="s">
        <v>7484</v>
      </c>
      <c r="C6399" s="667" t="s">
        <v>73</v>
      </c>
      <c r="D6399" s="693" t="s">
        <v>4111</v>
      </c>
      <c r="E6399" s="425">
        <v>1900</v>
      </c>
      <c r="F6399" s="672">
        <v>72168879</v>
      </c>
      <c r="G6399" s="757" t="s">
        <v>13989</v>
      </c>
      <c r="H6399" s="671" t="s">
        <v>13990</v>
      </c>
      <c r="I6399" s="671" t="s">
        <v>11885</v>
      </c>
      <c r="J6399" s="890" t="s">
        <v>802</v>
      </c>
      <c r="K6399" s="894">
        <v>0</v>
      </c>
      <c r="L6399" s="763">
        <v>0</v>
      </c>
      <c r="M6399" s="893">
        <v>0</v>
      </c>
      <c r="N6399" s="891" t="s">
        <v>13991</v>
      </c>
      <c r="O6399" s="763">
        <v>5</v>
      </c>
      <c r="P6399" s="723">
        <v>10006.66</v>
      </c>
      <c r="Q6399" s="669"/>
    </row>
    <row r="6400" spans="1:17" s="770" customFormat="1" ht="32.25" customHeight="1">
      <c r="A6400" s="733" t="s">
        <v>18654</v>
      </c>
      <c r="B6400" s="693" t="s">
        <v>7484</v>
      </c>
      <c r="C6400" s="667" t="s">
        <v>73</v>
      </c>
      <c r="D6400" s="693" t="s">
        <v>13992</v>
      </c>
      <c r="E6400" s="425">
        <v>5000</v>
      </c>
      <c r="F6400" s="672" t="s">
        <v>13993</v>
      </c>
      <c r="G6400" s="671" t="s">
        <v>13994</v>
      </c>
      <c r="H6400" s="671" t="s">
        <v>956</v>
      </c>
      <c r="I6400" s="671" t="s">
        <v>11946</v>
      </c>
      <c r="J6400" s="890" t="s">
        <v>11900</v>
      </c>
      <c r="K6400" s="894" t="s">
        <v>13995</v>
      </c>
      <c r="L6400" s="763">
        <v>12</v>
      </c>
      <c r="M6400" s="893">
        <v>60000</v>
      </c>
      <c r="N6400" s="891" t="s">
        <v>13995</v>
      </c>
      <c r="O6400" s="763">
        <v>6</v>
      </c>
      <c r="P6400" s="723">
        <v>30000</v>
      </c>
      <c r="Q6400" s="669"/>
    </row>
    <row r="6401" spans="1:17" s="770" customFormat="1" ht="32.25" customHeight="1">
      <c r="A6401" s="733" t="s">
        <v>18654</v>
      </c>
      <c r="B6401" s="693" t="s">
        <v>7484</v>
      </c>
      <c r="C6401" s="667" t="s">
        <v>73</v>
      </c>
      <c r="D6401" s="693" t="s">
        <v>13996</v>
      </c>
      <c r="E6401" s="425">
        <v>11750</v>
      </c>
      <c r="F6401" s="672" t="s">
        <v>13997</v>
      </c>
      <c r="G6401" s="671" t="s">
        <v>13998</v>
      </c>
      <c r="H6401" s="671" t="s">
        <v>1688</v>
      </c>
      <c r="I6401" s="671" t="s">
        <v>771</v>
      </c>
      <c r="J6401" s="890" t="s">
        <v>6567</v>
      </c>
      <c r="K6401" s="894" t="s">
        <v>13999</v>
      </c>
      <c r="L6401" s="763">
        <v>12</v>
      </c>
      <c r="M6401" s="893">
        <v>141000</v>
      </c>
      <c r="N6401" s="891" t="s">
        <v>13999</v>
      </c>
      <c r="O6401" s="763">
        <v>6</v>
      </c>
      <c r="P6401" s="723">
        <v>70500</v>
      </c>
      <c r="Q6401" s="669"/>
    </row>
    <row r="6402" spans="1:17" s="770" customFormat="1" ht="32.25" customHeight="1">
      <c r="A6402" s="733" t="s">
        <v>18654</v>
      </c>
      <c r="B6402" s="693" t="s">
        <v>7484</v>
      </c>
      <c r="C6402" s="667" t="s">
        <v>73</v>
      </c>
      <c r="D6402" s="693" t="s">
        <v>13288</v>
      </c>
      <c r="E6402" s="425">
        <v>2500</v>
      </c>
      <c r="F6402" s="672" t="s">
        <v>14000</v>
      </c>
      <c r="G6402" s="671" t="s">
        <v>14001</v>
      </c>
      <c r="H6402" s="671" t="s">
        <v>1688</v>
      </c>
      <c r="I6402" s="671" t="s">
        <v>11885</v>
      </c>
      <c r="J6402" s="890" t="s">
        <v>802</v>
      </c>
      <c r="K6402" s="894" t="s">
        <v>14002</v>
      </c>
      <c r="L6402" s="763">
        <v>12</v>
      </c>
      <c r="M6402" s="893">
        <v>18833.330000000002</v>
      </c>
      <c r="N6402" s="891" t="s">
        <v>14002</v>
      </c>
      <c r="O6402" s="763">
        <v>6</v>
      </c>
      <c r="P6402" s="723">
        <v>15000</v>
      </c>
      <c r="Q6402" s="669"/>
    </row>
    <row r="6403" spans="1:17" s="770" customFormat="1" ht="32.25" customHeight="1">
      <c r="A6403" s="733" t="s">
        <v>18654</v>
      </c>
      <c r="B6403" s="693" t="s">
        <v>7484</v>
      </c>
      <c r="C6403" s="667" t="s">
        <v>73</v>
      </c>
      <c r="D6403" s="693" t="s">
        <v>11954</v>
      </c>
      <c r="E6403" s="425">
        <v>4000</v>
      </c>
      <c r="F6403" s="672" t="s">
        <v>14003</v>
      </c>
      <c r="G6403" s="671" t="s">
        <v>14004</v>
      </c>
      <c r="H6403" s="671" t="s">
        <v>1688</v>
      </c>
      <c r="I6403" s="671" t="s">
        <v>11885</v>
      </c>
      <c r="J6403" s="890" t="s">
        <v>802</v>
      </c>
      <c r="K6403" s="894" t="s">
        <v>14005</v>
      </c>
      <c r="L6403" s="763">
        <v>12</v>
      </c>
      <c r="M6403" s="893">
        <v>23395.83</v>
      </c>
      <c r="N6403" s="891" t="s">
        <v>14005</v>
      </c>
      <c r="O6403" s="763">
        <v>6</v>
      </c>
      <c r="P6403" s="723">
        <v>18000</v>
      </c>
      <c r="Q6403" s="669"/>
    </row>
    <row r="6404" spans="1:17" s="770" customFormat="1" ht="32.25" customHeight="1">
      <c r="A6404" s="733" t="s">
        <v>18654</v>
      </c>
      <c r="B6404" s="693" t="s">
        <v>7484</v>
      </c>
      <c r="C6404" s="667" t="s">
        <v>73</v>
      </c>
      <c r="D6404" s="693" t="s">
        <v>13160</v>
      </c>
      <c r="E6404" s="425">
        <v>3000</v>
      </c>
      <c r="F6404" s="672" t="s">
        <v>14006</v>
      </c>
      <c r="G6404" s="671" t="s">
        <v>14007</v>
      </c>
      <c r="H6404" s="671" t="s">
        <v>1688</v>
      </c>
      <c r="I6404" s="671" t="s">
        <v>771</v>
      </c>
      <c r="J6404" s="890" t="s">
        <v>6567</v>
      </c>
      <c r="K6404" s="894" t="s">
        <v>14008</v>
      </c>
      <c r="L6404" s="763">
        <v>12</v>
      </c>
      <c r="M6404" s="893">
        <v>34869.85</v>
      </c>
      <c r="N6404" s="891" t="s">
        <v>14008</v>
      </c>
      <c r="O6404" s="763">
        <v>6</v>
      </c>
      <c r="P6404" s="723">
        <v>18000</v>
      </c>
      <c r="Q6404" s="669"/>
    </row>
    <row r="6405" spans="1:17" s="770" customFormat="1" ht="32.25" customHeight="1">
      <c r="A6405" s="733" t="s">
        <v>18654</v>
      </c>
      <c r="B6405" s="693" t="s">
        <v>7484</v>
      </c>
      <c r="C6405" s="667" t="s">
        <v>73</v>
      </c>
      <c r="D6405" s="693" t="s">
        <v>12259</v>
      </c>
      <c r="E6405" s="425">
        <v>5000</v>
      </c>
      <c r="F6405" s="672" t="s">
        <v>14009</v>
      </c>
      <c r="G6405" s="671" t="s">
        <v>14010</v>
      </c>
      <c r="H6405" s="671" t="s">
        <v>1688</v>
      </c>
      <c r="I6405" s="671" t="s">
        <v>7491</v>
      </c>
      <c r="J6405" s="890" t="s">
        <v>4118</v>
      </c>
      <c r="K6405" s="894" t="s">
        <v>9442</v>
      </c>
      <c r="L6405" s="763">
        <v>12</v>
      </c>
      <c r="M6405" s="893">
        <v>57693.91</v>
      </c>
      <c r="N6405" s="891" t="s">
        <v>9442</v>
      </c>
      <c r="O6405" s="763">
        <v>6</v>
      </c>
      <c r="P6405" s="723">
        <v>30000</v>
      </c>
      <c r="Q6405" s="669"/>
    </row>
    <row r="6406" spans="1:17" s="770" customFormat="1" ht="32.25" customHeight="1">
      <c r="A6406" s="733" t="s">
        <v>18654</v>
      </c>
      <c r="B6406" s="693" t="s">
        <v>7484</v>
      </c>
      <c r="C6406" s="667" t="s">
        <v>73</v>
      </c>
      <c r="D6406" s="693" t="s">
        <v>14011</v>
      </c>
      <c r="E6406" s="425">
        <v>3000</v>
      </c>
      <c r="F6406" s="672" t="s">
        <v>14012</v>
      </c>
      <c r="G6406" s="671" t="s">
        <v>14013</v>
      </c>
      <c r="H6406" s="671" t="s">
        <v>1688</v>
      </c>
      <c r="I6406" s="671" t="s">
        <v>11885</v>
      </c>
      <c r="J6406" s="890" t="s">
        <v>802</v>
      </c>
      <c r="K6406" s="894" t="s">
        <v>14014</v>
      </c>
      <c r="L6406" s="763">
        <v>12</v>
      </c>
      <c r="M6406" s="893">
        <v>18600</v>
      </c>
      <c r="N6406" s="891" t="s">
        <v>389</v>
      </c>
      <c r="O6406" s="763">
        <v>0</v>
      </c>
      <c r="P6406" s="723">
        <v>0</v>
      </c>
      <c r="Q6406" s="669"/>
    </row>
    <row r="6407" spans="1:17" s="770" customFormat="1" ht="43.5" customHeight="1">
      <c r="A6407" s="733" t="s">
        <v>18654</v>
      </c>
      <c r="B6407" s="693" t="s">
        <v>7484</v>
      </c>
      <c r="C6407" s="667" t="s">
        <v>73</v>
      </c>
      <c r="D6407" s="693" t="s">
        <v>14015</v>
      </c>
      <c r="E6407" s="425">
        <v>9000</v>
      </c>
      <c r="F6407" s="672" t="s">
        <v>14016</v>
      </c>
      <c r="G6407" s="671" t="s">
        <v>14017</v>
      </c>
      <c r="H6407" s="671" t="s">
        <v>1119</v>
      </c>
      <c r="I6407" s="671" t="s">
        <v>11946</v>
      </c>
      <c r="J6407" s="890" t="s">
        <v>11900</v>
      </c>
      <c r="K6407" s="894" t="s">
        <v>14018</v>
      </c>
      <c r="L6407" s="763">
        <v>12</v>
      </c>
      <c r="M6407" s="893">
        <v>108000</v>
      </c>
      <c r="N6407" s="891" t="s">
        <v>389</v>
      </c>
      <c r="O6407" s="763">
        <v>0</v>
      </c>
      <c r="P6407" s="723">
        <v>0</v>
      </c>
      <c r="Q6407" s="669"/>
    </row>
    <row r="6408" spans="1:17" s="770" customFormat="1" ht="60">
      <c r="A6408" s="733" t="s">
        <v>18654</v>
      </c>
      <c r="B6408" s="693" t="s">
        <v>7484</v>
      </c>
      <c r="C6408" s="667" t="s">
        <v>73</v>
      </c>
      <c r="D6408" s="693" t="s">
        <v>14019</v>
      </c>
      <c r="E6408" s="425">
        <v>2500</v>
      </c>
      <c r="F6408" s="672" t="s">
        <v>14020</v>
      </c>
      <c r="G6408" s="671" t="s">
        <v>14021</v>
      </c>
      <c r="H6408" s="671" t="s">
        <v>3913</v>
      </c>
      <c r="I6408" s="671" t="s">
        <v>11890</v>
      </c>
      <c r="J6408" s="890" t="s">
        <v>4118</v>
      </c>
      <c r="K6408" s="894" t="s">
        <v>9902</v>
      </c>
      <c r="L6408" s="763">
        <v>12</v>
      </c>
      <c r="M6408" s="893">
        <v>29611.339999999997</v>
      </c>
      <c r="N6408" s="891" t="s">
        <v>9902</v>
      </c>
      <c r="O6408" s="763">
        <v>6</v>
      </c>
      <c r="P6408" s="723">
        <v>15000</v>
      </c>
      <c r="Q6408" s="669"/>
    </row>
    <row r="6409" spans="1:17" s="770" customFormat="1" ht="30.75" customHeight="1">
      <c r="A6409" s="733" t="s">
        <v>18654</v>
      </c>
      <c r="B6409" s="693" t="s">
        <v>7484</v>
      </c>
      <c r="C6409" s="667" t="s">
        <v>73</v>
      </c>
      <c r="D6409" s="693" t="s">
        <v>11954</v>
      </c>
      <c r="E6409" s="425">
        <v>3000</v>
      </c>
      <c r="F6409" s="672" t="s">
        <v>14022</v>
      </c>
      <c r="G6409" s="671" t="s">
        <v>14023</v>
      </c>
      <c r="H6409" s="671" t="s">
        <v>1688</v>
      </c>
      <c r="I6409" s="671" t="s">
        <v>11885</v>
      </c>
      <c r="J6409" s="890" t="s">
        <v>802</v>
      </c>
      <c r="K6409" s="894" t="s">
        <v>14024</v>
      </c>
      <c r="L6409" s="763">
        <v>12</v>
      </c>
      <c r="M6409" s="893">
        <v>36562.5</v>
      </c>
      <c r="N6409" s="891" t="s">
        <v>14024</v>
      </c>
      <c r="O6409" s="763">
        <v>1</v>
      </c>
      <c r="P6409" s="723">
        <v>4833.33</v>
      </c>
      <c r="Q6409" s="669"/>
    </row>
    <row r="6410" spans="1:17" s="770" customFormat="1" ht="30.75" customHeight="1">
      <c r="A6410" s="733" t="s">
        <v>18654</v>
      </c>
      <c r="B6410" s="693" t="s">
        <v>7484</v>
      </c>
      <c r="C6410" s="667" t="s">
        <v>73</v>
      </c>
      <c r="D6410" s="693" t="s">
        <v>12302</v>
      </c>
      <c r="E6410" s="425">
        <v>4000</v>
      </c>
      <c r="F6410" s="672" t="s">
        <v>14025</v>
      </c>
      <c r="G6410" s="671" t="s">
        <v>14026</v>
      </c>
      <c r="H6410" s="671" t="s">
        <v>1688</v>
      </c>
      <c r="I6410" s="671" t="s">
        <v>11885</v>
      </c>
      <c r="J6410" s="890" t="s">
        <v>802</v>
      </c>
      <c r="K6410" s="894" t="s">
        <v>9564</v>
      </c>
      <c r="L6410" s="763">
        <v>12</v>
      </c>
      <c r="M6410" s="893">
        <v>48000</v>
      </c>
      <c r="N6410" s="891" t="s">
        <v>389</v>
      </c>
      <c r="O6410" s="763">
        <v>0</v>
      </c>
      <c r="P6410" s="723">
        <v>0</v>
      </c>
      <c r="Q6410" s="669"/>
    </row>
    <row r="6411" spans="1:17" s="770" customFormat="1" ht="30.75" customHeight="1">
      <c r="A6411" s="733" t="s">
        <v>18654</v>
      </c>
      <c r="B6411" s="693" t="s">
        <v>7484</v>
      </c>
      <c r="C6411" s="667" t="s">
        <v>73</v>
      </c>
      <c r="D6411" s="693" t="s">
        <v>14027</v>
      </c>
      <c r="E6411" s="425">
        <v>2000</v>
      </c>
      <c r="F6411" s="672" t="s">
        <v>14028</v>
      </c>
      <c r="G6411" s="671" t="s">
        <v>14029</v>
      </c>
      <c r="H6411" s="671" t="s">
        <v>864</v>
      </c>
      <c r="I6411" s="671" t="s">
        <v>7491</v>
      </c>
      <c r="J6411" s="890" t="s">
        <v>4118</v>
      </c>
      <c r="K6411" s="894" t="s">
        <v>14030</v>
      </c>
      <c r="L6411" s="763">
        <v>4</v>
      </c>
      <c r="M6411" s="893">
        <v>18000</v>
      </c>
      <c r="N6411" s="891" t="s">
        <v>389</v>
      </c>
      <c r="O6411" s="763">
        <v>0</v>
      </c>
      <c r="P6411" s="723">
        <v>0</v>
      </c>
      <c r="Q6411" s="669"/>
    </row>
    <row r="6412" spans="1:17" s="770" customFormat="1" ht="30.75" customHeight="1">
      <c r="A6412" s="733" t="s">
        <v>18654</v>
      </c>
      <c r="B6412" s="693" t="s">
        <v>7484</v>
      </c>
      <c r="C6412" s="667" t="s">
        <v>73</v>
      </c>
      <c r="D6412" s="693" t="s">
        <v>14031</v>
      </c>
      <c r="E6412" s="425">
        <v>2500</v>
      </c>
      <c r="F6412" s="672" t="s">
        <v>14032</v>
      </c>
      <c r="G6412" s="671" t="s">
        <v>14033</v>
      </c>
      <c r="H6412" s="671" t="s">
        <v>1688</v>
      </c>
      <c r="I6412" s="671" t="s">
        <v>11885</v>
      </c>
      <c r="J6412" s="890" t="s">
        <v>802</v>
      </c>
      <c r="K6412" s="894" t="s">
        <v>14034</v>
      </c>
      <c r="L6412" s="763">
        <v>12</v>
      </c>
      <c r="M6412" s="893">
        <v>30000</v>
      </c>
      <c r="N6412" s="891" t="s">
        <v>14034</v>
      </c>
      <c r="O6412" s="763">
        <v>6</v>
      </c>
      <c r="P6412" s="723">
        <v>15000</v>
      </c>
      <c r="Q6412" s="669"/>
    </row>
    <row r="6413" spans="1:17" s="770" customFormat="1" ht="30.75" customHeight="1">
      <c r="A6413" s="733" t="s">
        <v>18654</v>
      </c>
      <c r="B6413" s="693" t="s">
        <v>7484</v>
      </c>
      <c r="C6413" s="667" t="s">
        <v>73</v>
      </c>
      <c r="D6413" s="693" t="s">
        <v>14035</v>
      </c>
      <c r="E6413" s="425">
        <v>3500</v>
      </c>
      <c r="F6413" s="672" t="s">
        <v>14036</v>
      </c>
      <c r="G6413" s="671" t="s">
        <v>14037</v>
      </c>
      <c r="H6413" s="671" t="s">
        <v>1688</v>
      </c>
      <c r="I6413" s="671" t="s">
        <v>11885</v>
      </c>
      <c r="J6413" s="890" t="s">
        <v>802</v>
      </c>
      <c r="K6413" s="894" t="s">
        <v>14038</v>
      </c>
      <c r="L6413" s="763">
        <v>12</v>
      </c>
      <c r="M6413" s="893">
        <v>42000</v>
      </c>
      <c r="N6413" s="891" t="s">
        <v>14038</v>
      </c>
      <c r="O6413" s="763">
        <v>2</v>
      </c>
      <c r="P6413" s="723">
        <v>10567.67</v>
      </c>
      <c r="Q6413" s="669"/>
    </row>
    <row r="6414" spans="1:17" s="770" customFormat="1" ht="30.75" customHeight="1">
      <c r="A6414" s="733" t="s">
        <v>18654</v>
      </c>
      <c r="B6414" s="693" t="s">
        <v>7484</v>
      </c>
      <c r="C6414" s="667" t="s">
        <v>73</v>
      </c>
      <c r="D6414" s="693" t="s">
        <v>14035</v>
      </c>
      <c r="E6414" s="425">
        <v>4500</v>
      </c>
      <c r="F6414" s="672" t="s">
        <v>14036</v>
      </c>
      <c r="G6414" s="671" t="s">
        <v>14037</v>
      </c>
      <c r="H6414" s="671" t="s">
        <v>1688</v>
      </c>
      <c r="I6414" s="671" t="s">
        <v>11885</v>
      </c>
      <c r="J6414" s="890" t="s">
        <v>802</v>
      </c>
      <c r="K6414" s="894" t="s">
        <v>389</v>
      </c>
      <c r="L6414" s="763">
        <v>0</v>
      </c>
      <c r="M6414" s="893"/>
      <c r="N6414" s="891" t="s">
        <v>14039</v>
      </c>
      <c r="O6414" s="763">
        <v>4</v>
      </c>
      <c r="P6414" s="723">
        <v>19650</v>
      </c>
      <c r="Q6414" s="669"/>
    </row>
    <row r="6415" spans="1:17" s="770" customFormat="1" ht="30.75" customHeight="1">
      <c r="A6415" s="733" t="s">
        <v>18654</v>
      </c>
      <c r="B6415" s="693" t="s">
        <v>7484</v>
      </c>
      <c r="C6415" s="667" t="s">
        <v>73</v>
      </c>
      <c r="D6415" s="693" t="s">
        <v>14040</v>
      </c>
      <c r="E6415" s="425">
        <v>5500</v>
      </c>
      <c r="F6415" s="672" t="s">
        <v>14041</v>
      </c>
      <c r="G6415" s="671" t="s">
        <v>14042</v>
      </c>
      <c r="H6415" s="671" t="s">
        <v>1688</v>
      </c>
      <c r="I6415" s="671" t="s">
        <v>771</v>
      </c>
      <c r="J6415" s="890" t="s">
        <v>6567</v>
      </c>
      <c r="K6415" s="894" t="s">
        <v>14043</v>
      </c>
      <c r="L6415" s="763">
        <v>12</v>
      </c>
      <c r="M6415" s="893">
        <v>66550</v>
      </c>
      <c r="N6415" s="891" t="s">
        <v>14043</v>
      </c>
      <c r="O6415" s="763">
        <v>6</v>
      </c>
      <c r="P6415" s="723">
        <v>33000</v>
      </c>
      <c r="Q6415" s="669"/>
    </row>
    <row r="6416" spans="1:17" s="770" customFormat="1" ht="30.75" customHeight="1">
      <c r="A6416" s="733" t="s">
        <v>18654</v>
      </c>
      <c r="B6416" s="693" t="s">
        <v>7484</v>
      </c>
      <c r="C6416" s="667" t="s">
        <v>73</v>
      </c>
      <c r="D6416" s="693" t="s">
        <v>11930</v>
      </c>
      <c r="E6416" s="425">
        <v>1700</v>
      </c>
      <c r="F6416" s="672" t="s">
        <v>14044</v>
      </c>
      <c r="G6416" s="671" t="s">
        <v>14045</v>
      </c>
      <c r="H6416" s="671" t="s">
        <v>11899</v>
      </c>
      <c r="I6416" s="671" t="s">
        <v>3683</v>
      </c>
      <c r="J6416" s="890" t="s">
        <v>11900</v>
      </c>
      <c r="K6416" s="894" t="s">
        <v>14046</v>
      </c>
      <c r="L6416" s="763">
        <v>12</v>
      </c>
      <c r="M6416" s="893">
        <v>20400</v>
      </c>
      <c r="N6416" s="891" t="s">
        <v>14046</v>
      </c>
      <c r="O6416" s="763">
        <v>6</v>
      </c>
      <c r="P6416" s="723">
        <v>10200</v>
      </c>
      <c r="Q6416" s="669"/>
    </row>
    <row r="6417" spans="1:17" s="770" customFormat="1" ht="60">
      <c r="A6417" s="733" t="s">
        <v>18654</v>
      </c>
      <c r="B6417" s="693" t="s">
        <v>7484</v>
      </c>
      <c r="C6417" s="667" t="s">
        <v>73</v>
      </c>
      <c r="D6417" s="693" t="s">
        <v>14047</v>
      </c>
      <c r="E6417" s="425">
        <v>2050</v>
      </c>
      <c r="F6417" s="672" t="s">
        <v>14048</v>
      </c>
      <c r="G6417" s="671" t="s">
        <v>14049</v>
      </c>
      <c r="H6417" s="671" t="s">
        <v>13386</v>
      </c>
      <c r="I6417" s="671" t="s">
        <v>11890</v>
      </c>
      <c r="J6417" s="890" t="s">
        <v>4118</v>
      </c>
      <c r="K6417" s="894" t="s">
        <v>10253</v>
      </c>
      <c r="L6417" s="763">
        <v>12</v>
      </c>
      <c r="M6417" s="893">
        <v>24600</v>
      </c>
      <c r="N6417" s="891" t="s">
        <v>10253</v>
      </c>
      <c r="O6417" s="763">
        <v>6</v>
      </c>
      <c r="P6417" s="723">
        <v>12300</v>
      </c>
      <c r="Q6417" s="669"/>
    </row>
    <row r="6418" spans="1:17" s="770" customFormat="1" ht="24">
      <c r="A6418" s="733" t="s">
        <v>18654</v>
      </c>
      <c r="B6418" s="693" t="s">
        <v>7484</v>
      </c>
      <c r="C6418" s="667" t="s">
        <v>73</v>
      </c>
      <c r="D6418" s="693" t="s">
        <v>14050</v>
      </c>
      <c r="E6418" s="425">
        <v>4000</v>
      </c>
      <c r="F6418" s="672" t="s">
        <v>14051</v>
      </c>
      <c r="G6418" s="671" t="s">
        <v>14052</v>
      </c>
      <c r="H6418" s="671" t="s">
        <v>4261</v>
      </c>
      <c r="I6418" s="671" t="s">
        <v>11885</v>
      </c>
      <c r="J6418" s="890" t="s">
        <v>802</v>
      </c>
      <c r="K6418" s="894" t="s">
        <v>9369</v>
      </c>
      <c r="L6418" s="763">
        <v>12</v>
      </c>
      <c r="M6418" s="893">
        <v>50173.67</v>
      </c>
      <c r="N6418" s="891" t="s">
        <v>9369</v>
      </c>
      <c r="O6418" s="763">
        <v>6</v>
      </c>
      <c r="P6418" s="723">
        <v>24000</v>
      </c>
      <c r="Q6418" s="669"/>
    </row>
    <row r="6419" spans="1:17" s="770" customFormat="1" ht="60">
      <c r="A6419" s="733" t="s">
        <v>18654</v>
      </c>
      <c r="B6419" s="693" t="s">
        <v>7484</v>
      </c>
      <c r="C6419" s="667" t="s">
        <v>73</v>
      </c>
      <c r="D6419" s="670" t="s">
        <v>14053</v>
      </c>
      <c r="E6419" s="425">
        <v>3000</v>
      </c>
      <c r="F6419" s="668" t="s">
        <v>14054</v>
      </c>
      <c r="G6419" s="671" t="s">
        <v>14055</v>
      </c>
      <c r="H6419" s="671" t="s">
        <v>1929</v>
      </c>
      <c r="I6419" s="671" t="s">
        <v>11890</v>
      </c>
      <c r="J6419" s="890" t="s">
        <v>4118</v>
      </c>
      <c r="K6419" s="894" t="s">
        <v>14056</v>
      </c>
      <c r="L6419" s="763">
        <v>12</v>
      </c>
      <c r="M6419" s="893">
        <v>20133</v>
      </c>
      <c r="N6419" s="891" t="s">
        <v>389</v>
      </c>
      <c r="O6419" s="763">
        <v>0</v>
      </c>
      <c r="P6419" s="723">
        <v>0</v>
      </c>
      <c r="Q6419" s="669"/>
    </row>
    <row r="6420" spans="1:17" s="770" customFormat="1" ht="30" customHeight="1">
      <c r="A6420" s="733" t="s">
        <v>18654</v>
      </c>
      <c r="B6420" s="693" t="s">
        <v>7484</v>
      </c>
      <c r="C6420" s="667" t="s">
        <v>73</v>
      </c>
      <c r="D6420" s="670" t="s">
        <v>11978</v>
      </c>
      <c r="E6420" s="425">
        <v>4000</v>
      </c>
      <c r="F6420" s="672">
        <v>44208872</v>
      </c>
      <c r="G6420" s="671" t="s">
        <v>14057</v>
      </c>
      <c r="H6420" s="670" t="s">
        <v>1688</v>
      </c>
      <c r="I6420" s="670" t="s">
        <v>771</v>
      </c>
      <c r="J6420" s="890" t="s">
        <v>6567</v>
      </c>
      <c r="K6420" s="894" t="s">
        <v>14058</v>
      </c>
      <c r="L6420" s="763">
        <v>1</v>
      </c>
      <c r="M6420" s="893">
        <v>5577.78</v>
      </c>
      <c r="N6420" s="891" t="s">
        <v>389</v>
      </c>
      <c r="O6420" s="763">
        <v>0</v>
      </c>
      <c r="P6420" s="723">
        <v>0</v>
      </c>
      <c r="Q6420" s="669"/>
    </row>
    <row r="6421" spans="1:17" s="770" customFormat="1" ht="46.5" customHeight="1">
      <c r="A6421" s="733" t="s">
        <v>18654</v>
      </c>
      <c r="B6421" s="693" t="s">
        <v>7484</v>
      </c>
      <c r="C6421" s="667" t="s">
        <v>73</v>
      </c>
      <c r="D6421" s="670" t="s">
        <v>11978</v>
      </c>
      <c r="E6421" s="425">
        <v>2500</v>
      </c>
      <c r="F6421" s="668" t="s">
        <v>14059</v>
      </c>
      <c r="G6421" s="671" t="s">
        <v>14060</v>
      </c>
      <c r="H6421" s="670" t="s">
        <v>1688</v>
      </c>
      <c r="I6421" s="670" t="s">
        <v>7524</v>
      </c>
      <c r="J6421" s="890" t="s">
        <v>802</v>
      </c>
      <c r="K6421" s="894" t="s">
        <v>14061</v>
      </c>
      <c r="L6421" s="763">
        <v>5</v>
      </c>
      <c r="M6421" s="893">
        <v>15250</v>
      </c>
      <c r="N6421" s="891" t="s">
        <v>389</v>
      </c>
      <c r="O6421" s="763">
        <v>0</v>
      </c>
      <c r="P6421" s="723">
        <v>0</v>
      </c>
      <c r="Q6421" s="669"/>
    </row>
    <row r="6422" spans="1:17" s="770" customFormat="1" ht="30" customHeight="1">
      <c r="A6422" s="733" t="s">
        <v>18654</v>
      </c>
      <c r="B6422" s="693" t="s">
        <v>7484</v>
      </c>
      <c r="C6422" s="667" t="s">
        <v>73</v>
      </c>
      <c r="D6422" s="693" t="s">
        <v>14062</v>
      </c>
      <c r="E6422" s="425">
        <v>9000</v>
      </c>
      <c r="F6422" s="672" t="s">
        <v>14063</v>
      </c>
      <c r="G6422" s="671" t="s">
        <v>14064</v>
      </c>
      <c r="H6422" s="671" t="s">
        <v>1688</v>
      </c>
      <c r="I6422" s="671" t="s">
        <v>771</v>
      </c>
      <c r="J6422" s="890" t="s">
        <v>6567</v>
      </c>
      <c r="K6422" s="894" t="s">
        <v>12319</v>
      </c>
      <c r="L6422" s="763">
        <v>11</v>
      </c>
      <c r="M6422" s="893">
        <v>110826</v>
      </c>
      <c r="N6422" s="891" t="s">
        <v>389</v>
      </c>
      <c r="O6422" s="763">
        <v>0</v>
      </c>
      <c r="P6422" s="723">
        <v>0</v>
      </c>
      <c r="Q6422" s="669"/>
    </row>
    <row r="6423" spans="1:17" s="770" customFormat="1" ht="30" customHeight="1">
      <c r="A6423" s="733" t="s">
        <v>18654</v>
      </c>
      <c r="B6423" s="693" t="s">
        <v>7484</v>
      </c>
      <c r="C6423" s="667" t="s">
        <v>73</v>
      </c>
      <c r="D6423" s="693" t="s">
        <v>14062</v>
      </c>
      <c r="E6423" s="425">
        <v>13000</v>
      </c>
      <c r="F6423" s="672" t="s">
        <v>14063</v>
      </c>
      <c r="G6423" s="671" t="s">
        <v>14064</v>
      </c>
      <c r="H6423" s="671" t="s">
        <v>1688</v>
      </c>
      <c r="I6423" s="671" t="s">
        <v>771</v>
      </c>
      <c r="J6423" s="890" t="s">
        <v>6567</v>
      </c>
      <c r="K6423" s="894"/>
      <c r="L6423" s="763">
        <v>0</v>
      </c>
      <c r="M6423" s="893">
        <v>0</v>
      </c>
      <c r="N6423" s="891" t="s">
        <v>14065</v>
      </c>
      <c r="O6423" s="763">
        <v>6</v>
      </c>
      <c r="P6423" s="723">
        <v>78000</v>
      </c>
      <c r="Q6423" s="669"/>
    </row>
    <row r="6424" spans="1:17" s="770" customFormat="1" ht="30" customHeight="1">
      <c r="A6424" s="733" t="s">
        <v>18654</v>
      </c>
      <c r="B6424" s="693" t="s">
        <v>7484</v>
      </c>
      <c r="C6424" s="667" t="s">
        <v>73</v>
      </c>
      <c r="D6424" s="693" t="s">
        <v>14066</v>
      </c>
      <c r="E6424" s="425">
        <v>5500</v>
      </c>
      <c r="F6424" s="672" t="s">
        <v>14067</v>
      </c>
      <c r="G6424" s="671" t="s">
        <v>14068</v>
      </c>
      <c r="H6424" s="671" t="s">
        <v>1688</v>
      </c>
      <c r="I6424" s="671" t="s">
        <v>771</v>
      </c>
      <c r="J6424" s="890" t="s">
        <v>6567</v>
      </c>
      <c r="K6424" s="894" t="s">
        <v>14069</v>
      </c>
      <c r="L6424" s="763">
        <v>12</v>
      </c>
      <c r="M6424" s="893">
        <v>66000</v>
      </c>
      <c r="N6424" s="891" t="s">
        <v>14069</v>
      </c>
      <c r="O6424" s="763">
        <v>6</v>
      </c>
      <c r="P6424" s="723">
        <v>33000</v>
      </c>
      <c r="Q6424" s="669"/>
    </row>
    <row r="6425" spans="1:17" s="770" customFormat="1" ht="30" customHeight="1">
      <c r="A6425" s="733" t="s">
        <v>18654</v>
      </c>
      <c r="B6425" s="693" t="s">
        <v>7484</v>
      </c>
      <c r="C6425" s="667" t="s">
        <v>73</v>
      </c>
      <c r="D6425" s="693" t="s">
        <v>11954</v>
      </c>
      <c r="E6425" s="425">
        <v>3000</v>
      </c>
      <c r="F6425" s="672" t="s">
        <v>14070</v>
      </c>
      <c r="G6425" s="671" t="s">
        <v>14071</v>
      </c>
      <c r="H6425" s="671" t="s">
        <v>1688</v>
      </c>
      <c r="I6425" s="671" t="s">
        <v>771</v>
      </c>
      <c r="J6425" s="890" t="s">
        <v>6567</v>
      </c>
      <c r="K6425" s="894" t="s">
        <v>14072</v>
      </c>
      <c r="L6425" s="763">
        <v>12</v>
      </c>
      <c r="M6425" s="893">
        <v>16750</v>
      </c>
      <c r="N6425" s="891" t="s">
        <v>14072</v>
      </c>
      <c r="O6425" s="763">
        <v>6</v>
      </c>
      <c r="P6425" s="723">
        <v>17900</v>
      </c>
      <c r="Q6425" s="669"/>
    </row>
    <row r="6426" spans="1:17" s="770" customFormat="1" ht="30" customHeight="1">
      <c r="A6426" s="733" t="s">
        <v>18654</v>
      </c>
      <c r="B6426" s="693" t="s">
        <v>7484</v>
      </c>
      <c r="C6426" s="667" t="s">
        <v>73</v>
      </c>
      <c r="D6426" s="670" t="s">
        <v>11978</v>
      </c>
      <c r="E6426" s="425">
        <v>5000</v>
      </c>
      <c r="F6426" s="668" t="s">
        <v>14073</v>
      </c>
      <c r="G6426" s="671" t="s">
        <v>14074</v>
      </c>
      <c r="H6426" s="670" t="s">
        <v>1688</v>
      </c>
      <c r="I6426" s="670" t="s">
        <v>771</v>
      </c>
      <c r="J6426" s="890" t="s">
        <v>6567</v>
      </c>
      <c r="K6426" s="894" t="s">
        <v>14075</v>
      </c>
      <c r="L6426" s="763">
        <v>3</v>
      </c>
      <c r="M6426" s="893">
        <v>18541.669999999998</v>
      </c>
      <c r="N6426" s="891" t="s">
        <v>389</v>
      </c>
      <c r="O6426" s="763">
        <v>0</v>
      </c>
      <c r="P6426" s="723">
        <v>0</v>
      </c>
      <c r="Q6426" s="669"/>
    </row>
    <row r="6427" spans="1:17" s="770" customFormat="1" ht="30" customHeight="1">
      <c r="A6427" s="733" t="s">
        <v>18654</v>
      </c>
      <c r="B6427" s="693" t="s">
        <v>7484</v>
      </c>
      <c r="C6427" s="667" t="s">
        <v>73</v>
      </c>
      <c r="D6427" s="693" t="s">
        <v>14076</v>
      </c>
      <c r="E6427" s="425">
        <v>3000</v>
      </c>
      <c r="F6427" s="672" t="s">
        <v>14077</v>
      </c>
      <c r="G6427" s="671" t="s">
        <v>14078</v>
      </c>
      <c r="H6427" s="671" t="s">
        <v>2002</v>
      </c>
      <c r="I6427" s="671" t="s">
        <v>771</v>
      </c>
      <c r="J6427" s="890" t="s">
        <v>6567</v>
      </c>
      <c r="K6427" s="894" t="s">
        <v>14079</v>
      </c>
      <c r="L6427" s="763">
        <v>12</v>
      </c>
      <c r="M6427" s="893">
        <v>36000</v>
      </c>
      <c r="N6427" s="891" t="s">
        <v>14079</v>
      </c>
      <c r="O6427" s="763">
        <v>6</v>
      </c>
      <c r="P6427" s="723">
        <v>18146</v>
      </c>
      <c r="Q6427" s="669"/>
    </row>
    <row r="6428" spans="1:17" s="770" customFormat="1" ht="30" customHeight="1">
      <c r="A6428" s="733" t="s">
        <v>18654</v>
      </c>
      <c r="B6428" s="693" t="s">
        <v>7484</v>
      </c>
      <c r="C6428" s="667" t="s">
        <v>73</v>
      </c>
      <c r="D6428" s="693" t="s">
        <v>14080</v>
      </c>
      <c r="E6428" s="425">
        <v>3000</v>
      </c>
      <c r="F6428" s="672" t="s">
        <v>14081</v>
      </c>
      <c r="G6428" s="671" t="s">
        <v>14082</v>
      </c>
      <c r="H6428" s="671" t="s">
        <v>1119</v>
      </c>
      <c r="I6428" s="671" t="s">
        <v>11946</v>
      </c>
      <c r="J6428" s="890" t="s">
        <v>11900</v>
      </c>
      <c r="K6428" s="894" t="s">
        <v>14083</v>
      </c>
      <c r="L6428" s="763">
        <v>12</v>
      </c>
      <c r="M6428" s="893">
        <v>36000</v>
      </c>
      <c r="N6428" s="891" t="s">
        <v>14083</v>
      </c>
      <c r="O6428" s="763">
        <v>6</v>
      </c>
      <c r="P6428" s="723">
        <v>18000</v>
      </c>
      <c r="Q6428" s="669"/>
    </row>
    <row r="6429" spans="1:17" s="770" customFormat="1" ht="30" customHeight="1">
      <c r="A6429" s="733" t="s">
        <v>18654</v>
      </c>
      <c r="B6429" s="693" t="s">
        <v>7484</v>
      </c>
      <c r="C6429" s="667" t="s">
        <v>73</v>
      </c>
      <c r="D6429" s="693" t="s">
        <v>13047</v>
      </c>
      <c r="E6429" s="425">
        <v>2000</v>
      </c>
      <c r="F6429" s="672" t="s">
        <v>14084</v>
      </c>
      <c r="G6429" s="671" t="s">
        <v>14085</v>
      </c>
      <c r="H6429" s="671" t="s">
        <v>1688</v>
      </c>
      <c r="I6429" s="671" t="s">
        <v>11885</v>
      </c>
      <c r="J6429" s="890" t="s">
        <v>802</v>
      </c>
      <c r="K6429" s="894" t="s">
        <v>14086</v>
      </c>
      <c r="L6429" s="763">
        <v>1</v>
      </c>
      <c r="M6429" s="893">
        <v>2000</v>
      </c>
      <c r="N6429" s="891" t="s">
        <v>14086</v>
      </c>
      <c r="O6429" s="763">
        <v>6</v>
      </c>
      <c r="P6429" s="723">
        <v>12000</v>
      </c>
      <c r="Q6429" s="669"/>
    </row>
    <row r="6430" spans="1:17" s="770" customFormat="1" ht="31.5" customHeight="1">
      <c r="A6430" s="733" t="s">
        <v>18654</v>
      </c>
      <c r="B6430" s="693" t="s">
        <v>7484</v>
      </c>
      <c r="C6430" s="667" t="s">
        <v>73</v>
      </c>
      <c r="D6430" s="693" t="s">
        <v>12656</v>
      </c>
      <c r="E6430" s="425">
        <v>11500</v>
      </c>
      <c r="F6430" s="672" t="s">
        <v>14087</v>
      </c>
      <c r="G6430" s="671" t="s">
        <v>14088</v>
      </c>
      <c r="H6430" s="671" t="s">
        <v>1688</v>
      </c>
      <c r="I6430" s="671" t="s">
        <v>11885</v>
      </c>
      <c r="J6430" s="890" t="s">
        <v>802</v>
      </c>
      <c r="K6430" s="894" t="s">
        <v>389</v>
      </c>
      <c r="L6430" s="763">
        <v>12</v>
      </c>
      <c r="M6430" s="893">
        <v>57500</v>
      </c>
      <c r="N6430" s="891" t="s">
        <v>389</v>
      </c>
      <c r="O6430" s="763">
        <v>0</v>
      </c>
      <c r="P6430" s="723">
        <v>0</v>
      </c>
      <c r="Q6430" s="669"/>
    </row>
    <row r="6431" spans="1:17" s="770" customFormat="1" ht="31.5" customHeight="1">
      <c r="A6431" s="733" t="s">
        <v>18654</v>
      </c>
      <c r="B6431" s="693" t="s">
        <v>7484</v>
      </c>
      <c r="C6431" s="667" t="s">
        <v>73</v>
      </c>
      <c r="D6431" s="693" t="s">
        <v>14089</v>
      </c>
      <c r="E6431" s="425">
        <v>3500</v>
      </c>
      <c r="F6431" s="672" t="s">
        <v>14090</v>
      </c>
      <c r="G6431" s="671" t="s">
        <v>14091</v>
      </c>
      <c r="H6431" s="671" t="s">
        <v>1013</v>
      </c>
      <c r="I6431" s="671" t="s">
        <v>771</v>
      </c>
      <c r="J6431" s="890" t="s">
        <v>6567</v>
      </c>
      <c r="K6431" s="894" t="s">
        <v>14092</v>
      </c>
      <c r="L6431" s="763">
        <v>12</v>
      </c>
      <c r="M6431" s="893">
        <v>42000</v>
      </c>
      <c r="N6431" s="891" t="s">
        <v>14092</v>
      </c>
      <c r="O6431" s="763">
        <v>6</v>
      </c>
      <c r="P6431" s="723">
        <v>21000</v>
      </c>
      <c r="Q6431" s="669"/>
    </row>
    <row r="6432" spans="1:17" s="770" customFormat="1" ht="31.5" customHeight="1">
      <c r="A6432" s="733" t="s">
        <v>18654</v>
      </c>
      <c r="B6432" s="693" t="s">
        <v>7484</v>
      </c>
      <c r="C6432" s="667" t="s">
        <v>73</v>
      </c>
      <c r="D6432" s="693" t="s">
        <v>14093</v>
      </c>
      <c r="E6432" s="425">
        <v>4000</v>
      </c>
      <c r="F6432" s="672" t="s">
        <v>14094</v>
      </c>
      <c r="G6432" s="671" t="s">
        <v>14095</v>
      </c>
      <c r="H6432" s="671" t="s">
        <v>11921</v>
      </c>
      <c r="I6432" s="671" t="s">
        <v>11946</v>
      </c>
      <c r="J6432" s="890" t="s">
        <v>11900</v>
      </c>
      <c r="K6432" s="894" t="s">
        <v>9826</v>
      </c>
      <c r="L6432" s="763">
        <v>12</v>
      </c>
      <c r="M6432" s="893">
        <v>48000</v>
      </c>
      <c r="N6432" s="891" t="s">
        <v>9826</v>
      </c>
      <c r="O6432" s="763">
        <v>6</v>
      </c>
      <c r="P6432" s="723">
        <v>24000</v>
      </c>
      <c r="Q6432" s="669"/>
    </row>
    <row r="6433" spans="1:17" s="770" customFormat="1" ht="31.5" customHeight="1">
      <c r="A6433" s="733" t="s">
        <v>18654</v>
      </c>
      <c r="B6433" s="693" t="s">
        <v>7484</v>
      </c>
      <c r="C6433" s="667" t="s">
        <v>73</v>
      </c>
      <c r="D6433" s="693" t="s">
        <v>14040</v>
      </c>
      <c r="E6433" s="425">
        <v>5000</v>
      </c>
      <c r="F6433" s="672" t="s">
        <v>14096</v>
      </c>
      <c r="G6433" s="671" t="s">
        <v>14097</v>
      </c>
      <c r="H6433" s="671" t="s">
        <v>1688</v>
      </c>
      <c r="I6433" s="671" t="s">
        <v>11885</v>
      </c>
      <c r="J6433" s="890" t="s">
        <v>802</v>
      </c>
      <c r="K6433" s="894" t="s">
        <v>14098</v>
      </c>
      <c r="L6433" s="763">
        <v>12</v>
      </c>
      <c r="M6433" s="893">
        <v>32333.33</v>
      </c>
      <c r="N6433" s="891" t="s">
        <v>14098</v>
      </c>
      <c r="O6433" s="763">
        <v>6</v>
      </c>
      <c r="P6433" s="723">
        <v>30000</v>
      </c>
      <c r="Q6433" s="669"/>
    </row>
    <row r="6434" spans="1:17" s="770" customFormat="1" ht="31.5" customHeight="1">
      <c r="A6434" s="733" t="s">
        <v>18654</v>
      </c>
      <c r="B6434" s="693" t="s">
        <v>7484</v>
      </c>
      <c r="C6434" s="667" t="s">
        <v>73</v>
      </c>
      <c r="D6434" s="693" t="s">
        <v>11954</v>
      </c>
      <c r="E6434" s="425">
        <v>3000</v>
      </c>
      <c r="F6434" s="672" t="s">
        <v>14099</v>
      </c>
      <c r="G6434" s="671" t="s">
        <v>14100</v>
      </c>
      <c r="H6434" s="671" t="s">
        <v>1688</v>
      </c>
      <c r="I6434" s="671" t="s">
        <v>11885</v>
      </c>
      <c r="J6434" s="890" t="s">
        <v>802</v>
      </c>
      <c r="K6434" s="894" t="s">
        <v>14101</v>
      </c>
      <c r="L6434" s="763">
        <v>12</v>
      </c>
      <c r="M6434" s="893">
        <v>34947.5</v>
      </c>
      <c r="N6434" s="891" t="s">
        <v>14101</v>
      </c>
      <c r="O6434" s="763">
        <v>6</v>
      </c>
      <c r="P6434" s="723">
        <v>18000</v>
      </c>
      <c r="Q6434" s="669"/>
    </row>
    <row r="6435" spans="1:17" s="770" customFormat="1" ht="31.5" customHeight="1">
      <c r="A6435" s="733" t="s">
        <v>18654</v>
      </c>
      <c r="B6435" s="693" t="s">
        <v>7484</v>
      </c>
      <c r="C6435" s="667" t="s">
        <v>73</v>
      </c>
      <c r="D6435" s="693" t="s">
        <v>12188</v>
      </c>
      <c r="E6435" s="425">
        <v>5000</v>
      </c>
      <c r="F6435" s="672" t="s">
        <v>14102</v>
      </c>
      <c r="G6435" s="671" t="s">
        <v>14103</v>
      </c>
      <c r="H6435" s="671" t="s">
        <v>1688</v>
      </c>
      <c r="I6435" s="671" t="s">
        <v>771</v>
      </c>
      <c r="J6435" s="890" t="s">
        <v>6567</v>
      </c>
      <c r="K6435" s="894" t="s">
        <v>14104</v>
      </c>
      <c r="L6435" s="763">
        <v>12</v>
      </c>
      <c r="M6435" s="893">
        <v>59400</v>
      </c>
      <c r="N6435" s="891" t="s">
        <v>14104</v>
      </c>
      <c r="O6435" s="763">
        <v>5</v>
      </c>
      <c r="P6435" s="723">
        <v>30430</v>
      </c>
      <c r="Q6435" s="669"/>
    </row>
    <row r="6436" spans="1:17" s="770" customFormat="1" ht="31.5" customHeight="1">
      <c r="A6436" s="733" t="s">
        <v>18654</v>
      </c>
      <c r="B6436" s="693" t="s">
        <v>7484</v>
      </c>
      <c r="C6436" s="667" t="s">
        <v>73</v>
      </c>
      <c r="D6436" s="693" t="s">
        <v>12188</v>
      </c>
      <c r="E6436" s="425">
        <v>5500</v>
      </c>
      <c r="F6436" s="672" t="s">
        <v>14102</v>
      </c>
      <c r="G6436" s="671" t="s">
        <v>14103</v>
      </c>
      <c r="H6436" s="671" t="s">
        <v>1688</v>
      </c>
      <c r="I6436" s="671" t="s">
        <v>771</v>
      </c>
      <c r="J6436" s="890" t="s">
        <v>6567</v>
      </c>
      <c r="K6436" s="894" t="s">
        <v>389</v>
      </c>
      <c r="L6436" s="763">
        <v>0</v>
      </c>
      <c r="M6436" s="893"/>
      <c r="N6436" s="891" t="s">
        <v>14105</v>
      </c>
      <c r="O6436" s="763">
        <v>1</v>
      </c>
      <c r="P6436" s="723">
        <v>6233.33</v>
      </c>
      <c r="Q6436" s="669"/>
    </row>
    <row r="6437" spans="1:17" s="770" customFormat="1" ht="31.5" customHeight="1">
      <c r="A6437" s="733" t="s">
        <v>18654</v>
      </c>
      <c r="B6437" s="693" t="s">
        <v>7484</v>
      </c>
      <c r="C6437" s="667" t="s">
        <v>73</v>
      </c>
      <c r="D6437" s="670" t="s">
        <v>11978</v>
      </c>
      <c r="E6437" s="425">
        <v>2500</v>
      </c>
      <c r="F6437" s="668" t="s">
        <v>14106</v>
      </c>
      <c r="G6437" s="671" t="s">
        <v>14107</v>
      </c>
      <c r="H6437" s="670" t="s">
        <v>1688</v>
      </c>
      <c r="I6437" s="670" t="s">
        <v>771</v>
      </c>
      <c r="J6437" s="890" t="s">
        <v>6567</v>
      </c>
      <c r="K6437" s="894" t="s">
        <v>14108</v>
      </c>
      <c r="L6437" s="763">
        <v>1</v>
      </c>
      <c r="M6437" s="893">
        <v>2979.17</v>
      </c>
      <c r="N6437" s="891" t="s">
        <v>389</v>
      </c>
      <c r="O6437" s="763">
        <v>0</v>
      </c>
      <c r="P6437" s="723">
        <v>0</v>
      </c>
      <c r="Q6437" s="669"/>
    </row>
    <row r="6438" spans="1:17" s="770" customFormat="1" ht="36">
      <c r="A6438" s="733" t="s">
        <v>18654</v>
      </c>
      <c r="B6438" s="693" t="s">
        <v>7484</v>
      </c>
      <c r="C6438" s="667" t="s">
        <v>73</v>
      </c>
      <c r="D6438" s="693" t="s">
        <v>14015</v>
      </c>
      <c r="E6438" s="425">
        <v>9000</v>
      </c>
      <c r="F6438" s="672" t="s">
        <v>14109</v>
      </c>
      <c r="G6438" s="671" t="s">
        <v>14110</v>
      </c>
      <c r="H6438" s="671" t="s">
        <v>1688</v>
      </c>
      <c r="I6438" s="671" t="s">
        <v>771</v>
      </c>
      <c r="J6438" s="890" t="s">
        <v>6567</v>
      </c>
      <c r="K6438" s="894" t="s">
        <v>14111</v>
      </c>
      <c r="L6438" s="763">
        <v>6</v>
      </c>
      <c r="M6438" s="893">
        <v>60774</v>
      </c>
      <c r="N6438" s="891" t="s">
        <v>389</v>
      </c>
      <c r="O6438" s="763">
        <v>0</v>
      </c>
      <c r="P6438" s="723">
        <v>0</v>
      </c>
      <c r="Q6438" s="669"/>
    </row>
    <row r="6439" spans="1:17" s="770" customFormat="1" ht="24">
      <c r="A6439" s="733" t="s">
        <v>18654</v>
      </c>
      <c r="B6439" s="693" t="s">
        <v>7484</v>
      </c>
      <c r="C6439" s="667" t="s">
        <v>73</v>
      </c>
      <c r="D6439" s="693" t="s">
        <v>13147</v>
      </c>
      <c r="E6439" s="425">
        <v>6000</v>
      </c>
      <c r="F6439" s="672" t="s">
        <v>14112</v>
      </c>
      <c r="G6439" s="671" t="s">
        <v>14113</v>
      </c>
      <c r="H6439" s="671" t="s">
        <v>1688</v>
      </c>
      <c r="I6439" s="671" t="s">
        <v>11885</v>
      </c>
      <c r="J6439" s="890" t="s">
        <v>802</v>
      </c>
      <c r="K6439" s="894" t="s">
        <v>14114</v>
      </c>
      <c r="L6439" s="763">
        <v>12</v>
      </c>
      <c r="M6439" s="893">
        <v>72000</v>
      </c>
      <c r="N6439" s="891" t="s">
        <v>14114</v>
      </c>
      <c r="O6439" s="763">
        <v>6</v>
      </c>
      <c r="P6439" s="723">
        <v>36000</v>
      </c>
      <c r="Q6439" s="669"/>
    </row>
    <row r="6440" spans="1:17" s="770" customFormat="1" ht="60">
      <c r="A6440" s="733" t="s">
        <v>18654</v>
      </c>
      <c r="B6440" s="693" t="s">
        <v>7484</v>
      </c>
      <c r="C6440" s="667" t="s">
        <v>73</v>
      </c>
      <c r="D6440" s="693" t="s">
        <v>14115</v>
      </c>
      <c r="E6440" s="425">
        <v>1800</v>
      </c>
      <c r="F6440" s="672" t="s">
        <v>14116</v>
      </c>
      <c r="G6440" s="671" t="s">
        <v>14117</v>
      </c>
      <c r="H6440" s="671" t="s">
        <v>3913</v>
      </c>
      <c r="I6440" s="671" t="s">
        <v>11890</v>
      </c>
      <c r="J6440" s="890" t="s">
        <v>4118</v>
      </c>
      <c r="K6440" s="894" t="s">
        <v>14118</v>
      </c>
      <c r="L6440" s="763">
        <v>12</v>
      </c>
      <c r="M6440" s="893">
        <v>23237.5</v>
      </c>
      <c r="N6440" s="891" t="s">
        <v>14118</v>
      </c>
      <c r="O6440" s="763">
        <v>6</v>
      </c>
      <c r="P6440" s="723">
        <v>10800</v>
      </c>
      <c r="Q6440" s="669"/>
    </row>
    <row r="6441" spans="1:17" s="770" customFormat="1" ht="24">
      <c r="A6441" s="733" t="s">
        <v>18654</v>
      </c>
      <c r="B6441" s="693" t="s">
        <v>7484</v>
      </c>
      <c r="C6441" s="667" t="s">
        <v>73</v>
      </c>
      <c r="D6441" s="693" t="s">
        <v>14119</v>
      </c>
      <c r="E6441" s="425">
        <v>6000</v>
      </c>
      <c r="F6441" s="672" t="s">
        <v>14120</v>
      </c>
      <c r="G6441" s="671" t="s">
        <v>14121</v>
      </c>
      <c r="H6441" s="671" t="s">
        <v>3175</v>
      </c>
      <c r="I6441" s="671" t="s">
        <v>11885</v>
      </c>
      <c r="J6441" s="890" t="s">
        <v>802</v>
      </c>
      <c r="K6441" s="894" t="s">
        <v>14122</v>
      </c>
      <c r="L6441" s="763">
        <v>12</v>
      </c>
      <c r="M6441" s="893">
        <v>72000</v>
      </c>
      <c r="N6441" s="891" t="s">
        <v>14122</v>
      </c>
      <c r="O6441" s="763">
        <v>6</v>
      </c>
      <c r="P6441" s="723">
        <v>36000</v>
      </c>
      <c r="Q6441" s="669"/>
    </row>
    <row r="6442" spans="1:17" s="770" customFormat="1" ht="24">
      <c r="A6442" s="733" t="s">
        <v>18654</v>
      </c>
      <c r="B6442" s="693" t="s">
        <v>7484</v>
      </c>
      <c r="C6442" s="667" t="s">
        <v>73</v>
      </c>
      <c r="D6442" s="693" t="s">
        <v>14123</v>
      </c>
      <c r="E6442" s="425">
        <v>1500</v>
      </c>
      <c r="F6442" s="672" t="s">
        <v>14124</v>
      </c>
      <c r="G6442" s="671" t="s">
        <v>14125</v>
      </c>
      <c r="H6442" s="671" t="s">
        <v>2816</v>
      </c>
      <c r="I6442" s="671" t="s">
        <v>12041</v>
      </c>
      <c r="J6442" s="890" t="s">
        <v>6567</v>
      </c>
      <c r="K6442" s="894" t="s">
        <v>14126</v>
      </c>
      <c r="L6442" s="763">
        <v>12</v>
      </c>
      <c r="M6442" s="893">
        <v>9000</v>
      </c>
      <c r="N6442" s="891" t="s">
        <v>14126</v>
      </c>
      <c r="O6442" s="763">
        <v>6</v>
      </c>
      <c r="P6442" s="723">
        <v>9000</v>
      </c>
      <c r="Q6442" s="669"/>
    </row>
    <row r="6443" spans="1:17" s="770" customFormat="1" ht="60">
      <c r="A6443" s="733" t="s">
        <v>18654</v>
      </c>
      <c r="B6443" s="693" t="s">
        <v>7484</v>
      </c>
      <c r="C6443" s="667" t="s">
        <v>73</v>
      </c>
      <c r="D6443" s="693" t="s">
        <v>13026</v>
      </c>
      <c r="E6443" s="425">
        <v>2400</v>
      </c>
      <c r="F6443" s="672" t="s">
        <v>14127</v>
      </c>
      <c r="G6443" s="671" t="s">
        <v>14128</v>
      </c>
      <c r="H6443" s="671" t="s">
        <v>3913</v>
      </c>
      <c r="I6443" s="671" t="s">
        <v>11890</v>
      </c>
      <c r="J6443" s="890" t="s">
        <v>4118</v>
      </c>
      <c r="K6443" s="894" t="s">
        <v>14129</v>
      </c>
      <c r="L6443" s="763">
        <v>1</v>
      </c>
      <c r="M6443" s="893">
        <v>2320</v>
      </c>
      <c r="N6443" s="891" t="s">
        <v>14129</v>
      </c>
      <c r="O6443" s="763">
        <v>2</v>
      </c>
      <c r="P6443" s="723">
        <v>3920</v>
      </c>
      <c r="Q6443" s="669"/>
    </row>
    <row r="6444" spans="1:17" s="770" customFormat="1" ht="30.75" customHeight="1">
      <c r="A6444" s="733" t="s">
        <v>18654</v>
      </c>
      <c r="B6444" s="693" t="s">
        <v>7484</v>
      </c>
      <c r="C6444" s="667" t="s">
        <v>73</v>
      </c>
      <c r="D6444" s="693" t="s">
        <v>12181</v>
      </c>
      <c r="E6444" s="425">
        <v>2000</v>
      </c>
      <c r="F6444" s="672" t="s">
        <v>14130</v>
      </c>
      <c r="G6444" s="671" t="s">
        <v>14131</v>
      </c>
      <c r="H6444" s="671" t="s">
        <v>1119</v>
      </c>
      <c r="I6444" s="671" t="s">
        <v>11946</v>
      </c>
      <c r="J6444" s="890" t="s">
        <v>11900</v>
      </c>
      <c r="K6444" s="894" t="s">
        <v>14132</v>
      </c>
      <c r="L6444" s="763">
        <v>3</v>
      </c>
      <c r="M6444" s="893">
        <v>16694.669999999998</v>
      </c>
      <c r="N6444" s="891" t="s">
        <v>389</v>
      </c>
      <c r="O6444" s="763">
        <v>0</v>
      </c>
      <c r="P6444" s="723">
        <v>0</v>
      </c>
      <c r="Q6444" s="669"/>
    </row>
    <row r="6445" spans="1:17" s="770" customFormat="1" ht="30.75" customHeight="1">
      <c r="A6445" s="733" t="s">
        <v>18654</v>
      </c>
      <c r="B6445" s="693" t="s">
        <v>7484</v>
      </c>
      <c r="C6445" s="667" t="s">
        <v>73</v>
      </c>
      <c r="D6445" s="670" t="s">
        <v>11978</v>
      </c>
      <c r="E6445" s="425">
        <v>3500</v>
      </c>
      <c r="F6445" s="668" t="s">
        <v>14133</v>
      </c>
      <c r="G6445" s="671" t="s">
        <v>14134</v>
      </c>
      <c r="H6445" s="670" t="s">
        <v>1688</v>
      </c>
      <c r="I6445" s="670" t="s">
        <v>771</v>
      </c>
      <c r="J6445" s="890" t="s">
        <v>6567</v>
      </c>
      <c r="K6445" s="894" t="s">
        <v>14135</v>
      </c>
      <c r="L6445" s="763">
        <v>7</v>
      </c>
      <c r="M6445" s="893">
        <v>25589.37</v>
      </c>
      <c r="N6445" s="891" t="s">
        <v>389</v>
      </c>
      <c r="O6445" s="763">
        <v>0</v>
      </c>
      <c r="P6445" s="723">
        <v>0</v>
      </c>
      <c r="Q6445" s="669"/>
    </row>
    <row r="6446" spans="1:17" s="770" customFormat="1" ht="32.25" customHeight="1">
      <c r="A6446" s="733" t="s">
        <v>18654</v>
      </c>
      <c r="B6446" s="693" t="s">
        <v>7484</v>
      </c>
      <c r="C6446" s="667" t="s">
        <v>73</v>
      </c>
      <c r="D6446" s="693" t="s">
        <v>14136</v>
      </c>
      <c r="E6446" s="425">
        <v>1700</v>
      </c>
      <c r="F6446" s="672" t="s">
        <v>14137</v>
      </c>
      <c r="G6446" s="671" t="s">
        <v>14138</v>
      </c>
      <c r="H6446" s="671" t="s">
        <v>11899</v>
      </c>
      <c r="I6446" s="671" t="s">
        <v>3683</v>
      </c>
      <c r="J6446" s="890" t="s">
        <v>11900</v>
      </c>
      <c r="K6446" s="894" t="s">
        <v>14139</v>
      </c>
      <c r="L6446" s="763">
        <v>12</v>
      </c>
      <c r="M6446" s="893">
        <v>20400</v>
      </c>
      <c r="N6446" s="891" t="s">
        <v>14139</v>
      </c>
      <c r="O6446" s="763">
        <v>6</v>
      </c>
      <c r="P6446" s="723">
        <v>10200</v>
      </c>
      <c r="Q6446" s="669"/>
    </row>
    <row r="6447" spans="1:17" s="770" customFormat="1" ht="32.25" customHeight="1">
      <c r="A6447" s="733" t="s">
        <v>18654</v>
      </c>
      <c r="B6447" s="693" t="s">
        <v>7484</v>
      </c>
      <c r="C6447" s="667" t="s">
        <v>73</v>
      </c>
      <c r="D6447" s="693" t="s">
        <v>12406</v>
      </c>
      <c r="E6447" s="425">
        <v>3000</v>
      </c>
      <c r="F6447" s="672" t="s">
        <v>14140</v>
      </c>
      <c r="G6447" s="671" t="s">
        <v>14141</v>
      </c>
      <c r="H6447" s="671" t="s">
        <v>1688</v>
      </c>
      <c r="I6447" s="671" t="s">
        <v>11885</v>
      </c>
      <c r="J6447" s="890" t="s">
        <v>802</v>
      </c>
      <c r="K6447" s="894" t="s">
        <v>14142</v>
      </c>
      <c r="L6447" s="763">
        <v>12</v>
      </c>
      <c r="M6447" s="893">
        <v>31300</v>
      </c>
      <c r="N6447" s="891" t="s">
        <v>389</v>
      </c>
      <c r="O6447" s="763">
        <v>0</v>
      </c>
      <c r="P6447" s="723">
        <v>0</v>
      </c>
      <c r="Q6447" s="669"/>
    </row>
    <row r="6448" spans="1:17" s="770" customFormat="1" ht="32.25" customHeight="1">
      <c r="A6448" s="733" t="s">
        <v>18654</v>
      </c>
      <c r="B6448" s="693" t="s">
        <v>7484</v>
      </c>
      <c r="C6448" s="667" t="s">
        <v>73</v>
      </c>
      <c r="D6448" s="693" t="s">
        <v>12716</v>
      </c>
      <c r="E6448" s="425">
        <v>4000</v>
      </c>
      <c r="F6448" s="672" t="s">
        <v>14143</v>
      </c>
      <c r="G6448" s="671" t="s">
        <v>14144</v>
      </c>
      <c r="H6448" s="671" t="s">
        <v>1119</v>
      </c>
      <c r="I6448" s="671" t="s">
        <v>11946</v>
      </c>
      <c r="J6448" s="890" t="s">
        <v>11900</v>
      </c>
      <c r="K6448" s="894" t="s">
        <v>14145</v>
      </c>
      <c r="L6448" s="763">
        <v>10</v>
      </c>
      <c r="M6448" s="893">
        <v>40010.67</v>
      </c>
      <c r="N6448" s="891" t="s">
        <v>389</v>
      </c>
      <c r="O6448" s="763">
        <v>0</v>
      </c>
      <c r="P6448" s="723">
        <v>0</v>
      </c>
      <c r="Q6448" s="669"/>
    </row>
    <row r="6449" spans="1:17" s="770" customFormat="1" ht="60">
      <c r="A6449" s="733" t="s">
        <v>18654</v>
      </c>
      <c r="B6449" s="693" t="s">
        <v>7484</v>
      </c>
      <c r="C6449" s="667" t="s">
        <v>73</v>
      </c>
      <c r="D6449" s="693" t="s">
        <v>14146</v>
      </c>
      <c r="E6449" s="425">
        <v>2500</v>
      </c>
      <c r="F6449" s="672" t="s">
        <v>14147</v>
      </c>
      <c r="G6449" s="671" t="s">
        <v>14148</v>
      </c>
      <c r="H6449" s="671" t="s">
        <v>3913</v>
      </c>
      <c r="I6449" s="671" t="s">
        <v>11890</v>
      </c>
      <c r="J6449" s="890" t="s">
        <v>4118</v>
      </c>
      <c r="K6449" s="894" t="s">
        <v>14149</v>
      </c>
      <c r="L6449" s="763">
        <v>2</v>
      </c>
      <c r="M6449" s="893">
        <v>4750</v>
      </c>
      <c r="N6449" s="891" t="s">
        <v>14149</v>
      </c>
      <c r="O6449" s="763">
        <v>1</v>
      </c>
      <c r="P6449" s="723">
        <v>2110.83</v>
      </c>
      <c r="Q6449" s="669"/>
    </row>
    <row r="6450" spans="1:17" s="770" customFormat="1" ht="34.5" customHeight="1">
      <c r="A6450" s="733" t="s">
        <v>18654</v>
      </c>
      <c r="B6450" s="693" t="s">
        <v>7484</v>
      </c>
      <c r="C6450" s="667" t="s">
        <v>73</v>
      </c>
      <c r="D6450" s="693" t="s">
        <v>13047</v>
      </c>
      <c r="E6450" s="425">
        <v>3000</v>
      </c>
      <c r="F6450" s="672" t="s">
        <v>14150</v>
      </c>
      <c r="G6450" s="671" t="s">
        <v>14151</v>
      </c>
      <c r="H6450" s="671" t="s">
        <v>1688</v>
      </c>
      <c r="I6450" s="671" t="s">
        <v>11885</v>
      </c>
      <c r="J6450" s="890" t="s">
        <v>802</v>
      </c>
      <c r="K6450" s="894" t="s">
        <v>14152</v>
      </c>
      <c r="L6450" s="763">
        <v>12</v>
      </c>
      <c r="M6450" s="893">
        <v>24500</v>
      </c>
      <c r="N6450" s="891" t="s">
        <v>14152</v>
      </c>
      <c r="O6450" s="763">
        <v>5</v>
      </c>
      <c r="P6450" s="723">
        <v>16058</v>
      </c>
      <c r="Q6450" s="669"/>
    </row>
    <row r="6451" spans="1:17" s="770" customFormat="1" ht="42.75" customHeight="1">
      <c r="A6451" s="733" t="s">
        <v>18654</v>
      </c>
      <c r="B6451" s="693" t="s">
        <v>7484</v>
      </c>
      <c r="C6451" s="667" t="s">
        <v>73</v>
      </c>
      <c r="D6451" s="693" t="s">
        <v>14153</v>
      </c>
      <c r="E6451" s="425">
        <v>3500</v>
      </c>
      <c r="F6451" s="672" t="s">
        <v>14154</v>
      </c>
      <c r="G6451" s="671" t="s">
        <v>14155</v>
      </c>
      <c r="H6451" s="671" t="s">
        <v>1688</v>
      </c>
      <c r="I6451" s="671" t="s">
        <v>771</v>
      </c>
      <c r="J6451" s="890" t="s">
        <v>6567</v>
      </c>
      <c r="K6451" s="894" t="s">
        <v>14156</v>
      </c>
      <c r="L6451" s="763">
        <v>12</v>
      </c>
      <c r="M6451" s="893">
        <v>40633.33</v>
      </c>
      <c r="N6451" s="891" t="s">
        <v>14156</v>
      </c>
      <c r="O6451" s="763">
        <v>1</v>
      </c>
      <c r="P6451" s="723">
        <v>5649</v>
      </c>
      <c r="Q6451" s="669"/>
    </row>
    <row r="6452" spans="1:17" s="770" customFormat="1" ht="36">
      <c r="A6452" s="733" t="s">
        <v>18654</v>
      </c>
      <c r="B6452" s="693" t="s">
        <v>7484</v>
      </c>
      <c r="C6452" s="667" t="s">
        <v>73</v>
      </c>
      <c r="D6452" s="693" t="s">
        <v>14157</v>
      </c>
      <c r="E6452" s="425">
        <v>9000</v>
      </c>
      <c r="F6452" s="672" t="s">
        <v>14158</v>
      </c>
      <c r="G6452" s="671" t="s">
        <v>14159</v>
      </c>
      <c r="H6452" s="671" t="s">
        <v>1688</v>
      </c>
      <c r="I6452" s="671" t="s">
        <v>10737</v>
      </c>
      <c r="J6452" s="890" t="s">
        <v>11885</v>
      </c>
      <c r="K6452" s="894" t="s">
        <v>14160</v>
      </c>
      <c r="L6452" s="763">
        <v>3</v>
      </c>
      <c r="M6452" s="893">
        <v>27000</v>
      </c>
      <c r="N6452" s="891" t="s">
        <v>14160</v>
      </c>
      <c r="O6452" s="763">
        <v>6</v>
      </c>
      <c r="P6452" s="723">
        <v>54000</v>
      </c>
      <c r="Q6452" s="669"/>
    </row>
    <row r="6453" spans="1:17" s="770" customFormat="1" ht="31.5" customHeight="1">
      <c r="A6453" s="733" t="s">
        <v>18654</v>
      </c>
      <c r="B6453" s="693" t="s">
        <v>7484</v>
      </c>
      <c r="C6453" s="667" t="s">
        <v>73</v>
      </c>
      <c r="D6453" s="693" t="s">
        <v>12081</v>
      </c>
      <c r="E6453" s="425">
        <v>2500</v>
      </c>
      <c r="F6453" s="672" t="s">
        <v>14161</v>
      </c>
      <c r="G6453" s="671" t="s">
        <v>14162</v>
      </c>
      <c r="H6453" s="671" t="s">
        <v>1688</v>
      </c>
      <c r="I6453" s="671" t="s">
        <v>771</v>
      </c>
      <c r="J6453" s="890" t="s">
        <v>6567</v>
      </c>
      <c r="K6453" s="894" t="s">
        <v>14163</v>
      </c>
      <c r="L6453" s="763">
        <v>12</v>
      </c>
      <c r="M6453" s="893">
        <v>30000</v>
      </c>
      <c r="N6453" s="891" t="s">
        <v>14163</v>
      </c>
      <c r="O6453" s="763">
        <v>6</v>
      </c>
      <c r="P6453" s="723">
        <v>15000</v>
      </c>
      <c r="Q6453" s="669"/>
    </row>
    <row r="6454" spans="1:17" s="770" customFormat="1" ht="31.5" customHeight="1">
      <c r="A6454" s="733" t="s">
        <v>18654</v>
      </c>
      <c r="B6454" s="693" t="s">
        <v>7484</v>
      </c>
      <c r="C6454" s="667" t="s">
        <v>73</v>
      </c>
      <c r="D6454" s="693" t="s">
        <v>12070</v>
      </c>
      <c r="E6454" s="425">
        <v>3000</v>
      </c>
      <c r="F6454" s="672" t="s">
        <v>14164</v>
      </c>
      <c r="G6454" s="671" t="s">
        <v>14165</v>
      </c>
      <c r="H6454" s="671" t="s">
        <v>1688</v>
      </c>
      <c r="I6454" s="671" t="s">
        <v>11885</v>
      </c>
      <c r="J6454" s="890" t="s">
        <v>802</v>
      </c>
      <c r="K6454" s="894" t="s">
        <v>14166</v>
      </c>
      <c r="L6454" s="763">
        <v>12</v>
      </c>
      <c r="M6454" s="893">
        <v>34100</v>
      </c>
      <c r="N6454" s="891" t="s">
        <v>14166</v>
      </c>
      <c r="O6454" s="763">
        <v>6</v>
      </c>
      <c r="P6454" s="723">
        <v>29250</v>
      </c>
      <c r="Q6454" s="669"/>
    </row>
    <row r="6455" spans="1:17" s="770" customFormat="1" ht="60">
      <c r="A6455" s="733" t="s">
        <v>18654</v>
      </c>
      <c r="B6455" s="693" t="s">
        <v>7484</v>
      </c>
      <c r="C6455" s="667" t="s">
        <v>73</v>
      </c>
      <c r="D6455" s="693" t="s">
        <v>14167</v>
      </c>
      <c r="E6455" s="425">
        <v>2300</v>
      </c>
      <c r="F6455" s="672" t="s">
        <v>14168</v>
      </c>
      <c r="G6455" s="671" t="s">
        <v>14169</v>
      </c>
      <c r="H6455" s="671" t="s">
        <v>1678</v>
      </c>
      <c r="I6455" s="671" t="s">
        <v>11890</v>
      </c>
      <c r="J6455" s="890" t="s">
        <v>4118</v>
      </c>
      <c r="K6455" s="894" t="s">
        <v>14170</v>
      </c>
      <c r="L6455" s="763">
        <v>12</v>
      </c>
      <c r="M6455" s="893">
        <v>27600</v>
      </c>
      <c r="N6455" s="891" t="s">
        <v>14170</v>
      </c>
      <c r="O6455" s="763">
        <v>6</v>
      </c>
      <c r="P6455" s="723">
        <v>13800</v>
      </c>
      <c r="Q6455" s="669"/>
    </row>
    <row r="6456" spans="1:17" s="770" customFormat="1" ht="24">
      <c r="A6456" s="733" t="s">
        <v>18654</v>
      </c>
      <c r="B6456" s="693" t="s">
        <v>7484</v>
      </c>
      <c r="C6456" s="667" t="s">
        <v>73</v>
      </c>
      <c r="D6456" s="693" t="s">
        <v>14171</v>
      </c>
      <c r="E6456" s="425">
        <v>4500</v>
      </c>
      <c r="F6456" s="672" t="s">
        <v>14172</v>
      </c>
      <c r="G6456" s="671" t="s">
        <v>14173</v>
      </c>
      <c r="H6456" s="671" t="s">
        <v>1688</v>
      </c>
      <c r="I6456" s="671" t="s">
        <v>771</v>
      </c>
      <c r="J6456" s="890" t="s">
        <v>6567</v>
      </c>
      <c r="K6456" s="894" t="s">
        <v>14174</v>
      </c>
      <c r="L6456" s="763">
        <v>12</v>
      </c>
      <c r="M6456" s="893">
        <v>54000</v>
      </c>
      <c r="N6456" s="891" t="s">
        <v>14174</v>
      </c>
      <c r="O6456" s="763">
        <v>6</v>
      </c>
      <c r="P6456" s="723">
        <v>27000</v>
      </c>
      <c r="Q6456" s="669"/>
    </row>
    <row r="6457" spans="1:17" s="770" customFormat="1" ht="24">
      <c r="A6457" s="733" t="s">
        <v>18654</v>
      </c>
      <c r="B6457" s="693" t="s">
        <v>7484</v>
      </c>
      <c r="C6457" s="667" t="s">
        <v>73</v>
      </c>
      <c r="D6457" s="693" t="s">
        <v>14175</v>
      </c>
      <c r="E6457" s="425">
        <v>8300</v>
      </c>
      <c r="F6457" s="672" t="s">
        <v>14176</v>
      </c>
      <c r="G6457" s="671" t="s">
        <v>14177</v>
      </c>
      <c r="H6457" s="671" t="s">
        <v>1688</v>
      </c>
      <c r="I6457" s="671" t="s">
        <v>771</v>
      </c>
      <c r="J6457" s="890" t="s">
        <v>6567</v>
      </c>
      <c r="K6457" s="894" t="s">
        <v>14178</v>
      </c>
      <c r="L6457" s="763">
        <v>12</v>
      </c>
      <c r="M6457" s="893">
        <v>99600</v>
      </c>
      <c r="N6457" s="891" t="s">
        <v>14178</v>
      </c>
      <c r="O6457" s="763">
        <v>3</v>
      </c>
      <c r="P6457" s="723">
        <v>22548.33</v>
      </c>
      <c r="Q6457" s="669"/>
    </row>
    <row r="6458" spans="1:17" s="770" customFormat="1" ht="28.5" customHeight="1">
      <c r="A6458" s="733" t="s">
        <v>18654</v>
      </c>
      <c r="B6458" s="693" t="s">
        <v>7484</v>
      </c>
      <c r="C6458" s="667" t="s">
        <v>73</v>
      </c>
      <c r="D6458" s="693" t="s">
        <v>14179</v>
      </c>
      <c r="E6458" s="425">
        <v>2500</v>
      </c>
      <c r="F6458" s="672" t="s">
        <v>14180</v>
      </c>
      <c r="G6458" s="671" t="s">
        <v>14181</v>
      </c>
      <c r="H6458" s="671" t="s">
        <v>793</v>
      </c>
      <c r="I6458" s="671" t="s">
        <v>11946</v>
      </c>
      <c r="J6458" s="890" t="s">
        <v>6567</v>
      </c>
      <c r="K6458" s="894" t="s">
        <v>389</v>
      </c>
      <c r="L6458" s="763">
        <v>0</v>
      </c>
      <c r="M6458" s="893"/>
      <c r="N6458" s="891" t="s">
        <v>14182</v>
      </c>
      <c r="O6458" s="763">
        <v>5</v>
      </c>
      <c r="P6458" s="723">
        <v>14333.33</v>
      </c>
      <c r="Q6458" s="669"/>
    </row>
    <row r="6459" spans="1:17" s="770" customFormat="1" ht="28.5" customHeight="1">
      <c r="A6459" s="733" t="s">
        <v>18654</v>
      </c>
      <c r="B6459" s="693" t="s">
        <v>7484</v>
      </c>
      <c r="C6459" s="667" t="s">
        <v>73</v>
      </c>
      <c r="D6459" s="693" t="s">
        <v>12783</v>
      </c>
      <c r="E6459" s="425">
        <v>4000</v>
      </c>
      <c r="F6459" s="672" t="s">
        <v>14183</v>
      </c>
      <c r="G6459" s="671" t="s">
        <v>14184</v>
      </c>
      <c r="H6459" s="671" t="s">
        <v>1688</v>
      </c>
      <c r="I6459" s="671" t="s">
        <v>11885</v>
      </c>
      <c r="J6459" s="890" t="s">
        <v>802</v>
      </c>
      <c r="K6459" s="894" t="s">
        <v>14185</v>
      </c>
      <c r="L6459" s="763">
        <v>12</v>
      </c>
      <c r="M6459" s="893">
        <v>41400</v>
      </c>
      <c r="N6459" s="891" t="s">
        <v>14185</v>
      </c>
      <c r="O6459" s="763">
        <v>6</v>
      </c>
      <c r="P6459" s="723">
        <v>24000</v>
      </c>
      <c r="Q6459" s="669"/>
    </row>
    <row r="6460" spans="1:17" s="770" customFormat="1" ht="28.5" customHeight="1">
      <c r="A6460" s="733" t="s">
        <v>18654</v>
      </c>
      <c r="B6460" s="693" t="s">
        <v>7484</v>
      </c>
      <c r="C6460" s="667" t="s">
        <v>73</v>
      </c>
      <c r="D6460" s="693" t="s">
        <v>12894</v>
      </c>
      <c r="E6460" s="425">
        <v>3000</v>
      </c>
      <c r="F6460" s="672" t="s">
        <v>14186</v>
      </c>
      <c r="G6460" s="671" t="s">
        <v>14187</v>
      </c>
      <c r="H6460" s="671" t="s">
        <v>1688</v>
      </c>
      <c r="I6460" s="671" t="s">
        <v>11885</v>
      </c>
      <c r="J6460" s="890" t="s">
        <v>802</v>
      </c>
      <c r="K6460" s="894" t="s">
        <v>14188</v>
      </c>
      <c r="L6460" s="763">
        <v>12</v>
      </c>
      <c r="M6460" s="893">
        <v>31000</v>
      </c>
      <c r="N6460" s="891" t="s">
        <v>389</v>
      </c>
      <c r="O6460" s="763">
        <v>0</v>
      </c>
      <c r="P6460" s="723">
        <v>0</v>
      </c>
      <c r="Q6460" s="669"/>
    </row>
    <row r="6461" spans="1:17" s="770" customFormat="1" ht="28.5" customHeight="1">
      <c r="A6461" s="733" t="s">
        <v>18654</v>
      </c>
      <c r="B6461" s="693" t="s">
        <v>7484</v>
      </c>
      <c r="C6461" s="667" t="s">
        <v>73</v>
      </c>
      <c r="D6461" s="693" t="s">
        <v>14189</v>
      </c>
      <c r="E6461" s="425">
        <v>5000</v>
      </c>
      <c r="F6461" s="672" t="s">
        <v>14190</v>
      </c>
      <c r="G6461" s="671" t="s">
        <v>14191</v>
      </c>
      <c r="H6461" s="671" t="s">
        <v>4261</v>
      </c>
      <c r="I6461" s="671" t="s">
        <v>11885</v>
      </c>
      <c r="J6461" s="890" t="s">
        <v>802</v>
      </c>
      <c r="K6461" s="894" t="s">
        <v>14192</v>
      </c>
      <c r="L6461" s="763">
        <v>12</v>
      </c>
      <c r="M6461" s="893">
        <v>60000</v>
      </c>
      <c r="N6461" s="891" t="s">
        <v>14192</v>
      </c>
      <c r="O6461" s="763">
        <v>6</v>
      </c>
      <c r="P6461" s="723">
        <v>36008.339999999997</v>
      </c>
      <c r="Q6461" s="669"/>
    </row>
    <row r="6462" spans="1:17" s="770" customFormat="1" ht="28.5" customHeight="1">
      <c r="A6462" s="733" t="s">
        <v>18654</v>
      </c>
      <c r="B6462" s="693" t="s">
        <v>7484</v>
      </c>
      <c r="C6462" s="667" t="s">
        <v>73</v>
      </c>
      <c r="D6462" s="693" t="s">
        <v>12172</v>
      </c>
      <c r="E6462" s="425">
        <v>2300</v>
      </c>
      <c r="F6462" s="672" t="s">
        <v>14193</v>
      </c>
      <c r="G6462" s="671" t="s">
        <v>14194</v>
      </c>
      <c r="H6462" s="671" t="s">
        <v>11899</v>
      </c>
      <c r="I6462" s="671" t="s">
        <v>3683</v>
      </c>
      <c r="J6462" s="890" t="s">
        <v>11900</v>
      </c>
      <c r="K6462" s="894" t="s">
        <v>14195</v>
      </c>
      <c r="L6462" s="763">
        <v>12</v>
      </c>
      <c r="M6462" s="893">
        <v>27600</v>
      </c>
      <c r="N6462" s="891" t="s">
        <v>14195</v>
      </c>
      <c r="O6462" s="763">
        <v>6</v>
      </c>
      <c r="P6462" s="723">
        <v>13800</v>
      </c>
      <c r="Q6462" s="669"/>
    </row>
    <row r="6463" spans="1:17" s="770" customFormat="1" ht="28.5" customHeight="1">
      <c r="A6463" s="733" t="s">
        <v>18654</v>
      </c>
      <c r="B6463" s="693" t="s">
        <v>7484</v>
      </c>
      <c r="C6463" s="667" t="s">
        <v>73</v>
      </c>
      <c r="D6463" s="693" t="s">
        <v>11954</v>
      </c>
      <c r="E6463" s="425">
        <v>2500</v>
      </c>
      <c r="F6463" s="672" t="s">
        <v>14196</v>
      </c>
      <c r="G6463" s="671" t="s">
        <v>14197</v>
      </c>
      <c r="H6463" s="671" t="s">
        <v>1688</v>
      </c>
      <c r="I6463" s="671" t="s">
        <v>11885</v>
      </c>
      <c r="J6463" s="890" t="s">
        <v>802</v>
      </c>
      <c r="K6463" s="894" t="s">
        <v>14198</v>
      </c>
      <c r="L6463" s="763">
        <v>2</v>
      </c>
      <c r="M6463" s="893">
        <v>5583.33</v>
      </c>
      <c r="N6463" s="891" t="s">
        <v>14198</v>
      </c>
      <c r="O6463" s="763">
        <v>6</v>
      </c>
      <c r="P6463" s="723">
        <v>15000</v>
      </c>
      <c r="Q6463" s="669"/>
    </row>
    <row r="6464" spans="1:17" s="770" customFormat="1" ht="45.75" customHeight="1">
      <c r="A6464" s="733" t="s">
        <v>18654</v>
      </c>
      <c r="B6464" s="693" t="s">
        <v>7484</v>
      </c>
      <c r="C6464" s="667" t="s">
        <v>73</v>
      </c>
      <c r="D6464" s="693" t="s">
        <v>12263</v>
      </c>
      <c r="E6464" s="425">
        <v>10250</v>
      </c>
      <c r="F6464" s="672" t="s">
        <v>14199</v>
      </c>
      <c r="G6464" s="671" t="s">
        <v>14200</v>
      </c>
      <c r="H6464" s="671" t="s">
        <v>1688</v>
      </c>
      <c r="I6464" s="671" t="s">
        <v>11885</v>
      </c>
      <c r="J6464" s="890" t="s">
        <v>802</v>
      </c>
      <c r="K6464" s="894" t="s">
        <v>14201</v>
      </c>
      <c r="L6464" s="763">
        <v>12</v>
      </c>
      <c r="M6464" s="893">
        <v>118557.99</v>
      </c>
      <c r="N6464" s="891" t="s">
        <v>14201</v>
      </c>
      <c r="O6464" s="763">
        <v>6</v>
      </c>
      <c r="P6464" s="723">
        <v>61500</v>
      </c>
      <c r="Q6464" s="669"/>
    </row>
    <row r="6465" spans="1:17" s="770" customFormat="1" ht="27.75" customHeight="1">
      <c r="A6465" s="733" t="s">
        <v>18654</v>
      </c>
      <c r="B6465" s="693" t="s">
        <v>7484</v>
      </c>
      <c r="C6465" s="667" t="s">
        <v>73</v>
      </c>
      <c r="D6465" s="693" t="s">
        <v>12225</v>
      </c>
      <c r="E6465" s="425">
        <v>1800</v>
      </c>
      <c r="F6465" s="672" t="s">
        <v>14202</v>
      </c>
      <c r="G6465" s="671" t="s">
        <v>14203</v>
      </c>
      <c r="H6465" s="671" t="s">
        <v>1688</v>
      </c>
      <c r="I6465" s="671" t="s">
        <v>7760</v>
      </c>
      <c r="J6465" s="890" t="s">
        <v>11900</v>
      </c>
      <c r="K6465" s="894" t="s">
        <v>14204</v>
      </c>
      <c r="L6465" s="763">
        <v>4</v>
      </c>
      <c r="M6465" s="893">
        <v>16200</v>
      </c>
      <c r="N6465" s="891" t="s">
        <v>389</v>
      </c>
      <c r="O6465" s="763">
        <v>0</v>
      </c>
      <c r="P6465" s="723">
        <v>0</v>
      </c>
      <c r="Q6465" s="669"/>
    </row>
    <row r="6466" spans="1:17" s="770" customFormat="1" ht="24">
      <c r="A6466" s="733" t="s">
        <v>18654</v>
      </c>
      <c r="B6466" s="693" t="s">
        <v>7484</v>
      </c>
      <c r="C6466" s="667" t="s">
        <v>73</v>
      </c>
      <c r="D6466" s="693" t="s">
        <v>14205</v>
      </c>
      <c r="E6466" s="425">
        <v>1200</v>
      </c>
      <c r="F6466" s="672" t="s">
        <v>14206</v>
      </c>
      <c r="G6466" s="671" t="s">
        <v>14207</v>
      </c>
      <c r="H6466" s="671" t="s">
        <v>11899</v>
      </c>
      <c r="I6466" s="671" t="s">
        <v>3683</v>
      </c>
      <c r="J6466" s="890" t="s">
        <v>11900</v>
      </c>
      <c r="K6466" s="894" t="s">
        <v>14208</v>
      </c>
      <c r="L6466" s="763">
        <v>12</v>
      </c>
      <c r="M6466" s="893">
        <v>14400</v>
      </c>
      <c r="N6466" s="891" t="s">
        <v>14208</v>
      </c>
      <c r="O6466" s="763">
        <v>6</v>
      </c>
      <c r="P6466" s="723">
        <v>7200</v>
      </c>
      <c r="Q6466" s="669"/>
    </row>
    <row r="6467" spans="1:17" s="770" customFormat="1" ht="36">
      <c r="A6467" s="733" t="s">
        <v>18654</v>
      </c>
      <c r="B6467" s="693" t="s">
        <v>7484</v>
      </c>
      <c r="C6467" s="667" t="s">
        <v>73</v>
      </c>
      <c r="D6467" s="670" t="s">
        <v>14209</v>
      </c>
      <c r="E6467" s="425">
        <v>2000</v>
      </c>
      <c r="F6467" s="668" t="s">
        <v>14210</v>
      </c>
      <c r="G6467" s="671" t="s">
        <v>14211</v>
      </c>
      <c r="H6467" s="671" t="s">
        <v>10082</v>
      </c>
      <c r="I6467" s="671" t="s">
        <v>7524</v>
      </c>
      <c r="J6467" s="890" t="s">
        <v>802</v>
      </c>
      <c r="K6467" s="894" t="s">
        <v>14212</v>
      </c>
      <c r="L6467" s="763">
        <v>2</v>
      </c>
      <c r="M6467" s="893">
        <v>5705.34</v>
      </c>
      <c r="N6467" s="891" t="s">
        <v>389</v>
      </c>
      <c r="O6467" s="763">
        <v>0</v>
      </c>
      <c r="P6467" s="723">
        <v>0</v>
      </c>
      <c r="Q6467" s="669"/>
    </row>
    <row r="6468" spans="1:17" s="770" customFormat="1" ht="60">
      <c r="A6468" s="733" t="s">
        <v>18654</v>
      </c>
      <c r="B6468" s="693" t="s">
        <v>7484</v>
      </c>
      <c r="C6468" s="667" t="s">
        <v>73</v>
      </c>
      <c r="D6468" s="670" t="s">
        <v>1929</v>
      </c>
      <c r="E6468" s="425">
        <v>1800</v>
      </c>
      <c r="F6468" s="668" t="s">
        <v>14213</v>
      </c>
      <c r="G6468" s="671" t="s">
        <v>14214</v>
      </c>
      <c r="H6468" s="671" t="s">
        <v>1929</v>
      </c>
      <c r="I6468" s="671" t="s">
        <v>11890</v>
      </c>
      <c r="J6468" s="890" t="s">
        <v>4118</v>
      </c>
      <c r="K6468" s="894" t="s">
        <v>14215</v>
      </c>
      <c r="L6468" s="763">
        <v>12</v>
      </c>
      <c r="M6468" s="893">
        <v>14070</v>
      </c>
      <c r="N6468" s="891" t="s">
        <v>389</v>
      </c>
      <c r="O6468" s="763">
        <v>0</v>
      </c>
      <c r="P6468" s="723">
        <v>0</v>
      </c>
      <c r="Q6468" s="669"/>
    </row>
    <row r="6469" spans="1:17" s="770" customFormat="1" ht="24">
      <c r="A6469" s="733" t="s">
        <v>18654</v>
      </c>
      <c r="B6469" s="693" t="s">
        <v>7484</v>
      </c>
      <c r="C6469" s="667" t="s">
        <v>73</v>
      </c>
      <c r="D6469" s="693" t="s">
        <v>14216</v>
      </c>
      <c r="E6469" s="425">
        <v>9000</v>
      </c>
      <c r="F6469" s="672" t="s">
        <v>14217</v>
      </c>
      <c r="G6469" s="671" t="s">
        <v>14218</v>
      </c>
      <c r="H6469" s="671" t="s">
        <v>1688</v>
      </c>
      <c r="I6469" s="671" t="s">
        <v>771</v>
      </c>
      <c r="J6469" s="890" t="s">
        <v>6567</v>
      </c>
      <c r="K6469" s="894" t="s">
        <v>14219</v>
      </c>
      <c r="L6469" s="763">
        <v>12</v>
      </c>
      <c r="M6469" s="893">
        <v>108000</v>
      </c>
      <c r="N6469" s="891" t="s">
        <v>14219</v>
      </c>
      <c r="O6469" s="763">
        <v>6</v>
      </c>
      <c r="P6469" s="723">
        <v>54000</v>
      </c>
      <c r="Q6469" s="669"/>
    </row>
    <row r="6470" spans="1:17" s="770" customFormat="1" ht="30" customHeight="1">
      <c r="A6470" s="733" t="s">
        <v>18654</v>
      </c>
      <c r="B6470" s="693" t="s">
        <v>7484</v>
      </c>
      <c r="C6470" s="667" t="s">
        <v>73</v>
      </c>
      <c r="D6470" s="693" t="s">
        <v>12003</v>
      </c>
      <c r="E6470" s="425">
        <v>3000</v>
      </c>
      <c r="F6470" s="672" t="s">
        <v>14220</v>
      </c>
      <c r="G6470" s="671" t="s">
        <v>14221</v>
      </c>
      <c r="H6470" s="671" t="s">
        <v>1688</v>
      </c>
      <c r="I6470" s="671" t="s">
        <v>11885</v>
      </c>
      <c r="J6470" s="890" t="s">
        <v>802</v>
      </c>
      <c r="K6470" s="894" t="s">
        <v>14222</v>
      </c>
      <c r="L6470" s="763">
        <v>2</v>
      </c>
      <c r="M6470" s="893">
        <v>39181.839999999997</v>
      </c>
      <c r="N6470" s="891" t="s">
        <v>389</v>
      </c>
      <c r="O6470" s="763">
        <v>0</v>
      </c>
      <c r="P6470" s="723">
        <v>0</v>
      </c>
      <c r="Q6470" s="669"/>
    </row>
    <row r="6471" spans="1:17" s="770" customFormat="1" ht="30" customHeight="1">
      <c r="A6471" s="733" t="s">
        <v>18654</v>
      </c>
      <c r="B6471" s="693" t="s">
        <v>7484</v>
      </c>
      <c r="C6471" s="667" t="s">
        <v>73</v>
      </c>
      <c r="D6471" s="693" t="s">
        <v>12003</v>
      </c>
      <c r="E6471" s="425">
        <v>3800</v>
      </c>
      <c r="F6471" s="672" t="s">
        <v>14220</v>
      </c>
      <c r="G6471" s="671" t="s">
        <v>14221</v>
      </c>
      <c r="H6471" s="671" t="s">
        <v>1688</v>
      </c>
      <c r="I6471" s="671" t="s">
        <v>11885</v>
      </c>
      <c r="J6471" s="890" t="s">
        <v>802</v>
      </c>
      <c r="K6471" s="894" t="s">
        <v>14223</v>
      </c>
      <c r="L6471" s="763">
        <v>4</v>
      </c>
      <c r="M6471" s="893">
        <v>21600</v>
      </c>
      <c r="N6471" s="891" t="s">
        <v>389</v>
      </c>
      <c r="O6471" s="763">
        <v>0</v>
      </c>
      <c r="P6471" s="723">
        <v>0</v>
      </c>
      <c r="Q6471" s="669"/>
    </row>
    <row r="6472" spans="1:17" s="770" customFormat="1" ht="74.25" customHeight="1">
      <c r="A6472" s="733" t="s">
        <v>18654</v>
      </c>
      <c r="B6472" s="693" t="s">
        <v>7484</v>
      </c>
      <c r="C6472" s="667" t="s">
        <v>73</v>
      </c>
      <c r="D6472" s="693" t="s">
        <v>14224</v>
      </c>
      <c r="E6472" s="425">
        <v>1800</v>
      </c>
      <c r="F6472" s="672" t="s">
        <v>14225</v>
      </c>
      <c r="G6472" s="671" t="s">
        <v>14226</v>
      </c>
      <c r="H6472" s="671" t="s">
        <v>864</v>
      </c>
      <c r="I6472" s="671" t="s">
        <v>11890</v>
      </c>
      <c r="J6472" s="890" t="s">
        <v>4118</v>
      </c>
      <c r="K6472" s="894" t="s">
        <v>14227</v>
      </c>
      <c r="L6472" s="763">
        <v>12</v>
      </c>
      <c r="M6472" s="893">
        <v>36000</v>
      </c>
      <c r="N6472" s="891" t="s">
        <v>14227</v>
      </c>
      <c r="O6472" s="763">
        <v>6</v>
      </c>
      <c r="P6472" s="723">
        <v>10800</v>
      </c>
      <c r="Q6472" s="669"/>
    </row>
    <row r="6473" spans="1:17" s="770" customFormat="1" ht="33" customHeight="1">
      <c r="A6473" s="733" t="s">
        <v>18654</v>
      </c>
      <c r="B6473" s="693" t="s">
        <v>7484</v>
      </c>
      <c r="C6473" s="667" t="s">
        <v>73</v>
      </c>
      <c r="D6473" s="693" t="s">
        <v>14228</v>
      </c>
      <c r="E6473" s="425">
        <v>3000</v>
      </c>
      <c r="F6473" s="672" t="s">
        <v>14229</v>
      </c>
      <c r="G6473" s="671" t="s">
        <v>14230</v>
      </c>
      <c r="H6473" s="671" t="s">
        <v>1688</v>
      </c>
      <c r="I6473" s="671" t="s">
        <v>11885</v>
      </c>
      <c r="J6473" s="890" t="s">
        <v>802</v>
      </c>
      <c r="K6473" s="894" t="s">
        <v>14231</v>
      </c>
      <c r="L6473" s="763">
        <v>12</v>
      </c>
      <c r="M6473" s="893">
        <v>10133.34</v>
      </c>
      <c r="N6473" s="891" t="s">
        <v>14231</v>
      </c>
      <c r="O6473" s="763">
        <v>6</v>
      </c>
      <c r="P6473" s="723">
        <v>18000</v>
      </c>
      <c r="Q6473" s="669"/>
    </row>
    <row r="6474" spans="1:17" s="770" customFormat="1" ht="33" customHeight="1">
      <c r="A6474" s="733" t="s">
        <v>18654</v>
      </c>
      <c r="B6474" s="693" t="s">
        <v>7484</v>
      </c>
      <c r="C6474" s="667" t="s">
        <v>73</v>
      </c>
      <c r="D6474" s="693" t="s">
        <v>12456</v>
      </c>
      <c r="E6474" s="425">
        <v>4000</v>
      </c>
      <c r="F6474" s="672" t="s">
        <v>14232</v>
      </c>
      <c r="G6474" s="671" t="s">
        <v>14233</v>
      </c>
      <c r="H6474" s="671" t="s">
        <v>1688</v>
      </c>
      <c r="I6474" s="671" t="s">
        <v>11885</v>
      </c>
      <c r="J6474" s="890" t="s">
        <v>802</v>
      </c>
      <c r="K6474" s="894" t="s">
        <v>14234</v>
      </c>
      <c r="L6474" s="763">
        <v>3</v>
      </c>
      <c r="M6474" s="893">
        <v>48000</v>
      </c>
      <c r="N6474" s="891" t="s">
        <v>14234</v>
      </c>
      <c r="O6474" s="763">
        <v>6</v>
      </c>
      <c r="P6474" s="723">
        <v>24000</v>
      </c>
      <c r="Q6474" s="669"/>
    </row>
    <row r="6475" spans="1:17" s="770" customFormat="1" ht="33" customHeight="1">
      <c r="A6475" s="733" t="s">
        <v>18654</v>
      </c>
      <c r="B6475" s="693" t="s">
        <v>7484</v>
      </c>
      <c r="C6475" s="667" t="s">
        <v>73</v>
      </c>
      <c r="D6475" s="693" t="s">
        <v>14235</v>
      </c>
      <c r="E6475" s="425">
        <v>4000</v>
      </c>
      <c r="F6475" s="672" t="s">
        <v>14236</v>
      </c>
      <c r="G6475" s="671" t="s">
        <v>14237</v>
      </c>
      <c r="H6475" s="671" t="s">
        <v>1688</v>
      </c>
      <c r="I6475" s="671" t="s">
        <v>11885</v>
      </c>
      <c r="J6475" s="890" t="s">
        <v>802</v>
      </c>
      <c r="K6475" s="894" t="s">
        <v>14238</v>
      </c>
      <c r="L6475" s="763">
        <v>12</v>
      </c>
      <c r="M6475" s="893">
        <v>23016</v>
      </c>
      <c r="N6475" s="891" t="s">
        <v>389</v>
      </c>
      <c r="O6475" s="763">
        <v>0</v>
      </c>
      <c r="P6475" s="723">
        <v>0</v>
      </c>
      <c r="Q6475" s="669"/>
    </row>
    <row r="6476" spans="1:17" s="770" customFormat="1" ht="33" customHeight="1">
      <c r="A6476" s="733" t="s">
        <v>18654</v>
      </c>
      <c r="B6476" s="693" t="s">
        <v>7484</v>
      </c>
      <c r="C6476" s="667" t="s">
        <v>73</v>
      </c>
      <c r="D6476" s="693" t="s">
        <v>14239</v>
      </c>
      <c r="E6476" s="425">
        <v>2500</v>
      </c>
      <c r="F6476" s="672" t="s">
        <v>14240</v>
      </c>
      <c r="G6476" s="671" t="s">
        <v>14241</v>
      </c>
      <c r="H6476" s="671" t="s">
        <v>1688</v>
      </c>
      <c r="I6476" s="671" t="s">
        <v>11885</v>
      </c>
      <c r="J6476" s="890" t="s">
        <v>802</v>
      </c>
      <c r="K6476" s="894" t="s">
        <v>14242</v>
      </c>
      <c r="L6476" s="763">
        <v>12</v>
      </c>
      <c r="M6476" s="893">
        <v>30000</v>
      </c>
      <c r="N6476" s="891" t="s">
        <v>14242</v>
      </c>
      <c r="O6476" s="763">
        <v>6</v>
      </c>
      <c r="P6476" s="723">
        <v>15000</v>
      </c>
      <c r="Q6476" s="669"/>
    </row>
    <row r="6477" spans="1:17" s="770" customFormat="1" ht="33" customHeight="1">
      <c r="A6477" s="733" t="s">
        <v>18654</v>
      </c>
      <c r="B6477" s="693" t="s">
        <v>7484</v>
      </c>
      <c r="C6477" s="667" t="s">
        <v>73</v>
      </c>
      <c r="D6477" s="693" t="s">
        <v>14243</v>
      </c>
      <c r="E6477" s="425">
        <v>1200</v>
      </c>
      <c r="F6477" s="672" t="s">
        <v>14244</v>
      </c>
      <c r="G6477" s="671" t="s">
        <v>14245</v>
      </c>
      <c r="H6477" s="671" t="s">
        <v>770</v>
      </c>
      <c r="I6477" s="671" t="s">
        <v>3683</v>
      </c>
      <c r="J6477" s="890" t="s">
        <v>12013</v>
      </c>
      <c r="K6477" s="894" t="s">
        <v>14246</v>
      </c>
      <c r="L6477" s="763">
        <v>12</v>
      </c>
      <c r="M6477" s="893">
        <v>14400</v>
      </c>
      <c r="N6477" s="891" t="s">
        <v>14246</v>
      </c>
      <c r="O6477" s="763">
        <v>6</v>
      </c>
      <c r="P6477" s="723">
        <v>7200</v>
      </c>
      <c r="Q6477" s="669"/>
    </row>
    <row r="6478" spans="1:17" s="770" customFormat="1" ht="60">
      <c r="A6478" s="733" t="s">
        <v>18654</v>
      </c>
      <c r="B6478" s="693" t="s">
        <v>7484</v>
      </c>
      <c r="C6478" s="667" t="s">
        <v>73</v>
      </c>
      <c r="D6478" s="693" t="s">
        <v>14247</v>
      </c>
      <c r="E6478" s="425">
        <v>2000</v>
      </c>
      <c r="F6478" s="672" t="s">
        <v>14248</v>
      </c>
      <c r="G6478" s="671" t="s">
        <v>14249</v>
      </c>
      <c r="H6478" s="671" t="s">
        <v>14250</v>
      </c>
      <c r="I6478" s="671" t="s">
        <v>11885</v>
      </c>
      <c r="J6478" s="890" t="s">
        <v>802</v>
      </c>
      <c r="K6478" s="894" t="s">
        <v>12319</v>
      </c>
      <c r="L6478" s="763">
        <v>5</v>
      </c>
      <c r="M6478" s="893">
        <v>24133.33</v>
      </c>
      <c r="N6478" s="891" t="s">
        <v>389</v>
      </c>
      <c r="O6478" s="763">
        <v>0</v>
      </c>
      <c r="P6478" s="723">
        <v>0</v>
      </c>
      <c r="Q6478" s="669"/>
    </row>
    <row r="6479" spans="1:17" s="770" customFormat="1" ht="60">
      <c r="A6479" s="733" t="s">
        <v>18654</v>
      </c>
      <c r="B6479" s="693" t="s">
        <v>7484</v>
      </c>
      <c r="C6479" s="667" t="s">
        <v>73</v>
      </c>
      <c r="D6479" s="693" t="s">
        <v>14247</v>
      </c>
      <c r="E6479" s="425">
        <v>3000</v>
      </c>
      <c r="F6479" s="672" t="s">
        <v>14248</v>
      </c>
      <c r="G6479" s="671" t="s">
        <v>14249</v>
      </c>
      <c r="H6479" s="671" t="s">
        <v>14250</v>
      </c>
      <c r="I6479" s="671" t="s">
        <v>11885</v>
      </c>
      <c r="J6479" s="890" t="s">
        <v>802</v>
      </c>
      <c r="K6479" s="894" t="s">
        <v>389</v>
      </c>
      <c r="L6479" s="763">
        <v>0</v>
      </c>
      <c r="M6479" s="893">
        <v>0</v>
      </c>
      <c r="N6479" s="891" t="s">
        <v>14251</v>
      </c>
      <c r="O6479" s="763">
        <v>6</v>
      </c>
      <c r="P6479" s="723">
        <v>18000</v>
      </c>
      <c r="Q6479" s="669"/>
    </row>
    <row r="6480" spans="1:17" s="770" customFormat="1" ht="30" customHeight="1">
      <c r="A6480" s="733" t="s">
        <v>18654</v>
      </c>
      <c r="B6480" s="693" t="s">
        <v>7484</v>
      </c>
      <c r="C6480" s="667" t="s">
        <v>73</v>
      </c>
      <c r="D6480" s="693" t="s">
        <v>12395</v>
      </c>
      <c r="E6480" s="425">
        <v>7000</v>
      </c>
      <c r="F6480" s="672" t="s">
        <v>14252</v>
      </c>
      <c r="G6480" s="671" t="s">
        <v>14253</v>
      </c>
      <c r="H6480" s="671" t="s">
        <v>1688</v>
      </c>
      <c r="I6480" s="671" t="s">
        <v>771</v>
      </c>
      <c r="J6480" s="890" t="s">
        <v>6567</v>
      </c>
      <c r="K6480" s="894" t="s">
        <v>14254</v>
      </c>
      <c r="L6480" s="763">
        <v>12</v>
      </c>
      <c r="M6480" s="893">
        <v>84000</v>
      </c>
      <c r="N6480" s="891" t="s">
        <v>14254</v>
      </c>
      <c r="O6480" s="763">
        <v>6</v>
      </c>
      <c r="P6480" s="723">
        <v>42000</v>
      </c>
      <c r="Q6480" s="669"/>
    </row>
    <row r="6481" spans="1:17" s="770" customFormat="1" ht="30" customHeight="1">
      <c r="A6481" s="733" t="s">
        <v>18654</v>
      </c>
      <c r="B6481" s="693" t="s">
        <v>7484</v>
      </c>
      <c r="C6481" s="667" t="s">
        <v>73</v>
      </c>
      <c r="D6481" s="693" t="s">
        <v>12776</v>
      </c>
      <c r="E6481" s="425">
        <v>8000</v>
      </c>
      <c r="F6481" s="672" t="s">
        <v>14255</v>
      </c>
      <c r="G6481" s="671" t="s">
        <v>14256</v>
      </c>
      <c r="H6481" s="671" t="s">
        <v>888</v>
      </c>
      <c r="I6481" s="671" t="s">
        <v>771</v>
      </c>
      <c r="J6481" s="890" t="s">
        <v>6567</v>
      </c>
      <c r="K6481" s="894" t="s">
        <v>14257</v>
      </c>
      <c r="L6481" s="763">
        <v>3</v>
      </c>
      <c r="M6481" s="893">
        <v>23200</v>
      </c>
      <c r="N6481" s="891" t="s">
        <v>14257</v>
      </c>
      <c r="O6481" s="763">
        <v>6</v>
      </c>
      <c r="P6481" s="723">
        <v>48000</v>
      </c>
      <c r="Q6481" s="669"/>
    </row>
    <row r="6482" spans="1:17" s="770" customFormat="1" ht="30" customHeight="1">
      <c r="A6482" s="733" t="s">
        <v>18654</v>
      </c>
      <c r="B6482" s="693" t="s">
        <v>7484</v>
      </c>
      <c r="C6482" s="667" t="s">
        <v>73</v>
      </c>
      <c r="D6482" s="693" t="s">
        <v>14258</v>
      </c>
      <c r="E6482" s="425">
        <v>3000</v>
      </c>
      <c r="F6482" s="672" t="s">
        <v>14259</v>
      </c>
      <c r="G6482" s="671" t="s">
        <v>14260</v>
      </c>
      <c r="H6482" s="671" t="s">
        <v>908</v>
      </c>
      <c r="I6482" s="671" t="s">
        <v>771</v>
      </c>
      <c r="J6482" s="890" t="s">
        <v>6567</v>
      </c>
      <c r="K6482" s="894" t="s">
        <v>14261</v>
      </c>
      <c r="L6482" s="763">
        <v>2</v>
      </c>
      <c r="M6482" s="893">
        <v>6900</v>
      </c>
      <c r="N6482" s="891" t="s">
        <v>14261</v>
      </c>
      <c r="O6482" s="763">
        <v>2</v>
      </c>
      <c r="P6482" s="723">
        <v>6208</v>
      </c>
      <c r="Q6482" s="669"/>
    </row>
    <row r="6483" spans="1:17" s="770" customFormat="1" ht="30" customHeight="1">
      <c r="A6483" s="733" t="s">
        <v>18654</v>
      </c>
      <c r="B6483" s="693" t="s">
        <v>7484</v>
      </c>
      <c r="C6483" s="667" t="s">
        <v>73</v>
      </c>
      <c r="D6483" s="693" t="s">
        <v>14262</v>
      </c>
      <c r="E6483" s="425">
        <v>7500</v>
      </c>
      <c r="F6483" s="672" t="s">
        <v>14263</v>
      </c>
      <c r="G6483" s="671" t="s">
        <v>14264</v>
      </c>
      <c r="H6483" s="671" t="s">
        <v>824</v>
      </c>
      <c r="I6483" s="671" t="s">
        <v>11885</v>
      </c>
      <c r="J6483" s="890" t="s">
        <v>802</v>
      </c>
      <c r="K6483" s="894" t="s">
        <v>14265</v>
      </c>
      <c r="L6483" s="763">
        <v>12</v>
      </c>
      <c r="M6483" s="893">
        <v>90000</v>
      </c>
      <c r="N6483" s="891" t="s">
        <v>14265</v>
      </c>
      <c r="O6483" s="763">
        <v>6</v>
      </c>
      <c r="P6483" s="723">
        <v>45000</v>
      </c>
      <c r="Q6483" s="669"/>
    </row>
    <row r="6484" spans="1:17" s="770" customFormat="1" ht="45.75" customHeight="1">
      <c r="A6484" s="733" t="s">
        <v>18654</v>
      </c>
      <c r="B6484" s="693" t="s">
        <v>7484</v>
      </c>
      <c r="C6484" s="667" t="s">
        <v>73</v>
      </c>
      <c r="D6484" s="693" t="s">
        <v>14015</v>
      </c>
      <c r="E6484" s="425">
        <v>8000</v>
      </c>
      <c r="F6484" s="672" t="s">
        <v>14266</v>
      </c>
      <c r="G6484" s="671" t="s">
        <v>14267</v>
      </c>
      <c r="H6484" s="671" t="s">
        <v>1688</v>
      </c>
      <c r="I6484" s="671" t="s">
        <v>11885</v>
      </c>
      <c r="J6484" s="890" t="s">
        <v>802</v>
      </c>
      <c r="K6484" s="894" t="s">
        <v>14268</v>
      </c>
      <c r="L6484" s="763">
        <v>4</v>
      </c>
      <c r="M6484" s="893">
        <v>35916.67</v>
      </c>
      <c r="N6484" s="891" t="s">
        <v>14268</v>
      </c>
      <c r="O6484" s="763">
        <v>2</v>
      </c>
      <c r="P6484" s="723">
        <v>17954.669999999998</v>
      </c>
      <c r="Q6484" s="669"/>
    </row>
    <row r="6485" spans="1:17" s="770" customFormat="1" ht="43.5" customHeight="1">
      <c r="A6485" s="733" t="s">
        <v>18654</v>
      </c>
      <c r="B6485" s="693" t="s">
        <v>7484</v>
      </c>
      <c r="C6485" s="667" t="s">
        <v>73</v>
      </c>
      <c r="D6485" s="693" t="s">
        <v>14015</v>
      </c>
      <c r="E6485" s="425">
        <v>9000</v>
      </c>
      <c r="F6485" s="672" t="s">
        <v>14266</v>
      </c>
      <c r="G6485" s="671" t="s">
        <v>14267</v>
      </c>
      <c r="H6485" s="671" t="s">
        <v>1688</v>
      </c>
      <c r="I6485" s="671" t="s">
        <v>11885</v>
      </c>
      <c r="J6485" s="890" t="s">
        <v>802</v>
      </c>
      <c r="K6485" s="894" t="s">
        <v>389</v>
      </c>
      <c r="L6485" s="763">
        <v>0</v>
      </c>
      <c r="M6485" s="893" t="s">
        <v>389</v>
      </c>
      <c r="N6485" s="891" t="s">
        <v>14269</v>
      </c>
      <c r="O6485" s="763">
        <v>4</v>
      </c>
      <c r="P6485" s="723">
        <v>39600</v>
      </c>
      <c r="Q6485" s="669"/>
    </row>
    <row r="6486" spans="1:17" s="770" customFormat="1" ht="30" customHeight="1">
      <c r="A6486" s="733" t="s">
        <v>18654</v>
      </c>
      <c r="B6486" s="693" t="s">
        <v>7484</v>
      </c>
      <c r="C6486" s="667" t="s">
        <v>73</v>
      </c>
      <c r="D6486" s="693" t="s">
        <v>11927</v>
      </c>
      <c r="E6486" s="425">
        <v>2000</v>
      </c>
      <c r="F6486" s="672" t="s">
        <v>14270</v>
      </c>
      <c r="G6486" s="671" t="s">
        <v>14271</v>
      </c>
      <c r="H6486" s="671" t="s">
        <v>1688</v>
      </c>
      <c r="I6486" s="671" t="s">
        <v>11885</v>
      </c>
      <c r="J6486" s="890" t="s">
        <v>802</v>
      </c>
      <c r="K6486" s="894" t="s">
        <v>14272</v>
      </c>
      <c r="L6486" s="763">
        <v>12</v>
      </c>
      <c r="M6486" s="893">
        <v>24000</v>
      </c>
      <c r="N6486" s="891" t="s">
        <v>14272</v>
      </c>
      <c r="O6486" s="763">
        <v>6</v>
      </c>
      <c r="P6486" s="723">
        <v>12000</v>
      </c>
      <c r="Q6486" s="669"/>
    </row>
    <row r="6487" spans="1:17" s="770" customFormat="1" ht="30" customHeight="1">
      <c r="A6487" s="733" t="s">
        <v>18654</v>
      </c>
      <c r="B6487" s="693" t="s">
        <v>7484</v>
      </c>
      <c r="C6487" s="667" t="s">
        <v>73</v>
      </c>
      <c r="D6487" s="693" t="s">
        <v>12302</v>
      </c>
      <c r="E6487" s="425">
        <v>2500</v>
      </c>
      <c r="F6487" s="672" t="s">
        <v>14273</v>
      </c>
      <c r="G6487" s="671" t="s">
        <v>14274</v>
      </c>
      <c r="H6487" s="671" t="s">
        <v>1688</v>
      </c>
      <c r="I6487" s="671" t="s">
        <v>11885</v>
      </c>
      <c r="J6487" s="890" t="s">
        <v>802</v>
      </c>
      <c r="K6487" s="894" t="s">
        <v>14275</v>
      </c>
      <c r="L6487" s="763">
        <v>12</v>
      </c>
      <c r="M6487" s="893">
        <v>30000</v>
      </c>
      <c r="N6487" s="891" t="s">
        <v>14275</v>
      </c>
      <c r="O6487" s="763">
        <v>6</v>
      </c>
      <c r="P6487" s="723">
        <v>15000</v>
      </c>
      <c r="Q6487" s="669"/>
    </row>
    <row r="6488" spans="1:17" s="770" customFormat="1" ht="30" customHeight="1">
      <c r="A6488" s="733" t="s">
        <v>18654</v>
      </c>
      <c r="B6488" s="693" t="s">
        <v>7484</v>
      </c>
      <c r="C6488" s="667" t="s">
        <v>73</v>
      </c>
      <c r="D6488" s="693" t="s">
        <v>13160</v>
      </c>
      <c r="E6488" s="425">
        <v>3500</v>
      </c>
      <c r="F6488" s="672" t="s">
        <v>14276</v>
      </c>
      <c r="G6488" s="671" t="s">
        <v>14277</v>
      </c>
      <c r="H6488" s="671" t="s">
        <v>1688</v>
      </c>
      <c r="I6488" s="671" t="s">
        <v>11885</v>
      </c>
      <c r="J6488" s="890" t="s">
        <v>802</v>
      </c>
      <c r="K6488" s="894" t="s">
        <v>14278</v>
      </c>
      <c r="L6488" s="763">
        <v>12</v>
      </c>
      <c r="M6488" s="893">
        <v>42000</v>
      </c>
      <c r="N6488" s="891" t="s">
        <v>14278</v>
      </c>
      <c r="O6488" s="763">
        <v>6</v>
      </c>
      <c r="P6488" s="723">
        <v>17549.439999999999</v>
      </c>
      <c r="Q6488" s="669"/>
    </row>
    <row r="6489" spans="1:17" s="770" customFormat="1" ht="24">
      <c r="A6489" s="733" t="s">
        <v>18654</v>
      </c>
      <c r="B6489" s="693" t="s">
        <v>7484</v>
      </c>
      <c r="C6489" s="667" t="s">
        <v>73</v>
      </c>
      <c r="D6489" s="693" t="s">
        <v>14279</v>
      </c>
      <c r="E6489" s="425">
        <v>3200</v>
      </c>
      <c r="F6489" s="672" t="s">
        <v>14280</v>
      </c>
      <c r="G6489" s="671" t="s">
        <v>14281</v>
      </c>
      <c r="H6489" s="671" t="s">
        <v>1013</v>
      </c>
      <c r="I6489" s="671" t="s">
        <v>11885</v>
      </c>
      <c r="J6489" s="890" t="s">
        <v>802</v>
      </c>
      <c r="K6489" s="894" t="s">
        <v>14282</v>
      </c>
      <c r="L6489" s="763">
        <v>12</v>
      </c>
      <c r="M6489" s="893">
        <v>38400</v>
      </c>
      <c r="N6489" s="891" t="s">
        <v>14282</v>
      </c>
      <c r="O6489" s="763">
        <v>6</v>
      </c>
      <c r="P6489" s="723">
        <v>19200</v>
      </c>
      <c r="Q6489" s="669"/>
    </row>
    <row r="6490" spans="1:17" s="770" customFormat="1" ht="24">
      <c r="A6490" s="733" t="s">
        <v>18654</v>
      </c>
      <c r="B6490" s="693" t="s">
        <v>7484</v>
      </c>
      <c r="C6490" s="667" t="s">
        <v>73</v>
      </c>
      <c r="D6490" s="670" t="s">
        <v>8756</v>
      </c>
      <c r="E6490" s="425">
        <v>2500</v>
      </c>
      <c r="F6490" s="668" t="s">
        <v>14283</v>
      </c>
      <c r="G6490" s="671" t="s">
        <v>14284</v>
      </c>
      <c r="H6490" s="670" t="s">
        <v>1688</v>
      </c>
      <c r="I6490" s="670" t="s">
        <v>771</v>
      </c>
      <c r="J6490" s="890" t="s">
        <v>6567</v>
      </c>
      <c r="K6490" s="894" t="s">
        <v>14285</v>
      </c>
      <c r="L6490" s="763">
        <v>4</v>
      </c>
      <c r="M6490" s="893">
        <v>13653.33</v>
      </c>
      <c r="N6490" s="891" t="s">
        <v>389</v>
      </c>
      <c r="O6490" s="763">
        <v>0</v>
      </c>
      <c r="P6490" s="723">
        <v>0</v>
      </c>
      <c r="Q6490" s="669"/>
    </row>
    <row r="6491" spans="1:17" s="770" customFormat="1" ht="60">
      <c r="A6491" s="733" t="s">
        <v>18654</v>
      </c>
      <c r="B6491" s="693" t="s">
        <v>7484</v>
      </c>
      <c r="C6491" s="667" t="s">
        <v>73</v>
      </c>
      <c r="D6491" s="693" t="s">
        <v>14286</v>
      </c>
      <c r="E6491" s="425">
        <v>1800</v>
      </c>
      <c r="F6491" s="672" t="s">
        <v>14287</v>
      </c>
      <c r="G6491" s="671" t="s">
        <v>14288</v>
      </c>
      <c r="H6491" s="671" t="s">
        <v>3913</v>
      </c>
      <c r="I6491" s="671" t="s">
        <v>11890</v>
      </c>
      <c r="J6491" s="890" t="s">
        <v>4118</v>
      </c>
      <c r="K6491" s="894" t="s">
        <v>14289</v>
      </c>
      <c r="L6491" s="763">
        <v>3</v>
      </c>
      <c r="M6491" s="893">
        <v>5400</v>
      </c>
      <c r="N6491" s="891" t="s">
        <v>14289</v>
      </c>
      <c r="O6491" s="763">
        <v>6</v>
      </c>
      <c r="P6491" s="723">
        <v>10800</v>
      </c>
      <c r="Q6491" s="669"/>
    </row>
    <row r="6492" spans="1:17" s="770" customFormat="1" ht="24">
      <c r="A6492" s="733" t="s">
        <v>18654</v>
      </c>
      <c r="B6492" s="693" t="s">
        <v>7484</v>
      </c>
      <c r="C6492" s="667" t="s">
        <v>73</v>
      </c>
      <c r="D6492" s="693" t="s">
        <v>14290</v>
      </c>
      <c r="E6492" s="425">
        <v>2000</v>
      </c>
      <c r="F6492" s="672">
        <v>75318463</v>
      </c>
      <c r="G6492" s="757" t="s">
        <v>14291</v>
      </c>
      <c r="H6492" s="671" t="s">
        <v>1688</v>
      </c>
      <c r="I6492" s="671" t="s">
        <v>11885</v>
      </c>
      <c r="J6492" s="890" t="s">
        <v>802</v>
      </c>
      <c r="K6492" s="894">
        <v>0</v>
      </c>
      <c r="L6492" s="763">
        <v>0</v>
      </c>
      <c r="M6492" s="896" t="s">
        <v>389</v>
      </c>
      <c r="N6492" s="891" t="s">
        <v>12098</v>
      </c>
      <c r="O6492" s="763">
        <v>6</v>
      </c>
      <c r="P6492" s="723">
        <v>13400</v>
      </c>
      <c r="Q6492" s="669"/>
    </row>
    <row r="6493" spans="1:17" s="770" customFormat="1" ht="36">
      <c r="A6493" s="733" t="s">
        <v>18654</v>
      </c>
      <c r="B6493" s="693" t="s">
        <v>7484</v>
      </c>
      <c r="C6493" s="667" t="s">
        <v>73</v>
      </c>
      <c r="D6493" s="693" t="s">
        <v>13002</v>
      </c>
      <c r="E6493" s="425">
        <v>5500</v>
      </c>
      <c r="F6493" s="672" t="s">
        <v>14292</v>
      </c>
      <c r="G6493" s="671" t="s">
        <v>14293</v>
      </c>
      <c r="H6493" s="671" t="s">
        <v>1688</v>
      </c>
      <c r="I6493" s="671" t="s">
        <v>10737</v>
      </c>
      <c r="J6493" s="890" t="s">
        <v>11885</v>
      </c>
      <c r="K6493" s="894" t="s">
        <v>14294</v>
      </c>
      <c r="L6493" s="763">
        <v>5</v>
      </c>
      <c r="M6493" s="893">
        <v>27500</v>
      </c>
      <c r="N6493" s="891" t="s">
        <v>14294</v>
      </c>
      <c r="O6493" s="763">
        <v>6</v>
      </c>
      <c r="P6493" s="723">
        <v>33000</v>
      </c>
      <c r="Q6493" s="669"/>
    </row>
    <row r="6494" spans="1:17" s="770" customFormat="1" ht="24">
      <c r="A6494" s="733" t="s">
        <v>18654</v>
      </c>
      <c r="B6494" s="693" t="s">
        <v>7484</v>
      </c>
      <c r="C6494" s="667" t="s">
        <v>73</v>
      </c>
      <c r="D6494" s="693" t="s">
        <v>12857</v>
      </c>
      <c r="E6494" s="425">
        <v>7000</v>
      </c>
      <c r="F6494" s="672" t="s">
        <v>14295</v>
      </c>
      <c r="G6494" s="671" t="s">
        <v>14296</v>
      </c>
      <c r="H6494" s="671" t="s">
        <v>956</v>
      </c>
      <c r="I6494" s="671" t="s">
        <v>771</v>
      </c>
      <c r="J6494" s="890" t="s">
        <v>6567</v>
      </c>
      <c r="K6494" s="894" t="s">
        <v>14297</v>
      </c>
      <c r="L6494" s="763">
        <v>12</v>
      </c>
      <c r="M6494" s="893">
        <v>84000</v>
      </c>
      <c r="N6494" s="891" t="s">
        <v>14297</v>
      </c>
      <c r="O6494" s="763">
        <v>6</v>
      </c>
      <c r="P6494" s="723">
        <v>42000</v>
      </c>
      <c r="Q6494" s="669"/>
    </row>
    <row r="6495" spans="1:17" s="770" customFormat="1" ht="73.5" customHeight="1">
      <c r="A6495" s="733" t="s">
        <v>18654</v>
      </c>
      <c r="B6495" s="693" t="s">
        <v>7484</v>
      </c>
      <c r="C6495" s="667" t="s">
        <v>73</v>
      </c>
      <c r="D6495" s="693" t="s">
        <v>14146</v>
      </c>
      <c r="E6495" s="425">
        <v>2500</v>
      </c>
      <c r="F6495" s="672" t="s">
        <v>14298</v>
      </c>
      <c r="G6495" s="671" t="s">
        <v>14299</v>
      </c>
      <c r="H6495" s="671" t="s">
        <v>3913</v>
      </c>
      <c r="I6495" s="671" t="s">
        <v>11890</v>
      </c>
      <c r="J6495" s="890" t="s">
        <v>4118</v>
      </c>
      <c r="K6495" s="894" t="s">
        <v>14300</v>
      </c>
      <c r="L6495" s="763">
        <v>12</v>
      </c>
      <c r="M6495" s="893">
        <v>27489</v>
      </c>
      <c r="N6495" s="891" t="s">
        <v>14300</v>
      </c>
      <c r="O6495" s="763">
        <v>6</v>
      </c>
      <c r="P6495" s="723">
        <v>14288.18</v>
      </c>
      <c r="Q6495" s="669"/>
    </row>
    <row r="6496" spans="1:17" s="770" customFormat="1" ht="31.5" customHeight="1">
      <c r="A6496" s="733" t="s">
        <v>18654</v>
      </c>
      <c r="B6496" s="693" t="s">
        <v>7484</v>
      </c>
      <c r="C6496" s="667" t="s">
        <v>73</v>
      </c>
      <c r="D6496" s="693" t="s">
        <v>12712</v>
      </c>
      <c r="E6496" s="425">
        <v>5000</v>
      </c>
      <c r="F6496" s="672" t="s">
        <v>14301</v>
      </c>
      <c r="G6496" s="671" t="s">
        <v>14302</v>
      </c>
      <c r="H6496" s="671" t="s">
        <v>1688</v>
      </c>
      <c r="I6496" s="671" t="s">
        <v>11885</v>
      </c>
      <c r="J6496" s="890" t="s">
        <v>802</v>
      </c>
      <c r="K6496" s="894" t="s">
        <v>14303</v>
      </c>
      <c r="L6496" s="763">
        <v>12</v>
      </c>
      <c r="M6496" s="893">
        <v>60000</v>
      </c>
      <c r="N6496" s="891" t="s">
        <v>14303</v>
      </c>
      <c r="O6496" s="763">
        <v>6</v>
      </c>
      <c r="P6496" s="723">
        <v>30000</v>
      </c>
      <c r="Q6496" s="669"/>
    </row>
    <row r="6497" spans="1:17" s="770" customFormat="1" ht="31.5" customHeight="1">
      <c r="A6497" s="733" t="s">
        <v>18654</v>
      </c>
      <c r="B6497" s="693" t="s">
        <v>7484</v>
      </c>
      <c r="C6497" s="667" t="s">
        <v>73</v>
      </c>
      <c r="D6497" s="693" t="s">
        <v>12192</v>
      </c>
      <c r="E6497" s="425">
        <v>5500</v>
      </c>
      <c r="F6497" s="672" t="s">
        <v>14304</v>
      </c>
      <c r="G6497" s="671" t="s">
        <v>14305</v>
      </c>
      <c r="H6497" s="671" t="s">
        <v>1688</v>
      </c>
      <c r="I6497" s="671" t="s">
        <v>771</v>
      </c>
      <c r="J6497" s="890" t="s">
        <v>6567</v>
      </c>
      <c r="K6497" s="894" t="s">
        <v>14306</v>
      </c>
      <c r="L6497" s="763">
        <v>12</v>
      </c>
      <c r="M6497" s="893">
        <v>66000</v>
      </c>
      <c r="N6497" s="891" t="s">
        <v>14306</v>
      </c>
      <c r="O6497" s="763">
        <v>6</v>
      </c>
      <c r="P6497" s="723">
        <v>33000</v>
      </c>
      <c r="Q6497" s="669"/>
    </row>
    <row r="6498" spans="1:17" s="770" customFormat="1" ht="31.5" customHeight="1">
      <c r="A6498" s="733" t="s">
        <v>18654</v>
      </c>
      <c r="B6498" s="693" t="s">
        <v>7484</v>
      </c>
      <c r="C6498" s="667" t="s">
        <v>73</v>
      </c>
      <c r="D6498" s="693" t="s">
        <v>11930</v>
      </c>
      <c r="E6498" s="425">
        <v>1700</v>
      </c>
      <c r="F6498" s="672" t="s">
        <v>14307</v>
      </c>
      <c r="G6498" s="671" t="s">
        <v>14308</v>
      </c>
      <c r="H6498" s="671" t="s">
        <v>11899</v>
      </c>
      <c r="I6498" s="671" t="s">
        <v>3683</v>
      </c>
      <c r="J6498" s="890" t="s">
        <v>11900</v>
      </c>
      <c r="K6498" s="894" t="s">
        <v>14309</v>
      </c>
      <c r="L6498" s="763">
        <v>12</v>
      </c>
      <c r="M6498" s="893">
        <v>20400</v>
      </c>
      <c r="N6498" s="891" t="s">
        <v>14309</v>
      </c>
      <c r="O6498" s="763">
        <v>6</v>
      </c>
      <c r="P6498" s="723">
        <v>10200</v>
      </c>
      <c r="Q6498" s="669"/>
    </row>
    <row r="6499" spans="1:17" s="770" customFormat="1" ht="31.5" customHeight="1">
      <c r="A6499" s="733" t="s">
        <v>18654</v>
      </c>
      <c r="B6499" s="693" t="s">
        <v>7484</v>
      </c>
      <c r="C6499" s="667" t="s">
        <v>73</v>
      </c>
      <c r="D6499" s="693" t="s">
        <v>14310</v>
      </c>
      <c r="E6499" s="425">
        <v>1500</v>
      </c>
      <c r="F6499" s="672" t="s">
        <v>14311</v>
      </c>
      <c r="G6499" s="671" t="s">
        <v>14312</v>
      </c>
      <c r="H6499" s="671" t="s">
        <v>1688</v>
      </c>
      <c r="I6499" s="671" t="s">
        <v>7760</v>
      </c>
      <c r="J6499" s="890" t="s">
        <v>11900</v>
      </c>
      <c r="K6499" s="894" t="s">
        <v>14313</v>
      </c>
      <c r="L6499" s="763">
        <v>12</v>
      </c>
      <c r="M6499" s="893">
        <v>18000</v>
      </c>
      <c r="N6499" s="891" t="s">
        <v>14313</v>
      </c>
      <c r="O6499" s="763">
        <v>6</v>
      </c>
      <c r="P6499" s="723">
        <v>9000</v>
      </c>
      <c r="Q6499" s="669"/>
    </row>
    <row r="6500" spans="1:17" s="770" customFormat="1" ht="31.5" customHeight="1">
      <c r="A6500" s="733" t="s">
        <v>18654</v>
      </c>
      <c r="B6500" s="693" t="s">
        <v>7484</v>
      </c>
      <c r="C6500" s="667" t="s">
        <v>73</v>
      </c>
      <c r="D6500" s="693" t="s">
        <v>14314</v>
      </c>
      <c r="E6500" s="425">
        <v>7000</v>
      </c>
      <c r="F6500" s="672" t="s">
        <v>14315</v>
      </c>
      <c r="G6500" s="671" t="s">
        <v>14316</v>
      </c>
      <c r="H6500" s="671" t="s">
        <v>1688</v>
      </c>
      <c r="I6500" s="671" t="s">
        <v>11885</v>
      </c>
      <c r="J6500" s="890" t="s">
        <v>802</v>
      </c>
      <c r="K6500" s="894" t="s">
        <v>14317</v>
      </c>
      <c r="L6500" s="763">
        <v>12</v>
      </c>
      <c r="M6500" s="893">
        <v>84000</v>
      </c>
      <c r="N6500" s="891" t="s">
        <v>14317</v>
      </c>
      <c r="O6500" s="763">
        <v>6</v>
      </c>
      <c r="P6500" s="723">
        <v>42000</v>
      </c>
      <c r="Q6500" s="669"/>
    </row>
    <row r="6501" spans="1:17" s="770" customFormat="1" ht="31.5" customHeight="1">
      <c r="A6501" s="733" t="s">
        <v>18654</v>
      </c>
      <c r="B6501" s="693" t="s">
        <v>7484</v>
      </c>
      <c r="C6501" s="667" t="s">
        <v>73</v>
      </c>
      <c r="D6501" s="693" t="s">
        <v>13571</v>
      </c>
      <c r="E6501" s="425">
        <v>2500</v>
      </c>
      <c r="F6501" s="672" t="s">
        <v>14318</v>
      </c>
      <c r="G6501" s="671" t="s">
        <v>14319</v>
      </c>
      <c r="H6501" s="671" t="s">
        <v>1688</v>
      </c>
      <c r="I6501" s="671" t="s">
        <v>11885</v>
      </c>
      <c r="J6501" s="890" t="s">
        <v>802</v>
      </c>
      <c r="K6501" s="894" t="s">
        <v>14320</v>
      </c>
      <c r="L6501" s="763">
        <v>5</v>
      </c>
      <c r="M6501" s="893">
        <v>12500</v>
      </c>
      <c r="N6501" s="891" t="s">
        <v>14320</v>
      </c>
      <c r="O6501" s="763">
        <v>6</v>
      </c>
      <c r="P6501" s="723">
        <v>15000</v>
      </c>
      <c r="Q6501" s="669"/>
    </row>
    <row r="6502" spans="1:17" s="770" customFormat="1" ht="31.5" customHeight="1">
      <c r="A6502" s="733" t="s">
        <v>18654</v>
      </c>
      <c r="B6502" s="693" t="s">
        <v>7484</v>
      </c>
      <c r="C6502" s="667" t="s">
        <v>73</v>
      </c>
      <c r="D6502" s="693" t="s">
        <v>14321</v>
      </c>
      <c r="E6502" s="425">
        <v>2000</v>
      </c>
      <c r="F6502" s="672" t="s">
        <v>14322</v>
      </c>
      <c r="G6502" s="671" t="s">
        <v>14323</v>
      </c>
      <c r="H6502" s="671" t="s">
        <v>5617</v>
      </c>
      <c r="I6502" s="671" t="s">
        <v>11946</v>
      </c>
      <c r="J6502" s="890" t="s">
        <v>11900</v>
      </c>
      <c r="K6502" s="894" t="s">
        <v>14324</v>
      </c>
      <c r="L6502" s="763">
        <v>7</v>
      </c>
      <c r="M6502" s="893">
        <v>15655.33</v>
      </c>
      <c r="N6502" s="891" t="s">
        <v>389</v>
      </c>
      <c r="O6502" s="763">
        <v>0</v>
      </c>
      <c r="P6502" s="723">
        <v>0</v>
      </c>
      <c r="Q6502" s="669"/>
    </row>
    <row r="6503" spans="1:17" s="770" customFormat="1" ht="31.5" customHeight="1">
      <c r="A6503" s="733" t="s">
        <v>18654</v>
      </c>
      <c r="B6503" s="693" t="s">
        <v>7484</v>
      </c>
      <c r="C6503" s="667" t="s">
        <v>73</v>
      </c>
      <c r="D6503" s="693" t="s">
        <v>14325</v>
      </c>
      <c r="E6503" s="425">
        <v>8500</v>
      </c>
      <c r="F6503" s="672" t="s">
        <v>14326</v>
      </c>
      <c r="G6503" s="671" t="s">
        <v>14327</v>
      </c>
      <c r="H6503" s="671" t="s">
        <v>1688</v>
      </c>
      <c r="I6503" s="671" t="s">
        <v>771</v>
      </c>
      <c r="J6503" s="890" t="s">
        <v>6567</v>
      </c>
      <c r="K6503" s="894" t="s">
        <v>14328</v>
      </c>
      <c r="L6503" s="763">
        <v>12</v>
      </c>
      <c r="M6503" s="893">
        <v>102000</v>
      </c>
      <c r="N6503" s="891" t="s">
        <v>14328</v>
      </c>
      <c r="O6503" s="763">
        <v>6</v>
      </c>
      <c r="P6503" s="723">
        <v>51000</v>
      </c>
      <c r="Q6503" s="669"/>
    </row>
    <row r="6504" spans="1:17" s="770" customFormat="1" ht="31.5" customHeight="1">
      <c r="A6504" s="733" t="s">
        <v>18654</v>
      </c>
      <c r="B6504" s="693" t="s">
        <v>7484</v>
      </c>
      <c r="C6504" s="667" t="s">
        <v>73</v>
      </c>
      <c r="D6504" s="693" t="s">
        <v>12493</v>
      </c>
      <c r="E6504" s="425">
        <v>12200</v>
      </c>
      <c r="F6504" s="672" t="s">
        <v>14329</v>
      </c>
      <c r="G6504" s="671" t="s">
        <v>14330</v>
      </c>
      <c r="H6504" s="671" t="s">
        <v>1119</v>
      </c>
      <c r="I6504" s="671" t="s">
        <v>11946</v>
      </c>
      <c r="J6504" s="890" t="s">
        <v>11900</v>
      </c>
      <c r="K6504" s="894" t="s">
        <v>9918</v>
      </c>
      <c r="L6504" s="763">
        <v>12</v>
      </c>
      <c r="M6504" s="893">
        <v>146400</v>
      </c>
      <c r="N6504" s="891" t="s">
        <v>9918</v>
      </c>
      <c r="O6504" s="763">
        <v>6</v>
      </c>
      <c r="P6504" s="723">
        <v>73200</v>
      </c>
      <c r="Q6504" s="669"/>
    </row>
    <row r="6505" spans="1:17" s="770" customFormat="1" ht="31.5" customHeight="1">
      <c r="A6505" s="733" t="s">
        <v>18654</v>
      </c>
      <c r="B6505" s="693" t="s">
        <v>7484</v>
      </c>
      <c r="C6505" s="667" t="s">
        <v>73</v>
      </c>
      <c r="D6505" s="693" t="s">
        <v>12199</v>
      </c>
      <c r="E6505" s="425">
        <v>1700</v>
      </c>
      <c r="F6505" s="672" t="s">
        <v>14331</v>
      </c>
      <c r="G6505" s="671" t="s">
        <v>14332</v>
      </c>
      <c r="H6505" s="671" t="s">
        <v>11899</v>
      </c>
      <c r="I6505" s="671" t="s">
        <v>3683</v>
      </c>
      <c r="J6505" s="890" t="s">
        <v>11900</v>
      </c>
      <c r="K6505" s="894" t="s">
        <v>14333</v>
      </c>
      <c r="L6505" s="763">
        <v>12</v>
      </c>
      <c r="M6505" s="893">
        <v>20400</v>
      </c>
      <c r="N6505" s="891" t="s">
        <v>14333</v>
      </c>
      <c r="O6505" s="763">
        <v>6</v>
      </c>
      <c r="P6505" s="723">
        <v>10200</v>
      </c>
      <c r="Q6505" s="669"/>
    </row>
    <row r="6506" spans="1:17" s="770" customFormat="1" ht="60">
      <c r="A6506" s="733" t="s">
        <v>18654</v>
      </c>
      <c r="B6506" s="693" t="s">
        <v>7484</v>
      </c>
      <c r="C6506" s="667" t="s">
        <v>73</v>
      </c>
      <c r="D6506" s="693" t="s">
        <v>14334</v>
      </c>
      <c r="E6506" s="425">
        <v>3000</v>
      </c>
      <c r="F6506" s="672" t="s">
        <v>14335</v>
      </c>
      <c r="G6506" s="671" t="s">
        <v>14336</v>
      </c>
      <c r="H6506" s="671" t="s">
        <v>3913</v>
      </c>
      <c r="I6506" s="671" t="s">
        <v>11890</v>
      </c>
      <c r="J6506" s="890" t="s">
        <v>4118</v>
      </c>
      <c r="K6506" s="894" t="s">
        <v>14337</v>
      </c>
      <c r="L6506" s="763">
        <v>5</v>
      </c>
      <c r="M6506" s="893">
        <v>15700</v>
      </c>
      <c r="N6506" s="891" t="s">
        <v>14337</v>
      </c>
      <c r="O6506" s="763">
        <v>6</v>
      </c>
      <c r="P6506" s="723">
        <v>18000</v>
      </c>
      <c r="Q6506" s="669"/>
    </row>
    <row r="6507" spans="1:17" s="770" customFormat="1" ht="28.5" customHeight="1">
      <c r="A6507" s="733" t="s">
        <v>18654</v>
      </c>
      <c r="B6507" s="693" t="s">
        <v>7484</v>
      </c>
      <c r="C6507" s="667" t="s">
        <v>73</v>
      </c>
      <c r="D6507" s="693" t="s">
        <v>12383</v>
      </c>
      <c r="E6507" s="425">
        <v>2000</v>
      </c>
      <c r="F6507" s="672" t="s">
        <v>14338</v>
      </c>
      <c r="G6507" s="671" t="s">
        <v>14339</v>
      </c>
      <c r="H6507" s="671" t="s">
        <v>1688</v>
      </c>
      <c r="I6507" s="671" t="s">
        <v>11885</v>
      </c>
      <c r="J6507" s="890" t="s">
        <v>802</v>
      </c>
      <c r="K6507" s="894" t="s">
        <v>14340</v>
      </c>
      <c r="L6507" s="763">
        <v>8</v>
      </c>
      <c r="M6507" s="893">
        <v>17727.829999999998</v>
      </c>
      <c r="N6507" s="891" t="s">
        <v>389</v>
      </c>
      <c r="O6507" s="763">
        <v>0</v>
      </c>
      <c r="P6507" s="723">
        <v>0</v>
      </c>
      <c r="Q6507" s="669"/>
    </row>
    <row r="6508" spans="1:17" s="770" customFormat="1" ht="43.5" customHeight="1">
      <c r="A6508" s="733" t="s">
        <v>18654</v>
      </c>
      <c r="B6508" s="693" t="s">
        <v>7484</v>
      </c>
      <c r="C6508" s="667" t="s">
        <v>73</v>
      </c>
      <c r="D6508" s="693" t="s">
        <v>14341</v>
      </c>
      <c r="E6508" s="425">
        <v>2000</v>
      </c>
      <c r="F6508" s="672" t="s">
        <v>14342</v>
      </c>
      <c r="G6508" s="671" t="s">
        <v>14343</v>
      </c>
      <c r="H6508" s="671" t="s">
        <v>1688</v>
      </c>
      <c r="I6508" s="671" t="s">
        <v>10737</v>
      </c>
      <c r="J6508" s="890" t="s">
        <v>11885</v>
      </c>
      <c r="K6508" s="894" t="s">
        <v>14344</v>
      </c>
      <c r="L6508" s="763">
        <v>1</v>
      </c>
      <c r="M6508" s="893">
        <v>2333.33</v>
      </c>
      <c r="N6508" s="891" t="s">
        <v>389</v>
      </c>
      <c r="O6508" s="763">
        <v>0</v>
      </c>
      <c r="P6508" s="723">
        <v>0</v>
      </c>
      <c r="Q6508" s="669"/>
    </row>
    <row r="6509" spans="1:17" s="770" customFormat="1" ht="28.5" customHeight="1">
      <c r="A6509" s="733" t="s">
        <v>18654</v>
      </c>
      <c r="B6509" s="693" t="s">
        <v>7484</v>
      </c>
      <c r="C6509" s="667" t="s">
        <v>73</v>
      </c>
      <c r="D6509" s="693" t="s">
        <v>12531</v>
      </c>
      <c r="E6509" s="425">
        <v>6000</v>
      </c>
      <c r="F6509" s="672" t="s">
        <v>14345</v>
      </c>
      <c r="G6509" s="671" t="s">
        <v>14346</v>
      </c>
      <c r="H6509" s="671" t="s">
        <v>1688</v>
      </c>
      <c r="I6509" s="671" t="s">
        <v>771</v>
      </c>
      <c r="J6509" s="890" t="s">
        <v>6567</v>
      </c>
      <c r="K6509" s="894" t="s">
        <v>14347</v>
      </c>
      <c r="L6509" s="763">
        <v>12</v>
      </c>
      <c r="M6509" s="893">
        <v>72000</v>
      </c>
      <c r="N6509" s="891" t="s">
        <v>14347</v>
      </c>
      <c r="O6509" s="763">
        <v>1</v>
      </c>
      <c r="P6509" s="723">
        <v>17550</v>
      </c>
      <c r="Q6509" s="669"/>
    </row>
    <row r="6510" spans="1:17" s="770" customFormat="1" ht="28.5" customHeight="1">
      <c r="A6510" s="733" t="s">
        <v>18654</v>
      </c>
      <c r="B6510" s="693" t="s">
        <v>7484</v>
      </c>
      <c r="C6510" s="667" t="s">
        <v>73</v>
      </c>
      <c r="D6510" s="693" t="s">
        <v>13546</v>
      </c>
      <c r="E6510" s="425">
        <v>4500</v>
      </c>
      <c r="F6510" s="672" t="s">
        <v>14348</v>
      </c>
      <c r="G6510" s="671" t="s">
        <v>14349</v>
      </c>
      <c r="H6510" s="671" t="s">
        <v>956</v>
      </c>
      <c r="I6510" s="671" t="s">
        <v>11946</v>
      </c>
      <c r="J6510" s="890" t="s">
        <v>11900</v>
      </c>
      <c r="K6510" s="894" t="s">
        <v>14350</v>
      </c>
      <c r="L6510" s="763">
        <v>9</v>
      </c>
      <c r="M6510" s="893">
        <v>48675</v>
      </c>
      <c r="N6510" s="891" t="s">
        <v>389</v>
      </c>
      <c r="O6510" s="763">
        <v>0</v>
      </c>
      <c r="P6510" s="723">
        <v>0</v>
      </c>
      <c r="Q6510" s="669"/>
    </row>
    <row r="6511" spans="1:17" s="770" customFormat="1" ht="28.5" customHeight="1">
      <c r="A6511" s="733" t="s">
        <v>18654</v>
      </c>
      <c r="B6511" s="693" t="s">
        <v>7484</v>
      </c>
      <c r="C6511" s="667" t="s">
        <v>73</v>
      </c>
      <c r="D6511" s="693" t="s">
        <v>14351</v>
      </c>
      <c r="E6511" s="425">
        <v>3000</v>
      </c>
      <c r="F6511" s="672" t="s">
        <v>14352</v>
      </c>
      <c r="G6511" s="671" t="s">
        <v>14353</v>
      </c>
      <c r="H6511" s="671" t="s">
        <v>1013</v>
      </c>
      <c r="I6511" s="671" t="s">
        <v>11885</v>
      </c>
      <c r="J6511" s="890" t="s">
        <v>802</v>
      </c>
      <c r="K6511" s="894" t="s">
        <v>14354</v>
      </c>
      <c r="L6511" s="763">
        <v>12</v>
      </c>
      <c r="M6511" s="893">
        <v>36000</v>
      </c>
      <c r="N6511" s="891" t="s">
        <v>14354</v>
      </c>
      <c r="O6511" s="763">
        <v>6</v>
      </c>
      <c r="P6511" s="723">
        <v>18000</v>
      </c>
      <c r="Q6511" s="669"/>
    </row>
    <row r="6512" spans="1:17" s="770" customFormat="1" ht="28.5" customHeight="1">
      <c r="A6512" s="733" t="s">
        <v>18654</v>
      </c>
      <c r="B6512" s="693" t="s">
        <v>7484</v>
      </c>
      <c r="C6512" s="667" t="s">
        <v>73</v>
      </c>
      <c r="D6512" s="693" t="s">
        <v>14355</v>
      </c>
      <c r="E6512" s="425">
        <v>3000</v>
      </c>
      <c r="F6512" s="672" t="s">
        <v>14356</v>
      </c>
      <c r="G6512" s="671" t="s">
        <v>14357</v>
      </c>
      <c r="H6512" s="671" t="s">
        <v>1688</v>
      </c>
      <c r="I6512" s="671" t="s">
        <v>11885</v>
      </c>
      <c r="J6512" s="890" t="s">
        <v>802</v>
      </c>
      <c r="K6512" s="894" t="s">
        <v>14358</v>
      </c>
      <c r="L6512" s="763">
        <v>1</v>
      </c>
      <c r="M6512" s="893">
        <v>3000</v>
      </c>
      <c r="N6512" s="891" t="s">
        <v>14358</v>
      </c>
      <c r="O6512" s="763">
        <v>6</v>
      </c>
      <c r="P6512" s="723">
        <v>18000</v>
      </c>
      <c r="Q6512" s="669"/>
    </row>
    <row r="6513" spans="1:17" s="770" customFormat="1" ht="28.5" customHeight="1">
      <c r="A6513" s="733" t="s">
        <v>18654</v>
      </c>
      <c r="B6513" s="693" t="s">
        <v>7484</v>
      </c>
      <c r="C6513" s="667" t="s">
        <v>73</v>
      </c>
      <c r="D6513" s="693" t="s">
        <v>14359</v>
      </c>
      <c r="E6513" s="425">
        <v>2000</v>
      </c>
      <c r="F6513" s="672" t="s">
        <v>14360</v>
      </c>
      <c r="G6513" s="671" t="s">
        <v>14361</v>
      </c>
      <c r="H6513" s="671" t="s">
        <v>11921</v>
      </c>
      <c r="I6513" s="671" t="s">
        <v>771</v>
      </c>
      <c r="J6513" s="890" t="s">
        <v>6567</v>
      </c>
      <c r="K6513" s="894" t="s">
        <v>14362</v>
      </c>
      <c r="L6513" s="763">
        <v>12</v>
      </c>
      <c r="M6513" s="893">
        <v>24000</v>
      </c>
      <c r="N6513" s="891" t="s">
        <v>14362</v>
      </c>
      <c r="O6513" s="763">
        <v>6</v>
      </c>
      <c r="P6513" s="723">
        <v>12000</v>
      </c>
      <c r="Q6513" s="669"/>
    </row>
    <row r="6514" spans="1:17" s="770" customFormat="1" ht="28.5" customHeight="1">
      <c r="A6514" s="733" t="s">
        <v>18654</v>
      </c>
      <c r="B6514" s="693" t="s">
        <v>7484</v>
      </c>
      <c r="C6514" s="667" t="s">
        <v>73</v>
      </c>
      <c r="D6514" s="693" t="s">
        <v>12898</v>
      </c>
      <c r="E6514" s="425">
        <v>8000</v>
      </c>
      <c r="F6514" s="672" t="s">
        <v>14363</v>
      </c>
      <c r="G6514" s="671" t="s">
        <v>14364</v>
      </c>
      <c r="H6514" s="671" t="s">
        <v>1688</v>
      </c>
      <c r="I6514" s="671" t="s">
        <v>771</v>
      </c>
      <c r="J6514" s="890" t="s">
        <v>6567</v>
      </c>
      <c r="K6514" s="894" t="s">
        <v>14365</v>
      </c>
      <c r="L6514" s="763">
        <v>2</v>
      </c>
      <c r="M6514" s="893">
        <v>57866.67</v>
      </c>
      <c r="N6514" s="891" t="s">
        <v>14365</v>
      </c>
      <c r="O6514" s="763">
        <v>6</v>
      </c>
      <c r="P6514" s="723">
        <v>48000</v>
      </c>
      <c r="Q6514" s="669"/>
    </row>
    <row r="6515" spans="1:17" s="770" customFormat="1" ht="28.5" customHeight="1">
      <c r="A6515" s="733" t="s">
        <v>18654</v>
      </c>
      <c r="B6515" s="693" t="s">
        <v>7484</v>
      </c>
      <c r="C6515" s="667" t="s">
        <v>73</v>
      </c>
      <c r="D6515" s="693" t="s">
        <v>14366</v>
      </c>
      <c r="E6515" s="425">
        <v>8000</v>
      </c>
      <c r="F6515" s="672" t="s">
        <v>14367</v>
      </c>
      <c r="G6515" s="671" t="s">
        <v>14368</v>
      </c>
      <c r="H6515" s="671" t="s">
        <v>1688</v>
      </c>
      <c r="I6515" s="671" t="s">
        <v>771</v>
      </c>
      <c r="J6515" s="890" t="s">
        <v>6567</v>
      </c>
      <c r="K6515" s="894" t="s">
        <v>14369</v>
      </c>
      <c r="L6515" s="763">
        <v>3</v>
      </c>
      <c r="M6515" s="893">
        <v>24000</v>
      </c>
      <c r="N6515" s="891" t="s">
        <v>14369</v>
      </c>
      <c r="O6515" s="763">
        <v>6</v>
      </c>
      <c r="P6515" s="723">
        <v>48000</v>
      </c>
      <c r="Q6515" s="669"/>
    </row>
    <row r="6516" spans="1:17" s="770" customFormat="1" ht="28.5" customHeight="1">
      <c r="A6516" s="733" t="s">
        <v>18654</v>
      </c>
      <c r="B6516" s="693" t="s">
        <v>7484</v>
      </c>
      <c r="C6516" s="667" t="s">
        <v>73</v>
      </c>
      <c r="D6516" s="693" t="s">
        <v>14370</v>
      </c>
      <c r="E6516" s="425">
        <v>2000</v>
      </c>
      <c r="F6516" s="672" t="s">
        <v>14371</v>
      </c>
      <c r="G6516" s="671" t="s">
        <v>14372</v>
      </c>
      <c r="H6516" s="671" t="s">
        <v>1013</v>
      </c>
      <c r="I6516" s="671" t="s">
        <v>11946</v>
      </c>
      <c r="J6516" s="890" t="s">
        <v>11900</v>
      </c>
      <c r="K6516" s="894" t="s">
        <v>14373</v>
      </c>
      <c r="L6516" s="763">
        <v>12</v>
      </c>
      <c r="M6516" s="893">
        <v>24000</v>
      </c>
      <c r="N6516" s="891" t="s">
        <v>14373</v>
      </c>
      <c r="O6516" s="763">
        <v>6</v>
      </c>
      <c r="P6516" s="723">
        <v>12000</v>
      </c>
      <c r="Q6516" s="669"/>
    </row>
    <row r="6517" spans="1:17" s="770" customFormat="1" ht="28.5" customHeight="1">
      <c r="A6517" s="733" t="s">
        <v>18654</v>
      </c>
      <c r="B6517" s="693" t="s">
        <v>7484</v>
      </c>
      <c r="C6517" s="667" t="s">
        <v>73</v>
      </c>
      <c r="D6517" s="670" t="s">
        <v>8756</v>
      </c>
      <c r="E6517" s="425">
        <v>2500</v>
      </c>
      <c r="F6517" s="668" t="s">
        <v>14374</v>
      </c>
      <c r="G6517" s="671" t="s">
        <v>14375</v>
      </c>
      <c r="H6517" s="670" t="s">
        <v>1688</v>
      </c>
      <c r="I6517" s="670" t="s">
        <v>7524</v>
      </c>
      <c r="J6517" s="890" t="s">
        <v>802</v>
      </c>
      <c r="K6517" s="894" t="s">
        <v>14376</v>
      </c>
      <c r="L6517" s="763">
        <v>3</v>
      </c>
      <c r="M6517" s="893">
        <v>10125</v>
      </c>
      <c r="N6517" s="891" t="s">
        <v>389</v>
      </c>
      <c r="O6517" s="763">
        <v>0</v>
      </c>
      <c r="P6517" s="723">
        <v>0</v>
      </c>
      <c r="Q6517" s="669"/>
    </row>
    <row r="6518" spans="1:17" s="770" customFormat="1" ht="28.5" customHeight="1">
      <c r="A6518" s="733" t="s">
        <v>18654</v>
      </c>
      <c r="B6518" s="693" t="s">
        <v>7484</v>
      </c>
      <c r="C6518" s="667" t="s">
        <v>73</v>
      </c>
      <c r="D6518" s="693" t="s">
        <v>11954</v>
      </c>
      <c r="E6518" s="425">
        <v>2500</v>
      </c>
      <c r="F6518" s="672" t="s">
        <v>14377</v>
      </c>
      <c r="G6518" s="671" t="s">
        <v>14378</v>
      </c>
      <c r="H6518" s="671" t="s">
        <v>1688</v>
      </c>
      <c r="I6518" s="671" t="s">
        <v>11885</v>
      </c>
      <c r="J6518" s="890" t="s">
        <v>802</v>
      </c>
      <c r="K6518" s="894" t="s">
        <v>14379</v>
      </c>
      <c r="L6518" s="763">
        <v>3</v>
      </c>
      <c r="M6518" s="893">
        <v>7500</v>
      </c>
      <c r="N6518" s="891" t="s">
        <v>14379</v>
      </c>
      <c r="O6518" s="763">
        <v>6</v>
      </c>
      <c r="P6518" s="723">
        <v>15000</v>
      </c>
      <c r="Q6518" s="669"/>
    </row>
    <row r="6519" spans="1:17" s="770" customFormat="1" ht="30.75" customHeight="1">
      <c r="A6519" s="733" t="s">
        <v>18654</v>
      </c>
      <c r="B6519" s="693" t="s">
        <v>7484</v>
      </c>
      <c r="C6519" s="667" t="s">
        <v>73</v>
      </c>
      <c r="D6519" s="693" t="s">
        <v>11954</v>
      </c>
      <c r="E6519" s="425">
        <v>3000</v>
      </c>
      <c r="F6519" s="672" t="s">
        <v>14380</v>
      </c>
      <c r="G6519" s="671" t="s">
        <v>14381</v>
      </c>
      <c r="H6519" s="671" t="s">
        <v>1688</v>
      </c>
      <c r="I6519" s="671" t="s">
        <v>11885</v>
      </c>
      <c r="J6519" s="890" t="s">
        <v>802</v>
      </c>
      <c r="K6519" s="894" t="s">
        <v>14382</v>
      </c>
      <c r="L6519" s="763">
        <v>12</v>
      </c>
      <c r="M6519" s="893">
        <v>36000</v>
      </c>
      <c r="N6519" s="891" t="s">
        <v>14382</v>
      </c>
      <c r="O6519" s="763">
        <v>6</v>
      </c>
      <c r="P6519" s="723">
        <v>18000</v>
      </c>
      <c r="Q6519" s="669"/>
    </row>
    <row r="6520" spans="1:17" s="770" customFormat="1" ht="30.75" customHeight="1">
      <c r="A6520" s="733" t="s">
        <v>18654</v>
      </c>
      <c r="B6520" s="693" t="s">
        <v>7484</v>
      </c>
      <c r="C6520" s="667" t="s">
        <v>73</v>
      </c>
      <c r="D6520" s="693" t="s">
        <v>12783</v>
      </c>
      <c r="E6520" s="425">
        <v>4000</v>
      </c>
      <c r="F6520" s="672" t="s">
        <v>14383</v>
      </c>
      <c r="G6520" s="671" t="s">
        <v>14384</v>
      </c>
      <c r="H6520" s="671" t="s">
        <v>1688</v>
      </c>
      <c r="I6520" s="671" t="s">
        <v>11885</v>
      </c>
      <c r="J6520" s="890" t="s">
        <v>802</v>
      </c>
      <c r="K6520" s="894" t="s">
        <v>14385</v>
      </c>
      <c r="L6520" s="763">
        <v>3</v>
      </c>
      <c r="M6520" s="893">
        <v>13066.67</v>
      </c>
      <c r="N6520" s="891" t="s">
        <v>14385</v>
      </c>
      <c r="O6520" s="763">
        <v>6</v>
      </c>
      <c r="P6520" s="723">
        <v>24000</v>
      </c>
      <c r="Q6520" s="669"/>
    </row>
    <row r="6521" spans="1:17" s="770" customFormat="1" ht="30.75" customHeight="1">
      <c r="A6521" s="733" t="s">
        <v>18654</v>
      </c>
      <c r="B6521" s="693" t="s">
        <v>7484</v>
      </c>
      <c r="C6521" s="667" t="s">
        <v>73</v>
      </c>
      <c r="D6521" s="693" t="s">
        <v>14386</v>
      </c>
      <c r="E6521" s="425">
        <v>3500</v>
      </c>
      <c r="F6521" s="672" t="s">
        <v>14387</v>
      </c>
      <c r="G6521" s="671" t="s">
        <v>14388</v>
      </c>
      <c r="H6521" s="671" t="s">
        <v>1119</v>
      </c>
      <c r="I6521" s="671" t="s">
        <v>11946</v>
      </c>
      <c r="J6521" s="890" t="s">
        <v>11900</v>
      </c>
      <c r="K6521" s="894" t="s">
        <v>14389</v>
      </c>
      <c r="L6521" s="763">
        <v>12</v>
      </c>
      <c r="M6521" s="893">
        <v>42000</v>
      </c>
      <c r="N6521" s="891" t="s">
        <v>389</v>
      </c>
      <c r="O6521" s="763">
        <v>0</v>
      </c>
      <c r="P6521" s="723">
        <v>0</v>
      </c>
      <c r="Q6521" s="669"/>
    </row>
    <row r="6522" spans="1:17" s="770" customFormat="1" ht="30.75" customHeight="1">
      <c r="A6522" s="733" t="s">
        <v>18654</v>
      </c>
      <c r="B6522" s="693" t="s">
        <v>7484</v>
      </c>
      <c r="C6522" s="667" t="s">
        <v>73</v>
      </c>
      <c r="D6522" s="693" t="s">
        <v>13939</v>
      </c>
      <c r="E6522" s="425">
        <v>2000</v>
      </c>
      <c r="F6522" s="672" t="s">
        <v>14390</v>
      </c>
      <c r="G6522" s="671" t="s">
        <v>14391</v>
      </c>
      <c r="H6522" s="671" t="s">
        <v>1013</v>
      </c>
      <c r="I6522" s="671" t="s">
        <v>11885</v>
      </c>
      <c r="J6522" s="890" t="s">
        <v>802</v>
      </c>
      <c r="K6522" s="894" t="s">
        <v>389</v>
      </c>
      <c r="L6522" s="763">
        <v>12</v>
      </c>
      <c r="M6522" s="893">
        <v>24000</v>
      </c>
      <c r="N6522" s="891" t="s">
        <v>14392</v>
      </c>
      <c r="O6522" s="763">
        <v>6</v>
      </c>
      <c r="P6522" s="723">
        <v>26683.34</v>
      </c>
      <c r="Q6522" s="669"/>
    </row>
    <row r="6523" spans="1:17" s="770" customFormat="1" ht="30.75" customHeight="1">
      <c r="A6523" s="733" t="s">
        <v>18654</v>
      </c>
      <c r="B6523" s="693" t="s">
        <v>7484</v>
      </c>
      <c r="C6523" s="667" t="s">
        <v>73</v>
      </c>
      <c r="D6523" s="693" t="s">
        <v>14393</v>
      </c>
      <c r="E6523" s="425">
        <v>9000</v>
      </c>
      <c r="F6523" s="672" t="s">
        <v>14394</v>
      </c>
      <c r="G6523" s="671" t="s">
        <v>14395</v>
      </c>
      <c r="H6523" s="671" t="s">
        <v>1688</v>
      </c>
      <c r="I6523" s="671" t="s">
        <v>771</v>
      </c>
      <c r="J6523" s="890" t="s">
        <v>6567</v>
      </c>
      <c r="K6523" s="894" t="s">
        <v>14396</v>
      </c>
      <c r="L6523" s="763">
        <v>12</v>
      </c>
      <c r="M6523" s="893">
        <v>108000</v>
      </c>
      <c r="N6523" s="891" t="s">
        <v>14396</v>
      </c>
      <c r="O6523" s="763">
        <v>6</v>
      </c>
      <c r="P6523" s="723">
        <v>54000</v>
      </c>
      <c r="Q6523" s="669"/>
    </row>
    <row r="6524" spans="1:17" s="770" customFormat="1" ht="30.75" customHeight="1">
      <c r="A6524" s="733" t="s">
        <v>18654</v>
      </c>
      <c r="B6524" s="693" t="s">
        <v>7484</v>
      </c>
      <c r="C6524" s="667" t="s">
        <v>73</v>
      </c>
      <c r="D6524" s="693" t="s">
        <v>12604</v>
      </c>
      <c r="E6524" s="425">
        <v>3500</v>
      </c>
      <c r="F6524" s="672" t="s">
        <v>14397</v>
      </c>
      <c r="G6524" s="671" t="s">
        <v>14398</v>
      </c>
      <c r="H6524" s="671" t="s">
        <v>2002</v>
      </c>
      <c r="I6524" s="671" t="s">
        <v>771</v>
      </c>
      <c r="J6524" s="890" t="s">
        <v>6567</v>
      </c>
      <c r="K6524" s="894" t="s">
        <v>14399</v>
      </c>
      <c r="L6524" s="763">
        <v>12</v>
      </c>
      <c r="M6524" s="893">
        <v>42000</v>
      </c>
      <c r="N6524" s="891" t="s">
        <v>14399</v>
      </c>
      <c r="O6524" s="763">
        <v>6</v>
      </c>
      <c r="P6524" s="723">
        <v>21000</v>
      </c>
      <c r="Q6524" s="669"/>
    </row>
    <row r="6525" spans="1:17" s="770" customFormat="1" ht="42" customHeight="1">
      <c r="A6525" s="733" t="s">
        <v>18654</v>
      </c>
      <c r="B6525" s="693" t="s">
        <v>7484</v>
      </c>
      <c r="C6525" s="667" t="s">
        <v>73</v>
      </c>
      <c r="D6525" s="693" t="s">
        <v>12955</v>
      </c>
      <c r="E6525" s="425">
        <v>2000</v>
      </c>
      <c r="F6525" s="672" t="s">
        <v>14400</v>
      </c>
      <c r="G6525" s="671" t="s">
        <v>14401</v>
      </c>
      <c r="H6525" s="671" t="s">
        <v>1688</v>
      </c>
      <c r="I6525" s="671" t="s">
        <v>10737</v>
      </c>
      <c r="J6525" s="890" t="s">
        <v>11885</v>
      </c>
      <c r="K6525" s="894" t="s">
        <v>389</v>
      </c>
      <c r="L6525" s="763">
        <v>12</v>
      </c>
      <c r="M6525" s="893">
        <v>11866.67</v>
      </c>
      <c r="N6525" s="891" t="s">
        <v>14402</v>
      </c>
      <c r="O6525" s="763">
        <v>6</v>
      </c>
      <c r="P6525" s="723">
        <v>17905.330000000002</v>
      </c>
      <c r="Q6525" s="669"/>
    </row>
    <row r="6526" spans="1:17" s="770" customFormat="1" ht="72" customHeight="1">
      <c r="A6526" s="733" t="s">
        <v>18654</v>
      </c>
      <c r="B6526" s="693" t="s">
        <v>7484</v>
      </c>
      <c r="C6526" s="667" t="s">
        <v>73</v>
      </c>
      <c r="D6526" s="693" t="s">
        <v>14403</v>
      </c>
      <c r="E6526" s="425">
        <v>1200</v>
      </c>
      <c r="F6526" s="672" t="s">
        <v>14404</v>
      </c>
      <c r="G6526" s="671" t="s">
        <v>14405</v>
      </c>
      <c r="H6526" s="671" t="s">
        <v>3913</v>
      </c>
      <c r="I6526" s="671" t="s">
        <v>11890</v>
      </c>
      <c r="J6526" s="890" t="s">
        <v>4118</v>
      </c>
      <c r="K6526" s="894" t="s">
        <v>10462</v>
      </c>
      <c r="L6526" s="763">
        <v>12</v>
      </c>
      <c r="M6526" s="893">
        <v>14400</v>
      </c>
      <c r="N6526" s="891" t="s">
        <v>10462</v>
      </c>
      <c r="O6526" s="763">
        <v>6</v>
      </c>
      <c r="P6526" s="723">
        <v>7200</v>
      </c>
      <c r="Q6526" s="669"/>
    </row>
    <row r="6527" spans="1:17" s="770" customFormat="1" ht="24">
      <c r="A6527" s="733" t="s">
        <v>18654</v>
      </c>
      <c r="B6527" s="693" t="s">
        <v>7484</v>
      </c>
      <c r="C6527" s="667" t="s">
        <v>73</v>
      </c>
      <c r="D6527" s="693" t="s">
        <v>12671</v>
      </c>
      <c r="E6527" s="425">
        <v>4000</v>
      </c>
      <c r="F6527" s="672" t="s">
        <v>14406</v>
      </c>
      <c r="G6527" s="671" t="s">
        <v>14407</v>
      </c>
      <c r="H6527" s="671" t="s">
        <v>5617</v>
      </c>
      <c r="I6527" s="671" t="s">
        <v>771</v>
      </c>
      <c r="J6527" s="890" t="s">
        <v>6567</v>
      </c>
      <c r="K6527" s="894" t="s">
        <v>14408</v>
      </c>
      <c r="L6527" s="763">
        <v>3</v>
      </c>
      <c r="M6527" s="893">
        <v>11733.33</v>
      </c>
      <c r="N6527" s="891" t="s">
        <v>14408</v>
      </c>
      <c r="O6527" s="763">
        <v>6</v>
      </c>
      <c r="P6527" s="723">
        <v>24000</v>
      </c>
      <c r="Q6527" s="669"/>
    </row>
    <row r="6528" spans="1:17" s="770" customFormat="1" ht="66.75" customHeight="1">
      <c r="A6528" s="733" t="s">
        <v>18654</v>
      </c>
      <c r="B6528" s="693" t="s">
        <v>7484</v>
      </c>
      <c r="C6528" s="667" t="s">
        <v>73</v>
      </c>
      <c r="D6528" s="693" t="s">
        <v>14409</v>
      </c>
      <c r="E6528" s="425">
        <v>3200</v>
      </c>
      <c r="F6528" s="672" t="s">
        <v>14410</v>
      </c>
      <c r="G6528" s="671" t="s">
        <v>14411</v>
      </c>
      <c r="H6528" s="671" t="s">
        <v>5353</v>
      </c>
      <c r="I6528" s="671" t="s">
        <v>11890</v>
      </c>
      <c r="J6528" s="890" t="s">
        <v>4118</v>
      </c>
      <c r="K6528" s="894" t="s">
        <v>14412</v>
      </c>
      <c r="L6528" s="763">
        <v>4</v>
      </c>
      <c r="M6528" s="893">
        <v>13866.67</v>
      </c>
      <c r="N6528" s="891" t="s">
        <v>14412</v>
      </c>
      <c r="O6528" s="763">
        <v>6</v>
      </c>
      <c r="P6528" s="723">
        <v>19200</v>
      </c>
      <c r="Q6528" s="669"/>
    </row>
    <row r="6529" spans="1:17" s="770" customFormat="1" ht="31.5" customHeight="1">
      <c r="A6529" s="733" t="s">
        <v>18654</v>
      </c>
      <c r="B6529" s="693" t="s">
        <v>7484</v>
      </c>
      <c r="C6529" s="667" t="s">
        <v>73</v>
      </c>
      <c r="D6529" s="693" t="s">
        <v>13408</v>
      </c>
      <c r="E6529" s="425">
        <v>2000</v>
      </c>
      <c r="F6529" s="672" t="s">
        <v>14413</v>
      </c>
      <c r="G6529" s="671" t="s">
        <v>14414</v>
      </c>
      <c r="H6529" s="671" t="s">
        <v>1688</v>
      </c>
      <c r="I6529" s="671" t="s">
        <v>11885</v>
      </c>
      <c r="J6529" s="890" t="s">
        <v>802</v>
      </c>
      <c r="K6529" s="894" t="s">
        <v>14415</v>
      </c>
      <c r="L6529" s="763">
        <v>5</v>
      </c>
      <c r="M6529" s="893">
        <v>20000</v>
      </c>
      <c r="N6529" s="891" t="s">
        <v>389</v>
      </c>
      <c r="O6529" s="763">
        <v>0</v>
      </c>
      <c r="P6529" s="723">
        <v>0</v>
      </c>
      <c r="Q6529" s="669"/>
    </row>
    <row r="6530" spans="1:17" s="770" customFormat="1" ht="65.25" customHeight="1">
      <c r="A6530" s="733" t="s">
        <v>18654</v>
      </c>
      <c r="B6530" s="693" t="s">
        <v>7484</v>
      </c>
      <c r="C6530" s="667" t="s">
        <v>73</v>
      </c>
      <c r="D6530" s="693" t="s">
        <v>14416</v>
      </c>
      <c r="E6530" s="425">
        <v>2000</v>
      </c>
      <c r="F6530" s="672" t="s">
        <v>14417</v>
      </c>
      <c r="G6530" s="671" t="s">
        <v>14418</v>
      </c>
      <c r="H6530" s="671" t="s">
        <v>3913</v>
      </c>
      <c r="I6530" s="671" t="s">
        <v>11890</v>
      </c>
      <c r="J6530" s="890" t="s">
        <v>4118</v>
      </c>
      <c r="K6530" s="894" t="s">
        <v>14419</v>
      </c>
      <c r="L6530" s="763">
        <v>12</v>
      </c>
      <c r="M6530" s="893">
        <v>22000</v>
      </c>
      <c r="N6530" s="891" t="s">
        <v>389</v>
      </c>
      <c r="O6530" s="763">
        <v>0</v>
      </c>
      <c r="P6530" s="723">
        <v>0</v>
      </c>
      <c r="Q6530" s="669"/>
    </row>
    <row r="6531" spans="1:17" s="770" customFormat="1" ht="68.25" customHeight="1">
      <c r="A6531" s="733" t="s">
        <v>18654</v>
      </c>
      <c r="B6531" s="693" t="s">
        <v>7484</v>
      </c>
      <c r="C6531" s="667" t="s">
        <v>73</v>
      </c>
      <c r="D6531" s="670" t="s">
        <v>14420</v>
      </c>
      <c r="E6531" s="425">
        <v>3000</v>
      </c>
      <c r="F6531" s="668" t="s">
        <v>14421</v>
      </c>
      <c r="G6531" s="671" t="s">
        <v>14422</v>
      </c>
      <c r="H6531" s="671" t="s">
        <v>1969</v>
      </c>
      <c r="I6531" s="671" t="s">
        <v>11890</v>
      </c>
      <c r="J6531" s="890" t="s">
        <v>4118</v>
      </c>
      <c r="K6531" s="894" t="s">
        <v>14423</v>
      </c>
      <c r="L6531" s="763">
        <v>12</v>
      </c>
      <c r="M6531" s="893">
        <v>20950</v>
      </c>
      <c r="N6531" s="891" t="s">
        <v>389</v>
      </c>
      <c r="O6531" s="763">
        <v>0</v>
      </c>
      <c r="P6531" s="723">
        <v>0</v>
      </c>
      <c r="Q6531" s="669"/>
    </row>
    <row r="6532" spans="1:17" s="770" customFormat="1" ht="35.25" customHeight="1">
      <c r="A6532" s="733" t="s">
        <v>18654</v>
      </c>
      <c r="B6532" s="693" t="s">
        <v>7484</v>
      </c>
      <c r="C6532" s="667" t="s">
        <v>73</v>
      </c>
      <c r="D6532" s="693" t="s">
        <v>14424</v>
      </c>
      <c r="E6532" s="425">
        <v>9200</v>
      </c>
      <c r="F6532" s="672" t="s">
        <v>14425</v>
      </c>
      <c r="G6532" s="671" t="s">
        <v>14426</v>
      </c>
      <c r="H6532" s="671" t="s">
        <v>824</v>
      </c>
      <c r="I6532" s="671" t="s">
        <v>11946</v>
      </c>
      <c r="J6532" s="890" t="s">
        <v>11900</v>
      </c>
      <c r="K6532" s="894" t="s">
        <v>14427</v>
      </c>
      <c r="L6532" s="763">
        <v>12</v>
      </c>
      <c r="M6532" s="893">
        <v>110400</v>
      </c>
      <c r="N6532" s="891" t="s">
        <v>14427</v>
      </c>
      <c r="O6532" s="763">
        <v>6</v>
      </c>
      <c r="P6532" s="723">
        <v>55200</v>
      </c>
      <c r="Q6532" s="669"/>
    </row>
    <row r="6533" spans="1:17" s="770" customFormat="1" ht="69" customHeight="1">
      <c r="A6533" s="733" t="s">
        <v>18654</v>
      </c>
      <c r="B6533" s="693" t="s">
        <v>7484</v>
      </c>
      <c r="C6533" s="667" t="s">
        <v>73</v>
      </c>
      <c r="D6533" s="693" t="s">
        <v>14428</v>
      </c>
      <c r="E6533" s="425">
        <v>1700</v>
      </c>
      <c r="F6533" s="672" t="s">
        <v>14429</v>
      </c>
      <c r="G6533" s="671" t="s">
        <v>14430</v>
      </c>
      <c r="H6533" s="671" t="s">
        <v>14431</v>
      </c>
      <c r="I6533" s="671" t="s">
        <v>11890</v>
      </c>
      <c r="J6533" s="890" t="s">
        <v>4118</v>
      </c>
      <c r="K6533" s="894" t="s">
        <v>14432</v>
      </c>
      <c r="L6533" s="763">
        <v>12</v>
      </c>
      <c r="M6533" s="893">
        <v>20400</v>
      </c>
      <c r="N6533" s="891" t="s">
        <v>14432</v>
      </c>
      <c r="O6533" s="763">
        <v>6</v>
      </c>
      <c r="P6533" s="723">
        <v>10200</v>
      </c>
      <c r="Q6533" s="669"/>
    </row>
    <row r="6534" spans="1:17" s="770" customFormat="1" ht="33.75" customHeight="1">
      <c r="A6534" s="733" t="s">
        <v>18654</v>
      </c>
      <c r="B6534" s="693" t="s">
        <v>7484</v>
      </c>
      <c r="C6534" s="667" t="s">
        <v>73</v>
      </c>
      <c r="D6534" s="693" t="s">
        <v>14341</v>
      </c>
      <c r="E6534" s="425">
        <v>2500</v>
      </c>
      <c r="F6534" s="672" t="s">
        <v>14433</v>
      </c>
      <c r="G6534" s="671" t="s">
        <v>14434</v>
      </c>
      <c r="H6534" s="671" t="s">
        <v>2002</v>
      </c>
      <c r="I6534" s="671" t="s">
        <v>11946</v>
      </c>
      <c r="J6534" s="890" t="s">
        <v>11900</v>
      </c>
      <c r="K6534" s="894" t="s">
        <v>14435</v>
      </c>
      <c r="L6534" s="763">
        <v>12</v>
      </c>
      <c r="M6534" s="893">
        <v>30082.29</v>
      </c>
      <c r="N6534" s="891" t="s">
        <v>14435</v>
      </c>
      <c r="O6534" s="763">
        <v>6</v>
      </c>
      <c r="P6534" s="723">
        <v>15000</v>
      </c>
      <c r="Q6534" s="669"/>
    </row>
    <row r="6535" spans="1:17" s="770" customFormat="1" ht="33.75" customHeight="1">
      <c r="A6535" s="733" t="s">
        <v>18654</v>
      </c>
      <c r="B6535" s="693" t="s">
        <v>7484</v>
      </c>
      <c r="C6535" s="667" t="s">
        <v>73</v>
      </c>
      <c r="D6535" s="693" t="s">
        <v>14436</v>
      </c>
      <c r="E6535" s="425">
        <v>5000</v>
      </c>
      <c r="F6535" s="672" t="s">
        <v>14437</v>
      </c>
      <c r="G6535" s="671" t="s">
        <v>14438</v>
      </c>
      <c r="H6535" s="671" t="s">
        <v>824</v>
      </c>
      <c r="I6535" s="671" t="s">
        <v>11946</v>
      </c>
      <c r="J6535" s="890" t="s">
        <v>11900</v>
      </c>
      <c r="K6535" s="894" t="s">
        <v>14439</v>
      </c>
      <c r="L6535" s="763">
        <v>12</v>
      </c>
      <c r="M6535" s="893">
        <v>60000</v>
      </c>
      <c r="N6535" s="891" t="s">
        <v>14439</v>
      </c>
      <c r="O6535" s="763">
        <v>2</v>
      </c>
      <c r="P6535" s="723">
        <v>9930</v>
      </c>
      <c r="Q6535" s="669"/>
    </row>
    <row r="6536" spans="1:17" s="770" customFormat="1" ht="33.75" customHeight="1">
      <c r="A6536" s="733" t="s">
        <v>18654</v>
      </c>
      <c r="B6536" s="693" t="s">
        <v>7484</v>
      </c>
      <c r="C6536" s="667" t="s">
        <v>73</v>
      </c>
      <c r="D6536" s="693" t="s">
        <v>14440</v>
      </c>
      <c r="E6536" s="425">
        <v>3000</v>
      </c>
      <c r="F6536" s="672" t="s">
        <v>14441</v>
      </c>
      <c r="G6536" s="671" t="s">
        <v>14442</v>
      </c>
      <c r="H6536" s="671" t="s">
        <v>4261</v>
      </c>
      <c r="I6536" s="671" t="s">
        <v>11885</v>
      </c>
      <c r="J6536" s="890" t="s">
        <v>802</v>
      </c>
      <c r="K6536" s="894" t="s">
        <v>14443</v>
      </c>
      <c r="L6536" s="763">
        <v>12</v>
      </c>
      <c r="M6536" s="893">
        <v>36000</v>
      </c>
      <c r="N6536" s="891" t="s">
        <v>14443</v>
      </c>
      <c r="O6536" s="763">
        <v>6</v>
      </c>
      <c r="P6536" s="723">
        <v>18000</v>
      </c>
      <c r="Q6536" s="669"/>
    </row>
    <row r="6537" spans="1:17" s="770" customFormat="1" ht="33.75" customHeight="1">
      <c r="A6537" s="733" t="s">
        <v>18654</v>
      </c>
      <c r="B6537" s="693" t="s">
        <v>7484</v>
      </c>
      <c r="C6537" s="667" t="s">
        <v>73</v>
      </c>
      <c r="D6537" s="693" t="s">
        <v>12716</v>
      </c>
      <c r="E6537" s="425">
        <v>4000</v>
      </c>
      <c r="F6537" s="672" t="s">
        <v>14444</v>
      </c>
      <c r="G6537" s="671" t="s">
        <v>14445</v>
      </c>
      <c r="H6537" s="671" t="s">
        <v>1688</v>
      </c>
      <c r="I6537" s="671" t="s">
        <v>771</v>
      </c>
      <c r="J6537" s="890" t="s">
        <v>6567</v>
      </c>
      <c r="K6537" s="894" t="s">
        <v>9285</v>
      </c>
      <c r="L6537" s="763">
        <v>12</v>
      </c>
      <c r="M6537" s="893">
        <v>47616.67</v>
      </c>
      <c r="N6537" s="891" t="s">
        <v>9285</v>
      </c>
      <c r="O6537" s="763">
        <v>6</v>
      </c>
      <c r="P6537" s="723">
        <v>24000</v>
      </c>
      <c r="Q6537" s="669"/>
    </row>
    <row r="6538" spans="1:17" s="770" customFormat="1" ht="33.75" customHeight="1">
      <c r="A6538" s="733" t="s">
        <v>18654</v>
      </c>
      <c r="B6538" s="693" t="s">
        <v>7484</v>
      </c>
      <c r="C6538" s="667" t="s">
        <v>73</v>
      </c>
      <c r="D6538" s="693" t="s">
        <v>14446</v>
      </c>
      <c r="E6538" s="425">
        <v>3000</v>
      </c>
      <c r="F6538" s="672" t="s">
        <v>14447</v>
      </c>
      <c r="G6538" s="671" t="s">
        <v>14448</v>
      </c>
      <c r="H6538" s="671" t="s">
        <v>956</v>
      </c>
      <c r="I6538" s="671" t="s">
        <v>11946</v>
      </c>
      <c r="J6538" s="890" t="s">
        <v>11900</v>
      </c>
      <c r="K6538" s="894" t="s">
        <v>14449</v>
      </c>
      <c r="L6538" s="763">
        <v>8</v>
      </c>
      <c r="M6538" s="893">
        <v>24700</v>
      </c>
      <c r="N6538" s="891" t="s">
        <v>389</v>
      </c>
      <c r="O6538" s="763">
        <v>0</v>
      </c>
      <c r="P6538" s="723">
        <v>0</v>
      </c>
      <c r="Q6538" s="669"/>
    </row>
    <row r="6539" spans="1:17" s="770" customFormat="1" ht="33.75" customHeight="1">
      <c r="A6539" s="733" t="s">
        <v>18654</v>
      </c>
      <c r="B6539" s="693" t="s">
        <v>7484</v>
      </c>
      <c r="C6539" s="667" t="s">
        <v>73</v>
      </c>
      <c r="D6539" s="693" t="s">
        <v>11930</v>
      </c>
      <c r="E6539" s="425">
        <v>1700</v>
      </c>
      <c r="F6539" s="672" t="s">
        <v>14450</v>
      </c>
      <c r="G6539" s="671" t="s">
        <v>14451</v>
      </c>
      <c r="H6539" s="671" t="s">
        <v>11899</v>
      </c>
      <c r="I6539" s="671" t="s">
        <v>3683</v>
      </c>
      <c r="J6539" s="890" t="s">
        <v>11900</v>
      </c>
      <c r="K6539" s="894" t="s">
        <v>14452</v>
      </c>
      <c r="L6539" s="763">
        <v>12</v>
      </c>
      <c r="M6539" s="893">
        <v>20400</v>
      </c>
      <c r="N6539" s="891" t="s">
        <v>14452</v>
      </c>
      <c r="O6539" s="763">
        <v>6</v>
      </c>
      <c r="P6539" s="723">
        <v>10200</v>
      </c>
      <c r="Q6539" s="669"/>
    </row>
    <row r="6540" spans="1:17" s="770" customFormat="1" ht="33.75" customHeight="1">
      <c r="A6540" s="733" t="s">
        <v>18654</v>
      </c>
      <c r="B6540" s="693" t="s">
        <v>7484</v>
      </c>
      <c r="C6540" s="667" t="s">
        <v>73</v>
      </c>
      <c r="D6540" s="693" t="s">
        <v>12229</v>
      </c>
      <c r="E6540" s="425">
        <v>4500</v>
      </c>
      <c r="F6540" s="672" t="s">
        <v>14453</v>
      </c>
      <c r="G6540" s="671" t="s">
        <v>14454</v>
      </c>
      <c r="H6540" s="671" t="s">
        <v>11921</v>
      </c>
      <c r="I6540" s="671" t="s">
        <v>771</v>
      </c>
      <c r="J6540" s="890" t="s">
        <v>6567</v>
      </c>
      <c r="K6540" s="894" t="s">
        <v>14455</v>
      </c>
      <c r="L6540" s="763">
        <v>12</v>
      </c>
      <c r="M6540" s="893">
        <v>54000</v>
      </c>
      <c r="N6540" s="891" t="s">
        <v>14455</v>
      </c>
      <c r="O6540" s="763">
        <v>6</v>
      </c>
      <c r="P6540" s="723">
        <v>27000</v>
      </c>
      <c r="Q6540" s="669"/>
    </row>
    <row r="6541" spans="1:17" s="770" customFormat="1" ht="33.75" customHeight="1">
      <c r="A6541" s="733" t="s">
        <v>18654</v>
      </c>
      <c r="B6541" s="693" t="s">
        <v>7484</v>
      </c>
      <c r="C6541" s="667" t="s">
        <v>73</v>
      </c>
      <c r="D6541" s="693" t="s">
        <v>14216</v>
      </c>
      <c r="E6541" s="425">
        <v>9000</v>
      </c>
      <c r="F6541" s="672" t="s">
        <v>14456</v>
      </c>
      <c r="G6541" s="671" t="s">
        <v>14457</v>
      </c>
      <c r="H6541" s="671" t="s">
        <v>1688</v>
      </c>
      <c r="I6541" s="671" t="s">
        <v>12049</v>
      </c>
      <c r="J6541" s="890" t="s">
        <v>6567</v>
      </c>
      <c r="K6541" s="894" t="s">
        <v>14458</v>
      </c>
      <c r="L6541" s="763">
        <v>12</v>
      </c>
      <c r="M6541" s="893">
        <v>108000</v>
      </c>
      <c r="N6541" s="891" t="s">
        <v>14458</v>
      </c>
      <c r="O6541" s="763">
        <v>6</v>
      </c>
      <c r="P6541" s="723">
        <v>54000</v>
      </c>
      <c r="Q6541" s="669"/>
    </row>
    <row r="6542" spans="1:17" s="770" customFormat="1" ht="33.75" customHeight="1">
      <c r="A6542" s="733" t="s">
        <v>18654</v>
      </c>
      <c r="B6542" s="693" t="s">
        <v>7484</v>
      </c>
      <c r="C6542" s="667" t="s">
        <v>73</v>
      </c>
      <c r="D6542" s="693" t="s">
        <v>14459</v>
      </c>
      <c r="E6542" s="425">
        <v>4500</v>
      </c>
      <c r="F6542" s="672" t="s">
        <v>14460</v>
      </c>
      <c r="G6542" s="671" t="s">
        <v>14461</v>
      </c>
      <c r="H6542" s="671" t="s">
        <v>4261</v>
      </c>
      <c r="I6542" s="671" t="s">
        <v>12049</v>
      </c>
      <c r="J6542" s="890" t="s">
        <v>6567</v>
      </c>
      <c r="K6542" s="894" t="s">
        <v>14462</v>
      </c>
      <c r="L6542" s="763">
        <v>12</v>
      </c>
      <c r="M6542" s="893">
        <v>54000</v>
      </c>
      <c r="N6542" s="891" t="s">
        <v>14462</v>
      </c>
      <c r="O6542" s="763">
        <v>6</v>
      </c>
      <c r="P6542" s="723">
        <v>27000</v>
      </c>
      <c r="Q6542" s="669"/>
    </row>
    <row r="6543" spans="1:17" s="770" customFormat="1" ht="28.5" customHeight="1">
      <c r="A6543" s="733" t="s">
        <v>18654</v>
      </c>
      <c r="B6543" s="693" t="s">
        <v>7484</v>
      </c>
      <c r="C6543" s="667" t="s">
        <v>73</v>
      </c>
      <c r="D6543" s="693" t="s">
        <v>14386</v>
      </c>
      <c r="E6543" s="425">
        <v>3500</v>
      </c>
      <c r="F6543" s="672" t="s">
        <v>14463</v>
      </c>
      <c r="G6543" s="671" t="s">
        <v>14464</v>
      </c>
      <c r="H6543" s="671" t="s">
        <v>1688</v>
      </c>
      <c r="I6543" s="671" t="s">
        <v>771</v>
      </c>
      <c r="J6543" s="890" t="s">
        <v>6567</v>
      </c>
      <c r="K6543" s="894" t="s">
        <v>389</v>
      </c>
      <c r="L6543" s="763">
        <v>0</v>
      </c>
      <c r="M6543" s="893" t="s">
        <v>389</v>
      </c>
      <c r="N6543" s="891" t="s">
        <v>14465</v>
      </c>
      <c r="O6543" s="763">
        <v>5</v>
      </c>
      <c r="P6543" s="723">
        <v>20066.66</v>
      </c>
      <c r="Q6543" s="669"/>
    </row>
    <row r="6544" spans="1:17" s="770" customFormat="1" ht="28.5" customHeight="1">
      <c r="A6544" s="733" t="s">
        <v>18654</v>
      </c>
      <c r="B6544" s="693" t="s">
        <v>7484</v>
      </c>
      <c r="C6544" s="667" t="s">
        <v>73</v>
      </c>
      <c r="D6544" s="693" t="s">
        <v>14466</v>
      </c>
      <c r="E6544" s="425">
        <v>1200</v>
      </c>
      <c r="F6544" s="672" t="s">
        <v>14467</v>
      </c>
      <c r="G6544" s="671" t="s">
        <v>14468</v>
      </c>
      <c r="H6544" s="671" t="s">
        <v>11899</v>
      </c>
      <c r="I6544" s="671" t="s">
        <v>3683</v>
      </c>
      <c r="J6544" s="890" t="s">
        <v>11900</v>
      </c>
      <c r="K6544" s="894" t="s">
        <v>14469</v>
      </c>
      <c r="L6544" s="763">
        <v>12</v>
      </c>
      <c r="M6544" s="893">
        <v>14400</v>
      </c>
      <c r="N6544" s="891" t="s">
        <v>14469</v>
      </c>
      <c r="O6544" s="763">
        <v>6</v>
      </c>
      <c r="P6544" s="723">
        <v>7200</v>
      </c>
      <c r="Q6544" s="669"/>
    </row>
    <row r="6545" spans="1:17" s="770" customFormat="1" ht="28.5" customHeight="1">
      <c r="A6545" s="733" t="s">
        <v>18654</v>
      </c>
      <c r="B6545" s="693" t="s">
        <v>7484</v>
      </c>
      <c r="C6545" s="667" t="s">
        <v>73</v>
      </c>
      <c r="D6545" s="693" t="s">
        <v>12632</v>
      </c>
      <c r="E6545" s="425">
        <v>3000</v>
      </c>
      <c r="F6545" s="672" t="s">
        <v>14470</v>
      </c>
      <c r="G6545" s="671" t="s">
        <v>14471</v>
      </c>
      <c r="H6545" s="671" t="s">
        <v>1688</v>
      </c>
      <c r="I6545" s="671" t="s">
        <v>11885</v>
      </c>
      <c r="J6545" s="890" t="s">
        <v>802</v>
      </c>
      <c r="K6545" s="894" t="s">
        <v>14472</v>
      </c>
      <c r="L6545" s="763">
        <v>12</v>
      </c>
      <c r="M6545" s="893">
        <v>36000</v>
      </c>
      <c r="N6545" s="891" t="s">
        <v>14472</v>
      </c>
      <c r="O6545" s="763">
        <v>3</v>
      </c>
      <c r="P6545" s="723">
        <v>12741.56</v>
      </c>
      <c r="Q6545" s="669"/>
    </row>
    <row r="6546" spans="1:17" s="770" customFormat="1" ht="28.5" customHeight="1">
      <c r="A6546" s="733" t="s">
        <v>18654</v>
      </c>
      <c r="B6546" s="693" t="s">
        <v>7484</v>
      </c>
      <c r="C6546" s="667" t="s">
        <v>73</v>
      </c>
      <c r="D6546" s="693" t="s">
        <v>13800</v>
      </c>
      <c r="E6546" s="425">
        <v>6000</v>
      </c>
      <c r="F6546" s="672" t="s">
        <v>14473</v>
      </c>
      <c r="G6546" s="671" t="s">
        <v>14474</v>
      </c>
      <c r="H6546" s="671" t="s">
        <v>1688</v>
      </c>
      <c r="I6546" s="671" t="s">
        <v>12041</v>
      </c>
      <c r="J6546" s="890" t="s">
        <v>4118</v>
      </c>
      <c r="K6546" s="894" t="s">
        <v>14475</v>
      </c>
      <c r="L6546" s="763">
        <v>12</v>
      </c>
      <c r="M6546" s="893">
        <v>72000</v>
      </c>
      <c r="N6546" s="891" t="s">
        <v>14475</v>
      </c>
      <c r="O6546" s="763">
        <v>6</v>
      </c>
      <c r="P6546" s="723">
        <v>36000</v>
      </c>
      <c r="Q6546" s="669"/>
    </row>
    <row r="6547" spans="1:17" s="770" customFormat="1" ht="28.5" customHeight="1">
      <c r="A6547" s="733" t="s">
        <v>18654</v>
      </c>
      <c r="B6547" s="693" t="s">
        <v>7484</v>
      </c>
      <c r="C6547" s="667" t="s">
        <v>73</v>
      </c>
      <c r="D6547" s="670" t="s">
        <v>13040</v>
      </c>
      <c r="E6547" s="425">
        <v>3000</v>
      </c>
      <c r="F6547" s="668" t="s">
        <v>14476</v>
      </c>
      <c r="G6547" s="671" t="s">
        <v>14477</v>
      </c>
      <c r="H6547" s="671" t="s">
        <v>4258</v>
      </c>
      <c r="I6547" s="671" t="s">
        <v>771</v>
      </c>
      <c r="J6547" s="890" t="s">
        <v>6567</v>
      </c>
      <c r="K6547" s="894" t="s">
        <v>14478</v>
      </c>
      <c r="L6547" s="763">
        <v>2</v>
      </c>
      <c r="M6547" s="893">
        <v>7100</v>
      </c>
      <c r="N6547" s="891" t="s">
        <v>389</v>
      </c>
      <c r="O6547" s="763">
        <v>0</v>
      </c>
      <c r="P6547" s="723">
        <v>0</v>
      </c>
      <c r="Q6547" s="669"/>
    </row>
    <row r="6548" spans="1:17" s="770" customFormat="1" ht="68.25" customHeight="1">
      <c r="A6548" s="733" t="s">
        <v>18654</v>
      </c>
      <c r="B6548" s="693" t="s">
        <v>7484</v>
      </c>
      <c r="C6548" s="667" t="s">
        <v>73</v>
      </c>
      <c r="D6548" s="670" t="s">
        <v>1929</v>
      </c>
      <c r="E6548" s="425">
        <v>2300</v>
      </c>
      <c r="F6548" s="668" t="s">
        <v>14479</v>
      </c>
      <c r="G6548" s="671" t="s">
        <v>14480</v>
      </c>
      <c r="H6548" s="671" t="s">
        <v>1929</v>
      </c>
      <c r="I6548" s="671" t="s">
        <v>11890</v>
      </c>
      <c r="J6548" s="890" t="s">
        <v>4118</v>
      </c>
      <c r="K6548" s="894" t="s">
        <v>14481</v>
      </c>
      <c r="L6548" s="763">
        <v>4</v>
      </c>
      <c r="M6548" s="893">
        <v>11787.5</v>
      </c>
      <c r="N6548" s="891" t="s">
        <v>389</v>
      </c>
      <c r="O6548" s="763">
        <v>0</v>
      </c>
      <c r="P6548" s="723">
        <v>0</v>
      </c>
      <c r="Q6548" s="669"/>
    </row>
    <row r="6549" spans="1:17" s="770" customFormat="1" ht="68.25" customHeight="1">
      <c r="A6549" s="733" t="s">
        <v>18654</v>
      </c>
      <c r="B6549" s="693" t="s">
        <v>7484</v>
      </c>
      <c r="C6549" s="667" t="s">
        <v>73</v>
      </c>
      <c r="D6549" s="693" t="s">
        <v>14482</v>
      </c>
      <c r="E6549" s="425">
        <v>1800</v>
      </c>
      <c r="F6549" s="672" t="s">
        <v>14483</v>
      </c>
      <c r="G6549" s="671" t="s">
        <v>14484</v>
      </c>
      <c r="H6549" s="671" t="s">
        <v>3913</v>
      </c>
      <c r="I6549" s="671" t="s">
        <v>11890</v>
      </c>
      <c r="J6549" s="890" t="s">
        <v>4118</v>
      </c>
      <c r="K6549" s="894" t="s">
        <v>14485</v>
      </c>
      <c r="L6549" s="763">
        <v>12</v>
      </c>
      <c r="M6549" s="893">
        <v>13200</v>
      </c>
      <c r="N6549" s="891" t="s">
        <v>14485</v>
      </c>
      <c r="O6549" s="763">
        <v>6</v>
      </c>
      <c r="P6549" s="723">
        <v>10800</v>
      </c>
      <c r="Q6549" s="669"/>
    </row>
    <row r="6550" spans="1:17" s="770" customFormat="1" ht="27.75" customHeight="1">
      <c r="A6550" s="733" t="s">
        <v>18654</v>
      </c>
      <c r="B6550" s="693" t="s">
        <v>7484</v>
      </c>
      <c r="C6550" s="667" t="s">
        <v>73</v>
      </c>
      <c r="D6550" s="693" t="s">
        <v>14486</v>
      </c>
      <c r="E6550" s="425">
        <v>6000</v>
      </c>
      <c r="F6550" s="672" t="s">
        <v>14487</v>
      </c>
      <c r="G6550" s="671" t="s">
        <v>14488</v>
      </c>
      <c r="H6550" s="671" t="s">
        <v>1119</v>
      </c>
      <c r="I6550" s="671" t="s">
        <v>11946</v>
      </c>
      <c r="J6550" s="890" t="s">
        <v>11900</v>
      </c>
      <c r="K6550" s="894" t="s">
        <v>14489</v>
      </c>
      <c r="L6550" s="763">
        <v>12</v>
      </c>
      <c r="M6550" s="893">
        <v>72000</v>
      </c>
      <c r="N6550" s="891" t="s">
        <v>14489</v>
      </c>
      <c r="O6550" s="763">
        <v>4</v>
      </c>
      <c r="P6550" s="723">
        <v>27350</v>
      </c>
      <c r="Q6550" s="669"/>
    </row>
    <row r="6551" spans="1:17" s="770" customFormat="1" ht="27.75" customHeight="1">
      <c r="A6551" s="733" t="s">
        <v>18654</v>
      </c>
      <c r="B6551" s="693" t="s">
        <v>7484</v>
      </c>
      <c r="C6551" s="667" t="s">
        <v>73</v>
      </c>
      <c r="D6551" s="693" t="s">
        <v>12461</v>
      </c>
      <c r="E6551" s="425">
        <v>2000</v>
      </c>
      <c r="F6551" s="672" t="s">
        <v>14490</v>
      </c>
      <c r="G6551" s="671" t="s">
        <v>14491</v>
      </c>
      <c r="H6551" s="671" t="s">
        <v>1688</v>
      </c>
      <c r="I6551" s="671" t="s">
        <v>11885</v>
      </c>
      <c r="J6551" s="890" t="s">
        <v>802</v>
      </c>
      <c r="K6551" s="894" t="s">
        <v>389</v>
      </c>
      <c r="L6551" s="763">
        <v>4</v>
      </c>
      <c r="M6551" s="893">
        <v>8333.33</v>
      </c>
      <c r="N6551" s="891" t="s">
        <v>14492</v>
      </c>
      <c r="O6551" s="763">
        <v>2</v>
      </c>
      <c r="P6551" s="723">
        <v>5750</v>
      </c>
      <c r="Q6551" s="669"/>
    </row>
    <row r="6552" spans="1:17" s="770" customFormat="1" ht="27.75" customHeight="1">
      <c r="A6552" s="733" t="s">
        <v>18654</v>
      </c>
      <c r="B6552" s="693" t="s">
        <v>7484</v>
      </c>
      <c r="C6552" s="667" t="s">
        <v>73</v>
      </c>
      <c r="D6552" s="693" t="s">
        <v>11910</v>
      </c>
      <c r="E6552" s="425">
        <v>3000</v>
      </c>
      <c r="F6552" s="672" t="s">
        <v>14493</v>
      </c>
      <c r="G6552" s="671" t="s">
        <v>14494</v>
      </c>
      <c r="H6552" s="671" t="s">
        <v>1688</v>
      </c>
      <c r="I6552" s="671" t="s">
        <v>771</v>
      </c>
      <c r="J6552" s="890" t="s">
        <v>6567</v>
      </c>
      <c r="K6552" s="894" t="s">
        <v>14495</v>
      </c>
      <c r="L6552" s="763">
        <v>12</v>
      </c>
      <c r="M6552" s="893">
        <v>36000</v>
      </c>
      <c r="N6552" s="891" t="s">
        <v>14495</v>
      </c>
      <c r="O6552" s="763">
        <v>6</v>
      </c>
      <c r="P6552" s="723">
        <v>18000</v>
      </c>
      <c r="Q6552" s="669"/>
    </row>
    <row r="6553" spans="1:17" s="770" customFormat="1" ht="60">
      <c r="A6553" s="733" t="s">
        <v>18654</v>
      </c>
      <c r="B6553" s="693" t="s">
        <v>7484</v>
      </c>
      <c r="C6553" s="667" t="s">
        <v>73</v>
      </c>
      <c r="D6553" s="693" t="s">
        <v>14496</v>
      </c>
      <c r="E6553" s="425">
        <v>2000</v>
      </c>
      <c r="F6553" s="672" t="s">
        <v>14497</v>
      </c>
      <c r="G6553" s="671" t="s">
        <v>14498</v>
      </c>
      <c r="H6553" s="671" t="s">
        <v>3913</v>
      </c>
      <c r="I6553" s="671" t="s">
        <v>11890</v>
      </c>
      <c r="J6553" s="890" t="s">
        <v>4118</v>
      </c>
      <c r="K6553" s="894" t="s">
        <v>9427</v>
      </c>
      <c r="L6553" s="763">
        <v>12</v>
      </c>
      <c r="M6553" s="893">
        <v>19600</v>
      </c>
      <c r="N6553" s="891" t="s">
        <v>9427</v>
      </c>
      <c r="O6553" s="763">
        <v>6</v>
      </c>
      <c r="P6553" s="723">
        <v>12000</v>
      </c>
      <c r="Q6553" s="669"/>
    </row>
    <row r="6554" spans="1:17" s="770" customFormat="1" ht="30.75" customHeight="1">
      <c r="A6554" s="733" t="s">
        <v>18654</v>
      </c>
      <c r="B6554" s="693" t="s">
        <v>7484</v>
      </c>
      <c r="C6554" s="667" t="s">
        <v>73</v>
      </c>
      <c r="D6554" s="693" t="s">
        <v>13288</v>
      </c>
      <c r="E6554" s="425">
        <v>3000</v>
      </c>
      <c r="F6554" s="672" t="s">
        <v>14499</v>
      </c>
      <c r="G6554" s="671" t="s">
        <v>14500</v>
      </c>
      <c r="H6554" s="671" t="s">
        <v>1688</v>
      </c>
      <c r="I6554" s="671" t="s">
        <v>771</v>
      </c>
      <c r="J6554" s="890" t="s">
        <v>6567</v>
      </c>
      <c r="K6554" s="894" t="s">
        <v>14501</v>
      </c>
      <c r="L6554" s="763">
        <v>12</v>
      </c>
      <c r="M6554" s="893">
        <v>36200</v>
      </c>
      <c r="N6554" s="891" t="s">
        <v>14501</v>
      </c>
      <c r="O6554" s="763">
        <v>6</v>
      </c>
      <c r="P6554" s="723">
        <v>18000</v>
      </c>
      <c r="Q6554" s="669"/>
    </row>
    <row r="6555" spans="1:17" s="770" customFormat="1" ht="30.75" customHeight="1">
      <c r="A6555" s="733" t="s">
        <v>18654</v>
      </c>
      <c r="B6555" s="693" t="s">
        <v>7484</v>
      </c>
      <c r="C6555" s="667" t="s">
        <v>73</v>
      </c>
      <c r="D6555" s="670" t="s">
        <v>13699</v>
      </c>
      <c r="E6555" s="425">
        <v>2000</v>
      </c>
      <c r="F6555" s="672" t="s">
        <v>14502</v>
      </c>
      <c r="G6555" s="670" t="s">
        <v>14503</v>
      </c>
      <c r="H6555" s="758" t="s">
        <v>1688</v>
      </c>
      <c r="I6555" s="671" t="s">
        <v>771</v>
      </c>
      <c r="J6555" s="890" t="s">
        <v>6567</v>
      </c>
      <c r="K6555" s="894" t="s">
        <v>389</v>
      </c>
      <c r="L6555" s="763">
        <v>0</v>
      </c>
      <c r="M6555" s="893" t="s">
        <v>389</v>
      </c>
      <c r="N6555" s="891" t="s">
        <v>14504</v>
      </c>
      <c r="O6555" s="763">
        <v>5</v>
      </c>
      <c r="P6555" s="723">
        <v>10733.33</v>
      </c>
      <c r="Q6555" s="669"/>
    </row>
    <row r="6556" spans="1:17" s="770" customFormat="1" ht="30.75" customHeight="1">
      <c r="A6556" s="733" t="s">
        <v>18654</v>
      </c>
      <c r="B6556" s="693" t="s">
        <v>7484</v>
      </c>
      <c r="C6556" s="667" t="s">
        <v>73</v>
      </c>
      <c r="D6556" s="670" t="s">
        <v>14505</v>
      </c>
      <c r="E6556" s="425">
        <v>7000</v>
      </c>
      <c r="F6556" s="668" t="s">
        <v>14506</v>
      </c>
      <c r="G6556" s="671" t="s">
        <v>14507</v>
      </c>
      <c r="H6556" s="670" t="s">
        <v>1688</v>
      </c>
      <c r="I6556" s="670" t="s">
        <v>771</v>
      </c>
      <c r="J6556" s="890" t="s">
        <v>6567</v>
      </c>
      <c r="K6556" s="894" t="s">
        <v>14508</v>
      </c>
      <c r="L6556" s="763">
        <v>3</v>
      </c>
      <c r="M6556" s="893">
        <v>24850</v>
      </c>
      <c r="N6556" s="891" t="s">
        <v>389</v>
      </c>
      <c r="O6556" s="763">
        <v>0</v>
      </c>
      <c r="P6556" s="723">
        <v>0</v>
      </c>
      <c r="Q6556" s="669"/>
    </row>
    <row r="6557" spans="1:17" s="770" customFormat="1" ht="30.75" customHeight="1">
      <c r="A6557" s="733" t="s">
        <v>18654</v>
      </c>
      <c r="B6557" s="693" t="s">
        <v>7484</v>
      </c>
      <c r="C6557" s="667" t="s">
        <v>73</v>
      </c>
      <c r="D6557" s="693" t="s">
        <v>12632</v>
      </c>
      <c r="E6557" s="425">
        <v>3900</v>
      </c>
      <c r="F6557" s="672" t="s">
        <v>14509</v>
      </c>
      <c r="G6557" s="671" t="s">
        <v>14510</v>
      </c>
      <c r="H6557" s="671" t="s">
        <v>1688</v>
      </c>
      <c r="I6557" s="671" t="s">
        <v>11885</v>
      </c>
      <c r="J6557" s="890" t="s">
        <v>802</v>
      </c>
      <c r="K6557" s="894" t="s">
        <v>14511</v>
      </c>
      <c r="L6557" s="763">
        <v>4</v>
      </c>
      <c r="M6557" s="893">
        <v>12900</v>
      </c>
      <c r="N6557" s="891" t="s">
        <v>14511</v>
      </c>
      <c r="O6557" s="763">
        <v>6</v>
      </c>
      <c r="P6557" s="723">
        <v>18029.38</v>
      </c>
      <c r="Q6557" s="669"/>
    </row>
    <row r="6558" spans="1:17" s="770" customFormat="1" ht="30.75" customHeight="1">
      <c r="A6558" s="733" t="s">
        <v>18654</v>
      </c>
      <c r="B6558" s="693" t="s">
        <v>7484</v>
      </c>
      <c r="C6558" s="667" t="s">
        <v>73</v>
      </c>
      <c r="D6558" s="670" t="s">
        <v>11978</v>
      </c>
      <c r="E6558" s="425">
        <v>3000</v>
      </c>
      <c r="F6558" s="668" t="s">
        <v>14512</v>
      </c>
      <c r="G6558" s="671" t="s">
        <v>14513</v>
      </c>
      <c r="H6558" s="670" t="s">
        <v>1688</v>
      </c>
      <c r="I6558" s="670" t="s">
        <v>771</v>
      </c>
      <c r="J6558" s="890" t="s">
        <v>6567</v>
      </c>
      <c r="K6558" s="894" t="s">
        <v>14514</v>
      </c>
      <c r="L6558" s="763">
        <v>5</v>
      </c>
      <c r="M6558" s="893">
        <v>15000</v>
      </c>
      <c r="N6558" s="891" t="s">
        <v>389</v>
      </c>
      <c r="O6558" s="763">
        <v>0</v>
      </c>
      <c r="P6558" s="723">
        <v>0</v>
      </c>
      <c r="Q6558" s="669"/>
    </row>
    <row r="6559" spans="1:17" s="770" customFormat="1" ht="30.75" customHeight="1">
      <c r="A6559" s="733" t="s">
        <v>18654</v>
      </c>
      <c r="B6559" s="693" t="s">
        <v>7484</v>
      </c>
      <c r="C6559" s="667" t="s">
        <v>73</v>
      </c>
      <c r="D6559" s="693" t="s">
        <v>11954</v>
      </c>
      <c r="E6559" s="425">
        <v>2500</v>
      </c>
      <c r="F6559" s="672" t="s">
        <v>14515</v>
      </c>
      <c r="G6559" s="671" t="s">
        <v>14516</v>
      </c>
      <c r="H6559" s="671" t="s">
        <v>1688</v>
      </c>
      <c r="I6559" s="671" t="s">
        <v>11885</v>
      </c>
      <c r="J6559" s="890" t="s">
        <v>802</v>
      </c>
      <c r="K6559" s="894" t="s">
        <v>14517</v>
      </c>
      <c r="L6559" s="763">
        <v>1</v>
      </c>
      <c r="M6559" s="893">
        <v>2500</v>
      </c>
      <c r="N6559" s="891" t="s">
        <v>14517</v>
      </c>
      <c r="O6559" s="763">
        <v>6</v>
      </c>
      <c r="P6559" s="723">
        <v>15000</v>
      </c>
      <c r="Q6559" s="669"/>
    </row>
    <row r="6560" spans="1:17" s="770" customFormat="1" ht="30.75" customHeight="1">
      <c r="A6560" s="733" t="s">
        <v>18654</v>
      </c>
      <c r="B6560" s="693" t="s">
        <v>7484</v>
      </c>
      <c r="C6560" s="667" t="s">
        <v>73</v>
      </c>
      <c r="D6560" s="670" t="s">
        <v>8756</v>
      </c>
      <c r="E6560" s="425">
        <v>2500</v>
      </c>
      <c r="F6560" s="668" t="s">
        <v>14518</v>
      </c>
      <c r="G6560" s="671" t="s">
        <v>14519</v>
      </c>
      <c r="H6560" s="670" t="s">
        <v>1688</v>
      </c>
      <c r="I6560" s="670" t="s">
        <v>771</v>
      </c>
      <c r="J6560" s="890" t="s">
        <v>6567</v>
      </c>
      <c r="K6560" s="894" t="s">
        <v>14520</v>
      </c>
      <c r="L6560" s="763">
        <v>3</v>
      </c>
      <c r="M6560" s="893">
        <v>8319.44</v>
      </c>
      <c r="N6560" s="891" t="s">
        <v>389</v>
      </c>
      <c r="O6560" s="763">
        <v>0</v>
      </c>
      <c r="P6560" s="723">
        <v>0</v>
      </c>
      <c r="Q6560" s="669"/>
    </row>
    <row r="6561" spans="1:17" s="770" customFormat="1" ht="30.75" customHeight="1">
      <c r="A6561" s="733" t="s">
        <v>18654</v>
      </c>
      <c r="B6561" s="693" t="s">
        <v>7484</v>
      </c>
      <c r="C6561" s="667" t="s">
        <v>73</v>
      </c>
      <c r="D6561" s="693" t="s">
        <v>14521</v>
      </c>
      <c r="E6561" s="425">
        <v>5000</v>
      </c>
      <c r="F6561" s="672" t="s">
        <v>14522</v>
      </c>
      <c r="G6561" s="671" t="s">
        <v>14523</v>
      </c>
      <c r="H6561" s="671" t="s">
        <v>908</v>
      </c>
      <c r="I6561" s="671" t="s">
        <v>771</v>
      </c>
      <c r="J6561" s="890" t="s">
        <v>6567</v>
      </c>
      <c r="K6561" s="894" t="s">
        <v>14524</v>
      </c>
      <c r="L6561" s="763">
        <v>12</v>
      </c>
      <c r="M6561" s="893">
        <v>30000</v>
      </c>
      <c r="N6561" s="891" t="s">
        <v>14524</v>
      </c>
      <c r="O6561" s="763">
        <v>6</v>
      </c>
      <c r="P6561" s="723">
        <v>30000</v>
      </c>
      <c r="Q6561" s="669"/>
    </row>
    <row r="6562" spans="1:17" s="770" customFormat="1" ht="30.75" customHeight="1">
      <c r="A6562" s="733" t="s">
        <v>18654</v>
      </c>
      <c r="B6562" s="693" t="s">
        <v>7484</v>
      </c>
      <c r="C6562" s="667" t="s">
        <v>73</v>
      </c>
      <c r="D6562" s="693" t="s">
        <v>14525</v>
      </c>
      <c r="E6562" s="425">
        <v>5500</v>
      </c>
      <c r="F6562" s="672" t="s">
        <v>14526</v>
      </c>
      <c r="G6562" s="671" t="s">
        <v>14527</v>
      </c>
      <c r="H6562" s="671" t="s">
        <v>2663</v>
      </c>
      <c r="I6562" s="671" t="s">
        <v>11885</v>
      </c>
      <c r="J6562" s="890" t="s">
        <v>802</v>
      </c>
      <c r="K6562" s="894" t="s">
        <v>9380</v>
      </c>
      <c r="L6562" s="763">
        <v>12</v>
      </c>
      <c r="M6562" s="893">
        <v>76036.12</v>
      </c>
      <c r="N6562" s="891" t="s">
        <v>9380</v>
      </c>
      <c r="O6562" s="763">
        <v>6</v>
      </c>
      <c r="P6562" s="723">
        <v>33000</v>
      </c>
      <c r="Q6562" s="669"/>
    </row>
    <row r="6563" spans="1:17" s="770" customFormat="1" ht="30.75" customHeight="1">
      <c r="A6563" s="733" t="s">
        <v>18654</v>
      </c>
      <c r="B6563" s="693" t="s">
        <v>7484</v>
      </c>
      <c r="C6563" s="667" t="s">
        <v>73</v>
      </c>
      <c r="D6563" s="693" t="s">
        <v>14528</v>
      </c>
      <c r="E6563" s="425">
        <v>1200</v>
      </c>
      <c r="F6563" s="672" t="s">
        <v>14529</v>
      </c>
      <c r="G6563" s="671" t="s">
        <v>14530</v>
      </c>
      <c r="H6563" s="671" t="s">
        <v>11899</v>
      </c>
      <c r="I6563" s="671" t="s">
        <v>3683</v>
      </c>
      <c r="J6563" s="890" t="s">
        <v>11900</v>
      </c>
      <c r="K6563" s="894" t="s">
        <v>14531</v>
      </c>
      <c r="L6563" s="763">
        <v>12</v>
      </c>
      <c r="M6563" s="893">
        <v>14400</v>
      </c>
      <c r="N6563" s="891" t="s">
        <v>14531</v>
      </c>
      <c r="O6563" s="763">
        <v>6</v>
      </c>
      <c r="P6563" s="723">
        <v>7200</v>
      </c>
      <c r="Q6563" s="669"/>
    </row>
    <row r="6564" spans="1:17" s="770" customFormat="1" ht="36">
      <c r="A6564" s="733" t="s">
        <v>18654</v>
      </c>
      <c r="B6564" s="693" t="s">
        <v>7484</v>
      </c>
      <c r="C6564" s="667" t="s">
        <v>73</v>
      </c>
      <c r="D6564" s="693" t="s">
        <v>14532</v>
      </c>
      <c r="E6564" s="425">
        <v>5000</v>
      </c>
      <c r="F6564" s="672" t="s">
        <v>14533</v>
      </c>
      <c r="G6564" s="671" t="s">
        <v>14534</v>
      </c>
      <c r="H6564" s="671" t="s">
        <v>1390</v>
      </c>
      <c r="I6564" s="671" t="s">
        <v>11885</v>
      </c>
      <c r="J6564" s="890" t="s">
        <v>802</v>
      </c>
      <c r="K6564" s="894" t="s">
        <v>14535</v>
      </c>
      <c r="L6564" s="763">
        <v>12</v>
      </c>
      <c r="M6564" s="893">
        <v>60163.55</v>
      </c>
      <c r="N6564" s="891" t="s">
        <v>14535</v>
      </c>
      <c r="O6564" s="763">
        <v>6</v>
      </c>
      <c r="P6564" s="723">
        <v>30000</v>
      </c>
      <c r="Q6564" s="669"/>
    </row>
    <row r="6565" spans="1:17" s="770" customFormat="1" ht="48">
      <c r="A6565" s="733" t="s">
        <v>18654</v>
      </c>
      <c r="B6565" s="693" t="s">
        <v>7484</v>
      </c>
      <c r="C6565" s="667" t="s">
        <v>73</v>
      </c>
      <c r="D6565" s="693" t="s">
        <v>14536</v>
      </c>
      <c r="E6565" s="425">
        <v>3000</v>
      </c>
      <c r="F6565" s="672" t="s">
        <v>14537</v>
      </c>
      <c r="G6565" s="671" t="s">
        <v>14538</v>
      </c>
      <c r="H6565" s="671" t="s">
        <v>1688</v>
      </c>
      <c r="I6565" s="671" t="s">
        <v>771</v>
      </c>
      <c r="J6565" s="890" t="s">
        <v>6567</v>
      </c>
      <c r="K6565" s="894" t="s">
        <v>14539</v>
      </c>
      <c r="L6565" s="763">
        <v>12</v>
      </c>
      <c r="M6565" s="893">
        <v>35900</v>
      </c>
      <c r="N6565" s="891" t="s">
        <v>14539</v>
      </c>
      <c r="O6565" s="763">
        <v>6</v>
      </c>
      <c r="P6565" s="723">
        <v>18000</v>
      </c>
      <c r="Q6565" s="669"/>
    </row>
    <row r="6566" spans="1:17" s="770" customFormat="1" ht="24">
      <c r="A6566" s="733" t="s">
        <v>18654</v>
      </c>
      <c r="B6566" s="693" t="s">
        <v>7484</v>
      </c>
      <c r="C6566" s="667" t="s">
        <v>73</v>
      </c>
      <c r="D6566" s="670" t="s">
        <v>11978</v>
      </c>
      <c r="E6566" s="425">
        <v>5500</v>
      </c>
      <c r="F6566" s="668" t="s">
        <v>14540</v>
      </c>
      <c r="G6566" s="671" t="s">
        <v>14541</v>
      </c>
      <c r="H6566" s="670" t="s">
        <v>1688</v>
      </c>
      <c r="I6566" s="670" t="s">
        <v>7524</v>
      </c>
      <c r="J6566" s="890" t="s">
        <v>802</v>
      </c>
      <c r="K6566" s="894" t="s">
        <v>14542</v>
      </c>
      <c r="L6566" s="763">
        <v>5</v>
      </c>
      <c r="M6566" s="893">
        <v>36775.67</v>
      </c>
      <c r="N6566" s="891" t="s">
        <v>389</v>
      </c>
      <c r="O6566" s="763">
        <v>0</v>
      </c>
      <c r="P6566" s="723">
        <v>0</v>
      </c>
      <c r="Q6566" s="669"/>
    </row>
    <row r="6567" spans="1:17" s="770" customFormat="1" ht="24">
      <c r="A6567" s="733" t="s">
        <v>18654</v>
      </c>
      <c r="B6567" s="693" t="s">
        <v>7484</v>
      </c>
      <c r="C6567" s="667" t="s">
        <v>73</v>
      </c>
      <c r="D6567" s="693" t="s">
        <v>11910</v>
      </c>
      <c r="E6567" s="425">
        <v>2000</v>
      </c>
      <c r="F6567" s="672" t="s">
        <v>14543</v>
      </c>
      <c r="G6567" s="671" t="s">
        <v>14544</v>
      </c>
      <c r="H6567" s="671" t="s">
        <v>1688</v>
      </c>
      <c r="I6567" s="671" t="s">
        <v>771</v>
      </c>
      <c r="J6567" s="890" t="s">
        <v>6567</v>
      </c>
      <c r="K6567" s="894" t="s">
        <v>14545</v>
      </c>
      <c r="L6567" s="763">
        <v>10</v>
      </c>
      <c r="M6567" s="893">
        <v>21489</v>
      </c>
      <c r="N6567" s="891" t="s">
        <v>14545</v>
      </c>
      <c r="O6567" s="763">
        <v>6</v>
      </c>
      <c r="P6567" s="723">
        <v>10936.720000000001</v>
      </c>
      <c r="Q6567" s="669"/>
    </row>
    <row r="6568" spans="1:17" s="770" customFormat="1" ht="24">
      <c r="A6568" s="733" t="s">
        <v>18654</v>
      </c>
      <c r="B6568" s="693" t="s">
        <v>7484</v>
      </c>
      <c r="C6568" s="667" t="s">
        <v>73</v>
      </c>
      <c r="D6568" s="693" t="s">
        <v>14546</v>
      </c>
      <c r="E6568" s="425">
        <v>13000</v>
      </c>
      <c r="F6568" s="672" t="s">
        <v>14547</v>
      </c>
      <c r="G6568" s="671" t="s">
        <v>14548</v>
      </c>
      <c r="H6568" s="671" t="s">
        <v>3554</v>
      </c>
      <c r="I6568" s="671" t="s">
        <v>771</v>
      </c>
      <c r="J6568" s="890" t="s">
        <v>6567</v>
      </c>
      <c r="K6568" s="894" t="s">
        <v>10345</v>
      </c>
      <c r="L6568" s="763">
        <v>12</v>
      </c>
      <c r="M6568" s="893">
        <v>156000</v>
      </c>
      <c r="N6568" s="891" t="s">
        <v>10345</v>
      </c>
      <c r="O6568" s="763">
        <v>6</v>
      </c>
      <c r="P6568" s="723">
        <v>78000</v>
      </c>
      <c r="Q6568" s="669"/>
    </row>
    <row r="6569" spans="1:17" s="770" customFormat="1" ht="27" customHeight="1">
      <c r="A6569" s="733" t="s">
        <v>18654</v>
      </c>
      <c r="B6569" s="693" t="s">
        <v>7484</v>
      </c>
      <c r="C6569" s="667" t="s">
        <v>73</v>
      </c>
      <c r="D6569" s="670" t="s">
        <v>11978</v>
      </c>
      <c r="E6569" s="425">
        <v>3000</v>
      </c>
      <c r="F6569" s="668" t="s">
        <v>14549</v>
      </c>
      <c r="G6569" s="671" t="s">
        <v>14550</v>
      </c>
      <c r="H6569" s="670" t="s">
        <v>1688</v>
      </c>
      <c r="I6569" s="670" t="s">
        <v>7524</v>
      </c>
      <c r="J6569" s="890" t="s">
        <v>802</v>
      </c>
      <c r="K6569" s="894" t="s">
        <v>14551</v>
      </c>
      <c r="L6569" s="763">
        <v>3</v>
      </c>
      <c r="M6569" s="893">
        <v>13408.33</v>
      </c>
      <c r="N6569" s="891" t="s">
        <v>389</v>
      </c>
      <c r="O6569" s="763">
        <v>0</v>
      </c>
      <c r="P6569" s="723">
        <v>0</v>
      </c>
      <c r="Q6569" s="669"/>
    </row>
    <row r="6570" spans="1:17" s="770" customFormat="1" ht="27" customHeight="1">
      <c r="A6570" s="733" t="s">
        <v>18654</v>
      </c>
      <c r="B6570" s="693" t="s">
        <v>7484</v>
      </c>
      <c r="C6570" s="667" t="s">
        <v>73</v>
      </c>
      <c r="D6570" s="693" t="s">
        <v>12632</v>
      </c>
      <c r="E6570" s="425">
        <v>2500</v>
      </c>
      <c r="F6570" s="672" t="s">
        <v>14552</v>
      </c>
      <c r="G6570" s="671" t="s">
        <v>14553</v>
      </c>
      <c r="H6570" s="671" t="s">
        <v>1688</v>
      </c>
      <c r="I6570" s="671" t="s">
        <v>11885</v>
      </c>
      <c r="J6570" s="890" t="s">
        <v>802</v>
      </c>
      <c r="K6570" s="894" t="s">
        <v>14554</v>
      </c>
      <c r="L6570" s="763">
        <v>12</v>
      </c>
      <c r="M6570" s="893">
        <v>16666.669999999998</v>
      </c>
      <c r="N6570" s="891" t="s">
        <v>14554</v>
      </c>
      <c r="O6570" s="763">
        <v>2</v>
      </c>
      <c r="P6570" s="723">
        <v>6756.66</v>
      </c>
      <c r="Q6570" s="669"/>
    </row>
    <row r="6571" spans="1:17" s="770" customFormat="1" ht="27" customHeight="1">
      <c r="A6571" s="733" t="s">
        <v>18654</v>
      </c>
      <c r="B6571" s="693" t="s">
        <v>7484</v>
      </c>
      <c r="C6571" s="667" t="s">
        <v>73</v>
      </c>
      <c r="D6571" s="693" t="s">
        <v>12632</v>
      </c>
      <c r="E6571" s="425">
        <v>3500</v>
      </c>
      <c r="F6571" s="672" t="s">
        <v>14552</v>
      </c>
      <c r="G6571" s="671" t="s">
        <v>14553</v>
      </c>
      <c r="H6571" s="671" t="s">
        <v>1688</v>
      </c>
      <c r="I6571" s="671" t="s">
        <v>11885</v>
      </c>
      <c r="J6571" s="890" t="s">
        <v>802</v>
      </c>
      <c r="K6571" s="894" t="s">
        <v>389</v>
      </c>
      <c r="L6571" s="763">
        <v>0</v>
      </c>
      <c r="M6571" s="893" t="s">
        <v>389</v>
      </c>
      <c r="N6571" s="891" t="s">
        <v>14555</v>
      </c>
      <c r="O6571" s="763">
        <v>4</v>
      </c>
      <c r="P6571" s="723">
        <v>14466.67</v>
      </c>
      <c r="Q6571" s="669"/>
    </row>
    <row r="6572" spans="1:17" s="770" customFormat="1" ht="27" customHeight="1">
      <c r="A6572" s="733" t="s">
        <v>18654</v>
      </c>
      <c r="B6572" s="693" t="s">
        <v>7484</v>
      </c>
      <c r="C6572" s="667" t="s">
        <v>73</v>
      </c>
      <c r="D6572" s="693" t="s">
        <v>13800</v>
      </c>
      <c r="E6572" s="425">
        <v>6000</v>
      </c>
      <c r="F6572" s="672" t="s">
        <v>14556</v>
      </c>
      <c r="G6572" s="671" t="s">
        <v>14557</v>
      </c>
      <c r="H6572" s="671" t="s">
        <v>1688</v>
      </c>
      <c r="I6572" s="671" t="s">
        <v>11885</v>
      </c>
      <c r="J6572" s="890" t="s">
        <v>802</v>
      </c>
      <c r="K6572" s="894" t="s">
        <v>14558</v>
      </c>
      <c r="L6572" s="763">
        <v>2</v>
      </c>
      <c r="M6572" s="893">
        <v>14800</v>
      </c>
      <c r="N6572" s="891" t="s">
        <v>14558</v>
      </c>
      <c r="O6572" s="763">
        <v>2</v>
      </c>
      <c r="P6572" s="723">
        <v>11850</v>
      </c>
      <c r="Q6572" s="669"/>
    </row>
    <row r="6573" spans="1:17" s="770" customFormat="1" ht="27" customHeight="1">
      <c r="A6573" s="733" t="s">
        <v>18654</v>
      </c>
      <c r="B6573" s="693" t="s">
        <v>7484</v>
      </c>
      <c r="C6573" s="667" t="s">
        <v>73</v>
      </c>
      <c r="D6573" s="693" t="s">
        <v>14559</v>
      </c>
      <c r="E6573" s="425">
        <v>3000</v>
      </c>
      <c r="F6573" s="672">
        <v>72552394</v>
      </c>
      <c r="G6573" s="757" t="s">
        <v>14560</v>
      </c>
      <c r="H6573" s="671" t="s">
        <v>1688</v>
      </c>
      <c r="I6573" s="671" t="s">
        <v>11885</v>
      </c>
      <c r="J6573" s="890" t="s">
        <v>802</v>
      </c>
      <c r="K6573" s="894" t="s">
        <v>14561</v>
      </c>
      <c r="L6573" s="763">
        <v>0</v>
      </c>
      <c r="M6573" s="893">
        <v>0</v>
      </c>
      <c r="N6573" s="891" t="s">
        <v>14562</v>
      </c>
      <c r="O6573" s="763">
        <v>4</v>
      </c>
      <c r="P6573" s="723">
        <v>13900</v>
      </c>
      <c r="Q6573" s="669"/>
    </row>
    <row r="6574" spans="1:17" s="770" customFormat="1" ht="27" customHeight="1">
      <c r="A6574" s="733" t="s">
        <v>18654</v>
      </c>
      <c r="B6574" s="693" t="s">
        <v>7484</v>
      </c>
      <c r="C6574" s="667" t="s">
        <v>73</v>
      </c>
      <c r="D6574" s="693" t="s">
        <v>13102</v>
      </c>
      <c r="E6574" s="425">
        <v>5000</v>
      </c>
      <c r="F6574" s="672" t="s">
        <v>14563</v>
      </c>
      <c r="G6574" s="671" t="s">
        <v>14564</v>
      </c>
      <c r="H6574" s="671" t="s">
        <v>1688</v>
      </c>
      <c r="I6574" s="671" t="s">
        <v>11885</v>
      </c>
      <c r="J6574" s="890" t="s">
        <v>802</v>
      </c>
      <c r="K6574" s="894" t="s">
        <v>14565</v>
      </c>
      <c r="L6574" s="763">
        <v>12</v>
      </c>
      <c r="M6574" s="893">
        <v>50046.25</v>
      </c>
      <c r="N6574" s="891" t="s">
        <v>14565</v>
      </c>
      <c r="O6574" s="763">
        <v>6</v>
      </c>
      <c r="P6574" s="723">
        <v>30104.58</v>
      </c>
      <c r="Q6574" s="669"/>
    </row>
    <row r="6575" spans="1:17" s="770" customFormat="1" ht="60">
      <c r="A6575" s="733" t="s">
        <v>18654</v>
      </c>
      <c r="B6575" s="693" t="s">
        <v>7484</v>
      </c>
      <c r="C6575" s="667" t="s">
        <v>73</v>
      </c>
      <c r="D6575" s="693" t="s">
        <v>14566</v>
      </c>
      <c r="E6575" s="425">
        <v>3200</v>
      </c>
      <c r="F6575" s="672" t="s">
        <v>14567</v>
      </c>
      <c r="G6575" s="671" t="s">
        <v>14568</v>
      </c>
      <c r="H6575" s="671" t="s">
        <v>3913</v>
      </c>
      <c r="I6575" s="671" t="s">
        <v>11890</v>
      </c>
      <c r="J6575" s="890" t="s">
        <v>4118</v>
      </c>
      <c r="K6575" s="894" t="s">
        <v>14569</v>
      </c>
      <c r="L6575" s="763">
        <v>12</v>
      </c>
      <c r="M6575" s="893">
        <v>33500</v>
      </c>
      <c r="N6575" s="891" t="s">
        <v>14569</v>
      </c>
      <c r="O6575" s="763">
        <v>6</v>
      </c>
      <c r="P6575" s="723">
        <v>19200</v>
      </c>
      <c r="Q6575" s="669"/>
    </row>
    <row r="6576" spans="1:17" s="770" customFormat="1" ht="42" customHeight="1">
      <c r="A6576" s="733" t="s">
        <v>18654</v>
      </c>
      <c r="B6576" s="693" t="s">
        <v>7484</v>
      </c>
      <c r="C6576" s="667" t="s">
        <v>73</v>
      </c>
      <c r="D6576" s="693" t="s">
        <v>14570</v>
      </c>
      <c r="E6576" s="425">
        <v>7000</v>
      </c>
      <c r="F6576" s="672" t="s">
        <v>14571</v>
      </c>
      <c r="G6576" s="671" t="s">
        <v>14572</v>
      </c>
      <c r="H6576" s="671" t="s">
        <v>2379</v>
      </c>
      <c r="I6576" s="671" t="s">
        <v>771</v>
      </c>
      <c r="J6576" s="890" t="s">
        <v>6567</v>
      </c>
      <c r="K6576" s="894" t="s">
        <v>9742</v>
      </c>
      <c r="L6576" s="763">
        <v>12</v>
      </c>
      <c r="M6576" s="893">
        <v>84000</v>
      </c>
      <c r="N6576" s="891" t="s">
        <v>9742</v>
      </c>
      <c r="O6576" s="763">
        <v>6</v>
      </c>
      <c r="P6576" s="723">
        <v>42000</v>
      </c>
      <c r="Q6576" s="669"/>
    </row>
    <row r="6577" spans="1:17" s="770" customFormat="1" ht="30.75" customHeight="1">
      <c r="A6577" s="733" t="s">
        <v>18654</v>
      </c>
      <c r="B6577" s="693" t="s">
        <v>7484</v>
      </c>
      <c r="C6577" s="667" t="s">
        <v>73</v>
      </c>
      <c r="D6577" s="693" t="s">
        <v>14573</v>
      </c>
      <c r="E6577" s="425">
        <v>5000</v>
      </c>
      <c r="F6577" s="672" t="s">
        <v>14574</v>
      </c>
      <c r="G6577" s="671" t="s">
        <v>14575</v>
      </c>
      <c r="H6577" s="671" t="s">
        <v>13619</v>
      </c>
      <c r="I6577" s="671" t="s">
        <v>11885</v>
      </c>
      <c r="J6577" s="890" t="s">
        <v>802</v>
      </c>
      <c r="K6577" s="894" t="s">
        <v>14576</v>
      </c>
      <c r="L6577" s="763">
        <v>12</v>
      </c>
      <c r="M6577" s="893">
        <v>60000</v>
      </c>
      <c r="N6577" s="891" t="s">
        <v>14576</v>
      </c>
      <c r="O6577" s="763">
        <v>6</v>
      </c>
      <c r="P6577" s="723">
        <v>30000</v>
      </c>
      <c r="Q6577" s="669"/>
    </row>
    <row r="6578" spans="1:17" s="770" customFormat="1" ht="44.25" customHeight="1">
      <c r="A6578" s="733" t="s">
        <v>18654</v>
      </c>
      <c r="B6578" s="693" t="s">
        <v>7484</v>
      </c>
      <c r="C6578" s="667" t="s">
        <v>73</v>
      </c>
      <c r="D6578" s="693" t="s">
        <v>14577</v>
      </c>
      <c r="E6578" s="425">
        <v>1800</v>
      </c>
      <c r="F6578" s="672" t="s">
        <v>14578</v>
      </c>
      <c r="G6578" s="671" t="s">
        <v>14579</v>
      </c>
      <c r="H6578" s="671" t="s">
        <v>1688</v>
      </c>
      <c r="I6578" s="671" t="s">
        <v>771</v>
      </c>
      <c r="J6578" s="890" t="s">
        <v>6567</v>
      </c>
      <c r="K6578" s="894" t="s">
        <v>14580</v>
      </c>
      <c r="L6578" s="763">
        <v>12</v>
      </c>
      <c r="M6578" s="893">
        <v>21600</v>
      </c>
      <c r="N6578" s="891" t="s">
        <v>14580</v>
      </c>
      <c r="O6578" s="763">
        <v>6</v>
      </c>
      <c r="P6578" s="723">
        <v>10800</v>
      </c>
      <c r="Q6578" s="669"/>
    </row>
    <row r="6579" spans="1:17" s="770" customFormat="1" ht="33.75" customHeight="1">
      <c r="A6579" s="733" t="s">
        <v>18654</v>
      </c>
      <c r="B6579" s="693" t="s">
        <v>7484</v>
      </c>
      <c r="C6579" s="667" t="s">
        <v>73</v>
      </c>
      <c r="D6579" s="693" t="s">
        <v>14581</v>
      </c>
      <c r="E6579" s="425">
        <v>4000</v>
      </c>
      <c r="F6579" s="672" t="s">
        <v>14582</v>
      </c>
      <c r="G6579" s="671" t="s">
        <v>14583</v>
      </c>
      <c r="H6579" s="671" t="s">
        <v>824</v>
      </c>
      <c r="I6579" s="671" t="s">
        <v>11946</v>
      </c>
      <c r="J6579" s="890" t="s">
        <v>11900</v>
      </c>
      <c r="K6579" s="894" t="s">
        <v>10539</v>
      </c>
      <c r="L6579" s="763">
        <v>12</v>
      </c>
      <c r="M6579" s="893">
        <v>33200</v>
      </c>
      <c r="N6579" s="891" t="s">
        <v>10539</v>
      </c>
      <c r="O6579" s="763">
        <v>6</v>
      </c>
      <c r="P6579" s="723">
        <v>24000</v>
      </c>
      <c r="Q6579" s="669"/>
    </row>
    <row r="6580" spans="1:17" s="770" customFormat="1" ht="60">
      <c r="A6580" s="733" t="s">
        <v>18654</v>
      </c>
      <c r="B6580" s="693" t="s">
        <v>7484</v>
      </c>
      <c r="C6580" s="667" t="s">
        <v>73</v>
      </c>
      <c r="D6580" s="693" t="s">
        <v>14584</v>
      </c>
      <c r="E6580" s="425">
        <v>2500</v>
      </c>
      <c r="F6580" s="672" t="s">
        <v>14585</v>
      </c>
      <c r="G6580" s="671" t="s">
        <v>14586</v>
      </c>
      <c r="H6580" s="671" t="s">
        <v>1678</v>
      </c>
      <c r="I6580" s="671" t="s">
        <v>11890</v>
      </c>
      <c r="J6580" s="890" t="s">
        <v>4118</v>
      </c>
      <c r="K6580" s="894" t="s">
        <v>14587</v>
      </c>
      <c r="L6580" s="763">
        <v>12</v>
      </c>
      <c r="M6580" s="893">
        <v>30000</v>
      </c>
      <c r="N6580" s="891" t="s">
        <v>14587</v>
      </c>
      <c r="O6580" s="763">
        <v>6</v>
      </c>
      <c r="P6580" s="723">
        <v>15000</v>
      </c>
      <c r="Q6580" s="669"/>
    </row>
    <row r="6581" spans="1:17" s="770" customFormat="1" ht="40.5" customHeight="1">
      <c r="A6581" s="733" t="s">
        <v>18654</v>
      </c>
      <c r="B6581" s="693" t="s">
        <v>7484</v>
      </c>
      <c r="C6581" s="667" t="s">
        <v>73</v>
      </c>
      <c r="D6581" s="693" t="s">
        <v>11954</v>
      </c>
      <c r="E6581" s="425">
        <v>3000</v>
      </c>
      <c r="F6581" s="672" t="s">
        <v>14588</v>
      </c>
      <c r="G6581" s="671" t="s">
        <v>14589</v>
      </c>
      <c r="H6581" s="671" t="s">
        <v>1688</v>
      </c>
      <c r="I6581" s="671" t="s">
        <v>11885</v>
      </c>
      <c r="J6581" s="890" t="s">
        <v>802</v>
      </c>
      <c r="K6581" s="894" t="s">
        <v>14590</v>
      </c>
      <c r="L6581" s="763">
        <v>12</v>
      </c>
      <c r="M6581" s="893">
        <v>36000</v>
      </c>
      <c r="N6581" s="891" t="s">
        <v>14590</v>
      </c>
      <c r="O6581" s="763">
        <v>6</v>
      </c>
      <c r="P6581" s="723">
        <v>18000</v>
      </c>
      <c r="Q6581" s="669"/>
    </row>
    <row r="6582" spans="1:17" s="770" customFormat="1" ht="28.5" customHeight="1">
      <c r="A6582" s="733" t="s">
        <v>18654</v>
      </c>
      <c r="B6582" s="693" t="s">
        <v>7484</v>
      </c>
      <c r="C6582" s="667" t="s">
        <v>73</v>
      </c>
      <c r="D6582" s="693" t="s">
        <v>11954</v>
      </c>
      <c r="E6582" s="425">
        <v>3000</v>
      </c>
      <c r="F6582" s="672" t="s">
        <v>14591</v>
      </c>
      <c r="G6582" s="671" t="s">
        <v>14592</v>
      </c>
      <c r="H6582" s="671" t="s">
        <v>1688</v>
      </c>
      <c r="I6582" s="671" t="s">
        <v>771</v>
      </c>
      <c r="J6582" s="890" t="s">
        <v>6567</v>
      </c>
      <c r="K6582" s="894" t="s">
        <v>10001</v>
      </c>
      <c r="L6582" s="763">
        <v>12</v>
      </c>
      <c r="M6582" s="893">
        <v>36000</v>
      </c>
      <c r="N6582" s="891" t="s">
        <v>10001</v>
      </c>
      <c r="O6582" s="763">
        <v>6</v>
      </c>
      <c r="P6582" s="723">
        <v>18000</v>
      </c>
      <c r="Q6582" s="669"/>
    </row>
    <row r="6583" spans="1:17" s="770" customFormat="1" ht="28.5" customHeight="1">
      <c r="A6583" s="733" t="s">
        <v>18654</v>
      </c>
      <c r="B6583" s="693" t="s">
        <v>7484</v>
      </c>
      <c r="C6583" s="667" t="s">
        <v>73</v>
      </c>
      <c r="D6583" s="693" t="s">
        <v>14593</v>
      </c>
      <c r="E6583" s="425">
        <v>11750</v>
      </c>
      <c r="F6583" s="672" t="s">
        <v>14594</v>
      </c>
      <c r="G6583" s="671" t="s">
        <v>14595</v>
      </c>
      <c r="H6583" s="671" t="s">
        <v>1688</v>
      </c>
      <c r="I6583" s="671" t="s">
        <v>771</v>
      </c>
      <c r="J6583" s="890" t="s">
        <v>6567</v>
      </c>
      <c r="K6583" s="894" t="s">
        <v>14596</v>
      </c>
      <c r="L6583" s="763">
        <v>12</v>
      </c>
      <c r="M6583" s="893">
        <v>141000</v>
      </c>
      <c r="N6583" s="891" t="s">
        <v>14596</v>
      </c>
      <c r="O6583" s="763">
        <v>6</v>
      </c>
      <c r="P6583" s="723">
        <v>70500</v>
      </c>
      <c r="Q6583" s="669"/>
    </row>
    <row r="6584" spans="1:17" s="770" customFormat="1" ht="44.25" customHeight="1">
      <c r="A6584" s="733" t="s">
        <v>18654</v>
      </c>
      <c r="B6584" s="693" t="s">
        <v>7484</v>
      </c>
      <c r="C6584" s="667" t="s">
        <v>73</v>
      </c>
      <c r="D6584" s="693" t="s">
        <v>14597</v>
      </c>
      <c r="E6584" s="425">
        <v>4500</v>
      </c>
      <c r="F6584" s="672" t="s">
        <v>14598</v>
      </c>
      <c r="G6584" s="671" t="s">
        <v>14599</v>
      </c>
      <c r="H6584" s="671" t="s">
        <v>5617</v>
      </c>
      <c r="I6584" s="671" t="s">
        <v>771</v>
      </c>
      <c r="J6584" s="890" t="s">
        <v>6567</v>
      </c>
      <c r="K6584" s="894" t="s">
        <v>14600</v>
      </c>
      <c r="L6584" s="763">
        <v>2</v>
      </c>
      <c r="M6584" s="893">
        <v>10537.5</v>
      </c>
      <c r="N6584" s="891" t="s">
        <v>389</v>
      </c>
      <c r="O6584" s="763">
        <v>0</v>
      </c>
      <c r="P6584" s="723">
        <v>0</v>
      </c>
      <c r="Q6584" s="669"/>
    </row>
    <row r="6585" spans="1:17" s="770" customFormat="1" ht="42" customHeight="1">
      <c r="A6585" s="733" t="s">
        <v>18654</v>
      </c>
      <c r="B6585" s="693" t="s">
        <v>7484</v>
      </c>
      <c r="C6585" s="667" t="s">
        <v>73</v>
      </c>
      <c r="D6585" s="693" t="s">
        <v>14597</v>
      </c>
      <c r="E6585" s="425">
        <v>6000</v>
      </c>
      <c r="F6585" s="672" t="s">
        <v>14598</v>
      </c>
      <c r="G6585" s="671" t="s">
        <v>14599</v>
      </c>
      <c r="H6585" s="671" t="s">
        <v>5617</v>
      </c>
      <c r="I6585" s="671" t="s">
        <v>771</v>
      </c>
      <c r="J6585" s="890" t="s">
        <v>6567</v>
      </c>
      <c r="K6585" s="894" t="s">
        <v>14600</v>
      </c>
      <c r="L6585" s="763">
        <v>10</v>
      </c>
      <c r="M6585" s="893">
        <v>60000</v>
      </c>
      <c r="N6585" s="891" t="s">
        <v>14600</v>
      </c>
      <c r="O6585" s="763">
        <v>6</v>
      </c>
      <c r="P6585" s="723">
        <v>36000</v>
      </c>
      <c r="Q6585" s="669"/>
    </row>
    <row r="6586" spans="1:17" s="770" customFormat="1" ht="60">
      <c r="A6586" s="733" t="s">
        <v>18654</v>
      </c>
      <c r="B6586" s="693" t="s">
        <v>7484</v>
      </c>
      <c r="C6586" s="667" t="s">
        <v>73</v>
      </c>
      <c r="D6586" s="693" t="s">
        <v>14601</v>
      </c>
      <c r="E6586" s="425">
        <v>2400</v>
      </c>
      <c r="F6586" s="672" t="s">
        <v>14602</v>
      </c>
      <c r="G6586" s="671" t="s">
        <v>14603</v>
      </c>
      <c r="H6586" s="671" t="s">
        <v>4682</v>
      </c>
      <c r="I6586" s="671" t="s">
        <v>11890</v>
      </c>
      <c r="J6586" s="890" t="s">
        <v>4118</v>
      </c>
      <c r="K6586" s="894" t="s">
        <v>14604</v>
      </c>
      <c r="L6586" s="763">
        <v>12</v>
      </c>
      <c r="M6586" s="893">
        <v>28800</v>
      </c>
      <c r="N6586" s="891" t="s">
        <v>14604</v>
      </c>
      <c r="O6586" s="763">
        <v>6</v>
      </c>
      <c r="P6586" s="723">
        <v>14400</v>
      </c>
      <c r="Q6586" s="669"/>
    </row>
    <row r="6587" spans="1:17" s="770" customFormat="1" ht="36">
      <c r="A6587" s="733" t="s">
        <v>18654</v>
      </c>
      <c r="B6587" s="693" t="s">
        <v>7484</v>
      </c>
      <c r="C6587" s="667" t="s">
        <v>73</v>
      </c>
      <c r="D6587" s="693" t="s">
        <v>14605</v>
      </c>
      <c r="E6587" s="425">
        <v>2500</v>
      </c>
      <c r="F6587" s="672" t="s">
        <v>14606</v>
      </c>
      <c r="G6587" s="671" t="s">
        <v>14607</v>
      </c>
      <c r="H6587" s="671" t="s">
        <v>1688</v>
      </c>
      <c r="I6587" s="671" t="s">
        <v>10737</v>
      </c>
      <c r="J6587" s="890" t="s">
        <v>11885</v>
      </c>
      <c r="K6587" s="894" t="s">
        <v>14608</v>
      </c>
      <c r="L6587" s="763">
        <v>2</v>
      </c>
      <c r="M6587" s="893">
        <v>5833.33</v>
      </c>
      <c r="N6587" s="891" t="s">
        <v>14608</v>
      </c>
      <c r="O6587" s="763">
        <v>6</v>
      </c>
      <c r="P6587" s="723">
        <v>15000</v>
      </c>
      <c r="Q6587" s="669"/>
    </row>
    <row r="6588" spans="1:17" s="770" customFormat="1" ht="28.5" customHeight="1">
      <c r="A6588" s="733" t="s">
        <v>18654</v>
      </c>
      <c r="B6588" s="693" t="s">
        <v>7484</v>
      </c>
      <c r="C6588" s="667" t="s">
        <v>73</v>
      </c>
      <c r="D6588" s="693" t="s">
        <v>11954</v>
      </c>
      <c r="E6588" s="425">
        <v>3000</v>
      </c>
      <c r="F6588" s="672" t="s">
        <v>14609</v>
      </c>
      <c r="G6588" s="671" t="s">
        <v>14610</v>
      </c>
      <c r="H6588" s="671" t="s">
        <v>1688</v>
      </c>
      <c r="I6588" s="671" t="s">
        <v>11885</v>
      </c>
      <c r="J6588" s="890" t="s">
        <v>802</v>
      </c>
      <c r="K6588" s="894" t="s">
        <v>14611</v>
      </c>
      <c r="L6588" s="763">
        <v>12</v>
      </c>
      <c r="M6588" s="893">
        <v>36000</v>
      </c>
      <c r="N6588" s="891" t="s">
        <v>14611</v>
      </c>
      <c r="O6588" s="763">
        <v>6</v>
      </c>
      <c r="P6588" s="723">
        <v>18000</v>
      </c>
      <c r="Q6588" s="669"/>
    </row>
    <row r="6589" spans="1:17" s="770" customFormat="1" ht="28.5" customHeight="1">
      <c r="A6589" s="733" t="s">
        <v>18654</v>
      </c>
      <c r="B6589" s="693" t="s">
        <v>7484</v>
      </c>
      <c r="C6589" s="667" t="s">
        <v>73</v>
      </c>
      <c r="D6589" s="693" t="s">
        <v>13160</v>
      </c>
      <c r="E6589" s="425">
        <v>3500</v>
      </c>
      <c r="F6589" s="672" t="s">
        <v>14612</v>
      </c>
      <c r="G6589" s="671" t="s">
        <v>14613</v>
      </c>
      <c r="H6589" s="671" t="s">
        <v>1688</v>
      </c>
      <c r="I6589" s="671" t="s">
        <v>11885</v>
      </c>
      <c r="J6589" s="890" t="s">
        <v>802</v>
      </c>
      <c r="K6589" s="894" t="s">
        <v>14614</v>
      </c>
      <c r="L6589" s="763">
        <v>12</v>
      </c>
      <c r="M6589" s="893">
        <v>42000</v>
      </c>
      <c r="N6589" s="891" t="s">
        <v>14614</v>
      </c>
      <c r="O6589" s="763">
        <v>6</v>
      </c>
      <c r="P6589" s="723">
        <v>21000</v>
      </c>
      <c r="Q6589" s="669"/>
    </row>
    <row r="6590" spans="1:17" s="770" customFormat="1" ht="28.5" customHeight="1">
      <c r="A6590" s="733" t="s">
        <v>18654</v>
      </c>
      <c r="B6590" s="693" t="s">
        <v>7484</v>
      </c>
      <c r="C6590" s="667" t="s">
        <v>73</v>
      </c>
      <c r="D6590" s="693" t="s">
        <v>14615</v>
      </c>
      <c r="E6590" s="425">
        <v>5500</v>
      </c>
      <c r="F6590" s="672" t="s">
        <v>14616</v>
      </c>
      <c r="G6590" s="671" t="s">
        <v>14617</v>
      </c>
      <c r="H6590" s="671" t="s">
        <v>3175</v>
      </c>
      <c r="I6590" s="671" t="s">
        <v>771</v>
      </c>
      <c r="J6590" s="890" t="s">
        <v>6567</v>
      </c>
      <c r="K6590" s="894" t="s">
        <v>14618</v>
      </c>
      <c r="L6590" s="763">
        <v>12</v>
      </c>
      <c r="M6590" s="893">
        <v>66000</v>
      </c>
      <c r="N6590" s="891" t="s">
        <v>14618</v>
      </c>
      <c r="O6590" s="763">
        <v>6</v>
      </c>
      <c r="P6590" s="723">
        <v>33000</v>
      </c>
      <c r="Q6590" s="669"/>
    </row>
    <row r="6591" spans="1:17" s="770" customFormat="1" ht="28.5" customHeight="1">
      <c r="A6591" s="733" t="s">
        <v>18654</v>
      </c>
      <c r="B6591" s="693" t="s">
        <v>7484</v>
      </c>
      <c r="C6591" s="667" t="s">
        <v>73</v>
      </c>
      <c r="D6591" s="693" t="s">
        <v>14619</v>
      </c>
      <c r="E6591" s="425">
        <v>12000</v>
      </c>
      <c r="F6591" s="672" t="s">
        <v>14620</v>
      </c>
      <c r="G6591" s="671" t="s">
        <v>14621</v>
      </c>
      <c r="H6591" s="671" t="s">
        <v>824</v>
      </c>
      <c r="I6591" s="671" t="s">
        <v>11946</v>
      </c>
      <c r="J6591" s="890" t="s">
        <v>11900</v>
      </c>
      <c r="K6591" s="894" t="s">
        <v>14622</v>
      </c>
      <c r="L6591" s="763">
        <v>12</v>
      </c>
      <c r="M6591" s="893">
        <v>144000</v>
      </c>
      <c r="N6591" s="891" t="s">
        <v>14622</v>
      </c>
      <c r="O6591" s="763">
        <v>6</v>
      </c>
      <c r="P6591" s="723">
        <v>72000</v>
      </c>
      <c r="Q6591" s="669"/>
    </row>
    <row r="6592" spans="1:17" s="770" customFormat="1" ht="44.25" customHeight="1">
      <c r="A6592" s="733" t="s">
        <v>18654</v>
      </c>
      <c r="B6592" s="693" t="s">
        <v>7484</v>
      </c>
      <c r="C6592" s="667" t="s">
        <v>73</v>
      </c>
      <c r="D6592" s="693" t="s">
        <v>12698</v>
      </c>
      <c r="E6592" s="425">
        <v>2700</v>
      </c>
      <c r="F6592" s="672" t="s">
        <v>14623</v>
      </c>
      <c r="G6592" s="671" t="s">
        <v>14624</v>
      </c>
      <c r="H6592" s="671" t="s">
        <v>1688</v>
      </c>
      <c r="I6592" s="671" t="s">
        <v>10737</v>
      </c>
      <c r="J6592" s="890" t="s">
        <v>11885</v>
      </c>
      <c r="K6592" s="894" t="s">
        <v>14625</v>
      </c>
      <c r="L6592" s="763">
        <v>4</v>
      </c>
      <c r="M6592" s="893">
        <v>11700</v>
      </c>
      <c r="N6592" s="891" t="s">
        <v>14625</v>
      </c>
      <c r="O6592" s="763">
        <v>6</v>
      </c>
      <c r="P6592" s="723">
        <v>18000</v>
      </c>
      <c r="Q6592" s="669"/>
    </row>
    <row r="6593" spans="1:17" s="770" customFormat="1" ht="32.25" customHeight="1">
      <c r="A6593" s="733" t="s">
        <v>18654</v>
      </c>
      <c r="B6593" s="693" t="s">
        <v>7484</v>
      </c>
      <c r="C6593" s="667" t="s">
        <v>73</v>
      </c>
      <c r="D6593" s="693" t="s">
        <v>12769</v>
      </c>
      <c r="E6593" s="425">
        <v>4500</v>
      </c>
      <c r="F6593" s="672" t="s">
        <v>14626</v>
      </c>
      <c r="G6593" s="671" t="s">
        <v>14627</v>
      </c>
      <c r="H6593" s="671" t="s">
        <v>1688</v>
      </c>
      <c r="I6593" s="671" t="s">
        <v>11885</v>
      </c>
      <c r="J6593" s="890" t="s">
        <v>802</v>
      </c>
      <c r="K6593" s="894" t="s">
        <v>14628</v>
      </c>
      <c r="L6593" s="763">
        <v>12</v>
      </c>
      <c r="M6593" s="893">
        <v>54000</v>
      </c>
      <c r="N6593" s="891" t="s">
        <v>14628</v>
      </c>
      <c r="O6593" s="763">
        <v>6</v>
      </c>
      <c r="P6593" s="723">
        <v>27000</v>
      </c>
      <c r="Q6593" s="669"/>
    </row>
    <row r="6594" spans="1:17" s="770" customFormat="1" ht="32.25" customHeight="1">
      <c r="A6594" s="733" t="s">
        <v>18654</v>
      </c>
      <c r="B6594" s="693" t="s">
        <v>7484</v>
      </c>
      <c r="C6594" s="667" t="s">
        <v>73</v>
      </c>
      <c r="D6594" s="693" t="s">
        <v>14629</v>
      </c>
      <c r="E6594" s="425">
        <v>5500</v>
      </c>
      <c r="F6594" s="672" t="s">
        <v>14630</v>
      </c>
      <c r="G6594" s="671" t="s">
        <v>14631</v>
      </c>
      <c r="H6594" s="671" t="s">
        <v>2662</v>
      </c>
      <c r="I6594" s="671" t="s">
        <v>771</v>
      </c>
      <c r="J6594" s="890" t="s">
        <v>6567</v>
      </c>
      <c r="K6594" s="894" t="s">
        <v>14632</v>
      </c>
      <c r="L6594" s="763">
        <v>12</v>
      </c>
      <c r="M6594" s="893">
        <v>66000</v>
      </c>
      <c r="N6594" s="891" t="s">
        <v>14632</v>
      </c>
      <c r="O6594" s="763">
        <v>6</v>
      </c>
      <c r="P6594" s="723">
        <v>33000</v>
      </c>
      <c r="Q6594" s="669"/>
    </row>
    <row r="6595" spans="1:17" s="770" customFormat="1" ht="32.25" customHeight="1">
      <c r="A6595" s="733" t="s">
        <v>18654</v>
      </c>
      <c r="B6595" s="693" t="s">
        <v>7484</v>
      </c>
      <c r="C6595" s="667" t="s">
        <v>73</v>
      </c>
      <c r="D6595" s="693" t="s">
        <v>14633</v>
      </c>
      <c r="E6595" s="425">
        <v>9250</v>
      </c>
      <c r="F6595" s="672" t="s">
        <v>14634</v>
      </c>
      <c r="G6595" s="671" t="s">
        <v>14635</v>
      </c>
      <c r="H6595" s="671" t="s">
        <v>1688</v>
      </c>
      <c r="I6595" s="671" t="s">
        <v>11885</v>
      </c>
      <c r="J6595" s="890" t="s">
        <v>802</v>
      </c>
      <c r="K6595" s="894" t="s">
        <v>14636</v>
      </c>
      <c r="L6595" s="763">
        <v>12</v>
      </c>
      <c r="M6595" s="893">
        <v>83516.67</v>
      </c>
      <c r="N6595" s="891" t="s">
        <v>14636</v>
      </c>
      <c r="O6595" s="763">
        <v>6</v>
      </c>
      <c r="P6595" s="723">
        <v>55500</v>
      </c>
      <c r="Q6595" s="669"/>
    </row>
    <row r="6596" spans="1:17" s="770" customFormat="1" ht="24">
      <c r="A6596" s="733" t="s">
        <v>18654</v>
      </c>
      <c r="B6596" s="693" t="s">
        <v>7484</v>
      </c>
      <c r="C6596" s="667" t="s">
        <v>73</v>
      </c>
      <c r="D6596" s="693" t="s">
        <v>12003</v>
      </c>
      <c r="E6596" s="425">
        <v>3000</v>
      </c>
      <c r="F6596" s="672" t="s">
        <v>14637</v>
      </c>
      <c r="G6596" s="671" t="s">
        <v>14638</v>
      </c>
      <c r="H6596" s="671" t="s">
        <v>1688</v>
      </c>
      <c r="I6596" s="671" t="s">
        <v>771</v>
      </c>
      <c r="J6596" s="890" t="s">
        <v>6567</v>
      </c>
      <c r="K6596" s="894" t="s">
        <v>14639</v>
      </c>
      <c r="L6596" s="763">
        <v>12</v>
      </c>
      <c r="M6596" s="893">
        <v>45011.5</v>
      </c>
      <c r="N6596" s="891" t="s">
        <v>14639</v>
      </c>
      <c r="O6596" s="763">
        <v>1</v>
      </c>
      <c r="P6596" s="723">
        <v>3000</v>
      </c>
      <c r="Q6596" s="669"/>
    </row>
    <row r="6597" spans="1:17" s="770" customFormat="1" ht="30" customHeight="1">
      <c r="A6597" s="733" t="s">
        <v>18654</v>
      </c>
      <c r="B6597" s="693" t="s">
        <v>7484</v>
      </c>
      <c r="C6597" s="667" t="s">
        <v>73</v>
      </c>
      <c r="D6597" s="693" t="s">
        <v>12003</v>
      </c>
      <c r="E6597" s="425">
        <v>3800</v>
      </c>
      <c r="F6597" s="672" t="s">
        <v>14637</v>
      </c>
      <c r="G6597" s="671" t="s">
        <v>14638</v>
      </c>
      <c r="H6597" s="671" t="s">
        <v>1688</v>
      </c>
      <c r="I6597" s="671" t="s">
        <v>771</v>
      </c>
      <c r="J6597" s="890" t="s">
        <v>6567</v>
      </c>
      <c r="K6597" s="894" t="s">
        <v>389</v>
      </c>
      <c r="L6597" s="763">
        <v>0</v>
      </c>
      <c r="M6597" s="893"/>
      <c r="N6597" s="891" t="s">
        <v>14640</v>
      </c>
      <c r="O6597" s="763">
        <v>5</v>
      </c>
      <c r="P6597" s="723">
        <v>20371.669999999998</v>
      </c>
      <c r="Q6597" s="669"/>
    </row>
    <row r="6598" spans="1:17" s="770" customFormat="1" ht="30" customHeight="1">
      <c r="A6598" s="733" t="s">
        <v>18654</v>
      </c>
      <c r="B6598" s="693" t="s">
        <v>7484</v>
      </c>
      <c r="C6598" s="667" t="s">
        <v>73</v>
      </c>
      <c r="D6598" s="693" t="s">
        <v>14641</v>
      </c>
      <c r="E6598" s="425">
        <v>2500</v>
      </c>
      <c r="F6598" s="672" t="s">
        <v>14642</v>
      </c>
      <c r="G6598" s="671" t="s">
        <v>14643</v>
      </c>
      <c r="H6598" s="671" t="s">
        <v>1688</v>
      </c>
      <c r="I6598" s="671" t="s">
        <v>771</v>
      </c>
      <c r="J6598" s="890" t="s">
        <v>6567</v>
      </c>
      <c r="K6598" s="894" t="s">
        <v>12319</v>
      </c>
      <c r="L6598" s="763">
        <v>2</v>
      </c>
      <c r="M6598" s="893">
        <v>5800.52</v>
      </c>
      <c r="N6598" s="891" t="s">
        <v>389</v>
      </c>
      <c r="O6598" s="763">
        <v>0</v>
      </c>
      <c r="P6598" s="723">
        <v>0</v>
      </c>
      <c r="Q6598" s="669"/>
    </row>
    <row r="6599" spans="1:17" s="770" customFormat="1" ht="30" customHeight="1">
      <c r="A6599" s="733" t="s">
        <v>18654</v>
      </c>
      <c r="B6599" s="693" t="s">
        <v>7484</v>
      </c>
      <c r="C6599" s="667" t="s">
        <v>73</v>
      </c>
      <c r="D6599" s="693" t="s">
        <v>14641</v>
      </c>
      <c r="E6599" s="425">
        <v>4000</v>
      </c>
      <c r="F6599" s="672" t="s">
        <v>14642</v>
      </c>
      <c r="G6599" s="671" t="s">
        <v>14643</v>
      </c>
      <c r="H6599" s="671" t="s">
        <v>1688</v>
      </c>
      <c r="I6599" s="671" t="s">
        <v>771</v>
      </c>
      <c r="J6599" s="890" t="s">
        <v>6567</v>
      </c>
      <c r="K6599" s="894" t="s">
        <v>14644</v>
      </c>
      <c r="L6599" s="763">
        <v>8</v>
      </c>
      <c r="M6599" s="893">
        <v>32000</v>
      </c>
      <c r="N6599" s="891" t="s">
        <v>14644</v>
      </c>
      <c r="O6599" s="763">
        <v>6</v>
      </c>
      <c r="P6599" s="723">
        <v>24000</v>
      </c>
      <c r="Q6599" s="669"/>
    </row>
    <row r="6600" spans="1:17" s="770" customFormat="1" ht="30" customHeight="1">
      <c r="A6600" s="733" t="s">
        <v>18654</v>
      </c>
      <c r="B6600" s="693" t="s">
        <v>7484</v>
      </c>
      <c r="C6600" s="667" t="s">
        <v>73</v>
      </c>
      <c r="D6600" s="670" t="s">
        <v>13800</v>
      </c>
      <c r="E6600" s="425">
        <v>6000</v>
      </c>
      <c r="F6600" s="672" t="s">
        <v>14645</v>
      </c>
      <c r="G6600" s="670" t="s">
        <v>14646</v>
      </c>
      <c r="H6600" s="758" t="s">
        <v>1688</v>
      </c>
      <c r="I6600" s="671" t="s">
        <v>12049</v>
      </c>
      <c r="J6600" s="890" t="s">
        <v>6567</v>
      </c>
      <c r="K6600" s="894" t="s">
        <v>389</v>
      </c>
      <c r="L6600" s="763">
        <v>0</v>
      </c>
      <c r="M6600" s="893">
        <v>60000</v>
      </c>
      <c r="N6600" s="891" t="s">
        <v>14647</v>
      </c>
      <c r="O6600" s="763">
        <v>5</v>
      </c>
      <c r="P6600" s="723">
        <v>31600</v>
      </c>
      <c r="Q6600" s="669"/>
    </row>
    <row r="6601" spans="1:17" s="770" customFormat="1" ht="30" customHeight="1">
      <c r="A6601" s="733" t="s">
        <v>18654</v>
      </c>
      <c r="B6601" s="693" t="s">
        <v>7484</v>
      </c>
      <c r="C6601" s="667" t="s">
        <v>73</v>
      </c>
      <c r="D6601" s="693" t="s">
        <v>13282</v>
      </c>
      <c r="E6601" s="425">
        <v>5000</v>
      </c>
      <c r="F6601" s="672" t="s">
        <v>14648</v>
      </c>
      <c r="G6601" s="671" t="s">
        <v>14649</v>
      </c>
      <c r="H6601" s="671" t="s">
        <v>1688</v>
      </c>
      <c r="I6601" s="671" t="s">
        <v>771</v>
      </c>
      <c r="J6601" s="890" t="s">
        <v>6567</v>
      </c>
      <c r="K6601" s="894" t="s">
        <v>9844</v>
      </c>
      <c r="L6601" s="763">
        <v>12</v>
      </c>
      <c r="M6601" s="893"/>
      <c r="N6601" s="891" t="s">
        <v>9844</v>
      </c>
      <c r="O6601" s="763">
        <v>6</v>
      </c>
      <c r="P6601" s="723">
        <v>30000</v>
      </c>
      <c r="Q6601" s="669"/>
    </row>
    <row r="6602" spans="1:17" s="770" customFormat="1" ht="30" customHeight="1">
      <c r="A6602" s="733" t="s">
        <v>18654</v>
      </c>
      <c r="B6602" s="693" t="s">
        <v>7484</v>
      </c>
      <c r="C6602" s="667" t="s">
        <v>73</v>
      </c>
      <c r="D6602" s="693" t="s">
        <v>14650</v>
      </c>
      <c r="E6602" s="425">
        <v>8000</v>
      </c>
      <c r="F6602" s="672" t="s">
        <v>14651</v>
      </c>
      <c r="G6602" s="671" t="s">
        <v>14652</v>
      </c>
      <c r="H6602" s="671" t="s">
        <v>1688</v>
      </c>
      <c r="I6602" s="671" t="s">
        <v>11885</v>
      </c>
      <c r="J6602" s="890" t="s">
        <v>802</v>
      </c>
      <c r="K6602" s="894" t="s">
        <v>14653</v>
      </c>
      <c r="L6602" s="763">
        <v>12</v>
      </c>
      <c r="M6602" s="893">
        <v>96000</v>
      </c>
      <c r="N6602" s="891" t="s">
        <v>14653</v>
      </c>
      <c r="O6602" s="763">
        <v>6</v>
      </c>
      <c r="P6602" s="723">
        <v>48000</v>
      </c>
      <c r="Q6602" s="669"/>
    </row>
    <row r="6603" spans="1:17" s="770" customFormat="1" ht="30" customHeight="1">
      <c r="A6603" s="733" t="s">
        <v>18654</v>
      </c>
      <c r="B6603" s="693" t="s">
        <v>7484</v>
      </c>
      <c r="C6603" s="667" t="s">
        <v>73</v>
      </c>
      <c r="D6603" s="693" t="s">
        <v>14654</v>
      </c>
      <c r="E6603" s="425">
        <v>3000</v>
      </c>
      <c r="F6603" s="672" t="s">
        <v>14655</v>
      </c>
      <c r="G6603" s="671" t="s">
        <v>14656</v>
      </c>
      <c r="H6603" s="671" t="s">
        <v>1688</v>
      </c>
      <c r="I6603" s="671" t="s">
        <v>771</v>
      </c>
      <c r="J6603" s="890" t="s">
        <v>6567</v>
      </c>
      <c r="K6603" s="894" t="s">
        <v>14657</v>
      </c>
      <c r="L6603" s="763">
        <v>12</v>
      </c>
      <c r="M6603" s="893">
        <v>36000</v>
      </c>
      <c r="N6603" s="891" t="s">
        <v>14657</v>
      </c>
      <c r="O6603" s="763">
        <v>6</v>
      </c>
      <c r="P6603" s="723">
        <v>18000</v>
      </c>
      <c r="Q6603" s="669"/>
    </row>
    <row r="6604" spans="1:17" s="770" customFormat="1" ht="30" customHeight="1">
      <c r="A6604" s="733" t="s">
        <v>18654</v>
      </c>
      <c r="B6604" s="693" t="s">
        <v>7484</v>
      </c>
      <c r="C6604" s="667" t="s">
        <v>73</v>
      </c>
      <c r="D6604" s="693" t="s">
        <v>14658</v>
      </c>
      <c r="E6604" s="425">
        <v>3000</v>
      </c>
      <c r="F6604" s="672" t="s">
        <v>14659</v>
      </c>
      <c r="G6604" s="671" t="s">
        <v>14660</v>
      </c>
      <c r="H6604" s="671" t="s">
        <v>1688</v>
      </c>
      <c r="I6604" s="671" t="s">
        <v>11885</v>
      </c>
      <c r="J6604" s="890" t="s">
        <v>802</v>
      </c>
      <c r="K6604" s="894" t="s">
        <v>14661</v>
      </c>
      <c r="L6604" s="763">
        <v>12</v>
      </c>
      <c r="M6604" s="893">
        <v>42196.66</v>
      </c>
      <c r="N6604" s="891" t="s">
        <v>14661</v>
      </c>
      <c r="O6604" s="763">
        <v>6</v>
      </c>
      <c r="P6604" s="723">
        <v>18000</v>
      </c>
      <c r="Q6604" s="669"/>
    </row>
    <row r="6605" spans="1:17" s="770" customFormat="1" ht="30" customHeight="1">
      <c r="A6605" s="733" t="s">
        <v>18654</v>
      </c>
      <c r="B6605" s="693" t="s">
        <v>7484</v>
      </c>
      <c r="C6605" s="667" t="s">
        <v>73</v>
      </c>
      <c r="D6605" s="693" t="s">
        <v>13633</v>
      </c>
      <c r="E6605" s="425">
        <v>4000</v>
      </c>
      <c r="F6605" s="672" t="s">
        <v>14662</v>
      </c>
      <c r="G6605" s="671" t="s">
        <v>14663</v>
      </c>
      <c r="H6605" s="671" t="s">
        <v>1688</v>
      </c>
      <c r="I6605" s="671" t="s">
        <v>11885</v>
      </c>
      <c r="J6605" s="890" t="s">
        <v>802</v>
      </c>
      <c r="K6605" s="894" t="s">
        <v>14664</v>
      </c>
      <c r="L6605" s="763">
        <v>3</v>
      </c>
      <c r="M6605" s="893">
        <v>12000</v>
      </c>
      <c r="N6605" s="891" t="s">
        <v>14664</v>
      </c>
      <c r="O6605" s="763">
        <v>6</v>
      </c>
      <c r="P6605" s="723">
        <v>24000</v>
      </c>
      <c r="Q6605" s="669"/>
    </row>
    <row r="6606" spans="1:17" s="770" customFormat="1" ht="30" customHeight="1">
      <c r="A6606" s="733" t="s">
        <v>18654</v>
      </c>
      <c r="B6606" s="693" t="s">
        <v>7484</v>
      </c>
      <c r="C6606" s="667" t="s">
        <v>73</v>
      </c>
      <c r="D6606" s="693" t="s">
        <v>14665</v>
      </c>
      <c r="E6606" s="425">
        <v>6000</v>
      </c>
      <c r="F6606" s="672" t="s">
        <v>14666</v>
      </c>
      <c r="G6606" s="671" t="s">
        <v>14667</v>
      </c>
      <c r="H6606" s="671" t="s">
        <v>1688</v>
      </c>
      <c r="I6606" s="671" t="s">
        <v>11885</v>
      </c>
      <c r="J6606" s="890" t="s">
        <v>802</v>
      </c>
      <c r="K6606" s="894" t="s">
        <v>14668</v>
      </c>
      <c r="L6606" s="763">
        <v>12</v>
      </c>
      <c r="M6606" s="893">
        <v>72000</v>
      </c>
      <c r="N6606" s="891" t="s">
        <v>14668</v>
      </c>
      <c r="O6606" s="763">
        <v>6</v>
      </c>
      <c r="P6606" s="723">
        <v>36000</v>
      </c>
      <c r="Q6606" s="669"/>
    </row>
    <row r="6607" spans="1:17" s="770" customFormat="1" ht="60">
      <c r="A6607" s="733" t="s">
        <v>18654</v>
      </c>
      <c r="B6607" s="693" t="s">
        <v>7484</v>
      </c>
      <c r="C6607" s="667" t="s">
        <v>73</v>
      </c>
      <c r="D6607" s="693" t="s">
        <v>14669</v>
      </c>
      <c r="E6607" s="425">
        <v>1500</v>
      </c>
      <c r="F6607" s="672" t="s">
        <v>14670</v>
      </c>
      <c r="G6607" s="671" t="s">
        <v>14671</v>
      </c>
      <c r="H6607" s="671" t="s">
        <v>1929</v>
      </c>
      <c r="I6607" s="671" t="s">
        <v>11890</v>
      </c>
      <c r="J6607" s="890" t="s">
        <v>4118</v>
      </c>
      <c r="K6607" s="894" t="s">
        <v>14672</v>
      </c>
      <c r="L6607" s="763">
        <v>12</v>
      </c>
      <c r="M6607" s="893">
        <v>18000</v>
      </c>
      <c r="N6607" s="891" t="s">
        <v>14672</v>
      </c>
      <c r="O6607" s="763">
        <v>6</v>
      </c>
      <c r="P6607" s="723">
        <v>9000</v>
      </c>
      <c r="Q6607" s="669"/>
    </row>
    <row r="6608" spans="1:17" s="770" customFormat="1" ht="32.25" customHeight="1">
      <c r="A6608" s="733" t="s">
        <v>18654</v>
      </c>
      <c r="B6608" s="693" t="s">
        <v>7484</v>
      </c>
      <c r="C6608" s="667" t="s">
        <v>73</v>
      </c>
      <c r="D6608" s="693" t="s">
        <v>14673</v>
      </c>
      <c r="E6608" s="425">
        <v>4000</v>
      </c>
      <c r="F6608" s="672" t="s">
        <v>14674</v>
      </c>
      <c r="G6608" s="671" t="s">
        <v>14675</v>
      </c>
      <c r="H6608" s="671" t="s">
        <v>1688</v>
      </c>
      <c r="I6608" s="671" t="s">
        <v>771</v>
      </c>
      <c r="J6608" s="890" t="s">
        <v>6567</v>
      </c>
      <c r="K6608" s="894" t="s">
        <v>14676</v>
      </c>
      <c r="L6608" s="763">
        <v>12</v>
      </c>
      <c r="M6608" s="893">
        <v>48133.33</v>
      </c>
      <c r="N6608" s="891" t="s">
        <v>14676</v>
      </c>
      <c r="O6608" s="763">
        <v>6</v>
      </c>
      <c r="P6608" s="723">
        <v>24000</v>
      </c>
      <c r="Q6608" s="669"/>
    </row>
    <row r="6609" spans="1:17" s="770" customFormat="1" ht="32.25" customHeight="1">
      <c r="A6609" s="733" t="s">
        <v>18654</v>
      </c>
      <c r="B6609" s="693" t="s">
        <v>7484</v>
      </c>
      <c r="C6609" s="667" t="s">
        <v>73</v>
      </c>
      <c r="D6609" s="693" t="s">
        <v>14677</v>
      </c>
      <c r="E6609" s="425">
        <v>7000</v>
      </c>
      <c r="F6609" s="672" t="s">
        <v>14678</v>
      </c>
      <c r="G6609" s="671" t="s">
        <v>14679</v>
      </c>
      <c r="H6609" s="671" t="s">
        <v>1342</v>
      </c>
      <c r="I6609" s="671" t="s">
        <v>11946</v>
      </c>
      <c r="J6609" s="890" t="s">
        <v>11900</v>
      </c>
      <c r="K6609" s="894" t="s">
        <v>14680</v>
      </c>
      <c r="L6609" s="763">
        <v>12</v>
      </c>
      <c r="M6609" s="893">
        <v>84000</v>
      </c>
      <c r="N6609" s="891" t="s">
        <v>14680</v>
      </c>
      <c r="O6609" s="763">
        <v>6</v>
      </c>
      <c r="P6609" s="723">
        <v>42000</v>
      </c>
      <c r="Q6609" s="669"/>
    </row>
    <row r="6610" spans="1:17" s="770" customFormat="1" ht="57" customHeight="1">
      <c r="A6610" s="733" t="s">
        <v>18654</v>
      </c>
      <c r="B6610" s="693" t="s">
        <v>7484</v>
      </c>
      <c r="C6610" s="667" t="s">
        <v>73</v>
      </c>
      <c r="D6610" s="693" t="s">
        <v>14341</v>
      </c>
      <c r="E6610" s="425">
        <v>2000</v>
      </c>
      <c r="F6610" s="672" t="s">
        <v>14681</v>
      </c>
      <c r="G6610" s="671" t="s">
        <v>14682</v>
      </c>
      <c r="H6610" s="671" t="s">
        <v>1688</v>
      </c>
      <c r="I6610" s="671" t="s">
        <v>10737</v>
      </c>
      <c r="J6610" s="890" t="s">
        <v>11885</v>
      </c>
      <c r="K6610" s="894" t="s">
        <v>14683</v>
      </c>
      <c r="L6610" s="763">
        <v>3</v>
      </c>
      <c r="M6610" s="893">
        <v>7000</v>
      </c>
      <c r="N6610" s="891" t="s">
        <v>14683</v>
      </c>
      <c r="O6610" s="763">
        <v>6</v>
      </c>
      <c r="P6610" s="723">
        <v>12000</v>
      </c>
      <c r="Q6610" s="669"/>
    </row>
    <row r="6611" spans="1:17" s="770" customFormat="1" ht="30.75" customHeight="1">
      <c r="A6611" s="733" t="s">
        <v>18654</v>
      </c>
      <c r="B6611" s="693" t="s">
        <v>7484</v>
      </c>
      <c r="C6611" s="667" t="s">
        <v>73</v>
      </c>
      <c r="D6611" s="693" t="s">
        <v>12406</v>
      </c>
      <c r="E6611" s="425">
        <v>2000</v>
      </c>
      <c r="F6611" s="672" t="s">
        <v>14684</v>
      </c>
      <c r="G6611" s="671" t="s">
        <v>14685</v>
      </c>
      <c r="H6611" s="671" t="s">
        <v>1688</v>
      </c>
      <c r="I6611" s="671" t="s">
        <v>11885</v>
      </c>
      <c r="J6611" s="890" t="s">
        <v>802</v>
      </c>
      <c r="K6611" s="894" t="s">
        <v>14686</v>
      </c>
      <c r="L6611" s="763">
        <v>1</v>
      </c>
      <c r="M6611" s="893">
        <v>2000</v>
      </c>
      <c r="N6611" s="891" t="s">
        <v>14686</v>
      </c>
      <c r="O6611" s="763">
        <v>6</v>
      </c>
      <c r="P6611" s="723">
        <v>12000</v>
      </c>
      <c r="Q6611" s="669"/>
    </row>
    <row r="6612" spans="1:17" s="770" customFormat="1" ht="68.25" customHeight="1">
      <c r="A6612" s="733" t="s">
        <v>18654</v>
      </c>
      <c r="B6612" s="693" t="s">
        <v>7484</v>
      </c>
      <c r="C6612" s="667" t="s">
        <v>73</v>
      </c>
      <c r="D6612" s="693" t="s">
        <v>12360</v>
      </c>
      <c r="E6612" s="425">
        <v>3500</v>
      </c>
      <c r="F6612" s="672" t="s">
        <v>14687</v>
      </c>
      <c r="G6612" s="671" t="s">
        <v>14688</v>
      </c>
      <c r="H6612" s="671" t="s">
        <v>956</v>
      </c>
      <c r="I6612" s="671" t="s">
        <v>11890</v>
      </c>
      <c r="J6612" s="890" t="s">
        <v>4118</v>
      </c>
      <c r="K6612" s="894" t="s">
        <v>14689</v>
      </c>
      <c r="L6612" s="763">
        <v>12</v>
      </c>
      <c r="M6612" s="893">
        <v>42000</v>
      </c>
      <c r="N6612" s="891" t="s">
        <v>14689</v>
      </c>
      <c r="O6612" s="763">
        <v>6</v>
      </c>
      <c r="P6612" s="723">
        <v>21000</v>
      </c>
      <c r="Q6612" s="669"/>
    </row>
    <row r="6613" spans="1:17" s="770" customFormat="1" ht="74.25" customHeight="1">
      <c r="A6613" s="733" t="s">
        <v>18654</v>
      </c>
      <c r="B6613" s="693" t="s">
        <v>7484</v>
      </c>
      <c r="C6613" s="667" t="s">
        <v>73</v>
      </c>
      <c r="D6613" s="693" t="s">
        <v>14690</v>
      </c>
      <c r="E6613" s="425">
        <v>2800</v>
      </c>
      <c r="F6613" s="672" t="s">
        <v>14691</v>
      </c>
      <c r="G6613" s="671" t="s">
        <v>14692</v>
      </c>
      <c r="H6613" s="671" t="s">
        <v>4682</v>
      </c>
      <c r="I6613" s="671" t="s">
        <v>11890</v>
      </c>
      <c r="J6613" s="890" t="s">
        <v>4118</v>
      </c>
      <c r="K6613" s="894" t="s">
        <v>14693</v>
      </c>
      <c r="L6613" s="763">
        <v>12</v>
      </c>
      <c r="M6613" s="893">
        <v>32200</v>
      </c>
      <c r="N6613" s="891" t="s">
        <v>14693</v>
      </c>
      <c r="O6613" s="763">
        <v>6</v>
      </c>
      <c r="P6613" s="723">
        <v>19500</v>
      </c>
      <c r="Q6613" s="669"/>
    </row>
    <row r="6614" spans="1:17" s="770" customFormat="1" ht="31.5" customHeight="1">
      <c r="A6614" s="733" t="s">
        <v>18654</v>
      </c>
      <c r="B6614" s="693" t="s">
        <v>7484</v>
      </c>
      <c r="C6614" s="667" t="s">
        <v>73</v>
      </c>
      <c r="D6614" s="693" t="s">
        <v>12898</v>
      </c>
      <c r="E6614" s="425">
        <v>8000</v>
      </c>
      <c r="F6614" s="672" t="s">
        <v>14694</v>
      </c>
      <c r="G6614" s="671" t="s">
        <v>14695</v>
      </c>
      <c r="H6614" s="671" t="s">
        <v>1688</v>
      </c>
      <c r="I6614" s="671" t="s">
        <v>11885</v>
      </c>
      <c r="J6614" s="890" t="s">
        <v>802</v>
      </c>
      <c r="K6614" s="894" t="s">
        <v>14696</v>
      </c>
      <c r="L6614" s="763">
        <v>6</v>
      </c>
      <c r="M6614" s="893">
        <v>51888</v>
      </c>
      <c r="N6614" s="891" t="s">
        <v>389</v>
      </c>
      <c r="O6614" s="763">
        <v>0</v>
      </c>
      <c r="P6614" s="723">
        <v>0</v>
      </c>
      <c r="Q6614" s="669"/>
    </row>
    <row r="6615" spans="1:17" s="770" customFormat="1" ht="31.5" customHeight="1">
      <c r="A6615" s="733" t="s">
        <v>18654</v>
      </c>
      <c r="B6615" s="693" t="s">
        <v>7484</v>
      </c>
      <c r="C6615" s="667" t="s">
        <v>73</v>
      </c>
      <c r="D6615" s="693" t="s">
        <v>14697</v>
      </c>
      <c r="E6615" s="425">
        <v>1800</v>
      </c>
      <c r="F6615" s="672" t="s">
        <v>14698</v>
      </c>
      <c r="G6615" s="671" t="s">
        <v>14699</v>
      </c>
      <c r="H6615" s="671" t="s">
        <v>11899</v>
      </c>
      <c r="I6615" s="671" t="s">
        <v>3683</v>
      </c>
      <c r="J6615" s="890" t="s">
        <v>11900</v>
      </c>
      <c r="K6615" s="894" t="s">
        <v>14700</v>
      </c>
      <c r="L6615" s="763">
        <v>12</v>
      </c>
      <c r="M6615" s="893">
        <v>21600</v>
      </c>
      <c r="N6615" s="891" t="s">
        <v>14700</v>
      </c>
      <c r="O6615" s="763">
        <v>6</v>
      </c>
      <c r="P6615" s="723">
        <v>10800</v>
      </c>
      <c r="Q6615" s="669"/>
    </row>
    <row r="6616" spans="1:17" s="770" customFormat="1" ht="31.5" customHeight="1">
      <c r="A6616" s="733" t="s">
        <v>18654</v>
      </c>
      <c r="B6616" s="693" t="s">
        <v>7484</v>
      </c>
      <c r="C6616" s="667" t="s">
        <v>73</v>
      </c>
      <c r="D6616" s="693" t="s">
        <v>13414</v>
      </c>
      <c r="E6616" s="425">
        <v>8000</v>
      </c>
      <c r="F6616" s="672" t="s">
        <v>14701</v>
      </c>
      <c r="G6616" s="671" t="s">
        <v>14702</v>
      </c>
      <c r="H6616" s="671" t="s">
        <v>1688</v>
      </c>
      <c r="I6616" s="671" t="s">
        <v>11946</v>
      </c>
      <c r="J6616" s="890" t="s">
        <v>11900</v>
      </c>
      <c r="K6616" s="894" t="s">
        <v>14703</v>
      </c>
      <c r="L6616" s="763">
        <v>12</v>
      </c>
      <c r="M6616" s="893">
        <v>96000</v>
      </c>
      <c r="N6616" s="891" t="s">
        <v>14703</v>
      </c>
      <c r="O6616" s="763">
        <v>6</v>
      </c>
      <c r="P6616" s="723">
        <v>36000</v>
      </c>
      <c r="Q6616" s="669"/>
    </row>
    <row r="6617" spans="1:17" s="770" customFormat="1" ht="31.5" customHeight="1">
      <c r="A6617" s="733" t="s">
        <v>18654</v>
      </c>
      <c r="B6617" s="693" t="s">
        <v>7484</v>
      </c>
      <c r="C6617" s="667" t="s">
        <v>73</v>
      </c>
      <c r="D6617" s="693" t="s">
        <v>14704</v>
      </c>
      <c r="E6617" s="425">
        <v>6000</v>
      </c>
      <c r="F6617" s="672" t="s">
        <v>14705</v>
      </c>
      <c r="G6617" s="671" t="s">
        <v>14706</v>
      </c>
      <c r="H6617" s="671" t="s">
        <v>1688</v>
      </c>
      <c r="I6617" s="671" t="s">
        <v>771</v>
      </c>
      <c r="J6617" s="890" t="s">
        <v>6567</v>
      </c>
      <c r="K6617" s="894" t="s">
        <v>10079</v>
      </c>
      <c r="L6617" s="763">
        <v>12</v>
      </c>
      <c r="M6617" s="893">
        <v>72000</v>
      </c>
      <c r="N6617" s="891" t="s">
        <v>389</v>
      </c>
      <c r="O6617" s="763">
        <v>0</v>
      </c>
      <c r="P6617" s="723">
        <v>0</v>
      </c>
      <c r="Q6617" s="669"/>
    </row>
    <row r="6618" spans="1:17" s="770" customFormat="1" ht="31.5" customHeight="1">
      <c r="A6618" s="733" t="s">
        <v>18654</v>
      </c>
      <c r="B6618" s="693" t="s">
        <v>7484</v>
      </c>
      <c r="C6618" s="667" t="s">
        <v>73</v>
      </c>
      <c r="D6618" s="693" t="s">
        <v>11927</v>
      </c>
      <c r="E6618" s="425">
        <v>2000</v>
      </c>
      <c r="F6618" s="672" t="s">
        <v>14707</v>
      </c>
      <c r="G6618" s="671" t="s">
        <v>14708</v>
      </c>
      <c r="H6618" s="671" t="s">
        <v>1688</v>
      </c>
      <c r="I6618" s="671" t="s">
        <v>11885</v>
      </c>
      <c r="J6618" s="890" t="s">
        <v>802</v>
      </c>
      <c r="K6618" s="894" t="s">
        <v>14709</v>
      </c>
      <c r="L6618" s="763">
        <v>12</v>
      </c>
      <c r="M6618" s="893">
        <v>11933.33</v>
      </c>
      <c r="N6618" s="891" t="s">
        <v>14709</v>
      </c>
      <c r="O6618" s="763">
        <v>6</v>
      </c>
      <c r="P6618" s="723">
        <v>12000</v>
      </c>
      <c r="Q6618" s="669"/>
    </row>
    <row r="6619" spans="1:17" s="770" customFormat="1" ht="31.5" customHeight="1">
      <c r="A6619" s="733" t="s">
        <v>18654</v>
      </c>
      <c r="B6619" s="693" t="s">
        <v>7484</v>
      </c>
      <c r="C6619" s="667" t="s">
        <v>73</v>
      </c>
      <c r="D6619" s="670" t="s">
        <v>4114</v>
      </c>
      <c r="E6619" s="425">
        <v>2400</v>
      </c>
      <c r="F6619" s="668" t="s">
        <v>14710</v>
      </c>
      <c r="G6619" s="671" t="s">
        <v>14711</v>
      </c>
      <c r="H6619" s="671" t="s">
        <v>1688</v>
      </c>
      <c r="I6619" s="671" t="s">
        <v>7524</v>
      </c>
      <c r="J6619" s="890" t="s">
        <v>802</v>
      </c>
      <c r="K6619" s="894" t="s">
        <v>14712</v>
      </c>
      <c r="L6619" s="763">
        <v>4</v>
      </c>
      <c r="M6619" s="893">
        <v>11386.4</v>
      </c>
      <c r="N6619" s="891" t="s">
        <v>389</v>
      </c>
      <c r="O6619" s="763">
        <v>0</v>
      </c>
      <c r="P6619" s="723">
        <v>0</v>
      </c>
      <c r="Q6619" s="669"/>
    </row>
    <row r="6620" spans="1:17" s="770" customFormat="1" ht="31.5" customHeight="1">
      <c r="A6620" s="733" t="s">
        <v>18654</v>
      </c>
      <c r="B6620" s="693" t="s">
        <v>7484</v>
      </c>
      <c r="C6620" s="667" t="s">
        <v>73</v>
      </c>
      <c r="D6620" s="693" t="s">
        <v>14713</v>
      </c>
      <c r="E6620" s="425">
        <v>6000</v>
      </c>
      <c r="F6620" s="672" t="s">
        <v>14714</v>
      </c>
      <c r="G6620" s="671" t="s">
        <v>14715</v>
      </c>
      <c r="H6620" s="671" t="s">
        <v>1688</v>
      </c>
      <c r="I6620" s="671" t="s">
        <v>771</v>
      </c>
      <c r="J6620" s="890" t="s">
        <v>6567</v>
      </c>
      <c r="K6620" s="894" t="s">
        <v>10458</v>
      </c>
      <c r="L6620" s="763">
        <v>12</v>
      </c>
      <c r="M6620" s="893">
        <v>72000</v>
      </c>
      <c r="N6620" s="891" t="s">
        <v>10458</v>
      </c>
      <c r="O6620" s="763">
        <v>6</v>
      </c>
      <c r="P6620" s="723">
        <v>36000</v>
      </c>
      <c r="Q6620" s="669"/>
    </row>
    <row r="6621" spans="1:17" s="770" customFormat="1" ht="36">
      <c r="A6621" s="733" t="s">
        <v>18654</v>
      </c>
      <c r="B6621" s="693" t="s">
        <v>7484</v>
      </c>
      <c r="C6621" s="667" t="s">
        <v>73</v>
      </c>
      <c r="D6621" s="693" t="s">
        <v>14716</v>
      </c>
      <c r="E6621" s="425">
        <v>2500</v>
      </c>
      <c r="F6621" s="672" t="s">
        <v>14717</v>
      </c>
      <c r="G6621" s="671" t="s">
        <v>14718</v>
      </c>
      <c r="H6621" s="671" t="s">
        <v>1688</v>
      </c>
      <c r="I6621" s="671" t="s">
        <v>10737</v>
      </c>
      <c r="J6621" s="890" t="s">
        <v>11885</v>
      </c>
      <c r="K6621" s="894" t="s">
        <v>14719</v>
      </c>
      <c r="L6621" s="763">
        <v>2</v>
      </c>
      <c r="M6621" s="893">
        <v>6416.67</v>
      </c>
      <c r="N6621" s="891" t="s">
        <v>14719</v>
      </c>
      <c r="O6621" s="763">
        <v>6</v>
      </c>
      <c r="P6621" s="723">
        <v>15000</v>
      </c>
      <c r="Q6621" s="669"/>
    </row>
    <row r="6622" spans="1:17" s="770" customFormat="1" ht="29.25" customHeight="1">
      <c r="A6622" s="733" t="s">
        <v>18654</v>
      </c>
      <c r="B6622" s="693" t="s">
        <v>7484</v>
      </c>
      <c r="C6622" s="667" t="s">
        <v>73</v>
      </c>
      <c r="D6622" s="693" t="s">
        <v>12411</v>
      </c>
      <c r="E6622" s="425">
        <v>2000</v>
      </c>
      <c r="F6622" s="672" t="s">
        <v>14720</v>
      </c>
      <c r="G6622" s="671" t="s">
        <v>14721</v>
      </c>
      <c r="H6622" s="671" t="s">
        <v>11899</v>
      </c>
      <c r="I6622" s="671" t="s">
        <v>3683</v>
      </c>
      <c r="J6622" s="890" t="s">
        <v>11900</v>
      </c>
      <c r="K6622" s="894" t="s">
        <v>14722</v>
      </c>
      <c r="L6622" s="763">
        <v>12</v>
      </c>
      <c r="M6622" s="893">
        <v>24000</v>
      </c>
      <c r="N6622" s="891" t="s">
        <v>14722</v>
      </c>
      <c r="O6622" s="763">
        <v>6</v>
      </c>
      <c r="P6622" s="723">
        <v>12000</v>
      </c>
      <c r="Q6622" s="669"/>
    </row>
    <row r="6623" spans="1:17" s="770" customFormat="1" ht="29.25" customHeight="1">
      <c r="A6623" s="733" t="s">
        <v>18654</v>
      </c>
      <c r="B6623" s="693" t="s">
        <v>7484</v>
      </c>
      <c r="C6623" s="667" t="s">
        <v>73</v>
      </c>
      <c r="D6623" s="693" t="s">
        <v>13147</v>
      </c>
      <c r="E6623" s="425">
        <v>1800</v>
      </c>
      <c r="F6623" s="672" t="s">
        <v>14723</v>
      </c>
      <c r="G6623" s="671" t="s">
        <v>14724</v>
      </c>
      <c r="H6623" s="671" t="s">
        <v>1688</v>
      </c>
      <c r="I6623" s="671" t="s">
        <v>11885</v>
      </c>
      <c r="J6623" s="890" t="s">
        <v>802</v>
      </c>
      <c r="K6623" s="894" t="s">
        <v>389</v>
      </c>
      <c r="L6623" s="763">
        <v>10</v>
      </c>
      <c r="M6623" s="893">
        <v>19961.339999999997</v>
      </c>
      <c r="N6623" s="891" t="s">
        <v>389</v>
      </c>
      <c r="O6623" s="763">
        <v>0</v>
      </c>
      <c r="P6623" s="723">
        <v>0</v>
      </c>
      <c r="Q6623" s="669"/>
    </row>
    <row r="6624" spans="1:17" s="770" customFormat="1" ht="29.25" customHeight="1">
      <c r="A6624" s="733" t="s">
        <v>18654</v>
      </c>
      <c r="B6624" s="693" t="s">
        <v>7484</v>
      </c>
      <c r="C6624" s="667" t="s">
        <v>73</v>
      </c>
      <c r="D6624" s="693" t="s">
        <v>13147</v>
      </c>
      <c r="E6624" s="425">
        <v>3500</v>
      </c>
      <c r="F6624" s="672" t="s">
        <v>14723</v>
      </c>
      <c r="G6624" s="671" t="s">
        <v>14724</v>
      </c>
      <c r="H6624" s="671" t="s">
        <v>1688</v>
      </c>
      <c r="I6624" s="671" t="s">
        <v>11885</v>
      </c>
      <c r="J6624" s="890" t="s">
        <v>802</v>
      </c>
      <c r="K6624" s="894" t="s">
        <v>389</v>
      </c>
      <c r="L6624" s="763">
        <v>0</v>
      </c>
      <c r="M6624" s="893"/>
      <c r="N6624" s="891" t="s">
        <v>14725</v>
      </c>
      <c r="O6624" s="763">
        <v>6</v>
      </c>
      <c r="P6624" s="723">
        <v>21000</v>
      </c>
      <c r="Q6624" s="669"/>
    </row>
    <row r="6625" spans="1:17" s="770" customFormat="1" ht="29.25" customHeight="1">
      <c r="A6625" s="733" t="s">
        <v>18654</v>
      </c>
      <c r="B6625" s="693" t="s">
        <v>7484</v>
      </c>
      <c r="C6625" s="667" t="s">
        <v>73</v>
      </c>
      <c r="D6625" s="693" t="s">
        <v>14726</v>
      </c>
      <c r="E6625" s="425">
        <v>3000</v>
      </c>
      <c r="F6625" s="672" t="s">
        <v>14727</v>
      </c>
      <c r="G6625" s="671" t="s">
        <v>14728</v>
      </c>
      <c r="H6625" s="671" t="s">
        <v>1688</v>
      </c>
      <c r="I6625" s="671" t="s">
        <v>11885</v>
      </c>
      <c r="J6625" s="890" t="s">
        <v>802</v>
      </c>
      <c r="K6625" s="894" t="s">
        <v>14729</v>
      </c>
      <c r="L6625" s="763">
        <v>12</v>
      </c>
      <c r="M6625" s="893">
        <v>36000</v>
      </c>
      <c r="N6625" s="891" t="s">
        <v>14729</v>
      </c>
      <c r="O6625" s="763">
        <v>6</v>
      </c>
      <c r="P6625" s="723">
        <v>18000</v>
      </c>
      <c r="Q6625" s="669"/>
    </row>
    <row r="6626" spans="1:17" s="770" customFormat="1" ht="29.25" customHeight="1">
      <c r="A6626" s="733" t="s">
        <v>18654</v>
      </c>
      <c r="B6626" s="693" t="s">
        <v>7484</v>
      </c>
      <c r="C6626" s="667" t="s">
        <v>73</v>
      </c>
      <c r="D6626" s="693" t="s">
        <v>12181</v>
      </c>
      <c r="E6626" s="425">
        <v>2500</v>
      </c>
      <c r="F6626" s="672" t="s">
        <v>14730</v>
      </c>
      <c r="G6626" s="671" t="s">
        <v>14731</v>
      </c>
      <c r="H6626" s="671" t="s">
        <v>1119</v>
      </c>
      <c r="I6626" s="671" t="s">
        <v>11946</v>
      </c>
      <c r="J6626" s="890" t="s">
        <v>11900</v>
      </c>
      <c r="K6626" s="894" t="s">
        <v>14732</v>
      </c>
      <c r="L6626" s="763">
        <v>12</v>
      </c>
      <c r="M6626" s="893">
        <v>30000</v>
      </c>
      <c r="N6626" s="891" t="s">
        <v>14732</v>
      </c>
      <c r="O6626" s="763">
        <v>6</v>
      </c>
      <c r="P6626" s="723">
        <v>15000</v>
      </c>
      <c r="Q6626" s="669"/>
    </row>
    <row r="6627" spans="1:17" s="770" customFormat="1" ht="29.25" customHeight="1">
      <c r="A6627" s="733" t="s">
        <v>18654</v>
      </c>
      <c r="B6627" s="693" t="s">
        <v>7484</v>
      </c>
      <c r="C6627" s="667" t="s">
        <v>73</v>
      </c>
      <c r="D6627" s="693" t="s">
        <v>12406</v>
      </c>
      <c r="E6627" s="425">
        <v>3500</v>
      </c>
      <c r="F6627" s="672" t="s">
        <v>14733</v>
      </c>
      <c r="G6627" s="671" t="s">
        <v>14734</v>
      </c>
      <c r="H6627" s="671" t="s">
        <v>1688</v>
      </c>
      <c r="I6627" s="671" t="s">
        <v>11885</v>
      </c>
      <c r="J6627" s="890" t="s">
        <v>802</v>
      </c>
      <c r="K6627" s="894" t="s">
        <v>14735</v>
      </c>
      <c r="L6627" s="763">
        <v>5</v>
      </c>
      <c r="M6627" s="893">
        <v>20383.400000000001</v>
      </c>
      <c r="N6627" s="891" t="s">
        <v>14735</v>
      </c>
      <c r="O6627" s="763">
        <v>6</v>
      </c>
      <c r="P6627" s="723">
        <v>18000</v>
      </c>
      <c r="Q6627" s="669"/>
    </row>
    <row r="6628" spans="1:17" s="770" customFormat="1" ht="29.25" customHeight="1">
      <c r="A6628" s="733" t="s">
        <v>18654</v>
      </c>
      <c r="B6628" s="693" t="s">
        <v>7484</v>
      </c>
      <c r="C6628" s="667" t="s">
        <v>73</v>
      </c>
      <c r="D6628" s="693" t="s">
        <v>14736</v>
      </c>
      <c r="E6628" s="425">
        <v>2000</v>
      </c>
      <c r="F6628" s="672" t="s">
        <v>14737</v>
      </c>
      <c r="G6628" s="671" t="s">
        <v>14738</v>
      </c>
      <c r="H6628" s="671" t="s">
        <v>1688</v>
      </c>
      <c r="I6628" s="671" t="s">
        <v>11885</v>
      </c>
      <c r="J6628" s="890" t="s">
        <v>802</v>
      </c>
      <c r="K6628" s="894" t="s">
        <v>14739</v>
      </c>
      <c r="L6628" s="763">
        <v>12</v>
      </c>
      <c r="M6628" s="893">
        <v>12500</v>
      </c>
      <c r="N6628" s="891" t="s">
        <v>14739</v>
      </c>
      <c r="O6628" s="763">
        <v>6</v>
      </c>
      <c r="P6628" s="723">
        <v>8266.4500000000007</v>
      </c>
      <c r="Q6628" s="669"/>
    </row>
    <row r="6629" spans="1:17" s="770" customFormat="1" ht="28.5" customHeight="1">
      <c r="A6629" s="733" t="s">
        <v>18654</v>
      </c>
      <c r="B6629" s="693" t="s">
        <v>7484</v>
      </c>
      <c r="C6629" s="667" t="s">
        <v>73</v>
      </c>
      <c r="D6629" s="693" t="s">
        <v>14740</v>
      </c>
      <c r="E6629" s="425">
        <v>3250</v>
      </c>
      <c r="F6629" s="672">
        <v>44476519</v>
      </c>
      <c r="G6629" s="671" t="s">
        <v>14741</v>
      </c>
      <c r="H6629" s="671" t="s">
        <v>1688</v>
      </c>
      <c r="I6629" s="671" t="s">
        <v>11885</v>
      </c>
      <c r="J6629" s="890" t="s">
        <v>802</v>
      </c>
      <c r="K6629" s="894">
        <v>0</v>
      </c>
      <c r="L6629" s="763">
        <v>0</v>
      </c>
      <c r="M6629" s="893">
        <v>23622.45</v>
      </c>
      <c r="N6629" s="891" t="s">
        <v>14742</v>
      </c>
      <c r="O6629" s="763">
        <v>6</v>
      </c>
      <c r="P6629" s="723">
        <v>19500</v>
      </c>
      <c r="Q6629" s="669"/>
    </row>
    <row r="6630" spans="1:17" s="770" customFormat="1" ht="28.5" customHeight="1">
      <c r="A6630" s="733" t="s">
        <v>18654</v>
      </c>
      <c r="B6630" s="693" t="s">
        <v>7484</v>
      </c>
      <c r="C6630" s="667" t="s">
        <v>73</v>
      </c>
      <c r="D6630" s="693" t="s">
        <v>11954</v>
      </c>
      <c r="E6630" s="425">
        <v>3000</v>
      </c>
      <c r="F6630" s="672" t="s">
        <v>14743</v>
      </c>
      <c r="G6630" s="671" t="s">
        <v>14744</v>
      </c>
      <c r="H6630" s="671" t="s">
        <v>1688</v>
      </c>
      <c r="I6630" s="671" t="s">
        <v>771</v>
      </c>
      <c r="J6630" s="890" t="s">
        <v>6567</v>
      </c>
      <c r="K6630" s="894" t="s">
        <v>14745</v>
      </c>
      <c r="L6630" s="763">
        <v>10</v>
      </c>
      <c r="M6630" s="893">
        <v>30000</v>
      </c>
      <c r="N6630" s="891" t="s">
        <v>389</v>
      </c>
      <c r="O6630" s="763">
        <v>0</v>
      </c>
      <c r="P6630" s="723">
        <v>0</v>
      </c>
      <c r="Q6630" s="669"/>
    </row>
    <row r="6631" spans="1:17" s="770" customFormat="1" ht="28.5" customHeight="1">
      <c r="A6631" s="733" t="s">
        <v>18654</v>
      </c>
      <c r="B6631" s="693" t="s">
        <v>7484</v>
      </c>
      <c r="C6631" s="667" t="s">
        <v>73</v>
      </c>
      <c r="D6631" s="693" t="s">
        <v>14746</v>
      </c>
      <c r="E6631" s="425">
        <v>2500</v>
      </c>
      <c r="F6631" s="672" t="s">
        <v>14747</v>
      </c>
      <c r="G6631" s="671" t="s">
        <v>14748</v>
      </c>
      <c r="H6631" s="671" t="s">
        <v>1688</v>
      </c>
      <c r="I6631" s="671" t="s">
        <v>11885</v>
      </c>
      <c r="J6631" s="890" t="s">
        <v>802</v>
      </c>
      <c r="K6631" s="894" t="s">
        <v>14749</v>
      </c>
      <c r="L6631" s="763">
        <v>12</v>
      </c>
      <c r="M6631" s="893">
        <v>33758.33</v>
      </c>
      <c r="N6631" s="891" t="s">
        <v>14749</v>
      </c>
      <c r="O6631" s="763">
        <v>6</v>
      </c>
      <c r="P6631" s="723">
        <v>14112.55</v>
      </c>
      <c r="Q6631" s="669"/>
    </row>
    <row r="6632" spans="1:17" s="770" customFormat="1" ht="28.5" customHeight="1">
      <c r="A6632" s="733" t="s">
        <v>18654</v>
      </c>
      <c r="B6632" s="693" t="s">
        <v>7484</v>
      </c>
      <c r="C6632" s="667" t="s">
        <v>73</v>
      </c>
      <c r="D6632" s="693" t="s">
        <v>11930</v>
      </c>
      <c r="E6632" s="425">
        <v>1700</v>
      </c>
      <c r="F6632" s="672" t="s">
        <v>14750</v>
      </c>
      <c r="G6632" s="671" t="s">
        <v>14751</v>
      </c>
      <c r="H6632" s="671" t="s">
        <v>11899</v>
      </c>
      <c r="I6632" s="671" t="s">
        <v>3683</v>
      </c>
      <c r="J6632" s="890" t="s">
        <v>11900</v>
      </c>
      <c r="K6632" s="894" t="s">
        <v>14752</v>
      </c>
      <c r="L6632" s="763">
        <v>12</v>
      </c>
      <c r="M6632" s="893">
        <v>20400</v>
      </c>
      <c r="N6632" s="891" t="s">
        <v>14752</v>
      </c>
      <c r="O6632" s="763">
        <v>6</v>
      </c>
      <c r="P6632" s="723">
        <v>10200</v>
      </c>
      <c r="Q6632" s="669"/>
    </row>
    <row r="6633" spans="1:17" s="770" customFormat="1" ht="28.5" customHeight="1">
      <c r="A6633" s="733" t="s">
        <v>18654</v>
      </c>
      <c r="B6633" s="693" t="s">
        <v>7484</v>
      </c>
      <c r="C6633" s="667" t="s">
        <v>73</v>
      </c>
      <c r="D6633" s="693" t="s">
        <v>12375</v>
      </c>
      <c r="E6633" s="425">
        <v>4000</v>
      </c>
      <c r="F6633" s="672" t="s">
        <v>14753</v>
      </c>
      <c r="G6633" s="671" t="s">
        <v>14754</v>
      </c>
      <c r="H6633" s="671" t="s">
        <v>1688</v>
      </c>
      <c r="I6633" s="671" t="s">
        <v>11885</v>
      </c>
      <c r="J6633" s="890" t="s">
        <v>802</v>
      </c>
      <c r="K6633" s="894" t="s">
        <v>9764</v>
      </c>
      <c r="L6633" s="763">
        <v>12</v>
      </c>
      <c r="M6633" s="893">
        <v>48133.33</v>
      </c>
      <c r="N6633" s="891" t="s">
        <v>9764</v>
      </c>
      <c r="O6633" s="763">
        <v>2</v>
      </c>
      <c r="P6633" s="723">
        <v>9033.33</v>
      </c>
      <c r="Q6633" s="669"/>
    </row>
    <row r="6634" spans="1:17" s="770" customFormat="1" ht="46.5" customHeight="1">
      <c r="A6634" s="733" t="s">
        <v>18654</v>
      </c>
      <c r="B6634" s="693" t="s">
        <v>7484</v>
      </c>
      <c r="C6634" s="667" t="s">
        <v>73</v>
      </c>
      <c r="D6634" s="670" t="s">
        <v>14755</v>
      </c>
      <c r="E6634" s="425">
        <v>2000</v>
      </c>
      <c r="F6634" s="672" t="s">
        <v>14756</v>
      </c>
      <c r="G6634" s="670" t="s">
        <v>14757</v>
      </c>
      <c r="H6634" s="758" t="s">
        <v>4367</v>
      </c>
      <c r="I6634" s="671" t="s">
        <v>771</v>
      </c>
      <c r="J6634" s="890" t="s">
        <v>802</v>
      </c>
      <c r="K6634" s="894" t="s">
        <v>389</v>
      </c>
      <c r="L6634" s="763">
        <v>0</v>
      </c>
      <c r="M6634" s="893">
        <v>0</v>
      </c>
      <c r="N6634" s="891" t="s">
        <v>14758</v>
      </c>
      <c r="O6634" s="763">
        <v>4</v>
      </c>
      <c r="P6634" s="723">
        <v>8933.33</v>
      </c>
      <c r="Q6634" s="669"/>
    </row>
    <row r="6635" spans="1:17" s="770" customFormat="1" ht="36">
      <c r="A6635" s="733" t="s">
        <v>18654</v>
      </c>
      <c r="B6635" s="693" t="s">
        <v>7484</v>
      </c>
      <c r="C6635" s="667" t="s">
        <v>73</v>
      </c>
      <c r="D6635" s="693" t="s">
        <v>12383</v>
      </c>
      <c r="E6635" s="425">
        <v>2000</v>
      </c>
      <c r="F6635" s="672" t="s">
        <v>14759</v>
      </c>
      <c r="G6635" s="671" t="s">
        <v>14760</v>
      </c>
      <c r="H6635" s="671" t="s">
        <v>1688</v>
      </c>
      <c r="I6635" s="671" t="s">
        <v>10737</v>
      </c>
      <c r="J6635" s="890" t="s">
        <v>11885</v>
      </c>
      <c r="K6635" s="894" t="s">
        <v>14761</v>
      </c>
      <c r="L6635" s="763">
        <v>12</v>
      </c>
      <c r="M6635" s="893">
        <v>12000</v>
      </c>
      <c r="N6635" s="891" t="s">
        <v>14761</v>
      </c>
      <c r="O6635" s="763">
        <v>2</v>
      </c>
      <c r="P6635" s="723">
        <v>3811.33</v>
      </c>
      <c r="Q6635" s="669"/>
    </row>
    <row r="6636" spans="1:17" s="770" customFormat="1" ht="43.5" customHeight="1">
      <c r="A6636" s="733" t="s">
        <v>18654</v>
      </c>
      <c r="B6636" s="693" t="s">
        <v>7484</v>
      </c>
      <c r="C6636" s="667" t="s">
        <v>73</v>
      </c>
      <c r="D6636" s="693" t="s">
        <v>12383</v>
      </c>
      <c r="E6636" s="425">
        <v>2500</v>
      </c>
      <c r="F6636" s="672" t="s">
        <v>14759</v>
      </c>
      <c r="G6636" s="671" t="s">
        <v>14760</v>
      </c>
      <c r="H6636" s="671" t="s">
        <v>1688</v>
      </c>
      <c r="I6636" s="671" t="s">
        <v>10737</v>
      </c>
      <c r="J6636" s="890" t="s">
        <v>11885</v>
      </c>
      <c r="K6636" s="894" t="s">
        <v>389</v>
      </c>
      <c r="L6636" s="763">
        <v>0</v>
      </c>
      <c r="M6636" s="893">
        <v>0</v>
      </c>
      <c r="N6636" s="891" t="s">
        <v>14762</v>
      </c>
      <c r="O6636" s="763">
        <v>4</v>
      </c>
      <c r="P6636" s="723">
        <v>11750</v>
      </c>
      <c r="Q6636" s="669"/>
    </row>
    <row r="6637" spans="1:17" s="770" customFormat="1" ht="31.5" customHeight="1">
      <c r="A6637" s="733" t="s">
        <v>18654</v>
      </c>
      <c r="B6637" s="693" t="s">
        <v>7484</v>
      </c>
      <c r="C6637" s="667" t="s">
        <v>73</v>
      </c>
      <c r="D6637" s="693" t="s">
        <v>12263</v>
      </c>
      <c r="E6637" s="425">
        <v>9000</v>
      </c>
      <c r="F6637" s="672" t="s">
        <v>14763</v>
      </c>
      <c r="G6637" s="671" t="s">
        <v>14764</v>
      </c>
      <c r="H6637" s="671" t="s">
        <v>1688</v>
      </c>
      <c r="I6637" s="671" t="s">
        <v>771</v>
      </c>
      <c r="J6637" s="890" t="s">
        <v>6567</v>
      </c>
      <c r="K6637" s="894" t="s">
        <v>14765</v>
      </c>
      <c r="L6637" s="763">
        <v>7</v>
      </c>
      <c r="M6637" s="893">
        <v>69890.760000000009</v>
      </c>
      <c r="N6637" s="891" t="s">
        <v>389</v>
      </c>
      <c r="O6637" s="763">
        <v>0</v>
      </c>
      <c r="P6637" s="723">
        <v>0</v>
      </c>
      <c r="Q6637" s="669"/>
    </row>
    <row r="6638" spans="1:17" s="770" customFormat="1" ht="31.5" customHeight="1">
      <c r="A6638" s="733" t="s">
        <v>18654</v>
      </c>
      <c r="B6638" s="693" t="s">
        <v>7484</v>
      </c>
      <c r="C6638" s="667" t="s">
        <v>73</v>
      </c>
      <c r="D6638" s="693" t="s">
        <v>14766</v>
      </c>
      <c r="E6638" s="425">
        <v>6000</v>
      </c>
      <c r="F6638" s="672" t="s">
        <v>14767</v>
      </c>
      <c r="G6638" s="671" t="s">
        <v>14768</v>
      </c>
      <c r="H6638" s="671" t="s">
        <v>3011</v>
      </c>
      <c r="I6638" s="671" t="s">
        <v>11946</v>
      </c>
      <c r="J6638" s="890" t="s">
        <v>11900</v>
      </c>
      <c r="K6638" s="894" t="s">
        <v>14769</v>
      </c>
      <c r="L6638" s="763">
        <v>12</v>
      </c>
      <c r="M6638" s="893">
        <v>72000</v>
      </c>
      <c r="N6638" s="891" t="s">
        <v>14769</v>
      </c>
      <c r="O6638" s="763">
        <v>6</v>
      </c>
      <c r="P6638" s="723">
        <v>31726</v>
      </c>
      <c r="Q6638" s="669"/>
    </row>
    <row r="6639" spans="1:17" s="770" customFormat="1" ht="31.5" customHeight="1">
      <c r="A6639" s="733" t="s">
        <v>18654</v>
      </c>
      <c r="B6639" s="693" t="s">
        <v>7484</v>
      </c>
      <c r="C6639" s="667" t="s">
        <v>73</v>
      </c>
      <c r="D6639" s="670" t="s">
        <v>11978</v>
      </c>
      <c r="E6639" s="425">
        <v>8200</v>
      </c>
      <c r="F6639" s="668" t="s">
        <v>14770</v>
      </c>
      <c r="G6639" s="671" t="s">
        <v>14771</v>
      </c>
      <c r="H6639" s="670" t="s">
        <v>1688</v>
      </c>
      <c r="I6639" s="670" t="s">
        <v>771</v>
      </c>
      <c r="J6639" s="890" t="s">
        <v>6567</v>
      </c>
      <c r="K6639" s="894" t="s">
        <v>14772</v>
      </c>
      <c r="L6639" s="763">
        <v>2</v>
      </c>
      <c r="M6639" s="893">
        <v>18085.55</v>
      </c>
      <c r="N6639" s="891" t="s">
        <v>389</v>
      </c>
      <c r="O6639" s="763">
        <v>0</v>
      </c>
      <c r="P6639" s="723">
        <v>0</v>
      </c>
      <c r="Q6639" s="669"/>
    </row>
    <row r="6640" spans="1:17" s="770" customFormat="1" ht="31.5" customHeight="1">
      <c r="A6640" s="733" t="s">
        <v>18654</v>
      </c>
      <c r="B6640" s="693" t="s">
        <v>7484</v>
      </c>
      <c r="C6640" s="667" t="s">
        <v>73</v>
      </c>
      <c r="D6640" s="693" t="s">
        <v>14773</v>
      </c>
      <c r="E6640" s="425">
        <v>4000</v>
      </c>
      <c r="F6640" s="672" t="s">
        <v>14774</v>
      </c>
      <c r="G6640" s="671" t="s">
        <v>14775</v>
      </c>
      <c r="H6640" s="671" t="s">
        <v>888</v>
      </c>
      <c r="I6640" s="671" t="s">
        <v>771</v>
      </c>
      <c r="J6640" s="890" t="s">
        <v>6567</v>
      </c>
      <c r="K6640" s="894" t="s">
        <v>14776</v>
      </c>
      <c r="L6640" s="763">
        <v>12</v>
      </c>
      <c r="M6640" s="893">
        <v>48000</v>
      </c>
      <c r="N6640" s="891" t="s">
        <v>14776</v>
      </c>
      <c r="O6640" s="763">
        <v>6</v>
      </c>
      <c r="P6640" s="723">
        <v>24042.83</v>
      </c>
      <c r="Q6640" s="669"/>
    </row>
    <row r="6641" spans="1:17" s="770" customFormat="1" ht="31.5" customHeight="1">
      <c r="A6641" s="733" t="s">
        <v>18654</v>
      </c>
      <c r="B6641" s="693" t="s">
        <v>7484</v>
      </c>
      <c r="C6641" s="667" t="s">
        <v>73</v>
      </c>
      <c r="D6641" s="670" t="s">
        <v>12177</v>
      </c>
      <c r="E6641" s="425">
        <v>2000</v>
      </c>
      <c r="F6641" s="672" t="s">
        <v>14777</v>
      </c>
      <c r="G6641" s="670" t="s">
        <v>14778</v>
      </c>
      <c r="H6641" s="758" t="s">
        <v>1450</v>
      </c>
      <c r="I6641" s="671" t="s">
        <v>11946</v>
      </c>
      <c r="J6641" s="890" t="s">
        <v>802</v>
      </c>
      <c r="K6641" s="894" t="s">
        <v>389</v>
      </c>
      <c r="L6641" s="763">
        <v>0</v>
      </c>
      <c r="M6641" s="893">
        <v>0</v>
      </c>
      <c r="N6641" s="891" t="s">
        <v>14779</v>
      </c>
      <c r="O6641" s="763">
        <v>5</v>
      </c>
      <c r="P6641" s="723">
        <v>10533.33</v>
      </c>
      <c r="Q6641" s="669"/>
    </row>
    <row r="6642" spans="1:17" s="770" customFormat="1" ht="31.5" customHeight="1">
      <c r="A6642" s="733" t="s">
        <v>18654</v>
      </c>
      <c r="B6642" s="693" t="s">
        <v>7484</v>
      </c>
      <c r="C6642" s="667" t="s">
        <v>73</v>
      </c>
      <c r="D6642" s="693" t="s">
        <v>14726</v>
      </c>
      <c r="E6642" s="425">
        <v>3000</v>
      </c>
      <c r="F6642" s="672" t="s">
        <v>14780</v>
      </c>
      <c r="G6642" s="671" t="s">
        <v>14781</v>
      </c>
      <c r="H6642" s="671" t="s">
        <v>1688</v>
      </c>
      <c r="I6642" s="671" t="s">
        <v>11885</v>
      </c>
      <c r="J6642" s="890" t="s">
        <v>802</v>
      </c>
      <c r="K6642" s="894" t="s">
        <v>14782</v>
      </c>
      <c r="L6642" s="763">
        <v>12</v>
      </c>
      <c r="M6642" s="893">
        <v>36000</v>
      </c>
      <c r="N6642" s="891" t="s">
        <v>14782</v>
      </c>
      <c r="O6642" s="763">
        <v>6</v>
      </c>
      <c r="P6642" s="723">
        <v>18000</v>
      </c>
      <c r="Q6642" s="669"/>
    </row>
    <row r="6643" spans="1:17" s="770" customFormat="1" ht="31.5" customHeight="1">
      <c r="A6643" s="733" t="s">
        <v>18654</v>
      </c>
      <c r="B6643" s="693" t="s">
        <v>7484</v>
      </c>
      <c r="C6643" s="667" t="s">
        <v>73</v>
      </c>
      <c r="D6643" s="670" t="s">
        <v>14783</v>
      </c>
      <c r="E6643" s="425">
        <v>5500</v>
      </c>
      <c r="F6643" s="672" t="s">
        <v>14784</v>
      </c>
      <c r="G6643" s="670" t="s">
        <v>14785</v>
      </c>
      <c r="H6643" s="758" t="s">
        <v>1688</v>
      </c>
      <c r="I6643" s="671" t="s">
        <v>771</v>
      </c>
      <c r="J6643" s="890" t="s">
        <v>6567</v>
      </c>
      <c r="K6643" s="894" t="s">
        <v>389</v>
      </c>
      <c r="L6643" s="763">
        <v>0</v>
      </c>
      <c r="M6643" s="893">
        <v>0</v>
      </c>
      <c r="N6643" s="891" t="s">
        <v>14786</v>
      </c>
      <c r="O6643" s="763">
        <v>4</v>
      </c>
      <c r="P6643" s="723">
        <v>21816.67</v>
      </c>
      <c r="Q6643" s="669"/>
    </row>
    <row r="6644" spans="1:17" s="770" customFormat="1" ht="31.5" customHeight="1">
      <c r="A6644" s="733" t="s">
        <v>18654</v>
      </c>
      <c r="B6644" s="693" t="s">
        <v>7484</v>
      </c>
      <c r="C6644" s="667" t="s">
        <v>73</v>
      </c>
      <c r="D6644" s="670" t="s">
        <v>11978</v>
      </c>
      <c r="E6644" s="425">
        <v>3000</v>
      </c>
      <c r="F6644" s="668" t="s">
        <v>14787</v>
      </c>
      <c r="G6644" s="671" t="s">
        <v>14788</v>
      </c>
      <c r="H6644" s="670" t="s">
        <v>1688</v>
      </c>
      <c r="I6644" s="670" t="s">
        <v>771</v>
      </c>
      <c r="J6644" s="890" t="s">
        <v>6567</v>
      </c>
      <c r="K6644" s="894" t="s">
        <v>14789</v>
      </c>
      <c r="L6644" s="763">
        <v>1</v>
      </c>
      <c r="M6644" s="893">
        <v>7283.33</v>
      </c>
      <c r="N6644" s="891" t="s">
        <v>389</v>
      </c>
      <c r="O6644" s="763">
        <v>0</v>
      </c>
      <c r="P6644" s="723">
        <v>0</v>
      </c>
      <c r="Q6644" s="669"/>
    </row>
    <row r="6645" spans="1:17" s="770" customFormat="1" ht="36">
      <c r="A6645" s="733" t="s">
        <v>18654</v>
      </c>
      <c r="B6645" s="693" t="s">
        <v>7484</v>
      </c>
      <c r="C6645" s="667" t="s">
        <v>73</v>
      </c>
      <c r="D6645" s="693" t="s">
        <v>13217</v>
      </c>
      <c r="E6645" s="425">
        <v>2000</v>
      </c>
      <c r="F6645" s="672" t="s">
        <v>14790</v>
      </c>
      <c r="G6645" s="671" t="s">
        <v>14791</v>
      </c>
      <c r="H6645" s="671" t="s">
        <v>1688</v>
      </c>
      <c r="I6645" s="671" t="s">
        <v>10737</v>
      </c>
      <c r="J6645" s="890" t="s">
        <v>11885</v>
      </c>
      <c r="K6645" s="894" t="s">
        <v>14792</v>
      </c>
      <c r="L6645" s="763">
        <v>12</v>
      </c>
      <c r="M6645" s="893">
        <v>12333.33</v>
      </c>
      <c r="N6645" s="891" t="s">
        <v>14792</v>
      </c>
      <c r="O6645" s="763">
        <v>6</v>
      </c>
      <c r="P6645" s="723">
        <v>12000</v>
      </c>
      <c r="Q6645" s="669"/>
    </row>
    <row r="6646" spans="1:17" s="770" customFormat="1" ht="36">
      <c r="A6646" s="733" t="s">
        <v>18654</v>
      </c>
      <c r="B6646" s="693" t="s">
        <v>7484</v>
      </c>
      <c r="C6646" s="667" t="s">
        <v>73</v>
      </c>
      <c r="D6646" s="693" t="s">
        <v>14793</v>
      </c>
      <c r="E6646" s="425">
        <v>6000</v>
      </c>
      <c r="F6646" s="672" t="s">
        <v>14794</v>
      </c>
      <c r="G6646" s="671" t="s">
        <v>14795</v>
      </c>
      <c r="H6646" s="671" t="s">
        <v>2002</v>
      </c>
      <c r="I6646" s="671" t="s">
        <v>12049</v>
      </c>
      <c r="J6646" s="890" t="s">
        <v>6567</v>
      </c>
      <c r="K6646" s="894" t="s">
        <v>14796</v>
      </c>
      <c r="L6646" s="763">
        <v>12</v>
      </c>
      <c r="M6646" s="893">
        <v>72000</v>
      </c>
      <c r="N6646" s="891" t="s">
        <v>14796</v>
      </c>
      <c r="O6646" s="763">
        <v>6</v>
      </c>
      <c r="P6646" s="723">
        <v>36000</v>
      </c>
      <c r="Q6646" s="669"/>
    </row>
    <row r="6647" spans="1:17" s="770" customFormat="1" ht="36">
      <c r="A6647" s="733" t="s">
        <v>18654</v>
      </c>
      <c r="B6647" s="693" t="s">
        <v>7484</v>
      </c>
      <c r="C6647" s="667" t="s">
        <v>73</v>
      </c>
      <c r="D6647" s="670" t="s">
        <v>14797</v>
      </c>
      <c r="E6647" s="425">
        <v>13000</v>
      </c>
      <c r="F6647" s="672" t="s">
        <v>14798</v>
      </c>
      <c r="G6647" s="670" t="s">
        <v>14799</v>
      </c>
      <c r="H6647" s="758" t="s">
        <v>14800</v>
      </c>
      <c r="I6647" s="671" t="s">
        <v>12049</v>
      </c>
      <c r="J6647" s="890" t="s">
        <v>6567</v>
      </c>
      <c r="K6647" s="894" t="s">
        <v>389</v>
      </c>
      <c r="L6647" s="763">
        <v>0</v>
      </c>
      <c r="M6647" s="893">
        <v>0</v>
      </c>
      <c r="N6647" s="891" t="s">
        <v>14801</v>
      </c>
      <c r="O6647" s="763">
        <v>3</v>
      </c>
      <c r="P6647" s="723">
        <v>39000</v>
      </c>
      <c r="Q6647" s="669"/>
    </row>
    <row r="6648" spans="1:17" s="770" customFormat="1" ht="60">
      <c r="A6648" s="733" t="s">
        <v>18654</v>
      </c>
      <c r="B6648" s="693" t="s">
        <v>7484</v>
      </c>
      <c r="C6648" s="667" t="s">
        <v>73</v>
      </c>
      <c r="D6648" s="693" t="s">
        <v>14802</v>
      </c>
      <c r="E6648" s="425">
        <v>1500</v>
      </c>
      <c r="F6648" s="672" t="s">
        <v>14803</v>
      </c>
      <c r="G6648" s="671" t="s">
        <v>14804</v>
      </c>
      <c r="H6648" s="671" t="s">
        <v>2938</v>
      </c>
      <c r="I6648" s="671" t="s">
        <v>11890</v>
      </c>
      <c r="J6648" s="890" t="s">
        <v>4118</v>
      </c>
      <c r="K6648" s="894" t="s">
        <v>389</v>
      </c>
      <c r="L6648" s="763">
        <v>12</v>
      </c>
      <c r="M6648" s="893">
        <v>18000</v>
      </c>
      <c r="N6648" s="891" t="s">
        <v>14805</v>
      </c>
      <c r="O6648" s="763">
        <v>1</v>
      </c>
      <c r="P6648" s="723">
        <v>3191.5</v>
      </c>
      <c r="Q6648" s="669"/>
    </row>
    <row r="6649" spans="1:17" s="770" customFormat="1" ht="60">
      <c r="A6649" s="733" t="s">
        <v>18654</v>
      </c>
      <c r="B6649" s="693" t="s">
        <v>7484</v>
      </c>
      <c r="C6649" s="667" t="s">
        <v>73</v>
      </c>
      <c r="D6649" s="693" t="s">
        <v>14802</v>
      </c>
      <c r="E6649" s="425">
        <v>2500</v>
      </c>
      <c r="F6649" s="672" t="s">
        <v>14803</v>
      </c>
      <c r="G6649" s="671" t="s">
        <v>14804</v>
      </c>
      <c r="H6649" s="671" t="s">
        <v>2938</v>
      </c>
      <c r="I6649" s="671" t="s">
        <v>11890</v>
      </c>
      <c r="J6649" s="890" t="s">
        <v>4118</v>
      </c>
      <c r="K6649" s="894" t="s">
        <v>389</v>
      </c>
      <c r="L6649" s="763">
        <v>0</v>
      </c>
      <c r="M6649" s="893">
        <v>0</v>
      </c>
      <c r="N6649" s="891" t="s">
        <v>14805</v>
      </c>
      <c r="O6649" s="763">
        <v>5</v>
      </c>
      <c r="P6649" s="723">
        <v>12666.67</v>
      </c>
      <c r="Q6649" s="669"/>
    </row>
    <row r="6650" spans="1:17" s="770" customFormat="1" ht="60">
      <c r="A6650" s="733" t="s">
        <v>18654</v>
      </c>
      <c r="B6650" s="693" t="s">
        <v>7484</v>
      </c>
      <c r="C6650" s="667" t="s">
        <v>73</v>
      </c>
      <c r="D6650" s="693" t="s">
        <v>14806</v>
      </c>
      <c r="E6650" s="425">
        <v>2000</v>
      </c>
      <c r="F6650" s="672" t="s">
        <v>14807</v>
      </c>
      <c r="G6650" s="671" t="s">
        <v>14808</v>
      </c>
      <c r="H6650" s="671" t="s">
        <v>12202</v>
      </c>
      <c r="I6650" s="671" t="s">
        <v>11890</v>
      </c>
      <c r="J6650" s="890" t="s">
        <v>4118</v>
      </c>
      <c r="K6650" s="894" t="s">
        <v>14809</v>
      </c>
      <c r="L6650" s="763">
        <v>12</v>
      </c>
      <c r="M6650" s="893">
        <v>24000</v>
      </c>
      <c r="N6650" s="891" t="s">
        <v>14809</v>
      </c>
      <c r="O6650" s="763">
        <v>6</v>
      </c>
      <c r="P6650" s="723">
        <v>12000</v>
      </c>
      <c r="Q6650" s="669"/>
    </row>
    <row r="6651" spans="1:17" s="770" customFormat="1" ht="60">
      <c r="A6651" s="733" t="s">
        <v>18654</v>
      </c>
      <c r="B6651" s="693" t="s">
        <v>7484</v>
      </c>
      <c r="C6651" s="667" t="s">
        <v>73</v>
      </c>
      <c r="D6651" s="693" t="s">
        <v>14810</v>
      </c>
      <c r="E6651" s="425">
        <v>3800</v>
      </c>
      <c r="F6651" s="672" t="s">
        <v>14811</v>
      </c>
      <c r="G6651" s="671" t="s">
        <v>14812</v>
      </c>
      <c r="H6651" s="671" t="s">
        <v>3913</v>
      </c>
      <c r="I6651" s="671" t="s">
        <v>11890</v>
      </c>
      <c r="J6651" s="890" t="s">
        <v>4118</v>
      </c>
      <c r="K6651" s="894" t="s">
        <v>14813</v>
      </c>
      <c r="L6651" s="763">
        <v>12</v>
      </c>
      <c r="M6651" s="893">
        <v>45600</v>
      </c>
      <c r="N6651" s="891" t="s">
        <v>14813</v>
      </c>
      <c r="O6651" s="763">
        <v>6</v>
      </c>
      <c r="P6651" s="723">
        <v>22800</v>
      </c>
      <c r="Q6651" s="669"/>
    </row>
    <row r="6652" spans="1:17" s="770" customFormat="1" ht="24">
      <c r="A6652" s="733" t="s">
        <v>18654</v>
      </c>
      <c r="B6652" s="693" t="s">
        <v>7484</v>
      </c>
      <c r="C6652" s="667" t="s">
        <v>73</v>
      </c>
      <c r="D6652" s="693" t="s">
        <v>13444</v>
      </c>
      <c r="E6652" s="425">
        <v>1800</v>
      </c>
      <c r="F6652" s="672" t="s">
        <v>14814</v>
      </c>
      <c r="G6652" s="671" t="s">
        <v>14815</v>
      </c>
      <c r="H6652" s="671" t="s">
        <v>864</v>
      </c>
      <c r="I6652" s="671" t="s">
        <v>782</v>
      </c>
      <c r="J6652" s="890" t="s">
        <v>11900</v>
      </c>
      <c r="K6652" s="894" t="s">
        <v>14816</v>
      </c>
      <c r="L6652" s="763">
        <v>12</v>
      </c>
      <c r="M6652" s="893">
        <v>21600</v>
      </c>
      <c r="N6652" s="891" t="s">
        <v>14816</v>
      </c>
      <c r="O6652" s="763">
        <v>6</v>
      </c>
      <c r="P6652" s="723">
        <v>10800</v>
      </c>
      <c r="Q6652" s="669"/>
    </row>
    <row r="6653" spans="1:17" s="770" customFormat="1" ht="36">
      <c r="A6653" s="733" t="s">
        <v>18654</v>
      </c>
      <c r="B6653" s="693" t="s">
        <v>7484</v>
      </c>
      <c r="C6653" s="667" t="s">
        <v>73</v>
      </c>
      <c r="D6653" s="693" t="s">
        <v>12055</v>
      </c>
      <c r="E6653" s="425">
        <v>5500</v>
      </c>
      <c r="F6653" s="672" t="s">
        <v>14817</v>
      </c>
      <c r="G6653" s="671" t="s">
        <v>14818</v>
      </c>
      <c r="H6653" s="671" t="s">
        <v>1688</v>
      </c>
      <c r="I6653" s="671" t="s">
        <v>10737</v>
      </c>
      <c r="J6653" s="890" t="s">
        <v>11885</v>
      </c>
      <c r="K6653" s="894" t="s">
        <v>14819</v>
      </c>
      <c r="L6653" s="763">
        <v>2</v>
      </c>
      <c r="M6653" s="893">
        <v>1594.08</v>
      </c>
      <c r="N6653" s="891" t="s">
        <v>389</v>
      </c>
      <c r="O6653" s="763">
        <v>0</v>
      </c>
      <c r="P6653" s="723">
        <v>0</v>
      </c>
      <c r="Q6653" s="669"/>
    </row>
    <row r="6654" spans="1:17" s="770" customFormat="1" ht="48">
      <c r="A6654" s="733" t="s">
        <v>18654</v>
      </c>
      <c r="B6654" s="693" t="s">
        <v>7484</v>
      </c>
      <c r="C6654" s="667" t="s">
        <v>73</v>
      </c>
      <c r="D6654" s="693" t="s">
        <v>14820</v>
      </c>
      <c r="E6654" s="425">
        <v>3000</v>
      </c>
      <c r="F6654" s="672" t="s">
        <v>14821</v>
      </c>
      <c r="G6654" s="671" t="s">
        <v>14822</v>
      </c>
      <c r="H6654" s="671" t="s">
        <v>5617</v>
      </c>
      <c r="I6654" s="671" t="s">
        <v>11885</v>
      </c>
      <c r="J6654" s="890" t="s">
        <v>802</v>
      </c>
      <c r="K6654" s="894" t="s">
        <v>14823</v>
      </c>
      <c r="L6654" s="763">
        <v>2</v>
      </c>
      <c r="M6654" s="893">
        <v>8100</v>
      </c>
      <c r="N6654" s="891" t="s">
        <v>14823</v>
      </c>
      <c r="O6654" s="763">
        <v>6</v>
      </c>
      <c r="P6654" s="723">
        <v>18000</v>
      </c>
      <c r="Q6654" s="669"/>
    </row>
    <row r="6655" spans="1:17" s="770" customFormat="1" ht="24">
      <c r="A6655" s="733" t="s">
        <v>18654</v>
      </c>
      <c r="B6655" s="693" t="s">
        <v>7484</v>
      </c>
      <c r="C6655" s="667" t="s">
        <v>73</v>
      </c>
      <c r="D6655" s="693" t="s">
        <v>14824</v>
      </c>
      <c r="E6655" s="425">
        <v>12000</v>
      </c>
      <c r="F6655" s="672" t="s">
        <v>14825</v>
      </c>
      <c r="G6655" s="671" t="s">
        <v>14826</v>
      </c>
      <c r="H6655" s="671" t="s">
        <v>1119</v>
      </c>
      <c r="I6655" s="671" t="s">
        <v>11946</v>
      </c>
      <c r="J6655" s="890" t="s">
        <v>11900</v>
      </c>
      <c r="K6655" s="894" t="s">
        <v>14827</v>
      </c>
      <c r="L6655" s="763">
        <v>12</v>
      </c>
      <c r="M6655" s="893">
        <v>144000</v>
      </c>
      <c r="N6655" s="891" t="s">
        <v>14827</v>
      </c>
      <c r="O6655" s="763">
        <v>6</v>
      </c>
      <c r="P6655" s="723">
        <v>72000</v>
      </c>
      <c r="Q6655" s="669"/>
    </row>
    <row r="6656" spans="1:17" s="770" customFormat="1" ht="24">
      <c r="A6656" s="733" t="s">
        <v>18654</v>
      </c>
      <c r="B6656" s="693" t="s">
        <v>7484</v>
      </c>
      <c r="C6656" s="667" t="s">
        <v>73</v>
      </c>
      <c r="D6656" s="693" t="s">
        <v>14828</v>
      </c>
      <c r="E6656" s="425">
        <v>2000</v>
      </c>
      <c r="F6656" s="672" t="s">
        <v>14829</v>
      </c>
      <c r="G6656" s="671" t="s">
        <v>14830</v>
      </c>
      <c r="H6656" s="671" t="s">
        <v>1013</v>
      </c>
      <c r="I6656" s="671" t="s">
        <v>11885</v>
      </c>
      <c r="J6656" s="890" t="s">
        <v>802</v>
      </c>
      <c r="K6656" s="894" t="s">
        <v>14831</v>
      </c>
      <c r="L6656" s="763">
        <v>12</v>
      </c>
      <c r="M6656" s="893">
        <v>24000</v>
      </c>
      <c r="N6656" s="891" t="s">
        <v>14831</v>
      </c>
      <c r="O6656" s="763">
        <v>6</v>
      </c>
      <c r="P6656" s="723">
        <v>12000</v>
      </c>
      <c r="Q6656" s="669"/>
    </row>
    <row r="6657" spans="1:17" s="770" customFormat="1" ht="24">
      <c r="A6657" s="733" t="s">
        <v>18654</v>
      </c>
      <c r="B6657" s="693" t="s">
        <v>7484</v>
      </c>
      <c r="C6657" s="667" t="s">
        <v>73</v>
      </c>
      <c r="D6657" s="693" t="s">
        <v>13899</v>
      </c>
      <c r="E6657" s="425">
        <v>3000</v>
      </c>
      <c r="F6657" s="672" t="s">
        <v>14832</v>
      </c>
      <c r="G6657" s="671" t="s">
        <v>14833</v>
      </c>
      <c r="H6657" s="671" t="s">
        <v>1119</v>
      </c>
      <c r="I6657" s="671" t="s">
        <v>11946</v>
      </c>
      <c r="J6657" s="890" t="s">
        <v>11900</v>
      </c>
      <c r="K6657" s="894" t="s">
        <v>14834</v>
      </c>
      <c r="L6657" s="763">
        <v>12</v>
      </c>
      <c r="M6657" s="893">
        <v>36000</v>
      </c>
      <c r="N6657" s="891" t="s">
        <v>14834</v>
      </c>
      <c r="O6657" s="763">
        <v>6</v>
      </c>
      <c r="P6657" s="723">
        <v>9382</v>
      </c>
      <c r="Q6657" s="669"/>
    </row>
    <row r="6658" spans="1:17" s="770" customFormat="1" ht="36">
      <c r="A6658" s="733" t="s">
        <v>18654</v>
      </c>
      <c r="B6658" s="693" t="s">
        <v>7484</v>
      </c>
      <c r="C6658" s="667" t="s">
        <v>73</v>
      </c>
      <c r="D6658" s="693" t="s">
        <v>14835</v>
      </c>
      <c r="E6658" s="425">
        <v>2500</v>
      </c>
      <c r="F6658" s="672" t="s">
        <v>14836</v>
      </c>
      <c r="G6658" s="671" t="s">
        <v>14837</v>
      </c>
      <c r="H6658" s="671" t="s">
        <v>1688</v>
      </c>
      <c r="I6658" s="671" t="s">
        <v>10737</v>
      </c>
      <c r="J6658" s="890" t="s">
        <v>11885</v>
      </c>
      <c r="K6658" s="894" t="s">
        <v>14838</v>
      </c>
      <c r="L6658" s="763">
        <v>4</v>
      </c>
      <c r="M6658" s="893">
        <v>9916.67</v>
      </c>
      <c r="N6658" s="891" t="s">
        <v>14838</v>
      </c>
      <c r="O6658" s="763">
        <v>6</v>
      </c>
      <c r="P6658" s="723">
        <v>15000</v>
      </c>
      <c r="Q6658" s="669"/>
    </row>
    <row r="6659" spans="1:17" s="770" customFormat="1" ht="24">
      <c r="A6659" s="733" t="s">
        <v>18654</v>
      </c>
      <c r="B6659" s="693" t="s">
        <v>7484</v>
      </c>
      <c r="C6659" s="667" t="s">
        <v>73</v>
      </c>
      <c r="D6659" s="693" t="s">
        <v>14839</v>
      </c>
      <c r="E6659" s="425">
        <v>2500</v>
      </c>
      <c r="F6659" s="672" t="s">
        <v>14840</v>
      </c>
      <c r="G6659" s="671" t="s">
        <v>14841</v>
      </c>
      <c r="H6659" s="671" t="s">
        <v>1688</v>
      </c>
      <c r="I6659" s="671" t="s">
        <v>11885</v>
      </c>
      <c r="J6659" s="890" t="s">
        <v>802</v>
      </c>
      <c r="K6659" s="894" t="s">
        <v>14842</v>
      </c>
      <c r="L6659" s="763">
        <v>12</v>
      </c>
      <c r="M6659" s="893">
        <v>30000</v>
      </c>
      <c r="N6659" s="891" t="s">
        <v>14842</v>
      </c>
      <c r="O6659" s="763">
        <v>6</v>
      </c>
      <c r="P6659" s="723">
        <v>15000</v>
      </c>
      <c r="Q6659" s="669"/>
    </row>
    <row r="6660" spans="1:17" s="770" customFormat="1" ht="36">
      <c r="A6660" s="733" t="s">
        <v>18654</v>
      </c>
      <c r="B6660" s="693" t="s">
        <v>7484</v>
      </c>
      <c r="C6660" s="667" t="s">
        <v>73</v>
      </c>
      <c r="D6660" s="693" t="s">
        <v>14015</v>
      </c>
      <c r="E6660" s="425">
        <v>6500</v>
      </c>
      <c r="F6660" s="672" t="s">
        <v>14843</v>
      </c>
      <c r="G6660" s="671" t="s">
        <v>14844</v>
      </c>
      <c r="H6660" s="671" t="s">
        <v>1688</v>
      </c>
      <c r="I6660" s="671" t="s">
        <v>11885</v>
      </c>
      <c r="J6660" s="890" t="s">
        <v>802</v>
      </c>
      <c r="K6660" s="894" t="s">
        <v>14845</v>
      </c>
      <c r="L6660" s="763">
        <v>12</v>
      </c>
      <c r="M6660" s="893">
        <v>94682.66</v>
      </c>
      <c r="N6660" s="891" t="s">
        <v>389</v>
      </c>
      <c r="O6660" s="763">
        <v>0</v>
      </c>
      <c r="P6660" s="723">
        <v>0</v>
      </c>
      <c r="Q6660" s="669"/>
    </row>
    <row r="6661" spans="1:17" s="770" customFormat="1" ht="36">
      <c r="A6661" s="733" t="s">
        <v>18654</v>
      </c>
      <c r="B6661" s="693" t="s">
        <v>7484</v>
      </c>
      <c r="C6661" s="667" t="s">
        <v>73</v>
      </c>
      <c r="D6661" s="693" t="s">
        <v>14015</v>
      </c>
      <c r="E6661" s="425">
        <v>9000</v>
      </c>
      <c r="F6661" s="672" t="s">
        <v>14843</v>
      </c>
      <c r="G6661" s="671" t="s">
        <v>14844</v>
      </c>
      <c r="H6661" s="671" t="s">
        <v>1688</v>
      </c>
      <c r="I6661" s="671" t="s">
        <v>11885</v>
      </c>
      <c r="J6661" s="890" t="s">
        <v>802</v>
      </c>
      <c r="K6661" s="894" t="s">
        <v>14846</v>
      </c>
      <c r="L6661" s="763">
        <v>0</v>
      </c>
      <c r="M6661" s="893">
        <v>0</v>
      </c>
      <c r="N6661" s="891" t="s">
        <v>14846</v>
      </c>
      <c r="O6661" s="763">
        <v>6</v>
      </c>
      <c r="P6661" s="723">
        <v>54000</v>
      </c>
      <c r="Q6661" s="669"/>
    </row>
    <row r="6662" spans="1:17" s="770" customFormat="1" ht="28.5" customHeight="1">
      <c r="A6662" s="733" t="s">
        <v>18654</v>
      </c>
      <c r="B6662" s="693" t="s">
        <v>7484</v>
      </c>
      <c r="C6662" s="667" t="s">
        <v>73</v>
      </c>
      <c r="D6662" s="693" t="s">
        <v>14847</v>
      </c>
      <c r="E6662" s="425">
        <v>6000</v>
      </c>
      <c r="F6662" s="672" t="s">
        <v>14848</v>
      </c>
      <c r="G6662" s="671" t="s">
        <v>14849</v>
      </c>
      <c r="H6662" s="671" t="s">
        <v>888</v>
      </c>
      <c r="I6662" s="671" t="s">
        <v>11946</v>
      </c>
      <c r="J6662" s="890" t="s">
        <v>11900</v>
      </c>
      <c r="K6662" s="894" t="s">
        <v>9475</v>
      </c>
      <c r="L6662" s="763">
        <v>12</v>
      </c>
      <c r="M6662" s="893">
        <v>60800</v>
      </c>
      <c r="N6662" s="891" t="s">
        <v>9475</v>
      </c>
      <c r="O6662" s="763">
        <v>6</v>
      </c>
      <c r="P6662" s="723">
        <v>36000</v>
      </c>
      <c r="Q6662" s="669"/>
    </row>
    <row r="6663" spans="1:17" s="770" customFormat="1" ht="28.5" customHeight="1">
      <c r="A6663" s="733" t="s">
        <v>18654</v>
      </c>
      <c r="B6663" s="693" t="s">
        <v>7484</v>
      </c>
      <c r="C6663" s="667" t="s">
        <v>73</v>
      </c>
      <c r="D6663" s="693" t="s">
        <v>14850</v>
      </c>
      <c r="E6663" s="425">
        <v>2000</v>
      </c>
      <c r="F6663" s="672" t="s">
        <v>14851</v>
      </c>
      <c r="G6663" s="671" t="s">
        <v>14852</v>
      </c>
      <c r="H6663" s="671" t="s">
        <v>1119</v>
      </c>
      <c r="I6663" s="671" t="s">
        <v>11946</v>
      </c>
      <c r="J6663" s="890" t="s">
        <v>11900</v>
      </c>
      <c r="K6663" s="894" t="s">
        <v>14853</v>
      </c>
      <c r="L6663" s="763">
        <v>5</v>
      </c>
      <c r="M6663" s="893">
        <v>20000</v>
      </c>
      <c r="N6663" s="891" t="s">
        <v>14853</v>
      </c>
      <c r="O6663" s="763">
        <v>6</v>
      </c>
      <c r="P6663" s="723">
        <v>33000</v>
      </c>
      <c r="Q6663" s="669"/>
    </row>
    <row r="6664" spans="1:17" s="770" customFormat="1" ht="28.5" customHeight="1">
      <c r="A6664" s="733" t="s">
        <v>18654</v>
      </c>
      <c r="B6664" s="693" t="s">
        <v>7484</v>
      </c>
      <c r="C6664" s="667" t="s">
        <v>73</v>
      </c>
      <c r="D6664" s="693" t="s">
        <v>13047</v>
      </c>
      <c r="E6664" s="425">
        <v>3000</v>
      </c>
      <c r="F6664" s="672" t="s">
        <v>14854</v>
      </c>
      <c r="G6664" s="671" t="s">
        <v>14855</v>
      </c>
      <c r="H6664" s="671" t="s">
        <v>1688</v>
      </c>
      <c r="I6664" s="671" t="s">
        <v>771</v>
      </c>
      <c r="J6664" s="890" t="s">
        <v>6567</v>
      </c>
      <c r="K6664" s="894" t="s">
        <v>14856</v>
      </c>
      <c r="L6664" s="763">
        <v>2</v>
      </c>
      <c r="M6664" s="893">
        <v>23475</v>
      </c>
      <c r="N6664" s="891" t="s">
        <v>389</v>
      </c>
      <c r="O6664" s="763">
        <v>0</v>
      </c>
      <c r="P6664" s="723">
        <v>0</v>
      </c>
      <c r="Q6664" s="669"/>
    </row>
    <row r="6665" spans="1:17" s="770" customFormat="1" ht="28.5" customHeight="1">
      <c r="A6665" s="733" t="s">
        <v>18654</v>
      </c>
      <c r="B6665" s="693" t="s">
        <v>7484</v>
      </c>
      <c r="C6665" s="667" t="s">
        <v>73</v>
      </c>
      <c r="D6665" s="693" t="s">
        <v>14258</v>
      </c>
      <c r="E6665" s="425">
        <v>3000</v>
      </c>
      <c r="F6665" s="672" t="s">
        <v>14857</v>
      </c>
      <c r="G6665" s="671" t="s">
        <v>14858</v>
      </c>
      <c r="H6665" s="671" t="s">
        <v>908</v>
      </c>
      <c r="I6665" s="671" t="s">
        <v>11946</v>
      </c>
      <c r="J6665" s="890" t="s">
        <v>11900</v>
      </c>
      <c r="K6665" s="894" t="s">
        <v>14859</v>
      </c>
      <c r="L6665" s="763">
        <v>3</v>
      </c>
      <c r="M6665" s="893">
        <v>24058</v>
      </c>
      <c r="N6665" s="891" t="s">
        <v>389</v>
      </c>
      <c r="O6665" s="763">
        <v>0</v>
      </c>
      <c r="P6665" s="723">
        <v>0</v>
      </c>
      <c r="Q6665" s="669"/>
    </row>
    <row r="6666" spans="1:17" s="770" customFormat="1" ht="28.5" customHeight="1">
      <c r="A6666" s="733" t="s">
        <v>18654</v>
      </c>
      <c r="B6666" s="693" t="s">
        <v>7484</v>
      </c>
      <c r="C6666" s="667" t="s">
        <v>73</v>
      </c>
      <c r="D6666" s="693" t="s">
        <v>12426</v>
      </c>
      <c r="E6666" s="425">
        <v>6500</v>
      </c>
      <c r="F6666" s="672" t="s">
        <v>14860</v>
      </c>
      <c r="G6666" s="671" t="s">
        <v>14861</v>
      </c>
      <c r="H6666" s="671" t="s">
        <v>1688</v>
      </c>
      <c r="I6666" s="671" t="s">
        <v>771</v>
      </c>
      <c r="J6666" s="890" t="s">
        <v>6567</v>
      </c>
      <c r="K6666" s="894" t="s">
        <v>14862</v>
      </c>
      <c r="L6666" s="763">
        <v>2</v>
      </c>
      <c r="M6666" s="893">
        <v>45500</v>
      </c>
      <c r="N6666" s="891" t="s">
        <v>389</v>
      </c>
      <c r="O6666" s="763">
        <v>0</v>
      </c>
      <c r="P6666" s="723">
        <v>0</v>
      </c>
      <c r="Q6666" s="669"/>
    </row>
    <row r="6667" spans="1:17" s="770" customFormat="1" ht="28.5" customHeight="1">
      <c r="A6667" s="733" t="s">
        <v>18654</v>
      </c>
      <c r="B6667" s="693" t="s">
        <v>7484</v>
      </c>
      <c r="C6667" s="667" t="s">
        <v>73</v>
      </c>
      <c r="D6667" s="693" t="s">
        <v>11958</v>
      </c>
      <c r="E6667" s="425">
        <v>5500</v>
      </c>
      <c r="F6667" s="672" t="s">
        <v>14863</v>
      </c>
      <c r="G6667" s="671" t="s">
        <v>14864</v>
      </c>
      <c r="H6667" s="671" t="s">
        <v>1688</v>
      </c>
      <c r="I6667" s="671" t="s">
        <v>771</v>
      </c>
      <c r="J6667" s="890" t="s">
        <v>6567</v>
      </c>
      <c r="K6667" s="894" t="s">
        <v>14865</v>
      </c>
      <c r="L6667" s="763">
        <v>12</v>
      </c>
      <c r="M6667" s="893">
        <v>66000</v>
      </c>
      <c r="N6667" s="891" t="s">
        <v>389</v>
      </c>
      <c r="O6667" s="763">
        <v>0</v>
      </c>
      <c r="P6667" s="723">
        <v>0</v>
      </c>
      <c r="Q6667" s="669"/>
    </row>
    <row r="6668" spans="1:17" s="770" customFormat="1" ht="28.5" customHeight="1">
      <c r="A6668" s="733" t="s">
        <v>18654</v>
      </c>
      <c r="B6668" s="693" t="s">
        <v>7484</v>
      </c>
      <c r="C6668" s="667" t="s">
        <v>73</v>
      </c>
      <c r="D6668" s="693" t="s">
        <v>14866</v>
      </c>
      <c r="E6668" s="425">
        <v>7000</v>
      </c>
      <c r="F6668" s="672" t="s">
        <v>14867</v>
      </c>
      <c r="G6668" s="671" t="s">
        <v>14868</v>
      </c>
      <c r="H6668" s="671" t="s">
        <v>1688</v>
      </c>
      <c r="I6668" s="671" t="s">
        <v>771</v>
      </c>
      <c r="J6668" s="890" t="s">
        <v>6567</v>
      </c>
      <c r="K6668" s="894" t="s">
        <v>14869</v>
      </c>
      <c r="L6668" s="763">
        <v>12</v>
      </c>
      <c r="M6668" s="893">
        <v>79433.33</v>
      </c>
      <c r="N6668" s="891" t="s">
        <v>14869</v>
      </c>
      <c r="O6668" s="763">
        <v>3</v>
      </c>
      <c r="P6668" s="723">
        <v>19873</v>
      </c>
      <c r="Q6668" s="669"/>
    </row>
    <row r="6669" spans="1:17" s="770" customFormat="1" ht="28.5" customHeight="1">
      <c r="A6669" s="733" t="s">
        <v>18654</v>
      </c>
      <c r="B6669" s="693" t="s">
        <v>7484</v>
      </c>
      <c r="C6669" s="667" t="s">
        <v>73</v>
      </c>
      <c r="D6669" s="693" t="s">
        <v>12800</v>
      </c>
      <c r="E6669" s="425">
        <v>1800</v>
      </c>
      <c r="F6669" s="672" t="s">
        <v>14870</v>
      </c>
      <c r="G6669" s="671" t="s">
        <v>14871</v>
      </c>
      <c r="H6669" s="671" t="s">
        <v>1678</v>
      </c>
      <c r="I6669" s="671" t="s">
        <v>771</v>
      </c>
      <c r="J6669" s="890" t="s">
        <v>6567</v>
      </c>
      <c r="K6669" s="894" t="s">
        <v>14872</v>
      </c>
      <c r="L6669" s="763">
        <v>12</v>
      </c>
      <c r="M6669" s="893">
        <v>21600</v>
      </c>
      <c r="N6669" s="891" t="s">
        <v>14872</v>
      </c>
      <c r="O6669" s="763">
        <v>6</v>
      </c>
      <c r="P6669" s="723">
        <v>10800</v>
      </c>
      <c r="Q6669" s="669"/>
    </row>
    <row r="6670" spans="1:17" s="770" customFormat="1" ht="30" customHeight="1">
      <c r="A6670" s="733" t="s">
        <v>18654</v>
      </c>
      <c r="B6670" s="693" t="s">
        <v>7484</v>
      </c>
      <c r="C6670" s="667" t="s">
        <v>73</v>
      </c>
      <c r="D6670" s="670" t="s">
        <v>11978</v>
      </c>
      <c r="E6670" s="425">
        <v>3000</v>
      </c>
      <c r="F6670" s="668" t="s">
        <v>14873</v>
      </c>
      <c r="G6670" s="671" t="s">
        <v>14874</v>
      </c>
      <c r="H6670" s="670" t="s">
        <v>1688</v>
      </c>
      <c r="I6670" s="670" t="s">
        <v>771</v>
      </c>
      <c r="J6670" s="890" t="s">
        <v>6567</v>
      </c>
      <c r="K6670" s="894" t="s">
        <v>14875</v>
      </c>
      <c r="L6670" s="763">
        <v>5</v>
      </c>
      <c r="M6670" s="893">
        <v>16400</v>
      </c>
      <c r="N6670" s="891" t="s">
        <v>389</v>
      </c>
      <c r="O6670" s="763">
        <v>0</v>
      </c>
      <c r="P6670" s="723">
        <v>0</v>
      </c>
      <c r="Q6670" s="669"/>
    </row>
    <row r="6671" spans="1:17" s="770" customFormat="1" ht="30" customHeight="1">
      <c r="A6671" s="733" t="s">
        <v>18654</v>
      </c>
      <c r="B6671" s="693" t="s">
        <v>7484</v>
      </c>
      <c r="C6671" s="667" t="s">
        <v>73</v>
      </c>
      <c r="D6671" s="693" t="s">
        <v>12118</v>
      </c>
      <c r="E6671" s="425">
        <v>4000</v>
      </c>
      <c r="F6671" s="672" t="s">
        <v>14876</v>
      </c>
      <c r="G6671" s="671" t="s">
        <v>14877</v>
      </c>
      <c r="H6671" s="671" t="s">
        <v>1688</v>
      </c>
      <c r="I6671" s="671" t="s">
        <v>11885</v>
      </c>
      <c r="J6671" s="890" t="s">
        <v>802</v>
      </c>
      <c r="K6671" s="894" t="s">
        <v>14878</v>
      </c>
      <c r="L6671" s="763">
        <v>12</v>
      </c>
      <c r="M6671" s="893">
        <v>31866.67</v>
      </c>
      <c r="N6671" s="891" t="s">
        <v>389</v>
      </c>
      <c r="O6671" s="763">
        <v>0</v>
      </c>
      <c r="P6671" s="723">
        <v>0</v>
      </c>
      <c r="Q6671" s="669"/>
    </row>
    <row r="6672" spans="1:17" s="770" customFormat="1" ht="30" customHeight="1">
      <c r="A6672" s="733" t="s">
        <v>18654</v>
      </c>
      <c r="B6672" s="693" t="s">
        <v>7484</v>
      </c>
      <c r="C6672" s="667" t="s">
        <v>73</v>
      </c>
      <c r="D6672" s="693" t="s">
        <v>14879</v>
      </c>
      <c r="E6672" s="425">
        <v>4000</v>
      </c>
      <c r="F6672" s="672" t="s">
        <v>14880</v>
      </c>
      <c r="G6672" s="671" t="s">
        <v>14881</v>
      </c>
      <c r="H6672" s="671" t="s">
        <v>1688</v>
      </c>
      <c r="I6672" s="671" t="s">
        <v>771</v>
      </c>
      <c r="J6672" s="890" t="s">
        <v>6567</v>
      </c>
      <c r="K6672" s="894" t="s">
        <v>14882</v>
      </c>
      <c r="L6672" s="763">
        <v>4</v>
      </c>
      <c r="M6672" s="893">
        <v>28566.33</v>
      </c>
      <c r="N6672" s="891" t="s">
        <v>389</v>
      </c>
      <c r="O6672" s="763">
        <v>0</v>
      </c>
      <c r="P6672" s="723">
        <v>0</v>
      </c>
      <c r="Q6672" s="669"/>
    </row>
    <row r="6673" spans="1:17" s="770" customFormat="1" ht="45.75" customHeight="1">
      <c r="A6673" s="733" t="s">
        <v>18654</v>
      </c>
      <c r="B6673" s="693" t="s">
        <v>7484</v>
      </c>
      <c r="C6673" s="667" t="s">
        <v>73</v>
      </c>
      <c r="D6673" s="693" t="s">
        <v>12524</v>
      </c>
      <c r="E6673" s="425">
        <v>8000</v>
      </c>
      <c r="F6673" s="672" t="s">
        <v>14883</v>
      </c>
      <c r="G6673" s="671" t="s">
        <v>14884</v>
      </c>
      <c r="H6673" s="671" t="s">
        <v>1688</v>
      </c>
      <c r="I6673" s="671" t="s">
        <v>11885</v>
      </c>
      <c r="J6673" s="890" t="s">
        <v>802</v>
      </c>
      <c r="K6673" s="894" t="s">
        <v>389</v>
      </c>
      <c r="L6673" s="763">
        <v>12</v>
      </c>
      <c r="M6673" s="893">
        <v>60800</v>
      </c>
      <c r="N6673" s="891" t="s">
        <v>14885</v>
      </c>
      <c r="O6673" s="763">
        <v>2</v>
      </c>
      <c r="P6673" s="723">
        <v>22133.33</v>
      </c>
      <c r="Q6673" s="669"/>
    </row>
    <row r="6674" spans="1:17" s="770" customFormat="1" ht="42.75" customHeight="1">
      <c r="A6674" s="733" t="s">
        <v>18654</v>
      </c>
      <c r="B6674" s="693" t="s">
        <v>7484</v>
      </c>
      <c r="C6674" s="667" t="s">
        <v>73</v>
      </c>
      <c r="D6674" s="693" t="s">
        <v>12524</v>
      </c>
      <c r="E6674" s="425">
        <v>9000</v>
      </c>
      <c r="F6674" s="672" t="s">
        <v>14883</v>
      </c>
      <c r="G6674" s="671" t="s">
        <v>14884</v>
      </c>
      <c r="H6674" s="671" t="s">
        <v>1688</v>
      </c>
      <c r="I6674" s="671" t="s">
        <v>11885</v>
      </c>
      <c r="J6674" s="890" t="s">
        <v>802</v>
      </c>
      <c r="K6674" s="894" t="s">
        <v>389</v>
      </c>
      <c r="L6674" s="763">
        <v>0</v>
      </c>
      <c r="M6674" s="896" t="s">
        <v>389</v>
      </c>
      <c r="N6674" s="891" t="s">
        <v>14885</v>
      </c>
      <c r="O6674" s="763">
        <v>4</v>
      </c>
      <c r="P6674" s="723">
        <v>39600</v>
      </c>
      <c r="Q6674" s="669"/>
    </row>
    <row r="6675" spans="1:17" s="770" customFormat="1" ht="31.5" customHeight="1">
      <c r="A6675" s="733" t="s">
        <v>18654</v>
      </c>
      <c r="B6675" s="693" t="s">
        <v>7484</v>
      </c>
      <c r="C6675" s="667" t="s">
        <v>73</v>
      </c>
      <c r="D6675" s="670" t="s">
        <v>13345</v>
      </c>
      <c r="E6675" s="425">
        <v>5500</v>
      </c>
      <c r="F6675" s="668" t="s">
        <v>14886</v>
      </c>
      <c r="G6675" s="670" t="s">
        <v>14887</v>
      </c>
      <c r="H6675" s="758" t="s">
        <v>1688</v>
      </c>
      <c r="I6675" s="671" t="s">
        <v>771</v>
      </c>
      <c r="J6675" s="890" t="s">
        <v>6567</v>
      </c>
      <c r="K6675" s="894" t="s">
        <v>389</v>
      </c>
      <c r="L6675" s="763">
        <v>0</v>
      </c>
      <c r="M6675" s="896" t="s">
        <v>389</v>
      </c>
      <c r="N6675" s="891" t="s">
        <v>14888</v>
      </c>
      <c r="O6675" s="763">
        <v>4</v>
      </c>
      <c r="P6675" s="723">
        <v>21633.33</v>
      </c>
      <c r="Q6675" s="669"/>
    </row>
    <row r="6676" spans="1:17" s="770" customFormat="1" ht="31.5" customHeight="1">
      <c r="A6676" s="733" t="s">
        <v>18654</v>
      </c>
      <c r="B6676" s="693" t="s">
        <v>7484</v>
      </c>
      <c r="C6676" s="667" t="s">
        <v>73</v>
      </c>
      <c r="D6676" s="693" t="s">
        <v>14889</v>
      </c>
      <c r="E6676" s="425">
        <v>3000</v>
      </c>
      <c r="F6676" s="672" t="s">
        <v>14890</v>
      </c>
      <c r="G6676" s="671" t="s">
        <v>14891</v>
      </c>
      <c r="H6676" s="671" t="s">
        <v>4261</v>
      </c>
      <c r="I6676" s="671" t="s">
        <v>11885</v>
      </c>
      <c r="J6676" s="890" t="s">
        <v>802</v>
      </c>
      <c r="K6676" s="894" t="s">
        <v>14892</v>
      </c>
      <c r="L6676" s="763">
        <v>12</v>
      </c>
      <c r="M6676" s="893">
        <v>35900</v>
      </c>
      <c r="N6676" s="891" t="s">
        <v>14892</v>
      </c>
      <c r="O6676" s="763">
        <v>6</v>
      </c>
      <c r="P6676" s="723">
        <v>18000</v>
      </c>
      <c r="Q6676" s="669"/>
    </row>
    <row r="6677" spans="1:17" s="770" customFormat="1" ht="31.5" customHeight="1">
      <c r="A6677" s="733" t="s">
        <v>18654</v>
      </c>
      <c r="B6677" s="693" t="s">
        <v>7484</v>
      </c>
      <c r="C6677" s="667" t="s">
        <v>73</v>
      </c>
      <c r="D6677" s="693" t="s">
        <v>14893</v>
      </c>
      <c r="E6677" s="425">
        <v>5000</v>
      </c>
      <c r="F6677" s="672" t="s">
        <v>14894</v>
      </c>
      <c r="G6677" s="671" t="s">
        <v>14895</v>
      </c>
      <c r="H6677" s="671" t="s">
        <v>1119</v>
      </c>
      <c r="I6677" s="671" t="s">
        <v>11946</v>
      </c>
      <c r="J6677" s="890" t="s">
        <v>11900</v>
      </c>
      <c r="K6677" s="894" t="s">
        <v>14896</v>
      </c>
      <c r="L6677" s="763">
        <v>12</v>
      </c>
      <c r="M6677" s="893">
        <v>60000</v>
      </c>
      <c r="N6677" s="891" t="s">
        <v>14896</v>
      </c>
      <c r="O6677" s="763">
        <v>3</v>
      </c>
      <c r="P6677" s="723">
        <v>19666.669999999998</v>
      </c>
      <c r="Q6677" s="669"/>
    </row>
    <row r="6678" spans="1:17" s="770" customFormat="1" ht="31.5" customHeight="1">
      <c r="A6678" s="733" t="s">
        <v>18654</v>
      </c>
      <c r="B6678" s="693" t="s">
        <v>7484</v>
      </c>
      <c r="C6678" s="667" t="s">
        <v>73</v>
      </c>
      <c r="D6678" s="693" t="s">
        <v>14897</v>
      </c>
      <c r="E6678" s="425">
        <v>6000</v>
      </c>
      <c r="F6678" s="672" t="s">
        <v>14898</v>
      </c>
      <c r="G6678" s="671" t="s">
        <v>14899</v>
      </c>
      <c r="H6678" s="671" t="s">
        <v>1688</v>
      </c>
      <c r="I6678" s="671" t="s">
        <v>11885</v>
      </c>
      <c r="J6678" s="890" t="s">
        <v>802</v>
      </c>
      <c r="K6678" s="894" t="s">
        <v>14900</v>
      </c>
      <c r="L6678" s="763">
        <v>12</v>
      </c>
      <c r="M6678" s="893">
        <v>72200</v>
      </c>
      <c r="N6678" s="891" t="s">
        <v>14900</v>
      </c>
      <c r="O6678" s="763">
        <v>6</v>
      </c>
      <c r="P6678" s="723">
        <v>36000</v>
      </c>
      <c r="Q6678" s="669"/>
    </row>
    <row r="6679" spans="1:17" s="770" customFormat="1" ht="31.5" customHeight="1">
      <c r="A6679" s="733" t="s">
        <v>18654</v>
      </c>
      <c r="B6679" s="693" t="s">
        <v>7484</v>
      </c>
      <c r="C6679" s="667" t="s">
        <v>73</v>
      </c>
      <c r="D6679" s="693" t="s">
        <v>14901</v>
      </c>
      <c r="E6679" s="425">
        <v>7500</v>
      </c>
      <c r="F6679" s="672" t="s">
        <v>14902</v>
      </c>
      <c r="G6679" s="671" t="s">
        <v>14903</v>
      </c>
      <c r="H6679" s="671" t="s">
        <v>1688</v>
      </c>
      <c r="I6679" s="671" t="s">
        <v>11885</v>
      </c>
      <c r="J6679" s="890" t="s">
        <v>802</v>
      </c>
      <c r="K6679" s="894" t="s">
        <v>14904</v>
      </c>
      <c r="L6679" s="763">
        <v>12</v>
      </c>
      <c r="M6679" s="893">
        <v>90000</v>
      </c>
      <c r="N6679" s="891" t="s">
        <v>14904</v>
      </c>
      <c r="O6679" s="763">
        <v>6</v>
      </c>
      <c r="P6679" s="723">
        <v>45000</v>
      </c>
      <c r="Q6679" s="669"/>
    </row>
    <row r="6680" spans="1:17" s="770" customFormat="1" ht="31.5" customHeight="1">
      <c r="A6680" s="733" t="s">
        <v>18654</v>
      </c>
      <c r="B6680" s="693" t="s">
        <v>7484</v>
      </c>
      <c r="C6680" s="667" t="s">
        <v>73</v>
      </c>
      <c r="D6680" s="693" t="s">
        <v>12566</v>
      </c>
      <c r="E6680" s="425">
        <v>2000</v>
      </c>
      <c r="F6680" s="672" t="s">
        <v>14905</v>
      </c>
      <c r="G6680" s="671" t="s">
        <v>14906</v>
      </c>
      <c r="H6680" s="671" t="s">
        <v>1013</v>
      </c>
      <c r="I6680" s="671" t="s">
        <v>11885</v>
      </c>
      <c r="J6680" s="890" t="s">
        <v>802</v>
      </c>
      <c r="K6680" s="894" t="s">
        <v>14907</v>
      </c>
      <c r="L6680" s="763">
        <v>12</v>
      </c>
      <c r="M6680" s="893">
        <v>24000</v>
      </c>
      <c r="N6680" s="891" t="s">
        <v>14907</v>
      </c>
      <c r="O6680" s="763">
        <v>6</v>
      </c>
      <c r="P6680" s="723">
        <v>12000</v>
      </c>
      <c r="Q6680" s="669"/>
    </row>
    <row r="6681" spans="1:17" s="770" customFormat="1" ht="31.5" customHeight="1">
      <c r="A6681" s="733" t="s">
        <v>18654</v>
      </c>
      <c r="B6681" s="693" t="s">
        <v>7484</v>
      </c>
      <c r="C6681" s="667" t="s">
        <v>73</v>
      </c>
      <c r="D6681" s="693" t="s">
        <v>11954</v>
      </c>
      <c r="E6681" s="425">
        <v>2500</v>
      </c>
      <c r="F6681" s="672" t="s">
        <v>14908</v>
      </c>
      <c r="G6681" s="671" t="s">
        <v>14909</v>
      </c>
      <c r="H6681" s="671" t="s">
        <v>1688</v>
      </c>
      <c r="I6681" s="671" t="s">
        <v>11885</v>
      </c>
      <c r="J6681" s="890" t="s">
        <v>802</v>
      </c>
      <c r="K6681" s="894" t="s">
        <v>14910</v>
      </c>
      <c r="L6681" s="763">
        <v>5</v>
      </c>
      <c r="M6681" s="893">
        <v>14805.83</v>
      </c>
      <c r="N6681" s="891" t="s">
        <v>389</v>
      </c>
      <c r="O6681" s="763">
        <v>0</v>
      </c>
      <c r="P6681" s="723">
        <v>0</v>
      </c>
      <c r="Q6681" s="669"/>
    </row>
    <row r="6682" spans="1:17" s="770" customFormat="1" ht="31.5" customHeight="1">
      <c r="A6682" s="733" t="s">
        <v>18654</v>
      </c>
      <c r="B6682" s="693" t="s">
        <v>7484</v>
      </c>
      <c r="C6682" s="667" t="s">
        <v>73</v>
      </c>
      <c r="D6682" s="693" t="s">
        <v>12229</v>
      </c>
      <c r="E6682" s="425">
        <v>4000</v>
      </c>
      <c r="F6682" s="672" t="s">
        <v>14911</v>
      </c>
      <c r="G6682" s="671" t="s">
        <v>14912</v>
      </c>
      <c r="H6682" s="671" t="s">
        <v>11921</v>
      </c>
      <c r="I6682" s="671" t="s">
        <v>771</v>
      </c>
      <c r="J6682" s="890" t="s">
        <v>6567</v>
      </c>
      <c r="K6682" s="894" t="s">
        <v>14913</v>
      </c>
      <c r="L6682" s="763">
        <v>12</v>
      </c>
      <c r="M6682" s="893">
        <v>48000</v>
      </c>
      <c r="N6682" s="891" t="s">
        <v>14913</v>
      </c>
      <c r="O6682" s="763">
        <v>6</v>
      </c>
      <c r="P6682" s="723">
        <v>24000</v>
      </c>
      <c r="Q6682" s="669"/>
    </row>
    <row r="6683" spans="1:17" s="770" customFormat="1" ht="31.5" customHeight="1">
      <c r="A6683" s="733" t="s">
        <v>18654</v>
      </c>
      <c r="B6683" s="693" t="s">
        <v>7484</v>
      </c>
      <c r="C6683" s="667" t="s">
        <v>73</v>
      </c>
      <c r="D6683" s="693" t="s">
        <v>14228</v>
      </c>
      <c r="E6683" s="425">
        <v>3000</v>
      </c>
      <c r="F6683" s="672" t="s">
        <v>14914</v>
      </c>
      <c r="G6683" s="671" t="s">
        <v>14915</v>
      </c>
      <c r="H6683" s="671" t="s">
        <v>1688</v>
      </c>
      <c r="I6683" s="671" t="s">
        <v>11885</v>
      </c>
      <c r="J6683" s="890" t="s">
        <v>802</v>
      </c>
      <c r="K6683" s="894" t="s">
        <v>14916</v>
      </c>
      <c r="L6683" s="763">
        <v>12</v>
      </c>
      <c r="M6683" s="893">
        <v>36000</v>
      </c>
      <c r="N6683" s="891" t="s">
        <v>14916</v>
      </c>
      <c r="O6683" s="763">
        <v>6</v>
      </c>
      <c r="P6683" s="723">
        <v>13740.73</v>
      </c>
      <c r="Q6683" s="669"/>
    </row>
    <row r="6684" spans="1:17" s="770" customFormat="1" ht="28.5" customHeight="1">
      <c r="A6684" s="733" t="s">
        <v>18654</v>
      </c>
      <c r="B6684" s="693" t="s">
        <v>7484</v>
      </c>
      <c r="C6684" s="667" t="s">
        <v>73</v>
      </c>
      <c r="D6684" s="693" t="s">
        <v>12085</v>
      </c>
      <c r="E6684" s="425">
        <v>5500</v>
      </c>
      <c r="F6684" s="672" t="s">
        <v>14917</v>
      </c>
      <c r="G6684" s="671" t="s">
        <v>14918</v>
      </c>
      <c r="H6684" s="671" t="s">
        <v>1688</v>
      </c>
      <c r="I6684" s="671" t="s">
        <v>11885</v>
      </c>
      <c r="J6684" s="890" t="s">
        <v>802</v>
      </c>
      <c r="K6684" s="894" t="s">
        <v>14919</v>
      </c>
      <c r="L6684" s="763">
        <v>3</v>
      </c>
      <c r="M6684" s="893">
        <v>50402</v>
      </c>
      <c r="N6684" s="891" t="s">
        <v>389</v>
      </c>
      <c r="O6684" s="763">
        <v>0</v>
      </c>
      <c r="P6684" s="723">
        <v>0</v>
      </c>
      <c r="Q6684" s="669"/>
    </row>
    <row r="6685" spans="1:17" s="770" customFormat="1" ht="28.5" customHeight="1">
      <c r="A6685" s="733" t="s">
        <v>18654</v>
      </c>
      <c r="B6685" s="693" t="s">
        <v>7484</v>
      </c>
      <c r="C6685" s="667" t="s">
        <v>73</v>
      </c>
      <c r="D6685" s="670" t="s">
        <v>11978</v>
      </c>
      <c r="E6685" s="425">
        <v>7500</v>
      </c>
      <c r="F6685" s="668" t="s">
        <v>14920</v>
      </c>
      <c r="G6685" s="671" t="s">
        <v>14921</v>
      </c>
      <c r="H6685" s="670" t="s">
        <v>1688</v>
      </c>
      <c r="I6685" s="735" t="s">
        <v>17793</v>
      </c>
      <c r="J6685" s="890" t="s">
        <v>6567</v>
      </c>
      <c r="K6685" s="894" t="s">
        <v>14922</v>
      </c>
      <c r="L6685" s="763">
        <v>2</v>
      </c>
      <c r="M6685" s="893">
        <v>18750</v>
      </c>
      <c r="N6685" s="891" t="s">
        <v>389</v>
      </c>
      <c r="O6685" s="763">
        <v>0</v>
      </c>
      <c r="P6685" s="723">
        <v>0</v>
      </c>
      <c r="Q6685" s="669"/>
    </row>
    <row r="6686" spans="1:17" s="770" customFormat="1" ht="28.5" customHeight="1">
      <c r="A6686" s="733" t="s">
        <v>18654</v>
      </c>
      <c r="B6686" s="693" t="s">
        <v>7484</v>
      </c>
      <c r="C6686" s="667" t="s">
        <v>73</v>
      </c>
      <c r="D6686" s="693" t="s">
        <v>14923</v>
      </c>
      <c r="E6686" s="425">
        <v>3000</v>
      </c>
      <c r="F6686" s="672" t="s">
        <v>14924</v>
      </c>
      <c r="G6686" s="671" t="s">
        <v>14925</v>
      </c>
      <c r="H6686" s="671" t="s">
        <v>1013</v>
      </c>
      <c r="I6686" s="671" t="s">
        <v>11885</v>
      </c>
      <c r="J6686" s="890" t="s">
        <v>802</v>
      </c>
      <c r="K6686" s="894" t="s">
        <v>14926</v>
      </c>
      <c r="L6686" s="763">
        <v>12</v>
      </c>
      <c r="M6686" s="893">
        <v>36000</v>
      </c>
      <c r="N6686" s="891" t="s">
        <v>14926</v>
      </c>
      <c r="O6686" s="763">
        <v>6</v>
      </c>
      <c r="P6686" s="723">
        <v>18000</v>
      </c>
      <c r="Q6686" s="669"/>
    </row>
    <row r="6687" spans="1:17" s="770" customFormat="1" ht="28.5" customHeight="1">
      <c r="A6687" s="733" t="s">
        <v>18654</v>
      </c>
      <c r="B6687" s="693" t="s">
        <v>7484</v>
      </c>
      <c r="C6687" s="667" t="s">
        <v>73</v>
      </c>
      <c r="D6687" s="693" t="s">
        <v>11970</v>
      </c>
      <c r="E6687" s="425">
        <v>2000</v>
      </c>
      <c r="F6687" s="672" t="s">
        <v>14927</v>
      </c>
      <c r="G6687" s="671" t="s">
        <v>14928</v>
      </c>
      <c r="H6687" s="671" t="s">
        <v>1688</v>
      </c>
      <c r="I6687" s="671" t="s">
        <v>11885</v>
      </c>
      <c r="J6687" s="890" t="s">
        <v>802</v>
      </c>
      <c r="K6687" s="894" t="s">
        <v>9281</v>
      </c>
      <c r="L6687" s="763">
        <v>12</v>
      </c>
      <c r="M6687" s="893">
        <v>16133.33</v>
      </c>
      <c r="N6687" s="891" t="s">
        <v>9281</v>
      </c>
      <c r="O6687" s="763">
        <v>6</v>
      </c>
      <c r="P6687" s="723">
        <v>12000</v>
      </c>
      <c r="Q6687" s="669"/>
    </row>
    <row r="6688" spans="1:17" s="770" customFormat="1" ht="74.25" customHeight="1">
      <c r="A6688" s="733" t="s">
        <v>18654</v>
      </c>
      <c r="B6688" s="693" t="s">
        <v>7484</v>
      </c>
      <c r="C6688" s="667" t="s">
        <v>73</v>
      </c>
      <c r="D6688" s="670" t="s">
        <v>9335</v>
      </c>
      <c r="E6688" s="425">
        <v>1500</v>
      </c>
      <c r="F6688" s="668" t="s">
        <v>14929</v>
      </c>
      <c r="G6688" s="671" t="s">
        <v>14930</v>
      </c>
      <c r="H6688" s="671" t="s">
        <v>864</v>
      </c>
      <c r="I6688" s="671" t="s">
        <v>11890</v>
      </c>
      <c r="J6688" s="890" t="s">
        <v>4118</v>
      </c>
      <c r="K6688" s="894" t="s">
        <v>14931</v>
      </c>
      <c r="L6688" s="763">
        <v>2</v>
      </c>
      <c r="M6688" s="893">
        <v>3770.02</v>
      </c>
      <c r="N6688" s="891" t="s">
        <v>389</v>
      </c>
      <c r="O6688" s="763">
        <v>0</v>
      </c>
      <c r="P6688" s="723">
        <v>0</v>
      </c>
      <c r="Q6688" s="669"/>
    </row>
    <row r="6689" spans="1:17" s="770" customFormat="1" ht="27.75" customHeight="1">
      <c r="A6689" s="733" t="s">
        <v>18654</v>
      </c>
      <c r="B6689" s="693" t="s">
        <v>7484</v>
      </c>
      <c r="C6689" s="667" t="s">
        <v>73</v>
      </c>
      <c r="D6689" s="670" t="s">
        <v>11978</v>
      </c>
      <c r="E6689" s="425">
        <v>3000</v>
      </c>
      <c r="F6689" s="668" t="s">
        <v>14932</v>
      </c>
      <c r="G6689" s="671" t="s">
        <v>14933</v>
      </c>
      <c r="H6689" s="670" t="s">
        <v>1688</v>
      </c>
      <c r="I6689" s="670" t="s">
        <v>7524</v>
      </c>
      <c r="J6689" s="890" t="s">
        <v>802</v>
      </c>
      <c r="K6689" s="894" t="s">
        <v>14934</v>
      </c>
      <c r="L6689" s="763">
        <v>2</v>
      </c>
      <c r="M6689" s="893">
        <v>10775</v>
      </c>
      <c r="N6689" s="891" t="s">
        <v>389</v>
      </c>
      <c r="O6689" s="763">
        <v>0</v>
      </c>
      <c r="P6689" s="723">
        <v>0</v>
      </c>
      <c r="Q6689" s="669"/>
    </row>
    <row r="6690" spans="1:17" s="770" customFormat="1" ht="27.75" customHeight="1">
      <c r="A6690" s="733" t="s">
        <v>18654</v>
      </c>
      <c r="B6690" s="693" t="s">
        <v>7484</v>
      </c>
      <c r="C6690" s="667" t="s">
        <v>73</v>
      </c>
      <c r="D6690" s="693" t="s">
        <v>14935</v>
      </c>
      <c r="E6690" s="425">
        <v>11000</v>
      </c>
      <c r="F6690" s="672" t="s">
        <v>14936</v>
      </c>
      <c r="G6690" s="671" t="s">
        <v>14937</v>
      </c>
      <c r="H6690" s="671" t="s">
        <v>1688</v>
      </c>
      <c r="I6690" s="671" t="s">
        <v>771</v>
      </c>
      <c r="J6690" s="890" t="s">
        <v>6567</v>
      </c>
      <c r="K6690" s="894" t="s">
        <v>14938</v>
      </c>
      <c r="L6690" s="763">
        <v>12</v>
      </c>
      <c r="M6690" s="893">
        <v>132000</v>
      </c>
      <c r="N6690" s="891" t="s">
        <v>14938</v>
      </c>
      <c r="O6690" s="763">
        <v>6</v>
      </c>
      <c r="P6690" s="723">
        <v>66000</v>
      </c>
      <c r="Q6690" s="669"/>
    </row>
    <row r="6691" spans="1:17" s="770" customFormat="1" ht="27.75" customHeight="1">
      <c r="A6691" s="733" t="s">
        <v>18654</v>
      </c>
      <c r="B6691" s="693" t="s">
        <v>7484</v>
      </c>
      <c r="C6691" s="667" t="s">
        <v>73</v>
      </c>
      <c r="D6691" s="693" t="s">
        <v>12125</v>
      </c>
      <c r="E6691" s="425">
        <v>6000</v>
      </c>
      <c r="F6691" s="672" t="s">
        <v>14939</v>
      </c>
      <c r="G6691" s="671" t="s">
        <v>14940</v>
      </c>
      <c r="H6691" s="671" t="s">
        <v>1688</v>
      </c>
      <c r="I6691" s="671" t="s">
        <v>11885</v>
      </c>
      <c r="J6691" s="890" t="s">
        <v>802</v>
      </c>
      <c r="K6691" s="894" t="s">
        <v>14941</v>
      </c>
      <c r="L6691" s="763">
        <v>1</v>
      </c>
      <c r="M6691" s="893">
        <v>24000</v>
      </c>
      <c r="N6691" s="891" t="s">
        <v>389</v>
      </c>
      <c r="O6691" s="763">
        <v>0</v>
      </c>
      <c r="P6691" s="723">
        <v>0</v>
      </c>
      <c r="Q6691" s="669"/>
    </row>
    <row r="6692" spans="1:17" s="770" customFormat="1" ht="71.25" customHeight="1">
      <c r="A6692" s="733" t="s">
        <v>18654</v>
      </c>
      <c r="B6692" s="693" t="s">
        <v>7484</v>
      </c>
      <c r="C6692" s="667" t="s">
        <v>73</v>
      </c>
      <c r="D6692" s="693" t="s">
        <v>14942</v>
      </c>
      <c r="E6692" s="425">
        <v>2500</v>
      </c>
      <c r="F6692" s="672" t="s">
        <v>14943</v>
      </c>
      <c r="G6692" s="671" t="s">
        <v>14944</v>
      </c>
      <c r="H6692" s="671" t="s">
        <v>3913</v>
      </c>
      <c r="I6692" s="671" t="s">
        <v>11890</v>
      </c>
      <c r="J6692" s="890" t="s">
        <v>4118</v>
      </c>
      <c r="K6692" s="894" t="s">
        <v>389</v>
      </c>
      <c r="L6692" s="763">
        <v>0</v>
      </c>
      <c r="M6692" s="893">
        <v>0</v>
      </c>
      <c r="N6692" s="891" t="s">
        <v>14945</v>
      </c>
      <c r="O6692" s="763">
        <v>6</v>
      </c>
      <c r="P6692" s="723">
        <v>15000</v>
      </c>
      <c r="Q6692" s="669"/>
    </row>
    <row r="6693" spans="1:17" s="770" customFormat="1" ht="33" customHeight="1">
      <c r="A6693" s="733" t="s">
        <v>18654</v>
      </c>
      <c r="B6693" s="693" t="s">
        <v>7484</v>
      </c>
      <c r="C6693" s="667" t="s">
        <v>73</v>
      </c>
      <c r="D6693" s="693" t="s">
        <v>13282</v>
      </c>
      <c r="E6693" s="425">
        <v>5000</v>
      </c>
      <c r="F6693" s="672" t="s">
        <v>14946</v>
      </c>
      <c r="G6693" s="671" t="s">
        <v>14947</v>
      </c>
      <c r="H6693" s="671" t="s">
        <v>1688</v>
      </c>
      <c r="I6693" s="671" t="s">
        <v>11885</v>
      </c>
      <c r="J6693" s="890" t="s">
        <v>802</v>
      </c>
      <c r="K6693" s="894" t="s">
        <v>389</v>
      </c>
      <c r="L6693" s="763">
        <v>0</v>
      </c>
      <c r="M6693" s="893">
        <v>0</v>
      </c>
      <c r="N6693" s="891" t="s">
        <v>14948</v>
      </c>
      <c r="O6693" s="763">
        <v>6</v>
      </c>
      <c r="P6693" s="723">
        <v>30000</v>
      </c>
      <c r="Q6693" s="669"/>
    </row>
    <row r="6694" spans="1:17" s="770" customFormat="1" ht="33" customHeight="1">
      <c r="A6694" s="733" t="s">
        <v>18654</v>
      </c>
      <c r="B6694" s="693" t="s">
        <v>7484</v>
      </c>
      <c r="C6694" s="667" t="s">
        <v>73</v>
      </c>
      <c r="D6694" s="693" t="s">
        <v>12302</v>
      </c>
      <c r="E6694" s="425">
        <v>2500</v>
      </c>
      <c r="F6694" s="672" t="s">
        <v>14949</v>
      </c>
      <c r="G6694" s="671" t="s">
        <v>14950</v>
      </c>
      <c r="H6694" s="671" t="s">
        <v>1688</v>
      </c>
      <c r="I6694" s="671" t="s">
        <v>11885</v>
      </c>
      <c r="J6694" s="890" t="s">
        <v>802</v>
      </c>
      <c r="K6694" s="894" t="s">
        <v>14951</v>
      </c>
      <c r="L6694" s="763">
        <v>5</v>
      </c>
      <c r="M6694" s="893">
        <v>8891.7000000000007</v>
      </c>
      <c r="N6694" s="891" t="s">
        <v>14951</v>
      </c>
      <c r="O6694" s="763">
        <v>1</v>
      </c>
      <c r="P6694" s="723">
        <v>3722.5</v>
      </c>
      <c r="Q6694" s="669"/>
    </row>
    <row r="6695" spans="1:17" s="770" customFormat="1" ht="33" customHeight="1">
      <c r="A6695" s="733" t="s">
        <v>18654</v>
      </c>
      <c r="B6695" s="693" t="s">
        <v>7484</v>
      </c>
      <c r="C6695" s="667" t="s">
        <v>73</v>
      </c>
      <c r="D6695" s="693" t="s">
        <v>14952</v>
      </c>
      <c r="E6695" s="425">
        <v>2000</v>
      </c>
      <c r="F6695" s="672" t="s">
        <v>14953</v>
      </c>
      <c r="G6695" s="671" t="s">
        <v>14954</v>
      </c>
      <c r="H6695" s="671" t="s">
        <v>1688</v>
      </c>
      <c r="I6695" s="671" t="s">
        <v>10737</v>
      </c>
      <c r="J6695" s="890" t="s">
        <v>11885</v>
      </c>
      <c r="K6695" s="894" t="s">
        <v>14955</v>
      </c>
      <c r="L6695" s="763">
        <v>2</v>
      </c>
      <c r="M6695" s="893">
        <v>4750</v>
      </c>
      <c r="N6695" s="891" t="s">
        <v>14955</v>
      </c>
      <c r="O6695" s="763">
        <v>6</v>
      </c>
      <c r="P6695" s="723">
        <v>12000</v>
      </c>
      <c r="Q6695" s="669"/>
    </row>
    <row r="6696" spans="1:17" s="770" customFormat="1" ht="33" customHeight="1">
      <c r="A6696" s="733" t="s">
        <v>18654</v>
      </c>
      <c r="B6696" s="693" t="s">
        <v>7484</v>
      </c>
      <c r="C6696" s="667" t="s">
        <v>73</v>
      </c>
      <c r="D6696" s="693" t="s">
        <v>14228</v>
      </c>
      <c r="E6696" s="425">
        <v>2500</v>
      </c>
      <c r="F6696" s="672" t="s">
        <v>14956</v>
      </c>
      <c r="G6696" s="671" t="s">
        <v>14957</v>
      </c>
      <c r="H6696" s="671" t="s">
        <v>1688</v>
      </c>
      <c r="I6696" s="671" t="s">
        <v>11885</v>
      </c>
      <c r="J6696" s="890" t="s">
        <v>802</v>
      </c>
      <c r="K6696" s="894" t="s">
        <v>14958</v>
      </c>
      <c r="L6696" s="763">
        <v>12</v>
      </c>
      <c r="M6696" s="893">
        <v>60114.58</v>
      </c>
      <c r="N6696" s="891" t="s">
        <v>14958</v>
      </c>
      <c r="O6696" s="763">
        <v>6</v>
      </c>
      <c r="P6696" s="723">
        <v>15000</v>
      </c>
      <c r="Q6696" s="669"/>
    </row>
    <row r="6697" spans="1:17" s="770" customFormat="1" ht="33" customHeight="1">
      <c r="A6697" s="733" t="s">
        <v>18654</v>
      </c>
      <c r="B6697" s="693" t="s">
        <v>7484</v>
      </c>
      <c r="C6697" s="667" t="s">
        <v>73</v>
      </c>
      <c r="D6697" s="693" t="s">
        <v>12138</v>
      </c>
      <c r="E6697" s="425">
        <v>4000</v>
      </c>
      <c r="F6697" s="672" t="s">
        <v>14959</v>
      </c>
      <c r="G6697" s="671" t="s">
        <v>14960</v>
      </c>
      <c r="H6697" s="671" t="s">
        <v>1688</v>
      </c>
      <c r="I6697" s="671" t="s">
        <v>11885</v>
      </c>
      <c r="J6697" s="890" t="s">
        <v>802</v>
      </c>
      <c r="K6697" s="894" t="s">
        <v>389</v>
      </c>
      <c r="L6697" s="763">
        <v>0</v>
      </c>
      <c r="M6697" s="893">
        <v>0</v>
      </c>
      <c r="N6697" s="891" t="s">
        <v>14961</v>
      </c>
      <c r="O6697" s="763">
        <v>6</v>
      </c>
      <c r="P6697" s="723">
        <v>24000</v>
      </c>
      <c r="Q6697" s="669"/>
    </row>
    <row r="6698" spans="1:17" s="770" customFormat="1" ht="33" customHeight="1">
      <c r="A6698" s="733" t="s">
        <v>18654</v>
      </c>
      <c r="B6698" s="693" t="s">
        <v>7484</v>
      </c>
      <c r="C6698" s="667" t="s">
        <v>73</v>
      </c>
      <c r="D6698" s="693" t="s">
        <v>14962</v>
      </c>
      <c r="E6698" s="425">
        <v>2500</v>
      </c>
      <c r="F6698" s="672" t="s">
        <v>14963</v>
      </c>
      <c r="G6698" s="671" t="s">
        <v>14964</v>
      </c>
      <c r="H6698" s="671" t="s">
        <v>864</v>
      </c>
      <c r="I6698" s="671" t="s">
        <v>7491</v>
      </c>
      <c r="J6698" s="890" t="s">
        <v>4118</v>
      </c>
      <c r="K6698" s="894" t="s">
        <v>14965</v>
      </c>
      <c r="L6698" s="763">
        <v>12</v>
      </c>
      <c r="M6698" s="893">
        <v>13583.33</v>
      </c>
      <c r="N6698" s="891" t="s">
        <v>14965</v>
      </c>
      <c r="O6698" s="763">
        <v>6</v>
      </c>
      <c r="P6698" s="723">
        <v>15000</v>
      </c>
      <c r="Q6698" s="669"/>
    </row>
    <row r="6699" spans="1:17" s="770" customFormat="1" ht="60">
      <c r="A6699" s="733" t="s">
        <v>18654</v>
      </c>
      <c r="B6699" s="693" t="s">
        <v>7484</v>
      </c>
      <c r="C6699" s="667" t="s">
        <v>73</v>
      </c>
      <c r="D6699" s="693" t="s">
        <v>14966</v>
      </c>
      <c r="E6699" s="425">
        <v>1500</v>
      </c>
      <c r="F6699" s="672" t="s">
        <v>14967</v>
      </c>
      <c r="G6699" s="671" t="s">
        <v>14968</v>
      </c>
      <c r="H6699" s="671" t="s">
        <v>3913</v>
      </c>
      <c r="I6699" s="671" t="s">
        <v>11890</v>
      </c>
      <c r="J6699" s="890" t="s">
        <v>4118</v>
      </c>
      <c r="K6699" s="894" t="s">
        <v>14969</v>
      </c>
      <c r="L6699" s="763">
        <v>3</v>
      </c>
      <c r="M6699" s="893">
        <v>5133.33</v>
      </c>
      <c r="N6699" s="891" t="s">
        <v>14969</v>
      </c>
      <c r="O6699" s="763">
        <v>6</v>
      </c>
      <c r="P6699" s="723">
        <v>9000</v>
      </c>
      <c r="Q6699" s="669"/>
    </row>
    <row r="6700" spans="1:17" s="770" customFormat="1" ht="24">
      <c r="A6700" s="733" t="s">
        <v>18654</v>
      </c>
      <c r="B6700" s="693" t="s">
        <v>7484</v>
      </c>
      <c r="C6700" s="667" t="s">
        <v>73</v>
      </c>
      <c r="D6700" s="693" t="s">
        <v>13677</v>
      </c>
      <c r="E6700" s="425">
        <v>11000</v>
      </c>
      <c r="F6700" s="672" t="s">
        <v>14970</v>
      </c>
      <c r="G6700" s="671" t="s">
        <v>14971</v>
      </c>
      <c r="H6700" s="671" t="s">
        <v>1688</v>
      </c>
      <c r="I6700" s="671" t="s">
        <v>771</v>
      </c>
      <c r="J6700" s="890" t="s">
        <v>6567</v>
      </c>
      <c r="K6700" s="894" t="s">
        <v>14972</v>
      </c>
      <c r="L6700" s="763">
        <v>2</v>
      </c>
      <c r="M6700" s="893">
        <v>29916.66</v>
      </c>
      <c r="N6700" s="891" t="s">
        <v>14972</v>
      </c>
      <c r="O6700" s="763">
        <v>1</v>
      </c>
      <c r="P6700" s="723">
        <v>19433.330000000002</v>
      </c>
      <c r="Q6700" s="669"/>
    </row>
    <row r="6701" spans="1:17" s="770" customFormat="1" ht="24">
      <c r="A6701" s="733" t="s">
        <v>18654</v>
      </c>
      <c r="B6701" s="693" t="s">
        <v>7484</v>
      </c>
      <c r="C6701" s="667" t="s">
        <v>73</v>
      </c>
      <c r="D6701" s="693" t="s">
        <v>14973</v>
      </c>
      <c r="E6701" s="425">
        <v>3800</v>
      </c>
      <c r="F6701" s="672" t="s">
        <v>14974</v>
      </c>
      <c r="G6701" s="671" t="s">
        <v>14975</v>
      </c>
      <c r="H6701" s="758" t="s">
        <v>1688</v>
      </c>
      <c r="I6701" s="671" t="s">
        <v>771</v>
      </c>
      <c r="J6701" s="890" t="s">
        <v>6567</v>
      </c>
      <c r="K6701" s="894" t="s">
        <v>14976</v>
      </c>
      <c r="L6701" s="763">
        <v>12</v>
      </c>
      <c r="M6701" s="893">
        <v>47600</v>
      </c>
      <c r="N6701" s="891" t="s">
        <v>14976</v>
      </c>
      <c r="O6701" s="763">
        <v>6</v>
      </c>
      <c r="P6701" s="723">
        <v>10800</v>
      </c>
      <c r="Q6701" s="669"/>
    </row>
    <row r="6702" spans="1:17" s="770" customFormat="1" ht="24">
      <c r="A6702" s="733" t="s">
        <v>18654</v>
      </c>
      <c r="B6702" s="693" t="s">
        <v>7484</v>
      </c>
      <c r="C6702" s="667" t="s">
        <v>73</v>
      </c>
      <c r="D6702" s="670" t="s">
        <v>12285</v>
      </c>
      <c r="E6702" s="425">
        <v>3250</v>
      </c>
      <c r="F6702" s="668" t="s">
        <v>14977</v>
      </c>
      <c r="G6702" s="670" t="s">
        <v>14978</v>
      </c>
      <c r="H6702" s="758" t="s">
        <v>1688</v>
      </c>
      <c r="I6702" s="671" t="s">
        <v>771</v>
      </c>
      <c r="J6702" s="890" t="s">
        <v>6567</v>
      </c>
      <c r="K6702" s="894" t="s">
        <v>14938</v>
      </c>
      <c r="L6702" s="763">
        <v>8</v>
      </c>
      <c r="M6702" s="893">
        <v>30000</v>
      </c>
      <c r="N6702" s="891" t="s">
        <v>14979</v>
      </c>
      <c r="O6702" s="763">
        <v>3</v>
      </c>
      <c r="P6702" s="723">
        <v>11808.33</v>
      </c>
      <c r="Q6702" s="669"/>
    </row>
    <row r="6703" spans="1:17" s="770" customFormat="1" ht="24">
      <c r="A6703" s="733" t="s">
        <v>18654</v>
      </c>
      <c r="B6703" s="693" t="s">
        <v>7484</v>
      </c>
      <c r="C6703" s="667" t="s">
        <v>73</v>
      </c>
      <c r="D6703" s="670" t="s">
        <v>11978</v>
      </c>
      <c r="E6703" s="425">
        <v>2500</v>
      </c>
      <c r="F6703" s="668" t="s">
        <v>14980</v>
      </c>
      <c r="G6703" s="671" t="s">
        <v>14981</v>
      </c>
      <c r="H6703" s="670" t="s">
        <v>1688</v>
      </c>
      <c r="I6703" s="670" t="s">
        <v>771</v>
      </c>
      <c r="J6703" s="890" t="s">
        <v>6567</v>
      </c>
      <c r="K6703" s="894" t="s">
        <v>14982</v>
      </c>
      <c r="L6703" s="763">
        <v>1</v>
      </c>
      <c r="M6703" s="893">
        <v>5243.0599999999995</v>
      </c>
      <c r="N6703" s="891" t="s">
        <v>389</v>
      </c>
      <c r="O6703" s="763">
        <v>0</v>
      </c>
      <c r="P6703" s="723">
        <v>0</v>
      </c>
      <c r="Q6703" s="669"/>
    </row>
    <row r="6704" spans="1:17" s="770" customFormat="1" ht="24">
      <c r="A6704" s="733" t="s">
        <v>18654</v>
      </c>
      <c r="B6704" s="693" t="s">
        <v>7484</v>
      </c>
      <c r="C6704" s="667" t="s">
        <v>73</v>
      </c>
      <c r="D6704" s="670" t="s">
        <v>14983</v>
      </c>
      <c r="E6704" s="425">
        <v>1500</v>
      </c>
      <c r="F6704" s="668" t="s">
        <v>14967</v>
      </c>
      <c r="G6704" s="671" t="s">
        <v>14968</v>
      </c>
      <c r="H6704" s="758" t="s">
        <v>1929</v>
      </c>
      <c r="I6704" s="670" t="s">
        <v>771</v>
      </c>
      <c r="J6704" s="890" t="s">
        <v>4118</v>
      </c>
      <c r="K6704" s="894" t="s">
        <v>12319</v>
      </c>
      <c r="L6704" s="763">
        <v>12</v>
      </c>
      <c r="M6704" s="893">
        <v>18000</v>
      </c>
      <c r="N6704" s="891" t="s">
        <v>389</v>
      </c>
      <c r="O6704" s="763">
        <v>0</v>
      </c>
      <c r="P6704" s="723">
        <v>0</v>
      </c>
      <c r="Q6704" s="669"/>
    </row>
    <row r="6705" spans="1:17" s="770" customFormat="1" ht="24">
      <c r="A6705" s="733" t="s">
        <v>18654</v>
      </c>
      <c r="B6705" s="693" t="s">
        <v>7484</v>
      </c>
      <c r="C6705" s="667" t="s">
        <v>73</v>
      </c>
      <c r="D6705" s="670" t="s">
        <v>11978</v>
      </c>
      <c r="E6705" s="425">
        <v>11000</v>
      </c>
      <c r="F6705" s="668" t="s">
        <v>14970</v>
      </c>
      <c r="G6705" s="671" t="s">
        <v>14971</v>
      </c>
      <c r="H6705" s="670" t="s">
        <v>1688</v>
      </c>
      <c r="I6705" s="670" t="s">
        <v>771</v>
      </c>
      <c r="J6705" s="890" t="s">
        <v>6567</v>
      </c>
      <c r="K6705" s="894" t="s">
        <v>12319</v>
      </c>
      <c r="L6705" s="763">
        <v>12</v>
      </c>
      <c r="M6705" s="893">
        <v>132000</v>
      </c>
      <c r="N6705" s="891" t="s">
        <v>389</v>
      </c>
      <c r="O6705" s="763">
        <v>0</v>
      </c>
      <c r="P6705" s="723">
        <v>0</v>
      </c>
      <c r="Q6705" s="669"/>
    </row>
    <row r="6706" spans="1:17" s="770" customFormat="1" ht="24">
      <c r="A6706" s="733" t="s">
        <v>18654</v>
      </c>
      <c r="B6706" s="693" t="s">
        <v>7484</v>
      </c>
      <c r="C6706" s="667" t="s">
        <v>73</v>
      </c>
      <c r="D6706" s="670" t="s">
        <v>1929</v>
      </c>
      <c r="E6706" s="425">
        <v>1500</v>
      </c>
      <c r="F6706" s="668" t="s">
        <v>14974</v>
      </c>
      <c r="G6706" s="671" t="s">
        <v>14975</v>
      </c>
      <c r="H6706" s="758" t="s">
        <v>1929</v>
      </c>
      <c r="I6706" s="670" t="s">
        <v>771</v>
      </c>
      <c r="J6706" s="890" t="s">
        <v>4118</v>
      </c>
      <c r="K6706" s="894" t="s">
        <v>12319</v>
      </c>
      <c r="L6706" s="763">
        <v>12</v>
      </c>
      <c r="M6706" s="893">
        <v>21600</v>
      </c>
      <c r="N6706" s="891" t="s">
        <v>389</v>
      </c>
      <c r="O6706" s="763">
        <v>0</v>
      </c>
      <c r="P6706" s="723">
        <v>0</v>
      </c>
      <c r="Q6706" s="669"/>
    </row>
    <row r="6707" spans="1:17" s="770" customFormat="1" ht="24">
      <c r="A6707" s="733" t="s">
        <v>18654</v>
      </c>
      <c r="B6707" s="693" t="s">
        <v>7484</v>
      </c>
      <c r="C6707" s="667" t="s">
        <v>73</v>
      </c>
      <c r="D6707" s="693" t="s">
        <v>14984</v>
      </c>
      <c r="E6707" s="425">
        <v>3000</v>
      </c>
      <c r="F6707" s="672" t="s">
        <v>14985</v>
      </c>
      <c r="G6707" s="671" t="s">
        <v>14986</v>
      </c>
      <c r="H6707" s="671" t="s">
        <v>1688</v>
      </c>
      <c r="I6707" s="671" t="s">
        <v>11885</v>
      </c>
      <c r="J6707" s="890" t="s">
        <v>802</v>
      </c>
      <c r="K6707" s="894" t="s">
        <v>14987</v>
      </c>
      <c r="L6707" s="763">
        <v>12</v>
      </c>
      <c r="M6707" s="893">
        <v>36000</v>
      </c>
      <c r="N6707" s="891" t="s">
        <v>14987</v>
      </c>
      <c r="O6707" s="763">
        <v>6</v>
      </c>
      <c r="P6707" s="723">
        <v>18000</v>
      </c>
      <c r="Q6707" s="669"/>
    </row>
    <row r="6708" spans="1:17" s="770" customFormat="1" ht="24">
      <c r="A6708" s="733" t="s">
        <v>18654</v>
      </c>
      <c r="B6708" s="693" t="s">
        <v>7484</v>
      </c>
      <c r="C6708" s="667" t="s">
        <v>73</v>
      </c>
      <c r="D6708" s="693" t="s">
        <v>14988</v>
      </c>
      <c r="E6708" s="425">
        <v>3000</v>
      </c>
      <c r="F6708" s="672" t="s">
        <v>14989</v>
      </c>
      <c r="G6708" s="671" t="s">
        <v>14990</v>
      </c>
      <c r="H6708" s="671" t="s">
        <v>1013</v>
      </c>
      <c r="I6708" s="671" t="s">
        <v>771</v>
      </c>
      <c r="J6708" s="890" t="s">
        <v>6567</v>
      </c>
      <c r="K6708" s="894" t="s">
        <v>14991</v>
      </c>
      <c r="L6708" s="763">
        <v>12</v>
      </c>
      <c r="M6708" s="893">
        <v>36000</v>
      </c>
      <c r="N6708" s="891" t="s">
        <v>14991</v>
      </c>
      <c r="O6708" s="763">
        <v>6</v>
      </c>
      <c r="P6708" s="723">
        <v>18000</v>
      </c>
      <c r="Q6708" s="669"/>
    </row>
    <row r="6709" spans="1:17" s="770" customFormat="1" ht="24">
      <c r="A6709" s="733" t="s">
        <v>18654</v>
      </c>
      <c r="B6709" s="693" t="s">
        <v>7484</v>
      </c>
      <c r="C6709" s="667" t="s">
        <v>73</v>
      </c>
      <c r="D6709" s="670" t="s">
        <v>14992</v>
      </c>
      <c r="E6709" s="425">
        <v>10000</v>
      </c>
      <c r="F6709" s="668" t="s">
        <v>14993</v>
      </c>
      <c r="G6709" s="671" t="s">
        <v>14994</v>
      </c>
      <c r="H6709" s="671" t="s">
        <v>1688</v>
      </c>
      <c r="I6709" s="671" t="s">
        <v>771</v>
      </c>
      <c r="J6709" s="890" t="s">
        <v>6567</v>
      </c>
      <c r="K6709" s="894" t="s">
        <v>14995</v>
      </c>
      <c r="L6709" s="763">
        <v>5</v>
      </c>
      <c r="M6709" s="893">
        <v>57452.51</v>
      </c>
      <c r="N6709" s="891" t="s">
        <v>389</v>
      </c>
      <c r="O6709" s="763">
        <v>0</v>
      </c>
      <c r="P6709" s="723">
        <v>0</v>
      </c>
      <c r="Q6709" s="669"/>
    </row>
    <row r="6710" spans="1:17" s="770" customFormat="1" ht="60">
      <c r="A6710" s="733" t="s">
        <v>18654</v>
      </c>
      <c r="B6710" s="693" t="s">
        <v>7484</v>
      </c>
      <c r="C6710" s="667" t="s">
        <v>73</v>
      </c>
      <c r="D6710" s="693" t="s">
        <v>14996</v>
      </c>
      <c r="E6710" s="425">
        <v>2300</v>
      </c>
      <c r="F6710" s="672" t="s">
        <v>14997</v>
      </c>
      <c r="G6710" s="671" t="s">
        <v>14998</v>
      </c>
      <c r="H6710" s="671" t="s">
        <v>1678</v>
      </c>
      <c r="I6710" s="671" t="s">
        <v>11890</v>
      </c>
      <c r="J6710" s="890" t="s">
        <v>4118</v>
      </c>
      <c r="K6710" s="894" t="s">
        <v>14999</v>
      </c>
      <c r="L6710" s="763">
        <v>12</v>
      </c>
      <c r="M6710" s="893">
        <v>27600</v>
      </c>
      <c r="N6710" s="891" t="s">
        <v>14999</v>
      </c>
      <c r="O6710" s="763">
        <v>3</v>
      </c>
      <c r="P6710" s="723">
        <v>9225.2999999999993</v>
      </c>
      <c r="Q6710" s="669"/>
    </row>
    <row r="6711" spans="1:17" s="770" customFormat="1" ht="26.25" customHeight="1">
      <c r="A6711" s="733" t="s">
        <v>18654</v>
      </c>
      <c r="B6711" s="693" t="s">
        <v>7484</v>
      </c>
      <c r="C6711" s="667" t="s">
        <v>73</v>
      </c>
      <c r="D6711" s="693" t="s">
        <v>15000</v>
      </c>
      <c r="E6711" s="425">
        <v>2500</v>
      </c>
      <c r="F6711" s="672" t="s">
        <v>15001</v>
      </c>
      <c r="G6711" s="671" t="s">
        <v>15002</v>
      </c>
      <c r="H6711" s="671" t="s">
        <v>11899</v>
      </c>
      <c r="I6711" s="671" t="s">
        <v>3683</v>
      </c>
      <c r="J6711" s="890" t="s">
        <v>11900</v>
      </c>
      <c r="K6711" s="894" t="s">
        <v>15003</v>
      </c>
      <c r="L6711" s="763">
        <v>12</v>
      </c>
      <c r="M6711" s="893">
        <v>30000</v>
      </c>
      <c r="N6711" s="891" t="s">
        <v>15003</v>
      </c>
      <c r="O6711" s="763">
        <v>6</v>
      </c>
      <c r="P6711" s="723">
        <v>15000</v>
      </c>
      <c r="Q6711" s="669"/>
    </row>
    <row r="6712" spans="1:17" s="770" customFormat="1" ht="26.25" customHeight="1">
      <c r="A6712" s="733" t="s">
        <v>18654</v>
      </c>
      <c r="B6712" s="693" t="s">
        <v>7484</v>
      </c>
      <c r="C6712" s="667" t="s">
        <v>73</v>
      </c>
      <c r="D6712" s="693" t="s">
        <v>15004</v>
      </c>
      <c r="E6712" s="425">
        <v>2500</v>
      </c>
      <c r="F6712" s="672" t="s">
        <v>15005</v>
      </c>
      <c r="G6712" s="671" t="s">
        <v>15006</v>
      </c>
      <c r="H6712" s="671" t="s">
        <v>1688</v>
      </c>
      <c r="I6712" s="671" t="s">
        <v>11885</v>
      </c>
      <c r="J6712" s="890" t="s">
        <v>802</v>
      </c>
      <c r="K6712" s="894" t="s">
        <v>15007</v>
      </c>
      <c r="L6712" s="763">
        <v>2</v>
      </c>
      <c r="M6712" s="893">
        <v>6250</v>
      </c>
      <c r="N6712" s="891" t="s">
        <v>15007</v>
      </c>
      <c r="O6712" s="763">
        <v>6</v>
      </c>
      <c r="P6712" s="723">
        <v>15000</v>
      </c>
      <c r="Q6712" s="669"/>
    </row>
    <row r="6713" spans="1:17" s="770" customFormat="1" ht="26.25" customHeight="1">
      <c r="A6713" s="733" t="s">
        <v>18654</v>
      </c>
      <c r="B6713" s="693" t="s">
        <v>7484</v>
      </c>
      <c r="C6713" s="667" t="s">
        <v>73</v>
      </c>
      <c r="D6713" s="693" t="s">
        <v>13861</v>
      </c>
      <c r="E6713" s="425">
        <v>8000</v>
      </c>
      <c r="F6713" s="672" t="s">
        <v>15008</v>
      </c>
      <c r="G6713" s="671" t="s">
        <v>15009</v>
      </c>
      <c r="H6713" s="671" t="s">
        <v>1688</v>
      </c>
      <c r="I6713" s="671" t="s">
        <v>11885</v>
      </c>
      <c r="J6713" s="890" t="s">
        <v>802</v>
      </c>
      <c r="K6713" s="894" t="s">
        <v>15010</v>
      </c>
      <c r="L6713" s="763">
        <v>4</v>
      </c>
      <c r="M6713" s="893">
        <v>34400</v>
      </c>
      <c r="N6713" s="891" t="s">
        <v>15010</v>
      </c>
      <c r="O6713" s="763">
        <v>6</v>
      </c>
      <c r="P6713" s="723">
        <v>48000</v>
      </c>
      <c r="Q6713" s="669"/>
    </row>
    <row r="6714" spans="1:17" s="770" customFormat="1" ht="26.25" customHeight="1">
      <c r="A6714" s="733" t="s">
        <v>18654</v>
      </c>
      <c r="B6714" s="693" t="s">
        <v>7484</v>
      </c>
      <c r="C6714" s="667" t="s">
        <v>73</v>
      </c>
      <c r="D6714" s="693" t="s">
        <v>12648</v>
      </c>
      <c r="E6714" s="425">
        <v>5500</v>
      </c>
      <c r="F6714" s="672" t="s">
        <v>15011</v>
      </c>
      <c r="G6714" s="671" t="s">
        <v>15012</v>
      </c>
      <c r="H6714" s="671" t="s">
        <v>824</v>
      </c>
      <c r="I6714" s="671" t="s">
        <v>11885</v>
      </c>
      <c r="J6714" s="890" t="s">
        <v>802</v>
      </c>
      <c r="K6714" s="894" t="s">
        <v>10394</v>
      </c>
      <c r="L6714" s="763">
        <v>7</v>
      </c>
      <c r="M6714" s="893">
        <v>42427</v>
      </c>
      <c r="N6714" s="891" t="s">
        <v>389</v>
      </c>
      <c r="O6714" s="763">
        <v>0</v>
      </c>
      <c r="P6714" s="723">
        <v>0</v>
      </c>
      <c r="Q6714" s="669"/>
    </row>
    <row r="6715" spans="1:17" s="770" customFormat="1" ht="26.25" customHeight="1">
      <c r="A6715" s="733" t="s">
        <v>18654</v>
      </c>
      <c r="B6715" s="693" t="s">
        <v>7484</v>
      </c>
      <c r="C6715" s="667" t="s">
        <v>73</v>
      </c>
      <c r="D6715" s="693" t="s">
        <v>13524</v>
      </c>
      <c r="E6715" s="425">
        <v>3000</v>
      </c>
      <c r="F6715" s="672" t="s">
        <v>15013</v>
      </c>
      <c r="G6715" s="671" t="s">
        <v>15014</v>
      </c>
      <c r="H6715" s="671" t="s">
        <v>1688</v>
      </c>
      <c r="I6715" s="671" t="s">
        <v>11885</v>
      </c>
      <c r="J6715" s="890" t="s">
        <v>802</v>
      </c>
      <c r="K6715" s="894" t="s">
        <v>15015</v>
      </c>
      <c r="L6715" s="763">
        <v>3</v>
      </c>
      <c r="M6715" s="893">
        <v>12703.960000000001</v>
      </c>
      <c r="N6715" s="891" t="s">
        <v>389</v>
      </c>
      <c r="O6715" s="763">
        <v>0</v>
      </c>
      <c r="P6715" s="723">
        <v>0</v>
      </c>
      <c r="Q6715" s="669"/>
    </row>
    <row r="6716" spans="1:17" s="770" customFormat="1" ht="26.25" customHeight="1">
      <c r="A6716" s="733" t="s">
        <v>18654</v>
      </c>
      <c r="B6716" s="693" t="s">
        <v>7484</v>
      </c>
      <c r="C6716" s="667" t="s">
        <v>73</v>
      </c>
      <c r="D6716" s="693" t="s">
        <v>15016</v>
      </c>
      <c r="E6716" s="425">
        <v>3000</v>
      </c>
      <c r="F6716" s="672">
        <v>46293950</v>
      </c>
      <c r="G6716" s="671" t="s">
        <v>15014</v>
      </c>
      <c r="H6716" s="671" t="s">
        <v>1688</v>
      </c>
      <c r="I6716" s="670" t="s">
        <v>7524</v>
      </c>
      <c r="J6716" s="890" t="s">
        <v>802</v>
      </c>
      <c r="K6716" s="894" t="s">
        <v>12319</v>
      </c>
      <c r="L6716" s="763">
        <v>7</v>
      </c>
      <c r="M6716" s="893">
        <v>24633</v>
      </c>
      <c r="N6716" s="891" t="s">
        <v>389</v>
      </c>
      <c r="O6716" s="763">
        <v>0</v>
      </c>
      <c r="P6716" s="723">
        <v>0</v>
      </c>
      <c r="Q6716" s="669"/>
    </row>
    <row r="6717" spans="1:17" s="770" customFormat="1" ht="36">
      <c r="A6717" s="733" t="s">
        <v>18654</v>
      </c>
      <c r="B6717" s="693" t="s">
        <v>7484</v>
      </c>
      <c r="C6717" s="667" t="s">
        <v>73</v>
      </c>
      <c r="D6717" s="693" t="s">
        <v>15017</v>
      </c>
      <c r="E6717" s="425">
        <v>4900</v>
      </c>
      <c r="F6717" s="672" t="s">
        <v>15018</v>
      </c>
      <c r="G6717" s="671" t="s">
        <v>15019</v>
      </c>
      <c r="H6717" s="671" t="s">
        <v>920</v>
      </c>
      <c r="I6717" s="671" t="s">
        <v>11885</v>
      </c>
      <c r="J6717" s="890" t="s">
        <v>802</v>
      </c>
      <c r="K6717" s="894" t="s">
        <v>15020</v>
      </c>
      <c r="L6717" s="763">
        <v>4</v>
      </c>
      <c r="M6717" s="893">
        <v>15400</v>
      </c>
      <c r="N6717" s="891" t="s">
        <v>15020</v>
      </c>
      <c r="O6717" s="763">
        <v>6</v>
      </c>
      <c r="P6717" s="723">
        <v>21000</v>
      </c>
      <c r="Q6717" s="669"/>
    </row>
    <row r="6718" spans="1:17" s="770" customFormat="1" ht="24">
      <c r="A6718" s="733" t="s">
        <v>18654</v>
      </c>
      <c r="B6718" s="693" t="s">
        <v>7484</v>
      </c>
      <c r="C6718" s="667" t="s">
        <v>73</v>
      </c>
      <c r="D6718" s="693" t="s">
        <v>13010</v>
      </c>
      <c r="E6718" s="425">
        <v>1800</v>
      </c>
      <c r="F6718" s="672" t="s">
        <v>15021</v>
      </c>
      <c r="G6718" s="671" t="s">
        <v>15022</v>
      </c>
      <c r="H6718" s="671" t="s">
        <v>4118</v>
      </c>
      <c r="I6718" s="671" t="s">
        <v>7491</v>
      </c>
      <c r="J6718" s="890" t="s">
        <v>4118</v>
      </c>
      <c r="K6718" s="894" t="s">
        <v>15023</v>
      </c>
      <c r="L6718" s="763">
        <v>12</v>
      </c>
      <c r="M6718" s="893">
        <v>21600</v>
      </c>
      <c r="N6718" s="891" t="s">
        <v>15023</v>
      </c>
      <c r="O6718" s="763">
        <v>6</v>
      </c>
      <c r="P6718" s="723">
        <v>10800</v>
      </c>
      <c r="Q6718" s="669"/>
    </row>
    <row r="6719" spans="1:17" s="770" customFormat="1" ht="36">
      <c r="A6719" s="733" t="s">
        <v>18654</v>
      </c>
      <c r="B6719" s="693" t="s">
        <v>7484</v>
      </c>
      <c r="C6719" s="667" t="s">
        <v>73</v>
      </c>
      <c r="D6719" s="693" t="s">
        <v>15024</v>
      </c>
      <c r="E6719" s="425">
        <v>5000</v>
      </c>
      <c r="F6719" s="672" t="s">
        <v>15025</v>
      </c>
      <c r="G6719" s="671" t="s">
        <v>15026</v>
      </c>
      <c r="H6719" s="671" t="s">
        <v>11921</v>
      </c>
      <c r="I6719" s="671" t="s">
        <v>11946</v>
      </c>
      <c r="J6719" s="890" t="s">
        <v>11900</v>
      </c>
      <c r="K6719" s="894" t="s">
        <v>15027</v>
      </c>
      <c r="L6719" s="763">
        <v>12</v>
      </c>
      <c r="M6719" s="893">
        <v>60166.67</v>
      </c>
      <c r="N6719" s="891" t="s">
        <v>15027</v>
      </c>
      <c r="O6719" s="763">
        <v>6</v>
      </c>
      <c r="P6719" s="723">
        <v>48866.67</v>
      </c>
      <c r="Q6719" s="669"/>
    </row>
    <row r="6720" spans="1:17" s="770" customFormat="1" ht="24">
      <c r="A6720" s="733" t="s">
        <v>18654</v>
      </c>
      <c r="B6720" s="693" t="s">
        <v>7484</v>
      </c>
      <c r="C6720" s="667" t="s">
        <v>73</v>
      </c>
      <c r="D6720" s="670" t="s">
        <v>7276</v>
      </c>
      <c r="E6720" s="425">
        <v>5500</v>
      </c>
      <c r="F6720" s="668" t="s">
        <v>15028</v>
      </c>
      <c r="G6720" s="671" t="s">
        <v>15029</v>
      </c>
      <c r="H6720" s="671" t="s">
        <v>1688</v>
      </c>
      <c r="I6720" s="671" t="s">
        <v>771</v>
      </c>
      <c r="J6720" s="890" t="s">
        <v>6567</v>
      </c>
      <c r="K6720" s="894" t="s">
        <v>15030</v>
      </c>
      <c r="L6720" s="763">
        <v>4</v>
      </c>
      <c r="M6720" s="893">
        <v>22474.86</v>
      </c>
      <c r="N6720" s="891" t="s">
        <v>389</v>
      </c>
      <c r="O6720" s="763">
        <v>0</v>
      </c>
      <c r="P6720" s="723">
        <v>0</v>
      </c>
      <c r="Q6720" s="669"/>
    </row>
    <row r="6721" spans="1:17" s="770" customFormat="1" ht="24">
      <c r="A6721" s="733" t="s">
        <v>18654</v>
      </c>
      <c r="B6721" s="693" t="s">
        <v>7484</v>
      </c>
      <c r="C6721" s="667" t="s">
        <v>73</v>
      </c>
      <c r="D6721" s="693" t="s">
        <v>15031</v>
      </c>
      <c r="E6721" s="425">
        <v>6000</v>
      </c>
      <c r="F6721" s="672" t="s">
        <v>15032</v>
      </c>
      <c r="G6721" s="671" t="s">
        <v>15033</v>
      </c>
      <c r="H6721" s="671" t="s">
        <v>824</v>
      </c>
      <c r="I6721" s="671" t="s">
        <v>771</v>
      </c>
      <c r="J6721" s="890" t="s">
        <v>6567</v>
      </c>
      <c r="K6721" s="894" t="s">
        <v>15034</v>
      </c>
      <c r="L6721" s="763">
        <v>12</v>
      </c>
      <c r="M6721" s="893">
        <v>72000</v>
      </c>
      <c r="N6721" s="891" t="s">
        <v>15034</v>
      </c>
      <c r="O6721" s="763">
        <v>6</v>
      </c>
      <c r="P6721" s="723">
        <v>36000</v>
      </c>
      <c r="Q6721" s="669"/>
    </row>
    <row r="6722" spans="1:17" s="770" customFormat="1" ht="24">
      <c r="A6722" s="733" t="s">
        <v>18654</v>
      </c>
      <c r="B6722" s="693" t="s">
        <v>7484</v>
      </c>
      <c r="C6722" s="667" t="s">
        <v>73</v>
      </c>
      <c r="D6722" s="693" t="s">
        <v>15035</v>
      </c>
      <c r="E6722" s="425">
        <v>4000</v>
      </c>
      <c r="F6722" s="672" t="s">
        <v>15036</v>
      </c>
      <c r="G6722" s="671" t="s">
        <v>15037</v>
      </c>
      <c r="H6722" s="671" t="s">
        <v>5617</v>
      </c>
      <c r="I6722" s="671" t="s">
        <v>11946</v>
      </c>
      <c r="J6722" s="890" t="s">
        <v>11900</v>
      </c>
      <c r="K6722" s="894" t="s">
        <v>15038</v>
      </c>
      <c r="L6722" s="763">
        <v>12</v>
      </c>
      <c r="M6722" s="893">
        <v>48000</v>
      </c>
      <c r="N6722" s="891" t="s">
        <v>15038</v>
      </c>
      <c r="O6722" s="763">
        <v>6</v>
      </c>
      <c r="P6722" s="723">
        <v>24000</v>
      </c>
      <c r="Q6722" s="669"/>
    </row>
    <row r="6723" spans="1:17" s="770" customFormat="1" ht="24">
      <c r="A6723" s="733" t="s">
        <v>18654</v>
      </c>
      <c r="B6723" s="693" t="s">
        <v>7484</v>
      </c>
      <c r="C6723" s="667" t="s">
        <v>73</v>
      </c>
      <c r="D6723" s="670" t="s">
        <v>11978</v>
      </c>
      <c r="E6723" s="425">
        <v>2500</v>
      </c>
      <c r="F6723" s="668" t="s">
        <v>15039</v>
      </c>
      <c r="G6723" s="671" t="s">
        <v>15040</v>
      </c>
      <c r="H6723" s="670" t="s">
        <v>1688</v>
      </c>
      <c r="I6723" s="670" t="s">
        <v>7524</v>
      </c>
      <c r="J6723" s="890" t="s">
        <v>802</v>
      </c>
      <c r="K6723" s="894" t="s">
        <v>15041</v>
      </c>
      <c r="L6723" s="763">
        <v>4</v>
      </c>
      <c r="M6723" s="893">
        <v>12472.220000000001</v>
      </c>
      <c r="N6723" s="891" t="s">
        <v>389</v>
      </c>
      <c r="O6723" s="763">
        <v>0</v>
      </c>
      <c r="P6723" s="723">
        <v>0</v>
      </c>
      <c r="Q6723" s="669"/>
    </row>
    <row r="6724" spans="1:17" s="770" customFormat="1" ht="24">
      <c r="A6724" s="733" t="s">
        <v>18654</v>
      </c>
      <c r="B6724" s="693" t="s">
        <v>7484</v>
      </c>
      <c r="C6724" s="667" t="s">
        <v>73</v>
      </c>
      <c r="D6724" s="670" t="s">
        <v>15042</v>
      </c>
      <c r="E6724" s="425">
        <v>3500</v>
      </c>
      <c r="F6724" s="668" t="s">
        <v>15043</v>
      </c>
      <c r="G6724" s="671" t="s">
        <v>15044</v>
      </c>
      <c r="H6724" s="671" t="s">
        <v>1688</v>
      </c>
      <c r="I6724" s="671" t="s">
        <v>7524</v>
      </c>
      <c r="J6724" s="890" t="s">
        <v>802</v>
      </c>
      <c r="K6724" s="894" t="s">
        <v>15045</v>
      </c>
      <c r="L6724" s="763">
        <v>4</v>
      </c>
      <c r="M6724" s="893">
        <v>15497.23</v>
      </c>
      <c r="N6724" s="891" t="s">
        <v>389</v>
      </c>
      <c r="O6724" s="763">
        <v>0</v>
      </c>
      <c r="P6724" s="723">
        <v>0</v>
      </c>
      <c r="Q6724" s="669"/>
    </row>
    <row r="6725" spans="1:17" s="770" customFormat="1" ht="24">
      <c r="A6725" s="733" t="s">
        <v>18654</v>
      </c>
      <c r="B6725" s="693" t="s">
        <v>7484</v>
      </c>
      <c r="C6725" s="667" t="s">
        <v>73</v>
      </c>
      <c r="D6725" s="693" t="s">
        <v>15046</v>
      </c>
      <c r="E6725" s="425">
        <v>10000</v>
      </c>
      <c r="F6725" s="672" t="s">
        <v>15047</v>
      </c>
      <c r="G6725" s="671" t="s">
        <v>15048</v>
      </c>
      <c r="H6725" s="671" t="s">
        <v>1688</v>
      </c>
      <c r="I6725" s="671" t="s">
        <v>771</v>
      </c>
      <c r="J6725" s="890" t="s">
        <v>6567</v>
      </c>
      <c r="K6725" s="894" t="s">
        <v>15049</v>
      </c>
      <c r="L6725" s="763">
        <v>6</v>
      </c>
      <c r="M6725" s="893">
        <v>61000</v>
      </c>
      <c r="N6725" s="891" t="s">
        <v>15049</v>
      </c>
      <c r="O6725" s="763">
        <v>6</v>
      </c>
      <c r="P6725" s="723">
        <v>26553.33</v>
      </c>
      <c r="Q6725" s="669"/>
    </row>
    <row r="6726" spans="1:17" s="770" customFormat="1" ht="24">
      <c r="A6726" s="733" t="s">
        <v>18654</v>
      </c>
      <c r="B6726" s="693" t="s">
        <v>7484</v>
      </c>
      <c r="C6726" s="667" t="s">
        <v>73</v>
      </c>
      <c r="D6726" s="693" t="s">
        <v>11910</v>
      </c>
      <c r="E6726" s="425">
        <v>3000</v>
      </c>
      <c r="F6726" s="672" t="s">
        <v>15050</v>
      </c>
      <c r="G6726" s="671" t="s">
        <v>15051</v>
      </c>
      <c r="H6726" s="671" t="s">
        <v>1688</v>
      </c>
      <c r="I6726" s="671" t="s">
        <v>771</v>
      </c>
      <c r="J6726" s="890" t="s">
        <v>6567</v>
      </c>
      <c r="K6726" s="894" t="s">
        <v>15052</v>
      </c>
      <c r="L6726" s="763">
        <v>12</v>
      </c>
      <c r="M6726" s="893">
        <v>36000</v>
      </c>
      <c r="N6726" s="891" t="s">
        <v>15052</v>
      </c>
      <c r="O6726" s="763">
        <v>6</v>
      </c>
      <c r="P6726" s="723">
        <v>18052.13</v>
      </c>
      <c r="Q6726" s="669"/>
    </row>
    <row r="6727" spans="1:17" s="770" customFormat="1" ht="24">
      <c r="A6727" s="733" t="s">
        <v>18654</v>
      </c>
      <c r="B6727" s="693" t="s">
        <v>7484</v>
      </c>
      <c r="C6727" s="667" t="s">
        <v>73</v>
      </c>
      <c r="D6727" s="693" t="s">
        <v>12959</v>
      </c>
      <c r="E6727" s="425">
        <v>6000</v>
      </c>
      <c r="F6727" s="672" t="s">
        <v>15053</v>
      </c>
      <c r="G6727" s="671" t="s">
        <v>15054</v>
      </c>
      <c r="H6727" s="671" t="s">
        <v>1688</v>
      </c>
      <c r="I6727" s="671" t="s">
        <v>11885</v>
      </c>
      <c r="J6727" s="890" t="s">
        <v>802</v>
      </c>
      <c r="K6727" s="894" t="s">
        <v>15055</v>
      </c>
      <c r="L6727" s="763">
        <v>1</v>
      </c>
      <c r="M6727" s="893">
        <v>5000</v>
      </c>
      <c r="N6727" s="891" t="s">
        <v>389</v>
      </c>
      <c r="O6727" s="763">
        <v>0</v>
      </c>
      <c r="P6727" s="723">
        <v>0</v>
      </c>
      <c r="Q6727" s="669"/>
    </row>
    <row r="6728" spans="1:17" s="770" customFormat="1" ht="60">
      <c r="A6728" s="733" t="s">
        <v>18654</v>
      </c>
      <c r="B6728" s="693" t="s">
        <v>7484</v>
      </c>
      <c r="C6728" s="667" t="s">
        <v>73</v>
      </c>
      <c r="D6728" s="693" t="s">
        <v>15056</v>
      </c>
      <c r="E6728" s="425">
        <v>3600</v>
      </c>
      <c r="F6728" s="672" t="s">
        <v>15057</v>
      </c>
      <c r="G6728" s="671" t="s">
        <v>15058</v>
      </c>
      <c r="H6728" s="671" t="s">
        <v>4682</v>
      </c>
      <c r="I6728" s="671" t="s">
        <v>11890</v>
      </c>
      <c r="J6728" s="890" t="s">
        <v>4118</v>
      </c>
      <c r="K6728" s="894" t="s">
        <v>15059</v>
      </c>
      <c r="L6728" s="763">
        <v>12</v>
      </c>
      <c r="M6728" s="893">
        <v>43200</v>
      </c>
      <c r="N6728" s="891" t="s">
        <v>15059</v>
      </c>
      <c r="O6728" s="763">
        <v>6</v>
      </c>
      <c r="P6728" s="723">
        <v>21600</v>
      </c>
      <c r="Q6728" s="669"/>
    </row>
    <row r="6729" spans="1:17" s="770" customFormat="1" ht="45.75" customHeight="1">
      <c r="A6729" s="733" t="s">
        <v>18654</v>
      </c>
      <c r="B6729" s="693" t="s">
        <v>7484</v>
      </c>
      <c r="C6729" s="667" t="s">
        <v>73</v>
      </c>
      <c r="D6729" s="693" t="s">
        <v>12138</v>
      </c>
      <c r="E6729" s="425">
        <v>4000</v>
      </c>
      <c r="F6729" s="672" t="s">
        <v>15060</v>
      </c>
      <c r="G6729" s="671" t="s">
        <v>15061</v>
      </c>
      <c r="H6729" s="671" t="s">
        <v>1688</v>
      </c>
      <c r="I6729" s="671" t="s">
        <v>771</v>
      </c>
      <c r="J6729" s="890" t="s">
        <v>6567</v>
      </c>
      <c r="K6729" s="894" t="s">
        <v>15062</v>
      </c>
      <c r="L6729" s="763">
        <v>12</v>
      </c>
      <c r="M6729" s="893">
        <v>48133.33</v>
      </c>
      <c r="N6729" s="891" t="s">
        <v>15062</v>
      </c>
      <c r="O6729" s="763">
        <v>6</v>
      </c>
      <c r="P6729" s="723">
        <v>19794.900000000001</v>
      </c>
      <c r="Q6729" s="669"/>
    </row>
    <row r="6730" spans="1:17" s="770" customFormat="1" ht="35.25" customHeight="1">
      <c r="A6730" s="733" t="s">
        <v>18654</v>
      </c>
      <c r="B6730" s="693" t="s">
        <v>7484</v>
      </c>
      <c r="C6730" s="667" t="s">
        <v>73</v>
      </c>
      <c r="D6730" s="693" t="s">
        <v>12375</v>
      </c>
      <c r="E6730" s="425">
        <v>4000</v>
      </c>
      <c r="F6730" s="672" t="s">
        <v>15063</v>
      </c>
      <c r="G6730" s="671" t="s">
        <v>15064</v>
      </c>
      <c r="H6730" s="671" t="s">
        <v>1688</v>
      </c>
      <c r="I6730" s="671" t="s">
        <v>11885</v>
      </c>
      <c r="J6730" s="890" t="s">
        <v>802</v>
      </c>
      <c r="K6730" s="894" t="s">
        <v>15065</v>
      </c>
      <c r="L6730" s="763">
        <v>2</v>
      </c>
      <c r="M6730" s="893">
        <v>29677.34</v>
      </c>
      <c r="N6730" s="891" t="s">
        <v>389</v>
      </c>
      <c r="O6730" s="763">
        <v>0</v>
      </c>
      <c r="P6730" s="723">
        <v>0</v>
      </c>
      <c r="Q6730" s="669"/>
    </row>
    <row r="6731" spans="1:17" s="770" customFormat="1" ht="35.25" customHeight="1">
      <c r="A6731" s="733" t="s">
        <v>18654</v>
      </c>
      <c r="B6731" s="693" t="s">
        <v>7484</v>
      </c>
      <c r="C6731" s="667" t="s">
        <v>73</v>
      </c>
      <c r="D6731" s="693" t="s">
        <v>11930</v>
      </c>
      <c r="E6731" s="425">
        <v>1700</v>
      </c>
      <c r="F6731" s="672" t="s">
        <v>15066</v>
      </c>
      <c r="G6731" s="671" t="s">
        <v>15067</v>
      </c>
      <c r="H6731" s="671" t="s">
        <v>11899</v>
      </c>
      <c r="I6731" s="671" t="s">
        <v>3683</v>
      </c>
      <c r="J6731" s="890" t="s">
        <v>11900</v>
      </c>
      <c r="K6731" s="894" t="s">
        <v>15068</v>
      </c>
      <c r="L6731" s="763">
        <v>12</v>
      </c>
      <c r="M6731" s="893">
        <v>20400</v>
      </c>
      <c r="N6731" s="891" t="s">
        <v>15068</v>
      </c>
      <c r="O6731" s="763">
        <v>6</v>
      </c>
      <c r="P6731" s="723">
        <v>10200</v>
      </c>
      <c r="Q6731" s="669"/>
    </row>
    <row r="6732" spans="1:17" s="770" customFormat="1" ht="35.25" customHeight="1">
      <c r="A6732" s="733" t="s">
        <v>18654</v>
      </c>
      <c r="B6732" s="693" t="s">
        <v>7484</v>
      </c>
      <c r="C6732" s="667" t="s">
        <v>73</v>
      </c>
      <c r="D6732" s="693" t="s">
        <v>14783</v>
      </c>
      <c r="E6732" s="425">
        <v>6000</v>
      </c>
      <c r="F6732" s="672" t="s">
        <v>15069</v>
      </c>
      <c r="G6732" s="671" t="s">
        <v>15070</v>
      </c>
      <c r="H6732" s="671" t="s">
        <v>1688</v>
      </c>
      <c r="I6732" s="671" t="s">
        <v>11885</v>
      </c>
      <c r="J6732" s="890" t="s">
        <v>802</v>
      </c>
      <c r="K6732" s="894" t="s">
        <v>15071</v>
      </c>
      <c r="L6732" s="763">
        <v>5</v>
      </c>
      <c r="M6732" s="893">
        <v>46600</v>
      </c>
      <c r="N6732" s="891" t="s">
        <v>389</v>
      </c>
      <c r="O6732" s="763">
        <v>0</v>
      </c>
      <c r="P6732" s="723">
        <v>0</v>
      </c>
      <c r="Q6732" s="669"/>
    </row>
    <row r="6733" spans="1:17" s="770" customFormat="1" ht="39.75" customHeight="1">
      <c r="A6733" s="733" t="s">
        <v>18654</v>
      </c>
      <c r="B6733" s="693" t="s">
        <v>7484</v>
      </c>
      <c r="C6733" s="667" t="s">
        <v>73</v>
      </c>
      <c r="D6733" s="693" t="s">
        <v>15072</v>
      </c>
      <c r="E6733" s="425">
        <v>2500</v>
      </c>
      <c r="F6733" s="672" t="s">
        <v>15073</v>
      </c>
      <c r="G6733" s="671" t="s">
        <v>15074</v>
      </c>
      <c r="H6733" s="671" t="s">
        <v>1688</v>
      </c>
      <c r="I6733" s="671" t="s">
        <v>10737</v>
      </c>
      <c r="J6733" s="890" t="s">
        <v>11885</v>
      </c>
      <c r="K6733" s="894" t="s">
        <v>15075</v>
      </c>
      <c r="L6733" s="763">
        <v>4</v>
      </c>
      <c r="M6733" s="893">
        <v>11583.33</v>
      </c>
      <c r="N6733" s="891" t="s">
        <v>15075</v>
      </c>
      <c r="O6733" s="763">
        <v>6</v>
      </c>
      <c r="P6733" s="723">
        <v>15000</v>
      </c>
      <c r="Q6733" s="669"/>
    </row>
    <row r="6734" spans="1:17" s="770" customFormat="1" ht="32.25" customHeight="1">
      <c r="A6734" s="733" t="s">
        <v>18654</v>
      </c>
      <c r="B6734" s="693" t="s">
        <v>7484</v>
      </c>
      <c r="C6734" s="667" t="s">
        <v>73</v>
      </c>
      <c r="D6734" s="693" t="s">
        <v>15076</v>
      </c>
      <c r="E6734" s="425">
        <v>6000</v>
      </c>
      <c r="F6734" s="672" t="s">
        <v>15077</v>
      </c>
      <c r="G6734" s="671" t="s">
        <v>15078</v>
      </c>
      <c r="H6734" s="671" t="s">
        <v>1805</v>
      </c>
      <c r="I6734" s="671" t="s">
        <v>771</v>
      </c>
      <c r="J6734" s="890" t="s">
        <v>6567</v>
      </c>
      <c r="K6734" s="894" t="s">
        <v>15079</v>
      </c>
      <c r="L6734" s="763">
        <v>8</v>
      </c>
      <c r="M6734" s="893">
        <v>55284</v>
      </c>
      <c r="N6734" s="891" t="s">
        <v>389</v>
      </c>
      <c r="O6734" s="763">
        <v>0</v>
      </c>
      <c r="P6734" s="723">
        <v>0</v>
      </c>
      <c r="Q6734" s="669"/>
    </row>
    <row r="6735" spans="1:17" s="770" customFormat="1" ht="32.25" customHeight="1">
      <c r="A6735" s="733" t="s">
        <v>18654</v>
      </c>
      <c r="B6735" s="693" t="s">
        <v>7484</v>
      </c>
      <c r="C6735" s="667" t="s">
        <v>73</v>
      </c>
      <c r="D6735" s="693" t="s">
        <v>12406</v>
      </c>
      <c r="E6735" s="425">
        <v>3500</v>
      </c>
      <c r="F6735" s="672" t="s">
        <v>15080</v>
      </c>
      <c r="G6735" s="671" t="s">
        <v>15081</v>
      </c>
      <c r="H6735" s="671" t="s">
        <v>1688</v>
      </c>
      <c r="I6735" s="671" t="s">
        <v>771</v>
      </c>
      <c r="J6735" s="890" t="s">
        <v>6567</v>
      </c>
      <c r="K6735" s="894" t="s">
        <v>15082</v>
      </c>
      <c r="L6735" s="763">
        <v>6</v>
      </c>
      <c r="M6735" s="893">
        <v>24433.33</v>
      </c>
      <c r="N6735" s="891" t="s">
        <v>389</v>
      </c>
      <c r="O6735" s="763">
        <v>0</v>
      </c>
      <c r="P6735" s="723">
        <v>0</v>
      </c>
      <c r="Q6735" s="669"/>
    </row>
    <row r="6736" spans="1:17" s="770" customFormat="1" ht="32.25" customHeight="1">
      <c r="A6736" s="733" t="s">
        <v>18654</v>
      </c>
      <c r="B6736" s="693" t="s">
        <v>7484</v>
      </c>
      <c r="C6736" s="667" t="s">
        <v>73</v>
      </c>
      <c r="D6736" s="693" t="s">
        <v>15083</v>
      </c>
      <c r="E6736" s="425">
        <v>5500</v>
      </c>
      <c r="F6736" s="672" t="s">
        <v>15084</v>
      </c>
      <c r="G6736" s="671" t="s">
        <v>15085</v>
      </c>
      <c r="H6736" s="671" t="s">
        <v>1688</v>
      </c>
      <c r="I6736" s="671" t="s">
        <v>771</v>
      </c>
      <c r="J6736" s="890" t="s">
        <v>6567</v>
      </c>
      <c r="K6736" s="894" t="s">
        <v>15086</v>
      </c>
      <c r="L6736" s="763">
        <v>12</v>
      </c>
      <c r="M6736" s="893">
        <v>43083.33</v>
      </c>
      <c r="N6736" s="891" t="s">
        <v>15086</v>
      </c>
      <c r="O6736" s="763">
        <v>3</v>
      </c>
      <c r="P6736" s="723">
        <v>17324.5</v>
      </c>
      <c r="Q6736" s="669"/>
    </row>
    <row r="6737" spans="1:17" s="770" customFormat="1" ht="34.5" customHeight="1">
      <c r="A6737" s="733" t="s">
        <v>18654</v>
      </c>
      <c r="B6737" s="693" t="s">
        <v>7484</v>
      </c>
      <c r="C6737" s="667" t="s">
        <v>73</v>
      </c>
      <c r="D6737" s="693" t="s">
        <v>13160</v>
      </c>
      <c r="E6737" s="425">
        <v>3500</v>
      </c>
      <c r="F6737" s="672" t="s">
        <v>15087</v>
      </c>
      <c r="G6737" s="671" t="s">
        <v>15088</v>
      </c>
      <c r="H6737" s="671" t="s">
        <v>1688</v>
      </c>
      <c r="I6737" s="671" t="s">
        <v>11885</v>
      </c>
      <c r="J6737" s="890" t="s">
        <v>802</v>
      </c>
      <c r="K6737" s="894" t="s">
        <v>15089</v>
      </c>
      <c r="L6737" s="763">
        <v>12</v>
      </c>
      <c r="M6737" s="893">
        <v>42000</v>
      </c>
      <c r="N6737" s="891" t="s">
        <v>15089</v>
      </c>
      <c r="O6737" s="763">
        <v>6</v>
      </c>
      <c r="P6737" s="723">
        <v>21000</v>
      </c>
      <c r="Q6737" s="669"/>
    </row>
    <row r="6738" spans="1:17" s="770" customFormat="1" ht="34.5" customHeight="1">
      <c r="A6738" s="733" t="s">
        <v>18654</v>
      </c>
      <c r="B6738" s="693" t="s">
        <v>7484</v>
      </c>
      <c r="C6738" s="667" t="s">
        <v>73</v>
      </c>
      <c r="D6738" s="670" t="s">
        <v>14258</v>
      </c>
      <c r="E6738" s="425">
        <v>3000</v>
      </c>
      <c r="F6738" s="672" t="s">
        <v>15090</v>
      </c>
      <c r="G6738" s="670" t="s">
        <v>15091</v>
      </c>
      <c r="H6738" s="758" t="s">
        <v>908</v>
      </c>
      <c r="I6738" s="671" t="s">
        <v>11946</v>
      </c>
      <c r="J6738" s="890" t="s">
        <v>6567</v>
      </c>
      <c r="K6738" s="894" t="s">
        <v>389</v>
      </c>
      <c r="L6738" s="763">
        <v>0</v>
      </c>
      <c r="M6738" s="893" t="s">
        <v>389</v>
      </c>
      <c r="N6738" s="891" t="s">
        <v>15092</v>
      </c>
      <c r="O6738" s="763">
        <v>4</v>
      </c>
      <c r="P6738" s="723">
        <v>11900</v>
      </c>
      <c r="Q6738" s="669"/>
    </row>
    <row r="6739" spans="1:17" s="770" customFormat="1" ht="31.5" customHeight="1">
      <c r="A6739" s="733" t="s">
        <v>18654</v>
      </c>
      <c r="B6739" s="693" t="s">
        <v>7484</v>
      </c>
      <c r="C6739" s="667" t="s">
        <v>73</v>
      </c>
      <c r="D6739" s="693" t="s">
        <v>11910</v>
      </c>
      <c r="E6739" s="425">
        <v>3000</v>
      </c>
      <c r="F6739" s="672" t="s">
        <v>15093</v>
      </c>
      <c r="G6739" s="671" t="s">
        <v>15094</v>
      </c>
      <c r="H6739" s="671" t="s">
        <v>1688</v>
      </c>
      <c r="I6739" s="671" t="s">
        <v>11885</v>
      </c>
      <c r="J6739" s="890" t="s">
        <v>802</v>
      </c>
      <c r="K6739" s="894" t="s">
        <v>15095</v>
      </c>
      <c r="L6739" s="763">
        <v>12</v>
      </c>
      <c r="M6739" s="893">
        <v>36000</v>
      </c>
      <c r="N6739" s="891" t="s">
        <v>15095</v>
      </c>
      <c r="O6739" s="763">
        <v>6</v>
      </c>
      <c r="P6739" s="723">
        <v>18000</v>
      </c>
      <c r="Q6739" s="669"/>
    </row>
    <row r="6740" spans="1:17" s="770" customFormat="1" ht="31.5" customHeight="1">
      <c r="A6740" s="733" t="s">
        <v>18654</v>
      </c>
      <c r="B6740" s="693" t="s">
        <v>7484</v>
      </c>
      <c r="C6740" s="667" t="s">
        <v>73</v>
      </c>
      <c r="D6740" s="693" t="s">
        <v>15096</v>
      </c>
      <c r="E6740" s="425">
        <v>8600</v>
      </c>
      <c r="F6740" s="672" t="s">
        <v>15097</v>
      </c>
      <c r="G6740" s="671" t="s">
        <v>15098</v>
      </c>
      <c r="H6740" s="671" t="s">
        <v>1688</v>
      </c>
      <c r="I6740" s="671" t="s">
        <v>771</v>
      </c>
      <c r="J6740" s="890" t="s">
        <v>6567</v>
      </c>
      <c r="K6740" s="894" t="s">
        <v>15099</v>
      </c>
      <c r="L6740" s="763">
        <v>7</v>
      </c>
      <c r="M6740" s="893">
        <v>61776.67</v>
      </c>
      <c r="N6740" s="891" t="s">
        <v>389</v>
      </c>
      <c r="O6740" s="763">
        <v>0</v>
      </c>
      <c r="P6740" s="723">
        <v>0</v>
      </c>
      <c r="Q6740" s="669"/>
    </row>
    <row r="6741" spans="1:17" s="770" customFormat="1" ht="31.5" customHeight="1">
      <c r="A6741" s="733" t="s">
        <v>18654</v>
      </c>
      <c r="B6741" s="693" t="s">
        <v>7484</v>
      </c>
      <c r="C6741" s="667" t="s">
        <v>73</v>
      </c>
      <c r="D6741" s="693" t="s">
        <v>11954</v>
      </c>
      <c r="E6741" s="425">
        <v>3000</v>
      </c>
      <c r="F6741" s="672" t="s">
        <v>15100</v>
      </c>
      <c r="G6741" s="671" t="s">
        <v>15101</v>
      </c>
      <c r="H6741" s="671" t="s">
        <v>1688</v>
      </c>
      <c r="I6741" s="671" t="s">
        <v>12049</v>
      </c>
      <c r="J6741" s="890" t="s">
        <v>6567</v>
      </c>
      <c r="K6741" s="894" t="s">
        <v>15102</v>
      </c>
      <c r="L6741" s="763">
        <v>12</v>
      </c>
      <c r="M6741" s="893">
        <v>36000</v>
      </c>
      <c r="N6741" s="891" t="s">
        <v>15102</v>
      </c>
      <c r="O6741" s="763">
        <v>6</v>
      </c>
      <c r="P6741" s="723">
        <v>18000</v>
      </c>
      <c r="Q6741" s="669"/>
    </row>
    <row r="6742" spans="1:17" s="770" customFormat="1" ht="30.75" customHeight="1">
      <c r="A6742" s="733" t="s">
        <v>18654</v>
      </c>
      <c r="B6742" s="693" t="s">
        <v>7484</v>
      </c>
      <c r="C6742" s="667" t="s">
        <v>73</v>
      </c>
      <c r="D6742" s="693" t="s">
        <v>12531</v>
      </c>
      <c r="E6742" s="425">
        <v>6000</v>
      </c>
      <c r="F6742" s="672" t="s">
        <v>15103</v>
      </c>
      <c r="G6742" s="671" t="s">
        <v>15104</v>
      </c>
      <c r="H6742" s="671" t="s">
        <v>1688</v>
      </c>
      <c r="I6742" s="671" t="s">
        <v>771</v>
      </c>
      <c r="J6742" s="890" t="s">
        <v>6567</v>
      </c>
      <c r="K6742" s="894" t="s">
        <v>15105</v>
      </c>
      <c r="L6742" s="763">
        <v>6</v>
      </c>
      <c r="M6742" s="893">
        <v>42000</v>
      </c>
      <c r="N6742" s="891" t="s">
        <v>389</v>
      </c>
      <c r="O6742" s="763">
        <v>0</v>
      </c>
      <c r="P6742" s="723">
        <v>0</v>
      </c>
      <c r="Q6742" s="669"/>
    </row>
    <row r="6743" spans="1:17" s="770" customFormat="1" ht="30.75" customHeight="1">
      <c r="A6743" s="733" t="s">
        <v>18654</v>
      </c>
      <c r="B6743" s="693" t="s">
        <v>7484</v>
      </c>
      <c r="C6743" s="667" t="s">
        <v>73</v>
      </c>
      <c r="D6743" s="693" t="s">
        <v>15096</v>
      </c>
      <c r="E6743" s="425">
        <v>8600</v>
      </c>
      <c r="F6743" s="672" t="s">
        <v>15106</v>
      </c>
      <c r="G6743" s="671" t="s">
        <v>15107</v>
      </c>
      <c r="H6743" s="671" t="s">
        <v>1688</v>
      </c>
      <c r="I6743" s="671" t="s">
        <v>771</v>
      </c>
      <c r="J6743" s="890" t="s">
        <v>6567</v>
      </c>
      <c r="K6743" s="894" t="s">
        <v>15108</v>
      </c>
      <c r="L6743" s="763">
        <v>12</v>
      </c>
      <c r="M6743" s="893">
        <v>95165.34</v>
      </c>
      <c r="N6743" s="891" t="s">
        <v>15108</v>
      </c>
      <c r="O6743" s="763">
        <v>6</v>
      </c>
      <c r="P6743" s="723">
        <v>51600</v>
      </c>
      <c r="Q6743" s="669"/>
    </row>
    <row r="6744" spans="1:17" s="770" customFormat="1" ht="30.75" customHeight="1">
      <c r="A6744" s="733" t="s">
        <v>18654</v>
      </c>
      <c r="B6744" s="693" t="s">
        <v>7484</v>
      </c>
      <c r="C6744" s="667" t="s">
        <v>73</v>
      </c>
      <c r="D6744" s="693" t="s">
        <v>13939</v>
      </c>
      <c r="E6744" s="425">
        <v>3000</v>
      </c>
      <c r="F6744" s="672" t="s">
        <v>15109</v>
      </c>
      <c r="G6744" s="671" t="s">
        <v>15110</v>
      </c>
      <c r="H6744" s="671" t="s">
        <v>1013</v>
      </c>
      <c r="I6744" s="671" t="s">
        <v>11885</v>
      </c>
      <c r="J6744" s="890" t="s">
        <v>802</v>
      </c>
      <c r="K6744" s="894" t="s">
        <v>15111</v>
      </c>
      <c r="L6744" s="763">
        <v>12</v>
      </c>
      <c r="M6744" s="893">
        <v>36000</v>
      </c>
      <c r="N6744" s="891" t="s">
        <v>15111</v>
      </c>
      <c r="O6744" s="763">
        <v>1</v>
      </c>
      <c r="P6744" s="723">
        <v>2900</v>
      </c>
      <c r="Q6744" s="669"/>
    </row>
    <row r="6745" spans="1:17" s="770" customFormat="1" ht="30.75" customHeight="1">
      <c r="A6745" s="733" t="s">
        <v>18654</v>
      </c>
      <c r="B6745" s="693" t="s">
        <v>7484</v>
      </c>
      <c r="C6745" s="667" t="s">
        <v>73</v>
      </c>
      <c r="D6745" s="693" t="s">
        <v>11954</v>
      </c>
      <c r="E6745" s="425">
        <v>3000</v>
      </c>
      <c r="F6745" s="672" t="s">
        <v>15112</v>
      </c>
      <c r="G6745" s="671" t="s">
        <v>15113</v>
      </c>
      <c r="H6745" s="671" t="s">
        <v>1688</v>
      </c>
      <c r="I6745" s="671" t="s">
        <v>771</v>
      </c>
      <c r="J6745" s="890" t="s">
        <v>6567</v>
      </c>
      <c r="K6745" s="894" t="s">
        <v>9662</v>
      </c>
      <c r="L6745" s="763">
        <v>12</v>
      </c>
      <c r="M6745" s="893">
        <v>36000</v>
      </c>
      <c r="N6745" s="891" t="s">
        <v>9662</v>
      </c>
      <c r="O6745" s="763">
        <v>6</v>
      </c>
      <c r="P6745" s="723">
        <v>18000</v>
      </c>
      <c r="Q6745" s="669"/>
    </row>
    <row r="6746" spans="1:17" s="770" customFormat="1" ht="30.75" customHeight="1">
      <c r="A6746" s="733" t="s">
        <v>18654</v>
      </c>
      <c r="B6746" s="693" t="s">
        <v>7484</v>
      </c>
      <c r="C6746" s="667" t="s">
        <v>73</v>
      </c>
      <c r="D6746" s="693" t="s">
        <v>15114</v>
      </c>
      <c r="E6746" s="425">
        <v>2500</v>
      </c>
      <c r="F6746" s="672" t="s">
        <v>15115</v>
      </c>
      <c r="G6746" s="671" t="s">
        <v>15116</v>
      </c>
      <c r="H6746" s="671" t="s">
        <v>1688</v>
      </c>
      <c r="I6746" s="671" t="s">
        <v>11885</v>
      </c>
      <c r="J6746" s="890" t="s">
        <v>802</v>
      </c>
      <c r="K6746" s="894" t="s">
        <v>10256</v>
      </c>
      <c r="L6746" s="763">
        <v>12</v>
      </c>
      <c r="M6746" s="893">
        <v>30000</v>
      </c>
      <c r="N6746" s="891" t="s">
        <v>10256</v>
      </c>
      <c r="O6746" s="763">
        <v>6</v>
      </c>
      <c r="P6746" s="723">
        <v>10918.76</v>
      </c>
      <c r="Q6746" s="669"/>
    </row>
    <row r="6747" spans="1:17" s="770" customFormat="1" ht="30.75" customHeight="1">
      <c r="A6747" s="733" t="s">
        <v>18654</v>
      </c>
      <c r="B6747" s="693" t="s">
        <v>7484</v>
      </c>
      <c r="C6747" s="667" t="s">
        <v>73</v>
      </c>
      <c r="D6747" s="693" t="s">
        <v>12566</v>
      </c>
      <c r="E6747" s="425">
        <v>2000</v>
      </c>
      <c r="F6747" s="672" t="s">
        <v>15117</v>
      </c>
      <c r="G6747" s="671" t="s">
        <v>15118</v>
      </c>
      <c r="H6747" s="671" t="s">
        <v>1013</v>
      </c>
      <c r="I6747" s="671" t="s">
        <v>11885</v>
      </c>
      <c r="J6747" s="890" t="s">
        <v>802</v>
      </c>
      <c r="K6747" s="894" t="s">
        <v>15119</v>
      </c>
      <c r="L6747" s="763">
        <v>12</v>
      </c>
      <c r="M6747" s="893">
        <v>24066.67</v>
      </c>
      <c r="N6747" s="891" t="s">
        <v>15119</v>
      </c>
      <c r="O6747" s="763">
        <v>6</v>
      </c>
      <c r="P6747" s="723">
        <v>12000</v>
      </c>
      <c r="Q6747" s="669"/>
    </row>
    <row r="6748" spans="1:17" s="770" customFormat="1" ht="30.75" customHeight="1">
      <c r="A6748" s="733" t="s">
        <v>18654</v>
      </c>
      <c r="B6748" s="693" t="s">
        <v>7484</v>
      </c>
      <c r="C6748" s="667" t="s">
        <v>73</v>
      </c>
      <c r="D6748" s="670" t="s">
        <v>11978</v>
      </c>
      <c r="E6748" s="425">
        <v>3000</v>
      </c>
      <c r="F6748" s="668" t="s">
        <v>15120</v>
      </c>
      <c r="G6748" s="671" t="s">
        <v>15121</v>
      </c>
      <c r="H6748" s="670" t="s">
        <v>1688</v>
      </c>
      <c r="I6748" s="670" t="s">
        <v>771</v>
      </c>
      <c r="J6748" s="890" t="s">
        <v>6567</v>
      </c>
      <c r="K6748" s="894" t="s">
        <v>15122</v>
      </c>
      <c r="L6748" s="763">
        <v>2</v>
      </c>
      <c r="M6748" s="893">
        <v>7891.67</v>
      </c>
      <c r="N6748" s="891" t="s">
        <v>389</v>
      </c>
      <c r="O6748" s="763">
        <v>0</v>
      </c>
      <c r="P6748" s="723">
        <v>0</v>
      </c>
      <c r="Q6748" s="669"/>
    </row>
    <row r="6749" spans="1:17" s="770" customFormat="1" ht="30.75" customHeight="1">
      <c r="A6749" s="733" t="s">
        <v>18654</v>
      </c>
      <c r="B6749" s="693" t="s">
        <v>7484</v>
      </c>
      <c r="C6749" s="667" t="s">
        <v>73</v>
      </c>
      <c r="D6749" s="693" t="s">
        <v>12033</v>
      </c>
      <c r="E6749" s="425">
        <v>3000</v>
      </c>
      <c r="F6749" s="672" t="s">
        <v>15123</v>
      </c>
      <c r="G6749" s="671" t="s">
        <v>15124</v>
      </c>
      <c r="H6749" s="671" t="s">
        <v>1688</v>
      </c>
      <c r="I6749" s="671" t="s">
        <v>11885</v>
      </c>
      <c r="J6749" s="890" t="s">
        <v>802</v>
      </c>
      <c r="K6749" s="894" t="s">
        <v>15125</v>
      </c>
      <c r="L6749" s="763">
        <v>12</v>
      </c>
      <c r="M6749" s="893">
        <v>32538.67</v>
      </c>
      <c r="N6749" s="891" t="s">
        <v>15125</v>
      </c>
      <c r="O6749" s="763">
        <v>6</v>
      </c>
      <c r="P6749" s="723">
        <v>18000</v>
      </c>
      <c r="Q6749" s="669"/>
    </row>
    <row r="6750" spans="1:17" s="770" customFormat="1" ht="30.75" customHeight="1">
      <c r="A6750" s="733" t="s">
        <v>18654</v>
      </c>
      <c r="B6750" s="693" t="s">
        <v>7484</v>
      </c>
      <c r="C6750" s="667" t="s">
        <v>73</v>
      </c>
      <c r="D6750" s="693" t="s">
        <v>12531</v>
      </c>
      <c r="E6750" s="425">
        <v>5000</v>
      </c>
      <c r="F6750" s="672" t="s">
        <v>15126</v>
      </c>
      <c r="G6750" s="671" t="s">
        <v>15127</v>
      </c>
      <c r="H6750" s="671" t="s">
        <v>1688</v>
      </c>
      <c r="I6750" s="671" t="s">
        <v>771</v>
      </c>
      <c r="J6750" s="890" t="s">
        <v>6567</v>
      </c>
      <c r="K6750" s="894" t="s">
        <v>15128</v>
      </c>
      <c r="L6750" s="763">
        <v>12</v>
      </c>
      <c r="M6750" s="893">
        <v>62754.67</v>
      </c>
      <c r="N6750" s="891" t="s">
        <v>15128</v>
      </c>
      <c r="O6750" s="763">
        <v>6</v>
      </c>
      <c r="P6750" s="723">
        <v>30000</v>
      </c>
      <c r="Q6750" s="669"/>
    </row>
    <row r="6751" spans="1:17" s="770" customFormat="1" ht="26.25" customHeight="1">
      <c r="A6751" s="733" t="s">
        <v>18654</v>
      </c>
      <c r="B6751" s="693" t="s">
        <v>7484</v>
      </c>
      <c r="C6751" s="667" t="s">
        <v>73</v>
      </c>
      <c r="D6751" s="693" t="s">
        <v>15083</v>
      </c>
      <c r="E6751" s="425">
        <v>6500</v>
      </c>
      <c r="F6751" s="672" t="s">
        <v>15129</v>
      </c>
      <c r="G6751" s="671" t="s">
        <v>15130</v>
      </c>
      <c r="H6751" s="671" t="s">
        <v>1688</v>
      </c>
      <c r="I6751" s="671" t="s">
        <v>11885</v>
      </c>
      <c r="J6751" s="890" t="s">
        <v>802</v>
      </c>
      <c r="K6751" s="894" t="s">
        <v>15131</v>
      </c>
      <c r="L6751" s="763">
        <v>2</v>
      </c>
      <c r="M6751" s="893">
        <v>16683.330000000002</v>
      </c>
      <c r="N6751" s="891" t="s">
        <v>15131</v>
      </c>
      <c r="O6751" s="763">
        <v>6</v>
      </c>
      <c r="P6751" s="723">
        <v>39000</v>
      </c>
      <c r="Q6751" s="669"/>
    </row>
    <row r="6752" spans="1:17" s="770" customFormat="1" ht="40.5" customHeight="1">
      <c r="A6752" s="733" t="s">
        <v>18654</v>
      </c>
      <c r="B6752" s="693" t="s">
        <v>7484</v>
      </c>
      <c r="C6752" s="667" t="s">
        <v>73</v>
      </c>
      <c r="D6752" s="693" t="s">
        <v>13288</v>
      </c>
      <c r="E6752" s="425">
        <v>3000</v>
      </c>
      <c r="F6752" s="672" t="s">
        <v>15132</v>
      </c>
      <c r="G6752" s="671" t="s">
        <v>15133</v>
      </c>
      <c r="H6752" s="671" t="s">
        <v>1688</v>
      </c>
      <c r="I6752" s="671" t="s">
        <v>771</v>
      </c>
      <c r="J6752" s="890" t="s">
        <v>6567</v>
      </c>
      <c r="K6752" s="894" t="s">
        <v>15134</v>
      </c>
      <c r="L6752" s="763">
        <v>12</v>
      </c>
      <c r="M6752" s="893">
        <v>36000</v>
      </c>
      <c r="N6752" s="891" t="s">
        <v>15134</v>
      </c>
      <c r="O6752" s="763">
        <v>6</v>
      </c>
      <c r="P6752" s="723">
        <v>18000</v>
      </c>
      <c r="Q6752" s="669"/>
    </row>
    <row r="6753" spans="1:17" s="770" customFormat="1" ht="29.25" customHeight="1">
      <c r="A6753" s="733" t="s">
        <v>18654</v>
      </c>
      <c r="B6753" s="693" t="s">
        <v>7484</v>
      </c>
      <c r="C6753" s="667" t="s">
        <v>73</v>
      </c>
      <c r="D6753" s="693" t="s">
        <v>15135</v>
      </c>
      <c r="E6753" s="425">
        <v>5000</v>
      </c>
      <c r="F6753" s="672" t="s">
        <v>15136</v>
      </c>
      <c r="G6753" s="671" t="s">
        <v>15137</v>
      </c>
      <c r="H6753" s="671" t="s">
        <v>1342</v>
      </c>
      <c r="I6753" s="671" t="s">
        <v>11885</v>
      </c>
      <c r="J6753" s="890" t="s">
        <v>802</v>
      </c>
      <c r="K6753" s="894" t="s">
        <v>15138</v>
      </c>
      <c r="L6753" s="763">
        <v>12</v>
      </c>
      <c r="M6753" s="893">
        <v>60000</v>
      </c>
      <c r="N6753" s="891" t="s">
        <v>15138</v>
      </c>
      <c r="O6753" s="763">
        <v>6</v>
      </c>
      <c r="P6753" s="723">
        <v>30000</v>
      </c>
      <c r="Q6753" s="669"/>
    </row>
    <row r="6754" spans="1:17" s="770" customFormat="1" ht="29.25" customHeight="1">
      <c r="A6754" s="733" t="s">
        <v>18654</v>
      </c>
      <c r="B6754" s="693" t="s">
        <v>7484</v>
      </c>
      <c r="C6754" s="667" t="s">
        <v>73</v>
      </c>
      <c r="D6754" s="693" t="s">
        <v>12632</v>
      </c>
      <c r="E6754" s="425">
        <v>3500</v>
      </c>
      <c r="F6754" s="672" t="s">
        <v>15139</v>
      </c>
      <c r="G6754" s="671" t="s">
        <v>15140</v>
      </c>
      <c r="H6754" s="671" t="s">
        <v>1688</v>
      </c>
      <c r="I6754" s="671" t="s">
        <v>11885</v>
      </c>
      <c r="J6754" s="890" t="s">
        <v>802</v>
      </c>
      <c r="K6754" s="894" t="s">
        <v>15141</v>
      </c>
      <c r="L6754" s="763">
        <v>12</v>
      </c>
      <c r="M6754" s="893">
        <v>42684</v>
      </c>
      <c r="N6754" s="891" t="s">
        <v>15141</v>
      </c>
      <c r="O6754" s="763">
        <v>6</v>
      </c>
      <c r="P6754" s="723">
        <v>21000</v>
      </c>
      <c r="Q6754" s="669"/>
    </row>
    <row r="6755" spans="1:17" s="770" customFormat="1" ht="29.25" customHeight="1">
      <c r="A6755" s="733" t="s">
        <v>18654</v>
      </c>
      <c r="B6755" s="693" t="s">
        <v>7484</v>
      </c>
      <c r="C6755" s="667" t="s">
        <v>73</v>
      </c>
      <c r="D6755" s="1676" t="s">
        <v>15142</v>
      </c>
      <c r="E6755" s="425">
        <v>3500</v>
      </c>
      <c r="F6755" s="672" t="s">
        <v>15143</v>
      </c>
      <c r="G6755" s="671" t="s">
        <v>15144</v>
      </c>
      <c r="H6755" s="671" t="s">
        <v>1688</v>
      </c>
      <c r="I6755" s="671" t="s">
        <v>11885</v>
      </c>
      <c r="J6755" s="890" t="s">
        <v>802</v>
      </c>
      <c r="K6755" s="894" t="s">
        <v>15145</v>
      </c>
      <c r="L6755" s="763">
        <v>1</v>
      </c>
      <c r="M6755" s="893">
        <v>3200</v>
      </c>
      <c r="N6755" s="891" t="s">
        <v>15145</v>
      </c>
      <c r="O6755" s="763">
        <v>6</v>
      </c>
      <c r="P6755" s="723">
        <v>19200</v>
      </c>
      <c r="Q6755" s="669"/>
    </row>
    <row r="6756" spans="1:17" s="770" customFormat="1" ht="42" customHeight="1">
      <c r="A6756" s="733" t="s">
        <v>18654</v>
      </c>
      <c r="B6756" s="693" t="s">
        <v>7484</v>
      </c>
      <c r="C6756" s="667" t="s">
        <v>73</v>
      </c>
      <c r="D6756" s="693" t="s">
        <v>15146</v>
      </c>
      <c r="E6756" s="425">
        <v>3000</v>
      </c>
      <c r="F6756" s="672" t="s">
        <v>15147</v>
      </c>
      <c r="G6756" s="671" t="s">
        <v>15148</v>
      </c>
      <c r="H6756" s="671" t="s">
        <v>1688</v>
      </c>
      <c r="I6756" s="671" t="s">
        <v>11885</v>
      </c>
      <c r="J6756" s="890" t="s">
        <v>802</v>
      </c>
      <c r="K6756" s="894" t="s">
        <v>10562</v>
      </c>
      <c r="L6756" s="763">
        <v>12</v>
      </c>
      <c r="M6756" s="893">
        <v>33844.449999999997</v>
      </c>
      <c r="N6756" s="891" t="s">
        <v>10562</v>
      </c>
      <c r="O6756" s="763">
        <v>6</v>
      </c>
      <c r="P6756" s="723">
        <v>18000</v>
      </c>
      <c r="Q6756" s="669"/>
    </row>
    <row r="6757" spans="1:17" s="770" customFormat="1" ht="33" customHeight="1">
      <c r="A6757" s="733" t="s">
        <v>18654</v>
      </c>
      <c r="B6757" s="693" t="s">
        <v>7484</v>
      </c>
      <c r="C6757" s="667" t="s">
        <v>73</v>
      </c>
      <c r="D6757" s="693" t="s">
        <v>13018</v>
      </c>
      <c r="E6757" s="425">
        <v>4000</v>
      </c>
      <c r="F6757" s="672" t="s">
        <v>15149</v>
      </c>
      <c r="G6757" s="671" t="s">
        <v>15150</v>
      </c>
      <c r="H6757" s="671" t="s">
        <v>11921</v>
      </c>
      <c r="I6757" s="671" t="s">
        <v>771</v>
      </c>
      <c r="J6757" s="890" t="s">
        <v>6567</v>
      </c>
      <c r="K6757" s="894" t="s">
        <v>15151</v>
      </c>
      <c r="L6757" s="763">
        <v>12</v>
      </c>
      <c r="M6757" s="893">
        <v>48000</v>
      </c>
      <c r="N6757" s="891" t="s">
        <v>15151</v>
      </c>
      <c r="O6757" s="763">
        <v>6</v>
      </c>
      <c r="P6757" s="723">
        <v>24000</v>
      </c>
      <c r="Q6757" s="669"/>
    </row>
    <row r="6758" spans="1:17" s="770" customFormat="1" ht="33" customHeight="1">
      <c r="A6758" s="733" t="s">
        <v>18654</v>
      </c>
      <c r="B6758" s="693" t="s">
        <v>7484</v>
      </c>
      <c r="C6758" s="667" t="s">
        <v>73</v>
      </c>
      <c r="D6758" s="693" t="s">
        <v>12003</v>
      </c>
      <c r="E6758" s="425">
        <v>3250</v>
      </c>
      <c r="F6758" s="672" t="s">
        <v>15152</v>
      </c>
      <c r="G6758" s="671" t="s">
        <v>15153</v>
      </c>
      <c r="H6758" s="671" t="s">
        <v>1688</v>
      </c>
      <c r="I6758" s="671" t="s">
        <v>11885</v>
      </c>
      <c r="J6758" s="890" t="s">
        <v>802</v>
      </c>
      <c r="K6758" s="894" t="s">
        <v>15154</v>
      </c>
      <c r="L6758" s="763">
        <v>12</v>
      </c>
      <c r="M6758" s="893">
        <v>39000</v>
      </c>
      <c r="N6758" s="891" t="s">
        <v>15154</v>
      </c>
      <c r="O6758" s="763">
        <v>2</v>
      </c>
      <c r="P6758" s="723">
        <v>8541</v>
      </c>
      <c r="Q6758" s="669"/>
    </row>
    <row r="6759" spans="1:17" s="770" customFormat="1" ht="38.25" customHeight="1">
      <c r="A6759" s="733" t="s">
        <v>18654</v>
      </c>
      <c r="B6759" s="693" t="s">
        <v>7484</v>
      </c>
      <c r="C6759" s="667" t="s">
        <v>73</v>
      </c>
      <c r="D6759" s="693" t="s">
        <v>12573</v>
      </c>
      <c r="E6759" s="425">
        <v>1700</v>
      </c>
      <c r="F6759" s="672" t="s">
        <v>15155</v>
      </c>
      <c r="G6759" s="671" t="s">
        <v>15156</v>
      </c>
      <c r="H6759" s="671" t="s">
        <v>11899</v>
      </c>
      <c r="I6759" s="671" t="s">
        <v>3683</v>
      </c>
      <c r="J6759" s="890" t="s">
        <v>11900</v>
      </c>
      <c r="K6759" s="894" t="s">
        <v>15157</v>
      </c>
      <c r="L6759" s="763">
        <v>12</v>
      </c>
      <c r="M6759" s="893">
        <v>19776.669999999998</v>
      </c>
      <c r="N6759" s="891" t="s">
        <v>15157</v>
      </c>
      <c r="O6759" s="763">
        <v>6</v>
      </c>
      <c r="P6759" s="723">
        <v>10200</v>
      </c>
      <c r="Q6759" s="669"/>
    </row>
    <row r="6760" spans="1:17" s="770" customFormat="1" ht="34.5" customHeight="1">
      <c r="A6760" s="733" t="s">
        <v>18654</v>
      </c>
      <c r="B6760" s="693" t="s">
        <v>7484</v>
      </c>
      <c r="C6760" s="667" t="s">
        <v>73</v>
      </c>
      <c r="D6760" s="693" t="s">
        <v>15158</v>
      </c>
      <c r="E6760" s="425">
        <v>3800</v>
      </c>
      <c r="F6760" s="672" t="s">
        <v>15159</v>
      </c>
      <c r="G6760" s="671" t="s">
        <v>15160</v>
      </c>
      <c r="H6760" s="671" t="s">
        <v>13811</v>
      </c>
      <c r="I6760" s="671" t="s">
        <v>11946</v>
      </c>
      <c r="J6760" s="890" t="s">
        <v>11900</v>
      </c>
      <c r="K6760" s="894" t="s">
        <v>15161</v>
      </c>
      <c r="L6760" s="763">
        <v>12</v>
      </c>
      <c r="M6760" s="893">
        <v>45600</v>
      </c>
      <c r="N6760" s="891" t="s">
        <v>15161</v>
      </c>
      <c r="O6760" s="763">
        <v>6</v>
      </c>
      <c r="P6760" s="723">
        <v>22800</v>
      </c>
      <c r="Q6760" s="669"/>
    </row>
    <row r="6761" spans="1:17" s="770" customFormat="1" ht="28.5" customHeight="1">
      <c r="A6761" s="733" t="s">
        <v>18654</v>
      </c>
      <c r="B6761" s="693" t="s">
        <v>7484</v>
      </c>
      <c r="C6761" s="667" t="s">
        <v>73</v>
      </c>
      <c r="D6761" s="693" t="s">
        <v>15162</v>
      </c>
      <c r="E6761" s="425">
        <v>2000</v>
      </c>
      <c r="F6761" s="672" t="s">
        <v>15163</v>
      </c>
      <c r="G6761" s="671" t="s">
        <v>15164</v>
      </c>
      <c r="H6761" s="671" t="s">
        <v>1119</v>
      </c>
      <c r="I6761" s="671" t="s">
        <v>11946</v>
      </c>
      <c r="J6761" s="890" t="s">
        <v>11900</v>
      </c>
      <c r="K6761" s="894" t="s">
        <v>9432</v>
      </c>
      <c r="L6761" s="763">
        <v>5</v>
      </c>
      <c r="M6761" s="893">
        <v>14733.33</v>
      </c>
      <c r="N6761" s="891" t="s">
        <v>15165</v>
      </c>
      <c r="O6761" s="763">
        <v>6</v>
      </c>
      <c r="P6761" s="723">
        <v>18228</v>
      </c>
      <c r="Q6761" s="669"/>
    </row>
    <row r="6762" spans="1:17" s="770" customFormat="1" ht="28.5" customHeight="1">
      <c r="A6762" s="733" t="s">
        <v>18654</v>
      </c>
      <c r="B6762" s="693" t="s">
        <v>7484</v>
      </c>
      <c r="C6762" s="667" t="s">
        <v>73</v>
      </c>
      <c r="D6762" s="670" t="s">
        <v>11978</v>
      </c>
      <c r="E6762" s="425">
        <v>10000</v>
      </c>
      <c r="F6762" s="668" t="s">
        <v>15166</v>
      </c>
      <c r="G6762" s="671" t="s">
        <v>15167</v>
      </c>
      <c r="H6762" s="670" t="s">
        <v>1688</v>
      </c>
      <c r="I6762" s="670" t="s">
        <v>12476</v>
      </c>
      <c r="J6762" s="890" t="s">
        <v>6567</v>
      </c>
      <c r="K6762" s="894" t="s">
        <v>15168</v>
      </c>
      <c r="L6762" s="763">
        <v>1</v>
      </c>
      <c r="M6762" s="893">
        <v>22331.11</v>
      </c>
      <c r="N6762" s="891" t="s">
        <v>389</v>
      </c>
      <c r="O6762" s="763">
        <v>0</v>
      </c>
      <c r="P6762" s="723">
        <v>0</v>
      </c>
      <c r="Q6762" s="669"/>
    </row>
    <row r="6763" spans="1:17" s="770" customFormat="1" ht="36">
      <c r="A6763" s="733" t="s">
        <v>18654</v>
      </c>
      <c r="B6763" s="693" t="s">
        <v>7484</v>
      </c>
      <c r="C6763" s="667" t="s">
        <v>73</v>
      </c>
      <c r="D6763" s="693" t="s">
        <v>15169</v>
      </c>
      <c r="E6763" s="425">
        <v>3000</v>
      </c>
      <c r="F6763" s="672" t="s">
        <v>15170</v>
      </c>
      <c r="G6763" s="671" t="s">
        <v>15171</v>
      </c>
      <c r="H6763" s="671" t="s">
        <v>1688</v>
      </c>
      <c r="I6763" s="671" t="s">
        <v>11885</v>
      </c>
      <c r="J6763" s="890" t="s">
        <v>802</v>
      </c>
      <c r="K6763" s="894" t="s">
        <v>13348</v>
      </c>
      <c r="L6763" s="763">
        <v>12</v>
      </c>
      <c r="M6763" s="893">
        <v>36000</v>
      </c>
      <c r="N6763" s="891" t="s">
        <v>15172</v>
      </c>
      <c r="O6763" s="763">
        <v>6</v>
      </c>
      <c r="P6763" s="723">
        <v>12425</v>
      </c>
      <c r="Q6763" s="669"/>
    </row>
    <row r="6764" spans="1:17" s="770" customFormat="1" ht="60">
      <c r="A6764" s="733" t="s">
        <v>18654</v>
      </c>
      <c r="B6764" s="693" t="s">
        <v>7484</v>
      </c>
      <c r="C6764" s="667" t="s">
        <v>73</v>
      </c>
      <c r="D6764" s="693" t="s">
        <v>15173</v>
      </c>
      <c r="E6764" s="425">
        <v>2162.5</v>
      </c>
      <c r="F6764" s="672" t="s">
        <v>15174</v>
      </c>
      <c r="G6764" s="671" t="s">
        <v>15175</v>
      </c>
      <c r="H6764" s="671" t="s">
        <v>3913</v>
      </c>
      <c r="I6764" s="671" t="s">
        <v>11890</v>
      </c>
      <c r="J6764" s="890" t="s">
        <v>4118</v>
      </c>
      <c r="K6764" s="894" t="s">
        <v>10012</v>
      </c>
      <c r="L6764" s="763">
        <v>12</v>
      </c>
      <c r="M6764" s="893">
        <v>24162.5</v>
      </c>
      <c r="N6764" s="891" t="s">
        <v>10012</v>
      </c>
      <c r="O6764" s="763">
        <v>6</v>
      </c>
      <c r="P6764" s="723">
        <v>11026.400000000001</v>
      </c>
      <c r="Q6764" s="669"/>
    </row>
    <row r="6765" spans="1:17" s="770" customFormat="1" ht="27.75" customHeight="1">
      <c r="A6765" s="733" t="s">
        <v>18654</v>
      </c>
      <c r="B6765" s="693" t="s">
        <v>7484</v>
      </c>
      <c r="C6765" s="667" t="s">
        <v>73</v>
      </c>
      <c r="D6765" s="670" t="s">
        <v>14209</v>
      </c>
      <c r="E6765" s="425">
        <v>2000</v>
      </c>
      <c r="F6765" s="668" t="s">
        <v>15176</v>
      </c>
      <c r="G6765" s="671" t="s">
        <v>15177</v>
      </c>
      <c r="H6765" s="671" t="s">
        <v>1688</v>
      </c>
      <c r="I6765" s="671" t="s">
        <v>7524</v>
      </c>
      <c r="J6765" s="890" t="s">
        <v>802</v>
      </c>
      <c r="K6765" s="894" t="s">
        <v>15178</v>
      </c>
      <c r="L6765" s="763">
        <v>1</v>
      </c>
      <c r="M6765" s="893">
        <v>2269.04</v>
      </c>
      <c r="N6765" s="891" t="s">
        <v>389</v>
      </c>
      <c r="O6765" s="763">
        <v>0</v>
      </c>
      <c r="P6765" s="723">
        <v>0</v>
      </c>
      <c r="Q6765" s="669"/>
    </row>
    <row r="6766" spans="1:17" s="770" customFormat="1" ht="27.75" customHeight="1">
      <c r="A6766" s="733" t="s">
        <v>18654</v>
      </c>
      <c r="B6766" s="693" t="s">
        <v>7484</v>
      </c>
      <c r="C6766" s="667" t="s">
        <v>73</v>
      </c>
      <c r="D6766" s="693" t="s">
        <v>12285</v>
      </c>
      <c r="E6766" s="425">
        <v>4383</v>
      </c>
      <c r="F6766" s="672" t="s">
        <v>15179</v>
      </c>
      <c r="G6766" s="671" t="s">
        <v>15180</v>
      </c>
      <c r="H6766" s="671" t="s">
        <v>1688</v>
      </c>
      <c r="I6766" s="671" t="s">
        <v>11885</v>
      </c>
      <c r="J6766" s="890" t="s">
        <v>802</v>
      </c>
      <c r="K6766" s="894" t="s">
        <v>15181</v>
      </c>
      <c r="L6766" s="763">
        <v>5</v>
      </c>
      <c r="M6766" s="893">
        <v>28383</v>
      </c>
      <c r="N6766" s="891" t="s">
        <v>389</v>
      </c>
      <c r="O6766" s="763">
        <v>0</v>
      </c>
      <c r="P6766" s="723">
        <v>0</v>
      </c>
      <c r="Q6766" s="669"/>
    </row>
    <row r="6767" spans="1:17" s="770" customFormat="1" ht="27.75" customHeight="1">
      <c r="A6767" s="733" t="s">
        <v>18654</v>
      </c>
      <c r="B6767" s="693" t="s">
        <v>7484</v>
      </c>
      <c r="C6767" s="667" t="s">
        <v>73</v>
      </c>
      <c r="D6767" s="693" t="s">
        <v>13438</v>
      </c>
      <c r="E6767" s="425">
        <v>6000</v>
      </c>
      <c r="F6767" s="672" t="s">
        <v>15182</v>
      </c>
      <c r="G6767" s="671" t="s">
        <v>15183</v>
      </c>
      <c r="H6767" s="671" t="s">
        <v>1688</v>
      </c>
      <c r="I6767" s="671" t="s">
        <v>11885</v>
      </c>
      <c r="J6767" s="890" t="s">
        <v>802</v>
      </c>
      <c r="K6767" s="894" t="s">
        <v>15184</v>
      </c>
      <c r="L6767" s="763">
        <v>12</v>
      </c>
      <c r="M6767" s="893">
        <v>72196.25</v>
      </c>
      <c r="N6767" s="891" t="s">
        <v>15185</v>
      </c>
      <c r="O6767" s="763">
        <v>6</v>
      </c>
      <c r="P6767" s="723">
        <v>36000</v>
      </c>
      <c r="Q6767" s="669"/>
    </row>
    <row r="6768" spans="1:17" s="770" customFormat="1" ht="27.75" customHeight="1">
      <c r="A6768" s="733" t="s">
        <v>18654</v>
      </c>
      <c r="B6768" s="693" t="s">
        <v>7484</v>
      </c>
      <c r="C6768" s="667" t="s">
        <v>73</v>
      </c>
      <c r="D6768" s="693" t="s">
        <v>15186</v>
      </c>
      <c r="E6768" s="425">
        <v>1700</v>
      </c>
      <c r="F6768" s="672" t="s">
        <v>15187</v>
      </c>
      <c r="G6768" s="671" t="s">
        <v>15188</v>
      </c>
      <c r="H6768" s="671" t="s">
        <v>11899</v>
      </c>
      <c r="I6768" s="671" t="s">
        <v>3683</v>
      </c>
      <c r="J6768" s="890" t="s">
        <v>11900</v>
      </c>
      <c r="K6768" s="894" t="s">
        <v>15189</v>
      </c>
      <c r="L6768" s="763">
        <v>12</v>
      </c>
      <c r="M6768" s="893">
        <v>20400</v>
      </c>
      <c r="N6768" s="891" t="s">
        <v>15189</v>
      </c>
      <c r="O6768" s="763">
        <v>6</v>
      </c>
      <c r="P6768" s="723">
        <v>10200</v>
      </c>
      <c r="Q6768" s="669"/>
    </row>
    <row r="6769" spans="1:17" s="770" customFormat="1" ht="27.75" customHeight="1">
      <c r="A6769" s="733" t="s">
        <v>18654</v>
      </c>
      <c r="B6769" s="693" t="s">
        <v>7484</v>
      </c>
      <c r="C6769" s="667" t="s">
        <v>73</v>
      </c>
      <c r="D6769" s="693" t="s">
        <v>15190</v>
      </c>
      <c r="E6769" s="425">
        <v>2500</v>
      </c>
      <c r="F6769" s="672" t="s">
        <v>15191</v>
      </c>
      <c r="G6769" s="671" t="s">
        <v>15192</v>
      </c>
      <c r="H6769" s="671" t="s">
        <v>1688</v>
      </c>
      <c r="I6769" s="671" t="s">
        <v>11885</v>
      </c>
      <c r="J6769" s="890" t="s">
        <v>802</v>
      </c>
      <c r="K6769" s="894" t="s">
        <v>15193</v>
      </c>
      <c r="L6769" s="763">
        <v>12</v>
      </c>
      <c r="M6769" s="893">
        <v>30000</v>
      </c>
      <c r="N6769" s="891" t="s">
        <v>15193</v>
      </c>
      <c r="O6769" s="763">
        <v>6</v>
      </c>
      <c r="P6769" s="723">
        <v>15000</v>
      </c>
      <c r="Q6769" s="669"/>
    </row>
    <row r="6770" spans="1:17" s="770" customFormat="1" ht="27.75" customHeight="1">
      <c r="A6770" s="733" t="s">
        <v>18654</v>
      </c>
      <c r="B6770" s="693" t="s">
        <v>7484</v>
      </c>
      <c r="C6770" s="667" t="s">
        <v>73</v>
      </c>
      <c r="D6770" s="693" t="s">
        <v>13131</v>
      </c>
      <c r="E6770" s="425">
        <v>2500</v>
      </c>
      <c r="F6770" s="672" t="s">
        <v>15194</v>
      </c>
      <c r="G6770" s="671" t="s">
        <v>15195</v>
      </c>
      <c r="H6770" s="671" t="s">
        <v>1013</v>
      </c>
      <c r="I6770" s="671" t="s">
        <v>11885</v>
      </c>
      <c r="J6770" s="890" t="s">
        <v>802</v>
      </c>
      <c r="K6770" s="894" t="s">
        <v>15196</v>
      </c>
      <c r="L6770" s="763">
        <v>12</v>
      </c>
      <c r="M6770" s="893">
        <v>28333.33</v>
      </c>
      <c r="N6770" s="891" t="s">
        <v>389</v>
      </c>
      <c r="O6770" s="763">
        <v>0</v>
      </c>
      <c r="P6770" s="723">
        <v>0</v>
      </c>
      <c r="Q6770" s="669"/>
    </row>
    <row r="6771" spans="1:17" s="770" customFormat="1" ht="40.5" customHeight="1">
      <c r="A6771" s="733" t="s">
        <v>18654</v>
      </c>
      <c r="B6771" s="693" t="s">
        <v>7484</v>
      </c>
      <c r="C6771" s="667" t="s">
        <v>73</v>
      </c>
      <c r="D6771" s="670" t="s">
        <v>15197</v>
      </c>
      <c r="E6771" s="425">
        <v>2000</v>
      </c>
      <c r="F6771" s="668" t="s">
        <v>15198</v>
      </c>
      <c r="G6771" s="671" t="s">
        <v>15199</v>
      </c>
      <c r="H6771" s="671" t="s">
        <v>4258</v>
      </c>
      <c r="I6771" s="671" t="s">
        <v>771</v>
      </c>
      <c r="J6771" s="890" t="s">
        <v>6567</v>
      </c>
      <c r="K6771" s="894" t="s">
        <v>15200</v>
      </c>
      <c r="L6771" s="763">
        <v>4</v>
      </c>
      <c r="M6771" s="893">
        <v>10072.219999999999</v>
      </c>
      <c r="N6771" s="891" t="s">
        <v>389</v>
      </c>
      <c r="O6771" s="763">
        <v>0</v>
      </c>
      <c r="P6771" s="723">
        <v>0</v>
      </c>
      <c r="Q6771" s="669"/>
    </row>
    <row r="6772" spans="1:17" s="770" customFormat="1" ht="28.5" customHeight="1">
      <c r="A6772" s="733" t="s">
        <v>18654</v>
      </c>
      <c r="B6772" s="693" t="s">
        <v>7484</v>
      </c>
      <c r="C6772" s="667" t="s">
        <v>73</v>
      </c>
      <c r="D6772" s="693" t="s">
        <v>12081</v>
      </c>
      <c r="E6772" s="425">
        <v>3000</v>
      </c>
      <c r="F6772" s="672" t="s">
        <v>15201</v>
      </c>
      <c r="G6772" s="671" t="s">
        <v>15202</v>
      </c>
      <c r="H6772" s="671" t="s">
        <v>1688</v>
      </c>
      <c r="I6772" s="671" t="s">
        <v>771</v>
      </c>
      <c r="J6772" s="890" t="s">
        <v>6567</v>
      </c>
      <c r="K6772" s="894" t="s">
        <v>15203</v>
      </c>
      <c r="L6772" s="763">
        <v>12</v>
      </c>
      <c r="M6772" s="893">
        <v>32061.8</v>
      </c>
      <c r="N6772" s="891" t="s">
        <v>15203</v>
      </c>
      <c r="O6772" s="763">
        <v>6</v>
      </c>
      <c r="P6772" s="723">
        <v>18000</v>
      </c>
      <c r="Q6772" s="669"/>
    </row>
    <row r="6773" spans="1:17" s="770" customFormat="1" ht="28.5" customHeight="1">
      <c r="A6773" s="733" t="s">
        <v>18654</v>
      </c>
      <c r="B6773" s="693" t="s">
        <v>7484</v>
      </c>
      <c r="C6773" s="667" t="s">
        <v>73</v>
      </c>
      <c r="D6773" s="693" t="s">
        <v>14746</v>
      </c>
      <c r="E6773" s="425">
        <v>3000</v>
      </c>
      <c r="F6773" s="672" t="s">
        <v>15204</v>
      </c>
      <c r="G6773" s="671" t="s">
        <v>15205</v>
      </c>
      <c r="H6773" s="671" t="s">
        <v>1688</v>
      </c>
      <c r="I6773" s="671" t="s">
        <v>771</v>
      </c>
      <c r="J6773" s="890" t="s">
        <v>6567</v>
      </c>
      <c r="K6773" s="894" t="s">
        <v>15206</v>
      </c>
      <c r="L6773" s="763">
        <v>7</v>
      </c>
      <c r="M6773" s="893">
        <v>23675</v>
      </c>
      <c r="N6773" s="891" t="s">
        <v>389</v>
      </c>
      <c r="O6773" s="763">
        <v>0</v>
      </c>
      <c r="P6773" s="723">
        <v>0</v>
      </c>
      <c r="Q6773" s="669"/>
    </row>
    <row r="6774" spans="1:17" s="770" customFormat="1" ht="28.5" customHeight="1">
      <c r="A6774" s="733" t="s">
        <v>18654</v>
      </c>
      <c r="B6774" s="693" t="s">
        <v>7484</v>
      </c>
      <c r="C6774" s="667" t="s">
        <v>73</v>
      </c>
      <c r="D6774" s="693" t="s">
        <v>15207</v>
      </c>
      <c r="E6774" s="425">
        <v>6500</v>
      </c>
      <c r="F6774" s="672" t="s">
        <v>15208</v>
      </c>
      <c r="G6774" s="671" t="s">
        <v>15209</v>
      </c>
      <c r="H6774" s="671" t="s">
        <v>824</v>
      </c>
      <c r="I6774" s="671" t="s">
        <v>11885</v>
      </c>
      <c r="J6774" s="890" t="s">
        <v>802</v>
      </c>
      <c r="K6774" s="894" t="s">
        <v>15210</v>
      </c>
      <c r="L6774" s="763">
        <v>12</v>
      </c>
      <c r="M6774" s="893">
        <v>78000</v>
      </c>
      <c r="N6774" s="891" t="s">
        <v>15210</v>
      </c>
      <c r="O6774" s="763">
        <v>6</v>
      </c>
      <c r="P6774" s="723">
        <v>39000</v>
      </c>
      <c r="Q6774" s="669"/>
    </row>
    <row r="6775" spans="1:17" s="770" customFormat="1" ht="28.5" customHeight="1">
      <c r="A6775" s="733" t="s">
        <v>18654</v>
      </c>
      <c r="B6775" s="693" t="s">
        <v>7484</v>
      </c>
      <c r="C6775" s="667" t="s">
        <v>73</v>
      </c>
      <c r="D6775" s="693" t="s">
        <v>15211</v>
      </c>
      <c r="E6775" s="425">
        <v>3000</v>
      </c>
      <c r="F6775" s="672" t="s">
        <v>15212</v>
      </c>
      <c r="G6775" s="671" t="s">
        <v>15213</v>
      </c>
      <c r="H6775" s="671" t="s">
        <v>2002</v>
      </c>
      <c r="I6775" s="671" t="s">
        <v>11946</v>
      </c>
      <c r="J6775" s="890" t="s">
        <v>11900</v>
      </c>
      <c r="K6775" s="894" t="s">
        <v>9653</v>
      </c>
      <c r="L6775" s="763">
        <v>12</v>
      </c>
      <c r="M6775" s="893">
        <v>36000</v>
      </c>
      <c r="N6775" s="891" t="s">
        <v>9653</v>
      </c>
      <c r="O6775" s="763">
        <v>6</v>
      </c>
      <c r="P6775" s="723">
        <v>18000</v>
      </c>
      <c r="Q6775" s="669"/>
    </row>
    <row r="6776" spans="1:17" s="770" customFormat="1" ht="28.5" customHeight="1">
      <c r="A6776" s="733" t="s">
        <v>18654</v>
      </c>
      <c r="B6776" s="693" t="s">
        <v>7484</v>
      </c>
      <c r="C6776" s="667" t="s">
        <v>73</v>
      </c>
      <c r="D6776" s="693" t="s">
        <v>12998</v>
      </c>
      <c r="E6776" s="425">
        <v>3000</v>
      </c>
      <c r="F6776" s="672" t="s">
        <v>15214</v>
      </c>
      <c r="G6776" s="671" t="s">
        <v>15215</v>
      </c>
      <c r="H6776" s="671" t="s">
        <v>1688</v>
      </c>
      <c r="I6776" s="671" t="s">
        <v>11885</v>
      </c>
      <c r="J6776" s="890" t="s">
        <v>802</v>
      </c>
      <c r="K6776" s="894" t="s">
        <v>15216</v>
      </c>
      <c r="L6776" s="763">
        <v>12</v>
      </c>
      <c r="M6776" s="893">
        <v>36000</v>
      </c>
      <c r="N6776" s="891" t="s">
        <v>15216</v>
      </c>
      <c r="O6776" s="763">
        <v>6</v>
      </c>
      <c r="P6776" s="723">
        <v>18000</v>
      </c>
      <c r="Q6776" s="669"/>
    </row>
    <row r="6777" spans="1:17" s="770" customFormat="1" ht="33" customHeight="1">
      <c r="A6777" s="733" t="s">
        <v>18654</v>
      </c>
      <c r="B6777" s="693" t="s">
        <v>7484</v>
      </c>
      <c r="C6777" s="667" t="s">
        <v>73</v>
      </c>
      <c r="D6777" s="670" t="s">
        <v>11978</v>
      </c>
      <c r="E6777" s="425">
        <v>2500</v>
      </c>
      <c r="F6777" s="668" t="s">
        <v>15217</v>
      </c>
      <c r="G6777" s="671" t="s">
        <v>15218</v>
      </c>
      <c r="H6777" s="670" t="s">
        <v>1688</v>
      </c>
      <c r="I6777" s="670" t="s">
        <v>7524</v>
      </c>
      <c r="J6777" s="890" t="s">
        <v>802</v>
      </c>
      <c r="K6777" s="894" t="s">
        <v>15219</v>
      </c>
      <c r="L6777" s="763">
        <v>4</v>
      </c>
      <c r="M6777" s="893">
        <v>12944.560000000001</v>
      </c>
      <c r="N6777" s="891" t="s">
        <v>389</v>
      </c>
      <c r="O6777" s="763">
        <v>0</v>
      </c>
      <c r="P6777" s="723">
        <v>0</v>
      </c>
      <c r="Q6777" s="669"/>
    </row>
    <row r="6778" spans="1:17" s="770" customFormat="1" ht="33" customHeight="1">
      <c r="A6778" s="733" t="s">
        <v>18654</v>
      </c>
      <c r="B6778" s="693" t="s">
        <v>7484</v>
      </c>
      <c r="C6778" s="667" t="s">
        <v>73</v>
      </c>
      <c r="D6778" s="693" t="s">
        <v>13217</v>
      </c>
      <c r="E6778" s="425">
        <v>2500</v>
      </c>
      <c r="F6778" s="672" t="s">
        <v>15220</v>
      </c>
      <c r="G6778" s="671" t="s">
        <v>15221</v>
      </c>
      <c r="H6778" s="671" t="s">
        <v>1688</v>
      </c>
      <c r="I6778" s="671" t="s">
        <v>11885</v>
      </c>
      <c r="J6778" s="890" t="s">
        <v>802</v>
      </c>
      <c r="K6778" s="894" t="s">
        <v>9815</v>
      </c>
      <c r="L6778" s="763">
        <v>12</v>
      </c>
      <c r="M6778" s="893">
        <v>30000</v>
      </c>
      <c r="N6778" s="891" t="s">
        <v>9815</v>
      </c>
      <c r="O6778" s="763">
        <v>6</v>
      </c>
      <c r="P6778" s="723">
        <v>15000</v>
      </c>
      <c r="Q6778" s="669"/>
    </row>
    <row r="6779" spans="1:17" s="770" customFormat="1" ht="33" customHeight="1">
      <c r="A6779" s="733" t="s">
        <v>18654</v>
      </c>
      <c r="B6779" s="693" t="s">
        <v>7484</v>
      </c>
      <c r="C6779" s="667" t="s">
        <v>73</v>
      </c>
      <c r="D6779" s="693" t="s">
        <v>15222</v>
      </c>
      <c r="E6779" s="425">
        <v>2500</v>
      </c>
      <c r="F6779" s="672" t="s">
        <v>15223</v>
      </c>
      <c r="G6779" s="671" t="s">
        <v>15224</v>
      </c>
      <c r="H6779" s="671" t="s">
        <v>1688</v>
      </c>
      <c r="I6779" s="671" t="s">
        <v>11885</v>
      </c>
      <c r="J6779" s="890" t="s">
        <v>802</v>
      </c>
      <c r="K6779" s="894" t="s">
        <v>9432</v>
      </c>
      <c r="L6779" s="763">
        <v>12</v>
      </c>
      <c r="M6779" s="893">
        <v>22750</v>
      </c>
      <c r="N6779" s="891" t="s">
        <v>9432</v>
      </c>
      <c r="O6779" s="763">
        <v>6</v>
      </c>
      <c r="P6779" s="723">
        <v>5458.33</v>
      </c>
      <c r="Q6779" s="669"/>
    </row>
    <row r="6780" spans="1:17" s="770" customFormat="1" ht="33" customHeight="1">
      <c r="A6780" s="733" t="s">
        <v>18654</v>
      </c>
      <c r="B6780" s="693" t="s">
        <v>7484</v>
      </c>
      <c r="C6780" s="667" t="s">
        <v>73</v>
      </c>
      <c r="D6780" s="693" t="s">
        <v>15225</v>
      </c>
      <c r="E6780" s="425">
        <v>7000</v>
      </c>
      <c r="F6780" s="672" t="s">
        <v>15226</v>
      </c>
      <c r="G6780" s="671" t="s">
        <v>15227</v>
      </c>
      <c r="H6780" s="671" t="s">
        <v>1688</v>
      </c>
      <c r="I6780" s="671" t="s">
        <v>11885</v>
      </c>
      <c r="J6780" s="890" t="s">
        <v>802</v>
      </c>
      <c r="K6780" s="894" t="s">
        <v>15228</v>
      </c>
      <c r="L6780" s="763">
        <v>5</v>
      </c>
      <c r="M6780" s="893">
        <v>42393.67</v>
      </c>
      <c r="N6780" s="891" t="s">
        <v>389</v>
      </c>
      <c r="O6780" s="763">
        <v>0</v>
      </c>
      <c r="P6780" s="723">
        <v>0</v>
      </c>
      <c r="Q6780" s="669"/>
    </row>
    <row r="6781" spans="1:17" s="770" customFormat="1" ht="33" customHeight="1">
      <c r="A6781" s="733" t="s">
        <v>18654</v>
      </c>
      <c r="B6781" s="693" t="s">
        <v>7484</v>
      </c>
      <c r="C6781" s="667" t="s">
        <v>73</v>
      </c>
      <c r="D6781" s="693" t="s">
        <v>15229</v>
      </c>
      <c r="E6781" s="425">
        <v>1700</v>
      </c>
      <c r="F6781" s="672" t="s">
        <v>15230</v>
      </c>
      <c r="G6781" s="671" t="s">
        <v>15231</v>
      </c>
      <c r="H6781" s="671" t="s">
        <v>11899</v>
      </c>
      <c r="I6781" s="671" t="s">
        <v>3683</v>
      </c>
      <c r="J6781" s="890" t="s">
        <v>11900</v>
      </c>
      <c r="K6781" s="894" t="s">
        <v>15232</v>
      </c>
      <c r="L6781" s="763">
        <v>12</v>
      </c>
      <c r="M6781" s="893">
        <v>20400</v>
      </c>
      <c r="N6781" s="891" t="s">
        <v>15232</v>
      </c>
      <c r="O6781" s="763">
        <v>6</v>
      </c>
      <c r="P6781" s="723">
        <v>10200</v>
      </c>
      <c r="Q6781" s="669"/>
    </row>
    <row r="6782" spans="1:17" s="770" customFormat="1" ht="33" customHeight="1">
      <c r="A6782" s="733" t="s">
        <v>18654</v>
      </c>
      <c r="B6782" s="693" t="s">
        <v>7484</v>
      </c>
      <c r="C6782" s="667" t="s">
        <v>73</v>
      </c>
      <c r="D6782" s="693" t="s">
        <v>11930</v>
      </c>
      <c r="E6782" s="425">
        <v>1700</v>
      </c>
      <c r="F6782" s="672" t="s">
        <v>15233</v>
      </c>
      <c r="G6782" s="671" t="s">
        <v>15234</v>
      </c>
      <c r="H6782" s="671" t="s">
        <v>11899</v>
      </c>
      <c r="I6782" s="671" t="s">
        <v>3683</v>
      </c>
      <c r="J6782" s="890" t="s">
        <v>11900</v>
      </c>
      <c r="K6782" s="894" t="s">
        <v>15235</v>
      </c>
      <c r="L6782" s="763">
        <v>12</v>
      </c>
      <c r="M6782" s="893">
        <v>20400</v>
      </c>
      <c r="N6782" s="891" t="s">
        <v>15235</v>
      </c>
      <c r="O6782" s="763">
        <v>6</v>
      </c>
      <c r="P6782" s="723">
        <v>10200</v>
      </c>
      <c r="Q6782" s="669"/>
    </row>
    <row r="6783" spans="1:17" s="770" customFormat="1" ht="33" customHeight="1">
      <c r="A6783" s="733" t="s">
        <v>18654</v>
      </c>
      <c r="B6783" s="693" t="s">
        <v>7484</v>
      </c>
      <c r="C6783" s="667" t="s">
        <v>73</v>
      </c>
      <c r="D6783" s="693" t="s">
        <v>14839</v>
      </c>
      <c r="E6783" s="425">
        <v>3000</v>
      </c>
      <c r="F6783" s="672" t="s">
        <v>15236</v>
      </c>
      <c r="G6783" s="671" t="s">
        <v>15237</v>
      </c>
      <c r="H6783" s="671" t="s">
        <v>1688</v>
      </c>
      <c r="I6783" s="671" t="s">
        <v>11885</v>
      </c>
      <c r="J6783" s="890" t="s">
        <v>802</v>
      </c>
      <c r="K6783" s="894" t="s">
        <v>15184</v>
      </c>
      <c r="L6783" s="763">
        <v>9</v>
      </c>
      <c r="M6783" s="893">
        <v>28210.84</v>
      </c>
      <c r="N6783" s="891" t="s">
        <v>15184</v>
      </c>
      <c r="O6783" s="763">
        <v>6</v>
      </c>
      <c r="P6783" s="723">
        <v>18000</v>
      </c>
      <c r="Q6783" s="669"/>
    </row>
    <row r="6784" spans="1:17" s="770" customFormat="1" ht="36">
      <c r="A6784" s="733" t="s">
        <v>18654</v>
      </c>
      <c r="B6784" s="693" t="s">
        <v>7484</v>
      </c>
      <c r="C6784" s="667" t="s">
        <v>73</v>
      </c>
      <c r="D6784" s="670" t="s">
        <v>15238</v>
      </c>
      <c r="E6784" s="425">
        <v>5000</v>
      </c>
      <c r="F6784" s="668" t="s">
        <v>15239</v>
      </c>
      <c r="G6784" s="671" t="s">
        <v>15240</v>
      </c>
      <c r="H6784" s="671" t="s">
        <v>1688</v>
      </c>
      <c r="I6784" s="671" t="s">
        <v>15241</v>
      </c>
      <c r="J6784" s="890" t="s">
        <v>11900</v>
      </c>
      <c r="K6784" s="894" t="s">
        <v>15242</v>
      </c>
      <c r="L6784" s="763">
        <v>3</v>
      </c>
      <c r="M6784" s="893">
        <v>21819.45</v>
      </c>
      <c r="N6784" s="891" t="s">
        <v>389</v>
      </c>
      <c r="O6784" s="763">
        <v>0</v>
      </c>
      <c r="P6784" s="723">
        <v>0</v>
      </c>
      <c r="Q6784" s="669"/>
    </row>
    <row r="6785" spans="1:17" s="770" customFormat="1" ht="30.75" customHeight="1">
      <c r="A6785" s="733" t="s">
        <v>18654</v>
      </c>
      <c r="B6785" s="693" t="s">
        <v>7484</v>
      </c>
      <c r="C6785" s="667" t="s">
        <v>73</v>
      </c>
      <c r="D6785" s="693" t="s">
        <v>15243</v>
      </c>
      <c r="E6785" s="425">
        <v>4500</v>
      </c>
      <c r="F6785" s="672" t="s">
        <v>15244</v>
      </c>
      <c r="G6785" s="671" t="s">
        <v>15245</v>
      </c>
      <c r="H6785" s="671" t="s">
        <v>1688</v>
      </c>
      <c r="I6785" s="671" t="s">
        <v>11885</v>
      </c>
      <c r="J6785" s="890" t="s">
        <v>802</v>
      </c>
      <c r="K6785" s="894" t="s">
        <v>12975</v>
      </c>
      <c r="L6785" s="763">
        <v>10</v>
      </c>
      <c r="M6785" s="893">
        <v>43229.17</v>
      </c>
      <c r="N6785" s="891" t="s">
        <v>389</v>
      </c>
      <c r="O6785" s="763">
        <v>0</v>
      </c>
      <c r="P6785" s="723">
        <v>0</v>
      </c>
      <c r="Q6785" s="669"/>
    </row>
    <row r="6786" spans="1:17" s="770" customFormat="1" ht="30.75" customHeight="1">
      <c r="A6786" s="733" t="s">
        <v>18654</v>
      </c>
      <c r="B6786" s="693" t="s">
        <v>7484</v>
      </c>
      <c r="C6786" s="667" t="s">
        <v>73</v>
      </c>
      <c r="D6786" s="693" t="s">
        <v>15243</v>
      </c>
      <c r="E6786" s="425">
        <v>7000</v>
      </c>
      <c r="F6786" s="672" t="s">
        <v>15244</v>
      </c>
      <c r="G6786" s="671" t="s">
        <v>15245</v>
      </c>
      <c r="H6786" s="671" t="s">
        <v>1688</v>
      </c>
      <c r="I6786" s="671" t="s">
        <v>11885</v>
      </c>
      <c r="J6786" s="890" t="s">
        <v>802</v>
      </c>
      <c r="K6786" s="894" t="s">
        <v>15246</v>
      </c>
      <c r="L6786" s="763">
        <v>2</v>
      </c>
      <c r="M6786" s="893">
        <v>14000</v>
      </c>
      <c r="N6786" s="891" t="s">
        <v>15246</v>
      </c>
      <c r="O6786" s="763">
        <v>6</v>
      </c>
      <c r="P6786" s="723">
        <v>42000</v>
      </c>
      <c r="Q6786" s="669"/>
    </row>
    <row r="6787" spans="1:17" s="770" customFormat="1" ht="30.75" customHeight="1">
      <c r="A6787" s="733" t="s">
        <v>18654</v>
      </c>
      <c r="B6787" s="693" t="s">
        <v>7484</v>
      </c>
      <c r="C6787" s="667" t="s">
        <v>73</v>
      </c>
      <c r="D6787" s="693" t="s">
        <v>15247</v>
      </c>
      <c r="E6787" s="425">
        <v>6600</v>
      </c>
      <c r="F6787" s="672" t="s">
        <v>15248</v>
      </c>
      <c r="G6787" s="671" t="s">
        <v>15249</v>
      </c>
      <c r="H6787" s="671" t="s">
        <v>1688</v>
      </c>
      <c r="I6787" s="671" t="s">
        <v>11885</v>
      </c>
      <c r="J6787" s="890" t="s">
        <v>802</v>
      </c>
      <c r="K6787" s="894" t="s">
        <v>15250</v>
      </c>
      <c r="L6787" s="763">
        <v>2</v>
      </c>
      <c r="M6787" s="893">
        <v>14700</v>
      </c>
      <c r="N6787" s="891" t="s">
        <v>15250</v>
      </c>
      <c r="O6787" s="763">
        <v>6</v>
      </c>
      <c r="P6787" s="723">
        <v>42000</v>
      </c>
      <c r="Q6787" s="669"/>
    </row>
    <row r="6788" spans="1:17" s="770" customFormat="1" ht="60">
      <c r="A6788" s="733" t="s">
        <v>18654</v>
      </c>
      <c r="B6788" s="693" t="s">
        <v>7484</v>
      </c>
      <c r="C6788" s="667" t="s">
        <v>73</v>
      </c>
      <c r="D6788" s="693" t="s">
        <v>14942</v>
      </c>
      <c r="E6788" s="425">
        <v>2500</v>
      </c>
      <c r="F6788" s="672" t="s">
        <v>15251</v>
      </c>
      <c r="G6788" s="671" t="s">
        <v>15252</v>
      </c>
      <c r="H6788" s="671" t="s">
        <v>4682</v>
      </c>
      <c r="I6788" s="671" t="s">
        <v>11890</v>
      </c>
      <c r="J6788" s="890" t="s">
        <v>4118</v>
      </c>
      <c r="K6788" s="894" t="s">
        <v>15253</v>
      </c>
      <c r="L6788" s="763">
        <v>9</v>
      </c>
      <c r="M6788" s="893">
        <v>22485.83</v>
      </c>
      <c r="N6788" s="891" t="s">
        <v>389</v>
      </c>
      <c r="O6788" s="763">
        <v>0</v>
      </c>
      <c r="P6788" s="723">
        <v>0</v>
      </c>
      <c r="Q6788" s="669"/>
    </row>
    <row r="6789" spans="1:17" s="770" customFormat="1" ht="30.75" customHeight="1">
      <c r="A6789" s="733" t="s">
        <v>18654</v>
      </c>
      <c r="B6789" s="693" t="s">
        <v>7484</v>
      </c>
      <c r="C6789" s="667" t="s">
        <v>73</v>
      </c>
      <c r="D6789" s="693" t="s">
        <v>12849</v>
      </c>
      <c r="E6789" s="425">
        <v>2000</v>
      </c>
      <c r="F6789" s="672" t="s">
        <v>15254</v>
      </c>
      <c r="G6789" s="671" t="s">
        <v>15255</v>
      </c>
      <c r="H6789" s="671" t="s">
        <v>1688</v>
      </c>
      <c r="I6789" s="671" t="s">
        <v>11885</v>
      </c>
      <c r="J6789" s="890" t="s">
        <v>802</v>
      </c>
      <c r="K6789" s="894" t="s">
        <v>15256</v>
      </c>
      <c r="L6789" s="763">
        <v>3</v>
      </c>
      <c r="M6789" s="893">
        <v>6533.33</v>
      </c>
      <c r="N6789" s="891" t="s">
        <v>15256</v>
      </c>
      <c r="O6789" s="763">
        <v>6</v>
      </c>
      <c r="P6789" s="723">
        <v>12000</v>
      </c>
      <c r="Q6789" s="669"/>
    </row>
    <row r="6790" spans="1:17" s="770" customFormat="1" ht="30.75" customHeight="1">
      <c r="A6790" s="733" t="s">
        <v>18654</v>
      </c>
      <c r="B6790" s="693" t="s">
        <v>7484</v>
      </c>
      <c r="C6790" s="667" t="s">
        <v>73</v>
      </c>
      <c r="D6790" s="693" t="s">
        <v>13992</v>
      </c>
      <c r="E6790" s="425">
        <v>5500</v>
      </c>
      <c r="F6790" s="672" t="s">
        <v>15257</v>
      </c>
      <c r="G6790" s="671" t="s">
        <v>15258</v>
      </c>
      <c r="H6790" s="671" t="s">
        <v>956</v>
      </c>
      <c r="I6790" s="671" t="s">
        <v>771</v>
      </c>
      <c r="J6790" s="890" t="s">
        <v>6567</v>
      </c>
      <c r="K6790" s="894" t="s">
        <v>15259</v>
      </c>
      <c r="L6790" s="763">
        <v>9</v>
      </c>
      <c r="M6790" s="893">
        <v>52831.17</v>
      </c>
      <c r="N6790" s="891" t="s">
        <v>389</v>
      </c>
      <c r="O6790" s="763">
        <v>0</v>
      </c>
      <c r="P6790" s="723">
        <v>0</v>
      </c>
      <c r="Q6790" s="669"/>
    </row>
    <row r="6791" spans="1:17" s="770" customFormat="1" ht="30.75" customHeight="1">
      <c r="A6791" s="733" t="s">
        <v>18654</v>
      </c>
      <c r="B6791" s="693" t="s">
        <v>7484</v>
      </c>
      <c r="C6791" s="667" t="s">
        <v>73</v>
      </c>
      <c r="D6791" s="693" t="s">
        <v>11954</v>
      </c>
      <c r="E6791" s="425">
        <v>3000</v>
      </c>
      <c r="F6791" s="672" t="s">
        <v>15260</v>
      </c>
      <c r="G6791" s="671" t="s">
        <v>15261</v>
      </c>
      <c r="H6791" s="671" t="s">
        <v>1688</v>
      </c>
      <c r="I6791" s="671" t="s">
        <v>771</v>
      </c>
      <c r="J6791" s="890" t="s">
        <v>6567</v>
      </c>
      <c r="K6791" s="894" t="s">
        <v>15262</v>
      </c>
      <c r="L6791" s="763">
        <v>12</v>
      </c>
      <c r="M6791" s="893">
        <v>35916.300000000003</v>
      </c>
      <c r="N6791" s="891" t="s">
        <v>15262</v>
      </c>
      <c r="O6791" s="763">
        <v>6</v>
      </c>
      <c r="P6791" s="723">
        <v>18000</v>
      </c>
      <c r="Q6791" s="669"/>
    </row>
    <row r="6792" spans="1:17" s="770" customFormat="1" ht="30.75" customHeight="1">
      <c r="A6792" s="733" t="s">
        <v>18654</v>
      </c>
      <c r="B6792" s="693" t="s">
        <v>7484</v>
      </c>
      <c r="C6792" s="667" t="s">
        <v>73</v>
      </c>
      <c r="D6792" s="693" t="s">
        <v>13047</v>
      </c>
      <c r="E6792" s="425">
        <v>3000</v>
      </c>
      <c r="F6792" s="672" t="s">
        <v>15263</v>
      </c>
      <c r="G6792" s="671" t="s">
        <v>15264</v>
      </c>
      <c r="H6792" s="671" t="s">
        <v>1688</v>
      </c>
      <c r="I6792" s="671" t="s">
        <v>11885</v>
      </c>
      <c r="J6792" s="890" t="s">
        <v>802</v>
      </c>
      <c r="K6792" s="894" t="s">
        <v>13468</v>
      </c>
      <c r="L6792" s="763">
        <v>2</v>
      </c>
      <c r="M6792" s="893">
        <v>5700</v>
      </c>
      <c r="N6792" s="891" t="s">
        <v>13468</v>
      </c>
      <c r="O6792" s="763">
        <v>6</v>
      </c>
      <c r="P6792" s="723">
        <v>18000</v>
      </c>
      <c r="Q6792" s="669"/>
    </row>
    <row r="6793" spans="1:17" s="770" customFormat="1" ht="30.75" customHeight="1">
      <c r="A6793" s="733" t="s">
        <v>18654</v>
      </c>
      <c r="B6793" s="693" t="s">
        <v>7484</v>
      </c>
      <c r="C6793" s="667" t="s">
        <v>73</v>
      </c>
      <c r="D6793" s="693" t="s">
        <v>11930</v>
      </c>
      <c r="E6793" s="425">
        <v>1700</v>
      </c>
      <c r="F6793" s="672" t="s">
        <v>15265</v>
      </c>
      <c r="G6793" s="671" t="s">
        <v>15266</v>
      </c>
      <c r="H6793" s="671" t="s">
        <v>11899</v>
      </c>
      <c r="I6793" s="671" t="s">
        <v>3683</v>
      </c>
      <c r="J6793" s="890" t="s">
        <v>11900</v>
      </c>
      <c r="K6793" s="894" t="s">
        <v>15267</v>
      </c>
      <c r="L6793" s="763">
        <v>12</v>
      </c>
      <c r="M6793" s="893">
        <v>20400</v>
      </c>
      <c r="N6793" s="891" t="s">
        <v>15267</v>
      </c>
      <c r="O6793" s="763">
        <v>6</v>
      </c>
      <c r="P6793" s="723">
        <v>10200</v>
      </c>
      <c r="Q6793" s="669"/>
    </row>
    <row r="6794" spans="1:17" s="770" customFormat="1" ht="36">
      <c r="A6794" s="733" t="s">
        <v>18654</v>
      </c>
      <c r="B6794" s="693" t="s">
        <v>7484</v>
      </c>
      <c r="C6794" s="667" t="s">
        <v>73</v>
      </c>
      <c r="D6794" s="693" t="s">
        <v>15072</v>
      </c>
      <c r="E6794" s="425">
        <v>2500</v>
      </c>
      <c r="F6794" s="672" t="s">
        <v>15268</v>
      </c>
      <c r="G6794" s="671" t="s">
        <v>15269</v>
      </c>
      <c r="H6794" s="671" t="s">
        <v>1688</v>
      </c>
      <c r="I6794" s="671" t="s">
        <v>10737</v>
      </c>
      <c r="J6794" s="890" t="s">
        <v>11885</v>
      </c>
      <c r="K6794" s="894" t="s">
        <v>15270</v>
      </c>
      <c r="L6794" s="763">
        <v>1</v>
      </c>
      <c r="M6794" s="893">
        <v>2500</v>
      </c>
      <c r="N6794" s="891" t="s">
        <v>15270</v>
      </c>
      <c r="O6794" s="763">
        <v>6</v>
      </c>
      <c r="P6794" s="723">
        <v>15000</v>
      </c>
      <c r="Q6794" s="669"/>
    </row>
    <row r="6795" spans="1:17" s="770" customFormat="1" ht="60">
      <c r="A6795" s="733" t="s">
        <v>18654</v>
      </c>
      <c r="B6795" s="693" t="s">
        <v>7484</v>
      </c>
      <c r="C6795" s="667" t="s">
        <v>73</v>
      </c>
      <c r="D6795" s="693" t="s">
        <v>15271</v>
      </c>
      <c r="E6795" s="425">
        <v>1500</v>
      </c>
      <c r="F6795" s="672" t="s">
        <v>15272</v>
      </c>
      <c r="G6795" s="671" t="s">
        <v>15273</v>
      </c>
      <c r="H6795" s="671" t="s">
        <v>3913</v>
      </c>
      <c r="I6795" s="671" t="s">
        <v>11890</v>
      </c>
      <c r="J6795" s="890" t="s">
        <v>4118</v>
      </c>
      <c r="K6795" s="894" t="s">
        <v>15274</v>
      </c>
      <c r="L6795" s="763">
        <v>12</v>
      </c>
      <c r="M6795" s="893">
        <v>16467.91</v>
      </c>
      <c r="N6795" s="891" t="s">
        <v>15274</v>
      </c>
      <c r="O6795" s="763">
        <v>6</v>
      </c>
      <c r="P6795" s="723">
        <v>9000</v>
      </c>
      <c r="Q6795" s="669"/>
    </row>
    <row r="6796" spans="1:17" s="770" customFormat="1" ht="33" customHeight="1">
      <c r="A6796" s="733" t="s">
        <v>18654</v>
      </c>
      <c r="B6796" s="693" t="s">
        <v>7484</v>
      </c>
      <c r="C6796" s="667" t="s">
        <v>73</v>
      </c>
      <c r="D6796" s="693" t="s">
        <v>11954</v>
      </c>
      <c r="E6796" s="425">
        <v>2500</v>
      </c>
      <c r="F6796" s="672" t="s">
        <v>15275</v>
      </c>
      <c r="G6796" s="671" t="s">
        <v>15276</v>
      </c>
      <c r="H6796" s="671" t="s">
        <v>1688</v>
      </c>
      <c r="I6796" s="671" t="s">
        <v>11885</v>
      </c>
      <c r="J6796" s="890" t="s">
        <v>802</v>
      </c>
      <c r="K6796" s="894" t="s">
        <v>15277</v>
      </c>
      <c r="L6796" s="763">
        <v>12</v>
      </c>
      <c r="M6796" s="893">
        <v>21763.11</v>
      </c>
      <c r="N6796" s="891" t="s">
        <v>15277</v>
      </c>
      <c r="O6796" s="763">
        <v>6</v>
      </c>
      <c r="P6796" s="723">
        <v>20000</v>
      </c>
      <c r="Q6796" s="669"/>
    </row>
    <row r="6797" spans="1:17" s="770" customFormat="1" ht="33" customHeight="1">
      <c r="A6797" s="733" t="s">
        <v>18654</v>
      </c>
      <c r="B6797" s="693" t="s">
        <v>7484</v>
      </c>
      <c r="C6797" s="667" t="s">
        <v>73</v>
      </c>
      <c r="D6797" s="693" t="s">
        <v>12003</v>
      </c>
      <c r="E6797" s="425">
        <v>3000</v>
      </c>
      <c r="F6797" s="672" t="s">
        <v>15278</v>
      </c>
      <c r="G6797" s="671" t="s">
        <v>15279</v>
      </c>
      <c r="H6797" s="671" t="s">
        <v>1688</v>
      </c>
      <c r="I6797" s="671" t="s">
        <v>771</v>
      </c>
      <c r="J6797" s="890" t="s">
        <v>6567</v>
      </c>
      <c r="K6797" s="894" t="s">
        <v>15280</v>
      </c>
      <c r="L6797" s="763">
        <v>4</v>
      </c>
      <c r="M6797" s="893">
        <v>15500</v>
      </c>
      <c r="N6797" s="891" t="s">
        <v>389</v>
      </c>
      <c r="O6797" s="763">
        <v>0</v>
      </c>
      <c r="P6797" s="723">
        <v>0</v>
      </c>
      <c r="Q6797" s="669"/>
    </row>
    <row r="6798" spans="1:17" s="770" customFormat="1" ht="33" customHeight="1">
      <c r="A6798" s="733" t="s">
        <v>18654</v>
      </c>
      <c r="B6798" s="693" t="s">
        <v>7484</v>
      </c>
      <c r="C6798" s="667" t="s">
        <v>73</v>
      </c>
      <c r="D6798" s="693" t="s">
        <v>15281</v>
      </c>
      <c r="E6798" s="425">
        <v>2000</v>
      </c>
      <c r="F6798" s="672" t="s">
        <v>15282</v>
      </c>
      <c r="G6798" s="671" t="s">
        <v>15283</v>
      </c>
      <c r="H6798" s="671" t="s">
        <v>5617</v>
      </c>
      <c r="I6798" s="671" t="s">
        <v>11946</v>
      </c>
      <c r="J6798" s="890" t="s">
        <v>11900</v>
      </c>
      <c r="K6798" s="894" t="s">
        <v>15284</v>
      </c>
      <c r="L6798" s="763">
        <v>12</v>
      </c>
      <c r="M6798" s="893">
        <v>24032.07</v>
      </c>
      <c r="N6798" s="891" t="s">
        <v>15284</v>
      </c>
      <c r="O6798" s="763">
        <v>6</v>
      </c>
      <c r="P6798" s="723">
        <v>12000</v>
      </c>
      <c r="Q6798" s="669"/>
    </row>
    <row r="6799" spans="1:17" s="770" customFormat="1" ht="33" customHeight="1">
      <c r="A6799" s="733" t="s">
        <v>18654</v>
      </c>
      <c r="B6799" s="693" t="s">
        <v>7484</v>
      </c>
      <c r="C6799" s="667" t="s">
        <v>73</v>
      </c>
      <c r="D6799" s="670" t="s">
        <v>15285</v>
      </c>
      <c r="E6799" s="425">
        <v>5500</v>
      </c>
      <c r="F6799" s="668" t="s">
        <v>15286</v>
      </c>
      <c r="G6799" s="671" t="s">
        <v>15287</v>
      </c>
      <c r="H6799" s="671" t="s">
        <v>824</v>
      </c>
      <c r="I6799" s="671" t="s">
        <v>771</v>
      </c>
      <c r="J6799" s="890" t="s">
        <v>6567</v>
      </c>
      <c r="K6799" s="894" t="s">
        <v>15288</v>
      </c>
      <c r="L6799" s="763">
        <v>3</v>
      </c>
      <c r="M6799" s="893">
        <v>19036.12</v>
      </c>
      <c r="N6799" s="891" t="s">
        <v>389</v>
      </c>
      <c r="O6799" s="763">
        <v>0</v>
      </c>
      <c r="P6799" s="723">
        <v>0</v>
      </c>
      <c r="Q6799" s="669"/>
    </row>
    <row r="6800" spans="1:17" s="770" customFormat="1" ht="33" customHeight="1">
      <c r="A6800" s="733" t="s">
        <v>18654</v>
      </c>
      <c r="B6800" s="693" t="s">
        <v>7484</v>
      </c>
      <c r="C6800" s="667" t="s">
        <v>73</v>
      </c>
      <c r="D6800" s="693" t="s">
        <v>11930</v>
      </c>
      <c r="E6800" s="425">
        <v>1700</v>
      </c>
      <c r="F6800" s="672" t="s">
        <v>15289</v>
      </c>
      <c r="G6800" s="671" t="s">
        <v>15290</v>
      </c>
      <c r="H6800" s="671" t="s">
        <v>11899</v>
      </c>
      <c r="I6800" s="671" t="s">
        <v>3683</v>
      </c>
      <c r="J6800" s="890" t="s">
        <v>11900</v>
      </c>
      <c r="K6800" s="894" t="s">
        <v>15291</v>
      </c>
      <c r="L6800" s="763">
        <v>12</v>
      </c>
      <c r="M6800" s="893">
        <v>20400</v>
      </c>
      <c r="N6800" s="891" t="s">
        <v>15291</v>
      </c>
      <c r="O6800" s="763">
        <v>6</v>
      </c>
      <c r="P6800" s="723">
        <v>10200</v>
      </c>
      <c r="Q6800" s="669"/>
    </row>
    <row r="6801" spans="1:17" s="770" customFormat="1" ht="33" customHeight="1">
      <c r="A6801" s="733" t="s">
        <v>18654</v>
      </c>
      <c r="B6801" s="693" t="s">
        <v>7484</v>
      </c>
      <c r="C6801" s="667" t="s">
        <v>73</v>
      </c>
      <c r="D6801" s="693" t="s">
        <v>12516</v>
      </c>
      <c r="E6801" s="425">
        <v>2500</v>
      </c>
      <c r="F6801" s="672" t="s">
        <v>15292</v>
      </c>
      <c r="G6801" s="671" t="s">
        <v>15293</v>
      </c>
      <c r="H6801" s="671" t="s">
        <v>1688</v>
      </c>
      <c r="I6801" s="671" t="s">
        <v>11885</v>
      </c>
      <c r="J6801" s="890" t="s">
        <v>802</v>
      </c>
      <c r="K6801" s="894" t="s">
        <v>15294</v>
      </c>
      <c r="L6801" s="763">
        <v>12</v>
      </c>
      <c r="M6801" s="893">
        <v>30000</v>
      </c>
      <c r="N6801" s="891" t="s">
        <v>15294</v>
      </c>
      <c r="O6801" s="763">
        <v>6</v>
      </c>
      <c r="P6801" s="723">
        <v>15000</v>
      </c>
      <c r="Q6801" s="669"/>
    </row>
    <row r="6802" spans="1:17" s="770" customFormat="1" ht="60">
      <c r="A6802" s="733" t="s">
        <v>18654</v>
      </c>
      <c r="B6802" s="693" t="s">
        <v>7484</v>
      </c>
      <c r="C6802" s="667" t="s">
        <v>73</v>
      </c>
      <c r="D6802" s="693" t="s">
        <v>15295</v>
      </c>
      <c r="E6802" s="425">
        <v>2200</v>
      </c>
      <c r="F6802" s="672" t="s">
        <v>15296</v>
      </c>
      <c r="G6802" s="671" t="s">
        <v>15297</v>
      </c>
      <c r="H6802" s="671" t="s">
        <v>3913</v>
      </c>
      <c r="I6802" s="671" t="s">
        <v>11890</v>
      </c>
      <c r="J6802" s="890" t="s">
        <v>4118</v>
      </c>
      <c r="K6802" s="894" t="s">
        <v>15298</v>
      </c>
      <c r="L6802" s="763">
        <v>12</v>
      </c>
      <c r="M6802" s="893">
        <v>26400</v>
      </c>
      <c r="N6802" s="891" t="s">
        <v>15298</v>
      </c>
      <c r="O6802" s="763">
        <v>6</v>
      </c>
      <c r="P6802" s="723">
        <v>13200</v>
      </c>
      <c r="Q6802" s="669"/>
    </row>
    <row r="6803" spans="1:17" s="770" customFormat="1" ht="27" customHeight="1">
      <c r="A6803" s="733" t="s">
        <v>18654</v>
      </c>
      <c r="B6803" s="693" t="s">
        <v>7484</v>
      </c>
      <c r="C6803" s="667" t="s">
        <v>73</v>
      </c>
      <c r="D6803" s="693" t="s">
        <v>15299</v>
      </c>
      <c r="E6803" s="425">
        <v>6000</v>
      </c>
      <c r="F6803" s="672" t="s">
        <v>15300</v>
      </c>
      <c r="G6803" s="671" t="s">
        <v>15301</v>
      </c>
      <c r="H6803" s="671" t="s">
        <v>1688</v>
      </c>
      <c r="I6803" s="671" t="s">
        <v>11885</v>
      </c>
      <c r="J6803" s="890" t="s">
        <v>802</v>
      </c>
      <c r="K6803" s="894" t="s">
        <v>9334</v>
      </c>
      <c r="L6803" s="763">
        <v>12</v>
      </c>
      <c r="M6803" s="893">
        <v>56000</v>
      </c>
      <c r="N6803" s="891" t="s">
        <v>9334</v>
      </c>
      <c r="O6803" s="763">
        <v>6</v>
      </c>
      <c r="P6803" s="723">
        <v>36000</v>
      </c>
      <c r="Q6803" s="669"/>
    </row>
    <row r="6804" spans="1:17" s="770" customFormat="1" ht="27" customHeight="1">
      <c r="A6804" s="733" t="s">
        <v>18654</v>
      </c>
      <c r="B6804" s="693" t="s">
        <v>7484</v>
      </c>
      <c r="C6804" s="667" t="s">
        <v>73</v>
      </c>
      <c r="D6804" s="693" t="s">
        <v>15302</v>
      </c>
      <c r="E6804" s="425">
        <v>4500</v>
      </c>
      <c r="F6804" s="672" t="s">
        <v>15303</v>
      </c>
      <c r="G6804" s="671" t="s">
        <v>15304</v>
      </c>
      <c r="H6804" s="671" t="s">
        <v>15305</v>
      </c>
      <c r="I6804" s="671" t="s">
        <v>11885</v>
      </c>
      <c r="J6804" s="890" t="s">
        <v>802</v>
      </c>
      <c r="K6804" s="894" t="s">
        <v>15306</v>
      </c>
      <c r="L6804" s="763">
        <v>12</v>
      </c>
      <c r="M6804" s="893">
        <v>54000</v>
      </c>
      <c r="N6804" s="891" t="s">
        <v>15306</v>
      </c>
      <c r="O6804" s="763">
        <v>6</v>
      </c>
      <c r="P6804" s="723">
        <v>27000</v>
      </c>
      <c r="Q6804" s="669"/>
    </row>
    <row r="6805" spans="1:17" s="770" customFormat="1" ht="27" customHeight="1">
      <c r="A6805" s="733" t="s">
        <v>18654</v>
      </c>
      <c r="B6805" s="693" t="s">
        <v>7484</v>
      </c>
      <c r="C6805" s="667" t="s">
        <v>73</v>
      </c>
      <c r="D6805" s="693" t="s">
        <v>15307</v>
      </c>
      <c r="E6805" s="425">
        <v>1700</v>
      </c>
      <c r="F6805" s="672" t="s">
        <v>15308</v>
      </c>
      <c r="G6805" s="671" t="s">
        <v>15309</v>
      </c>
      <c r="H6805" s="671" t="s">
        <v>11899</v>
      </c>
      <c r="I6805" s="671" t="s">
        <v>3683</v>
      </c>
      <c r="J6805" s="890" t="s">
        <v>11900</v>
      </c>
      <c r="K6805" s="894" t="s">
        <v>15310</v>
      </c>
      <c r="L6805" s="763">
        <v>12</v>
      </c>
      <c r="M6805" s="893">
        <v>20400</v>
      </c>
      <c r="N6805" s="891" t="s">
        <v>15310</v>
      </c>
      <c r="O6805" s="763">
        <v>6</v>
      </c>
      <c r="P6805" s="723">
        <v>7496</v>
      </c>
      <c r="Q6805" s="669"/>
    </row>
    <row r="6806" spans="1:17" s="770" customFormat="1" ht="27" customHeight="1">
      <c r="A6806" s="733" t="s">
        <v>18654</v>
      </c>
      <c r="B6806" s="693" t="s">
        <v>7484</v>
      </c>
      <c r="C6806" s="667" t="s">
        <v>73</v>
      </c>
      <c r="D6806" s="693" t="s">
        <v>15311</v>
      </c>
      <c r="E6806" s="425">
        <v>2000</v>
      </c>
      <c r="F6806" s="672" t="s">
        <v>15312</v>
      </c>
      <c r="G6806" s="671" t="s">
        <v>15313</v>
      </c>
      <c r="H6806" s="671" t="s">
        <v>1013</v>
      </c>
      <c r="I6806" s="671" t="s">
        <v>11885</v>
      </c>
      <c r="J6806" s="890" t="s">
        <v>802</v>
      </c>
      <c r="K6806" s="894" t="s">
        <v>15314</v>
      </c>
      <c r="L6806" s="763">
        <v>12</v>
      </c>
      <c r="M6806" s="893">
        <v>24000</v>
      </c>
      <c r="N6806" s="891" t="s">
        <v>15314</v>
      </c>
      <c r="O6806" s="763">
        <v>3</v>
      </c>
      <c r="P6806" s="723">
        <v>6994.67</v>
      </c>
      <c r="Q6806" s="669"/>
    </row>
    <row r="6807" spans="1:17" s="770" customFormat="1" ht="27" customHeight="1">
      <c r="A6807" s="733" t="s">
        <v>18654</v>
      </c>
      <c r="B6807" s="693" t="s">
        <v>7484</v>
      </c>
      <c r="C6807" s="667" t="s">
        <v>73</v>
      </c>
      <c r="D6807" s="693" t="s">
        <v>12003</v>
      </c>
      <c r="E6807" s="425">
        <v>3800</v>
      </c>
      <c r="F6807" s="672" t="s">
        <v>15315</v>
      </c>
      <c r="G6807" s="671" t="s">
        <v>15316</v>
      </c>
      <c r="H6807" s="671" t="s">
        <v>1688</v>
      </c>
      <c r="I6807" s="671" t="s">
        <v>771</v>
      </c>
      <c r="J6807" s="890" t="s">
        <v>6567</v>
      </c>
      <c r="K6807" s="894" t="s">
        <v>15317</v>
      </c>
      <c r="L6807" s="763">
        <v>12</v>
      </c>
      <c r="M6807" s="893">
        <v>40800</v>
      </c>
      <c r="N6807" s="891" t="s">
        <v>15317</v>
      </c>
      <c r="O6807" s="763">
        <v>6</v>
      </c>
      <c r="P6807" s="723">
        <v>22800</v>
      </c>
      <c r="Q6807" s="669"/>
    </row>
    <row r="6808" spans="1:17" s="770" customFormat="1" ht="27" customHeight="1">
      <c r="A6808" s="733" t="s">
        <v>18654</v>
      </c>
      <c r="B6808" s="693" t="s">
        <v>7484</v>
      </c>
      <c r="C6808" s="667" t="s">
        <v>73</v>
      </c>
      <c r="D6808" s="693" t="s">
        <v>12456</v>
      </c>
      <c r="E6808" s="425">
        <v>5500</v>
      </c>
      <c r="F6808" s="672" t="s">
        <v>15318</v>
      </c>
      <c r="G6808" s="671" t="s">
        <v>15319</v>
      </c>
      <c r="H6808" s="671" t="s">
        <v>1688</v>
      </c>
      <c r="I6808" s="671" t="s">
        <v>771</v>
      </c>
      <c r="J6808" s="890" t="s">
        <v>6567</v>
      </c>
      <c r="K6808" s="894" t="s">
        <v>389</v>
      </c>
      <c r="L6808" s="763"/>
      <c r="M6808" s="893" t="s">
        <v>389</v>
      </c>
      <c r="N6808" s="891" t="s">
        <v>15320</v>
      </c>
      <c r="O6808" s="763">
        <v>5</v>
      </c>
      <c r="P6808" s="723">
        <v>31533.33</v>
      </c>
      <c r="Q6808" s="669"/>
    </row>
    <row r="6809" spans="1:17" s="770" customFormat="1" ht="27" customHeight="1">
      <c r="A6809" s="733" t="s">
        <v>18654</v>
      </c>
      <c r="B6809" s="693" t="s">
        <v>7484</v>
      </c>
      <c r="C6809" s="667" t="s">
        <v>73</v>
      </c>
      <c r="D6809" s="693" t="s">
        <v>11954</v>
      </c>
      <c r="E6809" s="425">
        <v>3000</v>
      </c>
      <c r="F6809" s="672" t="s">
        <v>15321</v>
      </c>
      <c r="G6809" s="671" t="s">
        <v>15322</v>
      </c>
      <c r="H6809" s="671" t="s">
        <v>1688</v>
      </c>
      <c r="I6809" s="671" t="s">
        <v>11885</v>
      </c>
      <c r="J6809" s="890" t="s">
        <v>802</v>
      </c>
      <c r="K6809" s="894" t="s">
        <v>15323</v>
      </c>
      <c r="L6809" s="763">
        <v>12</v>
      </c>
      <c r="M6809" s="893">
        <v>36000</v>
      </c>
      <c r="N6809" s="891" t="s">
        <v>15323</v>
      </c>
      <c r="O6809" s="763">
        <v>6</v>
      </c>
      <c r="P6809" s="723">
        <v>18000</v>
      </c>
      <c r="Q6809" s="669"/>
    </row>
    <row r="6810" spans="1:17" s="770" customFormat="1" ht="36">
      <c r="A6810" s="733" t="s">
        <v>18654</v>
      </c>
      <c r="B6810" s="693" t="s">
        <v>7484</v>
      </c>
      <c r="C6810" s="667" t="s">
        <v>73</v>
      </c>
      <c r="D6810" s="693" t="s">
        <v>15324</v>
      </c>
      <c r="E6810" s="425">
        <v>3000</v>
      </c>
      <c r="F6810" s="672" t="s">
        <v>15325</v>
      </c>
      <c r="G6810" s="671" t="s">
        <v>15326</v>
      </c>
      <c r="H6810" s="671" t="s">
        <v>1688</v>
      </c>
      <c r="I6810" s="671" t="s">
        <v>10737</v>
      </c>
      <c r="J6810" s="890" t="s">
        <v>11885</v>
      </c>
      <c r="K6810" s="894" t="s">
        <v>15327</v>
      </c>
      <c r="L6810" s="763">
        <v>5</v>
      </c>
      <c r="M6810" s="893">
        <v>14600</v>
      </c>
      <c r="N6810" s="891" t="s">
        <v>15327</v>
      </c>
      <c r="O6810" s="763">
        <v>6</v>
      </c>
      <c r="P6810" s="723">
        <v>18000</v>
      </c>
      <c r="Q6810" s="669"/>
    </row>
    <row r="6811" spans="1:17" s="770" customFormat="1" ht="60">
      <c r="A6811" s="733" t="s">
        <v>18654</v>
      </c>
      <c r="B6811" s="693" t="s">
        <v>7484</v>
      </c>
      <c r="C6811" s="667" t="s">
        <v>73</v>
      </c>
      <c r="D6811" s="693" t="s">
        <v>15328</v>
      </c>
      <c r="E6811" s="425">
        <v>1800</v>
      </c>
      <c r="F6811" s="672" t="s">
        <v>15329</v>
      </c>
      <c r="G6811" s="671" t="s">
        <v>15330</v>
      </c>
      <c r="H6811" s="671" t="s">
        <v>12202</v>
      </c>
      <c r="I6811" s="671" t="s">
        <v>11890</v>
      </c>
      <c r="J6811" s="890" t="s">
        <v>4118</v>
      </c>
      <c r="K6811" s="894" t="s">
        <v>15331</v>
      </c>
      <c r="L6811" s="763">
        <v>12</v>
      </c>
      <c r="M6811" s="893">
        <v>21600</v>
      </c>
      <c r="N6811" s="891" t="s">
        <v>15331</v>
      </c>
      <c r="O6811" s="763">
        <v>6</v>
      </c>
      <c r="P6811" s="723">
        <v>10800</v>
      </c>
      <c r="Q6811" s="669"/>
    </row>
    <row r="6812" spans="1:17" s="770" customFormat="1" ht="31.5" customHeight="1">
      <c r="A6812" s="733" t="s">
        <v>18654</v>
      </c>
      <c r="B6812" s="693" t="s">
        <v>7484</v>
      </c>
      <c r="C6812" s="667" t="s">
        <v>73</v>
      </c>
      <c r="D6812" s="670" t="s">
        <v>12433</v>
      </c>
      <c r="E6812" s="425">
        <v>3000</v>
      </c>
      <c r="F6812" s="668" t="s">
        <v>15332</v>
      </c>
      <c r="G6812" s="670" t="s">
        <v>15333</v>
      </c>
      <c r="H6812" s="758" t="s">
        <v>1248</v>
      </c>
      <c r="I6812" s="671" t="s">
        <v>11946</v>
      </c>
      <c r="J6812" s="890" t="s">
        <v>6567</v>
      </c>
      <c r="K6812" s="894" t="s">
        <v>389</v>
      </c>
      <c r="L6812" s="763">
        <v>0</v>
      </c>
      <c r="M6812" s="893" t="s">
        <v>389</v>
      </c>
      <c r="N6812" s="891" t="s">
        <v>15334</v>
      </c>
      <c r="O6812" s="763">
        <v>4</v>
      </c>
      <c r="P6812" s="723">
        <v>14100</v>
      </c>
      <c r="Q6812" s="669"/>
    </row>
    <row r="6813" spans="1:17" s="770" customFormat="1" ht="31.5" customHeight="1">
      <c r="A6813" s="733" t="s">
        <v>18654</v>
      </c>
      <c r="B6813" s="693" t="s">
        <v>7484</v>
      </c>
      <c r="C6813" s="667" t="s">
        <v>73</v>
      </c>
      <c r="D6813" s="693" t="s">
        <v>14351</v>
      </c>
      <c r="E6813" s="425">
        <v>3000</v>
      </c>
      <c r="F6813" s="672" t="s">
        <v>15335</v>
      </c>
      <c r="G6813" s="671" t="s">
        <v>15336</v>
      </c>
      <c r="H6813" s="671" t="s">
        <v>1013</v>
      </c>
      <c r="I6813" s="671" t="s">
        <v>11885</v>
      </c>
      <c r="J6813" s="890" t="s">
        <v>802</v>
      </c>
      <c r="K6813" s="894" t="s">
        <v>15337</v>
      </c>
      <c r="L6813" s="763">
        <v>12</v>
      </c>
      <c r="M6813" s="893">
        <v>36000</v>
      </c>
      <c r="N6813" s="891" t="s">
        <v>15337</v>
      </c>
      <c r="O6813" s="763">
        <v>6</v>
      </c>
      <c r="P6813" s="723">
        <v>18000</v>
      </c>
      <c r="Q6813" s="669"/>
    </row>
    <row r="6814" spans="1:17" s="770" customFormat="1" ht="31.5" customHeight="1">
      <c r="A6814" s="733" t="s">
        <v>18654</v>
      </c>
      <c r="B6814" s="693" t="s">
        <v>7484</v>
      </c>
      <c r="C6814" s="667" t="s">
        <v>73</v>
      </c>
      <c r="D6814" s="693" t="s">
        <v>15338</v>
      </c>
      <c r="E6814" s="425">
        <v>3000</v>
      </c>
      <c r="F6814" s="672" t="s">
        <v>15339</v>
      </c>
      <c r="G6814" s="671" t="s">
        <v>15340</v>
      </c>
      <c r="H6814" s="671" t="s">
        <v>1119</v>
      </c>
      <c r="I6814" s="671" t="s">
        <v>11946</v>
      </c>
      <c r="J6814" s="890" t="s">
        <v>11900</v>
      </c>
      <c r="K6814" s="894" t="s">
        <v>15341</v>
      </c>
      <c r="L6814" s="763">
        <v>12</v>
      </c>
      <c r="M6814" s="893">
        <v>36000</v>
      </c>
      <c r="N6814" s="891" t="s">
        <v>15341</v>
      </c>
      <c r="O6814" s="763">
        <v>6</v>
      </c>
      <c r="P6814" s="723">
        <v>18000</v>
      </c>
      <c r="Q6814" s="669"/>
    </row>
    <row r="6815" spans="1:17" s="770" customFormat="1" ht="31.5" customHeight="1">
      <c r="A6815" s="733" t="s">
        <v>18654</v>
      </c>
      <c r="B6815" s="693" t="s">
        <v>7484</v>
      </c>
      <c r="C6815" s="667" t="s">
        <v>73</v>
      </c>
      <c r="D6815" s="693" t="s">
        <v>11974</v>
      </c>
      <c r="E6815" s="425">
        <v>6500</v>
      </c>
      <c r="F6815" s="672" t="s">
        <v>15342</v>
      </c>
      <c r="G6815" s="671" t="s">
        <v>15343</v>
      </c>
      <c r="H6815" s="671" t="s">
        <v>1688</v>
      </c>
      <c r="I6815" s="671" t="s">
        <v>771</v>
      </c>
      <c r="J6815" s="890" t="s">
        <v>6567</v>
      </c>
      <c r="K6815" s="894" t="s">
        <v>15344</v>
      </c>
      <c r="L6815" s="763">
        <v>12</v>
      </c>
      <c r="M6815" s="893">
        <v>78000</v>
      </c>
      <c r="N6815" s="891" t="s">
        <v>15344</v>
      </c>
      <c r="O6815" s="763">
        <v>6</v>
      </c>
      <c r="P6815" s="723">
        <v>39000</v>
      </c>
      <c r="Q6815" s="669"/>
    </row>
    <row r="6816" spans="1:17" s="770" customFormat="1" ht="31.5" customHeight="1">
      <c r="A6816" s="733" t="s">
        <v>18654</v>
      </c>
      <c r="B6816" s="693" t="s">
        <v>7484</v>
      </c>
      <c r="C6816" s="667" t="s">
        <v>73</v>
      </c>
      <c r="D6816" s="693" t="s">
        <v>12118</v>
      </c>
      <c r="E6816" s="425">
        <v>3000</v>
      </c>
      <c r="F6816" s="672" t="s">
        <v>15345</v>
      </c>
      <c r="G6816" s="671" t="s">
        <v>15346</v>
      </c>
      <c r="H6816" s="671" t="s">
        <v>1688</v>
      </c>
      <c r="I6816" s="671" t="s">
        <v>11885</v>
      </c>
      <c r="J6816" s="890" t="s">
        <v>802</v>
      </c>
      <c r="K6816" s="894" t="s">
        <v>15347</v>
      </c>
      <c r="L6816" s="763">
        <v>12</v>
      </c>
      <c r="M6816" s="893">
        <v>36000</v>
      </c>
      <c r="N6816" s="891" t="s">
        <v>389</v>
      </c>
      <c r="O6816" s="763">
        <v>0</v>
      </c>
      <c r="P6816" s="723">
        <v>0</v>
      </c>
      <c r="Q6816" s="669"/>
    </row>
    <row r="6817" spans="1:17" s="770" customFormat="1" ht="31.5" customHeight="1">
      <c r="A6817" s="733" t="s">
        <v>18654</v>
      </c>
      <c r="B6817" s="693" t="s">
        <v>7484</v>
      </c>
      <c r="C6817" s="667" t="s">
        <v>73</v>
      </c>
      <c r="D6817" s="693" t="s">
        <v>15229</v>
      </c>
      <c r="E6817" s="425">
        <v>1700</v>
      </c>
      <c r="F6817" s="672" t="s">
        <v>15348</v>
      </c>
      <c r="G6817" s="671" t="s">
        <v>15349</v>
      </c>
      <c r="H6817" s="671" t="s">
        <v>11899</v>
      </c>
      <c r="I6817" s="671" t="s">
        <v>3683</v>
      </c>
      <c r="J6817" s="890" t="s">
        <v>11900</v>
      </c>
      <c r="K6817" s="894" t="s">
        <v>15350</v>
      </c>
      <c r="L6817" s="763">
        <v>12</v>
      </c>
      <c r="M6817" s="893">
        <v>20400</v>
      </c>
      <c r="N6817" s="891" t="s">
        <v>15350</v>
      </c>
      <c r="O6817" s="763">
        <v>6</v>
      </c>
      <c r="P6817" s="723">
        <v>10200</v>
      </c>
      <c r="Q6817" s="669"/>
    </row>
    <row r="6818" spans="1:17" s="770" customFormat="1" ht="31.5" customHeight="1">
      <c r="A6818" s="733" t="s">
        <v>18654</v>
      </c>
      <c r="B6818" s="693" t="s">
        <v>7484</v>
      </c>
      <c r="C6818" s="667" t="s">
        <v>73</v>
      </c>
      <c r="D6818" s="670" t="s">
        <v>15351</v>
      </c>
      <c r="E6818" s="425">
        <v>7000</v>
      </c>
      <c r="F6818" s="668" t="s">
        <v>15352</v>
      </c>
      <c r="G6818" s="671" t="s">
        <v>15353</v>
      </c>
      <c r="H6818" s="671" t="s">
        <v>15354</v>
      </c>
      <c r="I6818" s="671" t="s">
        <v>771</v>
      </c>
      <c r="J6818" s="890" t="s">
        <v>6567</v>
      </c>
      <c r="K6818" s="894" t="s">
        <v>15355</v>
      </c>
      <c r="L6818" s="763">
        <v>3</v>
      </c>
      <c r="M6818" s="893">
        <v>25977.78</v>
      </c>
      <c r="N6818" s="891" t="s">
        <v>389</v>
      </c>
      <c r="O6818" s="763">
        <v>0</v>
      </c>
      <c r="P6818" s="723">
        <v>0</v>
      </c>
      <c r="Q6818" s="669"/>
    </row>
    <row r="6819" spans="1:17" s="770" customFormat="1" ht="60">
      <c r="A6819" s="733" t="s">
        <v>18654</v>
      </c>
      <c r="B6819" s="693" t="s">
        <v>7484</v>
      </c>
      <c r="C6819" s="667" t="s">
        <v>73</v>
      </c>
      <c r="D6819" s="693" t="s">
        <v>15356</v>
      </c>
      <c r="E6819" s="425">
        <v>1800</v>
      </c>
      <c r="F6819" s="672" t="s">
        <v>15357</v>
      </c>
      <c r="G6819" s="671" t="s">
        <v>15358</v>
      </c>
      <c r="H6819" s="671" t="s">
        <v>1678</v>
      </c>
      <c r="I6819" s="671" t="s">
        <v>11890</v>
      </c>
      <c r="J6819" s="890" t="s">
        <v>4118</v>
      </c>
      <c r="K6819" s="894" t="s">
        <v>15359</v>
      </c>
      <c r="L6819" s="763">
        <v>12</v>
      </c>
      <c r="M6819" s="893">
        <v>21600</v>
      </c>
      <c r="N6819" s="891" t="s">
        <v>15359</v>
      </c>
      <c r="O6819" s="763">
        <v>6</v>
      </c>
      <c r="P6819" s="723">
        <v>10800</v>
      </c>
      <c r="Q6819" s="669"/>
    </row>
    <row r="6820" spans="1:17" s="770" customFormat="1" ht="24">
      <c r="A6820" s="733" t="s">
        <v>18654</v>
      </c>
      <c r="B6820" s="693" t="s">
        <v>7484</v>
      </c>
      <c r="C6820" s="667" t="s">
        <v>73</v>
      </c>
      <c r="D6820" s="693" t="s">
        <v>12624</v>
      </c>
      <c r="E6820" s="425">
        <v>3500</v>
      </c>
      <c r="F6820" s="672" t="s">
        <v>15360</v>
      </c>
      <c r="G6820" s="671" t="s">
        <v>15361</v>
      </c>
      <c r="H6820" s="671" t="s">
        <v>1688</v>
      </c>
      <c r="I6820" s="671" t="s">
        <v>771</v>
      </c>
      <c r="J6820" s="890" t="s">
        <v>6567</v>
      </c>
      <c r="K6820" s="894" t="s">
        <v>15362</v>
      </c>
      <c r="L6820" s="763">
        <v>12</v>
      </c>
      <c r="M6820" s="893">
        <v>42000</v>
      </c>
      <c r="N6820" s="891" t="s">
        <v>15362</v>
      </c>
      <c r="O6820" s="763">
        <v>6</v>
      </c>
      <c r="P6820" s="723">
        <v>21000</v>
      </c>
      <c r="Q6820" s="669"/>
    </row>
    <row r="6821" spans="1:17" s="770" customFormat="1" ht="24">
      <c r="A6821" s="733" t="s">
        <v>18654</v>
      </c>
      <c r="B6821" s="693" t="s">
        <v>7484</v>
      </c>
      <c r="C6821" s="667" t="s">
        <v>73</v>
      </c>
      <c r="D6821" s="693" t="s">
        <v>15363</v>
      </c>
      <c r="E6821" s="425">
        <v>12500</v>
      </c>
      <c r="F6821" s="672" t="s">
        <v>15364</v>
      </c>
      <c r="G6821" s="671" t="s">
        <v>15365</v>
      </c>
      <c r="H6821" s="671" t="s">
        <v>1688</v>
      </c>
      <c r="I6821" s="671" t="s">
        <v>771</v>
      </c>
      <c r="J6821" s="890" t="s">
        <v>6567</v>
      </c>
      <c r="K6821" s="894" t="s">
        <v>15366</v>
      </c>
      <c r="L6821" s="763">
        <v>12</v>
      </c>
      <c r="M6821" s="893">
        <v>148500</v>
      </c>
      <c r="N6821" s="891" t="s">
        <v>15366</v>
      </c>
      <c r="O6821" s="763">
        <v>6</v>
      </c>
      <c r="P6821" s="723">
        <v>75000</v>
      </c>
      <c r="Q6821" s="669"/>
    </row>
    <row r="6822" spans="1:17" s="770" customFormat="1" ht="24">
      <c r="A6822" s="733" t="s">
        <v>18654</v>
      </c>
      <c r="B6822" s="693" t="s">
        <v>7484</v>
      </c>
      <c r="C6822" s="667" t="s">
        <v>73</v>
      </c>
      <c r="D6822" s="693" t="s">
        <v>15367</v>
      </c>
      <c r="E6822" s="425">
        <v>4000</v>
      </c>
      <c r="F6822" s="672" t="s">
        <v>15368</v>
      </c>
      <c r="G6822" s="671" t="s">
        <v>15369</v>
      </c>
      <c r="H6822" s="671" t="s">
        <v>1688</v>
      </c>
      <c r="I6822" s="671" t="s">
        <v>11885</v>
      </c>
      <c r="J6822" s="890" t="s">
        <v>802</v>
      </c>
      <c r="K6822" s="894" t="s">
        <v>15370</v>
      </c>
      <c r="L6822" s="763">
        <v>12</v>
      </c>
      <c r="M6822" s="893">
        <v>48000</v>
      </c>
      <c r="N6822" s="891" t="s">
        <v>15370</v>
      </c>
      <c r="O6822" s="763">
        <v>6</v>
      </c>
      <c r="P6822" s="723">
        <v>24000</v>
      </c>
      <c r="Q6822" s="669"/>
    </row>
    <row r="6823" spans="1:17" s="770" customFormat="1" ht="24">
      <c r="A6823" s="733" t="s">
        <v>18654</v>
      </c>
      <c r="B6823" s="693" t="s">
        <v>7484</v>
      </c>
      <c r="C6823" s="667" t="s">
        <v>73</v>
      </c>
      <c r="D6823" s="693" t="s">
        <v>13369</v>
      </c>
      <c r="E6823" s="425">
        <v>3500</v>
      </c>
      <c r="F6823" s="672" t="s">
        <v>15371</v>
      </c>
      <c r="G6823" s="671" t="s">
        <v>15372</v>
      </c>
      <c r="H6823" s="671" t="s">
        <v>1688</v>
      </c>
      <c r="I6823" s="671" t="s">
        <v>11885</v>
      </c>
      <c r="J6823" s="890" t="s">
        <v>802</v>
      </c>
      <c r="K6823" s="894" t="s">
        <v>15373</v>
      </c>
      <c r="L6823" s="763">
        <v>12</v>
      </c>
      <c r="M6823" s="893">
        <v>42000</v>
      </c>
      <c r="N6823" s="891" t="s">
        <v>15373</v>
      </c>
      <c r="O6823" s="763">
        <v>6</v>
      </c>
      <c r="P6823" s="723">
        <v>21000</v>
      </c>
      <c r="Q6823" s="669"/>
    </row>
    <row r="6824" spans="1:17" s="770" customFormat="1" ht="27" customHeight="1">
      <c r="A6824" s="733" t="s">
        <v>18654</v>
      </c>
      <c r="B6824" s="693" t="s">
        <v>7484</v>
      </c>
      <c r="C6824" s="667" t="s">
        <v>73</v>
      </c>
      <c r="D6824" s="693" t="s">
        <v>15243</v>
      </c>
      <c r="E6824" s="425">
        <v>4800</v>
      </c>
      <c r="F6824" s="672" t="s">
        <v>15374</v>
      </c>
      <c r="G6824" s="671" t="s">
        <v>15375</v>
      </c>
      <c r="H6824" s="671" t="s">
        <v>1688</v>
      </c>
      <c r="I6824" s="671" t="s">
        <v>11885</v>
      </c>
      <c r="J6824" s="890" t="s">
        <v>802</v>
      </c>
      <c r="K6824" s="894" t="s">
        <v>15376</v>
      </c>
      <c r="L6824" s="763">
        <v>9</v>
      </c>
      <c r="M6824" s="893">
        <v>44399.47</v>
      </c>
      <c r="N6824" s="891" t="s">
        <v>389</v>
      </c>
      <c r="O6824" s="763">
        <v>0</v>
      </c>
      <c r="P6824" s="723">
        <v>0</v>
      </c>
      <c r="Q6824" s="669"/>
    </row>
    <row r="6825" spans="1:17" s="770" customFormat="1" ht="27" customHeight="1">
      <c r="A6825" s="733" t="s">
        <v>18654</v>
      </c>
      <c r="B6825" s="693" t="s">
        <v>7484</v>
      </c>
      <c r="C6825" s="667" t="s">
        <v>73</v>
      </c>
      <c r="D6825" s="693" t="s">
        <v>15243</v>
      </c>
      <c r="E6825" s="425">
        <v>7000</v>
      </c>
      <c r="F6825" s="672" t="s">
        <v>15374</v>
      </c>
      <c r="G6825" s="671" t="s">
        <v>15375</v>
      </c>
      <c r="H6825" s="671" t="s">
        <v>1688</v>
      </c>
      <c r="I6825" s="671" t="s">
        <v>11885</v>
      </c>
      <c r="J6825" s="890" t="s">
        <v>802</v>
      </c>
      <c r="K6825" s="894" t="s">
        <v>15377</v>
      </c>
      <c r="L6825" s="763">
        <v>2</v>
      </c>
      <c r="M6825" s="893">
        <v>14000</v>
      </c>
      <c r="N6825" s="891" t="s">
        <v>15377</v>
      </c>
      <c r="O6825" s="763">
        <v>6</v>
      </c>
      <c r="P6825" s="723">
        <v>42000</v>
      </c>
      <c r="Q6825" s="669"/>
    </row>
    <row r="6826" spans="1:17" s="770" customFormat="1" ht="27" customHeight="1">
      <c r="A6826" s="733" t="s">
        <v>18654</v>
      </c>
      <c r="B6826" s="693" t="s">
        <v>7484</v>
      </c>
      <c r="C6826" s="667" t="s">
        <v>73</v>
      </c>
      <c r="D6826" s="693" t="s">
        <v>13524</v>
      </c>
      <c r="E6826" s="425">
        <v>2500</v>
      </c>
      <c r="F6826" s="672" t="s">
        <v>15378</v>
      </c>
      <c r="G6826" s="671" t="s">
        <v>15379</v>
      </c>
      <c r="H6826" s="671" t="s">
        <v>1119</v>
      </c>
      <c r="I6826" s="671" t="s">
        <v>11946</v>
      </c>
      <c r="J6826" s="890" t="s">
        <v>11900</v>
      </c>
      <c r="K6826" s="894" t="s">
        <v>15380</v>
      </c>
      <c r="L6826" s="763">
        <v>12</v>
      </c>
      <c r="M6826" s="893">
        <v>33868.33</v>
      </c>
      <c r="N6826" s="891" t="s">
        <v>389</v>
      </c>
      <c r="O6826" s="763">
        <v>0</v>
      </c>
      <c r="P6826" s="723">
        <v>0</v>
      </c>
      <c r="Q6826" s="669"/>
    </row>
    <row r="6827" spans="1:17" s="770" customFormat="1" ht="30" customHeight="1">
      <c r="A6827" s="733" t="s">
        <v>18654</v>
      </c>
      <c r="B6827" s="693" t="s">
        <v>7484</v>
      </c>
      <c r="C6827" s="667" t="s">
        <v>73</v>
      </c>
      <c r="D6827" s="693" t="s">
        <v>13524</v>
      </c>
      <c r="E6827" s="425">
        <v>3000</v>
      </c>
      <c r="F6827" s="672" t="s">
        <v>15378</v>
      </c>
      <c r="G6827" s="671" t="s">
        <v>15379</v>
      </c>
      <c r="H6827" s="671" t="s">
        <v>1119</v>
      </c>
      <c r="I6827" s="671" t="s">
        <v>11946</v>
      </c>
      <c r="J6827" s="890" t="s">
        <v>11900</v>
      </c>
      <c r="K6827" s="894" t="s">
        <v>389</v>
      </c>
      <c r="L6827" s="763">
        <v>0</v>
      </c>
      <c r="M6827" s="893">
        <v>0</v>
      </c>
      <c r="N6827" s="891" t="s">
        <v>14561</v>
      </c>
      <c r="O6827" s="763">
        <v>6</v>
      </c>
      <c r="P6827" s="723">
        <v>18000</v>
      </c>
      <c r="Q6827" s="669"/>
    </row>
    <row r="6828" spans="1:17" s="770" customFormat="1" ht="30" customHeight="1">
      <c r="A6828" s="733" t="s">
        <v>18654</v>
      </c>
      <c r="B6828" s="693" t="s">
        <v>7484</v>
      </c>
      <c r="C6828" s="667" t="s">
        <v>73</v>
      </c>
      <c r="D6828" s="693" t="s">
        <v>12793</v>
      </c>
      <c r="E6828" s="425">
        <v>4000</v>
      </c>
      <c r="F6828" s="672" t="s">
        <v>15381</v>
      </c>
      <c r="G6828" s="671" t="s">
        <v>15382</v>
      </c>
      <c r="H6828" s="671" t="s">
        <v>1688</v>
      </c>
      <c r="I6828" s="671" t="s">
        <v>11885</v>
      </c>
      <c r="J6828" s="890" t="s">
        <v>802</v>
      </c>
      <c r="K6828" s="894" t="s">
        <v>9356</v>
      </c>
      <c r="L6828" s="763">
        <v>8</v>
      </c>
      <c r="M6828" s="893">
        <v>35066.67</v>
      </c>
      <c r="N6828" s="891" t="s">
        <v>9356</v>
      </c>
      <c r="O6828" s="763">
        <v>6</v>
      </c>
      <c r="P6828" s="723">
        <v>24075</v>
      </c>
      <c r="Q6828" s="669"/>
    </row>
    <row r="6829" spans="1:17" s="770" customFormat="1" ht="27" customHeight="1">
      <c r="A6829" s="733" t="s">
        <v>18654</v>
      </c>
      <c r="B6829" s="693" t="s">
        <v>7484</v>
      </c>
      <c r="C6829" s="667" t="s">
        <v>73</v>
      </c>
      <c r="D6829" s="693" t="s">
        <v>15383</v>
      </c>
      <c r="E6829" s="425">
        <v>5000</v>
      </c>
      <c r="F6829" s="672" t="s">
        <v>15384</v>
      </c>
      <c r="G6829" s="671" t="s">
        <v>15385</v>
      </c>
      <c r="H6829" s="671" t="s">
        <v>824</v>
      </c>
      <c r="I6829" s="671" t="s">
        <v>11885</v>
      </c>
      <c r="J6829" s="890" t="s">
        <v>802</v>
      </c>
      <c r="K6829" s="894" t="s">
        <v>9932</v>
      </c>
      <c r="L6829" s="763">
        <v>12</v>
      </c>
      <c r="M6829" s="893">
        <v>60000</v>
      </c>
      <c r="N6829" s="891" t="s">
        <v>9932</v>
      </c>
      <c r="O6829" s="763">
        <v>6</v>
      </c>
      <c r="P6829" s="723">
        <v>30000</v>
      </c>
      <c r="Q6829" s="669"/>
    </row>
    <row r="6830" spans="1:17" s="770" customFormat="1" ht="27" customHeight="1">
      <c r="A6830" s="733" t="s">
        <v>18654</v>
      </c>
      <c r="B6830" s="693" t="s">
        <v>7484</v>
      </c>
      <c r="C6830" s="667" t="s">
        <v>73</v>
      </c>
      <c r="D6830" s="670" t="s">
        <v>15386</v>
      </c>
      <c r="E6830" s="425">
        <v>3000</v>
      </c>
      <c r="F6830" s="668" t="s">
        <v>15387</v>
      </c>
      <c r="G6830" s="671" t="s">
        <v>15388</v>
      </c>
      <c r="H6830" s="671" t="s">
        <v>956</v>
      </c>
      <c r="I6830" s="671" t="s">
        <v>771</v>
      </c>
      <c r="J6830" s="890" t="s">
        <v>6567</v>
      </c>
      <c r="K6830" s="894" t="s">
        <v>15389</v>
      </c>
      <c r="L6830" s="763">
        <v>2</v>
      </c>
      <c r="M6830" s="893">
        <v>10308.369999999999</v>
      </c>
      <c r="N6830" s="891" t="s">
        <v>389</v>
      </c>
      <c r="O6830" s="763">
        <v>0</v>
      </c>
      <c r="P6830" s="723">
        <v>0</v>
      </c>
      <c r="Q6830" s="669"/>
    </row>
    <row r="6831" spans="1:17" s="770" customFormat="1" ht="27.75" customHeight="1">
      <c r="A6831" s="733" t="s">
        <v>18654</v>
      </c>
      <c r="B6831" s="693" t="s">
        <v>7484</v>
      </c>
      <c r="C6831" s="667" t="s">
        <v>73</v>
      </c>
      <c r="D6831" s="693" t="s">
        <v>14783</v>
      </c>
      <c r="E6831" s="425">
        <v>5500</v>
      </c>
      <c r="F6831" s="672" t="s">
        <v>15390</v>
      </c>
      <c r="G6831" s="671" t="s">
        <v>15391</v>
      </c>
      <c r="H6831" s="671" t="s">
        <v>1688</v>
      </c>
      <c r="I6831" s="671" t="s">
        <v>11885</v>
      </c>
      <c r="J6831" s="890" t="s">
        <v>802</v>
      </c>
      <c r="K6831" s="894" t="s">
        <v>15392</v>
      </c>
      <c r="L6831" s="763">
        <v>3</v>
      </c>
      <c r="M6831" s="893">
        <v>16500</v>
      </c>
      <c r="N6831" s="891" t="s">
        <v>389</v>
      </c>
      <c r="O6831" s="763">
        <v>0</v>
      </c>
      <c r="P6831" s="723">
        <v>0</v>
      </c>
      <c r="Q6831" s="669"/>
    </row>
    <row r="6832" spans="1:17" s="770" customFormat="1" ht="39.75" customHeight="1">
      <c r="A6832" s="733" t="s">
        <v>18654</v>
      </c>
      <c r="B6832" s="693" t="s">
        <v>7484</v>
      </c>
      <c r="C6832" s="667" t="s">
        <v>73</v>
      </c>
      <c r="D6832" s="693" t="s">
        <v>15393</v>
      </c>
      <c r="E6832" s="425">
        <v>7500</v>
      </c>
      <c r="F6832" s="672" t="s">
        <v>15394</v>
      </c>
      <c r="G6832" s="671" t="s">
        <v>15395</v>
      </c>
      <c r="H6832" s="671" t="s">
        <v>1688</v>
      </c>
      <c r="I6832" s="671" t="s">
        <v>11885</v>
      </c>
      <c r="J6832" s="890" t="s">
        <v>802</v>
      </c>
      <c r="K6832" s="894" t="s">
        <v>15396</v>
      </c>
      <c r="L6832" s="763">
        <v>12</v>
      </c>
      <c r="M6832" s="893">
        <v>90000</v>
      </c>
      <c r="N6832" s="891" t="s">
        <v>15396</v>
      </c>
      <c r="O6832" s="763">
        <v>6</v>
      </c>
      <c r="P6832" s="723">
        <v>43772.43</v>
      </c>
      <c r="Q6832" s="669"/>
    </row>
    <row r="6833" spans="1:17" s="770" customFormat="1" ht="24" customHeight="1">
      <c r="A6833" s="733" t="s">
        <v>18654</v>
      </c>
      <c r="B6833" s="693" t="s">
        <v>7484</v>
      </c>
      <c r="C6833" s="667" t="s">
        <v>73</v>
      </c>
      <c r="D6833" s="693" t="s">
        <v>15397</v>
      </c>
      <c r="E6833" s="425">
        <v>2500</v>
      </c>
      <c r="F6833" s="672" t="s">
        <v>15398</v>
      </c>
      <c r="G6833" s="671" t="s">
        <v>15399</v>
      </c>
      <c r="H6833" s="671" t="s">
        <v>1688</v>
      </c>
      <c r="I6833" s="671" t="s">
        <v>771</v>
      </c>
      <c r="J6833" s="890" t="s">
        <v>6567</v>
      </c>
      <c r="K6833" s="894" t="s">
        <v>15400</v>
      </c>
      <c r="L6833" s="763">
        <v>12</v>
      </c>
      <c r="M6833" s="893">
        <v>36632.97</v>
      </c>
      <c r="N6833" s="891" t="s">
        <v>389</v>
      </c>
      <c r="O6833" s="763">
        <v>0</v>
      </c>
      <c r="P6833" s="723">
        <v>0</v>
      </c>
      <c r="Q6833" s="669"/>
    </row>
    <row r="6834" spans="1:17" s="770" customFormat="1" ht="25.5" customHeight="1">
      <c r="A6834" s="733" t="s">
        <v>18654</v>
      </c>
      <c r="B6834" s="693" t="s">
        <v>7484</v>
      </c>
      <c r="C6834" s="667" t="s">
        <v>73</v>
      </c>
      <c r="D6834" s="693" t="s">
        <v>15397</v>
      </c>
      <c r="E6834" s="425">
        <v>4500</v>
      </c>
      <c r="F6834" s="672" t="s">
        <v>15398</v>
      </c>
      <c r="G6834" s="671" t="s">
        <v>15399</v>
      </c>
      <c r="H6834" s="671" t="s">
        <v>1688</v>
      </c>
      <c r="I6834" s="671" t="s">
        <v>771</v>
      </c>
      <c r="J6834" s="890" t="s">
        <v>6567</v>
      </c>
      <c r="K6834" s="894" t="s">
        <v>389</v>
      </c>
      <c r="L6834" s="763">
        <v>0</v>
      </c>
      <c r="M6834" s="893" t="s">
        <v>389</v>
      </c>
      <c r="N6834" s="891" t="s">
        <v>15401</v>
      </c>
      <c r="O6834" s="763">
        <v>6</v>
      </c>
      <c r="P6834" s="723">
        <v>27000</v>
      </c>
      <c r="Q6834" s="669"/>
    </row>
    <row r="6835" spans="1:17" s="770" customFormat="1" ht="27.75" customHeight="1">
      <c r="A6835" s="733" t="s">
        <v>18654</v>
      </c>
      <c r="B6835" s="693" t="s">
        <v>7484</v>
      </c>
      <c r="C6835" s="667" t="s">
        <v>73</v>
      </c>
      <c r="D6835" s="693" t="s">
        <v>11902</v>
      </c>
      <c r="E6835" s="425">
        <v>3000</v>
      </c>
      <c r="F6835" s="672" t="s">
        <v>15402</v>
      </c>
      <c r="G6835" s="671" t="s">
        <v>15403</v>
      </c>
      <c r="H6835" s="671" t="s">
        <v>1688</v>
      </c>
      <c r="I6835" s="671" t="s">
        <v>771</v>
      </c>
      <c r="J6835" s="890" t="s">
        <v>6567</v>
      </c>
      <c r="K6835" s="894" t="s">
        <v>15404</v>
      </c>
      <c r="L6835" s="763">
        <v>7</v>
      </c>
      <c r="M6835" s="893">
        <v>24017</v>
      </c>
      <c r="N6835" s="891" t="s">
        <v>389</v>
      </c>
      <c r="O6835" s="763">
        <v>0</v>
      </c>
      <c r="P6835" s="723">
        <v>0</v>
      </c>
      <c r="Q6835" s="669"/>
    </row>
    <row r="6836" spans="1:17" s="770" customFormat="1" ht="24.75" customHeight="1">
      <c r="A6836" s="733" t="s">
        <v>18654</v>
      </c>
      <c r="B6836" s="693" t="s">
        <v>7484</v>
      </c>
      <c r="C6836" s="667" t="s">
        <v>73</v>
      </c>
      <c r="D6836" s="693" t="s">
        <v>15405</v>
      </c>
      <c r="E6836" s="425">
        <v>3200</v>
      </c>
      <c r="F6836" s="672" t="s">
        <v>15406</v>
      </c>
      <c r="G6836" s="671" t="s">
        <v>15407</v>
      </c>
      <c r="H6836" s="671" t="s">
        <v>11921</v>
      </c>
      <c r="I6836" s="671" t="s">
        <v>11885</v>
      </c>
      <c r="J6836" s="890" t="s">
        <v>802</v>
      </c>
      <c r="K6836" s="894" t="s">
        <v>15408</v>
      </c>
      <c r="L6836" s="763">
        <v>12</v>
      </c>
      <c r="M6836" s="893">
        <v>36200</v>
      </c>
      <c r="N6836" s="891" t="s">
        <v>15408</v>
      </c>
      <c r="O6836" s="763">
        <v>6</v>
      </c>
      <c r="P6836" s="723">
        <v>18000</v>
      </c>
      <c r="Q6836" s="669"/>
    </row>
    <row r="6837" spans="1:17" s="770" customFormat="1" ht="60">
      <c r="A6837" s="733" t="s">
        <v>18654</v>
      </c>
      <c r="B6837" s="693" t="s">
        <v>7484</v>
      </c>
      <c r="C6837" s="667" t="s">
        <v>73</v>
      </c>
      <c r="D6837" s="693" t="s">
        <v>14496</v>
      </c>
      <c r="E6837" s="425">
        <v>2500</v>
      </c>
      <c r="F6837" s="672" t="s">
        <v>15409</v>
      </c>
      <c r="G6837" s="671" t="s">
        <v>15410</v>
      </c>
      <c r="H6837" s="671" t="s">
        <v>3913</v>
      </c>
      <c r="I6837" s="671" t="s">
        <v>11890</v>
      </c>
      <c r="J6837" s="890" t="s">
        <v>4118</v>
      </c>
      <c r="K6837" s="894" t="s">
        <v>15411</v>
      </c>
      <c r="L6837" s="763">
        <v>12</v>
      </c>
      <c r="M6837" s="893">
        <v>30120.080000000002</v>
      </c>
      <c r="N6837" s="891" t="s">
        <v>15411</v>
      </c>
      <c r="O6837" s="763">
        <v>6</v>
      </c>
      <c r="P6837" s="723">
        <v>15000</v>
      </c>
      <c r="Q6837" s="669"/>
    </row>
    <row r="6838" spans="1:17" s="770" customFormat="1" ht="28.5" customHeight="1">
      <c r="A6838" s="733" t="s">
        <v>18654</v>
      </c>
      <c r="B6838" s="693" t="s">
        <v>7484</v>
      </c>
      <c r="C6838" s="667" t="s">
        <v>73</v>
      </c>
      <c r="D6838" s="670" t="s">
        <v>11978</v>
      </c>
      <c r="E6838" s="425">
        <v>3000</v>
      </c>
      <c r="F6838" s="668" t="s">
        <v>15412</v>
      </c>
      <c r="G6838" s="671" t="s">
        <v>15413</v>
      </c>
      <c r="H6838" s="670" t="s">
        <v>1688</v>
      </c>
      <c r="I6838" s="670" t="s">
        <v>7524</v>
      </c>
      <c r="J6838" s="890" t="s">
        <v>802</v>
      </c>
      <c r="K6838" s="894" t="s">
        <v>15414</v>
      </c>
      <c r="L6838" s="763">
        <v>3</v>
      </c>
      <c r="M6838" s="893">
        <v>10396.84</v>
      </c>
      <c r="N6838" s="891" t="s">
        <v>389</v>
      </c>
      <c r="O6838" s="763">
        <v>0</v>
      </c>
      <c r="P6838" s="723">
        <v>0</v>
      </c>
      <c r="Q6838" s="669"/>
    </row>
    <row r="6839" spans="1:17" s="770" customFormat="1" ht="28.5" customHeight="1">
      <c r="A6839" s="733" t="s">
        <v>18654</v>
      </c>
      <c r="B6839" s="693" t="s">
        <v>7484</v>
      </c>
      <c r="C6839" s="667" t="s">
        <v>73</v>
      </c>
      <c r="D6839" s="693" t="s">
        <v>12375</v>
      </c>
      <c r="E6839" s="425">
        <v>5000</v>
      </c>
      <c r="F6839" s="672" t="s">
        <v>15415</v>
      </c>
      <c r="G6839" s="671" t="s">
        <v>15416</v>
      </c>
      <c r="H6839" s="671" t="s">
        <v>1688</v>
      </c>
      <c r="I6839" s="671" t="s">
        <v>11885</v>
      </c>
      <c r="J6839" s="890" t="s">
        <v>802</v>
      </c>
      <c r="K6839" s="894" t="s">
        <v>15417</v>
      </c>
      <c r="L6839" s="763">
        <v>4</v>
      </c>
      <c r="M6839" s="893">
        <v>20833.330000000002</v>
      </c>
      <c r="N6839" s="891" t="s">
        <v>15417</v>
      </c>
      <c r="O6839" s="763">
        <v>6</v>
      </c>
      <c r="P6839" s="723">
        <v>30000</v>
      </c>
      <c r="Q6839" s="669"/>
    </row>
    <row r="6840" spans="1:17" s="770" customFormat="1" ht="30.75" customHeight="1">
      <c r="A6840" s="733" t="s">
        <v>18654</v>
      </c>
      <c r="B6840" s="693" t="s">
        <v>7484</v>
      </c>
      <c r="C6840" s="667" t="s">
        <v>73</v>
      </c>
      <c r="D6840" s="693" t="s">
        <v>15418</v>
      </c>
      <c r="E6840" s="425">
        <v>2000</v>
      </c>
      <c r="F6840" s="672" t="s">
        <v>15419</v>
      </c>
      <c r="G6840" s="671" t="s">
        <v>15420</v>
      </c>
      <c r="H6840" s="671" t="s">
        <v>1415</v>
      </c>
      <c r="I6840" s="671" t="s">
        <v>11885</v>
      </c>
      <c r="J6840" s="890" t="s">
        <v>802</v>
      </c>
      <c r="K6840" s="894" t="s">
        <v>15421</v>
      </c>
      <c r="L6840" s="763">
        <v>12</v>
      </c>
      <c r="M6840" s="893">
        <v>24000</v>
      </c>
      <c r="N6840" s="891" t="s">
        <v>15421</v>
      </c>
      <c r="O6840" s="763">
        <v>6</v>
      </c>
      <c r="P6840" s="723">
        <v>12107.14</v>
      </c>
      <c r="Q6840" s="669"/>
    </row>
    <row r="6841" spans="1:17" s="770" customFormat="1" ht="27.75" customHeight="1">
      <c r="A6841" s="733" t="s">
        <v>18654</v>
      </c>
      <c r="B6841" s="693" t="s">
        <v>7484</v>
      </c>
      <c r="C6841" s="667" t="s">
        <v>73</v>
      </c>
      <c r="D6841" s="693" t="s">
        <v>15422</v>
      </c>
      <c r="E6841" s="425">
        <v>3500</v>
      </c>
      <c r="F6841" s="672" t="s">
        <v>15423</v>
      </c>
      <c r="G6841" s="671" t="s">
        <v>15424</v>
      </c>
      <c r="H6841" s="671" t="s">
        <v>888</v>
      </c>
      <c r="I6841" s="671" t="s">
        <v>11885</v>
      </c>
      <c r="J6841" s="890" t="s">
        <v>802</v>
      </c>
      <c r="K6841" s="894" t="s">
        <v>15425</v>
      </c>
      <c r="L6841" s="763">
        <v>12</v>
      </c>
      <c r="M6841" s="893">
        <v>41900</v>
      </c>
      <c r="N6841" s="891" t="s">
        <v>15425</v>
      </c>
      <c r="O6841" s="763">
        <v>3</v>
      </c>
      <c r="P6841" s="723">
        <v>14311.49</v>
      </c>
      <c r="Q6841" s="669"/>
    </row>
    <row r="6842" spans="1:17" s="770" customFormat="1" ht="27" customHeight="1">
      <c r="A6842" s="733" t="s">
        <v>18654</v>
      </c>
      <c r="B6842" s="693" t="s">
        <v>7484</v>
      </c>
      <c r="C6842" s="667" t="s">
        <v>73</v>
      </c>
      <c r="D6842" s="693" t="s">
        <v>15426</v>
      </c>
      <c r="E6842" s="425">
        <v>13000</v>
      </c>
      <c r="F6842" s="672" t="s">
        <v>15427</v>
      </c>
      <c r="G6842" s="671" t="s">
        <v>15428</v>
      </c>
      <c r="H6842" s="671" t="s">
        <v>1688</v>
      </c>
      <c r="I6842" s="671" t="s">
        <v>11885</v>
      </c>
      <c r="J6842" s="890" t="s">
        <v>802</v>
      </c>
      <c r="K6842" s="894" t="s">
        <v>15429</v>
      </c>
      <c r="L6842" s="763">
        <v>12</v>
      </c>
      <c r="M6842" s="893">
        <v>77233.33</v>
      </c>
      <c r="N6842" s="891" t="s">
        <v>15429</v>
      </c>
      <c r="O6842" s="763">
        <v>6</v>
      </c>
      <c r="P6842" s="723">
        <v>78000</v>
      </c>
      <c r="Q6842" s="669"/>
    </row>
    <row r="6843" spans="1:17" s="770" customFormat="1" ht="33" customHeight="1">
      <c r="A6843" s="733" t="s">
        <v>18654</v>
      </c>
      <c r="B6843" s="693" t="s">
        <v>7484</v>
      </c>
      <c r="C6843" s="667" t="s">
        <v>73</v>
      </c>
      <c r="D6843" s="693" t="s">
        <v>15430</v>
      </c>
      <c r="E6843" s="425">
        <v>2000</v>
      </c>
      <c r="F6843" s="672" t="s">
        <v>15431</v>
      </c>
      <c r="G6843" s="671" t="s">
        <v>15432</v>
      </c>
      <c r="H6843" s="671" t="s">
        <v>1688</v>
      </c>
      <c r="I6843" s="671" t="s">
        <v>11885</v>
      </c>
      <c r="J6843" s="890" t="s">
        <v>802</v>
      </c>
      <c r="K6843" s="894" t="s">
        <v>9302</v>
      </c>
      <c r="L6843" s="763">
        <v>12</v>
      </c>
      <c r="M6843" s="893">
        <v>17000</v>
      </c>
      <c r="N6843" s="891" t="s">
        <v>9302</v>
      </c>
      <c r="O6843" s="763">
        <v>6</v>
      </c>
      <c r="P6843" s="723">
        <v>12000</v>
      </c>
      <c r="Q6843" s="669"/>
    </row>
    <row r="6844" spans="1:17" s="770" customFormat="1" ht="27.75" customHeight="1">
      <c r="A6844" s="733" t="s">
        <v>18654</v>
      </c>
      <c r="B6844" s="693" t="s">
        <v>7484</v>
      </c>
      <c r="C6844" s="667" t="s">
        <v>73</v>
      </c>
      <c r="D6844" s="693" t="s">
        <v>13227</v>
      </c>
      <c r="E6844" s="425">
        <v>2500</v>
      </c>
      <c r="F6844" s="672" t="s">
        <v>15433</v>
      </c>
      <c r="G6844" s="671" t="s">
        <v>15434</v>
      </c>
      <c r="H6844" s="671" t="s">
        <v>1119</v>
      </c>
      <c r="I6844" s="671" t="s">
        <v>11946</v>
      </c>
      <c r="J6844" s="890" t="s">
        <v>11900</v>
      </c>
      <c r="K6844" s="894" t="s">
        <v>15435</v>
      </c>
      <c r="L6844" s="763">
        <v>11</v>
      </c>
      <c r="M6844" s="893">
        <v>28071.75</v>
      </c>
      <c r="N6844" s="891" t="s">
        <v>389</v>
      </c>
      <c r="O6844" s="763">
        <v>0</v>
      </c>
      <c r="P6844" s="1872">
        <v>0</v>
      </c>
      <c r="Q6844" s="669"/>
    </row>
    <row r="6845" spans="1:17" s="770" customFormat="1" ht="28.5" customHeight="1">
      <c r="A6845" s="733" t="s">
        <v>18654</v>
      </c>
      <c r="B6845" s="693" t="s">
        <v>7484</v>
      </c>
      <c r="C6845" s="667" t="s">
        <v>73</v>
      </c>
      <c r="D6845" s="693" t="s">
        <v>13227</v>
      </c>
      <c r="E6845" s="425">
        <v>3000</v>
      </c>
      <c r="F6845" s="672" t="s">
        <v>15433</v>
      </c>
      <c r="G6845" s="671" t="s">
        <v>15434</v>
      </c>
      <c r="H6845" s="671" t="s">
        <v>1119</v>
      </c>
      <c r="I6845" s="671" t="s">
        <v>11946</v>
      </c>
      <c r="J6845" s="890" t="s">
        <v>11900</v>
      </c>
      <c r="K6845" s="894" t="s">
        <v>389</v>
      </c>
      <c r="L6845" s="763" t="s">
        <v>389</v>
      </c>
      <c r="M6845" s="893">
        <v>0</v>
      </c>
      <c r="N6845" s="891" t="s">
        <v>15436</v>
      </c>
      <c r="O6845" s="763">
        <v>6</v>
      </c>
      <c r="P6845" s="723">
        <v>18000</v>
      </c>
      <c r="Q6845" s="669"/>
    </row>
    <row r="6846" spans="1:17" s="770" customFormat="1" ht="60">
      <c r="A6846" s="733" t="s">
        <v>18654</v>
      </c>
      <c r="B6846" s="693" t="s">
        <v>7484</v>
      </c>
      <c r="C6846" s="667" t="s">
        <v>73</v>
      </c>
      <c r="D6846" s="693" t="s">
        <v>12181</v>
      </c>
      <c r="E6846" s="425">
        <v>2000</v>
      </c>
      <c r="F6846" s="672" t="s">
        <v>15437</v>
      </c>
      <c r="G6846" s="671" t="s">
        <v>15438</v>
      </c>
      <c r="H6846" s="671" t="s">
        <v>3913</v>
      </c>
      <c r="I6846" s="671" t="s">
        <v>11890</v>
      </c>
      <c r="J6846" s="890" t="s">
        <v>4118</v>
      </c>
      <c r="K6846" s="894" t="s">
        <v>15439</v>
      </c>
      <c r="L6846" s="763">
        <v>10</v>
      </c>
      <c r="M6846" s="893">
        <v>20000</v>
      </c>
      <c r="N6846" s="891" t="s">
        <v>15439</v>
      </c>
      <c r="O6846" s="763">
        <v>6</v>
      </c>
      <c r="P6846" s="723">
        <v>12000</v>
      </c>
      <c r="Q6846" s="669"/>
    </row>
    <row r="6847" spans="1:17" s="8" customFormat="1" ht="13.5" customHeight="1" thickBot="1">
      <c r="A6847" s="2121" t="s">
        <v>64</v>
      </c>
      <c r="B6847" s="2122"/>
      <c r="C6847" s="2122"/>
      <c r="D6847" s="2122"/>
      <c r="E6847" s="2122"/>
      <c r="F6847" s="2122"/>
      <c r="G6847" s="2122"/>
      <c r="H6847" s="2122"/>
      <c r="I6847" s="2122"/>
      <c r="J6847" s="2123"/>
      <c r="K6847" s="897"/>
      <c r="L6847" s="898"/>
      <c r="M6847" s="899">
        <f>SUM(M6:M6846)</f>
        <v>299195209.04666257</v>
      </c>
      <c r="N6847" s="900"/>
      <c r="O6847" s="901"/>
      <c r="P6847" s="899">
        <f>SUM(P6:P6846)</f>
        <v>159100719.52047178</v>
      </c>
    </row>
    <row r="6848" spans="1:17" ht="12.75" thickTop="1">
      <c r="A6848" s="37" t="s">
        <v>337</v>
      </c>
    </row>
  </sheetData>
  <mergeCells count="19">
    <mergeCell ref="A6847:J6847"/>
    <mergeCell ref="A3:E3"/>
    <mergeCell ref="F3:J3"/>
    <mergeCell ref="K3:M3"/>
    <mergeCell ref="N3:P3"/>
    <mergeCell ref="A5:P5"/>
    <mergeCell ref="A902:P902"/>
    <mergeCell ref="A2230:P2230"/>
    <mergeCell ref="A2232:P2232"/>
    <mergeCell ref="A2374:P2374"/>
    <mergeCell ref="A2991:P2991"/>
    <mergeCell ref="A5186:P5186"/>
    <mergeCell ref="A5552:P5552"/>
    <mergeCell ref="A5796:P5796"/>
    <mergeCell ref="A3075:P3075"/>
    <mergeCell ref="A3391:P3391"/>
    <mergeCell ref="A4016:P4016"/>
    <mergeCell ref="A4576:P4576"/>
    <mergeCell ref="A4813:P4813"/>
  </mergeCells>
  <conditionalFormatting sqref="F3077">
    <cfRule type="duplicateValues" dxfId="9" priority="7"/>
  </conditionalFormatting>
  <conditionalFormatting sqref="F3390">
    <cfRule type="duplicateValues" dxfId="8" priority="5"/>
  </conditionalFormatting>
  <conditionalFormatting sqref="G3390">
    <cfRule type="duplicateValues" dxfId="7" priority="6"/>
  </conditionalFormatting>
  <conditionalFormatting sqref="F3076">
    <cfRule type="duplicateValues" dxfId="6" priority="8"/>
  </conditionalFormatting>
  <conditionalFormatting sqref="G3076">
    <cfRule type="duplicateValues" dxfId="5" priority="9"/>
  </conditionalFormatting>
  <conditionalFormatting sqref="G3077">
    <cfRule type="duplicateValues" dxfId="4" priority="10"/>
  </conditionalFormatting>
  <conditionalFormatting sqref="F3078">
    <cfRule type="duplicateValues" dxfId="3" priority="3"/>
  </conditionalFormatting>
  <conditionalFormatting sqref="G3078">
    <cfRule type="duplicateValues" dxfId="2" priority="4"/>
  </conditionalFormatting>
  <conditionalFormatting sqref="F3079:F3389">
    <cfRule type="duplicateValues" dxfId="1" priority="1"/>
  </conditionalFormatting>
  <conditionalFormatting sqref="G3079:G3389">
    <cfRule type="duplicateValues" dxfId="0" priority="2"/>
  </conditionalFormatting>
  <printOptions horizontalCentered="1"/>
  <pageMargins left="0.23622047244094491" right="0.23622047244094491" top="0.74803149606299213" bottom="0.74803149606299213" header="0.31496062992125984" footer="0.31496062992125984"/>
  <pageSetup paperSize="9" scale="6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6827" max="15"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O523"/>
  <sheetViews>
    <sheetView zoomScale="150" zoomScaleNormal="150" zoomScaleSheetLayoutView="100" zoomScalePageLayoutView="85" workbookViewId="0">
      <selection activeCell="A3" sqref="A3"/>
    </sheetView>
  </sheetViews>
  <sheetFormatPr baseColWidth="10" defaultColWidth="11.42578125" defaultRowHeight="12"/>
  <cols>
    <col min="1" max="1" width="14" style="1121" customWidth="1"/>
    <col min="2" max="2" width="13.42578125" style="1121" customWidth="1"/>
    <col min="3" max="3" width="29.140625" style="1121" customWidth="1"/>
    <col min="4" max="4" width="16.85546875" style="1480" customWidth="1"/>
    <col min="5" max="5" width="14.5703125" style="1473" customWidth="1"/>
    <col min="6" max="6" width="18.7109375" style="1473" customWidth="1"/>
    <col min="7" max="8" width="6.7109375" style="1567" customWidth="1"/>
    <col min="9" max="9" width="6.7109375" style="1480" customWidth="1"/>
    <col min="10" max="10" width="17.7109375" style="1473" customWidth="1"/>
    <col min="11" max="11" width="11.140625" style="1486" customWidth="1"/>
    <col min="12" max="12" width="18.7109375" style="1121" customWidth="1"/>
    <col min="13" max="14" width="12.28515625" style="1486" customWidth="1"/>
    <col min="15" max="15" width="11.42578125" style="1121"/>
    <col min="16" max="16384" width="11.42578125" style="37"/>
  </cols>
  <sheetData>
    <row r="1" spans="1:15" s="24" customFormat="1" ht="15.75">
      <c r="A1" s="1569" t="s">
        <v>361</v>
      </c>
      <c r="B1" s="1563"/>
      <c r="C1" s="1563"/>
      <c r="D1" s="1175"/>
      <c r="E1" s="1564"/>
      <c r="F1" s="1564"/>
      <c r="G1" s="1175"/>
      <c r="H1" s="1175"/>
      <c r="I1" s="1175"/>
      <c r="J1" s="1564"/>
      <c r="K1" s="1582"/>
      <c r="L1" s="1565"/>
      <c r="M1" s="1582"/>
      <c r="N1" s="1582"/>
      <c r="O1" s="1565"/>
    </row>
    <row r="2" spans="1:15" s="3" customFormat="1" ht="15.75">
      <c r="A2" s="40" t="s">
        <v>23962</v>
      </c>
      <c r="B2" s="38"/>
      <c r="C2" s="38"/>
      <c r="D2" s="1283"/>
      <c r="E2" s="1462"/>
      <c r="F2" s="1462"/>
      <c r="G2" s="1283"/>
      <c r="H2" s="1283"/>
      <c r="I2" s="1283"/>
      <c r="J2" s="1462"/>
      <c r="K2" s="1481"/>
      <c r="L2" s="1061"/>
      <c r="M2" s="1481"/>
      <c r="N2" s="1481"/>
      <c r="O2" s="1566"/>
    </row>
    <row r="3" spans="1:15" ht="12.75" thickBot="1"/>
    <row r="4" spans="1:15" s="18" customFormat="1" ht="25.9" customHeight="1" thickTop="1">
      <c r="A4" s="1951" t="s">
        <v>259</v>
      </c>
      <c r="B4" s="2124"/>
      <c r="C4" s="2124" t="s">
        <v>260</v>
      </c>
      <c r="D4" s="2124"/>
      <c r="E4" s="2124" t="s">
        <v>263</v>
      </c>
      <c r="F4" s="2124"/>
      <c r="G4" s="2124"/>
      <c r="H4" s="2124"/>
      <c r="I4" s="2124"/>
      <c r="J4" s="2124" t="s">
        <v>264</v>
      </c>
      <c r="K4" s="2124"/>
      <c r="L4" s="2124"/>
      <c r="M4" s="2132" t="s">
        <v>386</v>
      </c>
      <c r="N4" s="1994" t="s">
        <v>387</v>
      </c>
      <c r="O4" s="1480"/>
    </row>
    <row r="5" spans="1:15" s="19" customFormat="1" ht="75.599999999999994" customHeight="1">
      <c r="A5" s="358" t="s">
        <v>75</v>
      </c>
      <c r="B5" s="682" t="s">
        <v>76</v>
      </c>
      <c r="C5" s="682" t="s">
        <v>262</v>
      </c>
      <c r="D5" s="682" t="s">
        <v>261</v>
      </c>
      <c r="E5" s="1570" t="s">
        <v>267</v>
      </c>
      <c r="F5" s="1570" t="s">
        <v>268</v>
      </c>
      <c r="G5" s="707" t="s">
        <v>269</v>
      </c>
      <c r="H5" s="707" t="s">
        <v>270</v>
      </c>
      <c r="I5" s="707" t="s">
        <v>21</v>
      </c>
      <c r="J5" s="1570" t="s">
        <v>265</v>
      </c>
      <c r="K5" s="683" t="s">
        <v>266</v>
      </c>
      <c r="L5" s="682" t="s">
        <v>271</v>
      </c>
      <c r="M5" s="2133"/>
      <c r="N5" s="2134"/>
      <c r="O5" s="1568"/>
    </row>
    <row r="6" spans="1:15" ht="36">
      <c r="A6" s="1571" t="s">
        <v>20808</v>
      </c>
      <c r="B6" s="1572" t="s">
        <v>21738</v>
      </c>
      <c r="C6" s="1572" t="s">
        <v>20809</v>
      </c>
      <c r="D6" s="1573" t="s">
        <v>20810</v>
      </c>
      <c r="E6" s="767" t="s">
        <v>20811</v>
      </c>
      <c r="F6" s="767" t="s">
        <v>20812</v>
      </c>
      <c r="G6" s="1573">
        <v>3968</v>
      </c>
      <c r="H6" s="1573">
        <v>38</v>
      </c>
      <c r="I6" s="1573" t="s">
        <v>20813</v>
      </c>
      <c r="J6" s="767" t="s">
        <v>20814</v>
      </c>
      <c r="K6" s="1583">
        <v>221272.18</v>
      </c>
      <c r="L6" s="1574" t="s">
        <v>20815</v>
      </c>
      <c r="M6" s="1583">
        <v>2655266.16</v>
      </c>
      <c r="N6" s="1586">
        <v>2655266.16</v>
      </c>
    </row>
    <row r="7" spans="1:15" ht="24">
      <c r="A7" s="1571" t="s">
        <v>20808</v>
      </c>
      <c r="B7" s="1572" t="s">
        <v>21738</v>
      </c>
      <c r="C7" s="1572" t="s">
        <v>20816</v>
      </c>
      <c r="D7" s="1573" t="s">
        <v>20817</v>
      </c>
      <c r="E7" s="767" t="s">
        <v>20818</v>
      </c>
      <c r="F7" s="767">
        <v>12361612</v>
      </c>
      <c r="G7" s="1573">
        <v>1422</v>
      </c>
      <c r="H7" s="1573"/>
      <c r="I7" s="1573"/>
      <c r="J7" s="767" t="s">
        <v>20814</v>
      </c>
      <c r="K7" s="1583">
        <v>88875</v>
      </c>
      <c r="L7" s="1574" t="s">
        <v>20815</v>
      </c>
      <c r="M7" s="1583">
        <v>1066500</v>
      </c>
      <c r="N7" s="1586">
        <v>1066500</v>
      </c>
    </row>
    <row r="8" spans="1:15">
      <c r="A8" s="1571" t="s">
        <v>20808</v>
      </c>
      <c r="B8" s="1572" t="s">
        <v>21738</v>
      </c>
      <c r="C8" s="1572" t="s">
        <v>20819</v>
      </c>
      <c r="D8" s="1573" t="s">
        <v>20820</v>
      </c>
      <c r="E8" s="767" t="s">
        <v>20821</v>
      </c>
      <c r="F8" s="767">
        <v>12219229</v>
      </c>
      <c r="G8" s="1573">
        <v>1417.3</v>
      </c>
      <c r="H8" s="1573">
        <v>10</v>
      </c>
      <c r="I8" s="1573"/>
      <c r="J8" s="767" t="s">
        <v>20814</v>
      </c>
      <c r="K8" s="1583">
        <v>36000</v>
      </c>
      <c r="L8" s="1574" t="s">
        <v>20815</v>
      </c>
      <c r="M8" s="1583">
        <v>432000</v>
      </c>
      <c r="N8" s="1586">
        <v>432000</v>
      </c>
    </row>
    <row r="9" spans="1:15">
      <c r="A9" s="1571" t="s">
        <v>20808</v>
      </c>
      <c r="B9" s="1572" t="s">
        <v>21738</v>
      </c>
      <c r="C9" s="1572" t="s">
        <v>20822</v>
      </c>
      <c r="D9" s="1573" t="s">
        <v>20823</v>
      </c>
      <c r="E9" s="767" t="s">
        <v>20821</v>
      </c>
      <c r="F9" s="767"/>
      <c r="G9" s="1573">
        <v>1315</v>
      </c>
      <c r="H9" s="1573"/>
      <c r="I9" s="1573"/>
      <c r="J9" s="767" t="s">
        <v>20814</v>
      </c>
      <c r="K9" s="1583">
        <v>1550.21</v>
      </c>
      <c r="L9" s="1574" t="s">
        <v>20815</v>
      </c>
      <c r="M9" s="1583">
        <v>18602.52</v>
      </c>
      <c r="N9" s="1586">
        <v>18602.52</v>
      </c>
    </row>
    <row r="10" spans="1:15" ht="24">
      <c r="A10" s="1571" t="s">
        <v>20808</v>
      </c>
      <c r="B10" s="1572" t="s">
        <v>18640</v>
      </c>
      <c r="C10" s="1572" t="s">
        <v>20824</v>
      </c>
      <c r="D10" s="1573">
        <v>10166884069</v>
      </c>
      <c r="E10" s="767" t="s">
        <v>20821</v>
      </c>
      <c r="F10" s="767" t="s">
        <v>20825</v>
      </c>
      <c r="G10" s="1573">
        <v>195.93</v>
      </c>
      <c r="H10" s="1573"/>
      <c r="I10" s="1573"/>
      <c r="J10" s="767" t="s">
        <v>20826</v>
      </c>
      <c r="K10" s="1583">
        <v>3300</v>
      </c>
      <c r="L10" s="1574" t="s">
        <v>20815</v>
      </c>
      <c r="M10" s="1583">
        <v>3300</v>
      </c>
      <c r="N10" s="1586">
        <v>0</v>
      </c>
    </row>
    <row r="11" spans="1:15" ht="24">
      <c r="A11" s="1571" t="s">
        <v>20808</v>
      </c>
      <c r="B11" s="1572" t="s">
        <v>18640</v>
      </c>
      <c r="C11" s="1572" t="s">
        <v>20824</v>
      </c>
      <c r="D11" s="1573">
        <v>10166884069</v>
      </c>
      <c r="E11" s="767" t="s">
        <v>20821</v>
      </c>
      <c r="F11" s="767" t="s">
        <v>20825</v>
      </c>
      <c r="G11" s="1573">
        <v>195.93</v>
      </c>
      <c r="H11" s="1573"/>
      <c r="I11" s="1573"/>
      <c r="J11" s="767" t="s">
        <v>20827</v>
      </c>
      <c r="K11" s="1583">
        <v>3300</v>
      </c>
      <c r="L11" s="1574" t="s">
        <v>20815</v>
      </c>
      <c r="M11" s="1583">
        <v>19800</v>
      </c>
      <c r="N11" s="1586">
        <v>0</v>
      </c>
    </row>
    <row r="12" spans="1:15" ht="24">
      <c r="A12" s="1571" t="s">
        <v>20808</v>
      </c>
      <c r="B12" s="1572" t="s">
        <v>18640</v>
      </c>
      <c r="C12" s="1572" t="s">
        <v>20824</v>
      </c>
      <c r="D12" s="1573">
        <v>10166884069</v>
      </c>
      <c r="E12" s="767" t="s">
        <v>20821</v>
      </c>
      <c r="F12" s="767" t="s">
        <v>20825</v>
      </c>
      <c r="G12" s="1573">
        <v>195.93</v>
      </c>
      <c r="H12" s="1573"/>
      <c r="I12" s="1573"/>
      <c r="J12" s="767" t="s">
        <v>20826</v>
      </c>
      <c r="K12" s="1583">
        <v>3300</v>
      </c>
      <c r="L12" s="1574" t="s">
        <v>20815</v>
      </c>
      <c r="M12" s="1583">
        <v>3300</v>
      </c>
      <c r="N12" s="1586">
        <v>0</v>
      </c>
    </row>
    <row r="13" spans="1:15" ht="24">
      <c r="A13" s="1571" t="s">
        <v>20808</v>
      </c>
      <c r="B13" s="1572" t="s">
        <v>18640</v>
      </c>
      <c r="C13" s="1572" t="s">
        <v>20824</v>
      </c>
      <c r="D13" s="1573">
        <v>10166884069</v>
      </c>
      <c r="E13" s="767" t="s">
        <v>20821</v>
      </c>
      <c r="F13" s="767" t="s">
        <v>20825</v>
      </c>
      <c r="G13" s="1573">
        <v>195.93</v>
      </c>
      <c r="H13" s="1573"/>
      <c r="I13" s="1573"/>
      <c r="J13" s="767" t="s">
        <v>20828</v>
      </c>
      <c r="K13" s="1583">
        <v>3300</v>
      </c>
      <c r="L13" s="1574" t="s">
        <v>20815</v>
      </c>
      <c r="M13" s="1583">
        <v>0</v>
      </c>
      <c r="N13" s="1586">
        <v>13200</v>
      </c>
    </row>
    <row r="14" spans="1:15" ht="24">
      <c r="A14" s="1571" t="s">
        <v>20808</v>
      </c>
      <c r="B14" s="1572" t="s">
        <v>18640</v>
      </c>
      <c r="C14" s="1572" t="s">
        <v>20824</v>
      </c>
      <c r="D14" s="1573">
        <v>10166884069</v>
      </c>
      <c r="E14" s="767" t="s">
        <v>20821</v>
      </c>
      <c r="F14" s="767" t="s">
        <v>20825</v>
      </c>
      <c r="G14" s="1573">
        <v>195.93</v>
      </c>
      <c r="H14" s="1573"/>
      <c r="I14" s="1573"/>
      <c r="J14" s="767" t="s">
        <v>20826</v>
      </c>
      <c r="K14" s="1583">
        <v>3300</v>
      </c>
      <c r="L14" s="1574" t="s">
        <v>20815</v>
      </c>
      <c r="M14" s="1583">
        <v>0</v>
      </c>
      <c r="N14" s="1586">
        <v>3300</v>
      </c>
    </row>
    <row r="15" spans="1:15" ht="24">
      <c r="A15" s="1571" t="s">
        <v>20808</v>
      </c>
      <c r="B15" s="1572" t="s">
        <v>18640</v>
      </c>
      <c r="C15" s="1572" t="s">
        <v>20824</v>
      </c>
      <c r="D15" s="1573">
        <v>10166884069</v>
      </c>
      <c r="E15" s="767" t="s">
        <v>20821</v>
      </c>
      <c r="F15" s="767" t="s">
        <v>20825</v>
      </c>
      <c r="G15" s="1573">
        <v>195.93</v>
      </c>
      <c r="H15" s="1573"/>
      <c r="I15" s="1573"/>
      <c r="J15" s="767" t="s">
        <v>20829</v>
      </c>
      <c r="K15" s="1583">
        <v>3300</v>
      </c>
      <c r="L15" s="1574" t="s">
        <v>20815</v>
      </c>
      <c r="M15" s="1583">
        <v>0</v>
      </c>
      <c r="N15" s="1586">
        <v>6600</v>
      </c>
    </row>
    <row r="16" spans="1:15" ht="24">
      <c r="A16" s="1571" t="s">
        <v>20830</v>
      </c>
      <c r="B16" s="1572" t="s">
        <v>18642</v>
      </c>
      <c r="C16" s="1572" t="s">
        <v>20831</v>
      </c>
      <c r="D16" s="1573">
        <v>20473773156</v>
      </c>
      <c r="E16" s="767" t="s">
        <v>20832</v>
      </c>
      <c r="F16" s="767"/>
      <c r="G16" s="1573">
        <v>750</v>
      </c>
      <c r="H16" s="1573"/>
      <c r="I16" s="1573"/>
      <c r="J16" s="767" t="s">
        <v>21851</v>
      </c>
      <c r="K16" s="1583">
        <v>30000</v>
      </c>
      <c r="L16" s="1574" t="s">
        <v>20833</v>
      </c>
      <c r="M16" s="1583">
        <v>270000</v>
      </c>
      <c r="N16" s="1586">
        <v>150000</v>
      </c>
    </row>
    <row r="17" spans="1:14" ht="24">
      <c r="A17" s="1571" t="s">
        <v>20830</v>
      </c>
      <c r="B17" s="1572" t="s">
        <v>18642</v>
      </c>
      <c r="C17" s="1572" t="s">
        <v>20834</v>
      </c>
      <c r="D17" s="1573" t="s">
        <v>20835</v>
      </c>
      <c r="E17" s="767" t="s">
        <v>20832</v>
      </c>
      <c r="F17" s="767"/>
      <c r="G17" s="1573">
        <v>800</v>
      </c>
      <c r="H17" s="1573"/>
      <c r="I17" s="1573"/>
      <c r="J17" s="767" t="s">
        <v>21852</v>
      </c>
      <c r="K17" s="1583">
        <v>48000</v>
      </c>
      <c r="L17" s="1574" t="s">
        <v>20836</v>
      </c>
      <c r="M17" s="1583">
        <v>96000</v>
      </c>
      <c r="N17" s="1586">
        <v>0</v>
      </c>
    </row>
    <row r="18" spans="1:14" ht="24">
      <c r="A18" s="1571" t="s">
        <v>20830</v>
      </c>
      <c r="B18" s="1572" t="s">
        <v>18642</v>
      </c>
      <c r="C18" s="1572" t="s">
        <v>20837</v>
      </c>
      <c r="D18" s="1573">
        <v>20144116829</v>
      </c>
      <c r="E18" s="767" t="s">
        <v>20832</v>
      </c>
      <c r="F18" s="767"/>
      <c r="G18" s="1573">
        <v>1500</v>
      </c>
      <c r="H18" s="1573"/>
      <c r="I18" s="1573"/>
      <c r="J18" s="767" t="s">
        <v>21853</v>
      </c>
      <c r="K18" s="1583">
        <v>21500</v>
      </c>
      <c r="L18" s="1574" t="s">
        <v>20838</v>
      </c>
      <c r="M18" s="1583">
        <v>258000</v>
      </c>
      <c r="N18" s="1586">
        <v>86000</v>
      </c>
    </row>
    <row r="19" spans="1:14" ht="24">
      <c r="A19" s="1571" t="s">
        <v>20830</v>
      </c>
      <c r="B19" s="1572" t="s">
        <v>18642</v>
      </c>
      <c r="C19" s="1572" t="s">
        <v>20839</v>
      </c>
      <c r="D19" s="1573">
        <v>20467534026</v>
      </c>
      <c r="E19" s="767" t="s">
        <v>20832</v>
      </c>
      <c r="F19" s="767" t="s">
        <v>20840</v>
      </c>
      <c r="G19" s="1573">
        <v>1200</v>
      </c>
      <c r="H19" s="1573"/>
      <c r="I19" s="1573"/>
      <c r="J19" s="1591" t="s">
        <v>21854</v>
      </c>
      <c r="K19" s="1583">
        <v>39612.6</v>
      </c>
      <c r="L19" s="1574" t="s">
        <v>20841</v>
      </c>
      <c r="M19" s="1583">
        <v>316900.8</v>
      </c>
      <c r="N19" s="1586">
        <v>376319.7</v>
      </c>
    </row>
    <row r="20" spans="1:14" ht="24">
      <c r="A20" s="1571" t="s">
        <v>20830</v>
      </c>
      <c r="B20" s="1572" t="s">
        <v>18642</v>
      </c>
      <c r="C20" s="1572" t="s">
        <v>20842</v>
      </c>
      <c r="D20" s="1573" t="s">
        <v>20843</v>
      </c>
      <c r="E20" s="767" t="s">
        <v>20832</v>
      </c>
      <c r="F20" s="767">
        <v>475351.19999999995</v>
      </c>
      <c r="G20" s="1573">
        <v>270</v>
      </c>
      <c r="H20" s="1573"/>
      <c r="I20" s="1573"/>
      <c r="J20" s="767" t="s">
        <v>21855</v>
      </c>
      <c r="K20" s="1583">
        <v>25000</v>
      </c>
      <c r="L20" s="1574" t="s">
        <v>20844</v>
      </c>
      <c r="M20" s="1583">
        <v>325000</v>
      </c>
      <c r="N20" s="1586">
        <v>100000</v>
      </c>
    </row>
    <row r="21" spans="1:14" ht="24">
      <c r="A21" s="1571" t="s">
        <v>20830</v>
      </c>
      <c r="B21" s="1572" t="s">
        <v>18642</v>
      </c>
      <c r="C21" s="1572" t="s">
        <v>20845</v>
      </c>
      <c r="D21" s="1573" t="s">
        <v>20846</v>
      </c>
      <c r="E21" s="767" t="s">
        <v>20832</v>
      </c>
      <c r="F21" s="767" t="s">
        <v>20847</v>
      </c>
      <c r="G21" s="1573">
        <v>215</v>
      </c>
      <c r="H21" s="1573"/>
      <c r="I21" s="1573"/>
      <c r="J21" s="767" t="s">
        <v>21856</v>
      </c>
      <c r="K21" s="1583">
        <v>12800</v>
      </c>
      <c r="L21" s="1574" t="s">
        <v>20848</v>
      </c>
      <c r="M21" s="1583">
        <v>153600</v>
      </c>
      <c r="N21" s="1586">
        <v>51200</v>
      </c>
    </row>
    <row r="22" spans="1:14" ht="24">
      <c r="A22" s="1571" t="s">
        <v>20830</v>
      </c>
      <c r="B22" s="1572" t="s">
        <v>18642</v>
      </c>
      <c r="C22" s="1572" t="s">
        <v>20849</v>
      </c>
      <c r="D22" s="1573" t="s">
        <v>20850</v>
      </c>
      <c r="E22" s="767" t="s">
        <v>20832</v>
      </c>
      <c r="F22" s="767"/>
      <c r="G22" s="1573">
        <v>160</v>
      </c>
      <c r="H22" s="1573"/>
      <c r="I22" s="1573"/>
      <c r="J22" s="767" t="s">
        <v>21857</v>
      </c>
      <c r="K22" s="1583">
        <v>3772</v>
      </c>
      <c r="L22" s="1574" t="s">
        <v>20851</v>
      </c>
      <c r="M22" s="1583">
        <v>45264</v>
      </c>
      <c r="N22" s="1586">
        <v>15088</v>
      </c>
    </row>
    <row r="23" spans="1:14" ht="24">
      <c r="A23" s="1571" t="s">
        <v>20830</v>
      </c>
      <c r="B23" s="1572" t="s">
        <v>18642</v>
      </c>
      <c r="C23" s="1572" t="s">
        <v>20852</v>
      </c>
      <c r="D23" s="1573" t="s">
        <v>20853</v>
      </c>
      <c r="E23" s="767" t="s">
        <v>20832</v>
      </c>
      <c r="F23" s="767"/>
      <c r="G23" s="1573">
        <v>350</v>
      </c>
      <c r="H23" s="1573"/>
      <c r="I23" s="1573"/>
      <c r="J23" s="767" t="s">
        <v>21858</v>
      </c>
      <c r="K23" s="1583">
        <v>3570</v>
      </c>
      <c r="L23" s="1574" t="s">
        <v>20854</v>
      </c>
      <c r="M23" s="1583">
        <v>42840</v>
      </c>
      <c r="N23" s="1586">
        <v>14280</v>
      </c>
    </row>
    <row r="24" spans="1:14" ht="24">
      <c r="A24" s="1571" t="s">
        <v>20830</v>
      </c>
      <c r="B24" s="1572" t="s">
        <v>18642</v>
      </c>
      <c r="C24" s="1572" t="s">
        <v>20855</v>
      </c>
      <c r="D24" s="1573" t="s">
        <v>20856</v>
      </c>
      <c r="E24" s="767" t="s">
        <v>20832</v>
      </c>
      <c r="F24" s="767"/>
      <c r="G24" s="1573">
        <v>190</v>
      </c>
      <c r="H24" s="1573"/>
      <c r="I24" s="1573"/>
      <c r="J24" s="767" t="s">
        <v>21859</v>
      </c>
      <c r="K24" s="1583">
        <v>3000</v>
      </c>
      <c r="L24" s="1574" t="s">
        <v>20857</v>
      </c>
      <c r="M24" s="1583">
        <v>36000</v>
      </c>
      <c r="N24" s="1586">
        <v>12000</v>
      </c>
    </row>
    <row r="25" spans="1:14" ht="24">
      <c r="A25" s="1571" t="s">
        <v>20830</v>
      </c>
      <c r="B25" s="1572" t="s">
        <v>18642</v>
      </c>
      <c r="C25" s="1572" t="s">
        <v>20858</v>
      </c>
      <c r="D25" s="1573" t="s">
        <v>20859</v>
      </c>
      <c r="E25" s="767" t="s">
        <v>20832</v>
      </c>
      <c r="F25" s="767"/>
      <c r="G25" s="1573">
        <v>708</v>
      </c>
      <c r="H25" s="1573"/>
      <c r="I25" s="1573"/>
      <c r="J25" s="767" t="s">
        <v>21860</v>
      </c>
      <c r="K25" s="1583">
        <v>4500</v>
      </c>
      <c r="L25" s="1574" t="s">
        <v>20860</v>
      </c>
      <c r="M25" s="1583">
        <v>43433</v>
      </c>
      <c r="N25" s="1586">
        <v>27000</v>
      </c>
    </row>
    <row r="26" spans="1:14" ht="24">
      <c r="A26" s="1571" t="s">
        <v>20830</v>
      </c>
      <c r="B26" s="1572" t="s">
        <v>18642</v>
      </c>
      <c r="C26" s="1572" t="s">
        <v>20861</v>
      </c>
      <c r="D26" s="1573" t="s">
        <v>20862</v>
      </c>
      <c r="E26" s="767" t="s">
        <v>20832</v>
      </c>
      <c r="F26" s="767"/>
      <c r="G26" s="1573">
        <v>224.78</v>
      </c>
      <c r="H26" s="1573"/>
      <c r="I26" s="1573"/>
      <c r="J26" s="767" t="s">
        <v>21861</v>
      </c>
      <c r="K26" s="1583">
        <v>6000</v>
      </c>
      <c r="L26" s="1574" t="s">
        <v>20863</v>
      </c>
      <c r="M26" s="1583">
        <v>72000</v>
      </c>
      <c r="N26" s="1586">
        <v>18000</v>
      </c>
    </row>
    <row r="27" spans="1:14" ht="24">
      <c r="A27" s="1571" t="s">
        <v>20830</v>
      </c>
      <c r="B27" s="1572" t="s">
        <v>18642</v>
      </c>
      <c r="C27" s="1572" t="s">
        <v>20864</v>
      </c>
      <c r="D27" s="1573" t="s">
        <v>20865</v>
      </c>
      <c r="E27" s="767" t="s">
        <v>20832</v>
      </c>
      <c r="F27" s="767" t="s">
        <v>20866</v>
      </c>
      <c r="G27" s="1573">
        <v>228</v>
      </c>
      <c r="H27" s="1573"/>
      <c r="I27" s="1573"/>
      <c r="J27" s="767" t="s">
        <v>21862</v>
      </c>
      <c r="K27" s="1583">
        <v>2300</v>
      </c>
      <c r="L27" s="1574" t="s">
        <v>20867</v>
      </c>
      <c r="M27" s="1583">
        <v>27600</v>
      </c>
      <c r="N27" s="1586">
        <v>9200</v>
      </c>
    </row>
    <row r="28" spans="1:14" ht="24">
      <c r="A28" s="1571" t="s">
        <v>20830</v>
      </c>
      <c r="B28" s="1572" t="s">
        <v>18642</v>
      </c>
      <c r="C28" s="1572" t="s">
        <v>20868</v>
      </c>
      <c r="D28" s="1573" t="s">
        <v>20869</v>
      </c>
      <c r="E28" s="767" t="s">
        <v>20832</v>
      </c>
      <c r="F28" s="767" t="s">
        <v>20870</v>
      </c>
      <c r="G28" s="1573">
        <v>520</v>
      </c>
      <c r="H28" s="1573"/>
      <c r="I28" s="1573"/>
      <c r="J28" s="767" t="s">
        <v>21863</v>
      </c>
      <c r="K28" s="1583">
        <v>8000</v>
      </c>
      <c r="L28" s="1574" t="s">
        <v>20871</v>
      </c>
      <c r="M28" s="1583">
        <v>89000</v>
      </c>
      <c r="N28" s="1586">
        <v>32000</v>
      </c>
    </row>
    <row r="29" spans="1:14" ht="24">
      <c r="A29" s="1571" t="s">
        <v>20830</v>
      </c>
      <c r="B29" s="1572" t="s">
        <v>18642</v>
      </c>
      <c r="C29" s="1572" t="s">
        <v>20872</v>
      </c>
      <c r="D29" s="1573" t="s">
        <v>20873</v>
      </c>
      <c r="E29" s="767" t="s">
        <v>20832</v>
      </c>
      <c r="F29" s="767">
        <v>11020608</v>
      </c>
      <c r="G29" s="1573">
        <v>739</v>
      </c>
      <c r="H29" s="1573"/>
      <c r="I29" s="1573"/>
      <c r="J29" s="767" t="s">
        <v>21761</v>
      </c>
      <c r="K29" s="1583">
        <v>2500</v>
      </c>
      <c r="L29" s="1574" t="s">
        <v>20874</v>
      </c>
      <c r="M29" s="1583">
        <v>36000</v>
      </c>
      <c r="N29" s="1586">
        <v>10000</v>
      </c>
    </row>
    <row r="30" spans="1:14" ht="24">
      <c r="A30" s="1571" t="s">
        <v>20830</v>
      </c>
      <c r="B30" s="1572" t="s">
        <v>18642</v>
      </c>
      <c r="C30" s="1572" t="s">
        <v>20875</v>
      </c>
      <c r="D30" s="1573" t="s">
        <v>20876</v>
      </c>
      <c r="E30" s="767" t="s">
        <v>20832</v>
      </c>
      <c r="F30" s="767"/>
      <c r="G30" s="1573">
        <v>410</v>
      </c>
      <c r="H30" s="1573"/>
      <c r="I30" s="1573"/>
      <c r="J30" s="767" t="s">
        <v>21864</v>
      </c>
      <c r="K30" s="1583">
        <v>4000</v>
      </c>
      <c r="L30" s="1574" t="s">
        <v>20877</v>
      </c>
      <c r="M30" s="1583">
        <v>48000</v>
      </c>
      <c r="N30" s="1586">
        <v>16000</v>
      </c>
    </row>
    <row r="31" spans="1:14" ht="24">
      <c r="A31" s="1571" t="s">
        <v>20830</v>
      </c>
      <c r="B31" s="1572" t="s">
        <v>18642</v>
      </c>
      <c r="C31" s="1572" t="s">
        <v>20878</v>
      </c>
      <c r="D31" s="1573" t="s">
        <v>20879</v>
      </c>
      <c r="E31" s="767" t="s">
        <v>20832</v>
      </c>
      <c r="F31" s="767" t="s">
        <v>20880</v>
      </c>
      <c r="G31" s="1573">
        <v>200</v>
      </c>
      <c r="H31" s="1573"/>
      <c r="I31" s="1573"/>
      <c r="J31" s="767" t="s">
        <v>21865</v>
      </c>
      <c r="K31" s="1583">
        <v>4000</v>
      </c>
      <c r="L31" s="1574" t="s">
        <v>20881</v>
      </c>
      <c r="M31" s="1583">
        <v>48000</v>
      </c>
      <c r="N31" s="1586">
        <v>20000</v>
      </c>
    </row>
    <row r="32" spans="1:14" ht="24">
      <c r="A32" s="1571" t="s">
        <v>20830</v>
      </c>
      <c r="B32" s="1572" t="s">
        <v>18642</v>
      </c>
      <c r="C32" s="1572" t="s">
        <v>20882</v>
      </c>
      <c r="D32" s="1573" t="s">
        <v>20883</v>
      </c>
      <c r="E32" s="767" t="s">
        <v>20832</v>
      </c>
      <c r="F32" s="767"/>
      <c r="G32" s="1573">
        <v>500</v>
      </c>
      <c r="H32" s="1573"/>
      <c r="I32" s="1573"/>
      <c r="J32" s="767" t="s">
        <v>21866</v>
      </c>
      <c r="K32" s="1583">
        <v>3000</v>
      </c>
      <c r="L32" s="1574" t="s">
        <v>20881</v>
      </c>
      <c r="M32" s="1583">
        <v>36000</v>
      </c>
      <c r="N32" s="1586">
        <v>6000</v>
      </c>
    </row>
    <row r="33" spans="1:14" ht="24">
      <c r="A33" s="1571" t="s">
        <v>20830</v>
      </c>
      <c r="B33" s="1572" t="s">
        <v>18642</v>
      </c>
      <c r="C33" s="1572" t="s">
        <v>20884</v>
      </c>
      <c r="D33" s="1573" t="s">
        <v>20885</v>
      </c>
      <c r="E33" s="767" t="s">
        <v>20832</v>
      </c>
      <c r="F33" s="767">
        <v>2006837</v>
      </c>
      <c r="G33" s="1573">
        <v>507</v>
      </c>
      <c r="H33" s="1573"/>
      <c r="I33" s="1573"/>
      <c r="J33" s="767" t="s">
        <v>21867</v>
      </c>
      <c r="K33" s="1583">
        <v>6000</v>
      </c>
      <c r="L33" s="1574" t="s">
        <v>20881</v>
      </c>
      <c r="M33" s="1583">
        <v>72000</v>
      </c>
      <c r="N33" s="1586">
        <v>24000</v>
      </c>
    </row>
    <row r="34" spans="1:14" ht="36">
      <c r="A34" s="1571" t="s">
        <v>20830</v>
      </c>
      <c r="B34" s="1572" t="s">
        <v>18642</v>
      </c>
      <c r="C34" s="1572" t="s">
        <v>20886</v>
      </c>
      <c r="D34" s="1573" t="s">
        <v>19465</v>
      </c>
      <c r="E34" s="767" t="s">
        <v>20832</v>
      </c>
      <c r="F34" s="767"/>
      <c r="G34" s="1573"/>
      <c r="H34" s="1573"/>
      <c r="I34" s="1573"/>
      <c r="J34" s="767" t="s">
        <v>21868</v>
      </c>
      <c r="K34" s="1583"/>
      <c r="L34" s="1574" t="s">
        <v>20887</v>
      </c>
      <c r="M34" s="1583">
        <v>1069774.0200000005</v>
      </c>
      <c r="N34" s="1586">
        <v>25595</v>
      </c>
    </row>
    <row r="35" spans="1:14" ht="24">
      <c r="A35" s="1571" t="s">
        <v>20830</v>
      </c>
      <c r="B35" s="1572" t="s">
        <v>18642</v>
      </c>
      <c r="C35" s="1572" t="s">
        <v>20888</v>
      </c>
      <c r="D35" s="1573">
        <v>15150680198</v>
      </c>
      <c r="E35" s="767" t="s">
        <v>20832</v>
      </c>
      <c r="F35" s="767" t="s">
        <v>20889</v>
      </c>
      <c r="G35" s="1573">
        <v>1158</v>
      </c>
      <c r="H35" s="1573"/>
      <c r="I35" s="1573"/>
      <c r="J35" s="767" t="s">
        <v>23955</v>
      </c>
      <c r="K35" s="1583">
        <v>36698</v>
      </c>
      <c r="L35" s="1574" t="s">
        <v>20881</v>
      </c>
      <c r="M35" s="1583"/>
      <c r="N35" s="1586"/>
    </row>
    <row r="36" spans="1:14" ht="24">
      <c r="A36" s="1571" t="s">
        <v>20830</v>
      </c>
      <c r="B36" s="1572" t="s">
        <v>18642</v>
      </c>
      <c r="C36" s="1572" t="s">
        <v>20890</v>
      </c>
      <c r="D36" s="1573">
        <v>20431995281</v>
      </c>
      <c r="E36" s="767" t="s">
        <v>20832</v>
      </c>
      <c r="F36" s="767"/>
      <c r="G36" s="1573"/>
      <c r="H36" s="1573"/>
      <c r="I36" s="1573"/>
      <c r="J36" s="767"/>
      <c r="K36" s="1583"/>
      <c r="L36" s="1574"/>
      <c r="M36" s="1583">
        <v>22880</v>
      </c>
      <c r="N36" s="1586"/>
    </row>
    <row r="37" spans="1:14" ht="24">
      <c r="A37" s="1571" t="s">
        <v>20830</v>
      </c>
      <c r="B37" s="1572" t="s">
        <v>18642</v>
      </c>
      <c r="C37" s="1572" t="s">
        <v>20891</v>
      </c>
      <c r="D37" s="1573">
        <v>10405724800</v>
      </c>
      <c r="E37" s="767" t="s">
        <v>20832</v>
      </c>
      <c r="F37" s="767" t="s">
        <v>20892</v>
      </c>
      <c r="G37" s="1573"/>
      <c r="H37" s="1573"/>
      <c r="I37" s="1573"/>
      <c r="J37" s="767" t="s">
        <v>23956</v>
      </c>
      <c r="K37" s="1583">
        <v>4100</v>
      </c>
      <c r="L37" s="1574" t="s">
        <v>20887</v>
      </c>
      <c r="M37" s="1583">
        <v>10250</v>
      </c>
      <c r="N37" s="1586"/>
    </row>
    <row r="38" spans="1:14">
      <c r="A38" s="1571" t="s">
        <v>20830</v>
      </c>
      <c r="B38" s="1572" t="s">
        <v>18642</v>
      </c>
      <c r="C38" s="1572" t="s">
        <v>20893</v>
      </c>
      <c r="D38" s="1573">
        <v>33423254</v>
      </c>
      <c r="E38" s="767" t="s">
        <v>20832</v>
      </c>
      <c r="F38" s="767">
        <v>11024228</v>
      </c>
      <c r="G38" s="1573"/>
      <c r="H38" s="1573"/>
      <c r="I38" s="1573"/>
      <c r="J38" s="767" t="s">
        <v>23956</v>
      </c>
      <c r="K38" s="1583">
        <v>3150</v>
      </c>
      <c r="L38" s="1574" t="s">
        <v>20887</v>
      </c>
      <c r="M38" s="1583">
        <v>9450</v>
      </c>
      <c r="N38" s="1586"/>
    </row>
    <row r="39" spans="1:14">
      <c r="A39" s="1571" t="s">
        <v>20830</v>
      </c>
      <c r="B39" s="1572" t="s">
        <v>18642</v>
      </c>
      <c r="C39" s="1572" t="s">
        <v>20894</v>
      </c>
      <c r="D39" s="1573">
        <v>32854634</v>
      </c>
      <c r="E39" s="767" t="s">
        <v>20832</v>
      </c>
      <c r="F39" s="767">
        <v>11104484</v>
      </c>
      <c r="G39" s="1573"/>
      <c r="H39" s="1573"/>
      <c r="I39" s="1573"/>
      <c r="J39" s="767" t="s">
        <v>23956</v>
      </c>
      <c r="K39" s="1583">
        <v>3900</v>
      </c>
      <c r="L39" s="1574" t="s">
        <v>20887</v>
      </c>
      <c r="M39" s="1583">
        <v>11700</v>
      </c>
      <c r="N39" s="1586"/>
    </row>
    <row r="40" spans="1:14" ht="24">
      <c r="A40" s="1571" t="s">
        <v>20830</v>
      </c>
      <c r="B40" s="1572" t="s">
        <v>18642</v>
      </c>
      <c r="C40" s="1572" t="s">
        <v>20895</v>
      </c>
      <c r="D40" s="1573">
        <v>44238779</v>
      </c>
      <c r="E40" s="767" t="s">
        <v>20832</v>
      </c>
      <c r="F40" s="767">
        <v>11105239</v>
      </c>
      <c r="G40" s="1573"/>
      <c r="H40" s="1573"/>
      <c r="I40" s="1573"/>
      <c r="J40" s="767" t="s">
        <v>23956</v>
      </c>
      <c r="K40" s="1583">
        <v>4000</v>
      </c>
      <c r="L40" s="1574" t="s">
        <v>20887</v>
      </c>
      <c r="M40" s="1583">
        <v>12000</v>
      </c>
      <c r="N40" s="1586"/>
    </row>
    <row r="41" spans="1:14" ht="24">
      <c r="A41" s="1571" t="s">
        <v>20830</v>
      </c>
      <c r="B41" s="1572" t="s">
        <v>18642</v>
      </c>
      <c r="C41" s="1572" t="s">
        <v>20896</v>
      </c>
      <c r="D41" s="1573">
        <v>44492772</v>
      </c>
      <c r="E41" s="767" t="s">
        <v>20832</v>
      </c>
      <c r="F41" s="767" t="s">
        <v>20897</v>
      </c>
      <c r="G41" s="1573"/>
      <c r="H41" s="1573"/>
      <c r="I41" s="1573"/>
      <c r="J41" s="767" t="s">
        <v>23956</v>
      </c>
      <c r="K41" s="1583">
        <v>2500</v>
      </c>
      <c r="L41" s="1574" t="s">
        <v>20887</v>
      </c>
      <c r="M41" s="1583">
        <v>7500</v>
      </c>
      <c r="N41" s="1586"/>
    </row>
    <row r="42" spans="1:14" ht="24">
      <c r="A42" s="1571" t="s">
        <v>20830</v>
      </c>
      <c r="B42" s="1572" t="s">
        <v>18642</v>
      </c>
      <c r="C42" s="1572" t="s">
        <v>20898</v>
      </c>
      <c r="D42" s="1573">
        <v>70663702</v>
      </c>
      <c r="E42" s="767" t="s">
        <v>20832</v>
      </c>
      <c r="F42" s="767" t="s">
        <v>20899</v>
      </c>
      <c r="G42" s="1573"/>
      <c r="H42" s="1573"/>
      <c r="I42" s="1573"/>
      <c r="J42" s="767" t="s">
        <v>23956</v>
      </c>
      <c r="K42" s="1583">
        <v>2700</v>
      </c>
      <c r="L42" s="1574" t="s">
        <v>20887</v>
      </c>
      <c r="M42" s="1583">
        <v>8100</v>
      </c>
      <c r="N42" s="1586"/>
    </row>
    <row r="43" spans="1:14" ht="24">
      <c r="A43" s="1571" t="s">
        <v>20830</v>
      </c>
      <c r="B43" s="1572" t="s">
        <v>18642</v>
      </c>
      <c r="C43" s="1572" t="s">
        <v>20900</v>
      </c>
      <c r="D43" s="1573">
        <v>29324945</v>
      </c>
      <c r="E43" s="767" t="s">
        <v>20832</v>
      </c>
      <c r="F43" s="767" t="s">
        <v>20901</v>
      </c>
      <c r="G43" s="1573"/>
      <c r="H43" s="1573"/>
      <c r="I43" s="1573"/>
      <c r="J43" s="767" t="s">
        <v>23956</v>
      </c>
      <c r="K43" s="1583">
        <v>4500</v>
      </c>
      <c r="L43" s="1574" t="s">
        <v>20887</v>
      </c>
      <c r="M43" s="1583">
        <v>13500</v>
      </c>
      <c r="N43" s="1586"/>
    </row>
    <row r="44" spans="1:14" ht="24">
      <c r="A44" s="1571" t="s">
        <v>20830</v>
      </c>
      <c r="B44" s="1572" t="s">
        <v>18642</v>
      </c>
      <c r="C44" s="1572" t="s">
        <v>20861</v>
      </c>
      <c r="D44" s="1573" t="s">
        <v>20862</v>
      </c>
      <c r="E44" s="767" t="s">
        <v>20832</v>
      </c>
      <c r="F44" s="767" t="s">
        <v>20902</v>
      </c>
      <c r="G44" s="1573"/>
      <c r="H44" s="1573"/>
      <c r="I44" s="1573"/>
      <c r="J44" s="767" t="s">
        <v>23956</v>
      </c>
      <c r="K44" s="1583">
        <v>3000</v>
      </c>
      <c r="L44" s="1574" t="s">
        <v>20887</v>
      </c>
      <c r="M44" s="1583">
        <v>9000</v>
      </c>
      <c r="N44" s="1586"/>
    </row>
    <row r="45" spans="1:14">
      <c r="A45" s="1571" t="s">
        <v>20830</v>
      </c>
      <c r="B45" s="1572" t="s">
        <v>18642</v>
      </c>
      <c r="C45" s="1572" t="s">
        <v>20903</v>
      </c>
      <c r="D45" s="1573">
        <v>10288010027</v>
      </c>
      <c r="E45" s="767" t="s">
        <v>20832</v>
      </c>
      <c r="F45" s="767" t="s">
        <v>20904</v>
      </c>
      <c r="G45" s="1573"/>
      <c r="H45" s="1573"/>
      <c r="I45" s="1573"/>
      <c r="J45" s="767" t="s">
        <v>23956</v>
      </c>
      <c r="K45" s="1583">
        <v>3000</v>
      </c>
      <c r="L45" s="1574" t="s">
        <v>20887</v>
      </c>
      <c r="M45" s="1583">
        <v>9000</v>
      </c>
      <c r="N45" s="1586"/>
    </row>
    <row r="46" spans="1:14">
      <c r="A46" s="1571" t="s">
        <v>20830</v>
      </c>
      <c r="B46" s="1572" t="s">
        <v>18642</v>
      </c>
      <c r="C46" s="1572" t="s">
        <v>20905</v>
      </c>
      <c r="D46" s="1573">
        <v>9078824</v>
      </c>
      <c r="E46" s="767" t="s">
        <v>20832</v>
      </c>
      <c r="F46" s="767" t="s">
        <v>20906</v>
      </c>
      <c r="G46" s="1573"/>
      <c r="H46" s="1573"/>
      <c r="I46" s="1573"/>
      <c r="J46" s="767" t="s">
        <v>23956</v>
      </c>
      <c r="K46" s="1583">
        <v>4200</v>
      </c>
      <c r="L46" s="1574" t="s">
        <v>20887</v>
      </c>
      <c r="M46" s="1583">
        <v>12600</v>
      </c>
      <c r="N46" s="1586"/>
    </row>
    <row r="47" spans="1:14">
      <c r="A47" s="1571" t="s">
        <v>20830</v>
      </c>
      <c r="B47" s="1572" t="s">
        <v>18642</v>
      </c>
      <c r="C47" s="1572" t="s">
        <v>20907</v>
      </c>
      <c r="D47" s="1573">
        <v>10238213695</v>
      </c>
      <c r="E47" s="767" t="s">
        <v>20832</v>
      </c>
      <c r="F47" s="767">
        <v>11195307</v>
      </c>
      <c r="G47" s="1573"/>
      <c r="H47" s="1573"/>
      <c r="I47" s="1573"/>
      <c r="J47" s="767" t="s">
        <v>23956</v>
      </c>
      <c r="K47" s="1583">
        <v>3800</v>
      </c>
      <c r="L47" s="1574" t="s">
        <v>20887</v>
      </c>
      <c r="M47" s="1583">
        <v>11400</v>
      </c>
      <c r="N47" s="1586"/>
    </row>
    <row r="48" spans="1:14">
      <c r="A48" s="1571" t="s">
        <v>20830</v>
      </c>
      <c r="B48" s="1572" t="s">
        <v>18642</v>
      </c>
      <c r="C48" s="1572" t="s">
        <v>20908</v>
      </c>
      <c r="D48" s="1573">
        <v>10232114326</v>
      </c>
      <c r="E48" s="767" t="s">
        <v>20832</v>
      </c>
      <c r="F48" s="767" t="s">
        <v>20909</v>
      </c>
      <c r="G48" s="1573"/>
      <c r="H48" s="1573"/>
      <c r="I48" s="1573"/>
      <c r="J48" s="767" t="s">
        <v>23956</v>
      </c>
      <c r="K48" s="1583">
        <v>3000</v>
      </c>
      <c r="L48" s="1574" t="s">
        <v>20887</v>
      </c>
      <c r="M48" s="1583">
        <v>9000</v>
      </c>
      <c r="N48" s="1586"/>
    </row>
    <row r="49" spans="1:14" ht="24">
      <c r="A49" s="1571" t="s">
        <v>20830</v>
      </c>
      <c r="B49" s="1572" t="s">
        <v>18642</v>
      </c>
      <c r="C49" s="1572" t="s">
        <v>20910</v>
      </c>
      <c r="D49" s="1573">
        <v>10224869806</v>
      </c>
      <c r="E49" s="767" t="s">
        <v>20832</v>
      </c>
      <c r="F49" s="767">
        <v>11018537</v>
      </c>
      <c r="G49" s="1573"/>
      <c r="H49" s="1573"/>
      <c r="I49" s="1573"/>
      <c r="J49" s="767" t="s">
        <v>23956</v>
      </c>
      <c r="K49" s="1583">
        <v>6000</v>
      </c>
      <c r="L49" s="1574" t="s">
        <v>20887</v>
      </c>
      <c r="M49" s="1583">
        <v>18000</v>
      </c>
      <c r="N49" s="1586"/>
    </row>
    <row r="50" spans="1:14" ht="24">
      <c r="A50" s="1571" t="s">
        <v>20830</v>
      </c>
      <c r="B50" s="1572" t="s">
        <v>18642</v>
      </c>
      <c r="C50" s="1572" t="s">
        <v>20911</v>
      </c>
      <c r="D50" s="1573">
        <v>10218008904</v>
      </c>
      <c r="E50" s="767" t="s">
        <v>20832</v>
      </c>
      <c r="F50" s="767">
        <v>2000234</v>
      </c>
      <c r="G50" s="1573"/>
      <c r="H50" s="1573"/>
      <c r="I50" s="1573"/>
      <c r="J50" s="767" t="s">
        <v>23956</v>
      </c>
      <c r="K50" s="1583">
        <v>5500</v>
      </c>
      <c r="L50" s="1574" t="s">
        <v>20887</v>
      </c>
      <c r="M50" s="1583">
        <v>16500</v>
      </c>
      <c r="N50" s="1586"/>
    </row>
    <row r="51" spans="1:14">
      <c r="A51" s="1571" t="s">
        <v>20830</v>
      </c>
      <c r="B51" s="1572" t="s">
        <v>18642</v>
      </c>
      <c r="C51" s="1572" t="s">
        <v>20912</v>
      </c>
      <c r="D51" s="1573">
        <v>19850644</v>
      </c>
      <c r="E51" s="767" t="s">
        <v>20832</v>
      </c>
      <c r="F51" s="767">
        <v>2022949</v>
      </c>
      <c r="G51" s="1573"/>
      <c r="H51" s="1573"/>
      <c r="I51" s="1573"/>
      <c r="J51" s="767" t="s">
        <v>23956</v>
      </c>
      <c r="K51" s="1583">
        <v>2880</v>
      </c>
      <c r="L51" s="1574" t="s">
        <v>20887</v>
      </c>
      <c r="M51" s="1583">
        <v>8640</v>
      </c>
      <c r="N51" s="1586"/>
    </row>
    <row r="52" spans="1:14">
      <c r="A52" s="1571" t="s">
        <v>20830</v>
      </c>
      <c r="B52" s="1572" t="s">
        <v>18642</v>
      </c>
      <c r="C52" s="1572" t="s">
        <v>20913</v>
      </c>
      <c r="D52" s="1573">
        <v>40491610</v>
      </c>
      <c r="E52" s="767" t="s">
        <v>20832</v>
      </c>
      <c r="F52" s="767">
        <v>3103566</v>
      </c>
      <c r="G52" s="1573"/>
      <c r="H52" s="1573"/>
      <c r="I52" s="1573"/>
      <c r="J52" s="767" t="s">
        <v>23956</v>
      </c>
      <c r="K52" s="1583">
        <v>6000</v>
      </c>
      <c r="L52" s="1574" t="s">
        <v>20887</v>
      </c>
      <c r="M52" s="1583">
        <v>18000</v>
      </c>
      <c r="N52" s="1586"/>
    </row>
    <row r="53" spans="1:14" ht="24">
      <c r="A53" s="1571" t="s">
        <v>20830</v>
      </c>
      <c r="B53" s="1572" t="s">
        <v>18642</v>
      </c>
      <c r="C53" s="1572" t="s">
        <v>20914</v>
      </c>
      <c r="D53" s="1573">
        <v>10153964357</v>
      </c>
      <c r="E53" s="767" t="s">
        <v>20832</v>
      </c>
      <c r="F53" s="767">
        <v>90003577</v>
      </c>
      <c r="G53" s="1573"/>
      <c r="H53" s="1573"/>
      <c r="I53" s="1573"/>
      <c r="J53" s="767" t="s">
        <v>23956</v>
      </c>
      <c r="K53" s="1583">
        <v>4500</v>
      </c>
      <c r="L53" s="1574" t="s">
        <v>20887</v>
      </c>
      <c r="M53" s="1583">
        <v>13500</v>
      </c>
      <c r="N53" s="1586"/>
    </row>
    <row r="54" spans="1:14" ht="24">
      <c r="A54" s="1571" t="s">
        <v>20830</v>
      </c>
      <c r="B54" s="1572" t="s">
        <v>18642</v>
      </c>
      <c r="C54" s="1572" t="s">
        <v>20915</v>
      </c>
      <c r="D54" s="1573">
        <v>15605127</v>
      </c>
      <c r="E54" s="767" t="s">
        <v>20832</v>
      </c>
      <c r="F54" s="767">
        <v>50153461</v>
      </c>
      <c r="G54" s="1573"/>
      <c r="H54" s="1573"/>
      <c r="I54" s="1573"/>
      <c r="J54" s="767" t="s">
        <v>23956</v>
      </c>
      <c r="K54" s="1583">
        <v>4800</v>
      </c>
      <c r="L54" s="1574" t="s">
        <v>20887</v>
      </c>
      <c r="M54" s="1583">
        <v>14400</v>
      </c>
      <c r="N54" s="1586"/>
    </row>
    <row r="55" spans="1:14" ht="24">
      <c r="A55" s="1571" t="s">
        <v>20830</v>
      </c>
      <c r="B55" s="1572" t="s">
        <v>18642</v>
      </c>
      <c r="C55" s="1572" t="s">
        <v>20916</v>
      </c>
      <c r="D55" s="1573">
        <v>29305103</v>
      </c>
      <c r="E55" s="767" t="s">
        <v>20832</v>
      </c>
      <c r="F55" s="767" t="s">
        <v>20917</v>
      </c>
      <c r="G55" s="1573"/>
      <c r="H55" s="1573"/>
      <c r="I55" s="1573"/>
      <c r="J55" s="767" t="s">
        <v>23956</v>
      </c>
      <c r="K55" s="1583">
        <v>6100</v>
      </c>
      <c r="L55" s="1574" t="s">
        <v>20887</v>
      </c>
      <c r="M55" s="1583">
        <v>18300</v>
      </c>
      <c r="N55" s="1586"/>
    </row>
    <row r="56" spans="1:14">
      <c r="A56" s="1571" t="s">
        <v>20830</v>
      </c>
      <c r="B56" s="1572" t="s">
        <v>18642</v>
      </c>
      <c r="C56" s="1572" t="s">
        <v>20918</v>
      </c>
      <c r="D56" s="1573">
        <v>10106784464</v>
      </c>
      <c r="E56" s="767" t="s">
        <v>20832</v>
      </c>
      <c r="F56" s="767">
        <v>49020862</v>
      </c>
      <c r="G56" s="1573"/>
      <c r="H56" s="1573"/>
      <c r="I56" s="1573"/>
      <c r="J56" s="767" t="s">
        <v>23956</v>
      </c>
      <c r="K56" s="1583">
        <v>6400</v>
      </c>
      <c r="L56" s="1574" t="s">
        <v>20887</v>
      </c>
      <c r="M56" s="1583">
        <v>19200</v>
      </c>
      <c r="N56" s="1586"/>
    </row>
    <row r="57" spans="1:14">
      <c r="A57" s="1571" t="s">
        <v>20830</v>
      </c>
      <c r="B57" s="1572" t="s">
        <v>18642</v>
      </c>
      <c r="C57" s="1572" t="s">
        <v>20919</v>
      </c>
      <c r="D57" s="1573">
        <v>5374433</v>
      </c>
      <c r="E57" s="767" t="s">
        <v>20832</v>
      </c>
      <c r="F57" s="767" t="s">
        <v>20920</v>
      </c>
      <c r="G57" s="1573"/>
      <c r="H57" s="1573"/>
      <c r="I57" s="1573"/>
      <c r="J57" s="767" t="s">
        <v>23956</v>
      </c>
      <c r="K57" s="1583">
        <v>4000</v>
      </c>
      <c r="L57" s="1574" t="s">
        <v>20887</v>
      </c>
      <c r="M57" s="1583">
        <v>12000</v>
      </c>
      <c r="N57" s="1586"/>
    </row>
    <row r="58" spans="1:14" ht="24">
      <c r="A58" s="1571" t="s">
        <v>20830</v>
      </c>
      <c r="B58" s="1572" t="s">
        <v>18642</v>
      </c>
      <c r="C58" s="1572" t="s">
        <v>20921</v>
      </c>
      <c r="D58" s="1573">
        <v>10048009480</v>
      </c>
      <c r="E58" s="767" t="s">
        <v>20832</v>
      </c>
      <c r="F58" s="767">
        <v>5005756</v>
      </c>
      <c r="G58" s="1573"/>
      <c r="H58" s="1573"/>
      <c r="I58" s="1573"/>
      <c r="J58" s="767" t="s">
        <v>23956</v>
      </c>
      <c r="K58" s="1583">
        <v>3500</v>
      </c>
      <c r="L58" s="1574" t="s">
        <v>20887</v>
      </c>
      <c r="M58" s="1583">
        <v>10500</v>
      </c>
      <c r="N58" s="1586"/>
    </row>
    <row r="59" spans="1:14">
      <c r="A59" s="1571" t="s">
        <v>20830</v>
      </c>
      <c r="B59" s="1572" t="s">
        <v>18642</v>
      </c>
      <c r="C59" s="1572" t="s">
        <v>20922</v>
      </c>
      <c r="D59" s="1573">
        <v>4409336</v>
      </c>
      <c r="E59" s="767" t="s">
        <v>20832</v>
      </c>
      <c r="F59" s="767">
        <v>5001956</v>
      </c>
      <c r="G59" s="1573"/>
      <c r="H59" s="1573"/>
      <c r="I59" s="1573"/>
      <c r="J59" s="767" t="s">
        <v>23956</v>
      </c>
      <c r="K59" s="1583">
        <v>5500</v>
      </c>
      <c r="L59" s="1574" t="s">
        <v>20887</v>
      </c>
      <c r="M59" s="1583">
        <v>16500</v>
      </c>
      <c r="N59" s="1586"/>
    </row>
    <row r="60" spans="1:14">
      <c r="A60" s="1571" t="s">
        <v>20830</v>
      </c>
      <c r="B60" s="1572" t="s">
        <v>18642</v>
      </c>
      <c r="C60" s="1572" t="s">
        <v>20923</v>
      </c>
      <c r="D60" s="1573">
        <v>42539764</v>
      </c>
      <c r="E60" s="767" t="s">
        <v>20832</v>
      </c>
      <c r="F60" s="767" t="s">
        <v>20924</v>
      </c>
      <c r="G60" s="1573"/>
      <c r="H60" s="1573"/>
      <c r="I60" s="1573"/>
      <c r="J60" s="767" t="s">
        <v>23956</v>
      </c>
      <c r="K60" s="1583">
        <v>1500</v>
      </c>
      <c r="L60" s="1574" t="s">
        <v>20887</v>
      </c>
      <c r="M60" s="1583">
        <v>4500</v>
      </c>
      <c r="N60" s="1586"/>
    </row>
    <row r="61" spans="1:14" ht="24">
      <c r="A61" s="1571" t="s">
        <v>20830</v>
      </c>
      <c r="B61" s="1572" t="s">
        <v>18642</v>
      </c>
      <c r="C61" s="1572" t="s">
        <v>20925</v>
      </c>
      <c r="D61" s="1573">
        <v>10026167049</v>
      </c>
      <c r="E61" s="767" t="s">
        <v>20832</v>
      </c>
      <c r="F61" s="767">
        <v>21394</v>
      </c>
      <c r="G61" s="1573"/>
      <c r="H61" s="1573"/>
      <c r="I61" s="1573"/>
      <c r="J61" s="767" t="s">
        <v>23956</v>
      </c>
      <c r="K61" s="1583">
        <v>6500</v>
      </c>
      <c r="L61" s="1574" t="s">
        <v>20887</v>
      </c>
      <c r="M61" s="1583">
        <v>19500</v>
      </c>
      <c r="N61" s="1586"/>
    </row>
    <row r="62" spans="1:14">
      <c r="A62" s="1571" t="s">
        <v>20830</v>
      </c>
      <c r="B62" s="1572" t="s">
        <v>18642</v>
      </c>
      <c r="C62" s="1572" t="s">
        <v>20926</v>
      </c>
      <c r="D62" s="1573">
        <v>4825575</v>
      </c>
      <c r="E62" s="767" t="s">
        <v>20832</v>
      </c>
      <c r="F62" s="767">
        <v>5000228</v>
      </c>
      <c r="G62" s="1573"/>
      <c r="H62" s="1573"/>
      <c r="I62" s="1573"/>
      <c r="J62" s="767" t="s">
        <v>23956</v>
      </c>
      <c r="K62" s="1583">
        <v>2500</v>
      </c>
      <c r="L62" s="1574" t="s">
        <v>20887</v>
      </c>
      <c r="M62" s="1583">
        <v>13750</v>
      </c>
      <c r="N62" s="1586"/>
    </row>
    <row r="63" spans="1:14" ht="24">
      <c r="A63" s="1571" t="s">
        <v>20830</v>
      </c>
      <c r="B63" s="1572" t="s">
        <v>18642</v>
      </c>
      <c r="C63" s="1572" t="s">
        <v>20927</v>
      </c>
      <c r="D63" s="1573">
        <v>10088074071</v>
      </c>
      <c r="E63" s="767" t="s">
        <v>20832</v>
      </c>
      <c r="F63" s="767" t="s">
        <v>20928</v>
      </c>
      <c r="G63" s="1573"/>
      <c r="H63" s="1573"/>
      <c r="I63" s="1573"/>
      <c r="J63" s="767" t="s">
        <v>23956</v>
      </c>
      <c r="K63" s="1583">
        <v>2500</v>
      </c>
      <c r="L63" s="1574" t="s">
        <v>20887</v>
      </c>
      <c r="M63" s="1583">
        <v>7500</v>
      </c>
      <c r="N63" s="1586"/>
    </row>
    <row r="64" spans="1:14" ht="24">
      <c r="A64" s="1571" t="s">
        <v>20830</v>
      </c>
      <c r="B64" s="1572" t="s">
        <v>18642</v>
      </c>
      <c r="C64" s="1572" t="s">
        <v>20929</v>
      </c>
      <c r="D64" s="1573">
        <v>10415687121</v>
      </c>
      <c r="E64" s="767" t="s">
        <v>20832</v>
      </c>
      <c r="F64" s="767" t="s">
        <v>20930</v>
      </c>
      <c r="G64" s="1573"/>
      <c r="H64" s="1573"/>
      <c r="I64" s="1573"/>
      <c r="J64" s="767" t="s">
        <v>23956</v>
      </c>
      <c r="K64" s="1583">
        <v>4500</v>
      </c>
      <c r="L64" s="1574" t="s">
        <v>20887</v>
      </c>
      <c r="M64" s="1583">
        <v>13500</v>
      </c>
      <c r="N64" s="1586"/>
    </row>
    <row r="65" spans="1:14">
      <c r="A65" s="1571" t="s">
        <v>20830</v>
      </c>
      <c r="B65" s="1572" t="s">
        <v>18642</v>
      </c>
      <c r="C65" s="1572" t="s">
        <v>20931</v>
      </c>
      <c r="D65" s="1573">
        <v>1140041</v>
      </c>
      <c r="E65" s="767" t="s">
        <v>20832</v>
      </c>
      <c r="F65" s="767">
        <v>11069226</v>
      </c>
      <c r="G65" s="1573"/>
      <c r="H65" s="1573"/>
      <c r="I65" s="1573"/>
      <c r="J65" s="767" t="s">
        <v>23956</v>
      </c>
      <c r="K65" s="1583">
        <v>3800</v>
      </c>
      <c r="L65" s="1574" t="s">
        <v>20887</v>
      </c>
      <c r="M65" s="1583">
        <v>11400</v>
      </c>
      <c r="N65" s="1586"/>
    </row>
    <row r="66" spans="1:14" ht="24">
      <c r="A66" s="1571" t="s">
        <v>20830</v>
      </c>
      <c r="B66" s="1572" t="s">
        <v>18642</v>
      </c>
      <c r="C66" s="1572" t="s">
        <v>20932</v>
      </c>
      <c r="D66" s="1573">
        <v>10004290971</v>
      </c>
      <c r="E66" s="767" t="s">
        <v>20832</v>
      </c>
      <c r="F66" s="767" t="s">
        <v>20933</v>
      </c>
      <c r="G66" s="1573"/>
      <c r="H66" s="1573"/>
      <c r="I66" s="1573"/>
      <c r="J66" s="767" t="s">
        <v>23956</v>
      </c>
      <c r="K66" s="1583">
        <v>4500</v>
      </c>
      <c r="L66" s="1574" t="s">
        <v>20887</v>
      </c>
      <c r="M66" s="1583">
        <v>13500</v>
      </c>
      <c r="N66" s="1586"/>
    </row>
    <row r="67" spans="1:14" ht="24">
      <c r="A67" s="1571" t="s">
        <v>20830</v>
      </c>
      <c r="B67" s="1572" t="s">
        <v>18642</v>
      </c>
      <c r="C67" s="1572" t="s">
        <v>20934</v>
      </c>
      <c r="D67" s="1573">
        <v>10002465278</v>
      </c>
      <c r="E67" s="767" t="s">
        <v>20832</v>
      </c>
      <c r="F67" s="767">
        <v>2003061</v>
      </c>
      <c r="G67" s="1573"/>
      <c r="H67" s="1573"/>
      <c r="I67" s="1573"/>
      <c r="J67" s="767" t="s">
        <v>23956</v>
      </c>
      <c r="K67" s="1583">
        <v>5000</v>
      </c>
      <c r="L67" s="1574" t="s">
        <v>20887</v>
      </c>
      <c r="M67" s="1583">
        <v>15000</v>
      </c>
      <c r="N67" s="1586"/>
    </row>
    <row r="68" spans="1:14">
      <c r="A68" s="1571" t="s">
        <v>20830</v>
      </c>
      <c r="B68" s="1572" t="s">
        <v>18642</v>
      </c>
      <c r="C68" s="1572" t="s">
        <v>20935</v>
      </c>
      <c r="D68" s="1573">
        <v>13394</v>
      </c>
      <c r="E68" s="767" t="s">
        <v>20832</v>
      </c>
      <c r="F68" s="767" t="s">
        <v>20936</v>
      </c>
      <c r="G68" s="1573"/>
      <c r="H68" s="1573"/>
      <c r="I68" s="1573"/>
      <c r="J68" s="767" t="s">
        <v>23956</v>
      </c>
      <c r="K68" s="1583">
        <v>4000</v>
      </c>
      <c r="L68" s="1574" t="s">
        <v>20887</v>
      </c>
      <c r="M68" s="1583">
        <v>12000</v>
      </c>
      <c r="N68" s="1586"/>
    </row>
    <row r="69" spans="1:14">
      <c r="A69" s="1571" t="s">
        <v>20830</v>
      </c>
      <c r="B69" s="1572" t="s">
        <v>18642</v>
      </c>
      <c r="C69" s="1572" t="s">
        <v>20937</v>
      </c>
      <c r="D69" s="1573">
        <v>27751210</v>
      </c>
      <c r="E69" s="767" t="s">
        <v>20832</v>
      </c>
      <c r="F69" s="767" t="s">
        <v>20938</v>
      </c>
      <c r="G69" s="1573"/>
      <c r="H69" s="1573"/>
      <c r="I69" s="1573"/>
      <c r="J69" s="767" t="s">
        <v>23956</v>
      </c>
      <c r="K69" s="1583">
        <v>3500</v>
      </c>
      <c r="L69" s="1574" t="s">
        <v>20887</v>
      </c>
      <c r="M69" s="1583">
        <v>10500</v>
      </c>
      <c r="N69" s="1586"/>
    </row>
    <row r="70" spans="1:14">
      <c r="A70" s="1571" t="s">
        <v>20830</v>
      </c>
      <c r="B70" s="1572" t="s">
        <v>18642</v>
      </c>
      <c r="C70" s="1572" t="s">
        <v>20939</v>
      </c>
      <c r="D70" s="1573">
        <v>5618308</v>
      </c>
      <c r="E70" s="767" t="s">
        <v>20832</v>
      </c>
      <c r="F70" s="767" t="s">
        <v>20940</v>
      </c>
      <c r="G70" s="1573"/>
      <c r="H70" s="1573"/>
      <c r="I70" s="1573"/>
      <c r="J70" s="767" t="s">
        <v>23956</v>
      </c>
      <c r="K70" s="1583">
        <v>4500</v>
      </c>
      <c r="L70" s="1574" t="s">
        <v>20887</v>
      </c>
      <c r="M70" s="1583">
        <v>13500</v>
      </c>
      <c r="N70" s="1586"/>
    </row>
    <row r="71" spans="1:14">
      <c r="A71" s="1571" t="s">
        <v>20830</v>
      </c>
      <c r="B71" s="1572" t="s">
        <v>18642</v>
      </c>
      <c r="C71" s="1572" t="s">
        <v>20941</v>
      </c>
      <c r="D71" s="1573">
        <v>10416664035</v>
      </c>
      <c r="E71" s="767" t="s">
        <v>20832</v>
      </c>
      <c r="F71" s="767">
        <v>11500617</v>
      </c>
      <c r="G71" s="1573"/>
      <c r="H71" s="1573"/>
      <c r="I71" s="1573"/>
      <c r="J71" s="767" t="s">
        <v>23956</v>
      </c>
      <c r="K71" s="1583">
        <v>2800</v>
      </c>
      <c r="L71" s="1574" t="s">
        <v>20887</v>
      </c>
      <c r="M71" s="1583">
        <v>8400</v>
      </c>
      <c r="N71" s="1586"/>
    </row>
    <row r="72" spans="1:14" ht="24">
      <c r="A72" s="1571" t="s">
        <v>20830</v>
      </c>
      <c r="B72" s="1572" t="s">
        <v>18642</v>
      </c>
      <c r="C72" s="1572" t="s">
        <v>20942</v>
      </c>
      <c r="D72" s="1573">
        <v>10099992617</v>
      </c>
      <c r="E72" s="767" t="s">
        <v>20832</v>
      </c>
      <c r="F72" s="767">
        <v>12670052</v>
      </c>
      <c r="G72" s="1573"/>
      <c r="H72" s="1573"/>
      <c r="I72" s="1573"/>
      <c r="J72" s="767" t="s">
        <v>23956</v>
      </c>
      <c r="K72" s="1583">
        <v>7000</v>
      </c>
      <c r="L72" s="1574" t="s">
        <v>20887</v>
      </c>
      <c r="M72" s="1583">
        <v>21000</v>
      </c>
      <c r="N72" s="1586"/>
    </row>
    <row r="73" spans="1:14">
      <c r="A73" s="1571" t="s">
        <v>20830</v>
      </c>
      <c r="B73" s="1572" t="s">
        <v>18642</v>
      </c>
      <c r="C73" s="1572" t="s">
        <v>20943</v>
      </c>
      <c r="D73" s="1573">
        <v>10334322284</v>
      </c>
      <c r="E73" s="767" t="s">
        <v>20832</v>
      </c>
      <c r="F73" s="767" t="s">
        <v>20944</v>
      </c>
      <c r="G73" s="1573"/>
      <c r="H73" s="1573"/>
      <c r="I73" s="1573"/>
      <c r="J73" s="767" t="s">
        <v>23957</v>
      </c>
      <c r="K73" s="1583">
        <v>2900</v>
      </c>
      <c r="L73" s="1574" t="s">
        <v>20887</v>
      </c>
      <c r="M73" s="1583">
        <v>11600</v>
      </c>
      <c r="N73" s="1586"/>
    </row>
    <row r="74" spans="1:14">
      <c r="A74" s="1571" t="s">
        <v>20830</v>
      </c>
      <c r="B74" s="1572" t="s">
        <v>18642</v>
      </c>
      <c r="C74" s="1572" t="s">
        <v>20945</v>
      </c>
      <c r="D74" s="1573">
        <v>10238372246</v>
      </c>
      <c r="E74" s="767" t="s">
        <v>20832</v>
      </c>
      <c r="F74" s="767" t="s">
        <v>20946</v>
      </c>
      <c r="G74" s="1573"/>
      <c r="H74" s="1573"/>
      <c r="I74" s="1573"/>
      <c r="J74" s="767" t="s">
        <v>23957</v>
      </c>
      <c r="K74" s="1583">
        <v>1600</v>
      </c>
      <c r="L74" s="1574" t="s">
        <v>20887</v>
      </c>
      <c r="M74" s="1583">
        <v>6400</v>
      </c>
      <c r="N74" s="1586"/>
    </row>
    <row r="75" spans="1:14" ht="24">
      <c r="A75" s="1571" t="s">
        <v>20830</v>
      </c>
      <c r="B75" s="1572" t="s">
        <v>18642</v>
      </c>
      <c r="C75" s="1572" t="s">
        <v>20947</v>
      </c>
      <c r="D75" s="1573">
        <v>70748041</v>
      </c>
      <c r="E75" s="767" t="s">
        <v>20832</v>
      </c>
      <c r="F75" s="767" t="s">
        <v>20948</v>
      </c>
      <c r="G75" s="1573"/>
      <c r="H75" s="1573"/>
      <c r="I75" s="1573"/>
      <c r="J75" s="767" t="s">
        <v>23957</v>
      </c>
      <c r="K75" s="1583">
        <v>3000</v>
      </c>
      <c r="L75" s="1574" t="s">
        <v>20887</v>
      </c>
      <c r="M75" s="1583">
        <v>12000</v>
      </c>
      <c r="N75" s="1586"/>
    </row>
    <row r="76" spans="1:14">
      <c r="A76" s="1571" t="s">
        <v>20830</v>
      </c>
      <c r="B76" s="1572" t="s">
        <v>18642</v>
      </c>
      <c r="C76" s="1572" t="s">
        <v>20949</v>
      </c>
      <c r="D76" s="1573">
        <v>4069717</v>
      </c>
      <c r="E76" s="767" t="s">
        <v>20832</v>
      </c>
      <c r="F76" s="767" t="s">
        <v>20950</v>
      </c>
      <c r="G76" s="1573"/>
      <c r="H76" s="1573"/>
      <c r="I76" s="1573"/>
      <c r="J76" s="767" t="s">
        <v>23957</v>
      </c>
      <c r="K76" s="1583">
        <v>1350</v>
      </c>
      <c r="L76" s="1574" t="s">
        <v>20887</v>
      </c>
      <c r="M76" s="1583">
        <v>5400</v>
      </c>
      <c r="N76" s="1586"/>
    </row>
    <row r="77" spans="1:14" ht="24">
      <c r="A77" s="1571" t="s">
        <v>20830</v>
      </c>
      <c r="B77" s="1572" t="s">
        <v>18642</v>
      </c>
      <c r="C77" s="1572" t="s">
        <v>20951</v>
      </c>
      <c r="D77" s="1573">
        <v>10028231585</v>
      </c>
      <c r="E77" s="767" t="s">
        <v>20832</v>
      </c>
      <c r="F77" s="767" t="s">
        <v>20952</v>
      </c>
      <c r="G77" s="1573"/>
      <c r="H77" s="1573"/>
      <c r="I77" s="1573"/>
      <c r="J77" s="767" t="s">
        <v>23957</v>
      </c>
      <c r="K77" s="1583">
        <v>2500</v>
      </c>
      <c r="L77" s="1574" t="s">
        <v>20887</v>
      </c>
      <c r="M77" s="1583">
        <v>10000</v>
      </c>
      <c r="N77" s="1586"/>
    </row>
    <row r="78" spans="1:14" ht="24">
      <c r="A78" s="1571" t="s">
        <v>20830</v>
      </c>
      <c r="B78" s="1572" t="s">
        <v>18642</v>
      </c>
      <c r="C78" s="1572" t="s">
        <v>20953</v>
      </c>
      <c r="D78" s="1573">
        <v>1510503</v>
      </c>
      <c r="E78" s="767" t="s">
        <v>20832</v>
      </c>
      <c r="F78" s="767">
        <v>11146459</v>
      </c>
      <c r="G78" s="1573"/>
      <c r="H78" s="1573"/>
      <c r="I78" s="1573"/>
      <c r="J78" s="767" t="s">
        <v>23957</v>
      </c>
      <c r="K78" s="1583">
        <v>1400</v>
      </c>
      <c r="L78" s="1574" t="s">
        <v>20887</v>
      </c>
      <c r="M78" s="1583">
        <v>5600</v>
      </c>
      <c r="N78" s="1586"/>
    </row>
    <row r="79" spans="1:14">
      <c r="A79" s="1571" t="s">
        <v>20830</v>
      </c>
      <c r="B79" s="1572" t="s">
        <v>18642</v>
      </c>
      <c r="C79" s="1572" t="s">
        <v>20954</v>
      </c>
      <c r="D79" s="1573">
        <v>494710</v>
      </c>
      <c r="E79" s="767" t="s">
        <v>20832</v>
      </c>
      <c r="F79" s="767" t="s">
        <v>20955</v>
      </c>
      <c r="G79" s="1573"/>
      <c r="H79" s="1573"/>
      <c r="I79" s="1573"/>
      <c r="J79" s="767" t="s">
        <v>23957</v>
      </c>
      <c r="K79" s="1583">
        <v>1900</v>
      </c>
      <c r="L79" s="1574" t="s">
        <v>20887</v>
      </c>
      <c r="M79" s="1583">
        <v>7600</v>
      </c>
      <c r="N79" s="1586"/>
    </row>
    <row r="80" spans="1:14" ht="24">
      <c r="A80" s="1571" t="s">
        <v>20830</v>
      </c>
      <c r="B80" s="1572" t="s">
        <v>18642</v>
      </c>
      <c r="C80" s="1572" t="s">
        <v>20956</v>
      </c>
      <c r="D80" s="1573">
        <v>1333614</v>
      </c>
      <c r="E80" s="767" t="s">
        <v>20832</v>
      </c>
      <c r="F80" s="767" t="s">
        <v>20957</v>
      </c>
      <c r="G80" s="1573"/>
      <c r="H80" s="1573"/>
      <c r="I80" s="1573"/>
      <c r="J80" s="767" t="s">
        <v>23957</v>
      </c>
      <c r="K80" s="1583">
        <v>1200</v>
      </c>
      <c r="L80" s="1574" t="s">
        <v>20887</v>
      </c>
      <c r="M80" s="1583">
        <v>3600</v>
      </c>
      <c r="N80" s="1586"/>
    </row>
    <row r="81" spans="1:14" ht="24">
      <c r="A81" s="1571" t="s">
        <v>20830</v>
      </c>
      <c r="B81" s="1572" t="s">
        <v>18642</v>
      </c>
      <c r="C81" s="1572" t="s">
        <v>20910</v>
      </c>
      <c r="D81" s="1573">
        <v>10224869806</v>
      </c>
      <c r="E81" s="767" t="s">
        <v>20832</v>
      </c>
      <c r="F81" s="767">
        <v>11122889</v>
      </c>
      <c r="G81" s="1573"/>
      <c r="H81" s="1573"/>
      <c r="I81" s="1573"/>
      <c r="J81" s="767" t="s">
        <v>23957</v>
      </c>
      <c r="K81" s="1583">
        <v>2000</v>
      </c>
      <c r="L81" s="1574" t="s">
        <v>20887</v>
      </c>
      <c r="M81" s="1583">
        <v>6000</v>
      </c>
      <c r="N81" s="1586"/>
    </row>
    <row r="82" spans="1:14" ht="24">
      <c r="A82" s="1571" t="s">
        <v>20830</v>
      </c>
      <c r="B82" s="1572" t="s">
        <v>18642</v>
      </c>
      <c r="C82" s="1572" t="s">
        <v>20958</v>
      </c>
      <c r="D82" s="1573">
        <v>9855076</v>
      </c>
      <c r="E82" s="767" t="s">
        <v>20832</v>
      </c>
      <c r="F82" s="767" t="s">
        <v>20959</v>
      </c>
      <c r="G82" s="1573"/>
      <c r="H82" s="1573"/>
      <c r="I82" s="1573"/>
      <c r="J82" s="767" t="s">
        <v>23957</v>
      </c>
      <c r="K82" s="1583">
        <v>1000</v>
      </c>
      <c r="L82" s="1574" t="s">
        <v>20887</v>
      </c>
      <c r="M82" s="1583">
        <v>3000</v>
      </c>
      <c r="N82" s="1586"/>
    </row>
    <row r="83" spans="1:14">
      <c r="A83" s="1571" t="s">
        <v>20830</v>
      </c>
      <c r="B83" s="1572" t="s">
        <v>18642</v>
      </c>
      <c r="C83" s="1572" t="s">
        <v>20922</v>
      </c>
      <c r="D83" s="1573">
        <v>4409336</v>
      </c>
      <c r="E83" s="767" t="s">
        <v>20832</v>
      </c>
      <c r="F83" s="767">
        <v>11002129</v>
      </c>
      <c r="G83" s="1573"/>
      <c r="H83" s="1573"/>
      <c r="I83" s="1573"/>
      <c r="J83" s="767" t="s">
        <v>23957</v>
      </c>
      <c r="K83" s="1583">
        <v>2500</v>
      </c>
      <c r="L83" s="1574" t="s">
        <v>20887</v>
      </c>
      <c r="M83" s="1583">
        <v>7500</v>
      </c>
      <c r="N83" s="1586"/>
    </row>
    <row r="84" spans="1:14" ht="24">
      <c r="A84" s="1571" t="s">
        <v>20830</v>
      </c>
      <c r="B84" s="1572" t="s">
        <v>18642</v>
      </c>
      <c r="C84" s="1572" t="s">
        <v>20960</v>
      </c>
      <c r="D84" s="1573">
        <v>10267197127</v>
      </c>
      <c r="E84" s="767" t="s">
        <v>20832</v>
      </c>
      <c r="F84" s="767" t="s">
        <v>20961</v>
      </c>
      <c r="G84" s="1573"/>
      <c r="H84" s="1573"/>
      <c r="I84" s="1573"/>
      <c r="J84" s="767" t="s">
        <v>23957</v>
      </c>
      <c r="K84" s="1583">
        <v>2000</v>
      </c>
      <c r="L84" s="1574" t="s">
        <v>20887</v>
      </c>
      <c r="M84" s="1583">
        <v>6000</v>
      </c>
      <c r="N84" s="1586"/>
    </row>
    <row r="85" spans="1:14" ht="24">
      <c r="A85" s="1571" t="s">
        <v>20830</v>
      </c>
      <c r="B85" s="1572" t="s">
        <v>18642</v>
      </c>
      <c r="C85" s="1572" t="s">
        <v>20962</v>
      </c>
      <c r="D85" s="1573">
        <v>42861821</v>
      </c>
      <c r="E85" s="767" t="s">
        <v>20832</v>
      </c>
      <c r="F85" s="767" t="s">
        <v>20963</v>
      </c>
      <c r="G85" s="1573"/>
      <c r="H85" s="1573"/>
      <c r="I85" s="1573"/>
      <c r="J85" s="767" t="s">
        <v>23958</v>
      </c>
      <c r="K85" s="1583">
        <v>1600</v>
      </c>
      <c r="L85" s="1574" t="s">
        <v>20887</v>
      </c>
      <c r="M85" s="1583">
        <v>3200</v>
      </c>
      <c r="N85" s="1586"/>
    </row>
    <row r="86" spans="1:14">
      <c r="A86" s="1571" t="s">
        <v>20830</v>
      </c>
      <c r="B86" s="1572" t="s">
        <v>18642</v>
      </c>
      <c r="C86" s="1572" t="s">
        <v>20919</v>
      </c>
      <c r="D86" s="1573">
        <v>5374433</v>
      </c>
      <c r="E86" s="767" t="s">
        <v>20832</v>
      </c>
      <c r="F86" s="767">
        <v>11010738</v>
      </c>
      <c r="G86" s="1573"/>
      <c r="H86" s="1573"/>
      <c r="I86" s="1573"/>
      <c r="J86" s="767" t="s">
        <v>23958</v>
      </c>
      <c r="K86" s="1583">
        <v>2500</v>
      </c>
      <c r="L86" s="1574" t="s">
        <v>20887</v>
      </c>
      <c r="M86" s="1583">
        <v>5000</v>
      </c>
      <c r="N86" s="1586"/>
    </row>
    <row r="87" spans="1:14" ht="24">
      <c r="A87" s="1571" t="s">
        <v>20830</v>
      </c>
      <c r="B87" s="1572" t="s">
        <v>18642</v>
      </c>
      <c r="C87" s="1572" t="s">
        <v>20872</v>
      </c>
      <c r="D87" s="1573">
        <v>10048077701</v>
      </c>
      <c r="E87" s="767" t="s">
        <v>20832</v>
      </c>
      <c r="F87" s="767">
        <v>11020608</v>
      </c>
      <c r="G87" s="1573"/>
      <c r="H87" s="1573"/>
      <c r="I87" s="1573"/>
      <c r="J87" s="767" t="s">
        <v>23958</v>
      </c>
      <c r="K87" s="1583">
        <v>3000</v>
      </c>
      <c r="L87" s="1574" t="s">
        <v>20887</v>
      </c>
      <c r="M87" s="1583">
        <v>7500</v>
      </c>
      <c r="N87" s="1586"/>
    </row>
    <row r="88" spans="1:14" ht="24">
      <c r="A88" s="1571" t="s">
        <v>20830</v>
      </c>
      <c r="B88" s="1572" t="s">
        <v>18642</v>
      </c>
      <c r="C88" s="1572" t="s">
        <v>20929</v>
      </c>
      <c r="D88" s="1573">
        <v>10415687121</v>
      </c>
      <c r="E88" s="767" t="s">
        <v>20832</v>
      </c>
      <c r="F88" s="767" t="s">
        <v>20930</v>
      </c>
      <c r="G88" s="1573"/>
      <c r="H88" s="1573"/>
      <c r="I88" s="1573"/>
      <c r="J88" s="767" t="s">
        <v>23958</v>
      </c>
      <c r="K88" s="1583">
        <v>2990</v>
      </c>
      <c r="L88" s="1574" t="s">
        <v>20887</v>
      </c>
      <c r="M88" s="1583">
        <v>20680</v>
      </c>
      <c r="N88" s="1586"/>
    </row>
    <row r="89" spans="1:14" ht="24">
      <c r="A89" s="1571" t="s">
        <v>20830</v>
      </c>
      <c r="B89" s="1572" t="s">
        <v>18642</v>
      </c>
      <c r="C89" s="1572" t="s">
        <v>20964</v>
      </c>
      <c r="D89" s="1573">
        <v>20542394324</v>
      </c>
      <c r="E89" s="767" t="s">
        <v>20832</v>
      </c>
      <c r="F89" s="767" t="s">
        <v>20965</v>
      </c>
      <c r="G89" s="1573"/>
      <c r="H89" s="1573"/>
      <c r="I89" s="1573"/>
      <c r="J89" s="767" t="s">
        <v>23959</v>
      </c>
      <c r="K89" s="1583">
        <v>2950</v>
      </c>
      <c r="L89" s="1574" t="s">
        <v>20887</v>
      </c>
      <c r="M89" s="1583"/>
      <c r="N89" s="1586"/>
    </row>
    <row r="90" spans="1:14">
      <c r="A90" s="1571" t="s">
        <v>20830</v>
      </c>
      <c r="B90" s="1572" t="s">
        <v>18642</v>
      </c>
      <c r="C90" s="1572" t="s">
        <v>20966</v>
      </c>
      <c r="D90" s="1573">
        <v>25159</v>
      </c>
      <c r="E90" s="767" t="s">
        <v>20832</v>
      </c>
      <c r="F90" s="767">
        <v>11154478</v>
      </c>
      <c r="G90" s="1573"/>
      <c r="H90" s="1573"/>
      <c r="I90" s="1573"/>
      <c r="J90" s="767" t="s">
        <v>23958</v>
      </c>
      <c r="K90" s="1583">
        <v>2000</v>
      </c>
      <c r="L90" s="1574" t="s">
        <v>20887</v>
      </c>
      <c r="M90" s="1583">
        <v>10000</v>
      </c>
      <c r="N90" s="1586"/>
    </row>
    <row r="91" spans="1:14" ht="24">
      <c r="A91" s="1571" t="s">
        <v>20830</v>
      </c>
      <c r="B91" s="1572" t="s">
        <v>18642</v>
      </c>
      <c r="C91" s="1572" t="s">
        <v>20967</v>
      </c>
      <c r="D91" s="1573">
        <v>40572480</v>
      </c>
      <c r="E91" s="767" t="s">
        <v>20832</v>
      </c>
      <c r="F91" s="767" t="s">
        <v>20892</v>
      </c>
      <c r="G91" s="1573"/>
      <c r="H91" s="1573"/>
      <c r="I91" s="1573"/>
      <c r="J91" s="767" t="s">
        <v>23960</v>
      </c>
      <c r="K91" s="1583">
        <v>4100</v>
      </c>
      <c r="L91" s="1574" t="s">
        <v>20887</v>
      </c>
      <c r="M91" s="1583">
        <v>12300</v>
      </c>
      <c r="N91" s="1586"/>
    </row>
    <row r="92" spans="1:14">
      <c r="A92" s="1571" t="s">
        <v>20830</v>
      </c>
      <c r="B92" s="1572" t="s">
        <v>18642</v>
      </c>
      <c r="C92" s="1572" t="s">
        <v>20968</v>
      </c>
      <c r="D92" s="1573">
        <v>33408683</v>
      </c>
      <c r="E92" s="767" t="s">
        <v>20832</v>
      </c>
      <c r="F92" s="767"/>
      <c r="G92" s="1573"/>
      <c r="H92" s="1573"/>
      <c r="I92" s="1573"/>
      <c r="J92" s="767" t="s">
        <v>23960</v>
      </c>
      <c r="K92" s="1583">
        <v>3300</v>
      </c>
      <c r="L92" s="1574" t="s">
        <v>20887</v>
      </c>
      <c r="M92" s="1583">
        <v>8250</v>
      </c>
      <c r="N92" s="1586"/>
    </row>
    <row r="93" spans="1:14" ht="24">
      <c r="A93" s="1571" t="s">
        <v>20830</v>
      </c>
      <c r="B93" s="1572" t="s">
        <v>18642</v>
      </c>
      <c r="C93" s="1572" t="s">
        <v>20969</v>
      </c>
      <c r="D93" s="1573">
        <v>44492772</v>
      </c>
      <c r="E93" s="767" t="s">
        <v>20832</v>
      </c>
      <c r="F93" s="767" t="s">
        <v>20897</v>
      </c>
      <c r="G93" s="1573"/>
      <c r="H93" s="1573"/>
      <c r="I93" s="1573"/>
      <c r="J93" s="767" t="s">
        <v>23960</v>
      </c>
      <c r="K93" s="1583">
        <v>2500</v>
      </c>
      <c r="L93" s="1574" t="s">
        <v>20887</v>
      </c>
      <c r="M93" s="1583">
        <v>6250</v>
      </c>
      <c r="N93" s="1586"/>
    </row>
    <row r="94" spans="1:14" ht="24">
      <c r="A94" s="1571" t="s">
        <v>20830</v>
      </c>
      <c r="B94" s="1572" t="s">
        <v>18642</v>
      </c>
      <c r="C94" s="1572" t="s">
        <v>20970</v>
      </c>
      <c r="D94" s="1573">
        <v>10415687121</v>
      </c>
      <c r="E94" s="767" t="s">
        <v>20832</v>
      </c>
      <c r="F94" s="767"/>
      <c r="G94" s="1573"/>
      <c r="H94" s="1573"/>
      <c r="I94" s="1573"/>
      <c r="J94" s="767" t="s">
        <v>23960</v>
      </c>
      <c r="K94" s="1583">
        <v>2700</v>
      </c>
      <c r="L94" s="1574" t="s">
        <v>20887</v>
      </c>
      <c r="M94" s="1583">
        <v>6750</v>
      </c>
      <c r="N94" s="1586"/>
    </row>
    <row r="95" spans="1:14" ht="24">
      <c r="A95" s="1571" t="s">
        <v>20830</v>
      </c>
      <c r="B95" s="1572" t="s">
        <v>18642</v>
      </c>
      <c r="C95" s="1572" t="s">
        <v>20900</v>
      </c>
      <c r="D95" s="1573">
        <v>29324945</v>
      </c>
      <c r="E95" s="767" t="s">
        <v>20832</v>
      </c>
      <c r="F95" s="767" t="s">
        <v>20901</v>
      </c>
      <c r="G95" s="1573"/>
      <c r="H95" s="1573"/>
      <c r="I95" s="1573"/>
      <c r="J95" s="767" t="s">
        <v>23960</v>
      </c>
      <c r="K95" s="1583">
        <v>4500</v>
      </c>
      <c r="L95" s="1574" t="s">
        <v>20887</v>
      </c>
      <c r="M95" s="1583">
        <v>11250</v>
      </c>
      <c r="N95" s="1586"/>
    </row>
    <row r="96" spans="1:14" ht="24">
      <c r="A96" s="1571" t="s">
        <v>20830</v>
      </c>
      <c r="B96" s="1572" t="s">
        <v>18642</v>
      </c>
      <c r="C96" s="1572" t="s">
        <v>20861</v>
      </c>
      <c r="D96" s="1573" t="s">
        <v>20862</v>
      </c>
      <c r="E96" s="767" t="s">
        <v>20832</v>
      </c>
      <c r="F96" s="767" t="s">
        <v>20902</v>
      </c>
      <c r="G96" s="1573"/>
      <c r="H96" s="1573"/>
      <c r="I96" s="1573"/>
      <c r="J96" s="767" t="s">
        <v>23960</v>
      </c>
      <c r="K96" s="1583">
        <v>3000</v>
      </c>
      <c r="L96" s="1574" t="s">
        <v>20887</v>
      </c>
      <c r="M96" s="1583">
        <v>7500</v>
      </c>
      <c r="N96" s="1586"/>
    </row>
    <row r="97" spans="1:14">
      <c r="A97" s="1571" t="s">
        <v>20830</v>
      </c>
      <c r="B97" s="1572" t="s">
        <v>18642</v>
      </c>
      <c r="C97" s="1572" t="s">
        <v>20903</v>
      </c>
      <c r="D97" s="1573">
        <v>10288010027</v>
      </c>
      <c r="E97" s="767" t="s">
        <v>20832</v>
      </c>
      <c r="F97" s="767" t="s">
        <v>20904</v>
      </c>
      <c r="G97" s="1573"/>
      <c r="H97" s="1573"/>
      <c r="I97" s="1573"/>
      <c r="J97" s="767" t="s">
        <v>23960</v>
      </c>
      <c r="K97" s="1583">
        <v>3500</v>
      </c>
      <c r="L97" s="1574" t="s">
        <v>20887</v>
      </c>
      <c r="M97" s="1583">
        <v>8750</v>
      </c>
      <c r="N97" s="1586"/>
    </row>
    <row r="98" spans="1:14">
      <c r="A98" s="1571" t="s">
        <v>20830</v>
      </c>
      <c r="B98" s="1572" t="s">
        <v>18642</v>
      </c>
      <c r="C98" s="1572" t="s">
        <v>20937</v>
      </c>
      <c r="D98" s="1573">
        <v>27751210</v>
      </c>
      <c r="E98" s="767" t="s">
        <v>20832</v>
      </c>
      <c r="F98" s="767" t="s">
        <v>20938</v>
      </c>
      <c r="G98" s="1573"/>
      <c r="H98" s="1573"/>
      <c r="I98" s="1573"/>
      <c r="J98" s="767" t="s">
        <v>23960</v>
      </c>
      <c r="K98" s="1583">
        <v>3500</v>
      </c>
      <c r="L98" s="1574" t="s">
        <v>20887</v>
      </c>
      <c r="M98" s="1583">
        <v>8750</v>
      </c>
      <c r="N98" s="1586"/>
    </row>
    <row r="99" spans="1:14">
      <c r="A99" s="1571" t="s">
        <v>20830</v>
      </c>
      <c r="B99" s="1572" t="s">
        <v>18642</v>
      </c>
      <c r="C99" s="1572" t="s">
        <v>20905</v>
      </c>
      <c r="D99" s="1573">
        <v>9078824</v>
      </c>
      <c r="E99" s="767" t="s">
        <v>20832</v>
      </c>
      <c r="F99" s="767" t="s">
        <v>20906</v>
      </c>
      <c r="G99" s="1573"/>
      <c r="H99" s="1573"/>
      <c r="I99" s="1573"/>
      <c r="J99" s="767" t="s">
        <v>23960</v>
      </c>
      <c r="K99" s="1583">
        <v>4200</v>
      </c>
      <c r="L99" s="1574" t="s">
        <v>20887</v>
      </c>
      <c r="M99" s="1583">
        <v>10500</v>
      </c>
      <c r="N99" s="1586"/>
    </row>
    <row r="100" spans="1:14" ht="24">
      <c r="A100" s="1571" t="s">
        <v>20830</v>
      </c>
      <c r="B100" s="1572" t="s">
        <v>18642</v>
      </c>
      <c r="C100" s="1572" t="s">
        <v>20971</v>
      </c>
      <c r="D100" s="1573">
        <v>32941909</v>
      </c>
      <c r="E100" s="767" t="s">
        <v>20832</v>
      </c>
      <c r="F100" s="767"/>
      <c r="G100" s="1573"/>
      <c r="H100" s="1573"/>
      <c r="I100" s="1573"/>
      <c r="J100" s="767" t="s">
        <v>23960</v>
      </c>
      <c r="K100" s="1583">
        <v>2500</v>
      </c>
      <c r="L100" s="1574" t="s">
        <v>20887</v>
      </c>
      <c r="M100" s="1583">
        <v>6250</v>
      </c>
      <c r="N100" s="1586"/>
    </row>
    <row r="101" spans="1:14">
      <c r="A101" s="1571" t="s">
        <v>20830</v>
      </c>
      <c r="B101" s="1572" t="s">
        <v>18642</v>
      </c>
      <c r="C101" s="1572" t="s">
        <v>20907</v>
      </c>
      <c r="D101" s="1573">
        <v>10238213695</v>
      </c>
      <c r="E101" s="767" t="s">
        <v>20832</v>
      </c>
      <c r="F101" s="767">
        <v>11195307</v>
      </c>
      <c r="G101" s="1573"/>
      <c r="H101" s="1573"/>
      <c r="I101" s="1573"/>
      <c r="J101" s="767" t="s">
        <v>23960</v>
      </c>
      <c r="K101" s="1583">
        <v>3800</v>
      </c>
      <c r="L101" s="1574" t="s">
        <v>20887</v>
      </c>
      <c r="M101" s="1583">
        <v>9500</v>
      </c>
      <c r="N101" s="1586"/>
    </row>
    <row r="102" spans="1:14">
      <c r="A102" s="1571" t="s">
        <v>20830</v>
      </c>
      <c r="B102" s="1572" t="s">
        <v>18642</v>
      </c>
      <c r="C102" s="1572" t="s">
        <v>20908</v>
      </c>
      <c r="D102" s="1573">
        <v>10232114326</v>
      </c>
      <c r="E102" s="767" t="s">
        <v>20832</v>
      </c>
      <c r="F102" s="767" t="s">
        <v>20909</v>
      </c>
      <c r="G102" s="1573"/>
      <c r="H102" s="1573"/>
      <c r="I102" s="1573"/>
      <c r="J102" s="767" t="s">
        <v>23960</v>
      </c>
      <c r="K102" s="1583">
        <v>3000</v>
      </c>
      <c r="L102" s="1574" t="s">
        <v>20887</v>
      </c>
      <c r="M102" s="1583">
        <v>7500</v>
      </c>
      <c r="N102" s="1586"/>
    </row>
    <row r="103" spans="1:14" ht="24">
      <c r="A103" s="1571" t="s">
        <v>20830</v>
      </c>
      <c r="B103" s="1572" t="s">
        <v>18642</v>
      </c>
      <c r="C103" s="1572" t="s">
        <v>20910</v>
      </c>
      <c r="D103" s="1573">
        <v>10224869806</v>
      </c>
      <c r="E103" s="767" t="s">
        <v>20832</v>
      </c>
      <c r="F103" s="767">
        <v>11018537</v>
      </c>
      <c r="G103" s="1573"/>
      <c r="H103" s="1573"/>
      <c r="I103" s="1573"/>
      <c r="J103" s="767" t="s">
        <v>23960</v>
      </c>
      <c r="K103" s="1583">
        <v>6000</v>
      </c>
      <c r="L103" s="1574" t="s">
        <v>20887</v>
      </c>
      <c r="M103" s="1583">
        <v>22500</v>
      </c>
      <c r="N103" s="1586"/>
    </row>
    <row r="104" spans="1:14" ht="24">
      <c r="A104" s="1571" t="s">
        <v>20830</v>
      </c>
      <c r="B104" s="1572" t="s">
        <v>18642</v>
      </c>
      <c r="C104" s="1572" t="s">
        <v>20895</v>
      </c>
      <c r="D104" s="1573">
        <v>44238779</v>
      </c>
      <c r="E104" s="767" t="s">
        <v>20832</v>
      </c>
      <c r="F104" s="767">
        <v>11105239</v>
      </c>
      <c r="G104" s="1573"/>
      <c r="H104" s="1573"/>
      <c r="I104" s="1573"/>
      <c r="J104" s="767" t="s">
        <v>23960</v>
      </c>
      <c r="K104" s="1583">
        <v>4000</v>
      </c>
      <c r="L104" s="1574" t="s">
        <v>20887</v>
      </c>
      <c r="M104" s="1583">
        <v>10000</v>
      </c>
      <c r="N104" s="1586"/>
    </row>
    <row r="105" spans="1:14" ht="24">
      <c r="A105" s="1571" t="s">
        <v>20830</v>
      </c>
      <c r="B105" s="1572" t="s">
        <v>18642</v>
      </c>
      <c r="C105" s="1572" t="s">
        <v>20911</v>
      </c>
      <c r="D105" s="1573">
        <v>10218008904</v>
      </c>
      <c r="E105" s="767" t="s">
        <v>20832</v>
      </c>
      <c r="F105" s="767">
        <v>2000234</v>
      </c>
      <c r="G105" s="1573"/>
      <c r="H105" s="1573"/>
      <c r="I105" s="1573"/>
      <c r="J105" s="767" t="s">
        <v>23960</v>
      </c>
      <c r="K105" s="1583">
        <v>6000</v>
      </c>
      <c r="L105" s="1574" t="s">
        <v>20887</v>
      </c>
      <c r="M105" s="1583">
        <v>15000</v>
      </c>
      <c r="N105" s="1586"/>
    </row>
    <row r="106" spans="1:14">
      <c r="A106" s="1571" t="s">
        <v>20830</v>
      </c>
      <c r="B106" s="1572" t="s">
        <v>18642</v>
      </c>
      <c r="C106" s="1572" t="s">
        <v>20912</v>
      </c>
      <c r="D106" s="1573">
        <v>19850644</v>
      </c>
      <c r="E106" s="767" t="s">
        <v>20832</v>
      </c>
      <c r="F106" s="767">
        <v>2022949</v>
      </c>
      <c r="G106" s="1573"/>
      <c r="H106" s="1573"/>
      <c r="I106" s="1573"/>
      <c r="J106" s="767" t="s">
        <v>23960</v>
      </c>
      <c r="K106" s="1583">
        <v>2880</v>
      </c>
      <c r="L106" s="1574" t="s">
        <v>20887</v>
      </c>
      <c r="M106" s="1583">
        <v>7200</v>
      </c>
      <c r="N106" s="1586"/>
    </row>
    <row r="107" spans="1:14">
      <c r="A107" s="1571" t="s">
        <v>20830</v>
      </c>
      <c r="B107" s="1572" t="s">
        <v>18642</v>
      </c>
      <c r="C107" s="1572" t="s">
        <v>20972</v>
      </c>
      <c r="D107" s="1573">
        <v>40491610</v>
      </c>
      <c r="E107" s="767" t="s">
        <v>20832</v>
      </c>
      <c r="F107" s="767">
        <v>3103566</v>
      </c>
      <c r="G107" s="1573"/>
      <c r="H107" s="1573"/>
      <c r="I107" s="1573"/>
      <c r="J107" s="767" t="s">
        <v>23960</v>
      </c>
      <c r="K107" s="1583">
        <v>6000</v>
      </c>
      <c r="L107" s="1574" t="s">
        <v>20887</v>
      </c>
      <c r="M107" s="1583">
        <v>33000</v>
      </c>
      <c r="N107" s="1586"/>
    </row>
    <row r="108" spans="1:14">
      <c r="A108" s="1571" t="s">
        <v>20830</v>
      </c>
      <c r="B108" s="1572" t="s">
        <v>18642</v>
      </c>
      <c r="C108" s="1572" t="s">
        <v>20939</v>
      </c>
      <c r="D108" s="1573">
        <v>5618308</v>
      </c>
      <c r="E108" s="767" t="s">
        <v>20832</v>
      </c>
      <c r="F108" s="767" t="s">
        <v>20940</v>
      </c>
      <c r="G108" s="1573"/>
      <c r="H108" s="1573"/>
      <c r="I108" s="1573"/>
      <c r="J108" s="767" t="s">
        <v>23960</v>
      </c>
      <c r="K108" s="1583">
        <v>5500</v>
      </c>
      <c r="L108" s="1574" t="s">
        <v>20887</v>
      </c>
      <c r="M108" s="1583">
        <v>13750</v>
      </c>
      <c r="N108" s="1586"/>
    </row>
    <row r="109" spans="1:14" ht="24">
      <c r="A109" s="1571" t="s">
        <v>20830</v>
      </c>
      <c r="B109" s="1572" t="s">
        <v>18642</v>
      </c>
      <c r="C109" s="1572" t="s">
        <v>20914</v>
      </c>
      <c r="D109" s="1573">
        <v>10153964357</v>
      </c>
      <c r="E109" s="767" t="s">
        <v>20832</v>
      </c>
      <c r="F109" s="767">
        <v>90003577</v>
      </c>
      <c r="G109" s="1573"/>
      <c r="H109" s="1573"/>
      <c r="I109" s="1573"/>
      <c r="J109" s="767" t="s">
        <v>23960</v>
      </c>
      <c r="K109" s="1583">
        <v>5000</v>
      </c>
      <c r="L109" s="1574" t="s">
        <v>20887</v>
      </c>
      <c r="M109" s="1583">
        <v>12500</v>
      </c>
      <c r="N109" s="1586"/>
    </row>
    <row r="110" spans="1:14" ht="24">
      <c r="A110" s="1571" t="s">
        <v>20830</v>
      </c>
      <c r="B110" s="1572" t="s">
        <v>18642</v>
      </c>
      <c r="C110" s="1572" t="s">
        <v>20916</v>
      </c>
      <c r="D110" s="1573">
        <v>29305103</v>
      </c>
      <c r="E110" s="767" t="s">
        <v>20832</v>
      </c>
      <c r="F110" s="767" t="s">
        <v>20917</v>
      </c>
      <c r="G110" s="1573"/>
      <c r="H110" s="1573"/>
      <c r="I110" s="1573"/>
      <c r="J110" s="767" t="s">
        <v>23960</v>
      </c>
      <c r="K110" s="1583">
        <v>6500</v>
      </c>
      <c r="L110" s="1574" t="s">
        <v>20887</v>
      </c>
      <c r="M110" s="1583">
        <v>16250</v>
      </c>
      <c r="N110" s="1586"/>
    </row>
    <row r="111" spans="1:14" ht="24">
      <c r="A111" s="1571" t="s">
        <v>20830</v>
      </c>
      <c r="B111" s="1572" t="s">
        <v>18642</v>
      </c>
      <c r="C111" s="1572" t="s">
        <v>20915</v>
      </c>
      <c r="D111" s="1573">
        <v>15605127</v>
      </c>
      <c r="E111" s="767" t="s">
        <v>20832</v>
      </c>
      <c r="F111" s="767">
        <v>50153461</v>
      </c>
      <c r="G111" s="1573"/>
      <c r="H111" s="1573"/>
      <c r="I111" s="1573"/>
      <c r="J111" s="767" t="s">
        <v>23960</v>
      </c>
      <c r="K111" s="1583">
        <v>4800</v>
      </c>
      <c r="L111" s="1574" t="s">
        <v>20887</v>
      </c>
      <c r="M111" s="1583">
        <v>18000</v>
      </c>
      <c r="N111" s="1586"/>
    </row>
    <row r="112" spans="1:14" ht="24">
      <c r="A112" s="1571" t="s">
        <v>20830</v>
      </c>
      <c r="B112" s="1572" t="s">
        <v>18642</v>
      </c>
      <c r="C112" s="1572" t="s">
        <v>20942</v>
      </c>
      <c r="D112" s="1573">
        <v>10099992617</v>
      </c>
      <c r="E112" s="767" t="s">
        <v>20832</v>
      </c>
      <c r="F112" s="767">
        <v>11182401</v>
      </c>
      <c r="G112" s="1573"/>
      <c r="H112" s="1573"/>
      <c r="I112" s="1573"/>
      <c r="J112" s="767" t="s">
        <v>23960</v>
      </c>
      <c r="K112" s="1583">
        <v>7000</v>
      </c>
      <c r="L112" s="1574" t="s">
        <v>20887</v>
      </c>
      <c r="M112" s="1583">
        <v>17500</v>
      </c>
      <c r="N112" s="1586"/>
    </row>
    <row r="113" spans="1:14">
      <c r="A113" s="1571" t="s">
        <v>20830</v>
      </c>
      <c r="B113" s="1572" t="s">
        <v>18642</v>
      </c>
      <c r="C113" s="1572" t="s">
        <v>20918</v>
      </c>
      <c r="D113" s="1573">
        <v>10106784464</v>
      </c>
      <c r="E113" s="767" t="s">
        <v>20832</v>
      </c>
      <c r="F113" s="767">
        <v>49020862</v>
      </c>
      <c r="G113" s="1573"/>
      <c r="H113" s="1573"/>
      <c r="I113" s="1573"/>
      <c r="J113" s="767" t="s">
        <v>23960</v>
      </c>
      <c r="K113" s="1583">
        <v>6400</v>
      </c>
      <c r="L113" s="1574" t="s">
        <v>20887</v>
      </c>
      <c r="M113" s="1583">
        <v>16000</v>
      </c>
      <c r="N113" s="1586"/>
    </row>
    <row r="114" spans="1:14">
      <c r="A114" s="1571" t="s">
        <v>20830</v>
      </c>
      <c r="B114" s="1572" t="s">
        <v>18642</v>
      </c>
      <c r="C114" s="1572" t="s">
        <v>20919</v>
      </c>
      <c r="D114" s="1573">
        <v>5374433</v>
      </c>
      <c r="E114" s="767" t="s">
        <v>20832</v>
      </c>
      <c r="F114" s="767" t="s">
        <v>20920</v>
      </c>
      <c r="G114" s="1573"/>
      <c r="H114" s="1573"/>
      <c r="I114" s="1573"/>
      <c r="J114" s="767" t="s">
        <v>23960</v>
      </c>
      <c r="K114" s="1583">
        <v>4000</v>
      </c>
      <c r="L114" s="1574" t="s">
        <v>20887</v>
      </c>
      <c r="M114" s="1583">
        <v>17500</v>
      </c>
      <c r="N114" s="1586"/>
    </row>
    <row r="115" spans="1:14" ht="24">
      <c r="A115" s="1571" t="s">
        <v>20830</v>
      </c>
      <c r="B115" s="1572" t="s">
        <v>18642</v>
      </c>
      <c r="C115" s="1572" t="s">
        <v>20973</v>
      </c>
      <c r="D115" s="1573">
        <v>5613449</v>
      </c>
      <c r="E115" s="767" t="s">
        <v>20832</v>
      </c>
      <c r="F115" s="767"/>
      <c r="G115" s="1573"/>
      <c r="H115" s="1573"/>
      <c r="I115" s="1573"/>
      <c r="J115" s="767" t="s">
        <v>23960</v>
      </c>
      <c r="K115" s="1583">
        <v>2000</v>
      </c>
      <c r="L115" s="1574" t="s">
        <v>20887</v>
      </c>
      <c r="M115" s="1583">
        <v>5000</v>
      </c>
      <c r="N115" s="1586"/>
    </row>
    <row r="116" spans="1:14" ht="24">
      <c r="A116" s="1571" t="s">
        <v>20830</v>
      </c>
      <c r="B116" s="1572" t="s">
        <v>18642</v>
      </c>
      <c r="C116" s="1572" t="s">
        <v>20921</v>
      </c>
      <c r="D116" s="1573">
        <v>10048009480</v>
      </c>
      <c r="E116" s="767" t="s">
        <v>20832</v>
      </c>
      <c r="F116" s="767">
        <v>5005756</v>
      </c>
      <c r="G116" s="1573"/>
      <c r="H116" s="1573"/>
      <c r="I116" s="1573"/>
      <c r="J116" s="767" t="s">
        <v>23960</v>
      </c>
      <c r="K116" s="1583">
        <v>3500</v>
      </c>
      <c r="L116" s="1574" t="s">
        <v>20887</v>
      </c>
      <c r="M116" s="1583">
        <v>8750</v>
      </c>
      <c r="N116" s="1586"/>
    </row>
    <row r="117" spans="1:14">
      <c r="A117" s="1571" t="s">
        <v>20830</v>
      </c>
      <c r="B117" s="1572" t="s">
        <v>18642</v>
      </c>
      <c r="C117" s="1572" t="s">
        <v>20922</v>
      </c>
      <c r="D117" s="1573">
        <v>4409336</v>
      </c>
      <c r="E117" s="767" t="s">
        <v>20832</v>
      </c>
      <c r="F117" s="767">
        <v>5001956</v>
      </c>
      <c r="G117" s="1573"/>
      <c r="H117" s="1573"/>
      <c r="I117" s="1573"/>
      <c r="J117" s="767" t="s">
        <v>23960</v>
      </c>
      <c r="K117" s="1583">
        <v>5500</v>
      </c>
      <c r="L117" s="1574" t="s">
        <v>20887</v>
      </c>
      <c r="M117" s="1583">
        <v>13750</v>
      </c>
      <c r="N117" s="1586"/>
    </row>
    <row r="118" spans="1:14">
      <c r="A118" s="1571" t="s">
        <v>20830</v>
      </c>
      <c r="B118" s="1572" t="s">
        <v>18642</v>
      </c>
      <c r="C118" s="1572" t="s">
        <v>20923</v>
      </c>
      <c r="D118" s="1573">
        <v>42539764</v>
      </c>
      <c r="E118" s="767" t="s">
        <v>20832</v>
      </c>
      <c r="F118" s="767" t="s">
        <v>20924</v>
      </c>
      <c r="G118" s="1573"/>
      <c r="H118" s="1573"/>
      <c r="I118" s="1573"/>
      <c r="J118" s="767" t="s">
        <v>23960</v>
      </c>
      <c r="K118" s="1583">
        <v>1500</v>
      </c>
      <c r="L118" s="1574" t="s">
        <v>20887</v>
      </c>
      <c r="M118" s="1583">
        <v>3750</v>
      </c>
      <c r="N118" s="1586"/>
    </row>
    <row r="119" spans="1:14" ht="24">
      <c r="A119" s="1571" t="s">
        <v>20830</v>
      </c>
      <c r="B119" s="1572" t="s">
        <v>18642</v>
      </c>
      <c r="C119" s="1572" t="s">
        <v>20925</v>
      </c>
      <c r="D119" s="1573">
        <v>10026167049</v>
      </c>
      <c r="E119" s="767" t="s">
        <v>20832</v>
      </c>
      <c r="F119" s="767">
        <v>21394</v>
      </c>
      <c r="G119" s="1573"/>
      <c r="H119" s="1573"/>
      <c r="I119" s="1573"/>
      <c r="J119" s="767" t="s">
        <v>23960</v>
      </c>
      <c r="K119" s="1583">
        <v>6500</v>
      </c>
      <c r="L119" s="1574" t="s">
        <v>20887</v>
      </c>
      <c r="M119" s="1583">
        <v>16250</v>
      </c>
      <c r="N119" s="1586"/>
    </row>
    <row r="120" spans="1:14" ht="24">
      <c r="A120" s="1571" t="s">
        <v>20830</v>
      </c>
      <c r="B120" s="1572" t="s">
        <v>18642</v>
      </c>
      <c r="C120" s="1572" t="s">
        <v>20927</v>
      </c>
      <c r="D120" s="1573">
        <v>10088074071</v>
      </c>
      <c r="E120" s="767" t="s">
        <v>20832</v>
      </c>
      <c r="F120" s="767" t="s">
        <v>20928</v>
      </c>
      <c r="G120" s="1573"/>
      <c r="H120" s="1573"/>
      <c r="I120" s="1573"/>
      <c r="J120" s="767" t="s">
        <v>23960</v>
      </c>
      <c r="K120" s="1583">
        <v>2500</v>
      </c>
      <c r="L120" s="1574" t="s">
        <v>20887</v>
      </c>
      <c r="M120" s="1583">
        <v>6250</v>
      </c>
      <c r="N120" s="1586"/>
    </row>
    <row r="121" spans="1:14">
      <c r="A121" s="1571" t="s">
        <v>20830</v>
      </c>
      <c r="B121" s="1572" t="s">
        <v>18642</v>
      </c>
      <c r="C121" s="1572" t="s">
        <v>20974</v>
      </c>
      <c r="D121" s="1573">
        <v>10024212837</v>
      </c>
      <c r="E121" s="767" t="s">
        <v>20832</v>
      </c>
      <c r="F121" s="767">
        <v>5000228</v>
      </c>
      <c r="G121" s="1573"/>
      <c r="H121" s="1573"/>
      <c r="I121" s="1573"/>
      <c r="J121" s="767" t="s">
        <v>23960</v>
      </c>
      <c r="K121" s="1583">
        <v>2500</v>
      </c>
      <c r="L121" s="1574" t="s">
        <v>20887</v>
      </c>
      <c r="M121" s="1583">
        <v>7500</v>
      </c>
      <c r="N121" s="1586"/>
    </row>
    <row r="122" spans="1:14">
      <c r="A122" s="1571" t="s">
        <v>20830</v>
      </c>
      <c r="B122" s="1572" t="s">
        <v>18642</v>
      </c>
      <c r="C122" s="1572" t="s">
        <v>20975</v>
      </c>
      <c r="D122" s="1573">
        <v>9274587</v>
      </c>
      <c r="E122" s="767" t="s">
        <v>20832</v>
      </c>
      <c r="F122" s="767"/>
      <c r="G122" s="1573"/>
      <c r="H122" s="1573"/>
      <c r="I122" s="1573"/>
      <c r="J122" s="767" t="s">
        <v>23960</v>
      </c>
      <c r="K122" s="1583">
        <v>2500</v>
      </c>
      <c r="L122" s="1574" t="s">
        <v>20887</v>
      </c>
      <c r="M122" s="1583">
        <v>6250</v>
      </c>
      <c r="N122" s="1586"/>
    </row>
    <row r="123" spans="1:14" ht="24">
      <c r="A123" s="1571" t="s">
        <v>20830</v>
      </c>
      <c r="B123" s="1572" t="s">
        <v>18642</v>
      </c>
      <c r="C123" s="1572" t="s">
        <v>20976</v>
      </c>
      <c r="D123" s="1573">
        <v>10008007778</v>
      </c>
      <c r="E123" s="767" t="s">
        <v>20832</v>
      </c>
      <c r="F123" s="767"/>
      <c r="G123" s="1573"/>
      <c r="H123" s="1573"/>
      <c r="I123" s="1573"/>
      <c r="J123" s="767" t="s">
        <v>23960</v>
      </c>
      <c r="K123" s="1583">
        <v>4000</v>
      </c>
      <c r="L123" s="1574" t="s">
        <v>20887</v>
      </c>
      <c r="M123" s="1583">
        <v>10000</v>
      </c>
      <c r="N123" s="1586"/>
    </row>
    <row r="124" spans="1:14" ht="24">
      <c r="A124" s="1571" t="s">
        <v>20830</v>
      </c>
      <c r="B124" s="1572" t="s">
        <v>18642</v>
      </c>
      <c r="C124" s="1572" t="s">
        <v>20932</v>
      </c>
      <c r="D124" s="1573">
        <v>10004290971</v>
      </c>
      <c r="E124" s="767" t="s">
        <v>20832</v>
      </c>
      <c r="F124" s="767" t="s">
        <v>20933</v>
      </c>
      <c r="G124" s="1573"/>
      <c r="H124" s="1573"/>
      <c r="I124" s="1573"/>
      <c r="J124" s="767" t="s">
        <v>23960</v>
      </c>
      <c r="K124" s="1583">
        <v>4500</v>
      </c>
      <c r="L124" s="1574" t="s">
        <v>20887</v>
      </c>
      <c r="M124" s="1583">
        <v>11250</v>
      </c>
      <c r="N124" s="1586"/>
    </row>
    <row r="125" spans="1:14" ht="24">
      <c r="A125" s="1571" t="s">
        <v>20830</v>
      </c>
      <c r="B125" s="1572" t="s">
        <v>18642</v>
      </c>
      <c r="C125" s="1572" t="s">
        <v>20934</v>
      </c>
      <c r="D125" s="1573">
        <v>10002465278</v>
      </c>
      <c r="E125" s="767" t="s">
        <v>20832</v>
      </c>
      <c r="F125" s="767">
        <v>2003061</v>
      </c>
      <c r="G125" s="1573"/>
      <c r="H125" s="1573"/>
      <c r="I125" s="1573"/>
      <c r="J125" s="767" t="s">
        <v>23960</v>
      </c>
      <c r="K125" s="1583">
        <v>5000</v>
      </c>
      <c r="L125" s="1574" t="s">
        <v>20887</v>
      </c>
      <c r="M125" s="1583">
        <v>12500</v>
      </c>
      <c r="N125" s="1586"/>
    </row>
    <row r="126" spans="1:14">
      <c r="A126" s="1571" t="s">
        <v>20830</v>
      </c>
      <c r="B126" s="1572" t="s">
        <v>18642</v>
      </c>
      <c r="C126" s="1572" t="s">
        <v>20935</v>
      </c>
      <c r="D126" s="1573">
        <v>13394</v>
      </c>
      <c r="E126" s="767" t="s">
        <v>20832</v>
      </c>
      <c r="F126" s="767" t="s">
        <v>20936</v>
      </c>
      <c r="G126" s="1573"/>
      <c r="H126" s="1573"/>
      <c r="I126" s="1573"/>
      <c r="J126" s="767" t="s">
        <v>23960</v>
      </c>
      <c r="K126" s="1583">
        <v>4000</v>
      </c>
      <c r="L126" s="1574" t="s">
        <v>20887</v>
      </c>
      <c r="M126" s="1583">
        <v>10000</v>
      </c>
      <c r="N126" s="1586"/>
    </row>
    <row r="127" spans="1:14">
      <c r="A127" s="1571" t="s">
        <v>20830</v>
      </c>
      <c r="B127" s="1572" t="s">
        <v>18642</v>
      </c>
      <c r="C127" s="1572" t="s">
        <v>20977</v>
      </c>
      <c r="D127" s="1573">
        <v>33429500</v>
      </c>
      <c r="E127" s="767" t="s">
        <v>20832</v>
      </c>
      <c r="F127" s="767">
        <v>11025871</v>
      </c>
      <c r="G127" s="1573"/>
      <c r="H127" s="1573"/>
      <c r="I127" s="1573"/>
      <c r="J127" s="767" t="s">
        <v>21850</v>
      </c>
      <c r="K127" s="1583">
        <v>4300</v>
      </c>
      <c r="L127" s="1574" t="s">
        <v>20887</v>
      </c>
      <c r="M127" s="1583">
        <v>12900</v>
      </c>
      <c r="N127" s="1586"/>
    </row>
    <row r="128" spans="1:14" ht="24">
      <c r="A128" s="1571" t="s">
        <v>20830</v>
      </c>
      <c r="B128" s="1572" t="s">
        <v>18642</v>
      </c>
      <c r="C128" s="1572" t="s">
        <v>20978</v>
      </c>
      <c r="D128" s="1573">
        <v>8816458</v>
      </c>
      <c r="E128" s="767" t="s">
        <v>20832</v>
      </c>
      <c r="F128" s="767" t="s">
        <v>20979</v>
      </c>
      <c r="G128" s="1573"/>
      <c r="H128" s="1573"/>
      <c r="I128" s="1573"/>
      <c r="J128" s="767" t="s">
        <v>21850</v>
      </c>
      <c r="K128" s="1583">
        <v>1395</v>
      </c>
      <c r="L128" s="1574" t="s">
        <v>20887</v>
      </c>
      <c r="M128" s="1583">
        <v>4185</v>
      </c>
      <c r="N128" s="1586"/>
    </row>
    <row r="129" spans="1:14" ht="24">
      <c r="A129" s="1571" t="s">
        <v>20830</v>
      </c>
      <c r="B129" s="1572" t="s">
        <v>18642</v>
      </c>
      <c r="C129" s="1572" t="s">
        <v>20980</v>
      </c>
      <c r="D129" s="1573">
        <v>32137045</v>
      </c>
      <c r="E129" s="767" t="s">
        <v>20832</v>
      </c>
      <c r="F129" s="767" t="s">
        <v>20981</v>
      </c>
      <c r="G129" s="1573"/>
      <c r="H129" s="1573"/>
      <c r="I129" s="1573"/>
      <c r="J129" s="767" t="s">
        <v>21850</v>
      </c>
      <c r="K129" s="1583">
        <v>1200</v>
      </c>
      <c r="L129" s="1574" t="s">
        <v>20887</v>
      </c>
      <c r="M129" s="1583">
        <v>3600</v>
      </c>
      <c r="N129" s="1586"/>
    </row>
    <row r="130" spans="1:14">
      <c r="A130" s="1571" t="s">
        <v>20830</v>
      </c>
      <c r="B130" s="1572" t="s">
        <v>18642</v>
      </c>
      <c r="C130" s="1572" t="s">
        <v>20894</v>
      </c>
      <c r="D130" s="1573">
        <v>32854634</v>
      </c>
      <c r="E130" s="767" t="s">
        <v>20832</v>
      </c>
      <c r="F130" s="767">
        <v>11104484</v>
      </c>
      <c r="G130" s="1573"/>
      <c r="H130" s="1573"/>
      <c r="I130" s="1573"/>
      <c r="J130" s="767" t="s">
        <v>21850</v>
      </c>
      <c r="K130" s="1583">
        <v>3900</v>
      </c>
      <c r="L130" s="1574" t="s">
        <v>20887</v>
      </c>
      <c r="M130" s="1583">
        <v>11700</v>
      </c>
      <c r="N130" s="1586"/>
    </row>
    <row r="131" spans="1:14" ht="24">
      <c r="A131" s="1571" t="s">
        <v>20830</v>
      </c>
      <c r="B131" s="1572" t="s">
        <v>18642</v>
      </c>
      <c r="C131" s="1572" t="s">
        <v>20982</v>
      </c>
      <c r="D131" s="1573">
        <v>32843654</v>
      </c>
      <c r="E131" s="767" t="s">
        <v>20832</v>
      </c>
      <c r="F131" s="767" t="s">
        <v>20983</v>
      </c>
      <c r="G131" s="1573"/>
      <c r="H131" s="1573"/>
      <c r="I131" s="1573"/>
      <c r="J131" s="767" t="s">
        <v>21850</v>
      </c>
      <c r="K131" s="1583">
        <v>3900</v>
      </c>
      <c r="L131" s="1574" t="s">
        <v>20887</v>
      </c>
      <c r="M131" s="1583">
        <v>11700</v>
      </c>
      <c r="N131" s="1586"/>
    </row>
    <row r="132" spans="1:14">
      <c r="A132" s="1571" t="s">
        <v>20830</v>
      </c>
      <c r="B132" s="1572" t="s">
        <v>18642</v>
      </c>
      <c r="C132" s="1572" t="s">
        <v>20984</v>
      </c>
      <c r="D132" s="1573">
        <v>31623340</v>
      </c>
      <c r="E132" s="767" t="s">
        <v>20832</v>
      </c>
      <c r="F132" s="767" t="s">
        <v>20985</v>
      </c>
      <c r="G132" s="1573"/>
      <c r="H132" s="1573"/>
      <c r="I132" s="1573"/>
      <c r="J132" s="767" t="s">
        <v>21850</v>
      </c>
      <c r="K132" s="1583">
        <v>2700</v>
      </c>
      <c r="L132" s="1574" t="s">
        <v>20887</v>
      </c>
      <c r="M132" s="1583">
        <v>8100</v>
      </c>
      <c r="N132" s="1586"/>
    </row>
    <row r="133" spans="1:14">
      <c r="A133" s="1571" t="s">
        <v>20830</v>
      </c>
      <c r="B133" s="1572" t="s">
        <v>18642</v>
      </c>
      <c r="C133" s="1572" t="s">
        <v>20986</v>
      </c>
      <c r="D133" s="1573">
        <v>40675395</v>
      </c>
      <c r="E133" s="767" t="s">
        <v>20832</v>
      </c>
      <c r="F133" s="767">
        <v>11038775</v>
      </c>
      <c r="G133" s="1573"/>
      <c r="H133" s="1573"/>
      <c r="I133" s="1573"/>
      <c r="J133" s="767" t="s">
        <v>21850</v>
      </c>
      <c r="K133" s="1583">
        <v>3500</v>
      </c>
      <c r="L133" s="1574" t="s">
        <v>20887</v>
      </c>
      <c r="M133" s="1583">
        <v>10500</v>
      </c>
      <c r="N133" s="1586"/>
    </row>
    <row r="134" spans="1:14" ht="24">
      <c r="A134" s="1571" t="s">
        <v>20830</v>
      </c>
      <c r="B134" s="1572" t="s">
        <v>18642</v>
      </c>
      <c r="C134" s="1572" t="s">
        <v>20987</v>
      </c>
      <c r="D134" s="1573">
        <v>24003528</v>
      </c>
      <c r="E134" s="767" t="s">
        <v>20832</v>
      </c>
      <c r="F134" s="767" t="s">
        <v>20988</v>
      </c>
      <c r="G134" s="1573"/>
      <c r="H134" s="1573"/>
      <c r="I134" s="1573"/>
      <c r="J134" s="767" t="s">
        <v>21850</v>
      </c>
      <c r="K134" s="1583">
        <v>3000</v>
      </c>
      <c r="L134" s="1574" t="s">
        <v>20887</v>
      </c>
      <c r="M134" s="1583">
        <v>9000</v>
      </c>
      <c r="N134" s="1586"/>
    </row>
    <row r="135" spans="1:14" ht="24">
      <c r="A135" s="1571" t="s">
        <v>20830</v>
      </c>
      <c r="B135" s="1572" t="s">
        <v>18642</v>
      </c>
      <c r="C135" s="1572" t="s">
        <v>20989</v>
      </c>
      <c r="D135" s="1573">
        <v>73873517</v>
      </c>
      <c r="E135" s="767" t="s">
        <v>20832</v>
      </c>
      <c r="F135" s="767">
        <v>1083182</v>
      </c>
      <c r="G135" s="1573"/>
      <c r="H135" s="1573"/>
      <c r="I135" s="1573"/>
      <c r="J135" s="767" t="s">
        <v>21850</v>
      </c>
      <c r="K135" s="1583">
        <v>4700</v>
      </c>
      <c r="L135" s="1574" t="s">
        <v>20887</v>
      </c>
      <c r="M135" s="1583">
        <v>14100</v>
      </c>
      <c r="N135" s="1586"/>
    </row>
    <row r="136" spans="1:14">
      <c r="A136" s="1571" t="s">
        <v>20830</v>
      </c>
      <c r="B136" s="1572" t="s">
        <v>18642</v>
      </c>
      <c r="C136" s="1572" t="s">
        <v>20990</v>
      </c>
      <c r="D136" s="1573">
        <v>29311517</v>
      </c>
      <c r="E136" s="767" t="s">
        <v>20832</v>
      </c>
      <c r="F136" s="767" t="s">
        <v>20991</v>
      </c>
      <c r="G136" s="1573"/>
      <c r="H136" s="1573"/>
      <c r="I136" s="1573"/>
      <c r="J136" s="767" t="s">
        <v>21850</v>
      </c>
      <c r="K136" s="1583">
        <v>2300</v>
      </c>
      <c r="L136" s="1574" t="s">
        <v>20887</v>
      </c>
      <c r="M136" s="1583">
        <v>6900</v>
      </c>
      <c r="N136" s="1586"/>
    </row>
    <row r="137" spans="1:14">
      <c r="A137" s="1571" t="s">
        <v>20830</v>
      </c>
      <c r="B137" s="1572" t="s">
        <v>18642</v>
      </c>
      <c r="C137" s="1572" t="s">
        <v>20992</v>
      </c>
      <c r="D137" s="1573">
        <v>30654489</v>
      </c>
      <c r="E137" s="767" t="s">
        <v>20832</v>
      </c>
      <c r="F137" s="767" t="s">
        <v>20993</v>
      </c>
      <c r="G137" s="1573"/>
      <c r="H137" s="1573"/>
      <c r="I137" s="1573"/>
      <c r="J137" s="767" t="s">
        <v>21850</v>
      </c>
      <c r="K137" s="1583">
        <v>3100</v>
      </c>
      <c r="L137" s="1574" t="s">
        <v>20887</v>
      </c>
      <c r="M137" s="1583">
        <v>9300</v>
      </c>
      <c r="N137" s="1586"/>
    </row>
    <row r="138" spans="1:14" ht="24">
      <c r="A138" s="1571" t="s">
        <v>20830</v>
      </c>
      <c r="B138" s="1572" t="s">
        <v>18642</v>
      </c>
      <c r="C138" s="1572" t="s">
        <v>20994</v>
      </c>
      <c r="D138" s="1573">
        <v>40899672</v>
      </c>
      <c r="E138" s="767" t="s">
        <v>20832</v>
      </c>
      <c r="F138" s="767" t="s">
        <v>20995</v>
      </c>
      <c r="G138" s="1573"/>
      <c r="H138" s="1573"/>
      <c r="I138" s="1573"/>
      <c r="J138" s="767" t="s">
        <v>21850</v>
      </c>
      <c r="K138" s="1583">
        <v>1390</v>
      </c>
      <c r="L138" s="1574" t="s">
        <v>20887</v>
      </c>
      <c r="M138" s="1583">
        <v>4170</v>
      </c>
      <c r="N138" s="1586"/>
    </row>
    <row r="139" spans="1:14" ht="24">
      <c r="A139" s="1571" t="s">
        <v>20830</v>
      </c>
      <c r="B139" s="1572" t="s">
        <v>18642</v>
      </c>
      <c r="C139" s="1572" t="s">
        <v>20996</v>
      </c>
      <c r="D139" s="1573">
        <v>17828971</v>
      </c>
      <c r="E139" s="767" t="s">
        <v>20832</v>
      </c>
      <c r="F139" s="767" t="s">
        <v>20997</v>
      </c>
      <c r="G139" s="1573"/>
      <c r="H139" s="1573"/>
      <c r="I139" s="1573"/>
      <c r="J139" s="767" t="s">
        <v>21850</v>
      </c>
      <c r="K139" s="1583">
        <v>2600</v>
      </c>
      <c r="L139" s="1574" t="s">
        <v>20887</v>
      </c>
      <c r="M139" s="1583">
        <v>7800</v>
      </c>
      <c r="N139" s="1586"/>
    </row>
    <row r="140" spans="1:14">
      <c r="A140" s="1571" t="s">
        <v>20830</v>
      </c>
      <c r="B140" s="1572" t="s">
        <v>18642</v>
      </c>
      <c r="C140" s="1572" t="s">
        <v>20998</v>
      </c>
      <c r="D140" s="1573">
        <v>29355722</v>
      </c>
      <c r="E140" s="767" t="s">
        <v>20832</v>
      </c>
      <c r="F140" s="767">
        <v>6101405</v>
      </c>
      <c r="G140" s="1573"/>
      <c r="H140" s="1573"/>
      <c r="I140" s="1573"/>
      <c r="J140" s="767" t="s">
        <v>21850</v>
      </c>
      <c r="K140" s="1583">
        <v>1000</v>
      </c>
      <c r="L140" s="1574" t="s">
        <v>20887</v>
      </c>
      <c r="M140" s="1583">
        <v>3000</v>
      </c>
      <c r="N140" s="1586"/>
    </row>
    <row r="141" spans="1:14">
      <c r="A141" s="1571" t="s">
        <v>20830</v>
      </c>
      <c r="B141" s="1572" t="s">
        <v>18642</v>
      </c>
      <c r="C141" s="1572" t="s">
        <v>20999</v>
      </c>
      <c r="D141" s="1573">
        <v>73477652</v>
      </c>
      <c r="E141" s="767" t="s">
        <v>20832</v>
      </c>
      <c r="F141" s="767">
        <v>6101405</v>
      </c>
      <c r="G141" s="1573"/>
      <c r="H141" s="1573"/>
      <c r="I141" s="1573"/>
      <c r="J141" s="767" t="s">
        <v>21850</v>
      </c>
      <c r="K141" s="1583">
        <v>1550</v>
      </c>
      <c r="L141" s="1574" t="s">
        <v>20887</v>
      </c>
      <c r="M141" s="1583">
        <v>4650</v>
      </c>
      <c r="N141" s="1586"/>
    </row>
    <row r="142" spans="1:14" ht="24">
      <c r="A142" s="1571" t="s">
        <v>20830</v>
      </c>
      <c r="B142" s="1572" t="s">
        <v>18642</v>
      </c>
      <c r="C142" s="1572" t="s">
        <v>21000</v>
      </c>
      <c r="D142" s="1573">
        <v>30962510</v>
      </c>
      <c r="E142" s="767" t="s">
        <v>20832</v>
      </c>
      <c r="F142" s="767" t="s">
        <v>21001</v>
      </c>
      <c r="G142" s="1573"/>
      <c r="H142" s="1573"/>
      <c r="I142" s="1573"/>
      <c r="J142" s="767" t="s">
        <v>21850</v>
      </c>
      <c r="K142" s="1583">
        <v>1300</v>
      </c>
      <c r="L142" s="1574" t="s">
        <v>20887</v>
      </c>
      <c r="M142" s="1583">
        <v>3900</v>
      </c>
      <c r="N142" s="1586"/>
    </row>
    <row r="143" spans="1:14" ht="24">
      <c r="A143" s="1571" t="s">
        <v>20830</v>
      </c>
      <c r="B143" s="1572" t="s">
        <v>18642</v>
      </c>
      <c r="C143" s="1572" t="s">
        <v>21002</v>
      </c>
      <c r="D143" s="1573">
        <v>43674600</v>
      </c>
      <c r="E143" s="767" t="s">
        <v>20832</v>
      </c>
      <c r="F143" s="767" t="s">
        <v>21003</v>
      </c>
      <c r="G143" s="1573"/>
      <c r="H143" s="1573"/>
      <c r="I143" s="1573"/>
      <c r="J143" s="767" t="s">
        <v>21850</v>
      </c>
      <c r="K143" s="1583">
        <v>1648.5</v>
      </c>
      <c r="L143" s="1574" t="s">
        <v>20887</v>
      </c>
      <c r="M143" s="1583">
        <v>4945.5</v>
      </c>
      <c r="N143" s="1586"/>
    </row>
    <row r="144" spans="1:14" ht="24">
      <c r="A144" s="1571" t="s">
        <v>20830</v>
      </c>
      <c r="B144" s="1572" t="s">
        <v>18642</v>
      </c>
      <c r="C144" s="1572" t="s">
        <v>21004</v>
      </c>
      <c r="D144" s="1573">
        <v>41346186</v>
      </c>
      <c r="E144" s="767" t="s">
        <v>20832</v>
      </c>
      <c r="F144" s="767" t="s">
        <v>21005</v>
      </c>
      <c r="G144" s="1573"/>
      <c r="H144" s="1573"/>
      <c r="I144" s="1573"/>
      <c r="J144" s="767" t="s">
        <v>21850</v>
      </c>
      <c r="K144" s="1583">
        <v>1300</v>
      </c>
      <c r="L144" s="1574" t="s">
        <v>20887</v>
      </c>
      <c r="M144" s="1583">
        <v>3900</v>
      </c>
      <c r="N144" s="1586"/>
    </row>
    <row r="145" spans="1:14" ht="24">
      <c r="A145" s="1571" t="s">
        <v>20830</v>
      </c>
      <c r="B145" s="1572" t="s">
        <v>18642</v>
      </c>
      <c r="C145" s="1572" t="s">
        <v>21006</v>
      </c>
      <c r="D145" s="1573">
        <v>29653473</v>
      </c>
      <c r="E145" s="767" t="s">
        <v>20832</v>
      </c>
      <c r="F145" s="767" t="s">
        <v>21007</v>
      </c>
      <c r="G145" s="1573"/>
      <c r="H145" s="1573"/>
      <c r="I145" s="1573"/>
      <c r="J145" s="767" t="s">
        <v>21850</v>
      </c>
      <c r="K145" s="1583">
        <v>1300</v>
      </c>
      <c r="L145" s="1574" t="s">
        <v>20887</v>
      </c>
      <c r="M145" s="1583">
        <v>3900</v>
      </c>
      <c r="N145" s="1586"/>
    </row>
    <row r="146" spans="1:14" ht="24">
      <c r="A146" s="1571" t="s">
        <v>20830</v>
      </c>
      <c r="B146" s="1572" t="s">
        <v>18642</v>
      </c>
      <c r="C146" s="1572" t="s">
        <v>21008</v>
      </c>
      <c r="D146" s="1573">
        <v>29717360</v>
      </c>
      <c r="E146" s="767" t="s">
        <v>20832</v>
      </c>
      <c r="F146" s="767" t="s">
        <v>21009</v>
      </c>
      <c r="G146" s="1573"/>
      <c r="H146" s="1573"/>
      <c r="I146" s="1573"/>
      <c r="J146" s="767" t="s">
        <v>21850</v>
      </c>
      <c r="K146" s="1583">
        <v>2000</v>
      </c>
      <c r="L146" s="1574" t="s">
        <v>20887</v>
      </c>
      <c r="M146" s="1583">
        <v>6000</v>
      </c>
      <c r="N146" s="1586"/>
    </row>
    <row r="147" spans="1:14" ht="24">
      <c r="A147" s="1571" t="s">
        <v>20830</v>
      </c>
      <c r="B147" s="1572" t="s">
        <v>18642</v>
      </c>
      <c r="C147" s="1572" t="s">
        <v>21010</v>
      </c>
      <c r="D147" s="1573">
        <v>29496614</v>
      </c>
      <c r="E147" s="767" t="s">
        <v>20832</v>
      </c>
      <c r="F147" s="767" t="s">
        <v>21011</v>
      </c>
      <c r="G147" s="1573"/>
      <c r="H147" s="1573"/>
      <c r="I147" s="1573"/>
      <c r="J147" s="767" t="s">
        <v>21850</v>
      </c>
      <c r="K147" s="1583">
        <v>1900</v>
      </c>
      <c r="L147" s="1574" t="s">
        <v>20887</v>
      </c>
      <c r="M147" s="1583">
        <v>5700</v>
      </c>
      <c r="N147" s="1586"/>
    </row>
    <row r="148" spans="1:14" ht="24">
      <c r="A148" s="1571" t="s">
        <v>20830</v>
      </c>
      <c r="B148" s="1572" t="s">
        <v>18642</v>
      </c>
      <c r="C148" s="1572" t="s">
        <v>21012</v>
      </c>
      <c r="D148" s="1573">
        <v>28306780</v>
      </c>
      <c r="E148" s="767" t="s">
        <v>20832</v>
      </c>
      <c r="F148" s="767" t="s">
        <v>21005</v>
      </c>
      <c r="G148" s="1573"/>
      <c r="H148" s="1573"/>
      <c r="I148" s="1573"/>
      <c r="J148" s="767" t="s">
        <v>21850</v>
      </c>
      <c r="K148" s="1583">
        <v>3000</v>
      </c>
      <c r="L148" s="1574" t="s">
        <v>20887</v>
      </c>
      <c r="M148" s="1583">
        <v>9000</v>
      </c>
      <c r="N148" s="1586"/>
    </row>
    <row r="149" spans="1:14">
      <c r="A149" s="1571" t="s">
        <v>20830</v>
      </c>
      <c r="B149" s="1572" t="s">
        <v>18642</v>
      </c>
      <c r="C149" s="1572" t="s">
        <v>21013</v>
      </c>
      <c r="D149" s="1573">
        <v>28570031</v>
      </c>
      <c r="E149" s="767" t="s">
        <v>20832</v>
      </c>
      <c r="F149" s="767" t="s">
        <v>21014</v>
      </c>
      <c r="G149" s="1573"/>
      <c r="H149" s="1573"/>
      <c r="I149" s="1573"/>
      <c r="J149" s="767" t="s">
        <v>21850</v>
      </c>
      <c r="K149" s="1583">
        <v>2500</v>
      </c>
      <c r="L149" s="1574" t="s">
        <v>20887</v>
      </c>
      <c r="M149" s="1583">
        <v>7500</v>
      </c>
      <c r="N149" s="1586"/>
    </row>
    <row r="150" spans="1:14" ht="24">
      <c r="A150" s="1571" t="s">
        <v>20830</v>
      </c>
      <c r="B150" s="1572" t="s">
        <v>18642</v>
      </c>
      <c r="C150" s="1572" t="s">
        <v>21015</v>
      </c>
      <c r="D150" s="1573">
        <v>28568607</v>
      </c>
      <c r="E150" s="767" t="s">
        <v>20832</v>
      </c>
      <c r="F150" s="767" t="s">
        <v>21016</v>
      </c>
      <c r="G150" s="1573"/>
      <c r="H150" s="1573"/>
      <c r="I150" s="1573"/>
      <c r="J150" s="767" t="s">
        <v>21850</v>
      </c>
      <c r="K150" s="1583">
        <v>3650</v>
      </c>
      <c r="L150" s="1574" t="s">
        <v>20887</v>
      </c>
      <c r="M150" s="1583">
        <v>10950</v>
      </c>
      <c r="N150" s="1586"/>
    </row>
    <row r="151" spans="1:14" ht="24">
      <c r="A151" s="1571" t="s">
        <v>20830</v>
      </c>
      <c r="B151" s="1572" t="s">
        <v>18642</v>
      </c>
      <c r="C151" s="1572" t="s">
        <v>21017</v>
      </c>
      <c r="D151" s="1573">
        <v>9854917</v>
      </c>
      <c r="E151" s="767" t="s">
        <v>20832</v>
      </c>
      <c r="F151" s="767" t="s">
        <v>21018</v>
      </c>
      <c r="G151" s="1573"/>
      <c r="H151" s="1573"/>
      <c r="I151" s="1573"/>
      <c r="J151" s="767" t="s">
        <v>21850</v>
      </c>
      <c r="K151" s="1583">
        <v>5300</v>
      </c>
      <c r="L151" s="1574" t="s">
        <v>20887</v>
      </c>
      <c r="M151" s="1583">
        <v>15900</v>
      </c>
      <c r="N151" s="1586"/>
    </row>
    <row r="152" spans="1:14" ht="24">
      <c r="A152" s="1571" t="s">
        <v>20830</v>
      </c>
      <c r="B152" s="1572" t="s">
        <v>18642</v>
      </c>
      <c r="C152" s="1572" t="s">
        <v>21019</v>
      </c>
      <c r="D152" s="1573">
        <v>26677408</v>
      </c>
      <c r="E152" s="767" t="s">
        <v>20832</v>
      </c>
      <c r="F152" s="767">
        <v>11135492</v>
      </c>
      <c r="G152" s="1573"/>
      <c r="H152" s="1573"/>
      <c r="I152" s="1573"/>
      <c r="J152" s="767" t="s">
        <v>21850</v>
      </c>
      <c r="K152" s="1583">
        <v>4000</v>
      </c>
      <c r="L152" s="1574" t="s">
        <v>20887</v>
      </c>
      <c r="M152" s="1583">
        <v>12000</v>
      </c>
      <c r="N152" s="1586"/>
    </row>
    <row r="153" spans="1:14" ht="24">
      <c r="A153" s="1571" t="s">
        <v>20830</v>
      </c>
      <c r="B153" s="1572" t="s">
        <v>18642</v>
      </c>
      <c r="C153" s="1572" t="s">
        <v>21020</v>
      </c>
      <c r="D153" s="1573">
        <v>20543205665</v>
      </c>
      <c r="E153" s="767" t="s">
        <v>20832</v>
      </c>
      <c r="F153" s="767"/>
      <c r="G153" s="1573"/>
      <c r="H153" s="1573"/>
      <c r="I153" s="1573"/>
      <c r="J153" s="767" t="s">
        <v>21850</v>
      </c>
      <c r="K153" s="1583">
        <v>6500</v>
      </c>
      <c r="L153" s="1574" t="s">
        <v>20887</v>
      </c>
      <c r="M153" s="1583">
        <v>19500</v>
      </c>
      <c r="N153" s="1586"/>
    </row>
    <row r="154" spans="1:14">
      <c r="A154" s="1571" t="s">
        <v>20830</v>
      </c>
      <c r="B154" s="1572" t="s">
        <v>18642</v>
      </c>
      <c r="C154" s="1572" t="s">
        <v>21021</v>
      </c>
      <c r="D154" s="1573">
        <v>25733595</v>
      </c>
      <c r="E154" s="767" t="s">
        <v>20832</v>
      </c>
      <c r="F154" s="767">
        <v>70353563</v>
      </c>
      <c r="G154" s="1573"/>
      <c r="H154" s="1573"/>
      <c r="I154" s="1573"/>
      <c r="J154" s="767" t="s">
        <v>21850</v>
      </c>
      <c r="K154" s="1583">
        <v>7000</v>
      </c>
      <c r="L154" s="1574" t="s">
        <v>20887</v>
      </c>
      <c r="M154" s="1583">
        <v>21000</v>
      </c>
      <c r="N154" s="1586"/>
    </row>
    <row r="155" spans="1:14">
      <c r="A155" s="1571" t="s">
        <v>20830</v>
      </c>
      <c r="B155" s="1572" t="s">
        <v>18642</v>
      </c>
      <c r="C155" s="1572" t="s">
        <v>21022</v>
      </c>
      <c r="D155" s="1573">
        <v>25820028</v>
      </c>
      <c r="E155" s="767" t="s">
        <v>20832</v>
      </c>
      <c r="F155" s="767" t="s">
        <v>21023</v>
      </c>
      <c r="G155" s="1573"/>
      <c r="H155" s="1573"/>
      <c r="I155" s="1573"/>
      <c r="J155" s="767" t="s">
        <v>21850</v>
      </c>
      <c r="K155" s="1583">
        <v>5000</v>
      </c>
      <c r="L155" s="1574" t="s">
        <v>20887</v>
      </c>
      <c r="M155" s="1583">
        <v>15000</v>
      </c>
      <c r="N155" s="1586"/>
    </row>
    <row r="156" spans="1:14" ht="24">
      <c r="A156" s="1571" t="s">
        <v>20830</v>
      </c>
      <c r="B156" s="1572" t="s">
        <v>18642</v>
      </c>
      <c r="C156" s="1572" t="s">
        <v>21024</v>
      </c>
      <c r="D156" s="1573">
        <v>26729193</v>
      </c>
      <c r="E156" s="767" t="s">
        <v>20832</v>
      </c>
      <c r="F156" s="767" t="s">
        <v>21025</v>
      </c>
      <c r="G156" s="1573"/>
      <c r="H156" s="1573"/>
      <c r="I156" s="1573"/>
      <c r="J156" s="767" t="s">
        <v>21850</v>
      </c>
      <c r="K156" s="1583">
        <v>7000</v>
      </c>
      <c r="L156" s="1574" t="s">
        <v>20887</v>
      </c>
      <c r="M156" s="1583">
        <v>21000</v>
      </c>
      <c r="N156" s="1586"/>
    </row>
    <row r="157" spans="1:14" ht="24">
      <c r="A157" s="1571" t="s">
        <v>20830</v>
      </c>
      <c r="B157" s="1572" t="s">
        <v>18642</v>
      </c>
      <c r="C157" s="1572" t="s">
        <v>21026</v>
      </c>
      <c r="D157" s="1573">
        <v>23884141</v>
      </c>
      <c r="E157" s="767" t="s">
        <v>20832</v>
      </c>
      <c r="F157" s="767">
        <v>11095751</v>
      </c>
      <c r="G157" s="1573"/>
      <c r="H157" s="1573"/>
      <c r="I157" s="1573"/>
      <c r="J157" s="767" t="s">
        <v>21850</v>
      </c>
      <c r="K157" s="1583">
        <v>3800</v>
      </c>
      <c r="L157" s="1574" t="s">
        <v>20887</v>
      </c>
      <c r="M157" s="1583">
        <v>11400</v>
      </c>
      <c r="N157" s="1586"/>
    </row>
    <row r="158" spans="1:14">
      <c r="A158" s="1571" t="s">
        <v>20830</v>
      </c>
      <c r="B158" s="1572" t="s">
        <v>18642</v>
      </c>
      <c r="C158" s="1572" t="s">
        <v>21027</v>
      </c>
      <c r="D158" s="1573">
        <v>4214047</v>
      </c>
      <c r="E158" s="767" t="s">
        <v>20832</v>
      </c>
      <c r="F158" s="767">
        <v>2029263</v>
      </c>
      <c r="G158" s="1573"/>
      <c r="H158" s="1573"/>
      <c r="I158" s="1573"/>
      <c r="J158" s="767" t="s">
        <v>21850</v>
      </c>
      <c r="K158" s="1583">
        <v>4200</v>
      </c>
      <c r="L158" s="1574" t="s">
        <v>20887</v>
      </c>
      <c r="M158" s="1583">
        <v>12600</v>
      </c>
      <c r="N158" s="1586"/>
    </row>
    <row r="159" spans="1:14" ht="24">
      <c r="A159" s="1571" t="s">
        <v>20830</v>
      </c>
      <c r="B159" s="1572" t="s">
        <v>18642</v>
      </c>
      <c r="C159" s="1572" t="s">
        <v>21028</v>
      </c>
      <c r="D159" s="1573">
        <v>23205351</v>
      </c>
      <c r="E159" s="767" t="s">
        <v>20832</v>
      </c>
      <c r="F159" s="767" t="s">
        <v>21005</v>
      </c>
      <c r="G159" s="1573"/>
      <c r="H159" s="1573"/>
      <c r="I159" s="1573"/>
      <c r="J159" s="767" t="s">
        <v>21850</v>
      </c>
      <c r="K159" s="1583">
        <v>3600</v>
      </c>
      <c r="L159" s="1574" t="s">
        <v>20887</v>
      </c>
      <c r="M159" s="1583">
        <v>10800</v>
      </c>
      <c r="N159" s="1586"/>
    </row>
    <row r="160" spans="1:14" ht="24">
      <c r="A160" s="1571" t="s">
        <v>20830</v>
      </c>
      <c r="B160" s="1572" t="s">
        <v>18642</v>
      </c>
      <c r="C160" s="1572" t="s">
        <v>21029</v>
      </c>
      <c r="D160" s="1573">
        <v>22418463</v>
      </c>
      <c r="E160" s="767" t="s">
        <v>20832</v>
      </c>
      <c r="F160" s="767" t="s">
        <v>21005</v>
      </c>
      <c r="G160" s="1573"/>
      <c r="H160" s="1573"/>
      <c r="I160" s="1573"/>
      <c r="J160" s="767" t="s">
        <v>21850</v>
      </c>
      <c r="K160" s="1583">
        <v>4500</v>
      </c>
      <c r="L160" s="1574" t="s">
        <v>20887</v>
      </c>
      <c r="M160" s="1583">
        <v>13500</v>
      </c>
      <c r="N160" s="1586"/>
    </row>
    <row r="161" spans="1:14">
      <c r="A161" s="1571" t="s">
        <v>20830</v>
      </c>
      <c r="B161" s="1572" t="s">
        <v>18642</v>
      </c>
      <c r="C161" s="1572" t="s">
        <v>21030</v>
      </c>
      <c r="D161" s="1573">
        <v>4086519</v>
      </c>
      <c r="E161" s="767" t="s">
        <v>20832</v>
      </c>
      <c r="F161" s="767" t="s">
        <v>21031</v>
      </c>
      <c r="G161" s="1573"/>
      <c r="H161" s="1573"/>
      <c r="I161" s="1573"/>
      <c r="J161" s="767" t="s">
        <v>21850</v>
      </c>
      <c r="K161" s="1583">
        <v>4500</v>
      </c>
      <c r="L161" s="1574" t="s">
        <v>20887</v>
      </c>
      <c r="M161" s="1583">
        <v>13500</v>
      </c>
      <c r="N161" s="1586"/>
    </row>
    <row r="162" spans="1:14">
      <c r="A162" s="1571" t="s">
        <v>20830</v>
      </c>
      <c r="B162" s="1572" t="s">
        <v>18642</v>
      </c>
      <c r="C162" s="1572" t="s">
        <v>21032</v>
      </c>
      <c r="D162" s="1573">
        <v>43306678</v>
      </c>
      <c r="E162" s="767" t="s">
        <v>20832</v>
      </c>
      <c r="F162" s="767">
        <v>11000515</v>
      </c>
      <c r="G162" s="1573"/>
      <c r="H162" s="1573"/>
      <c r="I162" s="1573"/>
      <c r="J162" s="767" t="s">
        <v>21850</v>
      </c>
      <c r="K162" s="1583">
        <v>5200</v>
      </c>
      <c r="L162" s="1574" t="s">
        <v>20887</v>
      </c>
      <c r="M162" s="1583">
        <v>15600</v>
      </c>
      <c r="N162" s="1586"/>
    </row>
    <row r="163" spans="1:14">
      <c r="A163" s="1571" t="s">
        <v>20830</v>
      </c>
      <c r="B163" s="1572" t="s">
        <v>18642</v>
      </c>
      <c r="C163" s="1572" t="s">
        <v>21033</v>
      </c>
      <c r="D163" s="1573">
        <v>476257</v>
      </c>
      <c r="E163" s="767" t="s">
        <v>20832</v>
      </c>
      <c r="F163" s="767" t="s">
        <v>21034</v>
      </c>
      <c r="G163" s="1573"/>
      <c r="H163" s="1573"/>
      <c r="I163" s="1573"/>
      <c r="J163" s="767" t="s">
        <v>21850</v>
      </c>
      <c r="K163" s="1583">
        <v>6200</v>
      </c>
      <c r="L163" s="1574" t="s">
        <v>20887</v>
      </c>
      <c r="M163" s="1583">
        <v>18600</v>
      </c>
      <c r="N163" s="1586"/>
    </row>
    <row r="164" spans="1:14" ht="24">
      <c r="A164" s="1571" t="s">
        <v>20830</v>
      </c>
      <c r="B164" s="1572" t="s">
        <v>18642</v>
      </c>
      <c r="C164" s="1572" t="s">
        <v>21035</v>
      </c>
      <c r="D164" s="1573">
        <v>21552845</v>
      </c>
      <c r="E164" s="767" t="s">
        <v>20832</v>
      </c>
      <c r="F164" s="767" t="s">
        <v>21036</v>
      </c>
      <c r="G164" s="1573"/>
      <c r="H164" s="1573"/>
      <c r="I164" s="1573"/>
      <c r="J164" s="767" t="s">
        <v>21850</v>
      </c>
      <c r="K164" s="1583">
        <v>6000</v>
      </c>
      <c r="L164" s="1574" t="s">
        <v>20887</v>
      </c>
      <c r="M164" s="1583">
        <v>18000</v>
      </c>
      <c r="N164" s="1586"/>
    </row>
    <row r="165" spans="1:14" ht="24">
      <c r="A165" s="1571" t="s">
        <v>20830</v>
      </c>
      <c r="B165" s="1572" t="s">
        <v>18642</v>
      </c>
      <c r="C165" s="1572" t="s">
        <v>21037</v>
      </c>
      <c r="D165" s="1573">
        <v>40016125</v>
      </c>
      <c r="E165" s="767" t="s">
        <v>20832</v>
      </c>
      <c r="F165" s="767" t="s">
        <v>21038</v>
      </c>
      <c r="G165" s="1573"/>
      <c r="H165" s="1573"/>
      <c r="I165" s="1573"/>
      <c r="J165" s="767" t="s">
        <v>21850</v>
      </c>
      <c r="K165" s="1583">
        <v>5000</v>
      </c>
      <c r="L165" s="1574" t="s">
        <v>20887</v>
      </c>
      <c r="M165" s="1583">
        <v>15000</v>
      </c>
      <c r="N165" s="1586"/>
    </row>
    <row r="166" spans="1:14">
      <c r="A166" s="1571" t="s">
        <v>20830</v>
      </c>
      <c r="B166" s="1572" t="s">
        <v>18642</v>
      </c>
      <c r="C166" s="1572" t="s">
        <v>21039</v>
      </c>
      <c r="D166" s="1573">
        <v>20045520</v>
      </c>
      <c r="E166" s="767" t="s">
        <v>20832</v>
      </c>
      <c r="F166" s="767" t="s">
        <v>21040</v>
      </c>
      <c r="G166" s="1573"/>
      <c r="H166" s="1573"/>
      <c r="I166" s="1573"/>
      <c r="J166" s="767" t="s">
        <v>21850</v>
      </c>
      <c r="K166" s="1583">
        <v>3470</v>
      </c>
      <c r="L166" s="1574" t="s">
        <v>20887</v>
      </c>
      <c r="M166" s="1583">
        <v>10410</v>
      </c>
      <c r="N166" s="1586"/>
    </row>
    <row r="167" spans="1:14">
      <c r="A167" s="1571" t="s">
        <v>20830</v>
      </c>
      <c r="B167" s="1572" t="s">
        <v>18642</v>
      </c>
      <c r="C167" s="1572" t="s">
        <v>21041</v>
      </c>
      <c r="D167" s="1573">
        <v>20217550280</v>
      </c>
      <c r="E167" s="767" t="s">
        <v>20832</v>
      </c>
      <c r="F167" s="767"/>
      <c r="G167" s="1573"/>
      <c r="H167" s="1573"/>
      <c r="I167" s="1573"/>
      <c r="J167" s="767" t="s">
        <v>21850</v>
      </c>
      <c r="K167" s="1583">
        <v>3800</v>
      </c>
      <c r="L167" s="1574" t="s">
        <v>20887</v>
      </c>
      <c r="M167" s="1583">
        <v>11400</v>
      </c>
      <c r="N167" s="1586"/>
    </row>
    <row r="168" spans="1:14" ht="24">
      <c r="A168" s="1571" t="s">
        <v>20830</v>
      </c>
      <c r="B168" s="1572" t="s">
        <v>18642</v>
      </c>
      <c r="C168" s="1572" t="s">
        <v>21042</v>
      </c>
      <c r="D168" s="1573">
        <v>18149348</v>
      </c>
      <c r="E168" s="767" t="s">
        <v>20832</v>
      </c>
      <c r="F168" s="767" t="s">
        <v>21043</v>
      </c>
      <c r="G168" s="1573"/>
      <c r="H168" s="1573"/>
      <c r="I168" s="1573"/>
      <c r="J168" s="767" t="s">
        <v>21850</v>
      </c>
      <c r="K168" s="1583">
        <v>2900</v>
      </c>
      <c r="L168" s="1574" t="s">
        <v>20887</v>
      </c>
      <c r="M168" s="1583">
        <v>8700</v>
      </c>
      <c r="N168" s="1586"/>
    </row>
    <row r="169" spans="1:14" ht="24">
      <c r="A169" s="1571" t="s">
        <v>20830</v>
      </c>
      <c r="B169" s="1572" t="s">
        <v>18642</v>
      </c>
      <c r="C169" s="1572" t="s">
        <v>21044</v>
      </c>
      <c r="D169" s="1573">
        <v>10178959234</v>
      </c>
      <c r="E169" s="767" t="s">
        <v>20832</v>
      </c>
      <c r="F169" s="767" t="s">
        <v>21045</v>
      </c>
      <c r="G169" s="1573"/>
      <c r="H169" s="1573"/>
      <c r="I169" s="1573"/>
      <c r="J169" s="767" t="s">
        <v>21850</v>
      </c>
      <c r="K169" s="1583">
        <v>3500</v>
      </c>
      <c r="L169" s="1574" t="s">
        <v>20887</v>
      </c>
      <c r="M169" s="1583">
        <v>10500</v>
      </c>
      <c r="N169" s="1586"/>
    </row>
    <row r="170" spans="1:14" ht="24">
      <c r="A170" s="1571" t="s">
        <v>20830</v>
      </c>
      <c r="B170" s="1572" t="s">
        <v>18642</v>
      </c>
      <c r="C170" s="1572" t="s">
        <v>21046</v>
      </c>
      <c r="D170" s="1573">
        <v>40101713</v>
      </c>
      <c r="E170" s="767" t="s">
        <v>20832</v>
      </c>
      <c r="F170" s="767" t="s">
        <v>21047</v>
      </c>
      <c r="G170" s="1573"/>
      <c r="H170" s="1573"/>
      <c r="I170" s="1573"/>
      <c r="J170" s="767" t="s">
        <v>21850</v>
      </c>
      <c r="K170" s="1583">
        <v>1500</v>
      </c>
      <c r="L170" s="1574" t="s">
        <v>20887</v>
      </c>
      <c r="M170" s="1583">
        <v>4500</v>
      </c>
      <c r="N170" s="1586"/>
    </row>
    <row r="171" spans="1:14" ht="24">
      <c r="A171" s="1571" t="s">
        <v>20830</v>
      </c>
      <c r="B171" s="1572" t="s">
        <v>18642</v>
      </c>
      <c r="C171" s="1572" t="s">
        <v>21048</v>
      </c>
      <c r="D171" s="1573">
        <v>10178256594</v>
      </c>
      <c r="E171" s="767" t="s">
        <v>20832</v>
      </c>
      <c r="F171" s="767" t="s">
        <v>21049</v>
      </c>
      <c r="G171" s="1573"/>
      <c r="H171" s="1573"/>
      <c r="I171" s="1573"/>
      <c r="J171" s="767" t="s">
        <v>21850</v>
      </c>
      <c r="K171" s="1583">
        <v>3500</v>
      </c>
      <c r="L171" s="1574" t="s">
        <v>20887</v>
      </c>
      <c r="M171" s="1583">
        <v>10500</v>
      </c>
      <c r="N171" s="1586"/>
    </row>
    <row r="172" spans="1:14" ht="24">
      <c r="A172" s="1571" t="s">
        <v>20830</v>
      </c>
      <c r="B172" s="1572" t="s">
        <v>18642</v>
      </c>
      <c r="C172" s="1572" t="s">
        <v>21050</v>
      </c>
      <c r="D172" s="1573">
        <v>16424069</v>
      </c>
      <c r="E172" s="767" t="s">
        <v>20832</v>
      </c>
      <c r="F172" s="767" t="s">
        <v>21051</v>
      </c>
      <c r="G172" s="1573"/>
      <c r="H172" s="1573"/>
      <c r="I172" s="1573"/>
      <c r="J172" s="767" t="s">
        <v>21850</v>
      </c>
      <c r="K172" s="1583">
        <v>3900</v>
      </c>
      <c r="L172" s="1574" t="s">
        <v>20887</v>
      </c>
      <c r="M172" s="1583">
        <v>11700</v>
      </c>
      <c r="N172" s="1586"/>
    </row>
    <row r="173" spans="1:14" ht="24">
      <c r="A173" s="1571" t="s">
        <v>20830</v>
      </c>
      <c r="B173" s="1572" t="s">
        <v>18642</v>
      </c>
      <c r="C173" s="1572" t="s">
        <v>21052</v>
      </c>
      <c r="D173" s="1573">
        <v>46296976</v>
      </c>
      <c r="E173" s="767" t="s">
        <v>20832</v>
      </c>
      <c r="F173" s="767">
        <v>2198297</v>
      </c>
      <c r="G173" s="1573"/>
      <c r="H173" s="1573"/>
      <c r="I173" s="1573"/>
      <c r="J173" s="767" t="s">
        <v>21850</v>
      </c>
      <c r="K173" s="1583">
        <v>3750</v>
      </c>
      <c r="L173" s="1574" t="s">
        <v>20887</v>
      </c>
      <c r="M173" s="1583">
        <v>11250</v>
      </c>
      <c r="N173" s="1586"/>
    </row>
    <row r="174" spans="1:14">
      <c r="A174" s="1571" t="s">
        <v>20830</v>
      </c>
      <c r="B174" s="1572" t="s">
        <v>18642</v>
      </c>
      <c r="C174" s="1572" t="s">
        <v>21053</v>
      </c>
      <c r="D174" s="1573">
        <v>17410633</v>
      </c>
      <c r="E174" s="767" t="s">
        <v>20832</v>
      </c>
      <c r="F174" s="767" t="s">
        <v>21054</v>
      </c>
      <c r="G174" s="1573"/>
      <c r="H174" s="1573"/>
      <c r="I174" s="1573"/>
      <c r="J174" s="767" t="s">
        <v>21850</v>
      </c>
      <c r="K174" s="1583">
        <v>2300</v>
      </c>
      <c r="L174" s="1574" t="s">
        <v>20887</v>
      </c>
      <c r="M174" s="1583">
        <v>6900</v>
      </c>
      <c r="N174" s="1586"/>
    </row>
    <row r="175" spans="1:14">
      <c r="A175" s="1571" t="s">
        <v>20830</v>
      </c>
      <c r="B175" s="1572" t="s">
        <v>18642</v>
      </c>
      <c r="C175" s="1572" t="s">
        <v>21055</v>
      </c>
      <c r="D175" s="1573">
        <v>17534155</v>
      </c>
      <c r="E175" s="767" t="s">
        <v>20832</v>
      </c>
      <c r="F175" s="767" t="s">
        <v>21056</v>
      </c>
      <c r="G175" s="1573"/>
      <c r="H175" s="1573"/>
      <c r="I175" s="1573"/>
      <c r="J175" s="767" t="s">
        <v>21850</v>
      </c>
      <c r="K175" s="1583">
        <v>2300</v>
      </c>
      <c r="L175" s="1574" t="s">
        <v>20887</v>
      </c>
      <c r="M175" s="1583">
        <v>6900</v>
      </c>
      <c r="N175" s="1586"/>
    </row>
    <row r="176" spans="1:14" ht="24">
      <c r="A176" s="1571" t="s">
        <v>20830</v>
      </c>
      <c r="B176" s="1572" t="s">
        <v>18642</v>
      </c>
      <c r="C176" s="1572" t="s">
        <v>21057</v>
      </c>
      <c r="D176" s="1573">
        <v>10076937201</v>
      </c>
      <c r="E176" s="767" t="s">
        <v>20832</v>
      </c>
      <c r="F176" s="767" t="s">
        <v>21058</v>
      </c>
      <c r="G176" s="1573"/>
      <c r="H176" s="1573"/>
      <c r="I176" s="1573"/>
      <c r="J176" s="767" t="s">
        <v>21850</v>
      </c>
      <c r="K176" s="1583">
        <v>3200</v>
      </c>
      <c r="L176" s="1574" t="s">
        <v>20887</v>
      </c>
      <c r="M176" s="1583">
        <v>9600</v>
      </c>
      <c r="N176" s="1586"/>
    </row>
    <row r="177" spans="1:14">
      <c r="A177" s="1571" t="s">
        <v>20830</v>
      </c>
      <c r="B177" s="1572" t="s">
        <v>18642</v>
      </c>
      <c r="C177" s="1572" t="s">
        <v>21059</v>
      </c>
      <c r="D177" s="1573">
        <v>43452854</v>
      </c>
      <c r="E177" s="767" t="s">
        <v>20832</v>
      </c>
      <c r="F177" s="767" t="s">
        <v>21060</v>
      </c>
      <c r="G177" s="1573"/>
      <c r="H177" s="1573"/>
      <c r="I177" s="1573"/>
      <c r="J177" s="767" t="s">
        <v>21850</v>
      </c>
      <c r="K177" s="1583">
        <v>3300</v>
      </c>
      <c r="L177" s="1574" t="s">
        <v>20887</v>
      </c>
      <c r="M177" s="1583">
        <v>9900</v>
      </c>
      <c r="N177" s="1586"/>
    </row>
    <row r="178" spans="1:14" ht="24">
      <c r="A178" s="1571" t="s">
        <v>20830</v>
      </c>
      <c r="B178" s="1572" t="s">
        <v>18642</v>
      </c>
      <c r="C178" s="1572" t="s">
        <v>21061</v>
      </c>
      <c r="D178" s="1573">
        <v>9531715</v>
      </c>
      <c r="E178" s="767" t="s">
        <v>20832</v>
      </c>
      <c r="F178" s="767" t="s">
        <v>21062</v>
      </c>
      <c r="G178" s="1573"/>
      <c r="H178" s="1573"/>
      <c r="I178" s="1573"/>
      <c r="J178" s="767" t="s">
        <v>21850</v>
      </c>
      <c r="K178" s="1583">
        <v>3500</v>
      </c>
      <c r="L178" s="1574" t="s">
        <v>20887</v>
      </c>
      <c r="M178" s="1583">
        <v>10500</v>
      </c>
      <c r="N178" s="1586"/>
    </row>
    <row r="179" spans="1:14">
      <c r="A179" s="1571" t="s">
        <v>20830</v>
      </c>
      <c r="B179" s="1572" t="s">
        <v>18642</v>
      </c>
      <c r="C179" s="1572" t="s">
        <v>21063</v>
      </c>
      <c r="D179" s="1573">
        <v>10028049</v>
      </c>
      <c r="E179" s="767" t="s">
        <v>20832</v>
      </c>
      <c r="F179" s="767" t="s">
        <v>21064</v>
      </c>
      <c r="G179" s="1573"/>
      <c r="H179" s="1573"/>
      <c r="I179" s="1573"/>
      <c r="J179" s="767" t="s">
        <v>21850</v>
      </c>
      <c r="K179" s="1583">
        <v>6000</v>
      </c>
      <c r="L179" s="1574" t="s">
        <v>20887</v>
      </c>
      <c r="M179" s="1583">
        <v>18000</v>
      </c>
      <c r="N179" s="1586"/>
    </row>
    <row r="180" spans="1:14" ht="24">
      <c r="A180" s="1571" t="s">
        <v>20830</v>
      </c>
      <c r="B180" s="1572" t="s">
        <v>18642</v>
      </c>
      <c r="C180" s="1572" t="s">
        <v>21065</v>
      </c>
      <c r="D180" s="1573">
        <v>4412144</v>
      </c>
      <c r="E180" s="767" t="s">
        <v>20832</v>
      </c>
      <c r="F180" s="767" t="s">
        <v>21066</v>
      </c>
      <c r="G180" s="1573"/>
      <c r="H180" s="1573"/>
      <c r="I180" s="1573"/>
      <c r="J180" s="767" t="s">
        <v>21850</v>
      </c>
      <c r="K180" s="1583">
        <v>4000</v>
      </c>
      <c r="L180" s="1574" t="s">
        <v>20887</v>
      </c>
      <c r="M180" s="1583">
        <v>12000</v>
      </c>
      <c r="N180" s="1586"/>
    </row>
    <row r="181" spans="1:14">
      <c r="A181" s="1571" t="s">
        <v>20830</v>
      </c>
      <c r="B181" s="1572" t="s">
        <v>18642</v>
      </c>
      <c r="C181" s="1572" t="s">
        <v>21067</v>
      </c>
      <c r="D181" s="1573">
        <v>25126932</v>
      </c>
      <c r="E181" s="767" t="s">
        <v>20832</v>
      </c>
      <c r="F181" s="767" t="s">
        <v>21068</v>
      </c>
      <c r="G181" s="1573"/>
      <c r="H181" s="1573"/>
      <c r="I181" s="1573"/>
      <c r="J181" s="767" t="s">
        <v>21850</v>
      </c>
      <c r="K181" s="1583">
        <v>4000</v>
      </c>
      <c r="L181" s="1574" t="s">
        <v>20887</v>
      </c>
      <c r="M181" s="1583">
        <v>12000</v>
      </c>
      <c r="N181" s="1586"/>
    </row>
    <row r="182" spans="1:14">
      <c r="A182" s="1571" t="s">
        <v>20830</v>
      </c>
      <c r="B182" s="1572" t="s">
        <v>18642</v>
      </c>
      <c r="C182" s="1572" t="s">
        <v>21069</v>
      </c>
      <c r="D182" s="1573">
        <v>7960127</v>
      </c>
      <c r="E182" s="767" t="s">
        <v>20832</v>
      </c>
      <c r="F182" s="767" t="s">
        <v>21070</v>
      </c>
      <c r="G182" s="1573"/>
      <c r="H182" s="1573"/>
      <c r="I182" s="1573"/>
      <c r="J182" s="767" t="s">
        <v>21850</v>
      </c>
      <c r="K182" s="1583">
        <v>4500</v>
      </c>
      <c r="L182" s="1574" t="s">
        <v>20887</v>
      </c>
      <c r="M182" s="1583">
        <v>13500</v>
      </c>
      <c r="N182" s="1586"/>
    </row>
    <row r="183" spans="1:14" ht="24">
      <c r="A183" s="1571" t="s">
        <v>20830</v>
      </c>
      <c r="B183" s="1572" t="s">
        <v>18642</v>
      </c>
      <c r="C183" s="1572" t="s">
        <v>21071</v>
      </c>
      <c r="D183" s="1573">
        <v>43785672</v>
      </c>
      <c r="E183" s="767" t="s">
        <v>20832</v>
      </c>
      <c r="F183" s="767" t="s">
        <v>21070</v>
      </c>
      <c r="G183" s="1573"/>
      <c r="H183" s="1573"/>
      <c r="I183" s="1573"/>
      <c r="J183" s="767" t="s">
        <v>21850</v>
      </c>
      <c r="K183" s="1583">
        <v>3500</v>
      </c>
      <c r="L183" s="1574" t="s">
        <v>20887</v>
      </c>
      <c r="M183" s="1583">
        <v>10500</v>
      </c>
      <c r="N183" s="1586"/>
    </row>
    <row r="184" spans="1:14">
      <c r="A184" s="1571" t="s">
        <v>20830</v>
      </c>
      <c r="B184" s="1572" t="s">
        <v>18642</v>
      </c>
      <c r="C184" s="1572" t="s">
        <v>21072</v>
      </c>
      <c r="D184" s="1573">
        <v>7794785</v>
      </c>
      <c r="E184" s="767" t="s">
        <v>20832</v>
      </c>
      <c r="F184" s="767" t="s">
        <v>21073</v>
      </c>
      <c r="G184" s="1573"/>
      <c r="H184" s="1573"/>
      <c r="I184" s="1573"/>
      <c r="J184" s="767" t="s">
        <v>21850</v>
      </c>
      <c r="K184" s="1583">
        <v>4500</v>
      </c>
      <c r="L184" s="1574" t="s">
        <v>20887</v>
      </c>
      <c r="M184" s="1583">
        <v>13500</v>
      </c>
      <c r="N184" s="1586"/>
    </row>
    <row r="185" spans="1:14" ht="24">
      <c r="A185" s="1571" t="s">
        <v>20830</v>
      </c>
      <c r="B185" s="1572" t="s">
        <v>18642</v>
      </c>
      <c r="C185" s="1572" t="s">
        <v>21074</v>
      </c>
      <c r="D185" s="1573">
        <v>10084588364</v>
      </c>
      <c r="E185" s="767" t="s">
        <v>20832</v>
      </c>
      <c r="F185" s="767" t="s">
        <v>21075</v>
      </c>
      <c r="G185" s="1573"/>
      <c r="H185" s="1573"/>
      <c r="I185" s="1573"/>
      <c r="J185" s="767" t="s">
        <v>21850</v>
      </c>
      <c r="K185" s="1583">
        <v>3500</v>
      </c>
      <c r="L185" s="1574" t="s">
        <v>20887</v>
      </c>
      <c r="M185" s="1583">
        <v>10500</v>
      </c>
      <c r="N185" s="1586"/>
    </row>
    <row r="186" spans="1:14" ht="24">
      <c r="A186" s="1571" t="s">
        <v>20830</v>
      </c>
      <c r="B186" s="1572" t="s">
        <v>18642</v>
      </c>
      <c r="C186" s="1572" t="s">
        <v>21076</v>
      </c>
      <c r="D186" s="1573">
        <v>10076228685</v>
      </c>
      <c r="E186" s="767" t="s">
        <v>20832</v>
      </c>
      <c r="F186" s="767" t="s">
        <v>21077</v>
      </c>
      <c r="G186" s="1573"/>
      <c r="H186" s="1573"/>
      <c r="I186" s="1573"/>
      <c r="J186" s="767" t="s">
        <v>21850</v>
      </c>
      <c r="K186" s="1583">
        <v>5500</v>
      </c>
      <c r="L186" s="1574" t="s">
        <v>20887</v>
      </c>
      <c r="M186" s="1583">
        <v>16500</v>
      </c>
      <c r="N186" s="1586"/>
    </row>
    <row r="187" spans="1:14" ht="24">
      <c r="A187" s="1571" t="s">
        <v>20830</v>
      </c>
      <c r="B187" s="1572" t="s">
        <v>18642</v>
      </c>
      <c r="C187" s="1572" t="s">
        <v>21078</v>
      </c>
      <c r="D187" s="1573">
        <v>6151486</v>
      </c>
      <c r="E187" s="767" t="s">
        <v>20832</v>
      </c>
      <c r="F187" s="767" t="s">
        <v>21079</v>
      </c>
      <c r="G187" s="1573"/>
      <c r="H187" s="1573"/>
      <c r="I187" s="1573"/>
      <c r="J187" s="767" t="s">
        <v>21850</v>
      </c>
      <c r="K187" s="1583">
        <v>4600</v>
      </c>
      <c r="L187" s="1574" t="s">
        <v>20887</v>
      </c>
      <c r="M187" s="1583">
        <v>13800</v>
      </c>
      <c r="N187" s="1586"/>
    </row>
    <row r="188" spans="1:14">
      <c r="A188" s="1571" t="s">
        <v>20830</v>
      </c>
      <c r="B188" s="1572" t="s">
        <v>18642</v>
      </c>
      <c r="C188" s="1572" t="s">
        <v>21080</v>
      </c>
      <c r="D188" s="1573">
        <v>8121596</v>
      </c>
      <c r="E188" s="767" t="s">
        <v>20832</v>
      </c>
      <c r="F188" s="767" t="s">
        <v>21081</v>
      </c>
      <c r="G188" s="1573"/>
      <c r="H188" s="1573"/>
      <c r="I188" s="1573"/>
      <c r="J188" s="767" t="s">
        <v>21850</v>
      </c>
      <c r="K188" s="1583">
        <v>6500</v>
      </c>
      <c r="L188" s="1574" t="s">
        <v>20887</v>
      </c>
      <c r="M188" s="1583">
        <v>19500</v>
      </c>
      <c r="N188" s="1586"/>
    </row>
    <row r="189" spans="1:14" ht="24">
      <c r="A189" s="1571" t="s">
        <v>20830</v>
      </c>
      <c r="B189" s="1572" t="s">
        <v>18642</v>
      </c>
      <c r="C189" s="1572" t="s">
        <v>21082</v>
      </c>
      <c r="D189" s="1573">
        <v>25647833</v>
      </c>
      <c r="E189" s="767" t="s">
        <v>20832</v>
      </c>
      <c r="F189" s="767" t="s">
        <v>21005</v>
      </c>
      <c r="G189" s="1573"/>
      <c r="H189" s="1573"/>
      <c r="I189" s="1573"/>
      <c r="J189" s="767" t="s">
        <v>21850</v>
      </c>
      <c r="K189" s="1583">
        <v>4500</v>
      </c>
      <c r="L189" s="1574" t="s">
        <v>20887</v>
      </c>
      <c r="M189" s="1583">
        <v>13500</v>
      </c>
      <c r="N189" s="1586"/>
    </row>
    <row r="190" spans="1:14" ht="24">
      <c r="A190" s="1571" t="s">
        <v>20830</v>
      </c>
      <c r="B190" s="1572" t="s">
        <v>18642</v>
      </c>
      <c r="C190" s="1572" t="s">
        <v>21083</v>
      </c>
      <c r="D190" s="1573">
        <v>9162198</v>
      </c>
      <c r="E190" s="767" t="s">
        <v>20832</v>
      </c>
      <c r="F190" s="767" t="s">
        <v>21084</v>
      </c>
      <c r="G190" s="1573"/>
      <c r="H190" s="1573"/>
      <c r="I190" s="1573"/>
      <c r="J190" s="767" t="s">
        <v>21850</v>
      </c>
      <c r="K190" s="1583">
        <v>4000</v>
      </c>
      <c r="L190" s="1574" t="s">
        <v>20887</v>
      </c>
      <c r="M190" s="1583">
        <v>12000</v>
      </c>
      <c r="N190" s="1586"/>
    </row>
    <row r="191" spans="1:14">
      <c r="A191" s="1571" t="s">
        <v>20830</v>
      </c>
      <c r="B191" s="1572" t="s">
        <v>18642</v>
      </c>
      <c r="C191" s="1572" t="s">
        <v>21085</v>
      </c>
      <c r="D191" s="1573">
        <v>10086547681</v>
      </c>
      <c r="E191" s="767" t="s">
        <v>20832</v>
      </c>
      <c r="F191" s="767" t="s">
        <v>21086</v>
      </c>
      <c r="G191" s="1573"/>
      <c r="H191" s="1573"/>
      <c r="I191" s="1573"/>
      <c r="J191" s="767" t="s">
        <v>21850</v>
      </c>
      <c r="K191" s="1583">
        <v>4300</v>
      </c>
      <c r="L191" s="1574" t="s">
        <v>20887</v>
      </c>
      <c r="M191" s="1583">
        <v>12900</v>
      </c>
      <c r="N191" s="1586"/>
    </row>
    <row r="192" spans="1:14">
      <c r="A192" s="1571" t="s">
        <v>20830</v>
      </c>
      <c r="B192" s="1572" t="s">
        <v>18642</v>
      </c>
      <c r="C192" s="1572" t="s">
        <v>21087</v>
      </c>
      <c r="D192" s="1573">
        <v>7212751</v>
      </c>
      <c r="E192" s="767" t="s">
        <v>20832</v>
      </c>
      <c r="F192" s="767" t="s">
        <v>21088</v>
      </c>
      <c r="G192" s="1573"/>
      <c r="H192" s="1573"/>
      <c r="I192" s="1573"/>
      <c r="J192" s="767" t="s">
        <v>21850</v>
      </c>
      <c r="K192" s="1583">
        <v>9500</v>
      </c>
      <c r="L192" s="1574" t="s">
        <v>20887</v>
      </c>
      <c r="M192" s="1583">
        <v>28500</v>
      </c>
      <c r="N192" s="1586"/>
    </row>
    <row r="193" spans="1:14" ht="24">
      <c r="A193" s="1571" t="s">
        <v>20830</v>
      </c>
      <c r="B193" s="1572" t="s">
        <v>18642</v>
      </c>
      <c r="C193" s="1572" t="s">
        <v>21089</v>
      </c>
      <c r="D193" s="1573">
        <v>7482978</v>
      </c>
      <c r="E193" s="767" t="s">
        <v>20832</v>
      </c>
      <c r="F193" s="767">
        <v>40964150</v>
      </c>
      <c r="G193" s="1573"/>
      <c r="H193" s="1573"/>
      <c r="I193" s="1573"/>
      <c r="J193" s="767" t="s">
        <v>21850</v>
      </c>
      <c r="K193" s="1583">
        <v>9700</v>
      </c>
      <c r="L193" s="1574" t="s">
        <v>20887</v>
      </c>
      <c r="M193" s="1583">
        <v>29100</v>
      </c>
      <c r="N193" s="1586"/>
    </row>
    <row r="194" spans="1:14">
      <c r="A194" s="1571" t="s">
        <v>20830</v>
      </c>
      <c r="B194" s="1572" t="s">
        <v>18642</v>
      </c>
      <c r="C194" s="1572" t="s">
        <v>21090</v>
      </c>
      <c r="D194" s="1573">
        <v>7403300</v>
      </c>
      <c r="E194" s="767" t="s">
        <v>20832</v>
      </c>
      <c r="F194" s="767">
        <v>47017734</v>
      </c>
      <c r="G194" s="1573"/>
      <c r="H194" s="1573"/>
      <c r="I194" s="1573"/>
      <c r="J194" s="767" t="s">
        <v>21850</v>
      </c>
      <c r="K194" s="1583">
        <v>11000</v>
      </c>
      <c r="L194" s="1574" t="s">
        <v>20887</v>
      </c>
      <c r="M194" s="1583">
        <v>33000</v>
      </c>
      <c r="N194" s="1586"/>
    </row>
    <row r="195" spans="1:14" ht="24">
      <c r="A195" s="1571" t="s">
        <v>20830</v>
      </c>
      <c r="B195" s="1572" t="s">
        <v>18642</v>
      </c>
      <c r="C195" s="1572" t="s">
        <v>21091</v>
      </c>
      <c r="D195" s="1573">
        <v>42562233</v>
      </c>
      <c r="E195" s="767" t="s">
        <v>20832</v>
      </c>
      <c r="F195" s="767"/>
      <c r="G195" s="1573"/>
      <c r="H195" s="1573"/>
      <c r="I195" s="1573"/>
      <c r="J195" s="767" t="s">
        <v>21850</v>
      </c>
      <c r="K195" s="1583">
        <v>10300</v>
      </c>
      <c r="L195" s="1574" t="s">
        <v>20887</v>
      </c>
      <c r="M195" s="1583">
        <v>30900</v>
      </c>
      <c r="N195" s="1586"/>
    </row>
    <row r="196" spans="1:14" ht="36">
      <c r="A196" s="1571" t="s">
        <v>20830</v>
      </c>
      <c r="B196" s="1572" t="s">
        <v>18642</v>
      </c>
      <c r="C196" s="1572" t="s">
        <v>21092</v>
      </c>
      <c r="D196" s="1573">
        <v>20510753403</v>
      </c>
      <c r="E196" s="767" t="s">
        <v>20832</v>
      </c>
      <c r="F196" s="767">
        <v>11643145</v>
      </c>
      <c r="G196" s="1573"/>
      <c r="H196" s="1573"/>
      <c r="I196" s="1573"/>
      <c r="J196" s="767" t="s">
        <v>21850</v>
      </c>
      <c r="K196" s="1583">
        <v>5500</v>
      </c>
      <c r="L196" s="1574" t="s">
        <v>20887</v>
      </c>
      <c r="M196" s="1583">
        <v>16500</v>
      </c>
      <c r="N196" s="1586"/>
    </row>
    <row r="197" spans="1:14" ht="24">
      <c r="A197" s="1571" t="s">
        <v>20830</v>
      </c>
      <c r="B197" s="1572" t="s">
        <v>18642</v>
      </c>
      <c r="C197" s="1572" t="s">
        <v>21093</v>
      </c>
      <c r="D197" s="1573">
        <v>9862942</v>
      </c>
      <c r="E197" s="767" t="s">
        <v>20832</v>
      </c>
      <c r="F197" s="767">
        <v>41062487</v>
      </c>
      <c r="G197" s="1573"/>
      <c r="H197" s="1573"/>
      <c r="I197" s="1573"/>
      <c r="J197" s="767" t="s">
        <v>21850</v>
      </c>
      <c r="K197" s="1583">
        <v>6000</v>
      </c>
      <c r="L197" s="1574" t="s">
        <v>20887</v>
      </c>
      <c r="M197" s="1583">
        <v>18000</v>
      </c>
      <c r="N197" s="1586"/>
    </row>
    <row r="198" spans="1:14" ht="24">
      <c r="A198" s="1571" t="s">
        <v>20830</v>
      </c>
      <c r="B198" s="1572" t="s">
        <v>18642</v>
      </c>
      <c r="C198" s="1572" t="s">
        <v>21094</v>
      </c>
      <c r="D198" s="1573">
        <v>10458630009</v>
      </c>
      <c r="E198" s="767" t="s">
        <v>20832</v>
      </c>
      <c r="F198" s="767">
        <v>43693042</v>
      </c>
      <c r="G198" s="1573"/>
      <c r="H198" s="1573"/>
      <c r="I198" s="1573"/>
      <c r="J198" s="767" t="s">
        <v>21850</v>
      </c>
      <c r="K198" s="1583">
        <v>4000</v>
      </c>
      <c r="L198" s="1574" t="s">
        <v>20887</v>
      </c>
      <c r="M198" s="1583">
        <v>12000</v>
      </c>
      <c r="N198" s="1586"/>
    </row>
    <row r="199" spans="1:14">
      <c r="A199" s="1571" t="s">
        <v>20830</v>
      </c>
      <c r="B199" s="1572" t="s">
        <v>18642</v>
      </c>
      <c r="C199" s="1572" t="s">
        <v>21095</v>
      </c>
      <c r="D199" s="1573">
        <v>9748131</v>
      </c>
      <c r="E199" s="767" t="s">
        <v>20832</v>
      </c>
      <c r="F199" s="767">
        <v>12841919</v>
      </c>
      <c r="G199" s="1573"/>
      <c r="H199" s="1573"/>
      <c r="I199" s="1573"/>
      <c r="J199" s="767" t="s">
        <v>21850</v>
      </c>
      <c r="K199" s="1583">
        <v>3700</v>
      </c>
      <c r="L199" s="1574" t="s">
        <v>20887</v>
      </c>
      <c r="M199" s="1583">
        <v>11100</v>
      </c>
      <c r="N199" s="1586"/>
    </row>
    <row r="200" spans="1:14">
      <c r="A200" s="1571" t="s">
        <v>20830</v>
      </c>
      <c r="B200" s="1572" t="s">
        <v>18642</v>
      </c>
      <c r="C200" s="1572" t="s">
        <v>21096</v>
      </c>
      <c r="D200" s="1573">
        <v>8542196</v>
      </c>
      <c r="E200" s="767" t="s">
        <v>20832</v>
      </c>
      <c r="F200" s="767">
        <v>49041002</v>
      </c>
      <c r="G200" s="1573"/>
      <c r="H200" s="1573"/>
      <c r="I200" s="1573"/>
      <c r="J200" s="767" t="s">
        <v>21850</v>
      </c>
      <c r="K200" s="1583">
        <v>5500</v>
      </c>
      <c r="L200" s="1574" t="s">
        <v>20887</v>
      </c>
      <c r="M200" s="1583">
        <v>16500</v>
      </c>
      <c r="N200" s="1586"/>
    </row>
    <row r="201" spans="1:14">
      <c r="A201" s="1571" t="s">
        <v>20830</v>
      </c>
      <c r="B201" s="1572" t="s">
        <v>18642</v>
      </c>
      <c r="C201" s="1572" t="s">
        <v>21097</v>
      </c>
      <c r="D201" s="1573">
        <v>9741626</v>
      </c>
      <c r="E201" s="767" t="s">
        <v>20832</v>
      </c>
      <c r="F201" s="767" t="s">
        <v>21098</v>
      </c>
      <c r="G201" s="1573"/>
      <c r="H201" s="1573"/>
      <c r="I201" s="1573"/>
      <c r="J201" s="767" t="s">
        <v>21850</v>
      </c>
      <c r="K201" s="1583">
        <v>5000</v>
      </c>
      <c r="L201" s="1574" t="s">
        <v>20887</v>
      </c>
      <c r="M201" s="1583">
        <v>15000</v>
      </c>
      <c r="N201" s="1586"/>
    </row>
    <row r="202" spans="1:14">
      <c r="A202" s="1571" t="s">
        <v>20830</v>
      </c>
      <c r="B202" s="1572" t="s">
        <v>18642</v>
      </c>
      <c r="C202" s="1572" t="s">
        <v>21099</v>
      </c>
      <c r="D202" s="1573">
        <v>20509528609</v>
      </c>
      <c r="E202" s="767" t="s">
        <v>20832</v>
      </c>
      <c r="F202" s="767">
        <v>11683360</v>
      </c>
      <c r="G202" s="1573"/>
      <c r="H202" s="1573"/>
      <c r="I202" s="1573"/>
      <c r="J202" s="767" t="s">
        <v>21850</v>
      </c>
      <c r="K202" s="1583">
        <v>4500</v>
      </c>
      <c r="L202" s="1574" t="s">
        <v>20887</v>
      </c>
      <c r="M202" s="1583">
        <v>13500</v>
      </c>
      <c r="N202" s="1586"/>
    </row>
    <row r="203" spans="1:14" ht="24">
      <c r="A203" s="1571" t="s">
        <v>20830</v>
      </c>
      <c r="B203" s="1572" t="s">
        <v>18642</v>
      </c>
      <c r="C203" s="1572" t="s">
        <v>21100</v>
      </c>
      <c r="D203" s="1573">
        <v>6546688</v>
      </c>
      <c r="E203" s="767" t="s">
        <v>20832</v>
      </c>
      <c r="F203" s="767" t="s">
        <v>21101</v>
      </c>
      <c r="G203" s="1573"/>
      <c r="H203" s="1573"/>
      <c r="I203" s="1573"/>
      <c r="J203" s="767" t="s">
        <v>21850</v>
      </c>
      <c r="K203" s="1583">
        <v>3200</v>
      </c>
      <c r="L203" s="1574" t="s">
        <v>20887</v>
      </c>
      <c r="M203" s="1583">
        <v>9600</v>
      </c>
      <c r="N203" s="1586"/>
    </row>
    <row r="204" spans="1:14" ht="24">
      <c r="A204" s="1571" t="s">
        <v>20830</v>
      </c>
      <c r="B204" s="1572" t="s">
        <v>18642</v>
      </c>
      <c r="C204" s="1572" t="s">
        <v>21102</v>
      </c>
      <c r="D204" s="1573">
        <v>10070649425</v>
      </c>
      <c r="E204" s="767" t="s">
        <v>20832</v>
      </c>
      <c r="F204" s="767">
        <v>12013880</v>
      </c>
      <c r="G204" s="1573"/>
      <c r="H204" s="1573"/>
      <c r="I204" s="1573"/>
      <c r="J204" s="767" t="s">
        <v>21850</v>
      </c>
      <c r="K204" s="1583">
        <v>4000</v>
      </c>
      <c r="L204" s="1574" t="s">
        <v>20887</v>
      </c>
      <c r="M204" s="1583">
        <v>12000</v>
      </c>
      <c r="N204" s="1586"/>
    </row>
    <row r="205" spans="1:14" ht="24">
      <c r="A205" s="1571" t="s">
        <v>20830</v>
      </c>
      <c r="B205" s="1572" t="s">
        <v>18642</v>
      </c>
      <c r="C205" s="1572" t="s">
        <v>21103</v>
      </c>
      <c r="D205" s="1573">
        <v>9245276</v>
      </c>
      <c r="E205" s="767" t="s">
        <v>20832</v>
      </c>
      <c r="F205" s="767" t="s">
        <v>21005</v>
      </c>
      <c r="G205" s="1573"/>
      <c r="H205" s="1573"/>
      <c r="I205" s="1573"/>
      <c r="J205" s="767" t="s">
        <v>21850</v>
      </c>
      <c r="K205" s="1583">
        <v>4000</v>
      </c>
      <c r="L205" s="1574" t="s">
        <v>20887</v>
      </c>
      <c r="M205" s="1583">
        <v>12000</v>
      </c>
      <c r="N205" s="1586"/>
    </row>
    <row r="206" spans="1:14" ht="24">
      <c r="A206" s="1571" t="s">
        <v>20830</v>
      </c>
      <c r="B206" s="1572" t="s">
        <v>18642</v>
      </c>
      <c r="C206" s="1572" t="s">
        <v>21104</v>
      </c>
      <c r="D206" s="1573">
        <v>10447516221</v>
      </c>
      <c r="E206" s="767" t="s">
        <v>20832</v>
      </c>
      <c r="F206" s="767">
        <v>11607783</v>
      </c>
      <c r="G206" s="1573"/>
      <c r="H206" s="1573"/>
      <c r="I206" s="1573"/>
      <c r="J206" s="767" t="s">
        <v>21850</v>
      </c>
      <c r="K206" s="1583">
        <v>4000</v>
      </c>
      <c r="L206" s="1574" t="s">
        <v>20887</v>
      </c>
      <c r="M206" s="1583">
        <v>12000</v>
      </c>
      <c r="N206" s="1586"/>
    </row>
    <row r="207" spans="1:14" ht="24">
      <c r="A207" s="1571" t="s">
        <v>20830</v>
      </c>
      <c r="B207" s="1572" t="s">
        <v>18642</v>
      </c>
      <c r="C207" s="1572" t="s">
        <v>21105</v>
      </c>
      <c r="D207" s="1573">
        <v>10239633795</v>
      </c>
      <c r="E207" s="767" t="s">
        <v>20832</v>
      </c>
      <c r="F207" s="767">
        <v>11219629</v>
      </c>
      <c r="G207" s="1573"/>
      <c r="H207" s="1573"/>
      <c r="I207" s="1573"/>
      <c r="J207" s="767" t="s">
        <v>21850</v>
      </c>
      <c r="K207" s="1583">
        <v>2700</v>
      </c>
      <c r="L207" s="1574" t="s">
        <v>20887</v>
      </c>
      <c r="M207" s="1583">
        <v>8100</v>
      </c>
      <c r="N207" s="1586"/>
    </row>
    <row r="208" spans="1:14">
      <c r="A208" s="1571" t="s">
        <v>20830</v>
      </c>
      <c r="B208" s="1572" t="s">
        <v>18642</v>
      </c>
      <c r="C208" s="1572" t="s">
        <v>21106</v>
      </c>
      <c r="D208" s="1573">
        <v>42941868</v>
      </c>
      <c r="E208" s="767" t="s">
        <v>20832</v>
      </c>
      <c r="F208" s="767">
        <v>42788503</v>
      </c>
      <c r="G208" s="1573"/>
      <c r="H208" s="1573"/>
      <c r="I208" s="1573"/>
      <c r="J208" s="767" t="s">
        <v>21850</v>
      </c>
      <c r="K208" s="1583">
        <v>3300</v>
      </c>
      <c r="L208" s="1574" t="s">
        <v>20887</v>
      </c>
      <c r="M208" s="1583">
        <v>9900</v>
      </c>
      <c r="N208" s="1586"/>
    </row>
    <row r="209" spans="1:14" ht="24">
      <c r="A209" s="1571" t="s">
        <v>20830</v>
      </c>
      <c r="B209" s="1572" t="s">
        <v>18642</v>
      </c>
      <c r="C209" s="1572" t="s">
        <v>21107</v>
      </c>
      <c r="D209" s="1573">
        <v>47682068</v>
      </c>
      <c r="E209" s="767" t="s">
        <v>20832</v>
      </c>
      <c r="F209" s="767">
        <v>2048743</v>
      </c>
      <c r="G209" s="1573"/>
      <c r="H209" s="1573"/>
      <c r="I209" s="1573"/>
      <c r="J209" s="767" t="s">
        <v>21850</v>
      </c>
      <c r="K209" s="1583">
        <v>3400</v>
      </c>
      <c r="L209" s="1574" t="s">
        <v>20887</v>
      </c>
      <c r="M209" s="1583">
        <v>10200</v>
      </c>
      <c r="N209" s="1586"/>
    </row>
    <row r="210" spans="1:14" ht="24">
      <c r="A210" s="1571" t="s">
        <v>20830</v>
      </c>
      <c r="B210" s="1572" t="s">
        <v>18642</v>
      </c>
      <c r="C210" s="1572" t="s">
        <v>21108</v>
      </c>
      <c r="D210" s="1573">
        <v>40646798</v>
      </c>
      <c r="E210" s="767" t="s">
        <v>20832</v>
      </c>
      <c r="F210" s="767" t="s">
        <v>21005</v>
      </c>
      <c r="G210" s="1573"/>
      <c r="H210" s="1573"/>
      <c r="I210" s="1573"/>
      <c r="J210" s="767" t="s">
        <v>21850</v>
      </c>
      <c r="K210" s="1583">
        <v>4000</v>
      </c>
      <c r="L210" s="1574" t="s">
        <v>20887</v>
      </c>
      <c r="M210" s="1583">
        <v>12000</v>
      </c>
      <c r="N210" s="1586"/>
    </row>
    <row r="211" spans="1:14">
      <c r="A211" s="1571" t="s">
        <v>20830</v>
      </c>
      <c r="B211" s="1572" t="s">
        <v>18642</v>
      </c>
      <c r="C211" s="1572" t="s">
        <v>21109</v>
      </c>
      <c r="D211" s="1573">
        <v>41468090</v>
      </c>
      <c r="E211" s="767" t="s">
        <v>20832</v>
      </c>
      <c r="F211" s="767">
        <v>49048423</v>
      </c>
      <c r="G211" s="1573"/>
      <c r="H211" s="1573"/>
      <c r="I211" s="1573"/>
      <c r="J211" s="767" t="s">
        <v>21850</v>
      </c>
      <c r="K211" s="1583">
        <v>6200</v>
      </c>
      <c r="L211" s="1574" t="s">
        <v>20887</v>
      </c>
      <c r="M211" s="1583">
        <v>18600</v>
      </c>
      <c r="N211" s="1586"/>
    </row>
    <row r="212" spans="1:14" ht="24">
      <c r="A212" s="1571" t="s">
        <v>20830</v>
      </c>
      <c r="B212" s="1572" t="s">
        <v>18642</v>
      </c>
      <c r="C212" s="1572" t="s">
        <v>21110</v>
      </c>
      <c r="D212" s="1573">
        <v>10073321005</v>
      </c>
      <c r="E212" s="767" t="s">
        <v>20832</v>
      </c>
      <c r="F212" s="767" t="s">
        <v>21111</v>
      </c>
      <c r="G212" s="1573"/>
      <c r="H212" s="1573"/>
      <c r="I212" s="1573"/>
      <c r="J212" s="767" t="s">
        <v>21850</v>
      </c>
      <c r="K212" s="1583">
        <v>3400</v>
      </c>
      <c r="L212" s="1574" t="s">
        <v>20887</v>
      </c>
      <c r="M212" s="1583">
        <v>10200</v>
      </c>
      <c r="N212" s="1586"/>
    </row>
    <row r="213" spans="1:14">
      <c r="A213" s="1571" t="s">
        <v>20830</v>
      </c>
      <c r="B213" s="1572" t="s">
        <v>18642</v>
      </c>
      <c r="C213" s="1572" t="s">
        <v>21112</v>
      </c>
      <c r="D213" s="1573">
        <v>10067158224</v>
      </c>
      <c r="E213" s="767" t="s">
        <v>20832</v>
      </c>
      <c r="F213" s="767">
        <v>13664745</v>
      </c>
      <c r="G213" s="1573"/>
      <c r="H213" s="1573"/>
      <c r="I213" s="1573"/>
      <c r="J213" s="767" t="s">
        <v>21850</v>
      </c>
      <c r="K213" s="1583">
        <v>4500</v>
      </c>
      <c r="L213" s="1574" t="s">
        <v>20887</v>
      </c>
      <c r="M213" s="1583">
        <v>13500</v>
      </c>
      <c r="N213" s="1586"/>
    </row>
    <row r="214" spans="1:14">
      <c r="A214" s="1571" t="s">
        <v>20830</v>
      </c>
      <c r="B214" s="1572" t="s">
        <v>18642</v>
      </c>
      <c r="C214" s="1572" t="s">
        <v>21113</v>
      </c>
      <c r="D214" s="1573">
        <v>9221711</v>
      </c>
      <c r="E214" s="767" t="s">
        <v>20832</v>
      </c>
      <c r="F214" s="767" t="s">
        <v>21114</v>
      </c>
      <c r="G214" s="1573"/>
      <c r="H214" s="1573"/>
      <c r="I214" s="1573"/>
      <c r="J214" s="767" t="s">
        <v>21850</v>
      </c>
      <c r="K214" s="1583">
        <v>2500</v>
      </c>
      <c r="L214" s="1574" t="s">
        <v>20887</v>
      </c>
      <c r="M214" s="1583">
        <v>7500</v>
      </c>
      <c r="N214" s="1586"/>
    </row>
    <row r="215" spans="1:14" ht="24">
      <c r="A215" s="1571" t="s">
        <v>20830</v>
      </c>
      <c r="B215" s="1572" t="s">
        <v>18642</v>
      </c>
      <c r="C215" s="1572" t="s">
        <v>21115</v>
      </c>
      <c r="D215" s="1573">
        <v>7240333</v>
      </c>
      <c r="E215" s="767" t="s">
        <v>20832</v>
      </c>
      <c r="F215" s="767">
        <v>14214195</v>
      </c>
      <c r="G215" s="1573"/>
      <c r="H215" s="1573"/>
      <c r="I215" s="1573"/>
      <c r="J215" s="767" t="s">
        <v>21850</v>
      </c>
      <c r="K215" s="1583">
        <v>7000</v>
      </c>
      <c r="L215" s="1574" t="s">
        <v>20887</v>
      </c>
      <c r="M215" s="1583">
        <v>21000</v>
      </c>
      <c r="N215" s="1586"/>
    </row>
    <row r="216" spans="1:14" ht="24">
      <c r="A216" s="1571" t="s">
        <v>20830</v>
      </c>
      <c r="B216" s="1572" t="s">
        <v>18642</v>
      </c>
      <c r="C216" s="1572" t="s">
        <v>21116</v>
      </c>
      <c r="D216" s="1573">
        <v>9368322</v>
      </c>
      <c r="E216" s="767" t="s">
        <v>20832</v>
      </c>
      <c r="F216" s="767" t="s">
        <v>21117</v>
      </c>
      <c r="G216" s="1573"/>
      <c r="H216" s="1573"/>
      <c r="I216" s="1573"/>
      <c r="J216" s="767" t="s">
        <v>21850</v>
      </c>
      <c r="K216" s="1583">
        <v>7350</v>
      </c>
      <c r="L216" s="1574" t="s">
        <v>20887</v>
      </c>
      <c r="M216" s="1583">
        <v>22050</v>
      </c>
      <c r="N216" s="1586"/>
    </row>
    <row r="217" spans="1:14">
      <c r="A217" s="1571" t="s">
        <v>20830</v>
      </c>
      <c r="B217" s="1572" t="s">
        <v>18642</v>
      </c>
      <c r="C217" s="1572" t="s">
        <v>21118</v>
      </c>
      <c r="D217" s="1573">
        <v>10106077202</v>
      </c>
      <c r="E217" s="767" t="s">
        <v>20832</v>
      </c>
      <c r="F217" s="767">
        <v>11136149</v>
      </c>
      <c r="G217" s="1573"/>
      <c r="H217" s="1573"/>
      <c r="I217" s="1573"/>
      <c r="J217" s="767" t="s">
        <v>21850</v>
      </c>
      <c r="K217" s="1583">
        <v>3000</v>
      </c>
      <c r="L217" s="1574" t="s">
        <v>20887</v>
      </c>
      <c r="M217" s="1583">
        <v>9000</v>
      </c>
      <c r="N217" s="1586"/>
    </row>
    <row r="218" spans="1:14">
      <c r="A218" s="1571" t="s">
        <v>20830</v>
      </c>
      <c r="B218" s="1572" t="s">
        <v>18642</v>
      </c>
      <c r="C218" s="1572" t="s">
        <v>21119</v>
      </c>
      <c r="D218" s="1573">
        <v>6657407</v>
      </c>
      <c r="E218" s="767" t="s">
        <v>20832</v>
      </c>
      <c r="F218" s="767">
        <v>13673347</v>
      </c>
      <c r="G218" s="1573"/>
      <c r="H218" s="1573"/>
      <c r="I218" s="1573"/>
      <c r="J218" s="767" t="s">
        <v>21850</v>
      </c>
      <c r="K218" s="1583">
        <v>5500</v>
      </c>
      <c r="L218" s="1574" t="s">
        <v>20887</v>
      </c>
      <c r="M218" s="1583">
        <v>16500</v>
      </c>
      <c r="N218" s="1586"/>
    </row>
    <row r="219" spans="1:14">
      <c r="A219" s="1571" t="s">
        <v>20830</v>
      </c>
      <c r="B219" s="1572" t="s">
        <v>18642</v>
      </c>
      <c r="C219" s="1572" t="s">
        <v>21120</v>
      </c>
      <c r="D219" s="1573">
        <v>10066336684</v>
      </c>
      <c r="E219" s="767" t="s">
        <v>20832</v>
      </c>
      <c r="F219" s="767">
        <v>42031941</v>
      </c>
      <c r="G219" s="1573"/>
      <c r="H219" s="1573"/>
      <c r="I219" s="1573"/>
      <c r="J219" s="767" t="s">
        <v>21850</v>
      </c>
      <c r="K219" s="1583">
        <v>5500</v>
      </c>
      <c r="L219" s="1574" t="s">
        <v>20887</v>
      </c>
      <c r="M219" s="1583">
        <v>16500</v>
      </c>
      <c r="N219" s="1586"/>
    </row>
    <row r="220" spans="1:14">
      <c r="A220" s="1571" t="s">
        <v>20830</v>
      </c>
      <c r="B220" s="1572" t="s">
        <v>18642</v>
      </c>
      <c r="C220" s="1572" t="s">
        <v>20918</v>
      </c>
      <c r="D220" s="1573">
        <v>10106784464</v>
      </c>
      <c r="E220" s="767" t="s">
        <v>20832</v>
      </c>
      <c r="F220" s="767">
        <v>49020862</v>
      </c>
      <c r="G220" s="1573"/>
      <c r="H220" s="1573"/>
      <c r="I220" s="1573"/>
      <c r="J220" s="767" t="s">
        <v>21850</v>
      </c>
      <c r="K220" s="1583">
        <v>6700</v>
      </c>
      <c r="L220" s="1574" t="s">
        <v>20887</v>
      </c>
      <c r="M220" s="1583">
        <v>20100</v>
      </c>
      <c r="N220" s="1586"/>
    </row>
    <row r="221" spans="1:14" ht="24">
      <c r="A221" s="1571" t="s">
        <v>20830</v>
      </c>
      <c r="B221" s="1572" t="s">
        <v>18642</v>
      </c>
      <c r="C221" s="1572" t="s">
        <v>21121</v>
      </c>
      <c r="D221" s="1573">
        <v>21579002</v>
      </c>
      <c r="E221" s="767" t="s">
        <v>20832</v>
      </c>
      <c r="F221" s="767">
        <v>41877839</v>
      </c>
      <c r="G221" s="1573"/>
      <c r="H221" s="1573"/>
      <c r="I221" s="1573"/>
      <c r="J221" s="767" t="s">
        <v>21850</v>
      </c>
      <c r="K221" s="1583">
        <v>8000</v>
      </c>
      <c r="L221" s="1574" t="s">
        <v>20887</v>
      </c>
      <c r="M221" s="1583">
        <v>24000</v>
      </c>
      <c r="N221" s="1586"/>
    </row>
    <row r="222" spans="1:14" ht="24">
      <c r="A222" s="1571" t="s">
        <v>20830</v>
      </c>
      <c r="B222" s="1572" t="s">
        <v>18642</v>
      </c>
      <c r="C222" s="1572" t="s">
        <v>21122</v>
      </c>
      <c r="D222" s="1573">
        <v>10092974257</v>
      </c>
      <c r="E222" s="767" t="s">
        <v>20832</v>
      </c>
      <c r="F222" s="767">
        <v>45350118</v>
      </c>
      <c r="G222" s="1573"/>
      <c r="H222" s="1573"/>
      <c r="I222" s="1573"/>
      <c r="J222" s="767" t="s">
        <v>21850</v>
      </c>
      <c r="K222" s="1583">
        <v>4500</v>
      </c>
      <c r="L222" s="1574" t="s">
        <v>20887</v>
      </c>
      <c r="M222" s="1583">
        <v>13500</v>
      </c>
      <c r="N222" s="1586"/>
    </row>
    <row r="223" spans="1:14">
      <c r="A223" s="1571" t="s">
        <v>20830</v>
      </c>
      <c r="B223" s="1572" t="s">
        <v>18642</v>
      </c>
      <c r="C223" s="1572" t="s">
        <v>21123</v>
      </c>
      <c r="D223" s="1573">
        <v>42012089</v>
      </c>
      <c r="E223" s="767" t="s">
        <v>20832</v>
      </c>
      <c r="F223" s="767">
        <v>13383770</v>
      </c>
      <c r="G223" s="1573"/>
      <c r="H223" s="1573"/>
      <c r="I223" s="1573"/>
      <c r="J223" s="767" t="s">
        <v>21850</v>
      </c>
      <c r="K223" s="1583">
        <v>6980</v>
      </c>
      <c r="L223" s="1574" t="s">
        <v>20887</v>
      </c>
      <c r="M223" s="1583">
        <v>20940</v>
      </c>
      <c r="N223" s="1586"/>
    </row>
    <row r="224" spans="1:14">
      <c r="A224" s="1571" t="s">
        <v>20830</v>
      </c>
      <c r="B224" s="1572" t="s">
        <v>18642</v>
      </c>
      <c r="C224" s="1572" t="s">
        <v>21124</v>
      </c>
      <c r="D224" s="1573">
        <v>15353485</v>
      </c>
      <c r="E224" s="767" t="s">
        <v>20832</v>
      </c>
      <c r="F224" s="767">
        <v>9000283</v>
      </c>
      <c r="G224" s="1573"/>
      <c r="H224" s="1573"/>
      <c r="I224" s="1573"/>
      <c r="J224" s="767" t="s">
        <v>21850</v>
      </c>
      <c r="K224" s="1583">
        <v>4500</v>
      </c>
      <c r="L224" s="1574" t="s">
        <v>20887</v>
      </c>
      <c r="M224" s="1583">
        <v>13500</v>
      </c>
      <c r="N224" s="1586"/>
    </row>
    <row r="225" spans="1:14">
      <c r="A225" s="1571" t="s">
        <v>20830</v>
      </c>
      <c r="B225" s="1572" t="s">
        <v>18642</v>
      </c>
      <c r="C225" s="1572" t="s">
        <v>21125</v>
      </c>
      <c r="D225" s="1573">
        <v>15621086</v>
      </c>
      <c r="E225" s="767" t="s">
        <v>20832</v>
      </c>
      <c r="F225" s="767">
        <v>80102508</v>
      </c>
      <c r="G225" s="1573"/>
      <c r="H225" s="1573"/>
      <c r="I225" s="1573"/>
      <c r="J225" s="767" t="s">
        <v>21850</v>
      </c>
      <c r="K225" s="1583">
        <v>1700</v>
      </c>
      <c r="L225" s="1574" t="s">
        <v>20887</v>
      </c>
      <c r="M225" s="1583">
        <v>5100</v>
      </c>
      <c r="N225" s="1586"/>
    </row>
    <row r="226" spans="1:14" ht="24">
      <c r="A226" s="1571" t="s">
        <v>20830</v>
      </c>
      <c r="B226" s="1572" t="s">
        <v>18642</v>
      </c>
      <c r="C226" s="1572" t="s">
        <v>21126</v>
      </c>
      <c r="D226" s="1573">
        <v>10160123309</v>
      </c>
      <c r="E226" s="767" t="s">
        <v>20832</v>
      </c>
      <c r="F226" s="767" t="s">
        <v>21127</v>
      </c>
      <c r="G226" s="1573"/>
      <c r="H226" s="1573"/>
      <c r="I226" s="1573"/>
      <c r="J226" s="767" t="s">
        <v>21850</v>
      </c>
      <c r="K226" s="1583">
        <v>2800</v>
      </c>
      <c r="L226" s="1574" t="s">
        <v>20887</v>
      </c>
      <c r="M226" s="1583">
        <v>8400</v>
      </c>
      <c r="N226" s="1586"/>
    </row>
    <row r="227" spans="1:14" ht="24">
      <c r="A227" s="1571" t="s">
        <v>20830</v>
      </c>
      <c r="B227" s="1572" t="s">
        <v>18642</v>
      </c>
      <c r="C227" s="1572" t="s">
        <v>20947</v>
      </c>
      <c r="D227" s="1573">
        <v>70748041</v>
      </c>
      <c r="E227" s="767" t="s">
        <v>20832</v>
      </c>
      <c r="F227" s="767" t="s">
        <v>20948</v>
      </c>
      <c r="G227" s="1573"/>
      <c r="H227" s="1573"/>
      <c r="I227" s="1573"/>
      <c r="J227" s="767" t="s">
        <v>21850</v>
      </c>
      <c r="K227" s="1583">
        <v>4800</v>
      </c>
      <c r="L227" s="1574" t="s">
        <v>20887</v>
      </c>
      <c r="M227" s="1583">
        <v>14400</v>
      </c>
      <c r="N227" s="1586"/>
    </row>
    <row r="228" spans="1:14">
      <c r="A228" s="1571" t="s">
        <v>20830</v>
      </c>
      <c r="B228" s="1572" t="s">
        <v>18642</v>
      </c>
      <c r="C228" s="1572" t="s">
        <v>21128</v>
      </c>
      <c r="D228" s="1573">
        <v>41775089</v>
      </c>
      <c r="E228" s="767" t="s">
        <v>20832</v>
      </c>
      <c r="F228" s="767">
        <v>11062764</v>
      </c>
      <c r="G228" s="1573"/>
      <c r="H228" s="1573"/>
      <c r="I228" s="1573"/>
      <c r="J228" s="767" t="s">
        <v>21850</v>
      </c>
      <c r="K228" s="1583">
        <v>1700</v>
      </c>
      <c r="L228" s="1574" t="s">
        <v>20887</v>
      </c>
      <c r="M228" s="1583">
        <v>5100</v>
      </c>
      <c r="N228" s="1586"/>
    </row>
    <row r="229" spans="1:14">
      <c r="A229" s="1571" t="s">
        <v>20830</v>
      </c>
      <c r="B229" s="1572" t="s">
        <v>18642</v>
      </c>
      <c r="C229" s="1572" t="s">
        <v>21129</v>
      </c>
      <c r="D229" s="1573">
        <v>5207844</v>
      </c>
      <c r="E229" s="767" t="s">
        <v>20832</v>
      </c>
      <c r="F229" s="767" t="s">
        <v>21130</v>
      </c>
      <c r="G229" s="1573"/>
      <c r="H229" s="1573"/>
      <c r="I229" s="1573"/>
      <c r="J229" s="767" t="s">
        <v>21850</v>
      </c>
      <c r="K229" s="1583">
        <v>3800</v>
      </c>
      <c r="L229" s="1574" t="s">
        <v>20887</v>
      </c>
      <c r="M229" s="1583">
        <v>11400</v>
      </c>
      <c r="N229" s="1586"/>
    </row>
    <row r="230" spans="1:14">
      <c r="A230" s="1571" t="s">
        <v>20830</v>
      </c>
      <c r="B230" s="1572" t="s">
        <v>18642</v>
      </c>
      <c r="C230" s="1572" t="s">
        <v>21131</v>
      </c>
      <c r="D230" s="1573">
        <v>5228360</v>
      </c>
      <c r="E230" s="767" t="s">
        <v>20832</v>
      </c>
      <c r="F230" s="767" t="s">
        <v>21132</v>
      </c>
      <c r="G230" s="1573"/>
      <c r="H230" s="1573"/>
      <c r="I230" s="1573"/>
      <c r="J230" s="767" t="s">
        <v>21850</v>
      </c>
      <c r="K230" s="1583">
        <v>3500</v>
      </c>
      <c r="L230" s="1574" t="s">
        <v>20887</v>
      </c>
      <c r="M230" s="1583">
        <v>10500</v>
      </c>
      <c r="N230" s="1586"/>
    </row>
    <row r="231" spans="1:14">
      <c r="A231" s="1571" t="s">
        <v>20830</v>
      </c>
      <c r="B231" s="1572" t="s">
        <v>18642</v>
      </c>
      <c r="C231" s="1572" t="s">
        <v>21133</v>
      </c>
      <c r="D231" s="1573">
        <v>25185080</v>
      </c>
      <c r="E231" s="767" t="s">
        <v>20832</v>
      </c>
      <c r="F231" s="767" t="s">
        <v>21134</v>
      </c>
      <c r="G231" s="1573"/>
      <c r="H231" s="1573"/>
      <c r="I231" s="1573"/>
      <c r="J231" s="767" t="s">
        <v>21850</v>
      </c>
      <c r="K231" s="1583">
        <v>3500</v>
      </c>
      <c r="L231" s="1574" t="s">
        <v>20887</v>
      </c>
      <c r="M231" s="1583">
        <v>10500</v>
      </c>
      <c r="N231" s="1586"/>
    </row>
    <row r="232" spans="1:14" ht="24">
      <c r="A232" s="1571" t="s">
        <v>20830</v>
      </c>
      <c r="B232" s="1572" t="s">
        <v>18642</v>
      </c>
      <c r="C232" s="1572" t="s">
        <v>21135</v>
      </c>
      <c r="D232" s="1573">
        <v>4429257</v>
      </c>
      <c r="E232" s="767" t="s">
        <v>20832</v>
      </c>
      <c r="F232" s="767" t="s">
        <v>21136</v>
      </c>
      <c r="G232" s="1573"/>
      <c r="H232" s="1573"/>
      <c r="I232" s="1573"/>
      <c r="J232" s="767" t="s">
        <v>21850</v>
      </c>
      <c r="K232" s="1583">
        <v>7500</v>
      </c>
      <c r="L232" s="1574" t="s">
        <v>20887</v>
      </c>
      <c r="M232" s="1583">
        <v>18750</v>
      </c>
      <c r="N232" s="1586"/>
    </row>
    <row r="233" spans="1:14">
      <c r="A233" s="1571" t="s">
        <v>20830</v>
      </c>
      <c r="B233" s="1572" t="s">
        <v>18642</v>
      </c>
      <c r="C233" s="1572" t="s">
        <v>20922</v>
      </c>
      <c r="D233" s="1573">
        <v>4409336</v>
      </c>
      <c r="E233" s="767" t="s">
        <v>20832</v>
      </c>
      <c r="F233" s="767">
        <v>11002129</v>
      </c>
      <c r="G233" s="1573"/>
      <c r="H233" s="1573"/>
      <c r="I233" s="1573"/>
      <c r="J233" s="767" t="s">
        <v>21850</v>
      </c>
      <c r="K233" s="1583">
        <v>5500</v>
      </c>
      <c r="L233" s="1574" t="s">
        <v>20887</v>
      </c>
      <c r="M233" s="1583">
        <v>13750</v>
      </c>
      <c r="N233" s="1586"/>
    </row>
    <row r="234" spans="1:14" ht="24">
      <c r="A234" s="1571" t="s">
        <v>20830</v>
      </c>
      <c r="B234" s="1572" t="s">
        <v>18642</v>
      </c>
      <c r="C234" s="1572" t="s">
        <v>21137</v>
      </c>
      <c r="D234" s="1573">
        <v>4086346</v>
      </c>
      <c r="E234" s="767" t="s">
        <v>20832</v>
      </c>
      <c r="F234" s="767">
        <v>11039649</v>
      </c>
      <c r="G234" s="1573"/>
      <c r="H234" s="1573"/>
      <c r="I234" s="1573"/>
      <c r="J234" s="767" t="s">
        <v>21850</v>
      </c>
      <c r="K234" s="1583">
        <v>2700</v>
      </c>
      <c r="L234" s="1574" t="s">
        <v>20887</v>
      </c>
      <c r="M234" s="1583">
        <v>6750</v>
      </c>
      <c r="N234" s="1586"/>
    </row>
    <row r="235" spans="1:14" ht="24">
      <c r="A235" s="1571" t="s">
        <v>20830</v>
      </c>
      <c r="B235" s="1572" t="s">
        <v>18642</v>
      </c>
      <c r="C235" s="1572" t="s">
        <v>21138</v>
      </c>
      <c r="D235" s="1573">
        <v>4332384</v>
      </c>
      <c r="E235" s="767" t="s">
        <v>20832</v>
      </c>
      <c r="F235" s="767" t="s">
        <v>21139</v>
      </c>
      <c r="G235" s="1573"/>
      <c r="H235" s="1573"/>
      <c r="I235" s="1573"/>
      <c r="J235" s="767" t="s">
        <v>21850</v>
      </c>
      <c r="K235" s="1583">
        <v>1350</v>
      </c>
      <c r="L235" s="1574" t="s">
        <v>20887</v>
      </c>
      <c r="M235" s="1583">
        <v>3375</v>
      </c>
      <c r="N235" s="1586"/>
    </row>
    <row r="236" spans="1:14" ht="24">
      <c r="A236" s="1571" t="s">
        <v>20830</v>
      </c>
      <c r="B236" s="1572" t="s">
        <v>18642</v>
      </c>
      <c r="C236" s="1572" t="s">
        <v>21140</v>
      </c>
      <c r="D236" s="1573">
        <v>4083910</v>
      </c>
      <c r="E236" s="767" t="s">
        <v>20832</v>
      </c>
      <c r="F236" s="767" t="s">
        <v>21005</v>
      </c>
      <c r="G236" s="1573"/>
      <c r="H236" s="1573"/>
      <c r="I236" s="1573"/>
      <c r="J236" s="767" t="s">
        <v>21850</v>
      </c>
      <c r="K236" s="1583">
        <v>2000</v>
      </c>
      <c r="L236" s="1574" t="s">
        <v>20887</v>
      </c>
      <c r="M236" s="1583">
        <v>5000</v>
      </c>
      <c r="N236" s="1586"/>
    </row>
    <row r="237" spans="1:14" ht="24">
      <c r="A237" s="1571" t="s">
        <v>20830</v>
      </c>
      <c r="B237" s="1572" t="s">
        <v>18642</v>
      </c>
      <c r="C237" s="1572" t="s">
        <v>21141</v>
      </c>
      <c r="D237" s="1573">
        <v>73800466</v>
      </c>
      <c r="E237" s="767" t="s">
        <v>20832</v>
      </c>
      <c r="F237" s="767" t="s">
        <v>21142</v>
      </c>
      <c r="G237" s="1573"/>
      <c r="H237" s="1573"/>
      <c r="I237" s="1573"/>
      <c r="J237" s="767" t="s">
        <v>21850</v>
      </c>
      <c r="K237" s="1583">
        <v>3000</v>
      </c>
      <c r="L237" s="1574" t="s">
        <v>20887</v>
      </c>
      <c r="M237" s="1583">
        <v>7500</v>
      </c>
      <c r="N237" s="1586"/>
    </row>
    <row r="238" spans="1:14" ht="24">
      <c r="A238" s="1571" t="s">
        <v>20830</v>
      </c>
      <c r="B238" s="1572" t="s">
        <v>18642</v>
      </c>
      <c r="C238" s="1572" t="s">
        <v>21143</v>
      </c>
      <c r="D238" s="1573">
        <v>2629226</v>
      </c>
      <c r="E238" s="767" t="s">
        <v>20832</v>
      </c>
      <c r="F238" s="767" t="s">
        <v>21144</v>
      </c>
      <c r="G238" s="1573"/>
      <c r="H238" s="1573"/>
      <c r="I238" s="1573"/>
      <c r="J238" s="767" t="s">
        <v>21850</v>
      </c>
      <c r="K238" s="1583">
        <v>3500</v>
      </c>
      <c r="L238" s="1574" t="s">
        <v>20887</v>
      </c>
      <c r="M238" s="1583">
        <v>8750</v>
      </c>
      <c r="N238" s="1586"/>
    </row>
    <row r="239" spans="1:14" ht="24">
      <c r="A239" s="1571" t="s">
        <v>20830</v>
      </c>
      <c r="B239" s="1572" t="s">
        <v>18642</v>
      </c>
      <c r="C239" s="1572" t="s">
        <v>21145</v>
      </c>
      <c r="D239" s="1573">
        <v>2880964</v>
      </c>
      <c r="E239" s="767" t="s">
        <v>20832</v>
      </c>
      <c r="F239" s="767" t="s">
        <v>21146</v>
      </c>
      <c r="G239" s="1573"/>
      <c r="H239" s="1573"/>
      <c r="I239" s="1573"/>
      <c r="J239" s="767" t="s">
        <v>21850</v>
      </c>
      <c r="K239" s="1583">
        <v>3800</v>
      </c>
      <c r="L239" s="1574" t="s">
        <v>20887</v>
      </c>
      <c r="M239" s="1583">
        <v>9500</v>
      </c>
      <c r="N239" s="1586"/>
    </row>
    <row r="240" spans="1:14" ht="24">
      <c r="A240" s="1571" t="s">
        <v>20830</v>
      </c>
      <c r="B240" s="1572" t="s">
        <v>18642</v>
      </c>
      <c r="C240" s="1572" t="s">
        <v>21147</v>
      </c>
      <c r="D240" s="1573">
        <v>72230348</v>
      </c>
      <c r="E240" s="767" t="s">
        <v>20832</v>
      </c>
      <c r="F240" s="767" t="s">
        <v>21005</v>
      </c>
      <c r="G240" s="1573"/>
      <c r="H240" s="1573"/>
      <c r="I240" s="1573"/>
      <c r="J240" s="767" t="s">
        <v>21850</v>
      </c>
      <c r="K240" s="1583">
        <v>4000</v>
      </c>
      <c r="L240" s="1574" t="s">
        <v>20887</v>
      </c>
      <c r="M240" s="1583">
        <v>10000</v>
      </c>
      <c r="N240" s="1586"/>
    </row>
    <row r="241" spans="1:14">
      <c r="A241" s="1571" t="s">
        <v>20830</v>
      </c>
      <c r="B241" s="1572" t="s">
        <v>18642</v>
      </c>
      <c r="C241" s="1572" t="s">
        <v>21148</v>
      </c>
      <c r="D241" s="1573">
        <v>10036106412</v>
      </c>
      <c r="E241" s="767" t="s">
        <v>20832</v>
      </c>
      <c r="F241" s="767" t="s">
        <v>21149</v>
      </c>
      <c r="G241" s="1573"/>
      <c r="H241" s="1573"/>
      <c r="I241" s="1573"/>
      <c r="J241" s="767" t="s">
        <v>21850</v>
      </c>
      <c r="K241" s="1583">
        <v>4000</v>
      </c>
      <c r="L241" s="1574" t="s">
        <v>20887</v>
      </c>
      <c r="M241" s="1583">
        <v>10000</v>
      </c>
      <c r="N241" s="1586"/>
    </row>
    <row r="242" spans="1:14" ht="24">
      <c r="A242" s="1571" t="s">
        <v>20830</v>
      </c>
      <c r="B242" s="1572" t="s">
        <v>18642</v>
      </c>
      <c r="C242" s="1572" t="s">
        <v>21150</v>
      </c>
      <c r="D242" s="1573">
        <v>3848883</v>
      </c>
      <c r="E242" s="767" t="s">
        <v>20832</v>
      </c>
      <c r="F242" s="767" t="s">
        <v>21005</v>
      </c>
      <c r="G242" s="1573"/>
      <c r="H242" s="1573"/>
      <c r="I242" s="1573"/>
      <c r="J242" s="767" t="s">
        <v>21850</v>
      </c>
      <c r="K242" s="1583">
        <v>2600</v>
      </c>
      <c r="L242" s="1574" t="s">
        <v>20887</v>
      </c>
      <c r="M242" s="1583">
        <v>6500</v>
      </c>
      <c r="N242" s="1586"/>
    </row>
    <row r="243" spans="1:14" ht="24">
      <c r="A243" s="1571" t="s">
        <v>20830</v>
      </c>
      <c r="B243" s="1572" t="s">
        <v>18642</v>
      </c>
      <c r="C243" s="1572" t="s">
        <v>21151</v>
      </c>
      <c r="D243" s="1573">
        <v>10012311571</v>
      </c>
      <c r="E243" s="767" t="s">
        <v>20832</v>
      </c>
      <c r="F243" s="767" t="s">
        <v>21005</v>
      </c>
      <c r="G243" s="1573"/>
      <c r="H243" s="1573"/>
      <c r="I243" s="1573"/>
      <c r="J243" s="767" t="s">
        <v>21850</v>
      </c>
      <c r="K243" s="1583">
        <v>6300</v>
      </c>
      <c r="L243" s="1574" t="s">
        <v>20887</v>
      </c>
      <c r="M243" s="1583">
        <v>15750</v>
      </c>
      <c r="N243" s="1586"/>
    </row>
    <row r="244" spans="1:14" ht="24">
      <c r="A244" s="1571" t="s">
        <v>20830</v>
      </c>
      <c r="B244" s="1572" t="s">
        <v>18642</v>
      </c>
      <c r="C244" s="1572" t="s">
        <v>21152</v>
      </c>
      <c r="D244" s="1573">
        <v>10023817107</v>
      </c>
      <c r="E244" s="767" t="s">
        <v>20832</v>
      </c>
      <c r="F244" s="767" t="s">
        <v>21005</v>
      </c>
      <c r="G244" s="1573"/>
      <c r="H244" s="1573"/>
      <c r="I244" s="1573"/>
      <c r="J244" s="767" t="s">
        <v>21850</v>
      </c>
      <c r="K244" s="1583">
        <v>2300</v>
      </c>
      <c r="L244" s="1574" t="s">
        <v>20887</v>
      </c>
      <c r="M244" s="1583">
        <v>5750</v>
      </c>
      <c r="N244" s="1586"/>
    </row>
    <row r="245" spans="1:14">
      <c r="A245" s="1571" t="s">
        <v>20830</v>
      </c>
      <c r="B245" s="1572" t="s">
        <v>18642</v>
      </c>
      <c r="C245" s="1572" t="s">
        <v>21153</v>
      </c>
      <c r="D245" s="1573">
        <v>43817008</v>
      </c>
      <c r="E245" s="767" t="s">
        <v>20832</v>
      </c>
      <c r="F245" s="767">
        <v>5683</v>
      </c>
      <c r="G245" s="1573"/>
      <c r="H245" s="1573"/>
      <c r="I245" s="1573"/>
      <c r="J245" s="767" t="s">
        <v>21850</v>
      </c>
      <c r="K245" s="1583">
        <v>2300</v>
      </c>
      <c r="L245" s="1574" t="s">
        <v>20887</v>
      </c>
      <c r="M245" s="1583">
        <v>5750</v>
      </c>
      <c r="N245" s="1586"/>
    </row>
    <row r="246" spans="1:14">
      <c r="A246" s="1571" t="s">
        <v>20830</v>
      </c>
      <c r="B246" s="1572" t="s">
        <v>18642</v>
      </c>
      <c r="C246" s="1572" t="s">
        <v>21154</v>
      </c>
      <c r="D246" s="1573">
        <v>10078332005</v>
      </c>
      <c r="E246" s="767" t="s">
        <v>20832</v>
      </c>
      <c r="F246" s="767" t="s">
        <v>21155</v>
      </c>
      <c r="G246" s="1573"/>
      <c r="H246" s="1573"/>
      <c r="I246" s="1573"/>
      <c r="J246" s="767" t="s">
        <v>21850</v>
      </c>
      <c r="K246" s="1583">
        <v>7000</v>
      </c>
      <c r="L246" s="1574" t="s">
        <v>20887</v>
      </c>
      <c r="M246" s="1583">
        <v>17500</v>
      </c>
      <c r="N246" s="1586"/>
    </row>
    <row r="247" spans="1:14" ht="24">
      <c r="A247" s="1571" t="s">
        <v>20830</v>
      </c>
      <c r="B247" s="1572" t="s">
        <v>18642</v>
      </c>
      <c r="C247" s="1572" t="s">
        <v>21156</v>
      </c>
      <c r="D247" s="1573">
        <v>993389</v>
      </c>
      <c r="E247" s="767" t="s">
        <v>20832</v>
      </c>
      <c r="F247" s="767" t="s">
        <v>21157</v>
      </c>
      <c r="G247" s="1573"/>
      <c r="H247" s="1573"/>
      <c r="I247" s="1573"/>
      <c r="J247" s="767" t="s">
        <v>21850</v>
      </c>
      <c r="K247" s="1583">
        <v>1350</v>
      </c>
      <c r="L247" s="1574" t="s">
        <v>20887</v>
      </c>
      <c r="M247" s="1583">
        <v>3375</v>
      </c>
      <c r="N247" s="1586"/>
    </row>
    <row r="248" spans="1:14" ht="24">
      <c r="A248" s="1571" t="s">
        <v>20830</v>
      </c>
      <c r="B248" s="1572" t="s">
        <v>18642</v>
      </c>
      <c r="C248" s="1572" t="s">
        <v>21158</v>
      </c>
      <c r="D248" s="1573">
        <v>20605159321</v>
      </c>
      <c r="E248" s="767" t="s">
        <v>20832</v>
      </c>
      <c r="F248" s="767"/>
      <c r="G248" s="1573"/>
      <c r="H248" s="1573"/>
      <c r="I248" s="1573"/>
      <c r="J248" s="767" t="s">
        <v>21850</v>
      </c>
      <c r="K248" s="1583">
        <v>4850</v>
      </c>
      <c r="L248" s="1574" t="s">
        <v>20887</v>
      </c>
      <c r="M248" s="1583">
        <v>12125</v>
      </c>
      <c r="N248" s="1586"/>
    </row>
    <row r="249" spans="1:14" ht="24">
      <c r="A249" s="1571" t="s">
        <v>20830</v>
      </c>
      <c r="B249" s="1572" t="s">
        <v>18642</v>
      </c>
      <c r="C249" s="1572" t="s">
        <v>21159</v>
      </c>
      <c r="D249" s="1573">
        <v>47355629</v>
      </c>
      <c r="E249" s="767" t="s">
        <v>20832</v>
      </c>
      <c r="F249" s="767" t="s">
        <v>21160</v>
      </c>
      <c r="G249" s="1573"/>
      <c r="H249" s="1573"/>
      <c r="I249" s="1573"/>
      <c r="J249" s="767" t="s">
        <v>21850</v>
      </c>
      <c r="K249" s="1583">
        <v>4000</v>
      </c>
      <c r="L249" s="1574" t="s">
        <v>20887</v>
      </c>
      <c r="M249" s="1583">
        <v>10000</v>
      </c>
      <c r="N249" s="1586"/>
    </row>
    <row r="250" spans="1:14">
      <c r="A250" s="1571" t="s">
        <v>20830</v>
      </c>
      <c r="B250" s="1572" t="s">
        <v>18642</v>
      </c>
      <c r="C250" s="1572" t="s">
        <v>21161</v>
      </c>
      <c r="D250" s="1573">
        <v>67246</v>
      </c>
      <c r="E250" s="767" t="s">
        <v>20832</v>
      </c>
      <c r="F250" s="767">
        <v>11053720</v>
      </c>
      <c r="G250" s="1573"/>
      <c r="H250" s="1573"/>
      <c r="I250" s="1573"/>
      <c r="J250" s="767" t="s">
        <v>21850</v>
      </c>
      <c r="K250" s="1583">
        <v>4001</v>
      </c>
      <c r="L250" s="1574" t="s">
        <v>20887</v>
      </c>
      <c r="M250" s="1583">
        <v>10002.5</v>
      </c>
      <c r="N250" s="1586"/>
    </row>
    <row r="251" spans="1:14">
      <c r="A251" s="1571" t="s">
        <v>20830</v>
      </c>
      <c r="B251" s="1572" t="s">
        <v>18642</v>
      </c>
      <c r="C251" s="1572" t="s">
        <v>21162</v>
      </c>
      <c r="D251" s="1573">
        <v>6545</v>
      </c>
      <c r="E251" s="767" t="s">
        <v>20832</v>
      </c>
      <c r="F251" s="767">
        <v>1106412</v>
      </c>
      <c r="G251" s="1573"/>
      <c r="H251" s="1573"/>
      <c r="I251" s="1573"/>
      <c r="J251" s="767" t="s">
        <v>21850</v>
      </c>
      <c r="K251" s="1583">
        <v>4002</v>
      </c>
      <c r="L251" s="1574" t="s">
        <v>20887</v>
      </c>
      <c r="M251" s="1583">
        <v>10005</v>
      </c>
      <c r="N251" s="1586"/>
    </row>
    <row r="252" spans="1:14" ht="24">
      <c r="A252" s="1571" t="s">
        <v>20830</v>
      </c>
      <c r="B252" s="1572" t="s">
        <v>18642</v>
      </c>
      <c r="C252" s="1572" t="s">
        <v>21163</v>
      </c>
      <c r="D252" s="1573">
        <v>22999360</v>
      </c>
      <c r="E252" s="767" t="s">
        <v>20832</v>
      </c>
      <c r="F252" s="767" t="s">
        <v>21164</v>
      </c>
      <c r="G252" s="1573"/>
      <c r="H252" s="1573"/>
      <c r="I252" s="1573"/>
      <c r="J252" s="767" t="s">
        <v>21850</v>
      </c>
      <c r="K252" s="1583">
        <v>4003</v>
      </c>
      <c r="L252" s="1574" t="s">
        <v>20887</v>
      </c>
      <c r="M252" s="1583">
        <v>6300</v>
      </c>
      <c r="N252" s="1586"/>
    </row>
    <row r="253" spans="1:14">
      <c r="A253" s="1571" t="s">
        <v>20830</v>
      </c>
      <c r="B253" s="1572" t="s">
        <v>18642</v>
      </c>
      <c r="C253" s="1572" t="s">
        <v>21165</v>
      </c>
      <c r="D253" s="1573">
        <v>32789821</v>
      </c>
      <c r="E253" s="767" t="s">
        <v>20832</v>
      </c>
      <c r="F253" s="767" t="s">
        <v>21166</v>
      </c>
      <c r="G253" s="1573"/>
      <c r="H253" s="1573"/>
      <c r="I253" s="1573"/>
      <c r="J253" s="767" t="s">
        <v>21848</v>
      </c>
      <c r="K253" s="1583">
        <v>2300</v>
      </c>
      <c r="L253" s="1574" t="s">
        <v>20887</v>
      </c>
      <c r="M253" s="1583">
        <v>6900</v>
      </c>
      <c r="N253" s="1586"/>
    </row>
    <row r="254" spans="1:14" ht="24">
      <c r="A254" s="1571" t="s">
        <v>20830</v>
      </c>
      <c r="B254" s="1572" t="s">
        <v>18642</v>
      </c>
      <c r="C254" s="1572" t="s">
        <v>21167</v>
      </c>
      <c r="D254" s="1573">
        <v>72655641</v>
      </c>
      <c r="E254" s="767" t="s">
        <v>20832</v>
      </c>
      <c r="F254" s="767">
        <v>11105239</v>
      </c>
      <c r="G254" s="1573"/>
      <c r="H254" s="1573"/>
      <c r="I254" s="1573"/>
      <c r="J254" s="767" t="s">
        <v>21848</v>
      </c>
      <c r="K254" s="1583">
        <v>1500</v>
      </c>
      <c r="L254" s="1574" t="s">
        <v>20887</v>
      </c>
      <c r="M254" s="1583">
        <v>4500</v>
      </c>
      <c r="N254" s="1586"/>
    </row>
    <row r="255" spans="1:14" ht="24">
      <c r="A255" s="1571" t="s">
        <v>20830</v>
      </c>
      <c r="B255" s="1572" t="s">
        <v>18642</v>
      </c>
      <c r="C255" s="1572" t="s">
        <v>21168</v>
      </c>
      <c r="D255" s="1573">
        <v>22486980</v>
      </c>
      <c r="E255" s="767" t="s">
        <v>20832</v>
      </c>
      <c r="F255" s="767">
        <v>11018537</v>
      </c>
      <c r="G255" s="1573"/>
      <c r="H255" s="1573"/>
      <c r="I255" s="1573"/>
      <c r="J255" s="767" t="s">
        <v>21848</v>
      </c>
      <c r="K255" s="1583">
        <v>2500</v>
      </c>
      <c r="L255" s="1574" t="s">
        <v>20887</v>
      </c>
      <c r="M255" s="1583">
        <v>7500</v>
      </c>
      <c r="N255" s="1586"/>
    </row>
    <row r="256" spans="1:14" ht="24">
      <c r="A256" s="1571" t="s">
        <v>20830</v>
      </c>
      <c r="B256" s="1572" t="s">
        <v>18642</v>
      </c>
      <c r="C256" s="1572" t="s">
        <v>21169</v>
      </c>
      <c r="D256" s="1573">
        <v>10048077701</v>
      </c>
      <c r="E256" s="767" t="s">
        <v>20832</v>
      </c>
      <c r="F256" s="767">
        <v>11020608</v>
      </c>
      <c r="G256" s="1573"/>
      <c r="H256" s="1573"/>
      <c r="I256" s="1573"/>
      <c r="J256" s="767" t="s">
        <v>21848</v>
      </c>
      <c r="K256" s="1583">
        <v>2500</v>
      </c>
      <c r="L256" s="1574" t="s">
        <v>20887</v>
      </c>
      <c r="M256" s="1583">
        <v>7500</v>
      </c>
      <c r="N256" s="1586"/>
    </row>
    <row r="257" spans="1:14" ht="24">
      <c r="A257" s="1571" t="s">
        <v>20830</v>
      </c>
      <c r="B257" s="1572" t="s">
        <v>18642</v>
      </c>
      <c r="C257" s="1572" t="s">
        <v>20956</v>
      </c>
      <c r="D257" s="1573">
        <v>1333614</v>
      </c>
      <c r="E257" s="767" t="s">
        <v>20832</v>
      </c>
      <c r="F257" s="767" t="s">
        <v>21170</v>
      </c>
      <c r="G257" s="1573"/>
      <c r="H257" s="1573"/>
      <c r="I257" s="1573"/>
      <c r="J257" s="767" t="s">
        <v>21848</v>
      </c>
      <c r="K257" s="1583">
        <v>1200</v>
      </c>
      <c r="L257" s="1574" t="s">
        <v>20887</v>
      </c>
      <c r="M257" s="1583">
        <v>3600</v>
      </c>
      <c r="N257" s="1586"/>
    </row>
    <row r="258" spans="1:14">
      <c r="A258" s="1571" t="s">
        <v>20830</v>
      </c>
      <c r="B258" s="1572" t="s">
        <v>18642</v>
      </c>
      <c r="C258" s="1572" t="s">
        <v>21171</v>
      </c>
      <c r="D258" s="1573">
        <v>5374433</v>
      </c>
      <c r="E258" s="767" t="s">
        <v>20832</v>
      </c>
      <c r="F258" s="767">
        <v>11010738</v>
      </c>
      <c r="G258" s="1573"/>
      <c r="H258" s="1573"/>
      <c r="I258" s="1573"/>
      <c r="J258" s="767" t="s">
        <v>21848</v>
      </c>
      <c r="K258" s="1583">
        <v>2500</v>
      </c>
      <c r="L258" s="1574" t="s">
        <v>20887</v>
      </c>
      <c r="M258" s="1583">
        <v>7500</v>
      </c>
      <c r="N258" s="1586"/>
    </row>
    <row r="259" spans="1:14" ht="24">
      <c r="A259" s="1571" t="s">
        <v>20830</v>
      </c>
      <c r="B259" s="1572" t="s">
        <v>18642</v>
      </c>
      <c r="C259" s="1572" t="s">
        <v>21172</v>
      </c>
      <c r="D259" s="1573">
        <v>4404335</v>
      </c>
      <c r="E259" s="767" t="s">
        <v>20832</v>
      </c>
      <c r="F259" s="767" t="s">
        <v>21173</v>
      </c>
      <c r="G259" s="1573"/>
      <c r="H259" s="1573"/>
      <c r="I259" s="1573"/>
      <c r="J259" s="767" t="s">
        <v>21848</v>
      </c>
      <c r="K259" s="1583">
        <v>4500</v>
      </c>
      <c r="L259" s="1574" t="s">
        <v>20887</v>
      </c>
      <c r="M259" s="1583">
        <v>13500</v>
      </c>
      <c r="N259" s="1586"/>
    </row>
    <row r="260" spans="1:14">
      <c r="A260" s="1571" t="s">
        <v>20830</v>
      </c>
      <c r="B260" s="1572" t="s">
        <v>18642</v>
      </c>
      <c r="C260" s="1572" t="s">
        <v>21174</v>
      </c>
      <c r="D260" s="1573">
        <v>25159</v>
      </c>
      <c r="E260" s="767" t="s">
        <v>20832</v>
      </c>
      <c r="F260" s="767">
        <v>11154479</v>
      </c>
      <c r="G260" s="1573"/>
      <c r="H260" s="1573"/>
      <c r="I260" s="1573"/>
      <c r="J260" s="767" t="s">
        <v>21848</v>
      </c>
      <c r="K260" s="1583">
        <v>2000</v>
      </c>
      <c r="L260" s="1574" t="s">
        <v>20887</v>
      </c>
      <c r="M260" s="1583">
        <v>4000</v>
      </c>
      <c r="N260" s="1586"/>
    </row>
    <row r="261" spans="1:14" ht="24">
      <c r="A261" s="1571" t="s">
        <v>20830</v>
      </c>
      <c r="B261" s="1572" t="s">
        <v>18642</v>
      </c>
      <c r="C261" s="1572" t="s">
        <v>21175</v>
      </c>
      <c r="D261" s="1573">
        <v>26631841</v>
      </c>
      <c r="E261" s="767" t="s">
        <v>20832</v>
      </c>
      <c r="F261" s="767" t="s">
        <v>21176</v>
      </c>
      <c r="G261" s="1573"/>
      <c r="H261" s="1573"/>
      <c r="I261" s="1573"/>
      <c r="J261" s="767" t="s">
        <v>21848</v>
      </c>
      <c r="K261" s="1583">
        <v>4700</v>
      </c>
      <c r="L261" s="1574" t="s">
        <v>20887</v>
      </c>
      <c r="M261" s="1583">
        <v>14100</v>
      </c>
      <c r="N261" s="1586"/>
    </row>
    <row r="262" spans="1:14">
      <c r="A262" s="1571" t="s">
        <v>20830</v>
      </c>
      <c r="B262" s="1572" t="s">
        <v>18642</v>
      </c>
      <c r="C262" s="1572" t="s">
        <v>21177</v>
      </c>
      <c r="D262" s="1573" t="s">
        <v>21178</v>
      </c>
      <c r="E262" s="767" t="s">
        <v>20832</v>
      </c>
      <c r="F262" s="767" t="s">
        <v>21179</v>
      </c>
      <c r="G262" s="1573"/>
      <c r="H262" s="1573"/>
      <c r="I262" s="1573"/>
      <c r="J262" s="767" t="s">
        <v>21848</v>
      </c>
      <c r="K262" s="1583">
        <v>3900</v>
      </c>
      <c r="L262" s="1574" t="s">
        <v>20887</v>
      </c>
      <c r="M262" s="1583">
        <v>11700</v>
      </c>
      <c r="N262" s="1586"/>
    </row>
    <row r="263" spans="1:14" ht="24">
      <c r="A263" s="1571" t="s">
        <v>20830</v>
      </c>
      <c r="B263" s="1572" t="s">
        <v>18642</v>
      </c>
      <c r="C263" s="1572" t="s">
        <v>20969</v>
      </c>
      <c r="D263" s="1573">
        <v>44492772</v>
      </c>
      <c r="E263" s="767" t="s">
        <v>20832</v>
      </c>
      <c r="F263" s="767" t="s">
        <v>21005</v>
      </c>
      <c r="G263" s="1573"/>
      <c r="H263" s="1573"/>
      <c r="I263" s="1573"/>
      <c r="J263" s="767" t="s">
        <v>21849</v>
      </c>
      <c r="K263" s="1583">
        <v>2500</v>
      </c>
      <c r="L263" s="1574" t="s">
        <v>20887</v>
      </c>
      <c r="M263" s="1583">
        <v>7500</v>
      </c>
      <c r="N263" s="1586"/>
    </row>
    <row r="264" spans="1:14" ht="24">
      <c r="A264" s="1571" t="s">
        <v>20830</v>
      </c>
      <c r="B264" s="1572" t="s">
        <v>18642</v>
      </c>
      <c r="C264" s="1572" t="s">
        <v>21180</v>
      </c>
      <c r="D264" s="1573">
        <v>23806163</v>
      </c>
      <c r="E264" s="767" t="s">
        <v>20832</v>
      </c>
      <c r="F264" s="767" t="s">
        <v>21005</v>
      </c>
      <c r="G264" s="1573"/>
      <c r="H264" s="1573"/>
      <c r="I264" s="1573"/>
      <c r="J264" s="767" t="s">
        <v>21847</v>
      </c>
      <c r="K264" s="1583">
        <v>3000</v>
      </c>
      <c r="L264" s="1574" t="s">
        <v>20887</v>
      </c>
      <c r="M264" s="1583">
        <v>9000</v>
      </c>
      <c r="N264" s="1586"/>
    </row>
    <row r="265" spans="1:14" ht="24">
      <c r="A265" s="1571" t="s">
        <v>20830</v>
      </c>
      <c r="B265" s="1572" t="s">
        <v>18642</v>
      </c>
      <c r="C265" s="1572" t="s">
        <v>21181</v>
      </c>
      <c r="D265" s="1573">
        <v>9855076</v>
      </c>
      <c r="E265" s="767" t="s">
        <v>20832</v>
      </c>
      <c r="F265" s="767">
        <v>2016114</v>
      </c>
      <c r="G265" s="1573"/>
      <c r="H265" s="1573"/>
      <c r="I265" s="1573"/>
      <c r="J265" s="767" t="s">
        <v>21847</v>
      </c>
      <c r="K265" s="1583">
        <v>3000</v>
      </c>
      <c r="L265" s="1574" t="s">
        <v>20887</v>
      </c>
      <c r="M265" s="1583">
        <v>9000</v>
      </c>
      <c r="N265" s="1586"/>
    </row>
    <row r="266" spans="1:14" ht="24">
      <c r="A266" s="1571" t="s">
        <v>20830</v>
      </c>
      <c r="B266" s="1572" t="s">
        <v>18642</v>
      </c>
      <c r="C266" s="1572" t="s">
        <v>21182</v>
      </c>
      <c r="D266" s="1573">
        <v>18139727</v>
      </c>
      <c r="E266" s="767" t="s">
        <v>20832</v>
      </c>
      <c r="F266" s="767">
        <v>3093724</v>
      </c>
      <c r="G266" s="1573"/>
      <c r="H266" s="1573"/>
      <c r="I266" s="1573"/>
      <c r="J266" s="767" t="s">
        <v>21847</v>
      </c>
      <c r="K266" s="1583">
        <v>4500</v>
      </c>
      <c r="L266" s="1574" t="s">
        <v>20887</v>
      </c>
      <c r="M266" s="1583">
        <v>13500</v>
      </c>
      <c r="N266" s="1586"/>
    </row>
    <row r="267" spans="1:14" ht="24">
      <c r="A267" s="1571" t="s">
        <v>20830</v>
      </c>
      <c r="B267" s="1572" t="s">
        <v>18642</v>
      </c>
      <c r="C267" s="1572" t="s">
        <v>21183</v>
      </c>
      <c r="D267" s="1573">
        <v>10415687121</v>
      </c>
      <c r="E267" s="767" t="s">
        <v>20832</v>
      </c>
      <c r="F267" s="767" t="s">
        <v>21184</v>
      </c>
      <c r="G267" s="1573"/>
      <c r="H267" s="1573"/>
      <c r="I267" s="1573"/>
      <c r="J267" s="767" t="s">
        <v>21847</v>
      </c>
      <c r="K267" s="1583">
        <v>4900</v>
      </c>
      <c r="L267" s="1574" t="s">
        <v>20887</v>
      </c>
      <c r="M267" s="1583">
        <v>14700</v>
      </c>
      <c r="N267" s="1586"/>
    </row>
    <row r="268" spans="1:14" ht="24">
      <c r="A268" s="1571" t="s">
        <v>20830</v>
      </c>
      <c r="B268" s="1572" t="s">
        <v>18642</v>
      </c>
      <c r="C268" s="1572" t="s">
        <v>21185</v>
      </c>
      <c r="D268" s="1573">
        <v>20542394324</v>
      </c>
      <c r="E268" s="767" t="s">
        <v>20832</v>
      </c>
      <c r="F268" s="767" t="s">
        <v>20965</v>
      </c>
      <c r="G268" s="1573"/>
      <c r="H268" s="1573"/>
      <c r="I268" s="1573"/>
      <c r="J268" s="767" t="s">
        <v>21847</v>
      </c>
      <c r="K268" s="1583">
        <v>2950</v>
      </c>
      <c r="L268" s="1574" t="s">
        <v>20887</v>
      </c>
      <c r="M268" s="1583">
        <v>8850</v>
      </c>
      <c r="N268" s="1586"/>
    </row>
    <row r="269" spans="1:14">
      <c r="A269" s="1571" t="s">
        <v>20830</v>
      </c>
      <c r="B269" s="1572" t="s">
        <v>18642</v>
      </c>
      <c r="C269" s="1572" t="s">
        <v>21186</v>
      </c>
      <c r="D269" s="1573">
        <v>10334322284</v>
      </c>
      <c r="E269" s="767" t="s">
        <v>20832</v>
      </c>
      <c r="F269" s="767" t="s">
        <v>20944</v>
      </c>
      <c r="G269" s="1573"/>
      <c r="H269" s="1573"/>
      <c r="I269" s="1573"/>
      <c r="J269" s="767" t="s">
        <v>21846</v>
      </c>
      <c r="K269" s="1583">
        <v>2900</v>
      </c>
      <c r="L269" s="1574" t="s">
        <v>20887</v>
      </c>
      <c r="M269" s="1583">
        <v>5800</v>
      </c>
      <c r="N269" s="1586"/>
    </row>
    <row r="270" spans="1:14" ht="24">
      <c r="A270" s="1571" t="s">
        <v>20830</v>
      </c>
      <c r="B270" s="1572" t="s">
        <v>18642</v>
      </c>
      <c r="C270" s="1572" t="s">
        <v>21187</v>
      </c>
      <c r="D270" s="1573">
        <v>29324945</v>
      </c>
      <c r="E270" s="767" t="s">
        <v>20832</v>
      </c>
      <c r="F270" s="767" t="s">
        <v>20901</v>
      </c>
      <c r="G270" s="1573"/>
      <c r="H270" s="1573"/>
      <c r="I270" s="1573"/>
      <c r="J270" s="767" t="s">
        <v>21846</v>
      </c>
      <c r="K270" s="1583">
        <v>4500</v>
      </c>
      <c r="L270" s="1574" t="s">
        <v>20887</v>
      </c>
      <c r="M270" s="1583">
        <v>9000</v>
      </c>
      <c r="N270" s="1586"/>
    </row>
    <row r="271" spans="1:14" ht="24">
      <c r="A271" s="1571" t="s">
        <v>20830</v>
      </c>
      <c r="B271" s="1572" t="s">
        <v>18642</v>
      </c>
      <c r="C271" s="1572" t="s">
        <v>20947</v>
      </c>
      <c r="D271" s="1573">
        <v>7710339</v>
      </c>
      <c r="E271" s="767" t="s">
        <v>20832</v>
      </c>
      <c r="F271" s="767">
        <v>50153461</v>
      </c>
      <c r="G271" s="1573"/>
      <c r="H271" s="1573"/>
      <c r="I271" s="1573"/>
      <c r="J271" s="767" t="s">
        <v>21846</v>
      </c>
      <c r="K271" s="1583">
        <v>3000</v>
      </c>
      <c r="L271" s="1574" t="s">
        <v>20887</v>
      </c>
      <c r="M271" s="1583">
        <v>6000</v>
      </c>
      <c r="N271" s="1586"/>
    </row>
    <row r="272" spans="1:14">
      <c r="A272" s="1571" t="s">
        <v>20830</v>
      </c>
      <c r="B272" s="1572" t="s">
        <v>18642</v>
      </c>
      <c r="C272" s="1572" t="s">
        <v>21188</v>
      </c>
      <c r="D272" s="1573">
        <v>7710339</v>
      </c>
      <c r="E272" s="767" t="s">
        <v>20832</v>
      </c>
      <c r="F272" s="767">
        <v>11146459</v>
      </c>
      <c r="G272" s="1573"/>
      <c r="H272" s="1573"/>
      <c r="I272" s="1573"/>
      <c r="J272" s="767" t="s">
        <v>21846</v>
      </c>
      <c r="K272" s="1583">
        <v>1400</v>
      </c>
      <c r="L272" s="1574" t="s">
        <v>20887</v>
      </c>
      <c r="M272" s="1583">
        <v>2800</v>
      </c>
      <c r="N272" s="1586"/>
    </row>
    <row r="273" spans="1:14">
      <c r="A273" s="1571" t="s">
        <v>20830</v>
      </c>
      <c r="B273" s="1572" t="s">
        <v>18642</v>
      </c>
      <c r="C273" s="1572" t="s">
        <v>21189</v>
      </c>
      <c r="D273" s="1573" t="s">
        <v>21190</v>
      </c>
      <c r="E273" s="767" t="s">
        <v>20832</v>
      </c>
      <c r="F273" s="767" t="s">
        <v>21191</v>
      </c>
      <c r="G273" s="1573"/>
      <c r="H273" s="1573"/>
      <c r="I273" s="1573"/>
      <c r="J273" s="767" t="s">
        <v>21846</v>
      </c>
      <c r="K273" s="1583">
        <v>2500</v>
      </c>
      <c r="L273" s="1574" t="s">
        <v>20887</v>
      </c>
      <c r="M273" s="1583">
        <v>5000</v>
      </c>
      <c r="N273" s="1586"/>
    </row>
    <row r="274" spans="1:14" ht="24">
      <c r="A274" s="1571" t="s">
        <v>20830</v>
      </c>
      <c r="B274" s="1572" t="s">
        <v>18642</v>
      </c>
      <c r="C274" s="1572" t="s">
        <v>21192</v>
      </c>
      <c r="D274" s="1573">
        <v>28204164</v>
      </c>
      <c r="E274" s="767" t="s">
        <v>20832</v>
      </c>
      <c r="F274" s="767" t="s">
        <v>21193</v>
      </c>
      <c r="G274" s="1573"/>
      <c r="H274" s="1573"/>
      <c r="I274" s="1573"/>
      <c r="J274" s="767" t="s">
        <v>21845</v>
      </c>
      <c r="K274" s="1583">
        <v>2800</v>
      </c>
      <c r="L274" s="1574" t="s">
        <v>20887</v>
      </c>
      <c r="M274" s="1583">
        <v>4200</v>
      </c>
      <c r="N274" s="1586"/>
    </row>
    <row r="275" spans="1:14" ht="24">
      <c r="A275" s="1571" t="s">
        <v>21194</v>
      </c>
      <c r="B275" s="1572" t="s">
        <v>421</v>
      </c>
      <c r="C275" s="1572" t="s">
        <v>21195</v>
      </c>
      <c r="D275" s="1573" t="s">
        <v>21196</v>
      </c>
      <c r="E275" s="767" t="s">
        <v>20832</v>
      </c>
      <c r="F275" s="767" t="s">
        <v>21197</v>
      </c>
      <c r="G275" s="1573">
        <v>400</v>
      </c>
      <c r="H275" s="1573" t="s">
        <v>5670</v>
      </c>
      <c r="I275" s="1573"/>
      <c r="J275" s="1588" t="s">
        <v>21844</v>
      </c>
      <c r="K275" s="1583">
        <v>2000</v>
      </c>
      <c r="L275" s="1574" t="s">
        <v>20815</v>
      </c>
      <c r="M275" s="1583">
        <v>24000</v>
      </c>
      <c r="N275" s="1586">
        <v>12000</v>
      </c>
    </row>
    <row r="276" spans="1:14" ht="24">
      <c r="A276" s="1571" t="s">
        <v>21194</v>
      </c>
      <c r="B276" s="1572" t="s">
        <v>421</v>
      </c>
      <c r="C276" s="1572" t="s">
        <v>21198</v>
      </c>
      <c r="D276" s="1573" t="s">
        <v>21199</v>
      </c>
      <c r="E276" s="767" t="s">
        <v>20832</v>
      </c>
      <c r="F276" s="767" t="s">
        <v>21200</v>
      </c>
      <c r="G276" s="1573">
        <v>850</v>
      </c>
      <c r="H276" s="1573" t="s">
        <v>5670</v>
      </c>
      <c r="I276" s="1573"/>
      <c r="J276" s="1588" t="s">
        <v>21843</v>
      </c>
      <c r="K276" s="1583">
        <v>2500</v>
      </c>
      <c r="L276" s="1574" t="s">
        <v>20815</v>
      </c>
      <c r="M276" s="1583">
        <v>30000</v>
      </c>
      <c r="N276" s="1586">
        <v>15000</v>
      </c>
    </row>
    <row r="277" spans="1:14" ht="24">
      <c r="A277" s="1571" t="s">
        <v>21194</v>
      </c>
      <c r="B277" s="1572" t="s">
        <v>421</v>
      </c>
      <c r="C277" s="1572" t="s">
        <v>21201</v>
      </c>
      <c r="D277" s="1573" t="s">
        <v>21202</v>
      </c>
      <c r="E277" s="767" t="s">
        <v>20832</v>
      </c>
      <c r="F277" s="767" t="s">
        <v>21203</v>
      </c>
      <c r="G277" s="1573">
        <v>298.7</v>
      </c>
      <c r="H277" s="1573" t="s">
        <v>5670</v>
      </c>
      <c r="I277" s="1573"/>
      <c r="J277" s="1588" t="s">
        <v>21838</v>
      </c>
      <c r="K277" s="1583">
        <v>2200</v>
      </c>
      <c r="L277" s="1574" t="s">
        <v>20815</v>
      </c>
      <c r="M277" s="1583">
        <v>26400</v>
      </c>
      <c r="N277" s="1586">
        <v>13200</v>
      </c>
    </row>
    <row r="278" spans="1:14" ht="36">
      <c r="A278" s="1571" t="s">
        <v>21194</v>
      </c>
      <c r="B278" s="1572" t="s">
        <v>421</v>
      </c>
      <c r="C278" s="1572" t="s">
        <v>21204</v>
      </c>
      <c r="D278" s="1573" t="s">
        <v>21205</v>
      </c>
      <c r="E278" s="767" t="s">
        <v>20832</v>
      </c>
      <c r="F278" s="767">
        <v>11000657</v>
      </c>
      <c r="G278" s="1573">
        <v>576</v>
      </c>
      <c r="H278" s="1573" t="s">
        <v>5670</v>
      </c>
      <c r="I278" s="1573"/>
      <c r="J278" s="1588" t="s">
        <v>21842</v>
      </c>
      <c r="K278" s="1583">
        <v>5000</v>
      </c>
      <c r="L278" s="1574" t="s">
        <v>20815</v>
      </c>
      <c r="M278" s="1583">
        <v>60000</v>
      </c>
      <c r="N278" s="1586">
        <v>30000</v>
      </c>
    </row>
    <row r="279" spans="1:14">
      <c r="A279" s="1571" t="s">
        <v>21194</v>
      </c>
      <c r="B279" s="1572" t="s">
        <v>421</v>
      </c>
      <c r="C279" s="1572" t="s">
        <v>21206</v>
      </c>
      <c r="D279" s="1573" t="s">
        <v>21207</v>
      </c>
      <c r="E279" s="767" t="s">
        <v>20832</v>
      </c>
      <c r="F279" s="767" t="s">
        <v>21208</v>
      </c>
      <c r="G279" s="1573">
        <v>336</v>
      </c>
      <c r="H279" s="1573" t="s">
        <v>5670</v>
      </c>
      <c r="I279" s="1573"/>
      <c r="J279" s="1588" t="s">
        <v>21841</v>
      </c>
      <c r="K279" s="1583">
        <v>5500</v>
      </c>
      <c r="L279" s="1574" t="s">
        <v>20815</v>
      </c>
      <c r="M279" s="1583">
        <v>66000</v>
      </c>
      <c r="N279" s="1586">
        <v>33000</v>
      </c>
    </row>
    <row r="280" spans="1:14" ht="36">
      <c r="A280" s="1571" t="s">
        <v>21194</v>
      </c>
      <c r="B280" s="1572" t="s">
        <v>421</v>
      </c>
      <c r="C280" s="1572" t="s">
        <v>21209</v>
      </c>
      <c r="D280" s="1573" t="s">
        <v>21210</v>
      </c>
      <c r="E280" s="767" t="s">
        <v>20832</v>
      </c>
      <c r="F280" s="767">
        <v>5004695</v>
      </c>
      <c r="G280" s="1573">
        <v>190</v>
      </c>
      <c r="H280" s="1573" t="s">
        <v>5670</v>
      </c>
      <c r="I280" s="1573"/>
      <c r="J280" s="1588" t="s">
        <v>21840</v>
      </c>
      <c r="K280" s="1583">
        <v>4200</v>
      </c>
      <c r="L280" s="1574" t="s">
        <v>20815</v>
      </c>
      <c r="M280" s="1583">
        <v>50400</v>
      </c>
      <c r="N280" s="1586">
        <v>25200</v>
      </c>
    </row>
    <row r="281" spans="1:14" ht="24">
      <c r="A281" s="1571" t="s">
        <v>21194</v>
      </c>
      <c r="B281" s="1572" t="s">
        <v>421</v>
      </c>
      <c r="C281" s="1572" t="s">
        <v>21211</v>
      </c>
      <c r="D281" s="1573" t="s">
        <v>21212</v>
      </c>
      <c r="E281" s="767" t="s">
        <v>20832</v>
      </c>
      <c r="F281" s="767" t="s">
        <v>21213</v>
      </c>
      <c r="G281" s="1573">
        <v>937.77</v>
      </c>
      <c r="H281" s="1573" t="s">
        <v>5598</v>
      </c>
      <c r="I281" s="1573"/>
      <c r="J281" s="1588" t="s">
        <v>21839</v>
      </c>
      <c r="K281" s="1583">
        <v>46611.24</v>
      </c>
      <c r="L281" s="1574" t="s">
        <v>20815</v>
      </c>
      <c r="M281" s="1583">
        <v>559334.88</v>
      </c>
      <c r="N281" s="1586">
        <v>279667.44</v>
      </c>
    </row>
    <row r="282" spans="1:14" ht="24">
      <c r="A282" s="1571" t="s">
        <v>21194</v>
      </c>
      <c r="B282" s="1572" t="s">
        <v>421</v>
      </c>
      <c r="C282" s="1572" t="s">
        <v>21211</v>
      </c>
      <c r="D282" s="1573" t="s">
        <v>21212</v>
      </c>
      <c r="E282" s="767" t="s">
        <v>20832</v>
      </c>
      <c r="F282" s="767" t="s">
        <v>21214</v>
      </c>
      <c r="G282" s="1573">
        <v>1695.24</v>
      </c>
      <c r="H282" s="1573" t="s">
        <v>5598</v>
      </c>
      <c r="I282" s="1573"/>
      <c r="J282" s="767" t="s">
        <v>21838</v>
      </c>
      <c r="K282" s="1583">
        <v>63237.49</v>
      </c>
      <c r="L282" s="1574" t="s">
        <v>20815</v>
      </c>
      <c r="M282" s="1583">
        <v>758849.88</v>
      </c>
      <c r="N282" s="1586">
        <v>379424.94</v>
      </c>
    </row>
    <row r="283" spans="1:14">
      <c r="A283" s="1571" t="s">
        <v>21194</v>
      </c>
      <c r="B283" s="1572" t="s">
        <v>421</v>
      </c>
      <c r="C283" s="1572" t="s">
        <v>21215</v>
      </c>
      <c r="D283" s="1573">
        <v>11001152</v>
      </c>
      <c r="E283" s="767" t="s">
        <v>20832</v>
      </c>
      <c r="F283" s="767">
        <v>11001152</v>
      </c>
      <c r="G283" s="1573">
        <v>172</v>
      </c>
      <c r="H283" s="1573" t="s">
        <v>5670</v>
      </c>
      <c r="I283" s="1573"/>
      <c r="J283" s="767" t="s">
        <v>21836</v>
      </c>
      <c r="K283" s="1583">
        <v>5500</v>
      </c>
      <c r="L283" s="1574" t="s">
        <v>20815</v>
      </c>
      <c r="M283" s="1583">
        <v>66000</v>
      </c>
      <c r="N283" s="1586">
        <v>33000</v>
      </c>
    </row>
    <row r="284" spans="1:14">
      <c r="A284" s="1571" t="s">
        <v>21194</v>
      </c>
      <c r="B284" s="1572" t="s">
        <v>421</v>
      </c>
      <c r="C284" s="1572" t="s">
        <v>21216</v>
      </c>
      <c r="D284" s="1573" t="s">
        <v>21217</v>
      </c>
      <c r="E284" s="767" t="s">
        <v>20832</v>
      </c>
      <c r="F284" s="767">
        <v>43007804</v>
      </c>
      <c r="G284" s="1573">
        <v>295.8</v>
      </c>
      <c r="H284" s="1573" t="s">
        <v>5670</v>
      </c>
      <c r="I284" s="1573"/>
      <c r="J284" s="767" t="s">
        <v>21837</v>
      </c>
      <c r="K284" s="1583">
        <v>4000</v>
      </c>
      <c r="L284" s="1574" t="s">
        <v>20815</v>
      </c>
      <c r="M284" s="1583">
        <v>48000</v>
      </c>
      <c r="N284" s="1586">
        <v>24000</v>
      </c>
    </row>
    <row r="285" spans="1:14" ht="24">
      <c r="A285" s="1571" t="s">
        <v>21194</v>
      </c>
      <c r="B285" s="1572" t="s">
        <v>421</v>
      </c>
      <c r="C285" s="1572" t="s">
        <v>21218</v>
      </c>
      <c r="D285" s="1573" t="s">
        <v>21219</v>
      </c>
      <c r="E285" s="767" t="s">
        <v>20832</v>
      </c>
      <c r="F285" s="767">
        <v>11051599</v>
      </c>
      <c r="G285" s="1573">
        <v>681.22</v>
      </c>
      <c r="H285" s="1573" t="s">
        <v>5670</v>
      </c>
      <c r="I285" s="1573"/>
      <c r="J285" s="1588" t="s">
        <v>21835</v>
      </c>
      <c r="K285" s="1583">
        <v>5000</v>
      </c>
      <c r="L285" s="1574" t="s">
        <v>20815</v>
      </c>
      <c r="M285" s="1583">
        <v>60000</v>
      </c>
      <c r="N285" s="1586">
        <v>30000</v>
      </c>
    </row>
    <row r="286" spans="1:14" ht="24">
      <c r="A286" s="1571" t="s">
        <v>21194</v>
      </c>
      <c r="B286" s="1572" t="s">
        <v>421</v>
      </c>
      <c r="C286" s="1572" t="s">
        <v>21220</v>
      </c>
      <c r="D286" s="1573" t="s">
        <v>21221</v>
      </c>
      <c r="E286" s="767" t="s">
        <v>20832</v>
      </c>
      <c r="F286" s="767">
        <v>2002128</v>
      </c>
      <c r="G286" s="1573">
        <v>1595</v>
      </c>
      <c r="H286" s="1573" t="s">
        <v>5670</v>
      </c>
      <c r="I286" s="1573"/>
      <c r="J286" s="1588" t="s">
        <v>21834</v>
      </c>
      <c r="K286" s="1583">
        <v>8330</v>
      </c>
      <c r="L286" s="1574" t="s">
        <v>20815</v>
      </c>
      <c r="M286" s="1583">
        <v>99960</v>
      </c>
      <c r="N286" s="1586">
        <v>49980</v>
      </c>
    </row>
    <row r="287" spans="1:14" ht="24">
      <c r="A287" s="1571" t="s">
        <v>21194</v>
      </c>
      <c r="B287" s="1572" t="s">
        <v>421</v>
      </c>
      <c r="C287" s="1572" t="s">
        <v>21222</v>
      </c>
      <c r="D287" s="1573" t="s">
        <v>21223</v>
      </c>
      <c r="E287" s="767" t="s">
        <v>20832</v>
      </c>
      <c r="F287" s="767" t="s">
        <v>21197</v>
      </c>
      <c r="G287" s="1573">
        <v>300</v>
      </c>
      <c r="H287" s="1573" t="s">
        <v>5670</v>
      </c>
      <c r="I287" s="1573"/>
      <c r="J287" s="1588" t="s">
        <v>21833</v>
      </c>
      <c r="K287" s="1583">
        <v>6000</v>
      </c>
      <c r="L287" s="1574" t="s">
        <v>20815</v>
      </c>
      <c r="M287" s="1583">
        <v>72000</v>
      </c>
      <c r="N287" s="1586">
        <v>36000</v>
      </c>
    </row>
    <row r="288" spans="1:14" ht="24">
      <c r="A288" s="1571" t="s">
        <v>21194</v>
      </c>
      <c r="B288" s="1572" t="s">
        <v>421</v>
      </c>
      <c r="C288" s="1572" t="s">
        <v>21224</v>
      </c>
      <c r="D288" s="1573" t="s">
        <v>21225</v>
      </c>
      <c r="E288" s="767" t="s">
        <v>20832</v>
      </c>
      <c r="F288" s="767">
        <v>2008973</v>
      </c>
      <c r="G288" s="1573">
        <v>295</v>
      </c>
      <c r="H288" s="1573" t="s">
        <v>5670</v>
      </c>
      <c r="I288" s="1573"/>
      <c r="J288" s="1588" t="s">
        <v>21832</v>
      </c>
      <c r="K288" s="1583">
        <v>5940</v>
      </c>
      <c r="L288" s="1574" t="s">
        <v>20815</v>
      </c>
      <c r="M288" s="1583">
        <v>71280</v>
      </c>
      <c r="N288" s="1586">
        <v>35640</v>
      </c>
    </row>
    <row r="289" spans="1:14">
      <c r="A289" s="1571" t="s">
        <v>21194</v>
      </c>
      <c r="B289" s="1572" t="s">
        <v>421</v>
      </c>
      <c r="C289" s="1572" t="s">
        <v>21226</v>
      </c>
      <c r="D289" s="1573">
        <v>4000478</v>
      </c>
      <c r="E289" s="767" t="s">
        <v>20832</v>
      </c>
      <c r="F289" s="767">
        <v>4000478</v>
      </c>
      <c r="G289" s="1573">
        <v>558.26</v>
      </c>
      <c r="H289" s="1573" t="s">
        <v>5670</v>
      </c>
      <c r="I289" s="1573"/>
      <c r="J289" s="767" t="s">
        <v>21831</v>
      </c>
      <c r="K289" s="1583">
        <v>4000</v>
      </c>
      <c r="L289" s="1574" t="s">
        <v>20815</v>
      </c>
      <c r="M289" s="1583">
        <v>48000</v>
      </c>
      <c r="N289" s="1586">
        <v>24000</v>
      </c>
    </row>
    <row r="290" spans="1:14">
      <c r="A290" s="1571" t="s">
        <v>21194</v>
      </c>
      <c r="B290" s="1572" t="s">
        <v>421</v>
      </c>
      <c r="C290" s="1572" t="s">
        <v>21227</v>
      </c>
      <c r="D290" s="1573" t="s">
        <v>389</v>
      </c>
      <c r="E290" s="767" t="s">
        <v>20832</v>
      </c>
      <c r="F290" s="767"/>
      <c r="G290" s="1573" t="s">
        <v>389</v>
      </c>
      <c r="H290" s="1573" t="s">
        <v>5670</v>
      </c>
      <c r="I290" s="1573"/>
      <c r="J290" s="767" t="s">
        <v>21228</v>
      </c>
      <c r="K290" s="1583">
        <v>43967.233333333337</v>
      </c>
      <c r="L290" s="1574" t="s">
        <v>20815</v>
      </c>
      <c r="M290" s="1583">
        <v>527606.80000000005</v>
      </c>
      <c r="N290" s="1586">
        <v>0</v>
      </c>
    </row>
    <row r="291" spans="1:14">
      <c r="A291" s="1571" t="s">
        <v>21194</v>
      </c>
      <c r="B291" s="1572" t="s">
        <v>18882</v>
      </c>
      <c r="C291" s="1572" t="s">
        <v>21229</v>
      </c>
      <c r="D291" s="1573">
        <v>45195157</v>
      </c>
      <c r="E291" s="767" t="s">
        <v>20832</v>
      </c>
      <c r="F291" s="767"/>
      <c r="G291" s="1573">
        <v>200</v>
      </c>
      <c r="H291" s="1573" t="s">
        <v>5670</v>
      </c>
      <c r="I291" s="1573"/>
      <c r="J291" s="767" t="s">
        <v>21230</v>
      </c>
      <c r="K291" s="1583">
        <v>3500</v>
      </c>
      <c r="L291" s="1574" t="s">
        <v>20815</v>
      </c>
      <c r="M291" s="1583">
        <v>42000</v>
      </c>
      <c r="N291" s="1586">
        <v>0</v>
      </c>
    </row>
    <row r="292" spans="1:14">
      <c r="A292" s="1571" t="s">
        <v>21194</v>
      </c>
      <c r="B292" s="1572" t="s">
        <v>18882</v>
      </c>
      <c r="C292" s="1572" t="s">
        <v>21231</v>
      </c>
      <c r="D292" s="1573">
        <v>19909673</v>
      </c>
      <c r="E292" s="767" t="s">
        <v>20832</v>
      </c>
      <c r="F292" s="767"/>
      <c r="G292" s="1573">
        <v>800</v>
      </c>
      <c r="H292" s="1573" t="s">
        <v>5670</v>
      </c>
      <c r="I292" s="1573"/>
      <c r="J292" s="767" t="s">
        <v>21230</v>
      </c>
      <c r="K292" s="1583">
        <v>4900</v>
      </c>
      <c r="L292" s="1574" t="s">
        <v>20815</v>
      </c>
      <c r="M292" s="1583">
        <v>58800</v>
      </c>
      <c r="N292" s="1586">
        <v>0</v>
      </c>
    </row>
    <row r="293" spans="1:14">
      <c r="A293" s="1571" t="s">
        <v>21194</v>
      </c>
      <c r="B293" s="1572" t="s">
        <v>18882</v>
      </c>
      <c r="C293" s="1572" t="s">
        <v>21231</v>
      </c>
      <c r="D293" s="1573">
        <v>19909673</v>
      </c>
      <c r="E293" s="767" t="s">
        <v>20832</v>
      </c>
      <c r="F293" s="767"/>
      <c r="G293" s="1573">
        <v>1000</v>
      </c>
      <c r="H293" s="1573" t="s">
        <v>5670</v>
      </c>
      <c r="I293" s="1573"/>
      <c r="J293" s="1588" t="s">
        <v>21739</v>
      </c>
      <c r="K293" s="1583">
        <v>12200</v>
      </c>
      <c r="L293" s="1574" t="s">
        <v>20815</v>
      </c>
      <c r="M293" s="1583">
        <v>146400</v>
      </c>
      <c r="N293" s="1586">
        <v>73200</v>
      </c>
    </row>
    <row r="294" spans="1:14" ht="24">
      <c r="A294" s="1571" t="s">
        <v>21194</v>
      </c>
      <c r="B294" s="1572" t="s">
        <v>18882</v>
      </c>
      <c r="C294" s="1572" t="s">
        <v>21232</v>
      </c>
      <c r="D294" s="1573">
        <v>20970549</v>
      </c>
      <c r="E294" s="767" t="s">
        <v>20832</v>
      </c>
      <c r="F294" s="767"/>
      <c r="G294" s="1573">
        <v>800</v>
      </c>
      <c r="H294" s="1573" t="s">
        <v>5670</v>
      </c>
      <c r="I294" s="1573"/>
      <c r="J294" s="767" t="s">
        <v>21230</v>
      </c>
      <c r="K294" s="1583">
        <v>4200</v>
      </c>
      <c r="L294" s="1574" t="s">
        <v>20815</v>
      </c>
      <c r="M294" s="1583">
        <v>50400</v>
      </c>
      <c r="N294" s="1586">
        <v>0</v>
      </c>
    </row>
    <row r="295" spans="1:14">
      <c r="A295" s="1571" t="s">
        <v>21194</v>
      </c>
      <c r="B295" s="1572" t="s">
        <v>18882</v>
      </c>
      <c r="C295" s="1572" t="s">
        <v>21233</v>
      </c>
      <c r="D295" s="1573">
        <v>9809275</v>
      </c>
      <c r="E295" s="767" t="s">
        <v>20832</v>
      </c>
      <c r="F295" s="767"/>
      <c r="G295" s="1573">
        <v>200</v>
      </c>
      <c r="H295" s="1573" t="s">
        <v>5670</v>
      </c>
      <c r="I295" s="1573"/>
      <c r="J295" s="767" t="s">
        <v>21234</v>
      </c>
      <c r="K295" s="1583">
        <v>3188.87</v>
      </c>
      <c r="L295" s="1574" t="s">
        <v>20815</v>
      </c>
      <c r="M295" s="1583">
        <v>38266.44</v>
      </c>
      <c r="N295" s="1586">
        <v>9566.6200000000008</v>
      </c>
    </row>
    <row r="296" spans="1:14">
      <c r="A296" s="1571" t="s">
        <v>21194</v>
      </c>
      <c r="B296" s="1572" t="s">
        <v>18882</v>
      </c>
      <c r="C296" s="1572" t="s">
        <v>21235</v>
      </c>
      <c r="D296" s="1573">
        <v>28684345</v>
      </c>
      <c r="E296" s="767" t="s">
        <v>20832</v>
      </c>
      <c r="F296" s="767"/>
      <c r="G296" s="1573">
        <v>1200</v>
      </c>
      <c r="H296" s="1573" t="s">
        <v>5670</v>
      </c>
      <c r="I296" s="1573"/>
      <c r="J296" s="767" t="s">
        <v>21236</v>
      </c>
      <c r="K296" s="1583">
        <v>7500</v>
      </c>
      <c r="L296" s="1574" t="s">
        <v>20815</v>
      </c>
      <c r="M296" s="1583">
        <v>90000</v>
      </c>
      <c r="N296" s="1586">
        <v>45000</v>
      </c>
    </row>
    <row r="297" spans="1:14">
      <c r="A297" s="1571" t="s">
        <v>21194</v>
      </c>
      <c r="B297" s="1572" t="s">
        <v>18882</v>
      </c>
      <c r="C297" s="1572" t="s">
        <v>21237</v>
      </c>
      <c r="D297" s="1573">
        <v>21000984</v>
      </c>
      <c r="E297" s="767" t="s">
        <v>20832</v>
      </c>
      <c r="F297" s="767"/>
      <c r="G297" s="1573">
        <v>400</v>
      </c>
      <c r="H297" s="1573" t="s">
        <v>5670</v>
      </c>
      <c r="I297" s="1573"/>
      <c r="J297" s="767" t="s">
        <v>21236</v>
      </c>
      <c r="K297" s="1583">
        <v>2200</v>
      </c>
      <c r="L297" s="1574" t="s">
        <v>20815</v>
      </c>
      <c r="M297" s="1583">
        <v>26400</v>
      </c>
      <c r="N297" s="1586">
        <v>13200</v>
      </c>
    </row>
    <row r="298" spans="1:14">
      <c r="A298" s="1571" t="s">
        <v>21194</v>
      </c>
      <c r="B298" s="1572" t="s">
        <v>18882</v>
      </c>
      <c r="C298" s="1572" t="s">
        <v>21238</v>
      </c>
      <c r="D298" s="1573">
        <v>28261852</v>
      </c>
      <c r="E298" s="767" t="s">
        <v>20832</v>
      </c>
      <c r="F298" s="767"/>
      <c r="G298" s="1573">
        <v>200</v>
      </c>
      <c r="H298" s="1573" t="s">
        <v>5670</v>
      </c>
      <c r="I298" s="1573"/>
      <c r="J298" s="767" t="s">
        <v>21236</v>
      </c>
      <c r="K298" s="1583">
        <v>2850</v>
      </c>
      <c r="L298" s="1574" t="s">
        <v>20815</v>
      </c>
      <c r="M298" s="1583">
        <v>34200</v>
      </c>
      <c r="N298" s="1586">
        <v>17100</v>
      </c>
    </row>
    <row r="299" spans="1:14">
      <c r="A299" s="1571" t="s">
        <v>21194</v>
      </c>
      <c r="B299" s="1572" t="s">
        <v>18882</v>
      </c>
      <c r="C299" s="1572" t="s">
        <v>21238</v>
      </c>
      <c r="D299" s="1573">
        <v>28261852</v>
      </c>
      <c r="E299" s="767" t="s">
        <v>20832</v>
      </c>
      <c r="F299" s="767"/>
      <c r="G299" s="1573">
        <v>50</v>
      </c>
      <c r="H299" s="1573" t="s">
        <v>5670</v>
      </c>
      <c r="I299" s="1573"/>
      <c r="J299" s="767" t="s">
        <v>21236</v>
      </c>
      <c r="K299" s="1583">
        <v>450</v>
      </c>
      <c r="L299" s="1574" t="s">
        <v>20815</v>
      </c>
      <c r="M299" s="1583">
        <v>5400</v>
      </c>
      <c r="N299" s="1586">
        <v>2700</v>
      </c>
    </row>
    <row r="300" spans="1:14" ht="24">
      <c r="A300" s="1571" t="s">
        <v>21194</v>
      </c>
      <c r="B300" s="1572" t="s">
        <v>18882</v>
      </c>
      <c r="C300" s="1572" t="s">
        <v>21239</v>
      </c>
      <c r="D300" s="1573">
        <v>28716588</v>
      </c>
      <c r="E300" s="767" t="s">
        <v>20832</v>
      </c>
      <c r="F300" s="767"/>
      <c r="G300" s="1573">
        <v>800</v>
      </c>
      <c r="H300" s="1573" t="s">
        <v>5670</v>
      </c>
      <c r="I300" s="1573"/>
      <c r="J300" s="767" t="s">
        <v>21236</v>
      </c>
      <c r="K300" s="1583">
        <v>4500</v>
      </c>
      <c r="L300" s="1574" t="s">
        <v>20815</v>
      </c>
      <c r="M300" s="1583">
        <v>54000</v>
      </c>
      <c r="N300" s="1586">
        <v>27000</v>
      </c>
    </row>
    <row r="301" spans="1:14" ht="24">
      <c r="A301" s="1571" t="s">
        <v>21240</v>
      </c>
      <c r="B301" s="1572" t="s">
        <v>18645</v>
      </c>
      <c r="C301" s="1572" t="s">
        <v>21241</v>
      </c>
      <c r="D301" s="1573" t="s">
        <v>21242</v>
      </c>
      <c r="E301" s="767" t="s">
        <v>20821</v>
      </c>
      <c r="F301" s="767">
        <v>475920</v>
      </c>
      <c r="G301" s="1573">
        <v>1463.44</v>
      </c>
      <c r="H301" s="1573">
        <v>18</v>
      </c>
      <c r="I301" s="1573"/>
      <c r="J301" s="767" t="s">
        <v>21740</v>
      </c>
      <c r="K301" s="1583">
        <v>115385.93500000001</v>
      </c>
      <c r="L301" s="1574" t="s">
        <v>21243</v>
      </c>
      <c r="M301" s="1583">
        <v>1313025.8700000001</v>
      </c>
      <c r="N301" s="1586">
        <v>657205.25</v>
      </c>
    </row>
    <row r="302" spans="1:14" ht="24">
      <c r="A302" s="1571" t="s">
        <v>21244</v>
      </c>
      <c r="B302" s="1572" t="s">
        <v>18646</v>
      </c>
      <c r="C302" s="1572" t="s">
        <v>21245</v>
      </c>
      <c r="D302" s="1573">
        <v>21448907</v>
      </c>
      <c r="E302" s="767" t="s">
        <v>20821</v>
      </c>
      <c r="F302" s="767" t="s">
        <v>21246</v>
      </c>
      <c r="G302" s="1573" t="s">
        <v>21247</v>
      </c>
      <c r="H302" s="1573">
        <v>0</v>
      </c>
      <c r="I302" s="1573"/>
      <c r="J302" s="767" t="s">
        <v>21248</v>
      </c>
      <c r="K302" s="1583">
        <v>3700</v>
      </c>
      <c r="L302" s="1574" t="s">
        <v>20815</v>
      </c>
      <c r="M302" s="1583">
        <v>40700</v>
      </c>
      <c r="N302" s="1586">
        <v>18500</v>
      </c>
    </row>
    <row r="303" spans="1:14" ht="24">
      <c r="A303" s="1571" t="s">
        <v>21244</v>
      </c>
      <c r="B303" s="1572" t="s">
        <v>18646</v>
      </c>
      <c r="C303" s="1572" t="s">
        <v>21249</v>
      </c>
      <c r="D303" s="1573">
        <v>32860851</v>
      </c>
      <c r="E303" s="767" t="s">
        <v>20821</v>
      </c>
      <c r="F303" s="767" t="s">
        <v>21250</v>
      </c>
      <c r="G303" s="1573" t="s">
        <v>21251</v>
      </c>
      <c r="H303" s="1573">
        <v>0</v>
      </c>
      <c r="I303" s="1573"/>
      <c r="J303" s="767" t="s">
        <v>21252</v>
      </c>
      <c r="K303" s="1583">
        <v>5000</v>
      </c>
      <c r="L303" s="1574" t="s">
        <v>20815</v>
      </c>
      <c r="M303" s="1583">
        <v>60000</v>
      </c>
      <c r="N303" s="1586">
        <v>30000</v>
      </c>
    </row>
    <row r="304" spans="1:14" ht="48">
      <c r="A304" s="1571" t="s">
        <v>21244</v>
      </c>
      <c r="B304" s="1572" t="s">
        <v>18646</v>
      </c>
      <c r="C304" s="1572" t="s">
        <v>21253</v>
      </c>
      <c r="D304" s="1573">
        <v>23213876</v>
      </c>
      <c r="E304" s="767" t="s">
        <v>20821</v>
      </c>
      <c r="F304" s="767" t="s">
        <v>21254</v>
      </c>
      <c r="G304" s="1573" t="s">
        <v>21255</v>
      </c>
      <c r="H304" s="1573">
        <v>0</v>
      </c>
      <c r="I304" s="1573"/>
      <c r="J304" s="767" t="s">
        <v>21252</v>
      </c>
      <c r="K304" s="1583">
        <v>5000</v>
      </c>
      <c r="L304" s="1574" t="s">
        <v>20815</v>
      </c>
      <c r="M304" s="1583">
        <v>55000</v>
      </c>
      <c r="N304" s="1586">
        <v>25000</v>
      </c>
    </row>
    <row r="305" spans="1:14" ht="60">
      <c r="A305" s="1571" t="s">
        <v>21244</v>
      </c>
      <c r="B305" s="1572" t="s">
        <v>18646</v>
      </c>
      <c r="C305" s="1572" t="s">
        <v>21256</v>
      </c>
      <c r="D305" s="1573" t="s">
        <v>21257</v>
      </c>
      <c r="E305" s="767" t="s">
        <v>20821</v>
      </c>
      <c r="F305" s="767" t="s">
        <v>21258</v>
      </c>
      <c r="G305" s="1573" t="s">
        <v>21259</v>
      </c>
      <c r="H305" s="1573">
        <v>0</v>
      </c>
      <c r="I305" s="1573"/>
      <c r="J305" s="767" t="s">
        <v>21260</v>
      </c>
      <c r="K305" s="1583">
        <v>5280</v>
      </c>
      <c r="L305" s="1574" t="s">
        <v>21261</v>
      </c>
      <c r="M305" s="1583">
        <v>63360</v>
      </c>
      <c r="N305" s="1586">
        <v>42240</v>
      </c>
    </row>
    <row r="306" spans="1:14" ht="24">
      <c r="A306" s="1571" t="s">
        <v>21244</v>
      </c>
      <c r="B306" s="1572" t="s">
        <v>18646</v>
      </c>
      <c r="C306" s="1572" t="s">
        <v>21262</v>
      </c>
      <c r="D306" s="1573">
        <v>412773</v>
      </c>
      <c r="E306" s="767" t="s">
        <v>20821</v>
      </c>
      <c r="F306" s="767" t="s">
        <v>21263</v>
      </c>
      <c r="G306" s="1573" t="s">
        <v>21264</v>
      </c>
      <c r="H306" s="1573">
        <v>0</v>
      </c>
      <c r="I306" s="1573"/>
      <c r="J306" s="767" t="s">
        <v>21252</v>
      </c>
      <c r="K306" s="1583">
        <v>3500</v>
      </c>
      <c r="L306" s="1574" t="s">
        <v>21265</v>
      </c>
      <c r="M306" s="1583">
        <v>42000</v>
      </c>
      <c r="N306" s="1586">
        <v>24500</v>
      </c>
    </row>
    <row r="307" spans="1:14" ht="60">
      <c r="A307" s="1571" t="s">
        <v>21244</v>
      </c>
      <c r="B307" s="1572" t="s">
        <v>18646</v>
      </c>
      <c r="C307" s="1572" t="s">
        <v>21266</v>
      </c>
      <c r="D307" s="1573" t="s">
        <v>21267</v>
      </c>
      <c r="E307" s="767" t="s">
        <v>20821</v>
      </c>
      <c r="F307" s="767" t="s">
        <v>21268</v>
      </c>
      <c r="G307" s="1573" t="s">
        <v>21269</v>
      </c>
      <c r="H307" s="1573">
        <v>0</v>
      </c>
      <c r="I307" s="1573"/>
      <c r="J307" s="767" t="s">
        <v>21252</v>
      </c>
      <c r="K307" s="1583">
        <v>6000</v>
      </c>
      <c r="L307" s="1574" t="s">
        <v>21265</v>
      </c>
      <c r="M307" s="1583">
        <v>72000</v>
      </c>
      <c r="N307" s="1586">
        <v>48000</v>
      </c>
    </row>
    <row r="308" spans="1:14" ht="48">
      <c r="A308" s="1571" t="s">
        <v>21244</v>
      </c>
      <c r="B308" s="1572" t="s">
        <v>18646</v>
      </c>
      <c r="C308" s="1572" t="s">
        <v>21270</v>
      </c>
      <c r="D308" s="1573" t="s">
        <v>21271</v>
      </c>
      <c r="E308" s="767" t="s">
        <v>20821</v>
      </c>
      <c r="F308" s="767" t="s">
        <v>21272</v>
      </c>
      <c r="G308" s="1573" t="s">
        <v>21273</v>
      </c>
      <c r="H308" s="1573">
        <v>0</v>
      </c>
      <c r="I308" s="1573"/>
      <c r="J308" s="767" t="s">
        <v>21260</v>
      </c>
      <c r="K308" s="1583">
        <v>3000</v>
      </c>
      <c r="L308" s="1574" t="s">
        <v>21261</v>
      </c>
      <c r="M308" s="1583">
        <v>36000</v>
      </c>
      <c r="N308" s="1586">
        <v>30000</v>
      </c>
    </row>
    <row r="309" spans="1:14" ht="24">
      <c r="A309" s="1571" t="s">
        <v>21244</v>
      </c>
      <c r="B309" s="1572" t="s">
        <v>18646</v>
      </c>
      <c r="C309" s="1572" t="s">
        <v>21274</v>
      </c>
      <c r="D309" s="1573">
        <v>4414792</v>
      </c>
      <c r="E309" s="767" t="s">
        <v>20821</v>
      </c>
      <c r="F309" s="767" t="s">
        <v>21275</v>
      </c>
      <c r="G309" s="1573" t="s">
        <v>21276</v>
      </c>
      <c r="H309" s="1573"/>
      <c r="I309" s="1573"/>
      <c r="J309" s="767" t="s">
        <v>21277</v>
      </c>
      <c r="K309" s="1583">
        <v>2500</v>
      </c>
      <c r="L309" s="1574" t="s">
        <v>20815</v>
      </c>
      <c r="M309" s="1583">
        <v>27500</v>
      </c>
      <c r="N309" s="1586">
        <v>15000</v>
      </c>
    </row>
    <row r="310" spans="1:14" ht="24">
      <c r="A310" s="1571" t="s">
        <v>21244</v>
      </c>
      <c r="B310" s="1572" t="s">
        <v>18646</v>
      </c>
      <c r="C310" s="1572" t="s">
        <v>21278</v>
      </c>
      <c r="D310" s="1573">
        <v>4009264</v>
      </c>
      <c r="E310" s="767" t="s">
        <v>20821</v>
      </c>
      <c r="F310" s="767" t="s">
        <v>21279</v>
      </c>
      <c r="G310" s="1573" t="s">
        <v>21280</v>
      </c>
      <c r="H310" s="1573">
        <v>0</v>
      </c>
      <c r="I310" s="1573"/>
      <c r="J310" s="767" t="s">
        <v>21260</v>
      </c>
      <c r="K310" s="1583">
        <v>2500</v>
      </c>
      <c r="L310" s="1574" t="s">
        <v>20815</v>
      </c>
      <c r="M310" s="1583">
        <v>30000</v>
      </c>
      <c r="N310" s="1586">
        <v>12500</v>
      </c>
    </row>
    <row r="311" spans="1:14" ht="24">
      <c r="A311" s="1571" t="s">
        <v>21244</v>
      </c>
      <c r="B311" s="1572" t="s">
        <v>18646</v>
      </c>
      <c r="C311" s="1572" t="s">
        <v>21281</v>
      </c>
      <c r="D311" s="1573">
        <v>22527464</v>
      </c>
      <c r="E311" s="767" t="s">
        <v>20821</v>
      </c>
      <c r="F311" s="767" t="s">
        <v>21282</v>
      </c>
      <c r="G311" s="1573" t="s">
        <v>21283</v>
      </c>
      <c r="H311" s="1573">
        <v>0</v>
      </c>
      <c r="I311" s="1573"/>
      <c r="J311" s="767" t="s">
        <v>21284</v>
      </c>
      <c r="K311" s="1583">
        <v>2000</v>
      </c>
      <c r="L311" s="1574" t="s">
        <v>20815</v>
      </c>
      <c r="M311" s="1583">
        <v>22000</v>
      </c>
      <c r="N311" s="1586">
        <v>10000</v>
      </c>
    </row>
    <row r="312" spans="1:14" ht="48">
      <c r="A312" s="1571" t="s">
        <v>21244</v>
      </c>
      <c r="B312" s="1572" t="s">
        <v>18646</v>
      </c>
      <c r="C312" s="1572" t="s">
        <v>21285</v>
      </c>
      <c r="D312" s="1573" t="s">
        <v>21286</v>
      </c>
      <c r="E312" s="767" t="s">
        <v>20821</v>
      </c>
      <c r="F312" s="767" t="s">
        <v>21287</v>
      </c>
      <c r="G312" s="1573" t="s">
        <v>21288</v>
      </c>
      <c r="H312" s="1573">
        <v>0</v>
      </c>
      <c r="I312" s="1573"/>
      <c r="J312" s="767" t="s">
        <v>21289</v>
      </c>
      <c r="K312" s="1583">
        <v>5800</v>
      </c>
      <c r="L312" s="1574" t="s">
        <v>20815</v>
      </c>
      <c r="M312" s="1583">
        <v>63800</v>
      </c>
      <c r="N312" s="1586">
        <v>11600</v>
      </c>
    </row>
    <row r="313" spans="1:14" ht="48">
      <c r="A313" s="1571" t="s">
        <v>21244</v>
      </c>
      <c r="B313" s="1572" t="s">
        <v>18646</v>
      </c>
      <c r="C313" s="1572" t="s">
        <v>21290</v>
      </c>
      <c r="D313" s="1573" t="s">
        <v>21291</v>
      </c>
      <c r="E313" s="767" t="s">
        <v>20821</v>
      </c>
      <c r="F313" s="767" t="s">
        <v>21258</v>
      </c>
      <c r="G313" s="1573" t="s">
        <v>21292</v>
      </c>
      <c r="H313" s="1573">
        <v>0</v>
      </c>
      <c r="I313" s="1573"/>
      <c r="J313" s="767" t="s">
        <v>21284</v>
      </c>
      <c r="K313" s="1583">
        <v>3990</v>
      </c>
      <c r="L313" s="1574" t="s">
        <v>20815</v>
      </c>
      <c r="M313" s="1583">
        <v>47880</v>
      </c>
      <c r="N313" s="1586">
        <v>23940</v>
      </c>
    </row>
    <row r="314" spans="1:14" ht="48">
      <c r="A314" s="1571" t="s">
        <v>21244</v>
      </c>
      <c r="B314" s="1572" t="s">
        <v>18646</v>
      </c>
      <c r="C314" s="1572" t="s">
        <v>21293</v>
      </c>
      <c r="D314" s="1573" t="s">
        <v>21294</v>
      </c>
      <c r="E314" s="767" t="s">
        <v>20821</v>
      </c>
      <c r="F314" s="767" t="s">
        <v>21295</v>
      </c>
      <c r="G314" s="1573" t="s">
        <v>21296</v>
      </c>
      <c r="H314" s="1573">
        <v>0</v>
      </c>
      <c r="I314" s="1573"/>
      <c r="J314" s="767" t="s">
        <v>21284</v>
      </c>
      <c r="K314" s="1583">
        <v>5000</v>
      </c>
      <c r="L314" s="1574" t="s">
        <v>20815</v>
      </c>
      <c r="M314" s="1583">
        <v>60000</v>
      </c>
      <c r="N314" s="1586">
        <v>30000</v>
      </c>
    </row>
    <row r="315" spans="1:14" ht="24">
      <c r="A315" s="1571" t="s">
        <v>21244</v>
      </c>
      <c r="B315" s="1572" t="s">
        <v>18646</v>
      </c>
      <c r="C315" s="1572" t="s">
        <v>21297</v>
      </c>
      <c r="D315" s="1573">
        <v>9392506</v>
      </c>
      <c r="E315" s="767" t="s">
        <v>20821</v>
      </c>
      <c r="F315" s="767" t="s">
        <v>21298</v>
      </c>
      <c r="G315" s="1573" t="s">
        <v>21299</v>
      </c>
      <c r="H315" s="1573">
        <v>0</v>
      </c>
      <c r="I315" s="1573"/>
      <c r="J315" s="767" t="s">
        <v>21300</v>
      </c>
      <c r="K315" s="1583">
        <v>2800</v>
      </c>
      <c r="L315" s="1574" t="s">
        <v>20815</v>
      </c>
      <c r="M315" s="1583">
        <v>33600</v>
      </c>
      <c r="N315" s="1586">
        <v>11200</v>
      </c>
    </row>
    <row r="316" spans="1:14" ht="24">
      <c r="A316" s="1571" t="s">
        <v>21244</v>
      </c>
      <c r="B316" s="1572" t="s">
        <v>18646</v>
      </c>
      <c r="C316" s="1572" t="s">
        <v>21301</v>
      </c>
      <c r="D316" s="1573">
        <v>2773201</v>
      </c>
      <c r="E316" s="767" t="s">
        <v>20821</v>
      </c>
      <c r="F316" s="767" t="s">
        <v>21302</v>
      </c>
      <c r="G316" s="1573" t="s">
        <v>21303</v>
      </c>
      <c r="H316" s="1573">
        <v>0</v>
      </c>
      <c r="I316" s="1573"/>
      <c r="J316" s="767" t="s">
        <v>21304</v>
      </c>
      <c r="K316" s="1583">
        <v>3500</v>
      </c>
      <c r="L316" s="1574" t="s">
        <v>21305</v>
      </c>
      <c r="M316" s="1583">
        <v>21423.9</v>
      </c>
      <c r="N316" s="1586"/>
    </row>
    <row r="317" spans="1:14" ht="24">
      <c r="A317" s="1571" t="s">
        <v>21244</v>
      </c>
      <c r="B317" s="1572" t="s">
        <v>18646</v>
      </c>
      <c r="C317" s="1572" t="s">
        <v>21306</v>
      </c>
      <c r="D317" s="1573" t="s">
        <v>21307</v>
      </c>
      <c r="E317" s="767" t="s">
        <v>20821</v>
      </c>
      <c r="F317" s="767" t="s">
        <v>21308</v>
      </c>
      <c r="G317" s="1573" t="s">
        <v>21309</v>
      </c>
      <c r="H317" s="1573">
        <v>0</v>
      </c>
      <c r="I317" s="1573"/>
      <c r="J317" s="767" t="s">
        <v>21252</v>
      </c>
      <c r="K317" s="1583">
        <v>3800</v>
      </c>
      <c r="L317" s="1574" t="s">
        <v>21261</v>
      </c>
      <c r="M317" s="1583">
        <v>45600</v>
      </c>
      <c r="N317" s="1586">
        <v>45600</v>
      </c>
    </row>
    <row r="318" spans="1:14" ht="24">
      <c r="A318" s="1571" t="s">
        <v>21244</v>
      </c>
      <c r="B318" s="1572" t="s">
        <v>18646</v>
      </c>
      <c r="C318" s="1572" t="s">
        <v>21310</v>
      </c>
      <c r="D318" s="1573">
        <v>29610190</v>
      </c>
      <c r="E318" s="767" t="s">
        <v>20821</v>
      </c>
      <c r="F318" s="767" t="s">
        <v>21311</v>
      </c>
      <c r="G318" s="1573" t="s">
        <v>21312</v>
      </c>
      <c r="H318" s="1573">
        <v>0</v>
      </c>
      <c r="I318" s="1573"/>
      <c r="J318" s="767" t="s">
        <v>21313</v>
      </c>
      <c r="K318" s="1583">
        <v>5000</v>
      </c>
      <c r="L318" s="1574" t="s">
        <v>20815</v>
      </c>
      <c r="M318" s="1583">
        <v>6000</v>
      </c>
      <c r="N318" s="1586"/>
    </row>
    <row r="319" spans="1:14" ht="24">
      <c r="A319" s="1571" t="s">
        <v>21244</v>
      </c>
      <c r="B319" s="1572" t="s">
        <v>18646</v>
      </c>
      <c r="C319" s="1572" t="s">
        <v>21310</v>
      </c>
      <c r="D319" s="1573">
        <v>29610190</v>
      </c>
      <c r="E319" s="767" t="s">
        <v>20821</v>
      </c>
      <c r="F319" s="767" t="s">
        <v>21311</v>
      </c>
      <c r="G319" s="1573" t="s">
        <v>21314</v>
      </c>
      <c r="H319" s="1573">
        <v>0</v>
      </c>
      <c r="I319" s="1573"/>
      <c r="J319" s="767" t="s">
        <v>21300</v>
      </c>
      <c r="K319" s="1583">
        <v>5500</v>
      </c>
      <c r="L319" s="1574" t="s">
        <v>20815</v>
      </c>
      <c r="M319" s="1583">
        <v>60500</v>
      </c>
      <c r="N319" s="1586">
        <v>27500</v>
      </c>
    </row>
    <row r="320" spans="1:14" ht="48">
      <c r="A320" s="1571" t="s">
        <v>21244</v>
      </c>
      <c r="B320" s="1572" t="s">
        <v>18646</v>
      </c>
      <c r="C320" s="1572" t="s">
        <v>21315</v>
      </c>
      <c r="D320" s="1573" t="s">
        <v>21316</v>
      </c>
      <c r="E320" s="767" t="s">
        <v>20821</v>
      </c>
      <c r="F320" s="767" t="s">
        <v>21317</v>
      </c>
      <c r="G320" s="1573" t="s">
        <v>21318</v>
      </c>
      <c r="H320" s="1573">
        <v>0</v>
      </c>
      <c r="I320" s="1573"/>
      <c r="J320" s="767" t="s">
        <v>21319</v>
      </c>
      <c r="K320" s="1583">
        <v>3000</v>
      </c>
      <c r="L320" s="1574" t="s">
        <v>20815</v>
      </c>
      <c r="M320" s="1583">
        <v>61000</v>
      </c>
      <c r="N320" s="1586"/>
    </row>
    <row r="321" spans="1:14" ht="48">
      <c r="A321" s="1571" t="s">
        <v>21244</v>
      </c>
      <c r="B321" s="1572" t="s">
        <v>18646</v>
      </c>
      <c r="C321" s="1572" t="s">
        <v>21315</v>
      </c>
      <c r="D321" s="1573" t="s">
        <v>21316</v>
      </c>
      <c r="E321" s="767" t="s">
        <v>20821</v>
      </c>
      <c r="F321" s="767" t="s">
        <v>21317</v>
      </c>
      <c r="G321" s="1573" t="s">
        <v>21320</v>
      </c>
      <c r="H321" s="1573">
        <v>0</v>
      </c>
      <c r="I321" s="1573"/>
      <c r="J321" s="767" t="s">
        <v>21321</v>
      </c>
      <c r="K321" s="1583">
        <v>5000</v>
      </c>
      <c r="L321" s="1574" t="s">
        <v>20815</v>
      </c>
      <c r="M321" s="1583"/>
      <c r="N321" s="1586">
        <v>30000</v>
      </c>
    </row>
    <row r="322" spans="1:14" ht="60">
      <c r="A322" s="1571" t="s">
        <v>21244</v>
      </c>
      <c r="B322" s="1572" t="s">
        <v>18646</v>
      </c>
      <c r="C322" s="1572" t="s">
        <v>21322</v>
      </c>
      <c r="D322" s="1573" t="s">
        <v>21323</v>
      </c>
      <c r="E322" s="767" t="s">
        <v>20821</v>
      </c>
      <c r="F322" s="767" t="s">
        <v>21324</v>
      </c>
      <c r="G322" s="1573" t="s">
        <v>21325</v>
      </c>
      <c r="H322" s="1573">
        <v>0</v>
      </c>
      <c r="I322" s="1573"/>
      <c r="J322" s="767" t="s">
        <v>21252</v>
      </c>
      <c r="K322" s="1583">
        <v>6000</v>
      </c>
      <c r="L322" s="1574" t="s">
        <v>21261</v>
      </c>
      <c r="M322" s="1583"/>
      <c r="N322" s="1586">
        <v>66000</v>
      </c>
    </row>
    <row r="323" spans="1:14" ht="24">
      <c r="A323" s="1571" t="s">
        <v>21244</v>
      </c>
      <c r="B323" s="1572" t="s">
        <v>18646</v>
      </c>
      <c r="C323" s="1572" t="s">
        <v>21326</v>
      </c>
      <c r="D323" s="1573">
        <v>44151157</v>
      </c>
      <c r="E323" s="767" t="s">
        <v>20821</v>
      </c>
      <c r="F323" s="767" t="s">
        <v>21327</v>
      </c>
      <c r="G323" s="1573" t="s">
        <v>21328</v>
      </c>
      <c r="H323" s="1573">
        <v>0</v>
      </c>
      <c r="I323" s="1573"/>
      <c r="J323" s="767" t="s">
        <v>21329</v>
      </c>
      <c r="K323" s="1583">
        <v>4350</v>
      </c>
      <c r="L323" s="1574" t="s">
        <v>21261</v>
      </c>
      <c r="M323" s="1583">
        <v>52200</v>
      </c>
      <c r="N323" s="1586">
        <v>30450</v>
      </c>
    </row>
    <row r="324" spans="1:14" ht="24">
      <c r="A324" s="1571" t="s">
        <v>21244</v>
      </c>
      <c r="B324" s="1572" t="s">
        <v>18646</v>
      </c>
      <c r="C324" s="1572" t="s">
        <v>21330</v>
      </c>
      <c r="D324" s="1573">
        <v>23990664</v>
      </c>
      <c r="E324" s="767" t="s">
        <v>20821</v>
      </c>
      <c r="F324" s="767" t="s">
        <v>21331</v>
      </c>
      <c r="G324" s="1573" t="s">
        <v>21332</v>
      </c>
      <c r="H324" s="1573">
        <v>0</v>
      </c>
      <c r="I324" s="1573"/>
      <c r="J324" s="767" t="s">
        <v>21333</v>
      </c>
      <c r="K324" s="1583">
        <v>3000</v>
      </c>
      <c r="L324" s="1574" t="s">
        <v>21261</v>
      </c>
      <c r="M324" s="1583">
        <v>33000</v>
      </c>
      <c r="N324" s="1586"/>
    </row>
    <row r="325" spans="1:14" ht="24">
      <c r="A325" s="1571" t="s">
        <v>21244</v>
      </c>
      <c r="B325" s="1572" t="s">
        <v>18646</v>
      </c>
      <c r="C325" s="1572" t="s">
        <v>21334</v>
      </c>
      <c r="D325" s="1573" t="s">
        <v>21335</v>
      </c>
      <c r="E325" s="767" t="s">
        <v>20821</v>
      </c>
      <c r="F325" s="767" t="s">
        <v>21336</v>
      </c>
      <c r="G325" s="1573" t="s">
        <v>21337</v>
      </c>
      <c r="H325" s="1573">
        <v>0</v>
      </c>
      <c r="I325" s="1573"/>
      <c r="J325" s="767" t="s">
        <v>21300</v>
      </c>
      <c r="K325" s="1583">
        <v>5300</v>
      </c>
      <c r="L325" s="1574" t="s">
        <v>20815</v>
      </c>
      <c r="M325" s="1583">
        <v>58300</v>
      </c>
      <c r="N325" s="1586"/>
    </row>
    <row r="326" spans="1:14" ht="48">
      <c r="A326" s="1571" t="s">
        <v>21244</v>
      </c>
      <c r="B326" s="1572" t="s">
        <v>18646</v>
      </c>
      <c r="C326" s="1572" t="s">
        <v>21338</v>
      </c>
      <c r="D326" s="1573" t="s">
        <v>21339</v>
      </c>
      <c r="E326" s="767" t="s">
        <v>20821</v>
      </c>
      <c r="F326" s="767" t="s">
        <v>21340</v>
      </c>
      <c r="G326" s="1573" t="s">
        <v>21341</v>
      </c>
      <c r="H326" s="1573">
        <v>0</v>
      </c>
      <c r="I326" s="1573"/>
      <c r="J326" s="767" t="s">
        <v>21342</v>
      </c>
      <c r="K326" s="1583">
        <v>3000</v>
      </c>
      <c r="L326" s="1574" t="s">
        <v>20815</v>
      </c>
      <c r="M326" s="1583">
        <v>33000</v>
      </c>
      <c r="N326" s="1586">
        <v>18000</v>
      </c>
    </row>
    <row r="327" spans="1:14" ht="48">
      <c r="A327" s="1571" t="s">
        <v>21244</v>
      </c>
      <c r="B327" s="1572" t="s">
        <v>18646</v>
      </c>
      <c r="C327" s="1572" t="s">
        <v>21343</v>
      </c>
      <c r="D327" s="1573" t="s">
        <v>21344</v>
      </c>
      <c r="E327" s="767" t="s">
        <v>20821</v>
      </c>
      <c r="F327" s="767" t="s">
        <v>21345</v>
      </c>
      <c r="G327" s="1573" t="s">
        <v>21346</v>
      </c>
      <c r="H327" s="1573">
        <v>0</v>
      </c>
      <c r="I327" s="1573"/>
      <c r="J327" s="767" t="s">
        <v>21260</v>
      </c>
      <c r="K327" s="1583">
        <v>3000</v>
      </c>
      <c r="L327" s="1574" t="s">
        <v>20815</v>
      </c>
      <c r="M327" s="1583">
        <v>36000</v>
      </c>
      <c r="N327" s="1586">
        <v>15000</v>
      </c>
    </row>
    <row r="328" spans="1:14" ht="84">
      <c r="A328" s="1571" t="s">
        <v>21244</v>
      </c>
      <c r="B328" s="1572" t="s">
        <v>18646</v>
      </c>
      <c r="C328" s="1572" t="s">
        <v>21347</v>
      </c>
      <c r="D328" s="1573" t="s">
        <v>21348</v>
      </c>
      <c r="E328" s="767" t="s">
        <v>20821</v>
      </c>
      <c r="F328" s="767" t="s">
        <v>21349</v>
      </c>
      <c r="G328" s="1573" t="s">
        <v>21350</v>
      </c>
      <c r="H328" s="1573">
        <v>0</v>
      </c>
      <c r="I328" s="1573"/>
      <c r="J328" s="767" t="s">
        <v>21333</v>
      </c>
      <c r="K328" s="1583">
        <v>3330</v>
      </c>
      <c r="L328" s="1574" t="s">
        <v>20815</v>
      </c>
      <c r="M328" s="1583">
        <v>36630</v>
      </c>
      <c r="N328" s="1586">
        <v>9990</v>
      </c>
    </row>
    <row r="329" spans="1:14" ht="24">
      <c r="A329" s="1571" t="s">
        <v>21244</v>
      </c>
      <c r="B329" s="1572" t="s">
        <v>18646</v>
      </c>
      <c r="C329" s="1572" t="s">
        <v>21351</v>
      </c>
      <c r="D329" s="1573" t="s">
        <v>21352</v>
      </c>
      <c r="E329" s="767" t="s">
        <v>20821</v>
      </c>
      <c r="F329" s="767" t="s">
        <v>21353</v>
      </c>
      <c r="G329" s="1573" t="s">
        <v>21354</v>
      </c>
      <c r="H329" s="1573">
        <v>0</v>
      </c>
      <c r="I329" s="1573"/>
      <c r="J329" s="767" t="s">
        <v>21319</v>
      </c>
      <c r="K329" s="1583">
        <v>1563.1</v>
      </c>
      <c r="L329" s="1574" t="s">
        <v>20815</v>
      </c>
      <c r="M329" s="1583">
        <v>18757.2</v>
      </c>
      <c r="N329" s="1586">
        <v>7815.5</v>
      </c>
    </row>
    <row r="330" spans="1:14">
      <c r="A330" s="1571" t="s">
        <v>21244</v>
      </c>
      <c r="B330" s="1572" t="s">
        <v>18646</v>
      </c>
      <c r="C330" s="1572" t="s">
        <v>21355</v>
      </c>
      <c r="D330" s="1573">
        <v>8607009</v>
      </c>
      <c r="E330" s="767" t="s">
        <v>20821</v>
      </c>
      <c r="F330" s="767" t="s">
        <v>21356</v>
      </c>
      <c r="G330" s="1573" t="s">
        <v>21357</v>
      </c>
      <c r="H330" s="1573">
        <v>0</v>
      </c>
      <c r="I330" s="1573"/>
      <c r="J330" s="767" t="s">
        <v>21260</v>
      </c>
      <c r="K330" s="1583">
        <v>3500</v>
      </c>
      <c r="L330" s="1574" t="s">
        <v>20815</v>
      </c>
      <c r="M330" s="1583">
        <v>38500</v>
      </c>
      <c r="N330" s="1586">
        <v>21000</v>
      </c>
    </row>
    <row r="331" spans="1:14" ht="60">
      <c r="A331" s="1571" t="s">
        <v>21244</v>
      </c>
      <c r="B331" s="1572" t="s">
        <v>18646</v>
      </c>
      <c r="C331" s="1572" t="s">
        <v>21358</v>
      </c>
      <c r="D331" s="1573" t="s">
        <v>21359</v>
      </c>
      <c r="E331" s="767" t="s">
        <v>20821</v>
      </c>
      <c r="F331" s="767" t="s">
        <v>21360</v>
      </c>
      <c r="G331" s="1573" t="s">
        <v>21303</v>
      </c>
      <c r="H331" s="1573">
        <v>0</v>
      </c>
      <c r="I331" s="1573"/>
      <c r="J331" s="767" t="s">
        <v>21260</v>
      </c>
      <c r="K331" s="1583">
        <v>4062.5</v>
      </c>
      <c r="L331" s="1574" t="s">
        <v>20815</v>
      </c>
      <c r="M331" s="1583">
        <v>48750</v>
      </c>
      <c r="N331" s="1586">
        <v>16250</v>
      </c>
    </row>
    <row r="332" spans="1:14" ht="24">
      <c r="A332" s="1571" t="s">
        <v>21244</v>
      </c>
      <c r="B332" s="1572" t="s">
        <v>18646</v>
      </c>
      <c r="C332" s="1572" t="s">
        <v>21361</v>
      </c>
      <c r="D332" s="1573">
        <v>8284066</v>
      </c>
      <c r="E332" s="767" t="s">
        <v>20821</v>
      </c>
      <c r="F332" s="767" t="s">
        <v>21362</v>
      </c>
      <c r="G332" s="1573" t="s">
        <v>21363</v>
      </c>
      <c r="H332" s="1573">
        <v>0</v>
      </c>
      <c r="I332" s="1573"/>
      <c r="J332" s="767" t="s">
        <v>21364</v>
      </c>
      <c r="K332" s="1583">
        <v>2800</v>
      </c>
      <c r="L332" s="1574" t="s">
        <v>20815</v>
      </c>
      <c r="M332" s="1583">
        <v>33600</v>
      </c>
      <c r="N332" s="1586">
        <v>14000</v>
      </c>
    </row>
    <row r="333" spans="1:14">
      <c r="A333" s="1571" t="s">
        <v>21244</v>
      </c>
      <c r="B333" s="1572" t="s">
        <v>18646</v>
      </c>
      <c r="C333" s="1572" t="s">
        <v>21365</v>
      </c>
      <c r="D333" s="1573">
        <v>9949467</v>
      </c>
      <c r="E333" s="767" t="s">
        <v>20821</v>
      </c>
      <c r="F333" s="767" t="s">
        <v>21366</v>
      </c>
      <c r="G333" s="1573" t="s">
        <v>21367</v>
      </c>
      <c r="H333" s="1573">
        <v>0</v>
      </c>
      <c r="I333" s="1573"/>
      <c r="J333" s="767" t="s">
        <v>21260</v>
      </c>
      <c r="K333" s="1583">
        <v>4500</v>
      </c>
      <c r="L333" s="1574" t="s">
        <v>21368</v>
      </c>
      <c r="M333" s="1583">
        <v>54000</v>
      </c>
      <c r="N333" s="1586">
        <v>54000</v>
      </c>
    </row>
    <row r="334" spans="1:14" ht="96">
      <c r="A334" s="1571" t="s">
        <v>21244</v>
      </c>
      <c r="B334" s="1572" t="s">
        <v>18646</v>
      </c>
      <c r="C334" s="1572" t="s">
        <v>21369</v>
      </c>
      <c r="D334" s="1573">
        <v>11385663</v>
      </c>
      <c r="E334" s="767" t="s">
        <v>20821</v>
      </c>
      <c r="F334" s="767" t="s">
        <v>21370</v>
      </c>
      <c r="G334" s="1573" t="s">
        <v>21371</v>
      </c>
      <c r="H334" s="1573">
        <v>10</v>
      </c>
      <c r="I334" s="1573"/>
      <c r="J334" s="767" t="s">
        <v>21300</v>
      </c>
      <c r="K334" s="1583" t="s">
        <v>21372</v>
      </c>
      <c r="L334" s="1574" t="s">
        <v>20815</v>
      </c>
      <c r="M334" s="1583">
        <v>1253061.01</v>
      </c>
      <c r="N334" s="1586">
        <v>270011.36</v>
      </c>
    </row>
    <row r="335" spans="1:14" ht="24">
      <c r="A335" s="1571" t="s">
        <v>21244</v>
      </c>
      <c r="B335" s="1572" t="s">
        <v>18646</v>
      </c>
      <c r="C335" s="1572" t="s">
        <v>21373</v>
      </c>
      <c r="D335" s="1573">
        <v>20572288</v>
      </c>
      <c r="E335" s="767" t="s">
        <v>20821</v>
      </c>
      <c r="F335" s="767">
        <v>43280287</v>
      </c>
      <c r="G335" s="1573" t="s">
        <v>21337</v>
      </c>
      <c r="H335" s="1573">
        <v>0</v>
      </c>
      <c r="I335" s="1573"/>
      <c r="J335" s="767" t="s">
        <v>21374</v>
      </c>
      <c r="K335" s="1583">
        <v>4500</v>
      </c>
      <c r="L335" s="1574" t="s">
        <v>21368</v>
      </c>
      <c r="M335" s="1583">
        <v>69450</v>
      </c>
      <c r="N335" s="1586"/>
    </row>
    <row r="336" spans="1:14" ht="24">
      <c r="A336" s="1571" t="s">
        <v>21244</v>
      </c>
      <c r="B336" s="1572" t="s">
        <v>18646</v>
      </c>
      <c r="C336" s="1572" t="s">
        <v>21375</v>
      </c>
      <c r="D336" s="1573">
        <v>25828993</v>
      </c>
      <c r="E336" s="767"/>
      <c r="F336" s="767" t="s">
        <v>21376</v>
      </c>
      <c r="G336" s="1573"/>
      <c r="H336" s="1573">
        <v>2</v>
      </c>
      <c r="I336" s="1573"/>
      <c r="J336" s="767" t="s">
        <v>21321</v>
      </c>
      <c r="K336" s="1583" t="s">
        <v>21377</v>
      </c>
      <c r="L336" s="1574" t="s">
        <v>20815</v>
      </c>
      <c r="M336" s="1583">
        <v>57867.86</v>
      </c>
      <c r="N336" s="1586">
        <v>49120.73</v>
      </c>
    </row>
    <row r="337" spans="1:14" ht="48">
      <c r="A337" s="1571" t="s">
        <v>21244</v>
      </c>
      <c r="B337" s="1572" t="s">
        <v>18646</v>
      </c>
      <c r="C337" s="1572" t="s">
        <v>21378</v>
      </c>
      <c r="D337" s="1573" t="s">
        <v>21379</v>
      </c>
      <c r="E337" s="767" t="s">
        <v>20821</v>
      </c>
      <c r="F337" s="767" t="s">
        <v>21380</v>
      </c>
      <c r="G337" s="1573" t="s">
        <v>21381</v>
      </c>
      <c r="H337" s="1573">
        <v>0</v>
      </c>
      <c r="I337" s="1573"/>
      <c r="J337" s="767" t="s">
        <v>21321</v>
      </c>
      <c r="K337" s="1583">
        <v>2500</v>
      </c>
      <c r="L337" s="1574" t="s">
        <v>20815</v>
      </c>
      <c r="M337" s="1583">
        <v>5000</v>
      </c>
      <c r="N337" s="1586">
        <v>10000</v>
      </c>
    </row>
    <row r="338" spans="1:14" ht="24">
      <c r="A338" s="1571" t="s">
        <v>21244</v>
      </c>
      <c r="B338" s="1572" t="s">
        <v>18646</v>
      </c>
      <c r="C338" s="1572" t="s">
        <v>21382</v>
      </c>
      <c r="D338" s="1573">
        <v>33405215</v>
      </c>
      <c r="E338" s="767" t="s">
        <v>20821</v>
      </c>
      <c r="F338" s="767" t="s">
        <v>21383</v>
      </c>
      <c r="G338" s="1573" t="s">
        <v>21384</v>
      </c>
      <c r="H338" s="1573">
        <v>0</v>
      </c>
      <c r="I338" s="1573"/>
      <c r="J338" s="767" t="s">
        <v>21321</v>
      </c>
      <c r="K338" s="1583">
        <v>3000</v>
      </c>
      <c r="L338" s="1574" t="s">
        <v>20815</v>
      </c>
      <c r="M338" s="1583">
        <v>6000</v>
      </c>
      <c r="N338" s="1586">
        <v>6000</v>
      </c>
    </row>
    <row r="339" spans="1:14">
      <c r="A339" s="1571" t="s">
        <v>21244</v>
      </c>
      <c r="B339" s="1572" t="s">
        <v>18646</v>
      </c>
      <c r="C339" s="1572" t="s">
        <v>21385</v>
      </c>
      <c r="D339" s="1573"/>
      <c r="E339" s="767" t="s">
        <v>20821</v>
      </c>
      <c r="F339" s="767"/>
      <c r="G339" s="1573"/>
      <c r="H339" s="1573">
        <v>0</v>
      </c>
      <c r="I339" s="1573"/>
      <c r="J339" s="767" t="s">
        <v>21386</v>
      </c>
      <c r="K339" s="1583">
        <v>22275</v>
      </c>
      <c r="L339" s="1574" t="s">
        <v>21387</v>
      </c>
      <c r="M339" s="1583"/>
      <c r="N339" s="1586">
        <v>81675</v>
      </c>
    </row>
    <row r="340" spans="1:14" ht="24">
      <c r="A340" s="1571" t="s">
        <v>21244</v>
      </c>
      <c r="B340" s="1572" t="s">
        <v>18646</v>
      </c>
      <c r="C340" s="1572" t="s">
        <v>21388</v>
      </c>
      <c r="D340" s="1573"/>
      <c r="E340" s="767" t="s">
        <v>20821</v>
      </c>
      <c r="F340" s="767"/>
      <c r="G340" s="1573"/>
      <c r="H340" s="1573">
        <v>0</v>
      </c>
      <c r="I340" s="1573"/>
      <c r="J340" s="767" t="s">
        <v>21386</v>
      </c>
      <c r="K340" s="1583">
        <v>48000</v>
      </c>
      <c r="L340" s="1574" t="s">
        <v>21389</v>
      </c>
      <c r="M340" s="1583"/>
      <c r="N340" s="1586">
        <v>96000</v>
      </c>
    </row>
    <row r="341" spans="1:14" ht="48">
      <c r="A341" s="1571" t="s">
        <v>21244</v>
      </c>
      <c r="B341" s="1572" t="s">
        <v>18646</v>
      </c>
      <c r="C341" s="1572" t="s">
        <v>21385</v>
      </c>
      <c r="D341" s="1573"/>
      <c r="E341" s="767" t="s">
        <v>20821</v>
      </c>
      <c r="F341" s="767"/>
      <c r="G341" s="1573"/>
      <c r="H341" s="1573">
        <v>0</v>
      </c>
      <c r="I341" s="1573"/>
      <c r="J341" s="767" t="s">
        <v>21386</v>
      </c>
      <c r="K341" s="1583" t="s">
        <v>21390</v>
      </c>
      <c r="L341" s="1574" t="s">
        <v>21387</v>
      </c>
      <c r="M341" s="1583">
        <v>82927.13</v>
      </c>
      <c r="N341" s="1586"/>
    </row>
    <row r="342" spans="1:14" ht="24">
      <c r="A342" s="1571" t="s">
        <v>21244</v>
      </c>
      <c r="B342" s="1572" t="s">
        <v>18646</v>
      </c>
      <c r="C342" s="1572" t="s">
        <v>21388</v>
      </c>
      <c r="D342" s="1573"/>
      <c r="E342" s="767" t="s">
        <v>20821</v>
      </c>
      <c r="F342" s="767"/>
      <c r="G342" s="1573"/>
      <c r="H342" s="1573">
        <v>0</v>
      </c>
      <c r="I342" s="1573"/>
      <c r="J342" s="767" t="s">
        <v>21386</v>
      </c>
      <c r="K342" s="1583">
        <v>47750</v>
      </c>
      <c r="L342" s="1574" t="s">
        <v>21389</v>
      </c>
      <c r="M342" s="1583">
        <v>95500</v>
      </c>
      <c r="N342" s="1586"/>
    </row>
    <row r="343" spans="1:14" ht="36">
      <c r="A343" s="1571" t="s">
        <v>21244</v>
      </c>
      <c r="B343" s="1572" t="s">
        <v>18646</v>
      </c>
      <c r="C343" s="1572" t="s">
        <v>21391</v>
      </c>
      <c r="D343" s="1573"/>
      <c r="E343" s="767"/>
      <c r="F343" s="767"/>
      <c r="G343" s="1573"/>
      <c r="H343" s="1573"/>
      <c r="I343" s="1573"/>
      <c r="J343" s="767"/>
      <c r="K343" s="1583"/>
      <c r="L343" s="1574"/>
      <c r="M343" s="1583">
        <v>600</v>
      </c>
      <c r="N343" s="1586"/>
    </row>
    <row r="344" spans="1:14" ht="24">
      <c r="A344" s="1571" t="s">
        <v>21244</v>
      </c>
      <c r="B344" s="1572" t="s">
        <v>18646</v>
      </c>
      <c r="C344" s="1572" t="s">
        <v>21392</v>
      </c>
      <c r="D344" s="1573">
        <v>29309541</v>
      </c>
      <c r="E344" s="767" t="s">
        <v>20832</v>
      </c>
      <c r="F344" s="767"/>
      <c r="G344" s="1573"/>
      <c r="H344" s="1573">
        <v>1</v>
      </c>
      <c r="I344" s="1573"/>
      <c r="J344" s="767" t="s">
        <v>21374</v>
      </c>
      <c r="K344" s="1583"/>
      <c r="L344" s="1574" t="s">
        <v>20815</v>
      </c>
      <c r="M344" s="1583">
        <v>5400</v>
      </c>
      <c r="N344" s="1586"/>
    </row>
    <row r="345" spans="1:14" ht="24">
      <c r="A345" s="1571" t="s">
        <v>21244</v>
      </c>
      <c r="B345" s="1572" t="s">
        <v>18646</v>
      </c>
      <c r="C345" s="1572" t="s">
        <v>21392</v>
      </c>
      <c r="D345" s="1573">
        <v>29309541</v>
      </c>
      <c r="E345" s="767" t="s">
        <v>20832</v>
      </c>
      <c r="F345" s="767"/>
      <c r="G345" s="1573"/>
      <c r="H345" s="1573">
        <v>1</v>
      </c>
      <c r="I345" s="1573"/>
      <c r="J345" s="767" t="s">
        <v>21374</v>
      </c>
      <c r="K345" s="1583"/>
      <c r="L345" s="1574" t="s">
        <v>20815</v>
      </c>
      <c r="M345" s="1583">
        <v>450</v>
      </c>
      <c r="N345" s="1586"/>
    </row>
    <row r="346" spans="1:14" ht="24">
      <c r="A346" s="1571" t="s">
        <v>21244</v>
      </c>
      <c r="B346" s="1572" t="s">
        <v>18646</v>
      </c>
      <c r="C346" s="1572" t="s">
        <v>21392</v>
      </c>
      <c r="D346" s="1573">
        <v>29309541</v>
      </c>
      <c r="E346" s="767" t="s">
        <v>20832</v>
      </c>
      <c r="F346" s="767"/>
      <c r="G346" s="1573"/>
      <c r="H346" s="1573">
        <v>1</v>
      </c>
      <c r="I346" s="1573"/>
      <c r="J346" s="767" t="s">
        <v>21374</v>
      </c>
      <c r="K346" s="1583"/>
      <c r="L346" s="1574" t="s">
        <v>20815</v>
      </c>
      <c r="M346" s="1583">
        <v>450</v>
      </c>
      <c r="N346" s="1586"/>
    </row>
    <row r="347" spans="1:14" ht="24">
      <c r="A347" s="1571" t="s">
        <v>21244</v>
      </c>
      <c r="B347" s="1572" t="s">
        <v>18646</v>
      </c>
      <c r="C347" s="1572" t="s">
        <v>21392</v>
      </c>
      <c r="D347" s="1573">
        <v>29309541</v>
      </c>
      <c r="E347" s="767" t="s">
        <v>20832</v>
      </c>
      <c r="F347" s="767"/>
      <c r="G347" s="1573"/>
      <c r="H347" s="1573">
        <v>1</v>
      </c>
      <c r="I347" s="1573"/>
      <c r="J347" s="767" t="s">
        <v>21374</v>
      </c>
      <c r="K347" s="1583"/>
      <c r="L347" s="1574" t="s">
        <v>20815</v>
      </c>
      <c r="M347" s="1583">
        <v>450</v>
      </c>
      <c r="N347" s="1586"/>
    </row>
    <row r="348" spans="1:14" ht="24">
      <c r="A348" s="1571" t="s">
        <v>21244</v>
      </c>
      <c r="B348" s="1572" t="s">
        <v>18646</v>
      </c>
      <c r="C348" s="1572" t="s">
        <v>21392</v>
      </c>
      <c r="D348" s="1573">
        <v>29309541</v>
      </c>
      <c r="E348" s="767" t="s">
        <v>20832</v>
      </c>
      <c r="F348" s="767"/>
      <c r="G348" s="1573"/>
      <c r="H348" s="1573">
        <v>1</v>
      </c>
      <c r="I348" s="1573"/>
      <c r="J348" s="767" t="s">
        <v>21374</v>
      </c>
      <c r="K348" s="1583"/>
      <c r="L348" s="1574" t="s">
        <v>20815</v>
      </c>
      <c r="M348" s="1583">
        <v>450</v>
      </c>
      <c r="N348" s="1586"/>
    </row>
    <row r="349" spans="1:14" ht="24">
      <c r="A349" s="1571" t="s">
        <v>21244</v>
      </c>
      <c r="B349" s="1572" t="s">
        <v>18646</v>
      </c>
      <c r="C349" s="1572" t="s">
        <v>21392</v>
      </c>
      <c r="D349" s="1573">
        <v>29309541</v>
      </c>
      <c r="E349" s="767" t="s">
        <v>20832</v>
      </c>
      <c r="F349" s="767"/>
      <c r="G349" s="1573"/>
      <c r="H349" s="1573">
        <v>1</v>
      </c>
      <c r="I349" s="1573"/>
      <c r="J349" s="767" t="s">
        <v>21374</v>
      </c>
      <c r="K349" s="1583"/>
      <c r="L349" s="1574" t="s">
        <v>20815</v>
      </c>
      <c r="M349" s="1583">
        <v>450</v>
      </c>
      <c r="N349" s="1586"/>
    </row>
    <row r="350" spans="1:14" ht="24">
      <c r="A350" s="1571" t="s">
        <v>21244</v>
      </c>
      <c r="B350" s="1572" t="s">
        <v>18646</v>
      </c>
      <c r="C350" s="1572" t="s">
        <v>21392</v>
      </c>
      <c r="D350" s="1573">
        <v>29309541</v>
      </c>
      <c r="E350" s="767" t="s">
        <v>20832</v>
      </c>
      <c r="F350" s="767"/>
      <c r="G350" s="1573"/>
      <c r="H350" s="1573">
        <v>1</v>
      </c>
      <c r="I350" s="1573"/>
      <c r="J350" s="767" t="s">
        <v>21374</v>
      </c>
      <c r="K350" s="1583"/>
      <c r="L350" s="1574" t="s">
        <v>20815</v>
      </c>
      <c r="M350" s="1583">
        <v>450</v>
      </c>
      <c r="N350" s="1586"/>
    </row>
    <row r="351" spans="1:14" ht="24">
      <c r="A351" s="1571" t="s">
        <v>21244</v>
      </c>
      <c r="B351" s="1572" t="s">
        <v>18646</v>
      </c>
      <c r="C351" s="1572" t="s">
        <v>21392</v>
      </c>
      <c r="D351" s="1573">
        <v>29309541</v>
      </c>
      <c r="E351" s="767" t="s">
        <v>20832</v>
      </c>
      <c r="F351" s="767"/>
      <c r="G351" s="1573"/>
      <c r="H351" s="1573">
        <v>1</v>
      </c>
      <c r="I351" s="1573"/>
      <c r="J351" s="767" t="s">
        <v>21374</v>
      </c>
      <c r="K351" s="1583"/>
      <c r="L351" s="1574" t="s">
        <v>20815</v>
      </c>
      <c r="M351" s="1583">
        <v>450</v>
      </c>
      <c r="N351" s="1586"/>
    </row>
    <row r="352" spans="1:14" ht="24">
      <c r="A352" s="1571" t="s">
        <v>21244</v>
      </c>
      <c r="B352" s="1572" t="s">
        <v>18646</v>
      </c>
      <c r="C352" s="1572" t="s">
        <v>21392</v>
      </c>
      <c r="D352" s="1573">
        <v>29309541</v>
      </c>
      <c r="E352" s="767" t="s">
        <v>20832</v>
      </c>
      <c r="F352" s="767"/>
      <c r="G352" s="1573"/>
      <c r="H352" s="1573">
        <v>2</v>
      </c>
      <c r="I352" s="1573"/>
      <c r="J352" s="767" t="s">
        <v>21374</v>
      </c>
      <c r="K352" s="1583"/>
      <c r="L352" s="1574" t="s">
        <v>20815</v>
      </c>
      <c r="M352" s="1583">
        <v>900</v>
      </c>
      <c r="N352" s="1586"/>
    </row>
    <row r="353" spans="1:14" ht="24">
      <c r="A353" s="1571" t="s">
        <v>21244</v>
      </c>
      <c r="B353" s="1572" t="s">
        <v>18646</v>
      </c>
      <c r="C353" s="1572" t="s">
        <v>21392</v>
      </c>
      <c r="D353" s="1573">
        <v>29309541</v>
      </c>
      <c r="E353" s="767" t="s">
        <v>20832</v>
      </c>
      <c r="F353" s="767"/>
      <c r="G353" s="1573"/>
      <c r="H353" s="1573">
        <v>1</v>
      </c>
      <c r="I353" s="1573"/>
      <c r="J353" s="767" t="s">
        <v>21374</v>
      </c>
      <c r="K353" s="1583"/>
      <c r="L353" s="1574" t="s">
        <v>20815</v>
      </c>
      <c r="M353" s="1583">
        <v>450</v>
      </c>
      <c r="N353" s="1586"/>
    </row>
    <row r="354" spans="1:14" ht="24">
      <c r="A354" s="1571" t="s">
        <v>21244</v>
      </c>
      <c r="B354" s="1572" t="s">
        <v>18646</v>
      </c>
      <c r="C354" s="1572" t="s">
        <v>21392</v>
      </c>
      <c r="D354" s="1573">
        <v>29309541</v>
      </c>
      <c r="E354" s="767" t="s">
        <v>20832</v>
      </c>
      <c r="F354" s="767"/>
      <c r="G354" s="1573"/>
      <c r="H354" s="1573">
        <v>2</v>
      </c>
      <c r="I354" s="1573"/>
      <c r="J354" s="767" t="s">
        <v>21374</v>
      </c>
      <c r="K354" s="1583"/>
      <c r="L354" s="1574" t="s">
        <v>20815</v>
      </c>
      <c r="M354" s="1583">
        <v>900</v>
      </c>
      <c r="N354" s="1586"/>
    </row>
    <row r="355" spans="1:14" ht="24">
      <c r="A355" s="1571" t="s">
        <v>21244</v>
      </c>
      <c r="B355" s="1572" t="s">
        <v>18646</v>
      </c>
      <c r="C355" s="1572" t="s">
        <v>21392</v>
      </c>
      <c r="D355" s="1573">
        <v>29309541</v>
      </c>
      <c r="E355" s="767" t="s">
        <v>20832</v>
      </c>
      <c r="F355" s="767"/>
      <c r="G355" s="1573"/>
      <c r="H355" s="1573">
        <v>1</v>
      </c>
      <c r="I355" s="1573"/>
      <c r="J355" s="767" t="s">
        <v>21374</v>
      </c>
      <c r="K355" s="1583"/>
      <c r="L355" s="1574" t="s">
        <v>20815</v>
      </c>
      <c r="M355" s="1583">
        <v>450</v>
      </c>
      <c r="N355" s="1586"/>
    </row>
    <row r="356" spans="1:14" ht="24">
      <c r="A356" s="1571" t="s">
        <v>21244</v>
      </c>
      <c r="B356" s="1572" t="s">
        <v>18646</v>
      </c>
      <c r="C356" s="1572" t="s">
        <v>21392</v>
      </c>
      <c r="D356" s="1573">
        <v>29309541</v>
      </c>
      <c r="E356" s="767" t="s">
        <v>20832</v>
      </c>
      <c r="F356" s="767"/>
      <c r="G356" s="1573"/>
      <c r="H356" s="1573">
        <v>2</v>
      </c>
      <c r="I356" s="1573"/>
      <c r="J356" s="767" t="s">
        <v>21374</v>
      </c>
      <c r="K356" s="1583"/>
      <c r="L356" s="1574" t="s">
        <v>20815</v>
      </c>
      <c r="M356" s="1583">
        <v>900</v>
      </c>
      <c r="N356" s="1586"/>
    </row>
    <row r="357" spans="1:14" ht="24">
      <c r="A357" s="1571" t="s">
        <v>21244</v>
      </c>
      <c r="B357" s="1572" t="s">
        <v>18646</v>
      </c>
      <c r="C357" s="1572" t="s">
        <v>21392</v>
      </c>
      <c r="D357" s="1573">
        <v>29309541</v>
      </c>
      <c r="E357" s="767" t="s">
        <v>20832</v>
      </c>
      <c r="F357" s="767"/>
      <c r="G357" s="1573"/>
      <c r="H357" s="1573">
        <v>1</v>
      </c>
      <c r="I357" s="1573"/>
      <c r="J357" s="767" t="s">
        <v>21374</v>
      </c>
      <c r="K357" s="1583"/>
      <c r="L357" s="1574" t="s">
        <v>20815</v>
      </c>
      <c r="M357" s="1583">
        <v>450</v>
      </c>
      <c r="N357" s="1586"/>
    </row>
    <row r="358" spans="1:14" ht="24">
      <c r="A358" s="1571" t="s">
        <v>21244</v>
      </c>
      <c r="B358" s="1572" t="s">
        <v>18646</v>
      </c>
      <c r="C358" s="1572" t="s">
        <v>21392</v>
      </c>
      <c r="D358" s="1573">
        <v>29309541</v>
      </c>
      <c r="E358" s="767" t="s">
        <v>20832</v>
      </c>
      <c r="F358" s="767"/>
      <c r="G358" s="1573"/>
      <c r="H358" s="1573">
        <v>2</v>
      </c>
      <c r="I358" s="1573"/>
      <c r="J358" s="767" t="s">
        <v>21374</v>
      </c>
      <c r="K358" s="1583"/>
      <c r="L358" s="1574" t="s">
        <v>20815</v>
      </c>
      <c r="M358" s="1583">
        <v>900</v>
      </c>
      <c r="N358" s="1586"/>
    </row>
    <row r="359" spans="1:14" ht="24">
      <c r="A359" s="1571" t="s">
        <v>21244</v>
      </c>
      <c r="B359" s="1572" t="s">
        <v>18646</v>
      </c>
      <c r="C359" s="1572" t="s">
        <v>21392</v>
      </c>
      <c r="D359" s="1573">
        <v>29309541</v>
      </c>
      <c r="E359" s="767" t="s">
        <v>20832</v>
      </c>
      <c r="F359" s="767"/>
      <c r="G359" s="1573"/>
      <c r="H359" s="1573">
        <v>1</v>
      </c>
      <c r="I359" s="1573"/>
      <c r="J359" s="767" t="s">
        <v>21374</v>
      </c>
      <c r="K359" s="1583"/>
      <c r="L359" s="1574" t="s">
        <v>20815</v>
      </c>
      <c r="M359" s="1583">
        <v>450</v>
      </c>
      <c r="N359" s="1586"/>
    </row>
    <row r="360" spans="1:14" ht="24">
      <c r="A360" s="1571" t="s">
        <v>21244</v>
      </c>
      <c r="B360" s="1572" t="s">
        <v>18646</v>
      </c>
      <c r="C360" s="1572" t="s">
        <v>21392</v>
      </c>
      <c r="D360" s="1573">
        <v>29309541</v>
      </c>
      <c r="E360" s="767" t="s">
        <v>20832</v>
      </c>
      <c r="F360" s="767"/>
      <c r="G360" s="1573"/>
      <c r="H360" s="1573">
        <v>1</v>
      </c>
      <c r="I360" s="1573"/>
      <c r="J360" s="767" t="s">
        <v>21374</v>
      </c>
      <c r="K360" s="1583"/>
      <c r="L360" s="1574" t="s">
        <v>20815</v>
      </c>
      <c r="M360" s="1583">
        <v>5400</v>
      </c>
      <c r="N360" s="1586"/>
    </row>
    <row r="361" spans="1:14" ht="24">
      <c r="A361" s="1571" t="s">
        <v>21244</v>
      </c>
      <c r="B361" s="1572" t="s">
        <v>18646</v>
      </c>
      <c r="C361" s="1572" t="s">
        <v>21392</v>
      </c>
      <c r="D361" s="1573">
        <v>29309541</v>
      </c>
      <c r="E361" s="767" t="s">
        <v>20832</v>
      </c>
      <c r="F361" s="767"/>
      <c r="G361" s="1573"/>
      <c r="H361" s="1573">
        <v>1</v>
      </c>
      <c r="I361" s="1573"/>
      <c r="J361" s="767" t="s">
        <v>21374</v>
      </c>
      <c r="K361" s="1583"/>
      <c r="L361" s="1574" t="s">
        <v>20815</v>
      </c>
      <c r="M361" s="1583">
        <v>450</v>
      </c>
      <c r="N361" s="1586"/>
    </row>
    <row r="362" spans="1:14" ht="24">
      <c r="A362" s="1571" t="s">
        <v>21244</v>
      </c>
      <c r="B362" s="1572" t="s">
        <v>18646</v>
      </c>
      <c r="C362" s="1572" t="s">
        <v>21392</v>
      </c>
      <c r="D362" s="1573">
        <v>29309541</v>
      </c>
      <c r="E362" s="767" t="s">
        <v>20832</v>
      </c>
      <c r="F362" s="767"/>
      <c r="G362" s="1573"/>
      <c r="H362" s="1573">
        <v>1</v>
      </c>
      <c r="I362" s="1573"/>
      <c r="J362" s="767" t="s">
        <v>21374</v>
      </c>
      <c r="K362" s="1583"/>
      <c r="L362" s="1574" t="s">
        <v>20815</v>
      </c>
      <c r="M362" s="1583"/>
      <c r="N362" s="1586">
        <v>450</v>
      </c>
    </row>
    <row r="363" spans="1:14" ht="24">
      <c r="A363" s="1571" t="s">
        <v>21244</v>
      </c>
      <c r="B363" s="1572" t="s">
        <v>18646</v>
      </c>
      <c r="C363" s="1572" t="s">
        <v>21392</v>
      </c>
      <c r="D363" s="1573">
        <v>29309541</v>
      </c>
      <c r="E363" s="767" t="s">
        <v>20832</v>
      </c>
      <c r="F363" s="767"/>
      <c r="G363" s="1573"/>
      <c r="H363" s="1573">
        <v>2</v>
      </c>
      <c r="I363" s="1573"/>
      <c r="J363" s="767" t="s">
        <v>21374</v>
      </c>
      <c r="K363" s="1583"/>
      <c r="L363" s="1574" t="s">
        <v>20815</v>
      </c>
      <c r="M363" s="1583"/>
      <c r="N363" s="1586">
        <v>900</v>
      </c>
    </row>
    <row r="364" spans="1:14" ht="24">
      <c r="A364" s="1571" t="s">
        <v>21244</v>
      </c>
      <c r="B364" s="1572" t="s">
        <v>18646</v>
      </c>
      <c r="C364" s="1572" t="s">
        <v>21392</v>
      </c>
      <c r="D364" s="1573">
        <v>29309541</v>
      </c>
      <c r="E364" s="767" t="s">
        <v>20832</v>
      </c>
      <c r="F364" s="767"/>
      <c r="G364" s="1573"/>
      <c r="H364" s="1573">
        <v>2</v>
      </c>
      <c r="I364" s="1573"/>
      <c r="J364" s="767" t="s">
        <v>21374</v>
      </c>
      <c r="K364" s="1583"/>
      <c r="L364" s="1574" t="s">
        <v>20815</v>
      </c>
      <c r="M364" s="1583"/>
      <c r="N364" s="1586">
        <v>900</v>
      </c>
    </row>
    <row r="365" spans="1:14" ht="24">
      <c r="A365" s="1571" t="s">
        <v>21244</v>
      </c>
      <c r="B365" s="1572" t="s">
        <v>18646</v>
      </c>
      <c r="C365" s="1572" t="s">
        <v>21392</v>
      </c>
      <c r="D365" s="1573">
        <v>29309541</v>
      </c>
      <c r="E365" s="767" t="s">
        <v>20832</v>
      </c>
      <c r="F365" s="767"/>
      <c r="G365" s="1573"/>
      <c r="H365" s="1573">
        <v>2</v>
      </c>
      <c r="I365" s="1573"/>
      <c r="J365" s="767" t="s">
        <v>21374</v>
      </c>
      <c r="K365" s="1583"/>
      <c r="L365" s="1574" t="s">
        <v>20815</v>
      </c>
      <c r="M365" s="1583"/>
      <c r="N365" s="1586">
        <v>900</v>
      </c>
    </row>
    <row r="366" spans="1:14" ht="24">
      <c r="A366" s="1571" t="s">
        <v>21244</v>
      </c>
      <c r="B366" s="1572" t="s">
        <v>18646</v>
      </c>
      <c r="C366" s="1572" t="s">
        <v>21392</v>
      </c>
      <c r="D366" s="1573">
        <v>29309541</v>
      </c>
      <c r="E366" s="767" t="s">
        <v>20832</v>
      </c>
      <c r="F366" s="767"/>
      <c r="G366" s="1573"/>
      <c r="H366" s="1573">
        <v>2</v>
      </c>
      <c r="I366" s="1573"/>
      <c r="J366" s="767" t="s">
        <v>21374</v>
      </c>
      <c r="K366" s="1583"/>
      <c r="L366" s="1574" t="s">
        <v>20815</v>
      </c>
      <c r="M366" s="1583"/>
      <c r="N366" s="1586">
        <v>900</v>
      </c>
    </row>
    <row r="367" spans="1:14" ht="24">
      <c r="A367" s="1571" t="s">
        <v>21244</v>
      </c>
      <c r="B367" s="1572" t="s">
        <v>18646</v>
      </c>
      <c r="C367" s="1572" t="s">
        <v>21392</v>
      </c>
      <c r="D367" s="1573">
        <v>29309541</v>
      </c>
      <c r="E367" s="767" t="s">
        <v>20832</v>
      </c>
      <c r="F367" s="767"/>
      <c r="G367" s="1573"/>
      <c r="H367" s="1573">
        <v>2</v>
      </c>
      <c r="I367" s="1573"/>
      <c r="J367" s="767" t="s">
        <v>21374</v>
      </c>
      <c r="K367" s="1583"/>
      <c r="L367" s="1574" t="s">
        <v>20815</v>
      </c>
      <c r="M367" s="1583"/>
      <c r="N367" s="1586">
        <v>900</v>
      </c>
    </row>
    <row r="368" spans="1:14" ht="24">
      <c r="A368" s="1571" t="s">
        <v>21244</v>
      </c>
      <c r="B368" s="1572" t="s">
        <v>18646</v>
      </c>
      <c r="C368" s="1572" t="s">
        <v>21392</v>
      </c>
      <c r="D368" s="1573">
        <v>29309541</v>
      </c>
      <c r="E368" s="767" t="s">
        <v>20832</v>
      </c>
      <c r="F368" s="767"/>
      <c r="G368" s="1573"/>
      <c r="H368" s="1573">
        <v>1</v>
      </c>
      <c r="I368" s="1573"/>
      <c r="J368" s="767" t="s">
        <v>21374</v>
      </c>
      <c r="K368" s="1583"/>
      <c r="L368" s="1574" t="s">
        <v>20815</v>
      </c>
      <c r="M368" s="1583"/>
      <c r="N368" s="1586">
        <v>450</v>
      </c>
    </row>
    <row r="369" spans="1:14" ht="24">
      <c r="A369" s="1571" t="s">
        <v>21244</v>
      </c>
      <c r="B369" s="1572" t="s">
        <v>18646</v>
      </c>
      <c r="C369" s="1572" t="s">
        <v>21392</v>
      </c>
      <c r="D369" s="1573">
        <v>29309541</v>
      </c>
      <c r="E369" s="767" t="s">
        <v>20832</v>
      </c>
      <c r="F369" s="767"/>
      <c r="G369" s="1573"/>
      <c r="H369" s="1573">
        <v>1</v>
      </c>
      <c r="I369" s="1573"/>
      <c r="J369" s="767" t="s">
        <v>21374</v>
      </c>
      <c r="K369" s="1583"/>
      <c r="L369" s="1574" t="s">
        <v>20815</v>
      </c>
      <c r="M369" s="1583"/>
      <c r="N369" s="1586">
        <v>450</v>
      </c>
    </row>
    <row r="370" spans="1:14">
      <c r="A370" s="1571" t="s">
        <v>21244</v>
      </c>
      <c r="B370" s="1572" t="s">
        <v>18646</v>
      </c>
      <c r="C370" s="1572" t="s">
        <v>21393</v>
      </c>
      <c r="D370" s="1573"/>
      <c r="E370" s="767"/>
      <c r="F370" s="767"/>
      <c r="G370" s="1573"/>
      <c r="H370" s="1573">
        <v>1</v>
      </c>
      <c r="I370" s="1573"/>
      <c r="J370" s="767" t="s">
        <v>21394</v>
      </c>
      <c r="K370" s="1583"/>
      <c r="L370" s="1574" t="s">
        <v>21395</v>
      </c>
      <c r="M370" s="1583">
        <v>6882.55</v>
      </c>
      <c r="N370" s="1586"/>
    </row>
    <row r="371" spans="1:14">
      <c r="A371" s="1571" t="s">
        <v>21244</v>
      </c>
      <c r="B371" s="1572" t="s">
        <v>18646</v>
      </c>
      <c r="C371" s="1572" t="s">
        <v>21396</v>
      </c>
      <c r="D371" s="1573"/>
      <c r="E371" s="767"/>
      <c r="F371" s="767"/>
      <c r="G371" s="1573"/>
      <c r="H371" s="1573">
        <v>1</v>
      </c>
      <c r="I371" s="1573"/>
      <c r="J371" s="767" t="s">
        <v>21394</v>
      </c>
      <c r="K371" s="1583"/>
      <c r="L371" s="1574" t="s">
        <v>21395</v>
      </c>
      <c r="M371" s="1583">
        <v>4345.3100000000004</v>
      </c>
      <c r="N371" s="1586"/>
    </row>
    <row r="372" spans="1:14">
      <c r="A372" s="1571" t="s">
        <v>21244</v>
      </c>
      <c r="B372" s="1572" t="s">
        <v>18646</v>
      </c>
      <c r="C372" s="1572" t="s">
        <v>21397</v>
      </c>
      <c r="D372" s="1573"/>
      <c r="E372" s="767"/>
      <c r="F372" s="767"/>
      <c r="G372" s="1573"/>
      <c r="H372" s="1573">
        <v>1</v>
      </c>
      <c r="I372" s="1573"/>
      <c r="J372" s="767" t="s">
        <v>21394</v>
      </c>
      <c r="K372" s="1583"/>
      <c r="L372" s="1574" t="s">
        <v>21395</v>
      </c>
      <c r="M372" s="1583">
        <v>19350</v>
      </c>
      <c r="N372" s="1586"/>
    </row>
    <row r="373" spans="1:14">
      <c r="A373" s="1571" t="s">
        <v>21244</v>
      </c>
      <c r="B373" s="1572" t="s">
        <v>18646</v>
      </c>
      <c r="C373" s="1572" t="s">
        <v>21398</v>
      </c>
      <c r="D373" s="1573"/>
      <c r="E373" s="767"/>
      <c r="F373" s="767"/>
      <c r="G373" s="1573"/>
      <c r="H373" s="1573">
        <v>1</v>
      </c>
      <c r="I373" s="1573"/>
      <c r="J373" s="767" t="s">
        <v>21394</v>
      </c>
      <c r="K373" s="1583"/>
      <c r="L373" s="1574" t="s">
        <v>21395</v>
      </c>
      <c r="M373" s="1583">
        <v>400</v>
      </c>
      <c r="N373" s="1586"/>
    </row>
    <row r="374" spans="1:14" ht="24">
      <c r="A374" s="1571" t="s">
        <v>21244</v>
      </c>
      <c r="B374" s="1572" t="s">
        <v>18646</v>
      </c>
      <c r="C374" s="1572" t="s">
        <v>21399</v>
      </c>
      <c r="D374" s="1573"/>
      <c r="E374" s="767"/>
      <c r="F374" s="767"/>
      <c r="G374" s="1573"/>
      <c r="H374" s="1573">
        <v>1</v>
      </c>
      <c r="I374" s="1573"/>
      <c r="J374" s="767" t="s">
        <v>21394</v>
      </c>
      <c r="K374" s="1583"/>
      <c r="L374" s="1574" t="s">
        <v>21395</v>
      </c>
      <c r="M374" s="1583">
        <v>2000</v>
      </c>
      <c r="N374" s="1586"/>
    </row>
    <row r="375" spans="1:14">
      <c r="A375" s="1571" t="s">
        <v>21244</v>
      </c>
      <c r="B375" s="1572" t="s">
        <v>18646</v>
      </c>
      <c r="C375" s="1572" t="s">
        <v>21400</v>
      </c>
      <c r="D375" s="1573"/>
      <c r="E375" s="767"/>
      <c r="F375" s="767"/>
      <c r="G375" s="1573"/>
      <c r="H375" s="1573">
        <v>1</v>
      </c>
      <c r="I375" s="1573"/>
      <c r="J375" s="767" t="s">
        <v>21394</v>
      </c>
      <c r="K375" s="1583"/>
      <c r="L375" s="1574" t="s">
        <v>21395</v>
      </c>
      <c r="M375" s="1583">
        <v>824</v>
      </c>
      <c r="N375" s="1586"/>
    </row>
    <row r="376" spans="1:14">
      <c r="A376" s="1571" t="s">
        <v>21244</v>
      </c>
      <c r="B376" s="1572" t="s">
        <v>18646</v>
      </c>
      <c r="C376" s="1572" t="s">
        <v>21401</v>
      </c>
      <c r="D376" s="1573"/>
      <c r="E376" s="767"/>
      <c r="F376" s="767"/>
      <c r="G376" s="1573"/>
      <c r="H376" s="1573">
        <v>1</v>
      </c>
      <c r="I376" s="1573"/>
      <c r="J376" s="767" t="s">
        <v>21394</v>
      </c>
      <c r="K376" s="1583"/>
      <c r="L376" s="1574" t="s">
        <v>21395</v>
      </c>
      <c r="M376" s="1583">
        <v>9146</v>
      </c>
      <c r="N376" s="1586"/>
    </row>
    <row r="377" spans="1:14">
      <c r="A377" s="1571" t="s">
        <v>21244</v>
      </c>
      <c r="B377" s="1572" t="s">
        <v>18646</v>
      </c>
      <c r="C377" s="1572" t="s">
        <v>21402</v>
      </c>
      <c r="D377" s="1573"/>
      <c r="E377" s="767"/>
      <c r="F377" s="767"/>
      <c r="G377" s="1573"/>
      <c r="H377" s="1573">
        <v>1</v>
      </c>
      <c r="I377" s="1573"/>
      <c r="J377" s="767" t="s">
        <v>21394</v>
      </c>
      <c r="K377" s="1583"/>
      <c r="L377" s="1574" t="s">
        <v>21395</v>
      </c>
      <c r="M377" s="1583">
        <v>1888</v>
      </c>
      <c r="N377" s="1586"/>
    </row>
    <row r="378" spans="1:14">
      <c r="A378" s="1571" t="s">
        <v>21244</v>
      </c>
      <c r="B378" s="1572" t="s">
        <v>18646</v>
      </c>
      <c r="C378" s="1572" t="s">
        <v>21403</v>
      </c>
      <c r="D378" s="1573"/>
      <c r="E378" s="767"/>
      <c r="F378" s="767"/>
      <c r="G378" s="1573"/>
      <c r="H378" s="1573">
        <v>1</v>
      </c>
      <c r="I378" s="1573"/>
      <c r="J378" s="767" t="s">
        <v>21394</v>
      </c>
      <c r="K378" s="1583"/>
      <c r="L378" s="1574" t="s">
        <v>21395</v>
      </c>
      <c r="M378" s="1583"/>
      <c r="N378" s="1586">
        <v>1289</v>
      </c>
    </row>
    <row r="379" spans="1:14" ht="24">
      <c r="A379" s="1571" t="s">
        <v>21244</v>
      </c>
      <c r="B379" s="1572" t="s">
        <v>18646</v>
      </c>
      <c r="C379" s="1572" t="s">
        <v>21404</v>
      </c>
      <c r="D379" s="1573"/>
      <c r="E379" s="767"/>
      <c r="F379" s="767"/>
      <c r="G379" s="1573"/>
      <c r="H379" s="1573">
        <v>1</v>
      </c>
      <c r="I379" s="1573"/>
      <c r="J379" s="767" t="s">
        <v>21394</v>
      </c>
      <c r="K379" s="1583"/>
      <c r="L379" s="1574" t="s">
        <v>21395</v>
      </c>
      <c r="M379" s="1583">
        <v>42311.71</v>
      </c>
      <c r="N379" s="1586">
        <v>7619.01</v>
      </c>
    </row>
    <row r="380" spans="1:14" ht="24">
      <c r="A380" s="1571" t="s">
        <v>21244</v>
      </c>
      <c r="B380" s="1572" t="s">
        <v>18646</v>
      </c>
      <c r="C380" s="1572" t="s">
        <v>21405</v>
      </c>
      <c r="D380" s="1573"/>
      <c r="E380" s="767"/>
      <c r="F380" s="767"/>
      <c r="G380" s="1573"/>
      <c r="H380" s="1573">
        <v>1</v>
      </c>
      <c r="I380" s="1573"/>
      <c r="J380" s="767" t="s">
        <v>21394</v>
      </c>
      <c r="K380" s="1583"/>
      <c r="L380" s="1574" t="s">
        <v>21395</v>
      </c>
      <c r="M380" s="1583">
        <v>3219.4</v>
      </c>
      <c r="N380" s="1586">
        <v>4415</v>
      </c>
    </row>
    <row r="381" spans="1:14" ht="24">
      <c r="A381" s="1571" t="s">
        <v>21406</v>
      </c>
      <c r="B381" s="1572" t="s">
        <v>18647</v>
      </c>
      <c r="C381" s="1572" t="s">
        <v>21407</v>
      </c>
      <c r="D381" s="1573" t="s">
        <v>21408</v>
      </c>
      <c r="E381" s="767" t="s">
        <v>21409</v>
      </c>
      <c r="F381" s="767">
        <v>21005757</v>
      </c>
      <c r="G381" s="1573">
        <v>66.5</v>
      </c>
      <c r="H381" s="1573"/>
      <c r="I381" s="1573"/>
      <c r="J381" s="1575" t="s">
        <v>21782</v>
      </c>
      <c r="K381" s="1583">
        <v>3000</v>
      </c>
      <c r="L381" s="1574" t="s">
        <v>21410</v>
      </c>
      <c r="M381" s="1583">
        <v>36000</v>
      </c>
      <c r="N381" s="1586">
        <v>15000</v>
      </c>
    </row>
    <row r="382" spans="1:14" ht="24">
      <c r="A382" s="1571" t="s">
        <v>21406</v>
      </c>
      <c r="B382" s="1572" t="s">
        <v>18647</v>
      </c>
      <c r="C382" s="1572" t="s">
        <v>21411</v>
      </c>
      <c r="D382" s="1573">
        <v>10577476</v>
      </c>
      <c r="E382" s="767" t="s">
        <v>21409</v>
      </c>
      <c r="F382" s="767">
        <v>13987456</v>
      </c>
      <c r="G382" s="1573">
        <v>80</v>
      </c>
      <c r="H382" s="1573"/>
      <c r="I382" s="1573"/>
      <c r="J382" s="1575" t="s">
        <v>21786</v>
      </c>
      <c r="K382" s="1583">
        <v>3800</v>
      </c>
      <c r="L382" s="1574" t="s">
        <v>21410</v>
      </c>
      <c r="M382" s="1583">
        <v>45600</v>
      </c>
      <c r="N382" s="1586">
        <v>15200</v>
      </c>
    </row>
    <row r="383" spans="1:14" ht="24">
      <c r="A383" s="1571" t="s">
        <v>21406</v>
      </c>
      <c r="B383" s="1572" t="s">
        <v>18647</v>
      </c>
      <c r="C383" s="1572" t="s">
        <v>21412</v>
      </c>
      <c r="D383" s="1573" t="s">
        <v>21413</v>
      </c>
      <c r="E383" s="767" t="s">
        <v>21409</v>
      </c>
      <c r="F383" s="767" t="s">
        <v>21414</v>
      </c>
      <c r="G383" s="1573">
        <v>445.9</v>
      </c>
      <c r="H383" s="1573" t="s">
        <v>21415</v>
      </c>
      <c r="I383" s="1573"/>
      <c r="J383" s="1575" t="s">
        <v>21785</v>
      </c>
      <c r="K383" s="1583">
        <v>5000</v>
      </c>
      <c r="L383" s="1574" t="s">
        <v>21410</v>
      </c>
      <c r="M383" s="1583">
        <v>60000</v>
      </c>
      <c r="N383" s="1586">
        <v>20000</v>
      </c>
    </row>
    <row r="384" spans="1:14" ht="24">
      <c r="A384" s="1571" t="s">
        <v>21406</v>
      </c>
      <c r="B384" s="1572" t="s">
        <v>18647</v>
      </c>
      <c r="C384" s="1572" t="s">
        <v>21416</v>
      </c>
      <c r="D384" s="1573">
        <v>33400694</v>
      </c>
      <c r="E384" s="767" t="s">
        <v>21409</v>
      </c>
      <c r="F384" s="767" t="s">
        <v>21417</v>
      </c>
      <c r="G384" s="1573">
        <v>176.53</v>
      </c>
      <c r="H384" s="1573"/>
      <c r="I384" s="1573"/>
      <c r="J384" s="1575" t="s">
        <v>21783</v>
      </c>
      <c r="K384" s="1583">
        <v>5000</v>
      </c>
      <c r="L384" s="1574" t="s">
        <v>21410</v>
      </c>
      <c r="M384" s="1583">
        <v>60000</v>
      </c>
      <c r="N384" s="1586">
        <v>30000</v>
      </c>
    </row>
    <row r="385" spans="1:14" ht="24">
      <c r="A385" s="1571" t="s">
        <v>21406</v>
      </c>
      <c r="B385" s="1572" t="s">
        <v>18647</v>
      </c>
      <c r="C385" s="1572" t="s">
        <v>21418</v>
      </c>
      <c r="D385" s="1573">
        <v>20514441163</v>
      </c>
      <c r="E385" s="767" t="s">
        <v>21409</v>
      </c>
      <c r="F385" s="767" t="s">
        <v>21419</v>
      </c>
      <c r="G385" s="1573">
        <v>2468.88</v>
      </c>
      <c r="H385" s="1573" t="s">
        <v>21415</v>
      </c>
      <c r="I385" s="1573"/>
      <c r="J385" s="1575" t="s">
        <v>21784</v>
      </c>
      <c r="K385" s="1583">
        <v>300060.34999999998</v>
      </c>
      <c r="L385" s="1574" t="s">
        <v>21410</v>
      </c>
      <c r="M385" s="1583">
        <v>3600724.2</v>
      </c>
      <c r="N385" s="1586">
        <v>1500301.75</v>
      </c>
    </row>
    <row r="386" spans="1:14" ht="24">
      <c r="A386" s="1571" t="s">
        <v>21406</v>
      </c>
      <c r="B386" s="1572" t="s">
        <v>18647</v>
      </c>
      <c r="C386" s="1572" t="s">
        <v>21420</v>
      </c>
      <c r="D386" s="1573">
        <v>31676521</v>
      </c>
      <c r="E386" s="767" t="s">
        <v>21409</v>
      </c>
      <c r="F386" s="767" t="s">
        <v>21421</v>
      </c>
      <c r="G386" s="1573">
        <v>166</v>
      </c>
      <c r="H386" s="1573"/>
      <c r="I386" s="1573"/>
      <c r="J386" s="1575" t="s">
        <v>21787</v>
      </c>
      <c r="K386" s="1583">
        <v>2600</v>
      </c>
      <c r="L386" s="1574" t="s">
        <v>21410</v>
      </c>
      <c r="M386" s="1583">
        <v>31200</v>
      </c>
      <c r="N386" s="1586">
        <v>13000</v>
      </c>
    </row>
    <row r="387" spans="1:14" ht="24">
      <c r="A387" s="1571" t="s">
        <v>21406</v>
      </c>
      <c r="B387" s="1572" t="s">
        <v>18647</v>
      </c>
      <c r="C387" s="1572" t="s">
        <v>21422</v>
      </c>
      <c r="D387" s="1573" t="s">
        <v>21423</v>
      </c>
      <c r="E387" s="767" t="s">
        <v>21409</v>
      </c>
      <c r="F387" s="767" t="s">
        <v>21424</v>
      </c>
      <c r="G387" s="1573">
        <v>297</v>
      </c>
      <c r="H387" s="1573"/>
      <c r="I387" s="1573"/>
      <c r="J387" s="1575" t="s">
        <v>21788</v>
      </c>
      <c r="K387" s="1583">
        <v>4200</v>
      </c>
      <c r="L387" s="1574" t="s">
        <v>21410</v>
      </c>
      <c r="M387" s="1583">
        <v>50400</v>
      </c>
      <c r="N387" s="1586">
        <v>16800</v>
      </c>
    </row>
    <row r="388" spans="1:14" ht="24">
      <c r="A388" s="1571" t="s">
        <v>21406</v>
      </c>
      <c r="B388" s="1572" t="s">
        <v>18647</v>
      </c>
      <c r="C388" s="1572" t="s">
        <v>21425</v>
      </c>
      <c r="D388" s="1573" t="s">
        <v>21426</v>
      </c>
      <c r="E388" s="767" t="s">
        <v>21409</v>
      </c>
      <c r="F388" s="767" t="s">
        <v>21427</v>
      </c>
      <c r="G388" s="1573">
        <v>200.97</v>
      </c>
      <c r="H388" s="1573"/>
      <c r="I388" s="1573"/>
      <c r="J388" s="1575" t="s">
        <v>21789</v>
      </c>
      <c r="K388" s="1583">
        <v>2500</v>
      </c>
      <c r="L388" s="1574" t="s">
        <v>21410</v>
      </c>
      <c r="M388" s="1583">
        <v>30000</v>
      </c>
      <c r="N388" s="1586">
        <v>12500</v>
      </c>
    </row>
    <row r="389" spans="1:14" ht="24">
      <c r="A389" s="1571" t="s">
        <v>21406</v>
      </c>
      <c r="B389" s="1572" t="s">
        <v>18647</v>
      </c>
      <c r="C389" s="1572" t="s">
        <v>21428</v>
      </c>
      <c r="D389" s="1573" t="s">
        <v>21429</v>
      </c>
      <c r="E389" s="767" t="s">
        <v>21409</v>
      </c>
      <c r="F389" s="767" t="s">
        <v>21430</v>
      </c>
      <c r="G389" s="1573">
        <v>420</v>
      </c>
      <c r="H389" s="1573" t="s">
        <v>21415</v>
      </c>
      <c r="I389" s="1573"/>
      <c r="J389" s="1575" t="s">
        <v>21790</v>
      </c>
      <c r="K389" s="1583" t="s">
        <v>21431</v>
      </c>
      <c r="L389" s="1574" t="s">
        <v>21410</v>
      </c>
      <c r="M389" s="1583">
        <v>37800</v>
      </c>
      <c r="N389" s="1586">
        <v>15750</v>
      </c>
    </row>
    <row r="390" spans="1:14" ht="24">
      <c r="A390" s="1571" t="s">
        <v>21406</v>
      </c>
      <c r="B390" s="1572" t="s">
        <v>18647</v>
      </c>
      <c r="C390" s="1572" t="s">
        <v>21432</v>
      </c>
      <c r="D390" s="1573" t="s">
        <v>21433</v>
      </c>
      <c r="E390" s="767" t="s">
        <v>21409</v>
      </c>
      <c r="F390" s="767" t="s">
        <v>21434</v>
      </c>
      <c r="G390" s="1573">
        <v>334</v>
      </c>
      <c r="H390" s="1573" t="s">
        <v>21415</v>
      </c>
      <c r="I390" s="1573"/>
      <c r="J390" s="1575" t="s">
        <v>21791</v>
      </c>
      <c r="K390" s="1583">
        <v>11200</v>
      </c>
      <c r="L390" s="1574" t="s">
        <v>21410</v>
      </c>
      <c r="M390" s="1583">
        <v>134400</v>
      </c>
      <c r="N390" s="1586">
        <v>22400</v>
      </c>
    </row>
    <row r="391" spans="1:14" ht="24">
      <c r="A391" s="1571" t="s">
        <v>21406</v>
      </c>
      <c r="B391" s="1572" t="s">
        <v>18647</v>
      </c>
      <c r="C391" s="1572" t="s">
        <v>21435</v>
      </c>
      <c r="D391" s="1573" t="s">
        <v>21436</v>
      </c>
      <c r="E391" s="767" t="s">
        <v>21409</v>
      </c>
      <c r="F391" s="767" t="s">
        <v>21437</v>
      </c>
      <c r="G391" s="1573">
        <v>311.44</v>
      </c>
      <c r="H391" s="1573" t="s">
        <v>21415</v>
      </c>
      <c r="I391" s="1573"/>
      <c r="J391" s="1575" t="s">
        <v>21792</v>
      </c>
      <c r="K391" s="1583">
        <v>6000</v>
      </c>
      <c r="L391" s="1574" t="s">
        <v>21410</v>
      </c>
      <c r="M391" s="1583">
        <v>72000</v>
      </c>
      <c r="N391" s="1586">
        <v>18000</v>
      </c>
    </row>
    <row r="392" spans="1:14" ht="24">
      <c r="A392" s="1571" t="s">
        <v>21406</v>
      </c>
      <c r="B392" s="1572" t="s">
        <v>18647</v>
      </c>
      <c r="C392" s="1572" t="s">
        <v>21438</v>
      </c>
      <c r="D392" s="1573">
        <v>43255720</v>
      </c>
      <c r="E392" s="767" t="s">
        <v>21409</v>
      </c>
      <c r="F392" s="767" t="s">
        <v>21439</v>
      </c>
      <c r="G392" s="1573">
        <v>329.4</v>
      </c>
      <c r="H392" s="1573" t="s">
        <v>21415</v>
      </c>
      <c r="I392" s="1573"/>
      <c r="J392" s="1575" t="s">
        <v>21793</v>
      </c>
      <c r="K392" s="1583">
        <v>8075</v>
      </c>
      <c r="L392" s="1574" t="s">
        <v>21410</v>
      </c>
      <c r="M392" s="1583">
        <v>96900</v>
      </c>
      <c r="N392" s="1586">
        <v>32300</v>
      </c>
    </row>
    <row r="393" spans="1:14" ht="24">
      <c r="A393" s="1571" t="s">
        <v>21406</v>
      </c>
      <c r="B393" s="1572" t="s">
        <v>18647</v>
      </c>
      <c r="C393" s="1572" t="s">
        <v>21440</v>
      </c>
      <c r="D393" s="1573" t="s">
        <v>21441</v>
      </c>
      <c r="E393" s="767" t="s">
        <v>21409</v>
      </c>
      <c r="F393" s="767" t="s">
        <v>21442</v>
      </c>
      <c r="G393" s="1573">
        <v>360.75</v>
      </c>
      <c r="H393" s="1573"/>
      <c r="I393" s="1573"/>
      <c r="J393" s="1575" t="s">
        <v>21794</v>
      </c>
      <c r="K393" s="1583">
        <v>5300</v>
      </c>
      <c r="L393" s="1574" t="s">
        <v>21410</v>
      </c>
      <c r="M393" s="1583">
        <v>63600</v>
      </c>
      <c r="N393" s="1586">
        <v>26500</v>
      </c>
    </row>
    <row r="394" spans="1:14" ht="24">
      <c r="A394" s="1571" t="s">
        <v>21406</v>
      </c>
      <c r="B394" s="1572" t="s">
        <v>18647</v>
      </c>
      <c r="C394" s="1572" t="s">
        <v>21443</v>
      </c>
      <c r="D394" s="1573">
        <v>31004959</v>
      </c>
      <c r="E394" s="767" t="s">
        <v>21409</v>
      </c>
      <c r="F394" s="767" t="s">
        <v>21444</v>
      </c>
      <c r="G394" s="1573">
        <v>200</v>
      </c>
      <c r="H394" s="1573"/>
      <c r="I394" s="1573"/>
      <c r="J394" s="1575" t="s">
        <v>21795</v>
      </c>
      <c r="K394" s="1583">
        <v>3800</v>
      </c>
      <c r="L394" s="1574" t="s">
        <v>21410</v>
      </c>
      <c r="M394" s="1583">
        <v>45600</v>
      </c>
      <c r="N394" s="1586">
        <v>19000</v>
      </c>
    </row>
    <row r="395" spans="1:14" ht="24">
      <c r="A395" s="1571" t="s">
        <v>21406</v>
      </c>
      <c r="B395" s="1572" t="s">
        <v>18647</v>
      </c>
      <c r="C395" s="1572" t="s">
        <v>21445</v>
      </c>
      <c r="D395" s="1573" t="s">
        <v>21446</v>
      </c>
      <c r="E395" s="767" t="s">
        <v>21409</v>
      </c>
      <c r="F395" s="767">
        <v>5013703</v>
      </c>
      <c r="G395" s="1573">
        <v>186</v>
      </c>
      <c r="H395" s="1573"/>
      <c r="I395" s="1573"/>
      <c r="J395" s="1575" t="s">
        <v>21796</v>
      </c>
      <c r="K395" s="1583">
        <v>5700</v>
      </c>
      <c r="L395" s="1574" t="s">
        <v>21410</v>
      </c>
      <c r="M395" s="1583">
        <v>64800</v>
      </c>
      <c r="N395" s="1586">
        <v>28500</v>
      </c>
    </row>
    <row r="396" spans="1:14" ht="24">
      <c r="A396" s="1571" t="s">
        <v>21406</v>
      </c>
      <c r="B396" s="1572" t="s">
        <v>18647</v>
      </c>
      <c r="C396" s="1572" t="s">
        <v>21447</v>
      </c>
      <c r="D396" s="1573">
        <v>23259958</v>
      </c>
      <c r="E396" s="767" t="s">
        <v>21409</v>
      </c>
      <c r="F396" s="767" t="s">
        <v>21448</v>
      </c>
      <c r="G396" s="1573">
        <v>130</v>
      </c>
      <c r="H396" s="1573"/>
      <c r="I396" s="1573"/>
      <c r="J396" s="1575" t="s">
        <v>21797</v>
      </c>
      <c r="K396" s="1583">
        <v>4000</v>
      </c>
      <c r="L396" s="1574" t="s">
        <v>21410</v>
      </c>
      <c r="M396" s="1583">
        <v>48000</v>
      </c>
      <c r="N396" s="1586">
        <v>16000</v>
      </c>
    </row>
    <row r="397" spans="1:14" ht="24">
      <c r="A397" s="1571" t="s">
        <v>21406</v>
      </c>
      <c r="B397" s="1572" t="s">
        <v>18647</v>
      </c>
      <c r="C397" s="1572" t="s">
        <v>21449</v>
      </c>
      <c r="D397" s="1573">
        <v>20057018</v>
      </c>
      <c r="E397" s="767" t="s">
        <v>21409</v>
      </c>
      <c r="F397" s="767" t="s">
        <v>21450</v>
      </c>
      <c r="G397" s="1573">
        <v>361</v>
      </c>
      <c r="H397" s="1573" t="s">
        <v>21415</v>
      </c>
      <c r="I397" s="1573"/>
      <c r="J397" s="1575" t="s">
        <v>21798</v>
      </c>
      <c r="K397" s="1583">
        <v>5000</v>
      </c>
      <c r="L397" s="1574" t="s">
        <v>21410</v>
      </c>
      <c r="M397" s="1583">
        <v>60000</v>
      </c>
      <c r="N397" s="1586">
        <v>25000</v>
      </c>
    </row>
    <row r="398" spans="1:14" ht="24">
      <c r="A398" s="1571" t="s">
        <v>21406</v>
      </c>
      <c r="B398" s="1572" t="s">
        <v>18647</v>
      </c>
      <c r="C398" s="1572" t="s">
        <v>21451</v>
      </c>
      <c r="D398" s="1573">
        <v>28274819</v>
      </c>
      <c r="E398" s="767" t="s">
        <v>21409</v>
      </c>
      <c r="F398" s="767">
        <v>11044463</v>
      </c>
      <c r="G398" s="1573">
        <v>176.88</v>
      </c>
      <c r="H398" s="1573"/>
      <c r="I398" s="1573"/>
      <c r="J398" s="1575" t="s">
        <v>21799</v>
      </c>
      <c r="K398" s="1583">
        <v>6500</v>
      </c>
      <c r="L398" s="1574" t="s">
        <v>21410</v>
      </c>
      <c r="M398" s="1583">
        <v>78000</v>
      </c>
      <c r="N398" s="1586">
        <v>32500</v>
      </c>
    </row>
    <row r="399" spans="1:14" ht="24">
      <c r="A399" s="1571" t="s">
        <v>21406</v>
      </c>
      <c r="B399" s="1572" t="s">
        <v>18647</v>
      </c>
      <c r="C399" s="1572" t="s">
        <v>21452</v>
      </c>
      <c r="D399" s="1573" t="s">
        <v>21453</v>
      </c>
      <c r="E399" s="767" t="s">
        <v>21409</v>
      </c>
      <c r="F399" s="767" t="s">
        <v>21454</v>
      </c>
      <c r="G399" s="1573">
        <v>311.60000000000002</v>
      </c>
      <c r="H399" s="1573" t="s">
        <v>21415</v>
      </c>
      <c r="I399" s="1573"/>
      <c r="J399" s="1575" t="s">
        <v>21800</v>
      </c>
      <c r="K399" s="1583">
        <v>4800</v>
      </c>
      <c r="L399" s="1574" t="s">
        <v>21410</v>
      </c>
      <c r="M399" s="1583">
        <v>62400</v>
      </c>
      <c r="N399" s="1586">
        <v>19200</v>
      </c>
    </row>
    <row r="400" spans="1:14" ht="24">
      <c r="A400" s="1571" t="s">
        <v>21406</v>
      </c>
      <c r="B400" s="1572" t="s">
        <v>18647</v>
      </c>
      <c r="C400" s="1572" t="s">
        <v>21455</v>
      </c>
      <c r="D400" s="1573">
        <v>20491631423</v>
      </c>
      <c r="E400" s="767" t="s">
        <v>21409</v>
      </c>
      <c r="F400" s="767">
        <v>11004239</v>
      </c>
      <c r="G400" s="1573">
        <v>420</v>
      </c>
      <c r="H400" s="1573"/>
      <c r="I400" s="1573"/>
      <c r="J400" s="1575" t="s">
        <v>21801</v>
      </c>
      <c r="K400" s="1583">
        <v>5400</v>
      </c>
      <c r="L400" s="1574" t="s">
        <v>21410</v>
      </c>
      <c r="M400" s="1583">
        <v>59400</v>
      </c>
      <c r="N400" s="1586">
        <v>32400</v>
      </c>
    </row>
    <row r="401" spans="1:14" ht="24">
      <c r="A401" s="1571" t="s">
        <v>21406</v>
      </c>
      <c r="B401" s="1572" t="s">
        <v>18647</v>
      </c>
      <c r="C401" s="1572" t="s">
        <v>21456</v>
      </c>
      <c r="D401" s="1573" t="s">
        <v>21457</v>
      </c>
      <c r="E401" s="767" t="s">
        <v>21409</v>
      </c>
      <c r="F401" s="767" t="s">
        <v>21458</v>
      </c>
      <c r="G401" s="1573">
        <v>225</v>
      </c>
      <c r="H401" s="1573"/>
      <c r="I401" s="1573"/>
      <c r="J401" s="1575" t="s">
        <v>21802</v>
      </c>
      <c r="K401" s="1583">
        <v>6500</v>
      </c>
      <c r="L401" s="1574" t="s">
        <v>21410</v>
      </c>
      <c r="M401" s="1583">
        <v>46300</v>
      </c>
      <c r="N401" s="1586">
        <v>19500</v>
      </c>
    </row>
    <row r="402" spans="1:14" ht="36">
      <c r="A402" s="1571" t="s">
        <v>21406</v>
      </c>
      <c r="B402" s="1572" t="s">
        <v>18647</v>
      </c>
      <c r="C402" s="1572" t="s">
        <v>21459</v>
      </c>
      <c r="D402" s="1573">
        <v>20536414585</v>
      </c>
      <c r="E402" s="767" t="s">
        <v>21409</v>
      </c>
      <c r="F402" s="767" t="s">
        <v>21460</v>
      </c>
      <c r="G402" s="1573">
        <v>382</v>
      </c>
      <c r="H402" s="1573"/>
      <c r="I402" s="1573"/>
      <c r="J402" s="1590" t="s">
        <v>21830</v>
      </c>
      <c r="K402" s="1583">
        <v>24400</v>
      </c>
      <c r="L402" s="1574" t="s">
        <v>21410</v>
      </c>
      <c r="M402" s="1583">
        <v>170800</v>
      </c>
      <c r="N402" s="1586">
        <v>0</v>
      </c>
    </row>
    <row r="403" spans="1:14" ht="24">
      <c r="A403" s="1571" t="s">
        <v>21406</v>
      </c>
      <c r="B403" s="1572" t="s">
        <v>18647</v>
      </c>
      <c r="C403" s="1572" t="s">
        <v>21461</v>
      </c>
      <c r="D403" s="1573">
        <v>44228532</v>
      </c>
      <c r="E403" s="767" t="s">
        <v>21409</v>
      </c>
      <c r="F403" s="767">
        <v>49052851</v>
      </c>
      <c r="G403" s="1573">
        <v>100</v>
      </c>
      <c r="H403" s="1573"/>
      <c r="I403" s="1573"/>
      <c r="J403" s="1575" t="s">
        <v>21803</v>
      </c>
      <c r="K403" s="1583">
        <v>4400</v>
      </c>
      <c r="L403" s="1574" t="s">
        <v>21410</v>
      </c>
      <c r="M403" s="1583">
        <v>48400</v>
      </c>
      <c r="N403" s="1586">
        <v>26400</v>
      </c>
    </row>
    <row r="404" spans="1:14" ht="24">
      <c r="A404" s="1571" t="s">
        <v>21406</v>
      </c>
      <c r="B404" s="1572" t="s">
        <v>18647</v>
      </c>
      <c r="C404" s="1572" t="s">
        <v>21462</v>
      </c>
      <c r="D404" s="1573">
        <v>15109327775</v>
      </c>
      <c r="E404" s="767" t="s">
        <v>21409</v>
      </c>
      <c r="F404" s="767">
        <v>46289722</v>
      </c>
      <c r="G404" s="1573">
        <v>444</v>
      </c>
      <c r="H404" s="1573" t="s">
        <v>21415</v>
      </c>
      <c r="I404" s="1573"/>
      <c r="J404" s="1575" t="s">
        <v>21804</v>
      </c>
      <c r="K404" s="1583">
        <v>22050</v>
      </c>
      <c r="L404" s="1574" t="s">
        <v>21410</v>
      </c>
      <c r="M404" s="1583">
        <v>264600</v>
      </c>
      <c r="N404" s="1586">
        <v>22050</v>
      </c>
    </row>
    <row r="405" spans="1:14" ht="24">
      <c r="A405" s="1571" t="s">
        <v>21406</v>
      </c>
      <c r="B405" s="1572" t="s">
        <v>18647</v>
      </c>
      <c r="C405" s="1572" t="s">
        <v>21463</v>
      </c>
      <c r="D405" s="1573">
        <v>20397731805</v>
      </c>
      <c r="E405" s="767" t="s">
        <v>21409</v>
      </c>
      <c r="F405" s="767">
        <v>11012139</v>
      </c>
      <c r="G405" s="1573">
        <v>580</v>
      </c>
      <c r="H405" s="1573" t="s">
        <v>21415</v>
      </c>
      <c r="I405" s="1573"/>
      <c r="J405" s="1575" t="s">
        <v>21805</v>
      </c>
      <c r="K405" s="1583">
        <v>21240</v>
      </c>
      <c r="L405" s="1574" t="s">
        <v>21410</v>
      </c>
      <c r="M405" s="1583">
        <v>254880</v>
      </c>
      <c r="N405" s="1586">
        <v>127440</v>
      </c>
    </row>
    <row r="406" spans="1:14" ht="24">
      <c r="A406" s="1571" t="s">
        <v>21406</v>
      </c>
      <c r="B406" s="1572" t="s">
        <v>18647</v>
      </c>
      <c r="C406" s="1572" t="s">
        <v>21464</v>
      </c>
      <c r="D406" s="1573">
        <v>21453544</v>
      </c>
      <c r="E406" s="767" t="s">
        <v>21409</v>
      </c>
      <c r="F406" s="767">
        <v>2002708</v>
      </c>
      <c r="G406" s="1573">
        <v>290</v>
      </c>
      <c r="H406" s="1573" t="s">
        <v>21415</v>
      </c>
      <c r="I406" s="1573"/>
      <c r="J406" s="1575" t="s">
        <v>21806</v>
      </c>
      <c r="K406" s="1583">
        <v>7000</v>
      </c>
      <c r="L406" s="1574" t="s">
        <v>21410</v>
      </c>
      <c r="M406" s="1583">
        <v>84000</v>
      </c>
      <c r="N406" s="1586">
        <v>35000</v>
      </c>
    </row>
    <row r="407" spans="1:14" ht="24">
      <c r="A407" s="1571" t="s">
        <v>21406</v>
      </c>
      <c r="B407" s="1572" t="s">
        <v>18647</v>
      </c>
      <c r="C407" s="1572" t="s">
        <v>21465</v>
      </c>
      <c r="D407" s="1573">
        <v>44497059</v>
      </c>
      <c r="E407" s="767" t="s">
        <v>21409</v>
      </c>
      <c r="F407" s="767">
        <v>2017858</v>
      </c>
      <c r="G407" s="1573">
        <v>166</v>
      </c>
      <c r="H407" s="1573"/>
      <c r="I407" s="1573"/>
      <c r="J407" s="1575" t="s">
        <v>21807</v>
      </c>
      <c r="K407" s="1583">
        <v>5200</v>
      </c>
      <c r="L407" s="1574" t="s">
        <v>21410</v>
      </c>
      <c r="M407" s="1583">
        <v>62400</v>
      </c>
      <c r="N407" s="1586">
        <v>26000</v>
      </c>
    </row>
    <row r="408" spans="1:14" ht="24">
      <c r="A408" s="1571" t="s">
        <v>21406</v>
      </c>
      <c r="B408" s="1572" t="s">
        <v>18647</v>
      </c>
      <c r="C408" s="1572" t="s">
        <v>21466</v>
      </c>
      <c r="D408" s="1573">
        <v>29529905</v>
      </c>
      <c r="E408" s="767" t="s">
        <v>21409</v>
      </c>
      <c r="F408" s="767">
        <v>1078498</v>
      </c>
      <c r="G408" s="1573">
        <v>298.2</v>
      </c>
      <c r="H408" s="1573" t="s">
        <v>21415</v>
      </c>
      <c r="I408" s="1573"/>
      <c r="J408" s="1575" t="s">
        <v>21808</v>
      </c>
      <c r="K408" s="1583">
        <v>11300</v>
      </c>
      <c r="L408" s="1574" t="s">
        <v>21410</v>
      </c>
      <c r="M408" s="1583">
        <v>135600</v>
      </c>
      <c r="N408" s="1586">
        <v>67800</v>
      </c>
    </row>
    <row r="409" spans="1:14" ht="24">
      <c r="A409" s="1571" t="s">
        <v>21406</v>
      </c>
      <c r="B409" s="1572" t="s">
        <v>18647</v>
      </c>
      <c r="C409" s="1572" t="s">
        <v>21467</v>
      </c>
      <c r="D409" s="1573" t="s">
        <v>21468</v>
      </c>
      <c r="E409" s="767" t="s">
        <v>21409</v>
      </c>
      <c r="F409" s="767" t="s">
        <v>21469</v>
      </c>
      <c r="G409" s="1573">
        <v>278</v>
      </c>
      <c r="H409" s="1573"/>
      <c r="I409" s="1573"/>
      <c r="J409" s="1575" t="s">
        <v>21819</v>
      </c>
      <c r="K409" s="1583">
        <v>6000</v>
      </c>
      <c r="L409" s="1574" t="s">
        <v>21410</v>
      </c>
      <c r="M409" s="1583">
        <v>72000</v>
      </c>
      <c r="N409" s="1586">
        <v>30000</v>
      </c>
    </row>
    <row r="410" spans="1:14" ht="24">
      <c r="A410" s="1571" t="s">
        <v>21406</v>
      </c>
      <c r="B410" s="1572" t="s">
        <v>18647</v>
      </c>
      <c r="C410" s="1572" t="s">
        <v>21470</v>
      </c>
      <c r="D410" s="1573">
        <v>20100228352</v>
      </c>
      <c r="E410" s="767" t="s">
        <v>21409</v>
      </c>
      <c r="F410" s="767">
        <v>11009771</v>
      </c>
      <c r="G410" s="1573">
        <v>1188.5999999999999</v>
      </c>
      <c r="H410" s="1573" t="s">
        <v>21415</v>
      </c>
      <c r="I410" s="1573"/>
      <c r="J410" s="1575" t="s">
        <v>21820</v>
      </c>
      <c r="K410" s="1584">
        <v>24754.04</v>
      </c>
      <c r="L410" s="1576" t="s">
        <v>21410</v>
      </c>
      <c r="M410" s="1583">
        <v>297048.48</v>
      </c>
      <c r="N410" s="1586">
        <v>148524.24</v>
      </c>
    </row>
    <row r="411" spans="1:14" ht="24">
      <c r="A411" s="1571" t="s">
        <v>21406</v>
      </c>
      <c r="B411" s="1572" t="s">
        <v>18647</v>
      </c>
      <c r="C411" s="1572" t="s">
        <v>21471</v>
      </c>
      <c r="D411" s="1573">
        <v>15587914</v>
      </c>
      <c r="E411" s="767" t="s">
        <v>21409</v>
      </c>
      <c r="F411" s="767">
        <v>50144419</v>
      </c>
      <c r="G411" s="1573">
        <v>164</v>
      </c>
      <c r="H411" s="1573"/>
      <c r="I411" s="1573"/>
      <c r="J411" s="1575" t="s">
        <v>21821</v>
      </c>
      <c r="K411" s="1583">
        <v>3360</v>
      </c>
      <c r="L411" s="1574" t="s">
        <v>21410</v>
      </c>
      <c r="M411" s="1583">
        <v>40320</v>
      </c>
      <c r="N411" s="1586">
        <v>21840</v>
      </c>
    </row>
    <row r="412" spans="1:14" ht="24">
      <c r="A412" s="1571" t="s">
        <v>21406</v>
      </c>
      <c r="B412" s="1572" t="s">
        <v>18647</v>
      </c>
      <c r="C412" s="1572" t="s">
        <v>21472</v>
      </c>
      <c r="D412" s="1573">
        <v>10689825</v>
      </c>
      <c r="E412" s="767" t="s">
        <v>21409</v>
      </c>
      <c r="F412" s="767">
        <v>43724967</v>
      </c>
      <c r="G412" s="1573">
        <v>570.25</v>
      </c>
      <c r="H412" s="1573"/>
      <c r="I412" s="1573"/>
      <c r="J412" s="1575" t="s">
        <v>21822</v>
      </c>
      <c r="K412" s="1583">
        <v>17600</v>
      </c>
      <c r="L412" s="1574" t="s">
        <v>21410</v>
      </c>
      <c r="M412" s="1583">
        <v>228800</v>
      </c>
      <c r="N412" s="1586">
        <v>70400</v>
      </c>
    </row>
    <row r="413" spans="1:14" ht="24">
      <c r="A413" s="1571" t="s">
        <v>21406</v>
      </c>
      <c r="B413" s="1572" t="s">
        <v>18647</v>
      </c>
      <c r="C413" s="1572" t="s">
        <v>21473</v>
      </c>
      <c r="D413" s="1573">
        <v>10223983</v>
      </c>
      <c r="E413" s="767" t="s">
        <v>21409</v>
      </c>
      <c r="F413" s="767">
        <v>11200369</v>
      </c>
      <c r="G413" s="1573">
        <v>404</v>
      </c>
      <c r="H413" s="1573" t="s">
        <v>21415</v>
      </c>
      <c r="I413" s="1573"/>
      <c r="J413" s="1575" t="s">
        <v>21823</v>
      </c>
      <c r="K413" s="1583">
        <v>17100</v>
      </c>
      <c r="L413" s="1574" t="s">
        <v>21410</v>
      </c>
      <c r="M413" s="1583">
        <v>84900</v>
      </c>
      <c r="N413" s="1586">
        <v>85500</v>
      </c>
    </row>
    <row r="414" spans="1:14" ht="24">
      <c r="A414" s="1571" t="s">
        <v>21406</v>
      </c>
      <c r="B414" s="1572" t="s">
        <v>18647</v>
      </c>
      <c r="C414" s="1572" t="s">
        <v>21474</v>
      </c>
      <c r="D414" s="1573">
        <v>27746944</v>
      </c>
      <c r="E414" s="767" t="s">
        <v>21409</v>
      </c>
      <c r="F414" s="767" t="s">
        <v>21475</v>
      </c>
      <c r="G414" s="1573">
        <v>157.4</v>
      </c>
      <c r="H414" s="1573"/>
      <c r="I414" s="1573"/>
      <c r="J414" s="1575" t="s">
        <v>21824</v>
      </c>
      <c r="K414" s="1583">
        <v>1500</v>
      </c>
      <c r="L414" s="1574" t="s">
        <v>21410</v>
      </c>
      <c r="M414" s="1583">
        <v>18000</v>
      </c>
      <c r="N414" s="1586">
        <v>7500</v>
      </c>
    </row>
    <row r="415" spans="1:14" ht="24">
      <c r="A415" s="1571" t="s">
        <v>21406</v>
      </c>
      <c r="B415" s="1572" t="s">
        <v>18647</v>
      </c>
      <c r="C415" s="1572" t="s">
        <v>21476</v>
      </c>
      <c r="D415" s="1573">
        <v>17819622</v>
      </c>
      <c r="E415" s="767" t="s">
        <v>21409</v>
      </c>
      <c r="F415" s="767" t="s">
        <v>21477</v>
      </c>
      <c r="G415" s="1573">
        <v>85.7</v>
      </c>
      <c r="H415" s="1573"/>
      <c r="I415" s="1573"/>
      <c r="J415" s="1575" t="s">
        <v>21825</v>
      </c>
      <c r="K415" s="1583">
        <v>1500</v>
      </c>
      <c r="L415" s="1574" t="s">
        <v>21410</v>
      </c>
      <c r="M415" s="1583">
        <v>18000</v>
      </c>
      <c r="N415" s="1586">
        <v>6000</v>
      </c>
    </row>
    <row r="416" spans="1:14" ht="24">
      <c r="A416" s="1571" t="s">
        <v>21406</v>
      </c>
      <c r="B416" s="1572" t="s">
        <v>18647</v>
      </c>
      <c r="C416" s="1572" t="s">
        <v>21478</v>
      </c>
      <c r="D416" s="1573">
        <v>28806494</v>
      </c>
      <c r="E416" s="767" t="s">
        <v>21409</v>
      </c>
      <c r="F416" s="767">
        <v>11001419</v>
      </c>
      <c r="G416" s="1573">
        <v>65.2</v>
      </c>
      <c r="H416" s="1573"/>
      <c r="I416" s="1573"/>
      <c r="J416" s="1575" t="s">
        <v>21826</v>
      </c>
      <c r="K416" s="1583">
        <v>2500</v>
      </c>
      <c r="L416" s="1574" t="s">
        <v>21410</v>
      </c>
      <c r="M416" s="1583">
        <v>30000</v>
      </c>
      <c r="N416" s="1586">
        <v>12500</v>
      </c>
    </row>
    <row r="417" spans="1:14" ht="24">
      <c r="A417" s="1571" t="s">
        <v>21406</v>
      </c>
      <c r="B417" s="1572" t="s">
        <v>18647</v>
      </c>
      <c r="C417" s="1572" t="s">
        <v>21479</v>
      </c>
      <c r="D417" s="1573">
        <v>23934948</v>
      </c>
      <c r="E417" s="767" t="s">
        <v>21409</v>
      </c>
      <c r="F417" s="767">
        <v>91016214</v>
      </c>
      <c r="G417" s="1573">
        <v>40</v>
      </c>
      <c r="H417" s="1573"/>
      <c r="I417" s="1573"/>
      <c r="J417" s="1575" t="s">
        <v>21827</v>
      </c>
      <c r="K417" s="1583">
        <v>1500</v>
      </c>
      <c r="L417" s="1574" t="s">
        <v>21410</v>
      </c>
      <c r="M417" s="1583">
        <v>17690</v>
      </c>
      <c r="N417" s="1586">
        <v>7500</v>
      </c>
    </row>
    <row r="418" spans="1:14" ht="24">
      <c r="A418" s="1571" t="s">
        <v>21406</v>
      </c>
      <c r="B418" s="1572" t="s">
        <v>18647</v>
      </c>
      <c r="C418" s="1572" t="s">
        <v>21480</v>
      </c>
      <c r="D418" s="1573" t="s">
        <v>21481</v>
      </c>
      <c r="E418" s="767" t="s">
        <v>21409</v>
      </c>
      <c r="F418" s="767" t="s">
        <v>21482</v>
      </c>
      <c r="G418" s="1573">
        <v>42.78</v>
      </c>
      <c r="H418" s="1573"/>
      <c r="I418" s="1573"/>
      <c r="J418" s="1575" t="s">
        <v>21828</v>
      </c>
      <c r="K418" s="1583">
        <v>1600</v>
      </c>
      <c r="L418" s="1574" t="s">
        <v>21410</v>
      </c>
      <c r="M418" s="1583">
        <v>19200</v>
      </c>
      <c r="N418" s="1586">
        <v>6400</v>
      </c>
    </row>
    <row r="419" spans="1:14" ht="24">
      <c r="A419" s="1571" t="s">
        <v>21406</v>
      </c>
      <c r="B419" s="1572" t="s">
        <v>18647</v>
      </c>
      <c r="C419" s="1572" t="s">
        <v>21483</v>
      </c>
      <c r="D419" s="1573" t="s">
        <v>21484</v>
      </c>
      <c r="E419" s="767" t="s">
        <v>21409</v>
      </c>
      <c r="F419" s="767" t="s">
        <v>21485</v>
      </c>
      <c r="G419" s="1573">
        <v>72</v>
      </c>
      <c r="H419" s="1573"/>
      <c r="I419" s="1573"/>
      <c r="J419" s="1575" t="s">
        <v>21829</v>
      </c>
      <c r="K419" s="1583">
        <v>1620</v>
      </c>
      <c r="L419" s="1574" t="s">
        <v>21410</v>
      </c>
      <c r="M419" s="1583">
        <v>9600</v>
      </c>
      <c r="N419" s="1586">
        <v>4800</v>
      </c>
    </row>
    <row r="420" spans="1:14" ht="24">
      <c r="A420" s="1571" t="s">
        <v>21406</v>
      </c>
      <c r="B420" s="1572" t="s">
        <v>18647</v>
      </c>
      <c r="C420" s="1572" t="s">
        <v>21486</v>
      </c>
      <c r="D420" s="1573">
        <v>20536414585</v>
      </c>
      <c r="E420" s="767" t="s">
        <v>21409</v>
      </c>
      <c r="F420" s="767">
        <v>11200369</v>
      </c>
      <c r="G420" s="1573">
        <v>12</v>
      </c>
      <c r="H420" s="1573"/>
      <c r="I420" s="1573"/>
      <c r="J420" s="1575" t="s">
        <v>21818</v>
      </c>
      <c r="K420" s="1583">
        <v>300</v>
      </c>
      <c r="L420" s="1574" t="s">
        <v>21410</v>
      </c>
      <c r="M420" s="1583">
        <v>2700</v>
      </c>
      <c r="N420" s="1586">
        <v>530</v>
      </c>
    </row>
    <row r="421" spans="1:14" ht="24">
      <c r="A421" s="1571" t="s">
        <v>21406</v>
      </c>
      <c r="B421" s="1572" t="s">
        <v>18647</v>
      </c>
      <c r="C421" s="1572" t="s">
        <v>21487</v>
      </c>
      <c r="D421" s="1573">
        <v>31165076</v>
      </c>
      <c r="E421" s="767" t="s">
        <v>21409</v>
      </c>
      <c r="F421" s="767" t="s">
        <v>21488</v>
      </c>
      <c r="G421" s="1573">
        <v>63</v>
      </c>
      <c r="H421" s="1573"/>
      <c r="I421" s="1573"/>
      <c r="J421" s="1575" t="s">
        <v>21817</v>
      </c>
      <c r="K421" s="1583">
        <v>2000</v>
      </c>
      <c r="L421" s="1574" t="s">
        <v>21410</v>
      </c>
      <c r="M421" s="1583">
        <v>23400</v>
      </c>
      <c r="N421" s="1586">
        <v>10000</v>
      </c>
    </row>
    <row r="422" spans="1:14" ht="24">
      <c r="A422" s="1571" t="s">
        <v>21406</v>
      </c>
      <c r="B422" s="1572" t="s">
        <v>18647</v>
      </c>
      <c r="C422" s="1572" t="s">
        <v>21489</v>
      </c>
      <c r="D422" s="1573" t="s">
        <v>21490</v>
      </c>
      <c r="E422" s="767" t="s">
        <v>21409</v>
      </c>
      <c r="F422" s="767">
        <v>5002033</v>
      </c>
      <c r="G422" s="1573">
        <v>88.95</v>
      </c>
      <c r="H422" s="1573"/>
      <c r="I422" s="1573"/>
      <c r="J422" s="1575" t="s">
        <v>21816</v>
      </c>
      <c r="K422" s="1583">
        <v>2000</v>
      </c>
      <c r="L422" s="1574" t="s">
        <v>21410</v>
      </c>
      <c r="M422" s="1583">
        <v>24000</v>
      </c>
      <c r="N422" s="1586">
        <v>8000</v>
      </c>
    </row>
    <row r="423" spans="1:14" ht="24">
      <c r="A423" s="1571" t="s">
        <v>21406</v>
      </c>
      <c r="B423" s="1572" t="s">
        <v>18647</v>
      </c>
      <c r="C423" s="1572" t="s">
        <v>21491</v>
      </c>
      <c r="D423" s="1573">
        <v>32779811</v>
      </c>
      <c r="E423" s="767" t="s">
        <v>21409</v>
      </c>
      <c r="F423" s="767" t="s">
        <v>21492</v>
      </c>
      <c r="G423" s="1573">
        <v>66.900000000000006</v>
      </c>
      <c r="H423" s="1573"/>
      <c r="I423" s="1573"/>
      <c r="J423" s="1575" t="s">
        <v>21815</v>
      </c>
      <c r="K423" s="1583">
        <v>1900</v>
      </c>
      <c r="L423" s="1574" t="s">
        <v>21410</v>
      </c>
      <c r="M423" s="1583">
        <v>22800</v>
      </c>
      <c r="N423" s="1586">
        <v>9500</v>
      </c>
    </row>
    <row r="424" spans="1:14" ht="24">
      <c r="A424" s="1571" t="s">
        <v>21406</v>
      </c>
      <c r="B424" s="1572" t="s">
        <v>18647</v>
      </c>
      <c r="C424" s="1572" t="s">
        <v>21493</v>
      </c>
      <c r="D424" s="1573">
        <v>20101369201</v>
      </c>
      <c r="E424" s="767" t="s">
        <v>21409</v>
      </c>
      <c r="F424" s="767">
        <v>70200150</v>
      </c>
      <c r="G424" s="1573">
        <v>40</v>
      </c>
      <c r="H424" s="1573"/>
      <c r="I424" s="1573"/>
      <c r="J424" s="1575" t="s">
        <v>21814</v>
      </c>
      <c r="K424" s="1583">
        <v>1062</v>
      </c>
      <c r="L424" s="1574" t="s">
        <v>21410</v>
      </c>
      <c r="M424" s="1583">
        <v>13806</v>
      </c>
      <c r="N424" s="1586">
        <v>4248</v>
      </c>
    </row>
    <row r="425" spans="1:14" ht="24">
      <c r="A425" s="1571" t="s">
        <v>21406</v>
      </c>
      <c r="B425" s="1572" t="s">
        <v>18647</v>
      </c>
      <c r="C425" s="1572" t="s">
        <v>21494</v>
      </c>
      <c r="D425" s="1573" t="s">
        <v>21495</v>
      </c>
      <c r="E425" s="767" t="s">
        <v>21409</v>
      </c>
      <c r="F425" s="767">
        <v>11000595</v>
      </c>
      <c r="G425" s="1573">
        <v>64.78</v>
      </c>
      <c r="H425" s="1573"/>
      <c r="I425" s="1573"/>
      <c r="J425" s="1575" t="s">
        <v>21813</v>
      </c>
      <c r="K425" s="1583">
        <v>1900</v>
      </c>
      <c r="L425" s="1574" t="s">
        <v>21410</v>
      </c>
      <c r="M425" s="1583">
        <v>16500</v>
      </c>
      <c r="N425" s="1586">
        <v>11400</v>
      </c>
    </row>
    <row r="426" spans="1:14" ht="24">
      <c r="A426" s="1571" t="s">
        <v>21406</v>
      </c>
      <c r="B426" s="1572" t="s">
        <v>18647</v>
      </c>
      <c r="C426" s="1572" t="s">
        <v>21496</v>
      </c>
      <c r="D426" s="1573">
        <v>10425929</v>
      </c>
      <c r="E426" s="767" t="s">
        <v>21409</v>
      </c>
      <c r="F426" s="767" t="s">
        <v>21497</v>
      </c>
      <c r="G426" s="1573">
        <v>49.24</v>
      </c>
      <c r="H426" s="1573"/>
      <c r="I426" s="1573"/>
      <c r="J426" s="1575" t="s">
        <v>21812</v>
      </c>
      <c r="K426" s="1583">
        <v>1475</v>
      </c>
      <c r="L426" s="1574" t="s">
        <v>21410</v>
      </c>
      <c r="M426" s="1583">
        <v>17640</v>
      </c>
      <c r="N426" s="1586">
        <v>8830</v>
      </c>
    </row>
    <row r="427" spans="1:14" ht="24">
      <c r="A427" s="1571" t="s">
        <v>21406</v>
      </c>
      <c r="B427" s="1572" t="s">
        <v>18647</v>
      </c>
      <c r="C427" s="1572" t="s">
        <v>21498</v>
      </c>
      <c r="D427" s="1573">
        <v>21103349</v>
      </c>
      <c r="E427" s="767" t="s">
        <v>21409</v>
      </c>
      <c r="F427" s="767" t="s">
        <v>21499</v>
      </c>
      <c r="G427" s="1573">
        <v>60</v>
      </c>
      <c r="H427" s="1573"/>
      <c r="I427" s="1573"/>
      <c r="J427" s="1575" t="s">
        <v>21810</v>
      </c>
      <c r="K427" s="1583">
        <v>900</v>
      </c>
      <c r="L427" s="1574" t="s">
        <v>21410</v>
      </c>
      <c r="M427" s="1583">
        <v>10800</v>
      </c>
      <c r="N427" s="1586">
        <v>5400</v>
      </c>
    </row>
    <row r="428" spans="1:14" ht="24">
      <c r="A428" s="1571" t="s">
        <v>21406</v>
      </c>
      <c r="B428" s="1572" t="s">
        <v>18647</v>
      </c>
      <c r="C428" s="1572" t="s">
        <v>21500</v>
      </c>
      <c r="D428" s="1573" t="s">
        <v>21501</v>
      </c>
      <c r="E428" s="767" t="s">
        <v>21409</v>
      </c>
      <c r="F428" s="767" t="s">
        <v>21502</v>
      </c>
      <c r="G428" s="1573">
        <v>40</v>
      </c>
      <c r="H428" s="1573"/>
      <c r="I428" s="1573"/>
      <c r="J428" s="1590" t="s">
        <v>21811</v>
      </c>
      <c r="K428" s="1583">
        <v>1200</v>
      </c>
      <c r="L428" s="1574" t="s">
        <v>21410</v>
      </c>
      <c r="M428" s="1583">
        <v>7200</v>
      </c>
      <c r="N428" s="1586">
        <v>0</v>
      </c>
    </row>
    <row r="429" spans="1:14" ht="24">
      <c r="A429" s="1571" t="s">
        <v>21406</v>
      </c>
      <c r="B429" s="1572" t="s">
        <v>18647</v>
      </c>
      <c r="C429" s="1572" t="s">
        <v>21503</v>
      </c>
      <c r="D429" s="1573">
        <v>20080649</v>
      </c>
      <c r="E429" s="767" t="s">
        <v>21409</v>
      </c>
      <c r="F429" s="767">
        <v>11001396</v>
      </c>
      <c r="G429" s="1573">
        <v>106</v>
      </c>
      <c r="H429" s="1573"/>
      <c r="I429" s="1573"/>
      <c r="J429" s="1575" t="s">
        <v>21810</v>
      </c>
      <c r="K429" s="1583">
        <v>1800</v>
      </c>
      <c r="L429" s="1574" t="s">
        <v>21410</v>
      </c>
      <c r="M429" s="1583">
        <v>21600</v>
      </c>
      <c r="N429" s="1586">
        <v>10800</v>
      </c>
    </row>
    <row r="430" spans="1:14" ht="24">
      <c r="A430" s="1571" t="s">
        <v>21406</v>
      </c>
      <c r="B430" s="1572" t="s">
        <v>18647</v>
      </c>
      <c r="C430" s="1572" t="s">
        <v>21504</v>
      </c>
      <c r="D430" s="1573" t="s">
        <v>21505</v>
      </c>
      <c r="E430" s="767" t="s">
        <v>21409</v>
      </c>
      <c r="F430" s="767">
        <v>11008252</v>
      </c>
      <c r="G430" s="1573">
        <v>67.599999999999994</v>
      </c>
      <c r="H430" s="1573"/>
      <c r="I430" s="1573"/>
      <c r="J430" s="1575" t="s">
        <v>21809</v>
      </c>
      <c r="K430" s="1583">
        <v>1000</v>
      </c>
      <c r="L430" s="1574" t="s">
        <v>21410</v>
      </c>
      <c r="M430" s="1583">
        <v>12000</v>
      </c>
      <c r="N430" s="1586">
        <v>5000</v>
      </c>
    </row>
    <row r="431" spans="1:14" ht="24">
      <c r="A431" s="1571" t="s">
        <v>21506</v>
      </c>
      <c r="B431" s="1572" t="s">
        <v>18648</v>
      </c>
      <c r="C431" s="1572" t="s">
        <v>21507</v>
      </c>
      <c r="D431" s="1573" t="s">
        <v>21508</v>
      </c>
      <c r="E431" s="767" t="s">
        <v>21509</v>
      </c>
      <c r="F431" s="767" t="s">
        <v>21510</v>
      </c>
      <c r="G431" s="1573">
        <v>318.5</v>
      </c>
      <c r="H431" s="1573" t="s">
        <v>21511</v>
      </c>
      <c r="I431" s="1573"/>
      <c r="J431" s="1575">
        <v>44191</v>
      </c>
      <c r="K431" s="1583">
        <v>6000</v>
      </c>
      <c r="L431" s="1574" t="s">
        <v>21410</v>
      </c>
      <c r="M431" s="1583">
        <v>6000</v>
      </c>
      <c r="N431" s="1586">
        <v>36000</v>
      </c>
    </row>
    <row r="432" spans="1:14" ht="24">
      <c r="A432" s="1571" t="s">
        <v>21506</v>
      </c>
      <c r="B432" s="1572" t="s">
        <v>18648</v>
      </c>
      <c r="C432" s="1572" t="s">
        <v>21512</v>
      </c>
      <c r="D432" s="1573" t="s">
        <v>21513</v>
      </c>
      <c r="E432" s="767" t="s">
        <v>21509</v>
      </c>
      <c r="F432" s="767">
        <v>11000873</v>
      </c>
      <c r="G432" s="1573">
        <v>440.1</v>
      </c>
      <c r="H432" s="1573" t="s">
        <v>21514</v>
      </c>
      <c r="I432" s="1573"/>
      <c r="J432" s="1575">
        <v>44137</v>
      </c>
      <c r="K432" s="1583">
        <v>6500</v>
      </c>
      <c r="L432" s="1574" t="s">
        <v>21410</v>
      </c>
      <c r="M432" s="1583">
        <v>13000</v>
      </c>
      <c r="N432" s="1586">
        <v>39000</v>
      </c>
    </row>
    <row r="433" spans="1:14" ht="24">
      <c r="A433" s="1571" t="s">
        <v>21506</v>
      </c>
      <c r="B433" s="1572" t="s">
        <v>18648</v>
      </c>
      <c r="C433" s="1572" t="s">
        <v>21515</v>
      </c>
      <c r="D433" s="1573" t="s">
        <v>21516</v>
      </c>
      <c r="E433" s="767" t="s">
        <v>21509</v>
      </c>
      <c r="F433" s="767" t="s">
        <v>21517</v>
      </c>
      <c r="G433" s="1573">
        <v>413.26</v>
      </c>
      <c r="H433" s="1573" t="s">
        <v>21514</v>
      </c>
      <c r="I433" s="1573"/>
      <c r="J433" s="1575">
        <v>44341</v>
      </c>
      <c r="K433" s="1583">
        <v>5500</v>
      </c>
      <c r="L433" s="1574" t="s">
        <v>21410</v>
      </c>
      <c r="M433" s="1583">
        <v>44000</v>
      </c>
      <c r="N433" s="1586">
        <v>33000</v>
      </c>
    </row>
    <row r="434" spans="1:14" ht="24">
      <c r="A434" s="1571" t="s">
        <v>21506</v>
      </c>
      <c r="B434" s="1572" t="s">
        <v>18648</v>
      </c>
      <c r="C434" s="1572" t="s">
        <v>21518</v>
      </c>
      <c r="D434" s="1573" t="s">
        <v>21519</v>
      </c>
      <c r="E434" s="767" t="s">
        <v>21509</v>
      </c>
      <c r="F434" s="767">
        <v>11016980</v>
      </c>
      <c r="G434" s="1573">
        <v>242.45</v>
      </c>
      <c r="H434" s="1573" t="s">
        <v>21511</v>
      </c>
      <c r="I434" s="1573"/>
      <c r="J434" s="1575">
        <v>44439</v>
      </c>
      <c r="K434" s="1583">
        <v>7000</v>
      </c>
      <c r="L434" s="1574" t="s">
        <v>21410</v>
      </c>
      <c r="M434" s="1583">
        <v>35000</v>
      </c>
      <c r="N434" s="1586">
        <v>42000</v>
      </c>
    </row>
    <row r="435" spans="1:14" ht="24">
      <c r="A435" s="1571" t="s">
        <v>21506</v>
      </c>
      <c r="B435" s="1572" t="s">
        <v>18648</v>
      </c>
      <c r="C435" s="1572" t="s">
        <v>21520</v>
      </c>
      <c r="D435" s="1573">
        <v>20393333767</v>
      </c>
      <c r="E435" s="767" t="s">
        <v>21509</v>
      </c>
      <c r="F435" s="767" t="s">
        <v>21521</v>
      </c>
      <c r="G435" s="1573">
        <v>210.24</v>
      </c>
      <c r="H435" s="1573" t="s">
        <v>21511</v>
      </c>
      <c r="I435" s="1573"/>
      <c r="J435" s="1575">
        <v>44178</v>
      </c>
      <c r="K435" s="1583">
        <v>7500</v>
      </c>
      <c r="L435" s="1574" t="s">
        <v>21410</v>
      </c>
      <c r="M435" s="1583">
        <v>7500</v>
      </c>
      <c r="N435" s="1586">
        <v>45000</v>
      </c>
    </row>
    <row r="436" spans="1:14" ht="24">
      <c r="A436" s="1571" t="s">
        <v>21506</v>
      </c>
      <c r="B436" s="1572" t="s">
        <v>18648</v>
      </c>
      <c r="C436" s="1572" t="s">
        <v>21522</v>
      </c>
      <c r="D436" s="1573" t="s">
        <v>21513</v>
      </c>
      <c r="E436" s="767" t="s">
        <v>21509</v>
      </c>
      <c r="F436" s="767">
        <v>70096861</v>
      </c>
      <c r="G436" s="1573">
        <v>77.599999999999994</v>
      </c>
      <c r="H436" s="1573" t="s">
        <v>21511</v>
      </c>
      <c r="I436" s="1573"/>
      <c r="J436" s="1575">
        <v>44199</v>
      </c>
      <c r="K436" s="1583">
        <v>2400</v>
      </c>
      <c r="L436" s="1574" t="s">
        <v>21410</v>
      </c>
      <c r="M436" s="1583">
        <v>0</v>
      </c>
      <c r="N436" s="1586">
        <v>15900</v>
      </c>
    </row>
    <row r="437" spans="1:14" ht="24">
      <c r="A437" s="1571" t="s">
        <v>21506</v>
      </c>
      <c r="B437" s="1572" t="s">
        <v>18648</v>
      </c>
      <c r="C437" s="1572" t="s">
        <v>21523</v>
      </c>
      <c r="D437" s="1573">
        <v>15379394</v>
      </c>
      <c r="E437" s="767" t="s">
        <v>21509</v>
      </c>
      <c r="F437" s="767">
        <v>21001952</v>
      </c>
      <c r="G437" s="1573">
        <v>95.9</v>
      </c>
      <c r="H437" s="1573" t="s">
        <v>21511</v>
      </c>
      <c r="I437" s="1573"/>
      <c r="J437" s="1575">
        <v>44302</v>
      </c>
      <c r="K437" s="1583">
        <v>2300</v>
      </c>
      <c r="L437" s="1574" t="s">
        <v>21410</v>
      </c>
      <c r="M437" s="1583">
        <v>22950</v>
      </c>
      <c r="N437" s="1586">
        <v>15300</v>
      </c>
    </row>
    <row r="438" spans="1:14" ht="24">
      <c r="A438" s="1571" t="s">
        <v>21506</v>
      </c>
      <c r="B438" s="1572" t="s">
        <v>18648</v>
      </c>
      <c r="C438" s="1572" t="s">
        <v>21524</v>
      </c>
      <c r="D438" s="1573" t="s">
        <v>21525</v>
      </c>
      <c r="E438" s="767" t="s">
        <v>21509</v>
      </c>
      <c r="F438" s="767">
        <v>43019767</v>
      </c>
      <c r="G438" s="1573">
        <v>110</v>
      </c>
      <c r="H438" s="1573" t="s">
        <v>21511</v>
      </c>
      <c r="I438" s="1573"/>
      <c r="J438" s="1575">
        <v>44088</v>
      </c>
      <c r="K438" s="1583">
        <v>1150</v>
      </c>
      <c r="L438" s="1574" t="s">
        <v>21410</v>
      </c>
      <c r="M438" s="1583">
        <v>6000</v>
      </c>
      <c r="N438" s="1586">
        <v>9000</v>
      </c>
    </row>
    <row r="439" spans="1:14" ht="24">
      <c r="A439" s="1571" t="s">
        <v>21506</v>
      </c>
      <c r="B439" s="1572" t="s">
        <v>18648</v>
      </c>
      <c r="C439" s="1572" t="s">
        <v>21526</v>
      </c>
      <c r="D439" s="1573">
        <v>15592485</v>
      </c>
      <c r="E439" s="767" t="s">
        <v>21509</v>
      </c>
      <c r="F439" s="767" t="s">
        <v>21527</v>
      </c>
      <c r="G439" s="1573">
        <v>141.43</v>
      </c>
      <c r="H439" s="1573" t="s">
        <v>21511</v>
      </c>
      <c r="I439" s="1573"/>
      <c r="J439" s="1575">
        <v>44199</v>
      </c>
      <c r="K439" s="1583">
        <v>2800</v>
      </c>
      <c r="L439" s="1574" t="s">
        <v>21410</v>
      </c>
      <c r="M439" s="1583">
        <v>0</v>
      </c>
      <c r="N439" s="1586">
        <v>18000</v>
      </c>
    </row>
    <row r="440" spans="1:14" ht="24">
      <c r="A440" s="1571" t="s">
        <v>21506</v>
      </c>
      <c r="B440" s="1572" t="s">
        <v>18648</v>
      </c>
      <c r="C440" s="1572" t="s">
        <v>21528</v>
      </c>
      <c r="D440" s="1573" t="s">
        <v>21529</v>
      </c>
      <c r="E440" s="767" t="s">
        <v>21509</v>
      </c>
      <c r="F440" s="767">
        <v>11602524</v>
      </c>
      <c r="G440" s="1573">
        <v>62</v>
      </c>
      <c r="H440" s="1573" t="s">
        <v>21511</v>
      </c>
      <c r="I440" s="1573"/>
      <c r="J440" s="1575">
        <v>44199</v>
      </c>
      <c r="K440" s="1583">
        <v>2600</v>
      </c>
      <c r="L440" s="1574" t="s">
        <v>21410</v>
      </c>
      <c r="M440" s="1583">
        <v>0</v>
      </c>
      <c r="N440" s="1586">
        <v>15600</v>
      </c>
    </row>
    <row r="441" spans="1:14">
      <c r="A441" s="1571" t="s">
        <v>21506</v>
      </c>
      <c r="B441" s="1572" t="s">
        <v>18648</v>
      </c>
      <c r="C441" s="1572" t="s">
        <v>21530</v>
      </c>
      <c r="D441" s="1573" t="s">
        <v>21531</v>
      </c>
      <c r="E441" s="767" t="s">
        <v>21509</v>
      </c>
      <c r="F441" s="767" t="s">
        <v>21532</v>
      </c>
      <c r="G441" s="1573">
        <v>140</v>
      </c>
      <c r="H441" s="1573" t="s">
        <v>21511</v>
      </c>
      <c r="I441" s="1573"/>
      <c r="J441" s="1575">
        <v>44199</v>
      </c>
      <c r="K441" s="1583">
        <v>2500</v>
      </c>
      <c r="L441" s="1574" t="s">
        <v>21410</v>
      </c>
      <c r="M441" s="1583">
        <v>0</v>
      </c>
      <c r="N441" s="1586">
        <v>15000</v>
      </c>
    </row>
    <row r="442" spans="1:14">
      <c r="A442" s="1571" t="s">
        <v>21506</v>
      </c>
      <c r="B442" s="1572" t="s">
        <v>18648</v>
      </c>
      <c r="C442" s="1572" t="s">
        <v>21533</v>
      </c>
      <c r="D442" s="1573" t="s">
        <v>21534</v>
      </c>
      <c r="E442" s="767" t="s">
        <v>21509</v>
      </c>
      <c r="F442" s="767">
        <v>49035129</v>
      </c>
      <c r="G442" s="1573">
        <v>1542.72</v>
      </c>
      <c r="H442" s="1573" t="s">
        <v>21514</v>
      </c>
      <c r="I442" s="1573"/>
      <c r="J442" s="1575">
        <v>45153</v>
      </c>
      <c r="K442" s="1583">
        <v>18000</v>
      </c>
      <c r="L442" s="1574" t="s">
        <v>21410</v>
      </c>
      <c r="M442" s="1583">
        <v>216000</v>
      </c>
      <c r="N442" s="1586">
        <v>108000</v>
      </c>
    </row>
    <row r="443" spans="1:14" ht="24">
      <c r="A443" s="1571" t="s">
        <v>21535</v>
      </c>
      <c r="B443" s="1572" t="s">
        <v>18649</v>
      </c>
      <c r="C443" s="1572" t="s">
        <v>20890</v>
      </c>
      <c r="D443" s="1573">
        <v>11118217</v>
      </c>
      <c r="E443" s="767" t="s">
        <v>21536</v>
      </c>
      <c r="F443" s="767">
        <v>42166782</v>
      </c>
      <c r="G443" s="1573" t="s">
        <v>21537</v>
      </c>
      <c r="H443" s="1573" t="s">
        <v>5670</v>
      </c>
      <c r="I443" s="1573"/>
      <c r="J443" s="767" t="s">
        <v>21776</v>
      </c>
      <c r="K443" s="1583" t="s">
        <v>15795</v>
      </c>
      <c r="L443" s="1574" t="s">
        <v>21538</v>
      </c>
      <c r="M443" s="1583">
        <v>24988.43</v>
      </c>
      <c r="N443" s="1586">
        <v>6247.11</v>
      </c>
    </row>
    <row r="444" spans="1:14" ht="24">
      <c r="A444" s="1571" t="s">
        <v>21535</v>
      </c>
      <c r="B444" s="1572" t="s">
        <v>18649</v>
      </c>
      <c r="C444" s="1572" t="s">
        <v>21539</v>
      </c>
      <c r="D444" s="1573">
        <v>11201823</v>
      </c>
      <c r="E444" s="767" t="s">
        <v>20821</v>
      </c>
      <c r="F444" s="767">
        <v>12112578</v>
      </c>
      <c r="G444" s="1573" t="s">
        <v>21540</v>
      </c>
      <c r="H444" s="1573" t="s">
        <v>21541</v>
      </c>
      <c r="I444" s="1573"/>
      <c r="J444" s="767" t="s">
        <v>21777</v>
      </c>
      <c r="K444" s="1583">
        <v>93340.12</v>
      </c>
      <c r="L444" s="1574" t="s">
        <v>21542</v>
      </c>
      <c r="M444" s="1583">
        <v>3571303.25</v>
      </c>
      <c r="N444" s="1586">
        <v>1829648.15</v>
      </c>
    </row>
    <row r="445" spans="1:14" ht="24">
      <c r="A445" s="1571" t="s">
        <v>21535</v>
      </c>
      <c r="B445" s="1572" t="s">
        <v>18649</v>
      </c>
      <c r="C445" s="1572" t="s">
        <v>21543</v>
      </c>
      <c r="D445" s="1573">
        <v>6522022</v>
      </c>
      <c r="E445" s="767" t="s">
        <v>20821</v>
      </c>
      <c r="F445" s="767">
        <v>11361856</v>
      </c>
      <c r="G445" s="1573" t="s">
        <v>21544</v>
      </c>
      <c r="H445" s="1573" t="s">
        <v>5670</v>
      </c>
      <c r="I445" s="1573"/>
      <c r="J445" s="767" t="s">
        <v>21778</v>
      </c>
      <c r="K445" s="1583">
        <v>2400</v>
      </c>
      <c r="L445" s="1574" t="s">
        <v>21542</v>
      </c>
      <c r="M445" s="1583">
        <v>96265.2</v>
      </c>
      <c r="N445" s="1586">
        <v>41116.800000000003</v>
      </c>
    </row>
    <row r="446" spans="1:14" ht="24">
      <c r="A446" s="1571" t="s">
        <v>21535</v>
      </c>
      <c r="B446" s="1572" t="s">
        <v>18649</v>
      </c>
      <c r="C446" s="1572" t="s">
        <v>21545</v>
      </c>
      <c r="D446" s="1573">
        <v>23979594</v>
      </c>
      <c r="E446" s="767" t="s">
        <v>20821</v>
      </c>
      <c r="F446" s="767">
        <v>11019710</v>
      </c>
      <c r="G446" s="1573" t="s">
        <v>21546</v>
      </c>
      <c r="H446" s="1573" t="s">
        <v>21547</v>
      </c>
      <c r="I446" s="1573"/>
      <c r="J446" s="767" t="s">
        <v>21779</v>
      </c>
      <c r="K446" s="1583">
        <v>7500</v>
      </c>
      <c r="L446" s="1574" t="s">
        <v>21542</v>
      </c>
      <c r="M446" s="1583">
        <v>90000</v>
      </c>
      <c r="N446" s="1586">
        <v>37500</v>
      </c>
    </row>
    <row r="447" spans="1:14" ht="24">
      <c r="A447" s="1571" t="s">
        <v>21535</v>
      </c>
      <c r="B447" s="1572" t="s">
        <v>18649</v>
      </c>
      <c r="C447" s="1572" t="s">
        <v>21548</v>
      </c>
      <c r="D447" s="1573">
        <v>25628909</v>
      </c>
      <c r="E447" s="767" t="s">
        <v>20821</v>
      </c>
      <c r="F447" s="767">
        <v>11038755</v>
      </c>
      <c r="G447" s="1573" t="s">
        <v>21549</v>
      </c>
      <c r="H447" s="1573" t="s">
        <v>21547</v>
      </c>
      <c r="I447" s="1573"/>
      <c r="J447" s="767" t="s">
        <v>21780</v>
      </c>
      <c r="K447" s="1583">
        <v>5400</v>
      </c>
      <c r="L447" s="1574" t="s">
        <v>21542</v>
      </c>
      <c r="M447" s="1583">
        <v>64800</v>
      </c>
      <c r="N447" s="1586">
        <v>27000</v>
      </c>
    </row>
    <row r="448" spans="1:14" ht="24">
      <c r="A448" s="1571" t="s">
        <v>21535</v>
      </c>
      <c r="B448" s="1572" t="s">
        <v>18649</v>
      </c>
      <c r="C448" s="1572" t="s">
        <v>20819</v>
      </c>
      <c r="D448" s="1573">
        <v>12169100</v>
      </c>
      <c r="E448" s="767" t="s">
        <v>21550</v>
      </c>
      <c r="F448" s="767" t="s">
        <v>21551</v>
      </c>
      <c r="G448" s="1573" t="s">
        <v>21552</v>
      </c>
      <c r="H448" s="1573" t="s">
        <v>5670</v>
      </c>
      <c r="I448" s="1573"/>
      <c r="J448" s="767" t="s">
        <v>21781</v>
      </c>
      <c r="K448" s="1583">
        <v>2800</v>
      </c>
      <c r="L448" s="1574" t="s">
        <v>21542</v>
      </c>
      <c r="M448" s="1583">
        <v>16800</v>
      </c>
      <c r="N448" s="1586">
        <v>8400</v>
      </c>
    </row>
    <row r="449" spans="1:14" ht="24">
      <c r="A449" s="1571" t="s">
        <v>21553</v>
      </c>
      <c r="B449" s="1572" t="s">
        <v>18650</v>
      </c>
      <c r="C449" s="1572" t="s">
        <v>21554</v>
      </c>
      <c r="D449" s="1573" t="s">
        <v>21555</v>
      </c>
      <c r="E449" s="767" t="s">
        <v>21556</v>
      </c>
      <c r="F449" s="767" t="s">
        <v>21557</v>
      </c>
      <c r="G449" s="1573">
        <v>995.81</v>
      </c>
      <c r="H449" s="1573"/>
      <c r="I449" s="1573"/>
      <c r="J449" s="767" t="s">
        <v>21775</v>
      </c>
      <c r="K449" s="1583">
        <v>19000</v>
      </c>
      <c r="L449" s="1574" t="s">
        <v>21265</v>
      </c>
      <c r="M449" s="1583">
        <v>435708</v>
      </c>
      <c r="N449" s="1586">
        <v>38000</v>
      </c>
    </row>
    <row r="450" spans="1:14" ht="48">
      <c r="A450" s="1571" t="s">
        <v>21553</v>
      </c>
      <c r="B450" s="1572" t="s">
        <v>18650</v>
      </c>
      <c r="C450" s="1572" t="s">
        <v>21558</v>
      </c>
      <c r="D450" s="1573" t="s">
        <v>21559</v>
      </c>
      <c r="E450" s="767" t="s">
        <v>21556</v>
      </c>
      <c r="F450" s="767" t="s">
        <v>21560</v>
      </c>
      <c r="G450" s="1573">
        <v>2449.75</v>
      </c>
      <c r="H450" s="1573"/>
      <c r="I450" s="1573"/>
      <c r="J450" s="767" t="s">
        <v>21774</v>
      </c>
      <c r="K450" s="1583">
        <v>100000</v>
      </c>
      <c r="L450" s="1574" t="s">
        <v>21368</v>
      </c>
      <c r="M450" s="1583">
        <v>1200000</v>
      </c>
      <c r="N450" s="1586">
        <v>320000</v>
      </c>
    </row>
    <row r="451" spans="1:14" ht="24">
      <c r="A451" s="1571" t="s">
        <v>21553</v>
      </c>
      <c r="B451" s="1572" t="s">
        <v>18650</v>
      </c>
      <c r="C451" s="1572" t="s">
        <v>21561</v>
      </c>
      <c r="D451" s="1573" t="s">
        <v>21562</v>
      </c>
      <c r="E451" s="767" t="s">
        <v>21556</v>
      </c>
      <c r="F451" s="767" t="s">
        <v>21563</v>
      </c>
      <c r="G451" s="1573">
        <v>1938.27</v>
      </c>
      <c r="H451" s="1573"/>
      <c r="I451" s="1573"/>
      <c r="J451" s="767" t="s">
        <v>21773</v>
      </c>
      <c r="K451" s="1583">
        <v>63000</v>
      </c>
      <c r="L451" s="1574" t="s">
        <v>21368</v>
      </c>
      <c r="M451" s="1583">
        <v>1251600</v>
      </c>
      <c r="N451" s="1586"/>
    </row>
    <row r="452" spans="1:14" ht="72">
      <c r="A452" s="1571" t="s">
        <v>21553</v>
      </c>
      <c r="B452" s="1572" t="s">
        <v>18650</v>
      </c>
      <c r="C452" s="1572" t="s">
        <v>21564</v>
      </c>
      <c r="D452" s="1573" t="s">
        <v>21565</v>
      </c>
      <c r="E452" s="767" t="s">
        <v>21556</v>
      </c>
      <c r="F452" s="767" t="s">
        <v>21566</v>
      </c>
      <c r="G452" s="1573" t="s">
        <v>21567</v>
      </c>
      <c r="H452" s="1573"/>
      <c r="I452" s="1573"/>
      <c r="J452" s="767" t="s">
        <v>21772</v>
      </c>
      <c r="K452" s="1583">
        <v>46659.17</v>
      </c>
      <c r="L452" s="1574" t="s">
        <v>20815</v>
      </c>
      <c r="M452" s="1583"/>
      <c r="N452" s="1586">
        <v>139977.51</v>
      </c>
    </row>
    <row r="453" spans="1:14" ht="36">
      <c r="A453" s="1571" t="s">
        <v>21553</v>
      </c>
      <c r="B453" s="1572" t="s">
        <v>18650</v>
      </c>
      <c r="C453" s="1572" t="s">
        <v>21568</v>
      </c>
      <c r="D453" s="1573" t="s">
        <v>21569</v>
      </c>
      <c r="E453" s="767" t="s">
        <v>21556</v>
      </c>
      <c r="F453" s="767"/>
      <c r="G453" s="1573"/>
      <c r="H453" s="1573"/>
      <c r="I453" s="1573"/>
      <c r="J453" s="767"/>
      <c r="K453" s="1583"/>
      <c r="L453" s="1574"/>
      <c r="M453" s="1583">
        <v>56526.45</v>
      </c>
      <c r="N453" s="1586"/>
    </row>
    <row r="454" spans="1:14">
      <c r="A454" s="1571" t="s">
        <v>21553</v>
      </c>
      <c r="B454" s="1572" t="s">
        <v>18650</v>
      </c>
      <c r="C454" s="1572" t="s">
        <v>21570</v>
      </c>
      <c r="D454" s="1573" t="s">
        <v>21571</v>
      </c>
      <c r="E454" s="767" t="s">
        <v>21556</v>
      </c>
      <c r="F454" s="767"/>
      <c r="G454" s="1573"/>
      <c r="H454" s="1573"/>
      <c r="I454" s="1573"/>
      <c r="J454" s="767"/>
      <c r="K454" s="1583"/>
      <c r="L454" s="1574"/>
      <c r="M454" s="1583">
        <v>23400</v>
      </c>
      <c r="N454" s="1586"/>
    </row>
    <row r="455" spans="1:14" ht="24">
      <c r="A455" s="1571" t="s">
        <v>21553</v>
      </c>
      <c r="B455" s="1572" t="s">
        <v>18650</v>
      </c>
      <c r="C455" s="1572" t="s">
        <v>21572</v>
      </c>
      <c r="D455" s="1573" t="s">
        <v>21573</v>
      </c>
      <c r="E455" s="767" t="s">
        <v>21556</v>
      </c>
      <c r="F455" s="767"/>
      <c r="G455" s="1573"/>
      <c r="H455" s="1573"/>
      <c r="I455" s="1573"/>
      <c r="J455" s="767"/>
      <c r="K455" s="1583"/>
      <c r="L455" s="1574"/>
      <c r="M455" s="1583">
        <v>23730</v>
      </c>
      <c r="N455" s="1586"/>
    </row>
    <row r="456" spans="1:14">
      <c r="A456" s="1571" t="s">
        <v>21553</v>
      </c>
      <c r="B456" s="1572" t="s">
        <v>18650</v>
      </c>
      <c r="C456" s="1572" t="s">
        <v>21574</v>
      </c>
      <c r="D456" s="1573" t="s">
        <v>21575</v>
      </c>
      <c r="E456" s="767" t="s">
        <v>21556</v>
      </c>
      <c r="F456" s="767"/>
      <c r="G456" s="1573"/>
      <c r="H456" s="1573"/>
      <c r="I456" s="1573"/>
      <c r="J456" s="767"/>
      <c r="K456" s="1583"/>
      <c r="L456" s="1574"/>
      <c r="M456" s="1583">
        <v>12000</v>
      </c>
      <c r="N456" s="1586"/>
    </row>
    <row r="457" spans="1:14" ht="24">
      <c r="A457" s="1571" t="s">
        <v>21553</v>
      </c>
      <c r="B457" s="1572" t="s">
        <v>18650</v>
      </c>
      <c r="C457" s="1572" t="s">
        <v>21576</v>
      </c>
      <c r="D457" s="1573" t="s">
        <v>21577</v>
      </c>
      <c r="E457" s="767" t="s">
        <v>21556</v>
      </c>
      <c r="F457" s="767"/>
      <c r="G457" s="1573"/>
      <c r="H457" s="1573"/>
      <c r="I457" s="1573"/>
      <c r="J457" s="767"/>
      <c r="K457" s="1583"/>
      <c r="L457" s="1574"/>
      <c r="M457" s="1583">
        <v>900</v>
      </c>
      <c r="N457" s="1586"/>
    </row>
    <row r="458" spans="1:14" ht="48">
      <c r="A458" s="1571" t="s">
        <v>21553</v>
      </c>
      <c r="B458" s="1572" t="s">
        <v>18650</v>
      </c>
      <c r="C458" s="1572" t="s">
        <v>21578</v>
      </c>
      <c r="D458" s="1573" t="s">
        <v>21579</v>
      </c>
      <c r="E458" s="767" t="s">
        <v>21556</v>
      </c>
      <c r="F458" s="767"/>
      <c r="G458" s="1573"/>
      <c r="H458" s="1573"/>
      <c r="I458" s="1573"/>
      <c r="J458" s="767"/>
      <c r="K458" s="1583"/>
      <c r="L458" s="1574"/>
      <c r="M458" s="1583">
        <v>33500</v>
      </c>
      <c r="N458" s="1586"/>
    </row>
    <row r="459" spans="1:14" ht="24">
      <c r="A459" s="1571" t="s">
        <v>21553</v>
      </c>
      <c r="B459" s="1572" t="s">
        <v>18650</v>
      </c>
      <c r="C459" s="1572" t="s">
        <v>21580</v>
      </c>
      <c r="D459" s="1573" t="s">
        <v>21581</v>
      </c>
      <c r="E459" s="767" t="s">
        <v>21556</v>
      </c>
      <c r="F459" s="767"/>
      <c r="G459" s="1573"/>
      <c r="H459" s="1573"/>
      <c r="I459" s="1573"/>
      <c r="J459" s="767"/>
      <c r="K459" s="1583"/>
      <c r="L459" s="1574"/>
      <c r="M459" s="1583">
        <v>20333.34</v>
      </c>
      <c r="N459" s="1586"/>
    </row>
    <row r="460" spans="1:14">
      <c r="A460" s="1571" t="s">
        <v>21553</v>
      </c>
      <c r="B460" s="1572" t="s">
        <v>18650</v>
      </c>
      <c r="C460" s="1572" t="s">
        <v>21582</v>
      </c>
      <c r="D460" s="1573" t="s">
        <v>21583</v>
      </c>
      <c r="E460" s="767" t="s">
        <v>21556</v>
      </c>
      <c r="F460" s="767"/>
      <c r="G460" s="1573"/>
      <c r="H460" s="1573"/>
      <c r="I460" s="1573"/>
      <c r="J460" s="767"/>
      <c r="K460" s="1583"/>
      <c r="L460" s="1574"/>
      <c r="M460" s="1583">
        <v>22950</v>
      </c>
      <c r="N460" s="1586"/>
    </row>
    <row r="461" spans="1:14" ht="24">
      <c r="A461" s="1571" t="s">
        <v>21553</v>
      </c>
      <c r="B461" s="1572" t="s">
        <v>18650</v>
      </c>
      <c r="C461" s="1572" t="s">
        <v>21584</v>
      </c>
      <c r="D461" s="1573" t="s">
        <v>21585</v>
      </c>
      <c r="E461" s="767" t="s">
        <v>21556</v>
      </c>
      <c r="F461" s="767"/>
      <c r="G461" s="1573"/>
      <c r="H461" s="1573"/>
      <c r="I461" s="1573"/>
      <c r="J461" s="767"/>
      <c r="K461" s="1583"/>
      <c r="L461" s="1574"/>
      <c r="M461" s="1583">
        <v>6000</v>
      </c>
      <c r="N461" s="1586"/>
    </row>
    <row r="462" spans="1:14" ht="24">
      <c r="A462" s="1571" t="s">
        <v>21553</v>
      </c>
      <c r="B462" s="1572" t="s">
        <v>18650</v>
      </c>
      <c r="C462" s="1572" t="s">
        <v>21586</v>
      </c>
      <c r="D462" s="1573" t="s">
        <v>21587</v>
      </c>
      <c r="E462" s="767" t="s">
        <v>21556</v>
      </c>
      <c r="F462" s="767"/>
      <c r="G462" s="1573"/>
      <c r="H462" s="1573"/>
      <c r="I462" s="1573"/>
      <c r="J462" s="767"/>
      <c r="K462" s="1583"/>
      <c r="L462" s="1574"/>
      <c r="M462" s="1583">
        <v>19633.62</v>
      </c>
      <c r="N462" s="1586"/>
    </row>
    <row r="463" spans="1:14">
      <c r="A463" s="1571" t="s">
        <v>21553</v>
      </c>
      <c r="B463" s="1572" t="s">
        <v>18650</v>
      </c>
      <c r="C463" s="1572" t="s">
        <v>21588</v>
      </c>
      <c r="D463" s="1573" t="s">
        <v>21589</v>
      </c>
      <c r="E463" s="767" t="s">
        <v>21556</v>
      </c>
      <c r="F463" s="767"/>
      <c r="G463" s="1573"/>
      <c r="H463" s="1573"/>
      <c r="I463" s="1573"/>
      <c r="J463" s="767"/>
      <c r="K463" s="1583"/>
      <c r="L463" s="1574"/>
      <c r="M463" s="1583">
        <v>154324.5</v>
      </c>
      <c r="N463" s="1586"/>
    </row>
    <row r="464" spans="1:14" ht="24">
      <c r="A464" s="1571" t="s">
        <v>21553</v>
      </c>
      <c r="B464" s="1572" t="s">
        <v>18650</v>
      </c>
      <c r="C464" s="1572" t="s">
        <v>21590</v>
      </c>
      <c r="D464" s="1573" t="s">
        <v>21591</v>
      </c>
      <c r="E464" s="767" t="s">
        <v>21556</v>
      </c>
      <c r="F464" s="767"/>
      <c r="G464" s="1573"/>
      <c r="H464" s="1573"/>
      <c r="I464" s="1573"/>
      <c r="J464" s="767"/>
      <c r="K464" s="1583"/>
      <c r="L464" s="1574"/>
      <c r="M464" s="1583">
        <v>4200</v>
      </c>
      <c r="N464" s="1586"/>
    </row>
    <row r="465" spans="1:14">
      <c r="A465" s="1571" t="s">
        <v>21553</v>
      </c>
      <c r="B465" s="1572" t="s">
        <v>18650</v>
      </c>
      <c r="C465" s="1572" t="s">
        <v>21592</v>
      </c>
      <c r="D465" s="1573" t="s">
        <v>21593</v>
      </c>
      <c r="E465" s="767" t="s">
        <v>21556</v>
      </c>
      <c r="F465" s="767"/>
      <c r="G465" s="1573"/>
      <c r="H465" s="1573"/>
      <c r="I465" s="1573"/>
      <c r="J465" s="767"/>
      <c r="K465" s="1583"/>
      <c r="L465" s="1574"/>
      <c r="M465" s="1583">
        <v>53900</v>
      </c>
      <c r="N465" s="1586"/>
    </row>
    <row r="466" spans="1:14" ht="24">
      <c r="A466" s="1571" t="s">
        <v>21553</v>
      </c>
      <c r="B466" s="1572" t="s">
        <v>18650</v>
      </c>
      <c r="C466" s="1572" t="s">
        <v>21594</v>
      </c>
      <c r="D466" s="1573" t="s">
        <v>21595</v>
      </c>
      <c r="E466" s="767" t="s">
        <v>21556</v>
      </c>
      <c r="F466" s="767"/>
      <c r="G466" s="1573"/>
      <c r="H466" s="1573"/>
      <c r="I466" s="1573"/>
      <c r="J466" s="767"/>
      <c r="K466" s="1583"/>
      <c r="L466" s="1574"/>
      <c r="M466" s="1583">
        <v>30048</v>
      </c>
      <c r="N466" s="1586"/>
    </row>
    <row r="467" spans="1:14">
      <c r="A467" s="1571" t="s">
        <v>21553</v>
      </c>
      <c r="B467" s="1572" t="s">
        <v>18650</v>
      </c>
      <c r="C467" s="1572" t="s">
        <v>21596</v>
      </c>
      <c r="D467" s="1573" t="s">
        <v>21597</v>
      </c>
      <c r="E467" s="767" t="s">
        <v>21556</v>
      </c>
      <c r="F467" s="767"/>
      <c r="G467" s="1573"/>
      <c r="H467" s="1573"/>
      <c r="I467" s="1573"/>
      <c r="J467" s="767"/>
      <c r="K467" s="1583"/>
      <c r="L467" s="1574"/>
      <c r="M467" s="1583">
        <v>33597</v>
      </c>
      <c r="N467" s="1586"/>
    </row>
    <row r="468" spans="1:14" ht="24">
      <c r="A468" s="1571" t="s">
        <v>21553</v>
      </c>
      <c r="B468" s="1572" t="s">
        <v>18650</v>
      </c>
      <c r="C468" s="1572" t="s">
        <v>21598</v>
      </c>
      <c r="D468" s="1573" t="s">
        <v>21599</v>
      </c>
      <c r="E468" s="767" t="s">
        <v>21556</v>
      </c>
      <c r="F468" s="767"/>
      <c r="G468" s="1573"/>
      <c r="H468" s="1573"/>
      <c r="I468" s="1573"/>
      <c r="J468" s="767"/>
      <c r="K468" s="1583"/>
      <c r="L468" s="1574"/>
      <c r="M468" s="1583">
        <v>10000</v>
      </c>
      <c r="N468" s="1586"/>
    </row>
    <row r="469" spans="1:14">
      <c r="A469" s="1571" t="s">
        <v>21553</v>
      </c>
      <c r="B469" s="1572" t="s">
        <v>18650</v>
      </c>
      <c r="C469" s="1572" t="s">
        <v>21600</v>
      </c>
      <c r="D469" s="1573" t="s">
        <v>21601</v>
      </c>
      <c r="E469" s="767" t="s">
        <v>21556</v>
      </c>
      <c r="F469" s="767"/>
      <c r="G469" s="1573"/>
      <c r="H469" s="1573"/>
      <c r="I469" s="1573"/>
      <c r="J469" s="767"/>
      <c r="K469" s="1583"/>
      <c r="L469" s="1574"/>
      <c r="M469" s="1583">
        <v>4800</v>
      </c>
      <c r="N469" s="1586"/>
    </row>
    <row r="470" spans="1:14">
      <c r="A470" s="1571" t="s">
        <v>21553</v>
      </c>
      <c r="B470" s="1572" t="s">
        <v>18650</v>
      </c>
      <c r="C470" s="1572" t="s">
        <v>21602</v>
      </c>
      <c r="D470" s="1573" t="s">
        <v>21603</v>
      </c>
      <c r="E470" s="767" t="s">
        <v>21556</v>
      </c>
      <c r="F470" s="767"/>
      <c r="G470" s="1573"/>
      <c r="H470" s="1573"/>
      <c r="I470" s="1573"/>
      <c r="J470" s="767"/>
      <c r="K470" s="1583"/>
      <c r="L470" s="1574"/>
      <c r="M470" s="1583">
        <v>10400</v>
      </c>
      <c r="N470" s="1586"/>
    </row>
    <row r="471" spans="1:14">
      <c r="A471" s="1571" t="s">
        <v>21553</v>
      </c>
      <c r="B471" s="1572" t="s">
        <v>18650</v>
      </c>
      <c r="C471" s="1572" t="s">
        <v>21604</v>
      </c>
      <c r="D471" s="1573" t="s">
        <v>21605</v>
      </c>
      <c r="E471" s="767" t="s">
        <v>21556</v>
      </c>
      <c r="F471" s="767"/>
      <c r="G471" s="1573"/>
      <c r="H471" s="1573"/>
      <c r="I471" s="1573"/>
      <c r="J471" s="767"/>
      <c r="K471" s="1583"/>
      <c r="L471" s="1574"/>
      <c r="M471" s="1583">
        <v>90626</v>
      </c>
      <c r="N471" s="1586"/>
    </row>
    <row r="472" spans="1:14" ht="24">
      <c r="A472" s="1571" t="s">
        <v>21553</v>
      </c>
      <c r="B472" s="1572" t="s">
        <v>18650</v>
      </c>
      <c r="C472" s="1572" t="s">
        <v>21606</v>
      </c>
      <c r="D472" s="1573" t="s">
        <v>21607</v>
      </c>
      <c r="E472" s="767" t="s">
        <v>21556</v>
      </c>
      <c r="F472" s="767"/>
      <c r="G472" s="1573"/>
      <c r="H472" s="1573"/>
      <c r="I472" s="1573"/>
      <c r="J472" s="767"/>
      <c r="K472" s="1583"/>
      <c r="L472" s="1574"/>
      <c r="M472" s="1583">
        <v>13100</v>
      </c>
      <c r="N472" s="1586"/>
    </row>
    <row r="473" spans="1:14" ht="24">
      <c r="A473" s="1571" t="s">
        <v>21553</v>
      </c>
      <c r="B473" s="1572" t="s">
        <v>18650</v>
      </c>
      <c r="C473" s="1572" t="s">
        <v>21608</v>
      </c>
      <c r="D473" s="1573" t="s">
        <v>21609</v>
      </c>
      <c r="E473" s="767" t="s">
        <v>21556</v>
      </c>
      <c r="F473" s="767"/>
      <c r="G473" s="1573"/>
      <c r="H473" s="1573"/>
      <c r="I473" s="1573"/>
      <c r="J473" s="767"/>
      <c r="K473" s="1583"/>
      <c r="L473" s="1574"/>
      <c r="M473" s="1583">
        <v>18103.5</v>
      </c>
      <c r="N473" s="1586">
        <v>4118.8</v>
      </c>
    </row>
    <row r="474" spans="1:14">
      <c r="A474" s="1571" t="s">
        <v>21553</v>
      </c>
      <c r="B474" s="1572" t="s">
        <v>18650</v>
      </c>
      <c r="C474" s="1572" t="s">
        <v>21610</v>
      </c>
      <c r="D474" s="1573" t="s">
        <v>21611</v>
      </c>
      <c r="E474" s="767" t="s">
        <v>21556</v>
      </c>
      <c r="F474" s="767"/>
      <c r="G474" s="1573"/>
      <c r="H474" s="1573"/>
      <c r="I474" s="1573"/>
      <c r="J474" s="767"/>
      <c r="K474" s="1583"/>
      <c r="L474" s="1574"/>
      <c r="M474" s="1583">
        <v>2277.4</v>
      </c>
      <c r="N474" s="1586"/>
    </row>
    <row r="475" spans="1:14" ht="36">
      <c r="A475" s="1571" t="s">
        <v>21553</v>
      </c>
      <c r="B475" s="1572" t="s">
        <v>18650</v>
      </c>
      <c r="C475" s="1572" t="s">
        <v>21612</v>
      </c>
      <c r="D475" s="1573" t="s">
        <v>21613</v>
      </c>
      <c r="E475" s="767" t="s">
        <v>21556</v>
      </c>
      <c r="F475" s="767"/>
      <c r="G475" s="1573"/>
      <c r="H475" s="1573"/>
      <c r="I475" s="1573"/>
      <c r="J475" s="767"/>
      <c r="K475" s="1583"/>
      <c r="L475" s="1574"/>
      <c r="M475" s="1583">
        <v>8400</v>
      </c>
      <c r="N475" s="1586"/>
    </row>
    <row r="476" spans="1:14">
      <c r="A476" s="1571" t="s">
        <v>21553</v>
      </c>
      <c r="B476" s="1572" t="s">
        <v>18650</v>
      </c>
      <c r="C476" s="1572" t="s">
        <v>21614</v>
      </c>
      <c r="D476" s="1573" t="s">
        <v>21615</v>
      </c>
      <c r="E476" s="767" t="s">
        <v>21556</v>
      </c>
      <c r="F476" s="767"/>
      <c r="G476" s="1573"/>
      <c r="H476" s="1573"/>
      <c r="I476" s="1573"/>
      <c r="J476" s="767"/>
      <c r="K476" s="1583"/>
      <c r="L476" s="1574"/>
      <c r="M476" s="1583">
        <v>14625</v>
      </c>
      <c r="N476" s="1586"/>
    </row>
    <row r="477" spans="1:14" ht="24">
      <c r="A477" s="1571" t="s">
        <v>21553</v>
      </c>
      <c r="B477" s="1572" t="s">
        <v>18650</v>
      </c>
      <c r="C477" s="1572" t="s">
        <v>21616</v>
      </c>
      <c r="D477" s="1573" t="s">
        <v>21617</v>
      </c>
      <c r="E477" s="767" t="s">
        <v>21556</v>
      </c>
      <c r="F477" s="767"/>
      <c r="G477" s="1573"/>
      <c r="H477" s="1573"/>
      <c r="I477" s="1573"/>
      <c r="J477" s="767"/>
      <c r="K477" s="1583"/>
      <c r="L477" s="1574"/>
      <c r="M477" s="1583">
        <v>3220</v>
      </c>
      <c r="N477" s="1586"/>
    </row>
    <row r="478" spans="1:14" ht="24">
      <c r="A478" s="1571" t="s">
        <v>21553</v>
      </c>
      <c r="B478" s="1572" t="s">
        <v>18650</v>
      </c>
      <c r="C478" s="1572" t="s">
        <v>21618</v>
      </c>
      <c r="D478" s="1573" t="s">
        <v>21619</v>
      </c>
      <c r="E478" s="767" t="s">
        <v>21556</v>
      </c>
      <c r="F478" s="767"/>
      <c r="G478" s="1573"/>
      <c r="H478" s="1573"/>
      <c r="I478" s="1573"/>
      <c r="J478" s="767"/>
      <c r="K478" s="1583"/>
      <c r="L478" s="1574"/>
      <c r="M478" s="1583">
        <v>23000</v>
      </c>
      <c r="N478" s="1586"/>
    </row>
    <row r="479" spans="1:14">
      <c r="A479" s="1571" t="s">
        <v>21553</v>
      </c>
      <c r="B479" s="1572" t="s">
        <v>18650</v>
      </c>
      <c r="C479" s="1572" t="s">
        <v>21620</v>
      </c>
      <c r="D479" s="1573" t="s">
        <v>21621</v>
      </c>
      <c r="E479" s="767" t="s">
        <v>21556</v>
      </c>
      <c r="F479" s="767"/>
      <c r="G479" s="1573"/>
      <c r="H479" s="1573"/>
      <c r="I479" s="1573"/>
      <c r="J479" s="767"/>
      <c r="K479" s="1583"/>
      <c r="L479" s="1574"/>
      <c r="M479" s="1583">
        <v>10166.67</v>
      </c>
      <c r="N479" s="1586"/>
    </row>
    <row r="480" spans="1:14">
      <c r="A480" s="1571" t="s">
        <v>21553</v>
      </c>
      <c r="B480" s="1572" t="s">
        <v>18650</v>
      </c>
      <c r="C480" s="1572" t="s">
        <v>21622</v>
      </c>
      <c r="D480" s="1573"/>
      <c r="E480" s="767"/>
      <c r="F480" s="767"/>
      <c r="G480" s="1573"/>
      <c r="H480" s="1573"/>
      <c r="I480" s="1573"/>
      <c r="J480" s="767"/>
      <c r="K480" s="1583"/>
      <c r="L480" s="1574"/>
      <c r="M480" s="1583">
        <v>10669.81</v>
      </c>
      <c r="N480" s="1586"/>
    </row>
    <row r="481" spans="1:14" ht="24">
      <c r="A481" s="1571" t="s">
        <v>21623</v>
      </c>
      <c r="B481" s="1572" t="s">
        <v>18651</v>
      </c>
      <c r="C481" s="1572" t="s">
        <v>21624</v>
      </c>
      <c r="D481" s="1573">
        <v>20600429401</v>
      </c>
      <c r="E481" s="767" t="s">
        <v>21556</v>
      </c>
      <c r="F481" s="767" t="s">
        <v>21625</v>
      </c>
      <c r="G481" s="1573">
        <v>2388.9299999999998</v>
      </c>
      <c r="H481" s="1573">
        <v>20</v>
      </c>
      <c r="I481" s="1573" t="s">
        <v>389</v>
      </c>
      <c r="J481" s="1589">
        <v>45126</v>
      </c>
      <c r="K481" s="1583">
        <v>233534.06033333336</v>
      </c>
      <c r="L481" s="1574" t="s">
        <v>21626</v>
      </c>
      <c r="M481" s="1583">
        <v>1268723.24</v>
      </c>
      <c r="N481" s="1586">
        <v>1297563.54</v>
      </c>
    </row>
    <row r="482" spans="1:14" ht="24">
      <c r="A482" s="1571" t="s">
        <v>21623</v>
      </c>
      <c r="B482" s="1572" t="s">
        <v>18651</v>
      </c>
      <c r="C482" s="1572" t="s">
        <v>21627</v>
      </c>
      <c r="D482" s="1573">
        <v>10179212426</v>
      </c>
      <c r="E482" s="767" t="s">
        <v>21556</v>
      </c>
      <c r="F482" s="767" t="s">
        <v>21628</v>
      </c>
      <c r="G482" s="1573">
        <v>442.27</v>
      </c>
      <c r="H482" s="1573">
        <v>7</v>
      </c>
      <c r="I482" s="1573" t="s">
        <v>389</v>
      </c>
      <c r="J482" s="1589">
        <v>43921</v>
      </c>
      <c r="K482" s="1583">
        <v>13650</v>
      </c>
      <c r="L482" s="1574" t="s">
        <v>21626</v>
      </c>
      <c r="M482" s="1583">
        <v>176033.33</v>
      </c>
      <c r="N482" s="1586">
        <v>33215</v>
      </c>
    </row>
    <row r="483" spans="1:14" ht="24">
      <c r="A483" s="1571" t="s">
        <v>21623</v>
      </c>
      <c r="B483" s="1572" t="s">
        <v>18651</v>
      </c>
      <c r="C483" s="1572" t="s">
        <v>21629</v>
      </c>
      <c r="D483" s="1573">
        <v>10093425192</v>
      </c>
      <c r="E483" s="767" t="s">
        <v>21556</v>
      </c>
      <c r="F483" s="767" t="s">
        <v>21630</v>
      </c>
      <c r="G483" s="1573">
        <v>1232.82</v>
      </c>
      <c r="H483" s="1573">
        <v>5</v>
      </c>
      <c r="I483" s="1573" t="s">
        <v>389</v>
      </c>
      <c r="J483" s="1589">
        <v>44286</v>
      </c>
      <c r="K483" s="1583">
        <v>54454.25</v>
      </c>
      <c r="L483" s="1574" t="s">
        <v>21626</v>
      </c>
      <c r="M483" s="1583">
        <v>647167.77</v>
      </c>
      <c r="N483" s="1586">
        <v>163362.75</v>
      </c>
    </row>
    <row r="484" spans="1:14" ht="24">
      <c r="A484" s="1571" t="s">
        <v>21623</v>
      </c>
      <c r="B484" s="1572" t="s">
        <v>18651</v>
      </c>
      <c r="C484" s="1572" t="s">
        <v>21631</v>
      </c>
      <c r="D484" s="1573">
        <v>10010626507</v>
      </c>
      <c r="E484" s="767" t="s">
        <v>21556</v>
      </c>
      <c r="F484" s="767" t="s">
        <v>21632</v>
      </c>
      <c r="G484" s="1573">
        <v>470</v>
      </c>
      <c r="H484" s="1573">
        <v>4</v>
      </c>
      <c r="I484" s="1573" t="s">
        <v>389</v>
      </c>
      <c r="J484" s="1589">
        <v>44620</v>
      </c>
      <c r="K484" s="1583">
        <v>4200</v>
      </c>
      <c r="L484" s="1574" t="s">
        <v>21626</v>
      </c>
      <c r="M484" s="1583">
        <v>50000</v>
      </c>
      <c r="N484" s="1586">
        <v>25200</v>
      </c>
    </row>
    <row r="485" spans="1:14" ht="36">
      <c r="A485" s="1571" t="s">
        <v>21623</v>
      </c>
      <c r="B485" s="1572" t="s">
        <v>18651</v>
      </c>
      <c r="C485" s="1572" t="s">
        <v>21633</v>
      </c>
      <c r="D485" s="1573" t="s">
        <v>21634</v>
      </c>
      <c r="E485" s="767" t="s">
        <v>21556</v>
      </c>
      <c r="F485" s="767" t="s">
        <v>21635</v>
      </c>
      <c r="G485" s="1573">
        <v>200.4</v>
      </c>
      <c r="H485" s="1573">
        <v>0</v>
      </c>
      <c r="I485" s="1573" t="s">
        <v>389</v>
      </c>
      <c r="J485" s="1589">
        <v>44074</v>
      </c>
      <c r="K485" s="1583">
        <v>2000</v>
      </c>
      <c r="L485" s="1574" t="s">
        <v>21626</v>
      </c>
      <c r="M485" s="1583">
        <v>24000</v>
      </c>
      <c r="N485" s="1586">
        <v>12000</v>
      </c>
    </row>
    <row r="486" spans="1:14" ht="24">
      <c r="A486" s="1571" t="s">
        <v>21623</v>
      </c>
      <c r="B486" s="1572" t="s">
        <v>18651</v>
      </c>
      <c r="C486" s="1572" t="s">
        <v>21636</v>
      </c>
      <c r="D486" s="1573">
        <v>45604445</v>
      </c>
      <c r="E486" s="767" t="s">
        <v>21556</v>
      </c>
      <c r="F486" s="767" t="s">
        <v>21637</v>
      </c>
      <c r="G486" s="1573">
        <v>205</v>
      </c>
      <c r="H486" s="1573">
        <v>1</v>
      </c>
      <c r="I486" s="1573" t="s">
        <v>389</v>
      </c>
      <c r="J486" s="1589">
        <v>44817</v>
      </c>
      <c r="K486" s="1583">
        <v>3500</v>
      </c>
      <c r="L486" s="1574" t="s">
        <v>21626</v>
      </c>
      <c r="M486" s="1583">
        <v>42000</v>
      </c>
      <c r="N486" s="1586">
        <v>29516.67</v>
      </c>
    </row>
    <row r="487" spans="1:14" ht="24">
      <c r="A487" s="1571" t="s">
        <v>21623</v>
      </c>
      <c r="B487" s="1572" t="s">
        <v>18651</v>
      </c>
      <c r="C487" s="1572" t="s">
        <v>21638</v>
      </c>
      <c r="D487" s="1573" t="s">
        <v>21639</v>
      </c>
      <c r="E487" s="767" t="s">
        <v>21556</v>
      </c>
      <c r="F487" s="767" t="s">
        <v>21640</v>
      </c>
      <c r="G487" s="1573">
        <v>518.12800000000004</v>
      </c>
      <c r="H487" s="1573">
        <v>2</v>
      </c>
      <c r="I487" s="1573" t="s">
        <v>389</v>
      </c>
      <c r="J487" s="1589">
        <v>44267</v>
      </c>
      <c r="K487" s="1583">
        <v>4500</v>
      </c>
      <c r="L487" s="1574" t="s">
        <v>21626</v>
      </c>
      <c r="M487" s="1583">
        <v>54000</v>
      </c>
      <c r="N487" s="1586">
        <v>54000</v>
      </c>
    </row>
    <row r="488" spans="1:14" ht="24">
      <c r="A488" s="1571" t="s">
        <v>21623</v>
      </c>
      <c r="B488" s="1572" t="s">
        <v>18651</v>
      </c>
      <c r="C488" s="1572" t="s">
        <v>21641</v>
      </c>
      <c r="D488" s="1573">
        <v>16688194</v>
      </c>
      <c r="E488" s="767" t="s">
        <v>21556</v>
      </c>
      <c r="F488" s="767" t="s">
        <v>21642</v>
      </c>
      <c r="G488" s="1573">
        <v>150</v>
      </c>
      <c r="H488" s="1573">
        <v>2</v>
      </c>
      <c r="I488" s="1573" t="s">
        <v>389</v>
      </c>
      <c r="J488" s="1589">
        <v>44377</v>
      </c>
      <c r="K488" s="1583">
        <v>3500</v>
      </c>
      <c r="L488" s="1574" t="s">
        <v>21626</v>
      </c>
      <c r="M488" s="1583">
        <v>42000</v>
      </c>
      <c r="N488" s="1586">
        <v>21000</v>
      </c>
    </row>
    <row r="489" spans="1:14" ht="36">
      <c r="A489" s="1571" t="s">
        <v>21623</v>
      </c>
      <c r="B489" s="1572" t="s">
        <v>18651</v>
      </c>
      <c r="C489" s="1572" t="s">
        <v>21643</v>
      </c>
      <c r="D489" s="1573" t="s">
        <v>21644</v>
      </c>
      <c r="E489" s="767" t="s">
        <v>21556</v>
      </c>
      <c r="F489" s="767" t="s">
        <v>21645</v>
      </c>
      <c r="G489" s="1573">
        <v>286</v>
      </c>
      <c r="H489" s="1573">
        <v>1</v>
      </c>
      <c r="I489" s="1573" t="s">
        <v>389</v>
      </c>
      <c r="J489" s="1589">
        <v>44012</v>
      </c>
      <c r="K489" s="1583">
        <v>4300</v>
      </c>
      <c r="L489" s="1574" t="s">
        <v>21626</v>
      </c>
      <c r="M489" s="1583">
        <v>51600</v>
      </c>
      <c r="N489" s="1586">
        <v>25800</v>
      </c>
    </row>
    <row r="490" spans="1:14" ht="60">
      <c r="A490" s="1571" t="s">
        <v>21646</v>
      </c>
      <c r="B490" s="1572" t="s">
        <v>18652</v>
      </c>
      <c r="C490" s="1572" t="s">
        <v>21647</v>
      </c>
      <c r="D490" s="1573">
        <v>8810405</v>
      </c>
      <c r="E490" s="767" t="s">
        <v>20821</v>
      </c>
      <c r="F490" s="767">
        <v>49019447</v>
      </c>
      <c r="G490" s="1573">
        <v>3574.61</v>
      </c>
      <c r="H490" s="1573">
        <v>20</v>
      </c>
      <c r="I490" s="1573"/>
      <c r="J490" s="767" t="s">
        <v>21648</v>
      </c>
      <c r="K490" s="1583" t="s">
        <v>21649</v>
      </c>
      <c r="L490" s="1574" t="s">
        <v>21650</v>
      </c>
      <c r="M490" s="1583">
        <v>641411</v>
      </c>
      <c r="N490" s="1586">
        <v>431899.49</v>
      </c>
    </row>
    <row r="491" spans="1:14" ht="60">
      <c r="A491" s="1571" t="s">
        <v>21646</v>
      </c>
      <c r="B491" s="1572" t="s">
        <v>18653</v>
      </c>
      <c r="C491" s="1572" t="s">
        <v>21647</v>
      </c>
      <c r="D491" s="1573">
        <v>8810405</v>
      </c>
      <c r="E491" s="767" t="s">
        <v>20821</v>
      </c>
      <c r="F491" s="767">
        <v>49019447</v>
      </c>
      <c r="G491" s="1573"/>
      <c r="H491" s="1573">
        <v>19</v>
      </c>
      <c r="I491" s="1573"/>
      <c r="J491" s="767" t="s">
        <v>21648</v>
      </c>
      <c r="K491" s="1583" t="s">
        <v>21649</v>
      </c>
      <c r="L491" s="1574" t="s">
        <v>21650</v>
      </c>
      <c r="M491" s="1583">
        <v>140643.44</v>
      </c>
      <c r="N491" s="1586">
        <v>460209.41</v>
      </c>
    </row>
    <row r="492" spans="1:14" ht="24">
      <c r="A492" s="1571" t="s">
        <v>21646</v>
      </c>
      <c r="B492" s="1572" t="s">
        <v>18652</v>
      </c>
      <c r="C492" s="1572" t="s">
        <v>21651</v>
      </c>
      <c r="D492" s="1573">
        <v>7581721</v>
      </c>
      <c r="E492" s="767" t="s">
        <v>20821</v>
      </c>
      <c r="F492" s="767" t="s">
        <v>43</v>
      </c>
      <c r="G492" s="1573"/>
      <c r="H492" s="1573">
        <v>90</v>
      </c>
      <c r="I492" s="1573">
        <v>0</v>
      </c>
      <c r="J492" s="767" t="s">
        <v>21771</v>
      </c>
      <c r="K492" s="1583">
        <v>5000</v>
      </c>
      <c r="L492" s="1574" t="s">
        <v>21652</v>
      </c>
      <c r="M492" s="1583">
        <v>5000</v>
      </c>
      <c r="N492" s="1586"/>
    </row>
    <row r="493" spans="1:14" ht="24">
      <c r="A493" s="1571" t="s">
        <v>21646</v>
      </c>
      <c r="B493" s="1572" t="s">
        <v>18653</v>
      </c>
      <c r="C493" s="1572" t="s">
        <v>21651</v>
      </c>
      <c r="D493" s="1573">
        <v>7581721</v>
      </c>
      <c r="E493" s="767" t="s">
        <v>20821</v>
      </c>
      <c r="F493" s="767" t="s">
        <v>43</v>
      </c>
      <c r="G493" s="1573"/>
      <c r="H493" s="1573">
        <v>90</v>
      </c>
      <c r="I493" s="1573">
        <v>0</v>
      </c>
      <c r="J493" s="767" t="s">
        <v>21770</v>
      </c>
      <c r="K493" s="1583">
        <v>6000</v>
      </c>
      <c r="L493" s="1574" t="s">
        <v>21652</v>
      </c>
      <c r="M493" s="1583">
        <v>6000</v>
      </c>
      <c r="N493" s="1586"/>
    </row>
    <row r="494" spans="1:14" ht="36">
      <c r="A494" s="1571" t="s">
        <v>21646</v>
      </c>
      <c r="B494" s="1572" t="s">
        <v>18652</v>
      </c>
      <c r="C494" s="1572" t="s">
        <v>21653</v>
      </c>
      <c r="D494" s="1573" t="s">
        <v>21654</v>
      </c>
      <c r="E494" s="767" t="s">
        <v>20821</v>
      </c>
      <c r="F494" s="767">
        <v>41508280</v>
      </c>
      <c r="G494" s="1573">
        <v>3121.2</v>
      </c>
      <c r="H494" s="1573">
        <v>24</v>
      </c>
      <c r="I494" s="1573"/>
      <c r="J494" s="767" t="s">
        <v>21769</v>
      </c>
      <c r="K494" s="1583">
        <v>67543.199999999997</v>
      </c>
      <c r="L494" s="1574" t="s">
        <v>21650</v>
      </c>
      <c r="M494" s="1583">
        <v>515579.76</v>
      </c>
      <c r="N494" s="1586"/>
    </row>
    <row r="495" spans="1:14" ht="36">
      <c r="A495" s="1571" t="s">
        <v>21646</v>
      </c>
      <c r="B495" s="1572" t="s">
        <v>18653</v>
      </c>
      <c r="C495" s="1572" t="s">
        <v>21655</v>
      </c>
      <c r="D495" s="1573" t="s">
        <v>21656</v>
      </c>
      <c r="E495" s="767" t="s">
        <v>20821</v>
      </c>
      <c r="F495" s="767">
        <v>49082424</v>
      </c>
      <c r="G495" s="1573">
        <v>1000</v>
      </c>
      <c r="H495" s="1573">
        <v>10</v>
      </c>
      <c r="I495" s="1573"/>
      <c r="J495" s="767" t="s">
        <v>21768</v>
      </c>
      <c r="K495" s="1583" t="s">
        <v>21657</v>
      </c>
      <c r="L495" s="1574" t="s">
        <v>21650</v>
      </c>
      <c r="M495" s="1583">
        <v>489930</v>
      </c>
      <c r="N495" s="1586"/>
    </row>
    <row r="496" spans="1:14" ht="24">
      <c r="A496" s="1571" t="s">
        <v>21658</v>
      </c>
      <c r="B496" s="1572" t="s">
        <v>18654</v>
      </c>
      <c r="C496" s="1572" t="s">
        <v>21659</v>
      </c>
      <c r="D496" s="1573">
        <v>72717624</v>
      </c>
      <c r="E496" s="767" t="s">
        <v>20832</v>
      </c>
      <c r="F496" s="767" t="s">
        <v>21660</v>
      </c>
      <c r="G496" s="1573" t="s">
        <v>21661</v>
      </c>
      <c r="H496" s="1573"/>
      <c r="I496" s="1573"/>
      <c r="J496" s="767" t="s">
        <v>21764</v>
      </c>
      <c r="K496" s="1583">
        <v>3000</v>
      </c>
      <c r="L496" s="1574" t="s">
        <v>20815</v>
      </c>
      <c r="M496" s="1583">
        <v>36000</v>
      </c>
      <c r="N496" s="1586">
        <v>18000</v>
      </c>
    </row>
    <row r="497" spans="1:14" ht="24">
      <c r="A497" s="1571" t="s">
        <v>21658</v>
      </c>
      <c r="B497" s="1572" t="s">
        <v>18654</v>
      </c>
      <c r="C497" s="1572" t="s">
        <v>21662</v>
      </c>
      <c r="D497" s="1573" t="s">
        <v>21663</v>
      </c>
      <c r="E497" s="767" t="s">
        <v>20832</v>
      </c>
      <c r="F497" s="767">
        <v>11099339</v>
      </c>
      <c r="G497" s="1573" t="s">
        <v>21664</v>
      </c>
      <c r="H497" s="1573"/>
      <c r="I497" s="1573"/>
      <c r="J497" s="767" t="s">
        <v>21765</v>
      </c>
      <c r="K497" s="1583">
        <v>4000</v>
      </c>
      <c r="L497" s="1574" t="s">
        <v>20815</v>
      </c>
      <c r="M497" s="1583">
        <v>52000</v>
      </c>
      <c r="N497" s="1586">
        <v>24000</v>
      </c>
    </row>
    <row r="498" spans="1:14" ht="24">
      <c r="A498" s="1571" t="s">
        <v>21658</v>
      </c>
      <c r="B498" s="1572" t="s">
        <v>18654</v>
      </c>
      <c r="C498" s="1572" t="s">
        <v>21665</v>
      </c>
      <c r="D498" s="1573">
        <v>29667061</v>
      </c>
      <c r="E498" s="767" t="s">
        <v>20832</v>
      </c>
      <c r="F498" s="767" t="s">
        <v>21666</v>
      </c>
      <c r="G498" s="1573" t="s">
        <v>21667</v>
      </c>
      <c r="H498" s="1573"/>
      <c r="I498" s="1573"/>
      <c r="J498" s="767" t="s">
        <v>21766</v>
      </c>
      <c r="K498" s="1583">
        <v>5500</v>
      </c>
      <c r="L498" s="1574" t="s">
        <v>20815</v>
      </c>
      <c r="M498" s="1583">
        <v>71500</v>
      </c>
      <c r="N498" s="1586">
        <v>27500</v>
      </c>
    </row>
    <row r="499" spans="1:14" ht="24">
      <c r="A499" s="1571" t="s">
        <v>21658</v>
      </c>
      <c r="B499" s="1572" t="s">
        <v>18654</v>
      </c>
      <c r="C499" s="1572" t="s">
        <v>21668</v>
      </c>
      <c r="D499" s="1573" t="s">
        <v>21669</v>
      </c>
      <c r="E499" s="767" t="s">
        <v>20832</v>
      </c>
      <c r="F499" s="767" t="s">
        <v>21670</v>
      </c>
      <c r="G499" s="1573" t="s">
        <v>21671</v>
      </c>
      <c r="H499" s="1573"/>
      <c r="I499" s="1573"/>
      <c r="J499" s="767" t="s">
        <v>21767</v>
      </c>
      <c r="K499" s="1583">
        <v>4500</v>
      </c>
      <c r="L499" s="1574" t="s">
        <v>20815</v>
      </c>
      <c r="M499" s="1583">
        <v>58500</v>
      </c>
      <c r="N499" s="1586">
        <v>22500</v>
      </c>
    </row>
    <row r="500" spans="1:14" ht="24">
      <c r="A500" s="1571" t="s">
        <v>21658</v>
      </c>
      <c r="B500" s="1572" t="s">
        <v>18654</v>
      </c>
      <c r="C500" s="1572" t="s">
        <v>21672</v>
      </c>
      <c r="D500" s="1573" t="s">
        <v>21673</v>
      </c>
      <c r="E500" s="767" t="s">
        <v>20832</v>
      </c>
      <c r="F500" s="767" t="s">
        <v>21674</v>
      </c>
      <c r="G500" s="1573" t="s">
        <v>21675</v>
      </c>
      <c r="H500" s="1573"/>
      <c r="I500" s="1573"/>
      <c r="J500" s="767" t="s">
        <v>21763</v>
      </c>
      <c r="K500" s="1583">
        <v>8900</v>
      </c>
      <c r="L500" s="1574" t="s">
        <v>20815</v>
      </c>
      <c r="M500" s="1583">
        <v>106800</v>
      </c>
      <c r="N500" s="1586">
        <v>53400</v>
      </c>
    </row>
    <row r="501" spans="1:14" ht="24">
      <c r="A501" s="1571" t="s">
        <v>21658</v>
      </c>
      <c r="B501" s="1572" t="s">
        <v>18654</v>
      </c>
      <c r="C501" s="1572" t="s">
        <v>21676</v>
      </c>
      <c r="D501" s="1573">
        <v>20073899</v>
      </c>
      <c r="E501" s="767" t="s">
        <v>20832</v>
      </c>
      <c r="F501" s="767">
        <v>12328738</v>
      </c>
      <c r="G501" s="1573" t="s">
        <v>21677</v>
      </c>
      <c r="H501" s="1573"/>
      <c r="I501" s="1573"/>
      <c r="J501" s="767" t="s">
        <v>21762</v>
      </c>
      <c r="K501" s="1583">
        <v>21500</v>
      </c>
      <c r="L501" s="1574" t="s">
        <v>20815</v>
      </c>
      <c r="M501" s="1583">
        <v>279500</v>
      </c>
      <c r="N501" s="1586">
        <v>107500</v>
      </c>
    </row>
    <row r="502" spans="1:14" ht="24">
      <c r="A502" s="1571" t="s">
        <v>21658</v>
      </c>
      <c r="B502" s="1572" t="s">
        <v>18654</v>
      </c>
      <c r="C502" s="1572" t="s">
        <v>21678</v>
      </c>
      <c r="D502" s="1573">
        <v>20021933</v>
      </c>
      <c r="E502" s="767" t="s">
        <v>20832</v>
      </c>
      <c r="F502" s="767" t="s">
        <v>21679</v>
      </c>
      <c r="G502" s="1573" t="s">
        <v>21680</v>
      </c>
      <c r="H502" s="1573"/>
      <c r="I502" s="1573"/>
      <c r="J502" s="767" t="s">
        <v>21761</v>
      </c>
      <c r="K502" s="1583">
        <v>5500</v>
      </c>
      <c r="L502" s="1574" t="s">
        <v>20815</v>
      </c>
      <c r="M502" s="1583">
        <v>66000</v>
      </c>
      <c r="N502" s="1586">
        <v>33000</v>
      </c>
    </row>
    <row r="503" spans="1:14" ht="24">
      <c r="A503" s="1571" t="s">
        <v>21658</v>
      </c>
      <c r="B503" s="1572" t="s">
        <v>18654</v>
      </c>
      <c r="C503" s="1572" t="s">
        <v>21681</v>
      </c>
      <c r="D503" s="1573">
        <v>23951567</v>
      </c>
      <c r="E503" s="767" t="s">
        <v>20832</v>
      </c>
      <c r="F503" s="767">
        <v>11004967</v>
      </c>
      <c r="G503" s="1573" t="s">
        <v>21682</v>
      </c>
      <c r="H503" s="1573"/>
      <c r="I503" s="1573"/>
      <c r="J503" s="767" t="s">
        <v>21760</v>
      </c>
      <c r="K503" s="1583">
        <v>13500</v>
      </c>
      <c r="L503" s="1574" t="s">
        <v>20815</v>
      </c>
      <c r="M503" s="1583">
        <v>162000</v>
      </c>
      <c r="N503" s="1586">
        <v>67500</v>
      </c>
    </row>
    <row r="504" spans="1:14" ht="24">
      <c r="A504" s="1571" t="s">
        <v>21658</v>
      </c>
      <c r="B504" s="1572" t="s">
        <v>18654</v>
      </c>
      <c r="C504" s="1572" t="s">
        <v>21683</v>
      </c>
      <c r="D504" s="1573" t="s">
        <v>21684</v>
      </c>
      <c r="E504" s="767" t="s">
        <v>20832</v>
      </c>
      <c r="F504" s="767" t="s">
        <v>21685</v>
      </c>
      <c r="G504" s="1573" t="s">
        <v>21686</v>
      </c>
      <c r="H504" s="1573"/>
      <c r="I504" s="1573"/>
      <c r="J504" s="767" t="s">
        <v>21759</v>
      </c>
      <c r="K504" s="1583">
        <v>14000</v>
      </c>
      <c r="L504" s="1574" t="s">
        <v>20815</v>
      </c>
      <c r="M504" s="1583">
        <v>168000</v>
      </c>
      <c r="N504" s="1586">
        <v>84000</v>
      </c>
    </row>
    <row r="505" spans="1:14" ht="24">
      <c r="A505" s="1571" t="s">
        <v>21658</v>
      </c>
      <c r="B505" s="1572" t="s">
        <v>18654</v>
      </c>
      <c r="C505" s="1572" t="s">
        <v>21687</v>
      </c>
      <c r="D505" s="1573">
        <v>43291261</v>
      </c>
      <c r="E505" s="767" t="s">
        <v>20832</v>
      </c>
      <c r="F505" s="767" t="s">
        <v>21688</v>
      </c>
      <c r="G505" s="1573" t="s">
        <v>21689</v>
      </c>
      <c r="H505" s="1573"/>
      <c r="I505" s="1573"/>
      <c r="J505" s="767" t="s">
        <v>21758</v>
      </c>
      <c r="K505" s="1583">
        <v>10000</v>
      </c>
      <c r="L505" s="1574" t="s">
        <v>20815</v>
      </c>
      <c r="M505" s="1583">
        <v>130000</v>
      </c>
      <c r="N505" s="1586">
        <v>50000</v>
      </c>
    </row>
    <row r="506" spans="1:14" ht="24">
      <c r="A506" s="1571" t="s">
        <v>21658</v>
      </c>
      <c r="B506" s="1572" t="s">
        <v>18654</v>
      </c>
      <c r="C506" s="1572" t="s">
        <v>21690</v>
      </c>
      <c r="D506" s="1573">
        <v>22491005</v>
      </c>
      <c r="E506" s="767" t="s">
        <v>20832</v>
      </c>
      <c r="F506" s="767" t="s">
        <v>21691</v>
      </c>
      <c r="G506" s="1573" t="s">
        <v>21692</v>
      </c>
      <c r="H506" s="1573"/>
      <c r="I506" s="1573"/>
      <c r="J506" s="767" t="s">
        <v>21757</v>
      </c>
      <c r="K506" s="1583">
        <v>3990</v>
      </c>
      <c r="L506" s="1574" t="s">
        <v>20815</v>
      </c>
      <c r="M506" s="1583">
        <v>47880</v>
      </c>
      <c r="N506" s="1586">
        <v>23940</v>
      </c>
    </row>
    <row r="507" spans="1:14" ht="24">
      <c r="A507" s="1571" t="s">
        <v>21658</v>
      </c>
      <c r="B507" s="1572" t="s">
        <v>18654</v>
      </c>
      <c r="C507" s="1572" t="s">
        <v>21693</v>
      </c>
      <c r="D507" s="1573">
        <v>19098237</v>
      </c>
      <c r="E507" s="767" t="s">
        <v>20832</v>
      </c>
      <c r="F507" s="767">
        <v>11225784</v>
      </c>
      <c r="G507" s="1573" t="s">
        <v>21694</v>
      </c>
      <c r="H507" s="1573"/>
      <c r="I507" s="1573"/>
      <c r="J507" s="767" t="s">
        <v>21756</v>
      </c>
      <c r="K507" s="1583">
        <v>3000</v>
      </c>
      <c r="L507" s="1574" t="s">
        <v>20815</v>
      </c>
      <c r="M507" s="1583">
        <v>36000</v>
      </c>
      <c r="N507" s="1586">
        <v>15000</v>
      </c>
    </row>
    <row r="508" spans="1:14" ht="24">
      <c r="A508" s="1571" t="s">
        <v>21658</v>
      </c>
      <c r="B508" s="1572" t="s">
        <v>18654</v>
      </c>
      <c r="C508" s="1572" t="s">
        <v>21695</v>
      </c>
      <c r="D508" s="1573">
        <v>17845709</v>
      </c>
      <c r="E508" s="767" t="s">
        <v>20832</v>
      </c>
      <c r="F508" s="767" t="s">
        <v>21696</v>
      </c>
      <c r="G508" s="1573" t="s">
        <v>21697</v>
      </c>
      <c r="H508" s="1573"/>
      <c r="I508" s="1573"/>
      <c r="J508" s="767" t="s">
        <v>21755</v>
      </c>
      <c r="K508" s="1583">
        <v>11000</v>
      </c>
      <c r="L508" s="1574" t="s">
        <v>20815</v>
      </c>
      <c r="M508" s="1583">
        <v>132000</v>
      </c>
      <c r="N508" s="1586">
        <v>66000</v>
      </c>
    </row>
    <row r="509" spans="1:14" ht="24">
      <c r="A509" s="1571" t="s">
        <v>21658</v>
      </c>
      <c r="B509" s="1572" t="s">
        <v>18654</v>
      </c>
      <c r="C509" s="1572" t="s">
        <v>21698</v>
      </c>
      <c r="D509" s="1573">
        <v>16700504</v>
      </c>
      <c r="E509" s="767" t="s">
        <v>20832</v>
      </c>
      <c r="F509" s="767" t="s">
        <v>21699</v>
      </c>
      <c r="G509" s="1573" t="s">
        <v>21700</v>
      </c>
      <c r="H509" s="1573"/>
      <c r="I509" s="1573"/>
      <c r="J509" s="767" t="s">
        <v>21754</v>
      </c>
      <c r="K509" s="1583">
        <v>8500</v>
      </c>
      <c r="L509" s="1574" t="s">
        <v>20815</v>
      </c>
      <c r="M509" s="1583">
        <v>110500</v>
      </c>
      <c r="N509" s="1586">
        <v>42500</v>
      </c>
    </row>
    <row r="510" spans="1:14" ht="24">
      <c r="A510" s="1571" t="s">
        <v>21658</v>
      </c>
      <c r="B510" s="1572" t="s">
        <v>18654</v>
      </c>
      <c r="C510" s="1572" t="s">
        <v>21701</v>
      </c>
      <c r="D510" s="1573">
        <v>46731272</v>
      </c>
      <c r="E510" s="767" t="s">
        <v>20832</v>
      </c>
      <c r="F510" s="767" t="s">
        <v>21702</v>
      </c>
      <c r="G510" s="1573" t="s">
        <v>21703</v>
      </c>
      <c r="H510" s="1573"/>
      <c r="I510" s="1573"/>
      <c r="J510" s="767" t="s">
        <v>21753</v>
      </c>
      <c r="K510" s="1583">
        <v>1400</v>
      </c>
      <c r="L510" s="1574" t="s">
        <v>20815</v>
      </c>
      <c r="M510" s="1583">
        <v>16800</v>
      </c>
      <c r="N510" s="1586">
        <v>8400</v>
      </c>
    </row>
    <row r="511" spans="1:14" ht="24">
      <c r="A511" s="1571" t="s">
        <v>21658</v>
      </c>
      <c r="B511" s="1572" t="s">
        <v>18654</v>
      </c>
      <c r="C511" s="1572" t="s">
        <v>21704</v>
      </c>
      <c r="D511" s="1573" t="s">
        <v>21705</v>
      </c>
      <c r="E511" s="767" t="s">
        <v>20832</v>
      </c>
      <c r="F511" s="767" t="s">
        <v>21706</v>
      </c>
      <c r="G511" s="1573" t="s">
        <v>21707</v>
      </c>
      <c r="H511" s="1573"/>
      <c r="I511" s="1573"/>
      <c r="J511" s="767" t="s">
        <v>21752</v>
      </c>
      <c r="K511" s="1583">
        <v>1300</v>
      </c>
      <c r="L511" s="1574" t="s">
        <v>20815</v>
      </c>
      <c r="M511" s="1583">
        <v>13000</v>
      </c>
      <c r="N511" s="1586">
        <v>7800</v>
      </c>
    </row>
    <row r="512" spans="1:14" ht="24">
      <c r="A512" s="1571" t="s">
        <v>21658</v>
      </c>
      <c r="B512" s="1572" t="s">
        <v>18654</v>
      </c>
      <c r="C512" s="1572" t="s">
        <v>21708</v>
      </c>
      <c r="D512" s="1573" t="s">
        <v>21709</v>
      </c>
      <c r="E512" s="767" t="s">
        <v>20832</v>
      </c>
      <c r="F512" s="767" t="s">
        <v>21710</v>
      </c>
      <c r="G512" s="1573" t="s">
        <v>21711</v>
      </c>
      <c r="H512" s="1573"/>
      <c r="I512" s="1573"/>
      <c r="J512" s="767" t="s">
        <v>21751</v>
      </c>
      <c r="K512" s="1583">
        <v>3850</v>
      </c>
      <c r="L512" s="1574" t="s">
        <v>20815</v>
      </c>
      <c r="M512" s="1583">
        <v>38500</v>
      </c>
      <c r="N512" s="1586">
        <v>23100</v>
      </c>
    </row>
    <row r="513" spans="1:14" ht="24">
      <c r="A513" s="1571" t="s">
        <v>21658</v>
      </c>
      <c r="B513" s="1572" t="s">
        <v>18654</v>
      </c>
      <c r="C513" s="1572" t="s">
        <v>21712</v>
      </c>
      <c r="D513" s="1573">
        <v>25794802</v>
      </c>
      <c r="E513" s="767" t="s">
        <v>20832</v>
      </c>
      <c r="F513" s="767">
        <v>11043101</v>
      </c>
      <c r="G513" s="1573" t="s">
        <v>21713</v>
      </c>
      <c r="H513" s="1573"/>
      <c r="I513" s="1573"/>
      <c r="J513" s="767" t="s">
        <v>21750</v>
      </c>
      <c r="K513" s="1583">
        <v>2700</v>
      </c>
      <c r="L513" s="1574" t="s">
        <v>20815</v>
      </c>
      <c r="M513" s="1583">
        <v>24300</v>
      </c>
      <c r="N513" s="1586">
        <v>16200</v>
      </c>
    </row>
    <row r="514" spans="1:14" ht="24">
      <c r="A514" s="1571" t="s">
        <v>21658</v>
      </c>
      <c r="B514" s="1572" t="s">
        <v>18654</v>
      </c>
      <c r="C514" s="1572" t="s">
        <v>21714</v>
      </c>
      <c r="D514" s="1573">
        <v>28228654</v>
      </c>
      <c r="E514" s="767" t="s">
        <v>20832</v>
      </c>
      <c r="F514" s="767" t="s">
        <v>21715</v>
      </c>
      <c r="G514" s="1573" t="s">
        <v>21716</v>
      </c>
      <c r="H514" s="1573"/>
      <c r="I514" s="1573"/>
      <c r="J514" s="767" t="s">
        <v>21749</v>
      </c>
      <c r="K514" s="1583">
        <v>4500</v>
      </c>
      <c r="L514" s="1574" t="s">
        <v>20815</v>
      </c>
      <c r="M514" s="1583">
        <v>31500</v>
      </c>
      <c r="N514" s="1586">
        <v>27000</v>
      </c>
    </row>
    <row r="515" spans="1:14" ht="24">
      <c r="A515" s="1571" t="s">
        <v>21658</v>
      </c>
      <c r="B515" s="1572" t="s">
        <v>18654</v>
      </c>
      <c r="C515" s="1572" t="s">
        <v>21717</v>
      </c>
      <c r="D515" s="1573">
        <v>33403996</v>
      </c>
      <c r="E515" s="767" t="s">
        <v>20832</v>
      </c>
      <c r="F515" s="767" t="s">
        <v>21718</v>
      </c>
      <c r="G515" s="1573" t="s">
        <v>21719</v>
      </c>
      <c r="H515" s="1573"/>
      <c r="I515" s="1573"/>
      <c r="J515" s="767" t="s">
        <v>21748</v>
      </c>
      <c r="K515" s="1583">
        <v>4000</v>
      </c>
      <c r="L515" s="1574" t="s">
        <v>20815</v>
      </c>
      <c r="M515" s="1583">
        <v>28000</v>
      </c>
      <c r="N515" s="1586">
        <v>24000</v>
      </c>
    </row>
    <row r="516" spans="1:14" ht="24">
      <c r="A516" s="1571" t="s">
        <v>21658</v>
      </c>
      <c r="B516" s="1572" t="s">
        <v>18654</v>
      </c>
      <c r="C516" s="1572" t="s">
        <v>21720</v>
      </c>
      <c r="D516" s="1573">
        <v>40389241</v>
      </c>
      <c r="E516" s="767" t="s">
        <v>20832</v>
      </c>
      <c r="F516" s="767">
        <v>12442364</v>
      </c>
      <c r="G516" s="1573" t="s">
        <v>21721</v>
      </c>
      <c r="H516" s="1573"/>
      <c r="I516" s="1573"/>
      <c r="J516" s="767" t="s">
        <v>21747</v>
      </c>
      <c r="K516" s="1583">
        <v>1300</v>
      </c>
      <c r="L516" s="1574" t="s">
        <v>20815</v>
      </c>
      <c r="M516" s="1583">
        <v>9100</v>
      </c>
      <c r="N516" s="1586">
        <v>6500</v>
      </c>
    </row>
    <row r="517" spans="1:14" ht="24">
      <c r="A517" s="1571" t="s">
        <v>21658</v>
      </c>
      <c r="B517" s="1572" t="s">
        <v>18654</v>
      </c>
      <c r="C517" s="1572" t="s">
        <v>21722</v>
      </c>
      <c r="D517" s="1573" t="s">
        <v>21723</v>
      </c>
      <c r="E517" s="767" t="s">
        <v>20832</v>
      </c>
      <c r="F517" s="767">
        <v>43305441</v>
      </c>
      <c r="G517" s="1573" t="s">
        <v>21724</v>
      </c>
      <c r="H517" s="1573"/>
      <c r="I517" s="1573"/>
      <c r="J517" s="767" t="s">
        <v>21746</v>
      </c>
      <c r="K517" s="1583">
        <v>3800</v>
      </c>
      <c r="L517" s="1574" t="s">
        <v>20815</v>
      </c>
      <c r="M517" s="1583">
        <v>15200</v>
      </c>
      <c r="N517" s="1586">
        <v>22800</v>
      </c>
    </row>
    <row r="518" spans="1:14" ht="24">
      <c r="A518" s="1571" t="s">
        <v>21658</v>
      </c>
      <c r="B518" s="1572" t="s">
        <v>18654</v>
      </c>
      <c r="C518" s="1572" t="s">
        <v>21725</v>
      </c>
      <c r="D518" s="1573">
        <v>31031014</v>
      </c>
      <c r="E518" s="767" t="s">
        <v>20832</v>
      </c>
      <c r="F518" s="767" t="s">
        <v>21726</v>
      </c>
      <c r="G518" s="1573" t="s">
        <v>21727</v>
      </c>
      <c r="H518" s="1573"/>
      <c r="I518" s="1573"/>
      <c r="J518" s="767" t="s">
        <v>21745</v>
      </c>
      <c r="K518" s="1583">
        <v>2000</v>
      </c>
      <c r="L518" s="1574" t="s">
        <v>20815</v>
      </c>
      <c r="M518" s="1583">
        <v>2000</v>
      </c>
      <c r="N518" s="1586">
        <v>10000</v>
      </c>
    </row>
    <row r="519" spans="1:14" ht="24">
      <c r="A519" s="1571" t="s">
        <v>21658</v>
      </c>
      <c r="B519" s="1572" t="s">
        <v>18654</v>
      </c>
      <c r="C519" s="1572" t="s">
        <v>21728</v>
      </c>
      <c r="D519" s="1573">
        <v>23205196</v>
      </c>
      <c r="E519" s="767" t="s">
        <v>20832</v>
      </c>
      <c r="F519" s="767" t="s">
        <v>21729</v>
      </c>
      <c r="G519" s="1573" t="s">
        <v>21730</v>
      </c>
      <c r="H519" s="1573"/>
      <c r="I519" s="1573"/>
      <c r="J519" s="767" t="s">
        <v>21744</v>
      </c>
      <c r="K519" s="1583">
        <v>1800</v>
      </c>
      <c r="L519" s="1574" t="s">
        <v>20815</v>
      </c>
      <c r="M519" s="1583">
        <v>0</v>
      </c>
      <c r="N519" s="1586">
        <v>3600</v>
      </c>
    </row>
    <row r="520" spans="1:14" ht="24">
      <c r="A520" s="1571" t="s">
        <v>21658</v>
      </c>
      <c r="B520" s="1572" t="s">
        <v>18654</v>
      </c>
      <c r="C520" s="1572" t="s">
        <v>21731</v>
      </c>
      <c r="D520" s="1573">
        <v>42101164</v>
      </c>
      <c r="E520" s="767" t="s">
        <v>20832</v>
      </c>
      <c r="F520" s="767">
        <v>11001536</v>
      </c>
      <c r="G520" s="1573" t="s">
        <v>21732</v>
      </c>
      <c r="H520" s="1573"/>
      <c r="I520" s="1573"/>
      <c r="J520" s="767" t="s">
        <v>21743</v>
      </c>
      <c r="K520" s="1583">
        <v>8100</v>
      </c>
      <c r="L520" s="1574" t="s">
        <v>20815</v>
      </c>
      <c r="M520" s="1583">
        <v>0</v>
      </c>
      <c r="N520" s="1586">
        <v>16200</v>
      </c>
    </row>
    <row r="521" spans="1:14" ht="24">
      <c r="A521" s="1571" t="s">
        <v>21658</v>
      </c>
      <c r="B521" s="1572" t="s">
        <v>18654</v>
      </c>
      <c r="C521" s="1572" t="s">
        <v>21733</v>
      </c>
      <c r="D521" s="1573" t="s">
        <v>21734</v>
      </c>
      <c r="E521" s="767" t="s">
        <v>20832</v>
      </c>
      <c r="F521" s="767" t="s">
        <v>21735</v>
      </c>
      <c r="G521" s="1573" t="s">
        <v>21736</v>
      </c>
      <c r="H521" s="1573"/>
      <c r="I521" s="1573"/>
      <c r="J521" s="767" t="s">
        <v>21742</v>
      </c>
      <c r="K521" s="1583">
        <v>3900</v>
      </c>
      <c r="L521" s="1574" t="s">
        <v>20815</v>
      </c>
      <c r="M521" s="1583">
        <v>50700</v>
      </c>
      <c r="N521" s="1586">
        <v>19500</v>
      </c>
    </row>
    <row r="522" spans="1:14" ht="24.75" thickBot="1">
      <c r="A522" s="1577" t="s">
        <v>21658</v>
      </c>
      <c r="B522" s="1578" t="s">
        <v>18654</v>
      </c>
      <c r="C522" s="1578" t="s">
        <v>21572</v>
      </c>
      <c r="D522" s="1579">
        <v>26616966</v>
      </c>
      <c r="E522" s="1580" t="s">
        <v>20832</v>
      </c>
      <c r="F522" s="1580">
        <v>11004193</v>
      </c>
      <c r="G522" s="1579" t="s">
        <v>21737</v>
      </c>
      <c r="H522" s="1579"/>
      <c r="I522" s="1579"/>
      <c r="J522" s="1580" t="s">
        <v>21741</v>
      </c>
      <c r="K522" s="1585">
        <v>7500</v>
      </c>
      <c r="L522" s="1581" t="s">
        <v>20815</v>
      </c>
      <c r="M522" s="1585">
        <v>90000</v>
      </c>
      <c r="N522" s="1587">
        <v>45000</v>
      </c>
    </row>
    <row r="523" spans="1:14" ht="12.75" thickTop="1"/>
  </sheetData>
  <mergeCells count="6">
    <mergeCell ref="M4:M5"/>
    <mergeCell ref="N4:N5"/>
    <mergeCell ref="C4:D4"/>
    <mergeCell ref="A4:B4"/>
    <mergeCell ref="J4:L4"/>
    <mergeCell ref="E4:I4"/>
  </mergeCells>
  <printOptions horizontalCentered="1"/>
  <pageMargins left="0.23622047244094491" right="0.23622047244094491" top="0.74803149606299213" bottom="0.74803149606299213" header="0.31496062992125984" footer="0.31496062992125984"/>
  <pageSetup paperSize="9" scale="72"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E17" sqref="E17"/>
    </sheetView>
  </sheetViews>
  <sheetFormatPr baseColWidth="10" defaultColWidth="10.7109375" defaultRowHeight="12.75"/>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baseColWidth="10" defaultColWidth="10.7109375"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D22"/>
  <sheetViews>
    <sheetView topLeftCell="A8" zoomScaleNormal="100" workbookViewId="0">
      <selection activeCell="E14" sqref="E14"/>
    </sheetView>
  </sheetViews>
  <sheetFormatPr baseColWidth="10" defaultColWidth="11.28515625" defaultRowHeight="12.75"/>
  <cols>
    <col min="1" max="1" width="40.7109375" style="1063" customWidth="1"/>
    <col min="2" max="4" width="14.7109375" customWidth="1"/>
  </cols>
  <sheetData>
    <row r="1" spans="1:4" ht="36" customHeight="1">
      <c r="A1" s="1918" t="s">
        <v>324</v>
      </c>
      <c r="B1" s="1918"/>
      <c r="C1" s="1918"/>
      <c r="D1" s="1918"/>
    </row>
    <row r="2" spans="1:4" ht="26.45" customHeight="1">
      <c r="A2" s="1919" t="s">
        <v>393</v>
      </c>
      <c r="B2" s="1919"/>
      <c r="C2" s="1919"/>
      <c r="D2" s="1919"/>
    </row>
    <row r="3" spans="1:4" ht="13.5" thickBot="1">
      <c r="A3" s="1061"/>
    </row>
    <row r="4" spans="1:4" s="45" customFormat="1" ht="33" customHeight="1" thickTop="1">
      <c r="A4" s="1064" t="s">
        <v>281</v>
      </c>
      <c r="B4" s="1065">
        <v>2019</v>
      </c>
      <c r="C4" s="1065">
        <v>2020</v>
      </c>
      <c r="D4" s="1066">
        <v>2021</v>
      </c>
    </row>
    <row r="5" spans="1:4" s="48" customFormat="1" ht="31.5" customHeight="1">
      <c r="A5" s="1067" t="s">
        <v>278</v>
      </c>
      <c r="B5" s="71">
        <v>549454133</v>
      </c>
      <c r="C5" s="71">
        <v>608002878</v>
      </c>
      <c r="D5" s="1068">
        <v>547270124</v>
      </c>
    </row>
    <row r="6" spans="1:4" s="48" customFormat="1" ht="31.5" customHeight="1">
      <c r="A6" s="1067" t="s">
        <v>279</v>
      </c>
      <c r="B6" s="71">
        <v>6171588937</v>
      </c>
      <c r="C6" s="71">
        <v>7054910155</v>
      </c>
      <c r="D6" s="1068">
        <v>8713316704</v>
      </c>
    </row>
    <row r="7" spans="1:4" s="48" customFormat="1" ht="31.5" customHeight="1">
      <c r="A7" s="1067" t="s">
        <v>280</v>
      </c>
      <c r="B7" s="71">
        <v>422489861</v>
      </c>
      <c r="C7" s="71">
        <v>416643149</v>
      </c>
      <c r="D7" s="1068">
        <v>413253619</v>
      </c>
    </row>
    <row r="8" spans="1:4" s="48" customFormat="1" ht="28.35" customHeight="1" thickBot="1">
      <c r="A8" s="1069" t="s">
        <v>272</v>
      </c>
      <c r="B8" s="1070">
        <f>SUM(B5:B7)</f>
        <v>7143532931</v>
      </c>
      <c r="C8" s="1070">
        <f t="shared" ref="C8:D8" si="0">SUM(C5:C7)</f>
        <v>8079556182</v>
      </c>
      <c r="D8" s="1071">
        <f t="shared" si="0"/>
        <v>9673840447</v>
      </c>
    </row>
    <row r="9" spans="1:4" s="30" customFormat="1" ht="14.25" thickTop="1" thickBot="1">
      <c r="A9" s="31"/>
    </row>
    <row r="10" spans="1:4" s="45" customFormat="1" ht="33.75" customHeight="1" thickTop="1">
      <c r="A10" s="1064" t="s">
        <v>282</v>
      </c>
      <c r="B10" s="1065">
        <v>2019</v>
      </c>
      <c r="C10" s="1065" t="s">
        <v>325</v>
      </c>
      <c r="D10" s="1066" t="s">
        <v>326</v>
      </c>
    </row>
    <row r="11" spans="1:4" s="48" customFormat="1" ht="27" customHeight="1">
      <c r="A11" s="1067" t="s">
        <v>278</v>
      </c>
      <c r="B11" s="71">
        <v>571601142</v>
      </c>
      <c r="C11" s="71">
        <v>591282294</v>
      </c>
      <c r="D11" s="1068">
        <v>547270124</v>
      </c>
    </row>
    <row r="12" spans="1:4" s="48" customFormat="1" ht="27" customHeight="1">
      <c r="A12" s="1067" t="s">
        <v>279</v>
      </c>
      <c r="B12" s="71">
        <v>1474263648</v>
      </c>
      <c r="C12" s="71">
        <v>2346976055</v>
      </c>
      <c r="D12" s="1068">
        <v>8713316704</v>
      </c>
    </row>
    <row r="13" spans="1:4" s="48" customFormat="1" ht="27" customHeight="1">
      <c r="A13" s="1067" t="s">
        <v>280</v>
      </c>
      <c r="B13" s="71">
        <v>487271352</v>
      </c>
      <c r="C13" s="71">
        <v>413815585</v>
      </c>
      <c r="D13" s="1068">
        <v>413253619</v>
      </c>
    </row>
    <row r="14" spans="1:4" s="48" customFormat="1" ht="32.25" customHeight="1" thickBot="1">
      <c r="A14" s="1069" t="s">
        <v>273</v>
      </c>
      <c r="B14" s="1070">
        <f>SUM(B11:B13)</f>
        <v>2533136142</v>
      </c>
      <c r="C14" s="1070">
        <f t="shared" ref="C14" si="1">SUM(C11:C13)</f>
        <v>3352073934</v>
      </c>
      <c r="D14" s="1071">
        <f t="shared" ref="D14" si="2">SUM(D11:D13)</f>
        <v>9673840447</v>
      </c>
    </row>
    <row r="15" spans="1:4" s="30" customFormat="1" ht="14.25" thickTop="1" thickBot="1">
      <c r="A15" s="31"/>
    </row>
    <row r="16" spans="1:4" s="45" customFormat="1" ht="33" customHeight="1" thickTop="1">
      <c r="A16" s="1064" t="s">
        <v>283</v>
      </c>
      <c r="B16" s="1065">
        <v>2019</v>
      </c>
      <c r="C16" s="1065" t="s">
        <v>325</v>
      </c>
      <c r="D16" s="1066" t="s">
        <v>326</v>
      </c>
    </row>
    <row r="17" spans="1:4" s="48" customFormat="1" ht="30" customHeight="1">
      <c r="A17" s="1067" t="s">
        <v>278</v>
      </c>
      <c r="B17" s="71">
        <v>504060702.2200008</v>
      </c>
      <c r="C17" s="71">
        <v>531762892.70617455</v>
      </c>
      <c r="D17" s="1068">
        <v>547270124</v>
      </c>
    </row>
    <row r="18" spans="1:4" s="48" customFormat="1" ht="30" customHeight="1">
      <c r="A18" s="1067" t="s">
        <v>279</v>
      </c>
      <c r="B18" s="71">
        <v>1142142993.3400023</v>
      </c>
      <c r="C18" s="71">
        <v>1775431164.7689645</v>
      </c>
      <c r="D18" s="1068">
        <v>8713316704</v>
      </c>
    </row>
    <row r="19" spans="1:4" s="48" customFormat="1" ht="30" customHeight="1">
      <c r="A19" s="1067" t="s">
        <v>280</v>
      </c>
      <c r="B19" s="71">
        <v>437122178.54999995</v>
      </c>
      <c r="C19" s="71">
        <v>389882538.25999999</v>
      </c>
      <c r="D19" s="1068">
        <v>413253619</v>
      </c>
    </row>
    <row r="20" spans="1:4" s="48" customFormat="1" ht="29.25" customHeight="1" thickBot="1">
      <c r="A20" s="1069" t="s">
        <v>274</v>
      </c>
      <c r="B20" s="1070">
        <f>SUM(B17:B19)</f>
        <v>2083325874.110003</v>
      </c>
      <c r="C20" s="1070">
        <f t="shared" ref="C20" si="3">SUM(C17:C19)</f>
        <v>2697076595.7351389</v>
      </c>
      <c r="D20" s="1071">
        <f t="shared" ref="D20" si="4">SUM(D17:D19)</f>
        <v>9673840447</v>
      </c>
    </row>
    <row r="21" spans="1:4" ht="13.5" thickTop="1">
      <c r="A21" s="1062" t="s">
        <v>327</v>
      </c>
    </row>
    <row r="22" spans="1:4">
      <c r="A22" s="1062" t="s">
        <v>328</v>
      </c>
    </row>
  </sheetData>
  <mergeCells count="2">
    <mergeCell ref="A1:D1"/>
    <mergeCell ref="A2:D2"/>
  </mergeCells>
  <printOptions horizontalCentered="1"/>
  <pageMargins left="0.70866141732283472" right="0.51181102362204722" top="0.74803149606299213" bottom="0.74803149606299213" header="0.31496062992125984" footer="0.31496062992125984"/>
  <pageSetup paperSize="9" scale="85" fitToHeight="0" orientation="portrait" r:id="rId1"/>
  <headerFooter>
    <oddHeader xml:space="preserve">&amp;L&amp;"Arial,Negrita"&amp;14
&amp;C&amp;"Arial,Negrita"&amp;18PROYECTO DE PRESUPUESTO 2021&amp;R&amp;"Arial,Negrita"&amp;14 </oddHeader>
    <oddFooter>&amp;L&amp;"Arial,Negrita"&amp;8PROYECTO DE PRESUPUESTO PARA EL AÑO FISCAL 2021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G56"/>
  <sheetViews>
    <sheetView topLeftCell="A49" zoomScale="140" zoomScaleNormal="140" workbookViewId="0">
      <selection activeCell="E50" sqref="E50"/>
    </sheetView>
  </sheetViews>
  <sheetFormatPr baseColWidth="10" defaultColWidth="11.28515625" defaultRowHeight="12.75"/>
  <cols>
    <col min="1" max="1" width="41.85546875" customWidth="1"/>
    <col min="2" max="4" width="15.7109375" customWidth="1"/>
    <col min="7" max="7" width="12.42578125" bestFit="1" customWidth="1"/>
  </cols>
  <sheetData>
    <row r="1" spans="1:4" ht="35.25" customHeight="1">
      <c r="A1" s="1918" t="s">
        <v>329</v>
      </c>
      <c r="B1" s="1918"/>
      <c r="C1" s="1918"/>
      <c r="D1" s="1918"/>
    </row>
    <row r="2" spans="1:4" ht="21.6" customHeight="1">
      <c r="A2" s="337" t="s">
        <v>393</v>
      </c>
      <c r="B2" s="1076"/>
      <c r="C2" s="1076"/>
      <c r="D2" s="1076"/>
    </row>
    <row r="3" spans="1:4" ht="5.25" customHeight="1">
      <c r="A3" s="337"/>
      <c r="B3" s="1076"/>
      <c r="C3" s="1076"/>
      <c r="D3" s="1076"/>
    </row>
    <row r="4" spans="1:4" ht="15.75" thickBot="1">
      <c r="A4" s="337" t="s">
        <v>395</v>
      </c>
      <c r="B4" s="1076"/>
      <c r="C4" s="1076"/>
      <c r="D4" s="1076"/>
    </row>
    <row r="5" spans="1:4" s="45" customFormat="1" ht="30" customHeight="1" thickTop="1">
      <c r="A5" s="1064" t="s">
        <v>277</v>
      </c>
      <c r="B5" s="1065">
        <v>2019</v>
      </c>
      <c r="C5" s="1065">
        <v>2020</v>
      </c>
      <c r="D5" s="1066">
        <v>2021</v>
      </c>
    </row>
    <row r="6" spans="1:4" s="1690" customFormat="1" ht="14.25" customHeight="1">
      <c r="A6" s="1694" t="s">
        <v>93</v>
      </c>
      <c r="B6" s="1688">
        <f>SUM(B7:B12)</f>
        <v>2038478186</v>
      </c>
      <c r="C6" s="1688">
        <f t="shared" ref="C6:D6" si="0">SUM(C7:C12)</f>
        <v>2097979732</v>
      </c>
      <c r="D6" s="1689">
        <f t="shared" si="0"/>
        <v>2071178029</v>
      </c>
    </row>
    <row r="7" spans="1:4" s="48" customFormat="1" ht="14.25" customHeight="1">
      <c r="A7" s="1695" t="s">
        <v>82</v>
      </c>
      <c r="B7" s="1691"/>
      <c r="C7" s="1691"/>
      <c r="D7" s="1692"/>
    </row>
    <row r="8" spans="1:4" s="48" customFormat="1" ht="14.25" customHeight="1">
      <c r="A8" s="1695" t="s">
        <v>83</v>
      </c>
      <c r="B8" s="71">
        <v>357466631</v>
      </c>
      <c r="C8" s="71">
        <v>376931937</v>
      </c>
      <c r="D8" s="1068">
        <v>371420880</v>
      </c>
    </row>
    <row r="9" spans="1:4" s="48" customFormat="1" ht="14.25" customHeight="1">
      <c r="A9" s="1695" t="s">
        <v>84</v>
      </c>
      <c r="B9" s="71">
        <v>22939435</v>
      </c>
      <c r="C9" s="71">
        <v>23095845</v>
      </c>
      <c r="D9" s="1068">
        <v>22394749</v>
      </c>
    </row>
    <row r="10" spans="1:4" s="48" customFormat="1" ht="14.25" customHeight="1">
      <c r="A10" s="1695" t="s">
        <v>85</v>
      </c>
      <c r="B10" s="71">
        <v>1098420376</v>
      </c>
      <c r="C10" s="71">
        <v>1470177701</v>
      </c>
      <c r="D10" s="1068">
        <v>1436700787</v>
      </c>
    </row>
    <row r="11" spans="1:4" s="48" customFormat="1" ht="14.25" customHeight="1">
      <c r="A11" s="1695" t="s">
        <v>111</v>
      </c>
      <c r="B11" s="71">
        <v>503578783</v>
      </c>
      <c r="C11" s="71">
        <v>167271843</v>
      </c>
      <c r="D11" s="1068">
        <v>178376559</v>
      </c>
    </row>
    <row r="12" spans="1:4" s="48" customFormat="1" ht="14.25" customHeight="1">
      <c r="A12" s="1695" t="s">
        <v>112</v>
      </c>
      <c r="B12" s="71">
        <v>56072961</v>
      </c>
      <c r="C12" s="71">
        <v>60502406</v>
      </c>
      <c r="D12" s="1068">
        <v>62285054</v>
      </c>
    </row>
    <row r="13" spans="1:4" s="48" customFormat="1" ht="14.25" customHeight="1">
      <c r="A13" s="1694" t="s">
        <v>81</v>
      </c>
      <c r="B13" s="1698">
        <f>SUM(B14:B17)</f>
        <v>5105054745</v>
      </c>
      <c r="C13" s="1698">
        <f t="shared" ref="C13:D13" si="1">SUM(C14:C17)</f>
        <v>5981576450</v>
      </c>
      <c r="D13" s="1699">
        <f t="shared" si="1"/>
        <v>7602662418</v>
      </c>
    </row>
    <row r="14" spans="1:4" s="48" customFormat="1" ht="14.25" customHeight="1">
      <c r="A14" s="1695" t="s">
        <v>110</v>
      </c>
      <c r="B14" s="71">
        <v>4947899910</v>
      </c>
      <c r="C14" s="71">
        <v>5793966163</v>
      </c>
      <c r="D14" s="1068">
        <v>1595029470</v>
      </c>
    </row>
    <row r="15" spans="1:4" s="48" customFormat="1" ht="14.25" customHeight="1">
      <c r="A15" s="1695" t="s">
        <v>113</v>
      </c>
      <c r="B15" s="71"/>
      <c r="C15" s="71"/>
      <c r="D15" s="1068"/>
    </row>
    <row r="16" spans="1:4" s="48" customFormat="1" ht="14.25" customHeight="1">
      <c r="A16" s="1695" t="s">
        <v>90</v>
      </c>
      <c r="B16" s="71">
        <v>157154835</v>
      </c>
      <c r="C16" s="71">
        <v>180567447</v>
      </c>
      <c r="D16" s="1068">
        <v>5987889825</v>
      </c>
    </row>
    <row r="17" spans="1:7" s="48" customFormat="1" ht="14.25" customHeight="1">
      <c r="A17" s="1695" t="s">
        <v>91</v>
      </c>
      <c r="B17" s="71">
        <v>0</v>
      </c>
      <c r="C17" s="71">
        <v>7042840</v>
      </c>
      <c r="D17" s="1068">
        <v>19743123</v>
      </c>
    </row>
    <row r="18" spans="1:7" s="48" customFormat="1" ht="14.25" customHeight="1">
      <c r="A18" s="1694" t="s">
        <v>70</v>
      </c>
      <c r="B18" s="1700">
        <f>+B19</f>
        <v>0</v>
      </c>
      <c r="C18" s="1700">
        <f t="shared" ref="C18:D18" si="2">+C19</f>
        <v>0</v>
      </c>
      <c r="D18" s="1701">
        <f t="shared" si="2"/>
        <v>0</v>
      </c>
    </row>
    <row r="19" spans="1:7" s="48" customFormat="1" ht="14.25" customHeight="1">
      <c r="A19" s="1695" t="s">
        <v>92</v>
      </c>
      <c r="B19" s="1693">
        <v>0</v>
      </c>
      <c r="C19" s="1691"/>
      <c r="D19" s="1692"/>
    </row>
    <row r="20" spans="1:7" s="48" customFormat="1" ht="21" customHeight="1" thickBot="1">
      <c r="A20" s="1073" t="s">
        <v>272</v>
      </c>
      <c r="B20" s="1070">
        <f>B6+B13+B18</f>
        <v>7143532931</v>
      </c>
      <c r="C20" s="1070">
        <f t="shared" ref="C20:D20" si="3">C6+C13+C18</f>
        <v>8079556182</v>
      </c>
      <c r="D20" s="1071">
        <f t="shared" si="3"/>
        <v>9673840447</v>
      </c>
    </row>
    <row r="21" spans="1:7" ht="6.75" customHeight="1" thickTop="1" thickBot="1"/>
    <row r="22" spans="1:7" s="45" customFormat="1" ht="29.25" customHeight="1" thickTop="1">
      <c r="A22" s="1064" t="s">
        <v>276</v>
      </c>
      <c r="B22" s="1065">
        <v>2019</v>
      </c>
      <c r="C22" s="1065">
        <v>2020</v>
      </c>
      <c r="D22" s="1066">
        <v>2021</v>
      </c>
    </row>
    <row r="23" spans="1:7" s="1690" customFormat="1" ht="14.25" customHeight="1">
      <c r="A23" s="1694" t="s">
        <v>93</v>
      </c>
      <c r="B23" s="1688">
        <f>SUM(B24:B29)</f>
        <v>2127463727</v>
      </c>
      <c r="C23" s="1688">
        <f t="shared" ref="C23" si="4">SUM(C24:C29)</f>
        <v>2202489737.6396036</v>
      </c>
      <c r="D23" s="1689">
        <f t="shared" ref="D23" si="5">SUM(D24:D29)</f>
        <v>2071178029</v>
      </c>
    </row>
    <row r="24" spans="1:7" s="48" customFormat="1" ht="14.25" customHeight="1">
      <c r="A24" s="1695" t="s">
        <v>82</v>
      </c>
      <c r="B24" s="1691"/>
      <c r="C24" s="71">
        <v>0</v>
      </c>
      <c r="D24" s="1692"/>
      <c r="G24" s="1696"/>
    </row>
    <row r="25" spans="1:7" s="48" customFormat="1" ht="14.25" customHeight="1">
      <c r="A25" s="1695" t="s">
        <v>83</v>
      </c>
      <c r="B25" s="71">
        <v>337745932</v>
      </c>
      <c r="C25" s="71">
        <v>379736327.86960351</v>
      </c>
      <c r="D25" s="1068">
        <v>371420880</v>
      </c>
      <c r="G25" s="1696"/>
    </row>
    <row r="26" spans="1:7" s="48" customFormat="1" ht="14.25" customHeight="1">
      <c r="A26" s="1695" t="s">
        <v>84</v>
      </c>
      <c r="B26" s="71">
        <v>22201695</v>
      </c>
      <c r="C26" s="71">
        <v>23046500.879999999</v>
      </c>
      <c r="D26" s="1068">
        <v>22394749</v>
      </c>
      <c r="G26" s="1696"/>
    </row>
    <row r="27" spans="1:7" s="48" customFormat="1" ht="14.25" customHeight="1">
      <c r="A27" s="1695" t="s">
        <v>85</v>
      </c>
      <c r="B27" s="71">
        <v>1496288632</v>
      </c>
      <c r="C27" s="71">
        <v>1589266478</v>
      </c>
      <c r="D27" s="1068">
        <v>1436700787</v>
      </c>
      <c r="G27" s="1696"/>
    </row>
    <row r="28" spans="1:7" s="48" customFormat="1" ht="14.25" customHeight="1">
      <c r="A28" s="1695" t="s">
        <v>111</v>
      </c>
      <c r="B28" s="71">
        <v>197725512</v>
      </c>
      <c r="C28" s="71">
        <v>152833418</v>
      </c>
      <c r="D28" s="1068">
        <v>178376559</v>
      </c>
      <c r="G28" s="1696"/>
    </row>
    <row r="29" spans="1:7" s="48" customFormat="1" ht="14.25" customHeight="1">
      <c r="A29" s="1695" t="s">
        <v>112</v>
      </c>
      <c r="B29" s="71">
        <v>73501956</v>
      </c>
      <c r="C29" s="71">
        <v>57607012.890000001</v>
      </c>
      <c r="D29" s="1068">
        <v>62285054</v>
      </c>
      <c r="G29" s="1696"/>
    </row>
    <row r="30" spans="1:7" s="48" customFormat="1" ht="14.25" customHeight="1">
      <c r="A30" s="1694" t="s">
        <v>81</v>
      </c>
      <c r="B30" s="1688">
        <f>SUM(B31:B34)</f>
        <v>405672415</v>
      </c>
      <c r="C30" s="1688">
        <f t="shared" ref="C30" si="6">SUM(C31:C34)</f>
        <v>1149584196</v>
      </c>
      <c r="D30" s="1689">
        <f t="shared" ref="D30" si="7">SUM(D31:D34)</f>
        <v>7602662418</v>
      </c>
      <c r="G30" s="1696"/>
    </row>
    <row r="31" spans="1:7" s="48" customFormat="1" ht="14.25" customHeight="1">
      <c r="A31" s="1695" t="s">
        <v>110</v>
      </c>
      <c r="B31" s="71">
        <v>240426589</v>
      </c>
      <c r="C31" s="71">
        <v>343285449</v>
      </c>
      <c r="D31" s="1068">
        <v>1595029470</v>
      </c>
      <c r="G31" s="1696"/>
    </row>
    <row r="32" spans="1:7" s="48" customFormat="1" ht="14.25" customHeight="1">
      <c r="A32" s="1695" t="s">
        <v>113</v>
      </c>
      <c r="B32" s="71"/>
      <c r="C32" s="71">
        <v>0</v>
      </c>
      <c r="D32" s="1068"/>
      <c r="G32" s="1696"/>
    </row>
    <row r="33" spans="1:7" s="48" customFormat="1" ht="14.25" customHeight="1">
      <c r="A33" s="1695" t="s">
        <v>90</v>
      </c>
      <c r="B33" s="71">
        <v>158115768</v>
      </c>
      <c r="C33" s="71">
        <v>799255907</v>
      </c>
      <c r="D33" s="1068">
        <v>5987889825</v>
      </c>
      <c r="G33" s="1696"/>
    </row>
    <row r="34" spans="1:7" s="48" customFormat="1" ht="14.25" customHeight="1">
      <c r="A34" s="1695" t="s">
        <v>91</v>
      </c>
      <c r="B34" s="71">
        <v>7130058</v>
      </c>
      <c r="C34" s="71">
        <v>7042840</v>
      </c>
      <c r="D34" s="1068">
        <v>19743123</v>
      </c>
      <c r="G34" s="1696"/>
    </row>
    <row r="35" spans="1:7" s="48" customFormat="1" ht="14.25" customHeight="1">
      <c r="A35" s="1694" t="s">
        <v>70</v>
      </c>
      <c r="B35" s="1688">
        <f>+B36</f>
        <v>0</v>
      </c>
      <c r="C35" s="1688">
        <f t="shared" ref="C35" si="8">+C36</f>
        <v>0</v>
      </c>
      <c r="D35" s="1689">
        <f t="shared" ref="D35" si="9">+D36</f>
        <v>0</v>
      </c>
    </row>
    <row r="36" spans="1:7" s="48" customFormat="1" ht="14.25" customHeight="1">
      <c r="A36" s="1695" t="s">
        <v>92</v>
      </c>
      <c r="B36" s="1693">
        <v>0</v>
      </c>
      <c r="C36" s="1693"/>
      <c r="D36" s="1697"/>
    </row>
    <row r="37" spans="1:7" s="48" customFormat="1" ht="19.5" customHeight="1" thickBot="1">
      <c r="A37" s="1073" t="s">
        <v>273</v>
      </c>
      <c r="B37" s="1074">
        <f>B23+B30+B35</f>
        <v>2533136142</v>
      </c>
      <c r="C37" s="1074">
        <f t="shared" ref="C37:D37" si="10">C23+C30+C35</f>
        <v>3352073933.6396036</v>
      </c>
      <c r="D37" s="1075">
        <f t="shared" si="10"/>
        <v>9673840447</v>
      </c>
    </row>
    <row r="38" spans="1:7" ht="6" customHeight="1" thickTop="1" thickBot="1"/>
    <row r="39" spans="1:7" s="45" customFormat="1" ht="28.5" customHeight="1" thickTop="1">
      <c r="A39" s="1064" t="s">
        <v>275</v>
      </c>
      <c r="B39" s="1065">
        <v>2019</v>
      </c>
      <c r="C39" s="1065">
        <v>2020</v>
      </c>
      <c r="D39" s="1066">
        <v>2021</v>
      </c>
    </row>
    <row r="40" spans="1:7" s="1690" customFormat="1" ht="15" customHeight="1">
      <c r="A40" s="1694" t="s">
        <v>93</v>
      </c>
      <c r="B40" s="1688">
        <f>SUM(B41:B46)</f>
        <v>1876476174.3500009</v>
      </c>
      <c r="C40" s="1688">
        <f t="shared" ref="C40" si="11">SUM(C41:C46)</f>
        <v>1867801129.2384725</v>
      </c>
      <c r="D40" s="1689">
        <f t="shared" ref="D40" si="12">SUM(D41:D46)</f>
        <v>2071178029</v>
      </c>
    </row>
    <row r="41" spans="1:7" s="48" customFormat="1" ht="15" customHeight="1">
      <c r="A41" s="1695" t="s">
        <v>82</v>
      </c>
      <c r="B41" s="1691"/>
      <c r="C41" s="71">
        <v>0</v>
      </c>
      <c r="D41" s="1692"/>
    </row>
    <row r="42" spans="1:7" s="48" customFormat="1" ht="15" customHeight="1">
      <c r="A42" s="1695" t="s">
        <v>83</v>
      </c>
      <c r="B42" s="1715">
        <v>317994219.59000015</v>
      </c>
      <c r="C42" s="71">
        <v>338968907.85303599</v>
      </c>
      <c r="D42" s="1068">
        <v>371420880</v>
      </c>
    </row>
    <row r="43" spans="1:7" s="48" customFormat="1" ht="15" customHeight="1">
      <c r="A43" s="1695" t="s">
        <v>84</v>
      </c>
      <c r="B43" s="1715">
        <v>20947139.52</v>
      </c>
      <c r="C43" s="71">
        <v>21089828.07</v>
      </c>
      <c r="D43" s="1068">
        <v>22394749</v>
      </c>
    </row>
    <row r="44" spans="1:7" s="48" customFormat="1" ht="15" customHeight="1">
      <c r="A44" s="1695" t="s">
        <v>85</v>
      </c>
      <c r="B44" s="1715">
        <v>1274378181.2600009</v>
      </c>
      <c r="C44" s="71">
        <v>1304726073.6454363</v>
      </c>
      <c r="D44" s="1068">
        <v>1436700787</v>
      </c>
    </row>
    <row r="45" spans="1:7" s="48" customFormat="1" ht="15" customHeight="1">
      <c r="A45" s="1695" t="s">
        <v>111</v>
      </c>
      <c r="B45" s="1715">
        <v>194183988.89999998</v>
      </c>
      <c r="C45" s="71">
        <v>151794318.26999998</v>
      </c>
      <c r="D45" s="1068">
        <v>178376559</v>
      </c>
    </row>
    <row r="46" spans="1:7" s="48" customFormat="1" ht="15" customHeight="1">
      <c r="A46" s="1695" t="s">
        <v>112</v>
      </c>
      <c r="B46" s="1715">
        <v>68972645.079999939</v>
      </c>
      <c r="C46" s="71">
        <v>51222001.399999999</v>
      </c>
      <c r="D46" s="1068">
        <v>62285054</v>
      </c>
    </row>
    <row r="47" spans="1:7" s="48" customFormat="1" ht="15" customHeight="1">
      <c r="A47" s="1694" t="s">
        <v>81</v>
      </c>
      <c r="B47" s="1688">
        <f>SUM(B48:B51)</f>
        <v>206849699.75999987</v>
      </c>
      <c r="C47" s="1688">
        <f t="shared" ref="C47" si="13">SUM(C48:C51)</f>
        <v>829275465.91299999</v>
      </c>
      <c r="D47" s="1689">
        <f t="shared" ref="D47" si="14">SUM(D48:D51)</f>
        <v>7602662418</v>
      </c>
    </row>
    <row r="48" spans="1:7" s="48" customFormat="1" ht="15" customHeight="1">
      <c r="A48" s="1695" t="s">
        <v>110</v>
      </c>
      <c r="B48" s="1715">
        <v>98435964.460000008</v>
      </c>
      <c r="C48" s="71">
        <v>59958814</v>
      </c>
      <c r="D48" s="1068">
        <v>1595029470</v>
      </c>
    </row>
    <row r="49" spans="1:4" s="48" customFormat="1" ht="15" customHeight="1">
      <c r="A49" s="1695" t="s">
        <v>113</v>
      </c>
      <c r="B49" s="1715"/>
      <c r="C49" s="71">
        <v>0</v>
      </c>
      <c r="D49" s="1068"/>
    </row>
    <row r="50" spans="1:4" s="48" customFormat="1" ht="15" customHeight="1">
      <c r="A50" s="1695" t="s">
        <v>90</v>
      </c>
      <c r="B50" s="1715">
        <v>101891242.16999988</v>
      </c>
      <c r="C50" s="71">
        <v>762273811.91299999</v>
      </c>
      <c r="D50" s="1068">
        <v>5987889825</v>
      </c>
    </row>
    <row r="51" spans="1:4" s="48" customFormat="1" ht="15" customHeight="1">
      <c r="A51" s="1695" t="s">
        <v>91</v>
      </c>
      <c r="B51" s="1715">
        <v>6522493.1300000008</v>
      </c>
      <c r="C51" s="71">
        <v>7042840</v>
      </c>
      <c r="D51" s="1068">
        <v>19743123</v>
      </c>
    </row>
    <row r="52" spans="1:4" s="48" customFormat="1" ht="15" customHeight="1">
      <c r="A52" s="1694" t="s">
        <v>70</v>
      </c>
      <c r="B52" s="1688">
        <f>+B53</f>
        <v>0</v>
      </c>
      <c r="C52" s="1688">
        <f t="shared" ref="C52" si="15">+C53</f>
        <v>0</v>
      </c>
      <c r="D52" s="1689">
        <f t="shared" ref="D52" si="16">+D53</f>
        <v>0</v>
      </c>
    </row>
    <row r="53" spans="1:4" s="48" customFormat="1" ht="15" customHeight="1">
      <c r="A53" s="1695" t="s">
        <v>92</v>
      </c>
      <c r="B53" s="1693">
        <v>0</v>
      </c>
      <c r="C53" s="71"/>
      <c r="D53" s="1692"/>
    </row>
    <row r="54" spans="1:4" s="48" customFormat="1" ht="18" customHeight="1" thickBot="1">
      <c r="A54" s="1073" t="s">
        <v>274</v>
      </c>
      <c r="B54" s="1074">
        <f>B40+B47+B52</f>
        <v>2083325874.1100006</v>
      </c>
      <c r="C54" s="1074">
        <f t="shared" ref="C54:D54" si="17">C40+C47+C52</f>
        <v>2697076595.1514726</v>
      </c>
      <c r="D54" s="1075">
        <f t="shared" si="17"/>
        <v>9673840447</v>
      </c>
    </row>
    <row r="55" spans="1:4" ht="13.5" thickTop="1">
      <c r="A55" s="55" t="s">
        <v>327</v>
      </c>
    </row>
    <row r="56" spans="1:4">
      <c r="A56" s="55" t="s">
        <v>328</v>
      </c>
    </row>
  </sheetData>
  <mergeCells count="1">
    <mergeCell ref="A1:D1"/>
  </mergeCells>
  <printOptions horizontalCentered="1"/>
  <pageMargins left="0.70866141732283472" right="0.51181102362204722" top="0.74803149606299213" bottom="0.74803149606299213" header="0.31496062992125984" footer="0.31496062992125984"/>
  <pageSetup paperSize="9" scale="85" fitToHeight="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D56"/>
  <sheetViews>
    <sheetView topLeftCell="A40" zoomScale="120" zoomScaleNormal="120" workbookViewId="0">
      <selection activeCell="B42" sqref="B42"/>
    </sheetView>
  </sheetViews>
  <sheetFormatPr baseColWidth="10" defaultColWidth="11.28515625" defaultRowHeight="12.75"/>
  <cols>
    <col min="1" max="1" width="45" style="1077" customWidth="1"/>
    <col min="2" max="4" width="15.7109375" style="1077" customWidth="1"/>
    <col min="5" max="16384" width="11.28515625" style="1077"/>
  </cols>
  <sheetData>
    <row r="1" spans="1:4" ht="30.6" customHeight="1">
      <c r="A1" s="1920" t="s">
        <v>329</v>
      </c>
      <c r="B1" s="1920"/>
      <c r="C1" s="1920"/>
      <c r="D1" s="1920"/>
    </row>
    <row r="2" spans="1:4" ht="15">
      <c r="A2" s="337" t="s">
        <v>393</v>
      </c>
    </row>
    <row r="3" spans="1:4" ht="6" customHeight="1">
      <c r="A3" s="337"/>
    </row>
    <row r="4" spans="1:4" ht="15.75" thickBot="1">
      <c r="A4" s="337" t="s">
        <v>396</v>
      </c>
    </row>
    <row r="5" spans="1:4" s="45" customFormat="1" ht="28.35" customHeight="1" thickTop="1">
      <c r="A5" s="1064" t="s">
        <v>277</v>
      </c>
      <c r="B5" s="1065">
        <v>2019</v>
      </c>
      <c r="C5" s="1065">
        <v>2020</v>
      </c>
      <c r="D5" s="1066">
        <v>2021</v>
      </c>
    </row>
    <row r="6" spans="1:4" s="1690" customFormat="1" ht="15.75" customHeight="1">
      <c r="A6" s="1694" t="s">
        <v>93</v>
      </c>
      <c r="B6" s="1688">
        <f>SUM(B7:B12)</f>
        <v>1283327369</v>
      </c>
      <c r="C6" s="1688">
        <f t="shared" ref="C6:D6" si="0">SUM(C7:C12)</f>
        <v>1186736989</v>
      </c>
      <c r="D6" s="1689">
        <f t="shared" si="0"/>
        <v>1175806460</v>
      </c>
    </row>
    <row r="7" spans="1:4" s="48" customFormat="1" ht="15.75" customHeight="1">
      <c r="A7" s="1695" t="s">
        <v>82</v>
      </c>
      <c r="B7" s="1691"/>
      <c r="C7" s="1691"/>
      <c r="D7" s="1692"/>
    </row>
    <row r="8" spans="1:4" s="48" customFormat="1" ht="15.75" customHeight="1">
      <c r="A8" s="1695" t="s">
        <v>83</v>
      </c>
      <c r="B8" s="71">
        <v>141160654</v>
      </c>
      <c r="C8" s="71">
        <v>160415723</v>
      </c>
      <c r="D8" s="1068">
        <v>144628834</v>
      </c>
    </row>
    <row r="9" spans="1:4" s="48" customFormat="1" ht="15.75" customHeight="1">
      <c r="A9" s="1695" t="s">
        <v>84</v>
      </c>
      <c r="B9" s="71">
        <v>14369890</v>
      </c>
      <c r="C9" s="71">
        <v>13603525</v>
      </c>
      <c r="D9" s="1068">
        <v>12432120</v>
      </c>
    </row>
    <row r="10" spans="1:4" s="48" customFormat="1" ht="15.75" customHeight="1">
      <c r="A10" s="1695" t="s">
        <v>85</v>
      </c>
      <c r="B10" s="71">
        <v>570140086</v>
      </c>
      <c r="C10" s="71">
        <v>793875037</v>
      </c>
      <c r="D10" s="1068">
        <v>787051263</v>
      </c>
    </row>
    <row r="11" spans="1:4" s="48" customFormat="1" ht="15.75" customHeight="1">
      <c r="A11" s="1695" t="s">
        <v>111</v>
      </c>
      <c r="B11" s="71">
        <v>503272673</v>
      </c>
      <c r="C11" s="71">
        <v>165659081</v>
      </c>
      <c r="D11" s="1068">
        <v>176651163</v>
      </c>
    </row>
    <row r="12" spans="1:4" s="48" customFormat="1" ht="15.75" customHeight="1">
      <c r="A12" s="1695" t="s">
        <v>112</v>
      </c>
      <c r="B12" s="71">
        <v>54384066</v>
      </c>
      <c r="C12" s="71">
        <v>53183623</v>
      </c>
      <c r="D12" s="1068">
        <v>55043080</v>
      </c>
    </row>
    <row r="13" spans="1:4" s="48" customFormat="1" ht="15.75" customHeight="1">
      <c r="A13" s="1694" t="s">
        <v>81</v>
      </c>
      <c r="B13" s="1698">
        <f>SUM(B14:B17)</f>
        <v>2223301942</v>
      </c>
      <c r="C13" s="1698">
        <f t="shared" ref="C13:D13" si="1">SUM(C14:C17)</f>
        <v>1512126720</v>
      </c>
      <c r="D13" s="1699">
        <f t="shared" si="1"/>
        <v>222614249</v>
      </c>
    </row>
    <row r="14" spans="1:4" s="48" customFormat="1" ht="15.75" customHeight="1">
      <c r="A14" s="1695" t="s">
        <v>110</v>
      </c>
      <c r="B14" s="71">
        <v>2176731000</v>
      </c>
      <c r="C14" s="71">
        <v>1385500000</v>
      </c>
      <c r="D14" s="1068">
        <v>35500000</v>
      </c>
    </row>
    <row r="15" spans="1:4" s="48" customFormat="1" ht="15.75" customHeight="1">
      <c r="A15" s="1695" t="s">
        <v>113</v>
      </c>
      <c r="B15" s="71"/>
      <c r="C15" s="71"/>
      <c r="D15" s="1068"/>
    </row>
    <row r="16" spans="1:4" s="48" customFormat="1" ht="15.75" customHeight="1">
      <c r="A16" s="1695" t="s">
        <v>90</v>
      </c>
      <c r="B16" s="71">
        <v>46570942</v>
      </c>
      <c r="C16" s="71">
        <v>126626720</v>
      </c>
      <c r="D16" s="1068">
        <v>172114249</v>
      </c>
    </row>
    <row r="17" spans="1:4" s="48" customFormat="1" ht="15.75" customHeight="1">
      <c r="A17" s="1695" t="s">
        <v>91</v>
      </c>
      <c r="B17" s="71"/>
      <c r="C17" s="71"/>
      <c r="D17" s="1068">
        <v>15000000</v>
      </c>
    </row>
    <row r="18" spans="1:4" s="48" customFormat="1" ht="15.75" customHeight="1">
      <c r="A18" s="1694" t="s">
        <v>70</v>
      </c>
      <c r="B18" s="1700">
        <f>+B19</f>
        <v>0</v>
      </c>
      <c r="C18" s="1700">
        <f t="shared" ref="C18:D18" si="2">+C19</f>
        <v>0</v>
      </c>
      <c r="D18" s="1701">
        <f t="shared" si="2"/>
        <v>0</v>
      </c>
    </row>
    <row r="19" spans="1:4" s="48" customFormat="1" ht="15.75" customHeight="1">
      <c r="A19" s="1695" t="s">
        <v>92</v>
      </c>
      <c r="B19" s="1693">
        <v>0</v>
      </c>
      <c r="C19" s="1691"/>
      <c r="D19" s="1692"/>
    </row>
    <row r="20" spans="1:4" s="48" customFormat="1" ht="18" customHeight="1" thickBot="1">
      <c r="A20" s="1073" t="s">
        <v>272</v>
      </c>
      <c r="B20" s="1070">
        <f>B6+B13+B18</f>
        <v>3506629311</v>
      </c>
      <c r="C20" s="1070">
        <f t="shared" ref="C20:D20" si="3">C6+C13+C18</f>
        <v>2698863709</v>
      </c>
      <c r="D20" s="1071">
        <f t="shared" si="3"/>
        <v>1398420709</v>
      </c>
    </row>
    <row r="21" spans="1:4" s="1702" customFormat="1" ht="6" customHeight="1" thickTop="1" thickBot="1"/>
    <row r="22" spans="1:4" s="45" customFormat="1" ht="28.35" customHeight="1" thickTop="1">
      <c r="A22" s="1064" t="s">
        <v>276</v>
      </c>
      <c r="B22" s="1065">
        <v>2019</v>
      </c>
      <c r="C22" s="1065">
        <v>2020</v>
      </c>
      <c r="D22" s="1066">
        <v>2021</v>
      </c>
    </row>
    <row r="23" spans="1:4" s="1705" customFormat="1" ht="15" customHeight="1">
      <c r="A23" s="1694" t="s">
        <v>93</v>
      </c>
      <c r="B23" s="1703">
        <f>SUM(B24:B29)</f>
        <v>1097916679</v>
      </c>
      <c r="C23" s="1703">
        <f t="shared" ref="C23:D23" si="4">SUM(C24:C29)</f>
        <v>1204961023</v>
      </c>
      <c r="D23" s="1704">
        <f t="shared" si="4"/>
        <v>1175806460</v>
      </c>
    </row>
    <row r="24" spans="1:4" s="1712" customFormat="1" ht="15" customHeight="1">
      <c r="A24" s="1695" t="s">
        <v>82</v>
      </c>
      <c r="B24" s="1709"/>
      <c r="C24" s="1710">
        <v>0</v>
      </c>
      <c r="D24" s="1711"/>
    </row>
    <row r="25" spans="1:4" s="1712" customFormat="1" ht="15" customHeight="1">
      <c r="A25" s="1695" t="s">
        <v>83</v>
      </c>
      <c r="B25" s="1710">
        <v>126173812</v>
      </c>
      <c r="C25" s="1710">
        <v>156438863</v>
      </c>
      <c r="D25" s="1713">
        <v>144628834</v>
      </c>
    </row>
    <row r="26" spans="1:4" s="1712" customFormat="1" ht="15" customHeight="1">
      <c r="A26" s="1695" t="s">
        <v>84</v>
      </c>
      <c r="B26" s="1710">
        <v>12927830</v>
      </c>
      <c r="C26" s="1710">
        <v>13046914</v>
      </c>
      <c r="D26" s="1713">
        <v>12432120</v>
      </c>
    </row>
    <row r="27" spans="1:4" s="1712" customFormat="1" ht="15" customHeight="1">
      <c r="A27" s="1695" t="s">
        <v>85</v>
      </c>
      <c r="B27" s="1710">
        <v>704079353</v>
      </c>
      <c r="C27" s="1710">
        <v>834980853</v>
      </c>
      <c r="D27" s="1713">
        <v>787051263</v>
      </c>
    </row>
    <row r="28" spans="1:4" s="1712" customFormat="1" ht="15" customHeight="1">
      <c r="A28" s="1695" t="s">
        <v>111</v>
      </c>
      <c r="B28" s="1710">
        <v>193014609</v>
      </c>
      <c r="C28" s="1710">
        <v>150303364</v>
      </c>
      <c r="D28" s="1713">
        <v>176651163</v>
      </c>
    </row>
    <row r="29" spans="1:4" s="1712" customFormat="1" ht="15" customHeight="1">
      <c r="A29" s="1695" t="s">
        <v>112</v>
      </c>
      <c r="B29" s="1710">
        <v>61721075</v>
      </c>
      <c r="C29" s="1710">
        <v>50191029</v>
      </c>
      <c r="D29" s="1713">
        <v>55043080</v>
      </c>
    </row>
    <row r="30" spans="1:4" s="1706" customFormat="1" ht="15" customHeight="1">
      <c r="A30" s="1694" t="s">
        <v>81</v>
      </c>
      <c r="B30" s="1703">
        <f>SUM(B31:B34)</f>
        <v>250537641</v>
      </c>
      <c r="C30" s="1703">
        <f t="shared" ref="C30:D30" si="5">SUM(C31:C34)</f>
        <v>582265602</v>
      </c>
      <c r="D30" s="1704">
        <f t="shared" si="5"/>
        <v>222614249</v>
      </c>
    </row>
    <row r="31" spans="1:4" s="1712" customFormat="1" ht="15" customHeight="1">
      <c r="A31" s="1695" t="s">
        <v>110</v>
      </c>
      <c r="B31" s="1710">
        <v>193131191</v>
      </c>
      <c r="C31" s="1710">
        <v>280523731</v>
      </c>
      <c r="D31" s="1713">
        <v>35500000</v>
      </c>
    </row>
    <row r="32" spans="1:4" s="1712" customFormat="1" ht="15" customHeight="1">
      <c r="A32" s="1695" t="s">
        <v>113</v>
      </c>
      <c r="B32" s="1710"/>
      <c r="C32" s="1710">
        <v>0</v>
      </c>
      <c r="D32" s="1713"/>
    </row>
    <row r="33" spans="1:4" s="1712" customFormat="1" ht="15" customHeight="1">
      <c r="A33" s="1695" t="s">
        <v>90</v>
      </c>
      <c r="B33" s="1710">
        <v>57406450</v>
      </c>
      <c r="C33" s="1710">
        <v>301741871</v>
      </c>
      <c r="D33" s="1713">
        <v>172114249</v>
      </c>
    </row>
    <row r="34" spans="1:4" s="1712" customFormat="1" ht="15" customHeight="1">
      <c r="A34" s="1695" t="s">
        <v>91</v>
      </c>
      <c r="B34" s="1710"/>
      <c r="C34" s="1710">
        <v>0</v>
      </c>
      <c r="D34" s="1713">
        <v>15000000</v>
      </c>
    </row>
    <row r="35" spans="1:4" s="1706" customFormat="1" ht="15" customHeight="1">
      <c r="A35" s="1694" t="s">
        <v>70</v>
      </c>
      <c r="B35" s="1703">
        <f>+B36</f>
        <v>0</v>
      </c>
      <c r="C35" s="1703">
        <f t="shared" ref="C35:D35" si="6">+C36</f>
        <v>0</v>
      </c>
      <c r="D35" s="1704">
        <f t="shared" si="6"/>
        <v>0</v>
      </c>
    </row>
    <row r="36" spans="1:4" s="1706" customFormat="1" ht="15" customHeight="1">
      <c r="A36" s="1695" t="s">
        <v>92</v>
      </c>
      <c r="B36" s="1707">
        <v>0</v>
      </c>
      <c r="C36" s="1707"/>
      <c r="D36" s="1708"/>
    </row>
    <row r="37" spans="1:4" s="48" customFormat="1" ht="18" customHeight="1" thickBot="1">
      <c r="A37" s="1073" t="s">
        <v>273</v>
      </c>
      <c r="B37" s="1074">
        <f>B23+B30+B35</f>
        <v>1348454320</v>
      </c>
      <c r="C37" s="1074">
        <f t="shared" ref="C37:D37" si="7">C23+C30+C35</f>
        <v>1787226625</v>
      </c>
      <c r="D37" s="1075">
        <f t="shared" si="7"/>
        <v>1398420709</v>
      </c>
    </row>
    <row r="38" spans="1:4" s="1702" customFormat="1" ht="7.5" customHeight="1" thickTop="1" thickBot="1"/>
    <row r="39" spans="1:4" s="45" customFormat="1" ht="28.35" customHeight="1" thickTop="1">
      <c r="A39" s="1064" t="s">
        <v>275</v>
      </c>
      <c r="B39" s="1065">
        <v>2019</v>
      </c>
      <c r="C39" s="1065">
        <v>2020</v>
      </c>
      <c r="D39" s="1066">
        <v>2021</v>
      </c>
    </row>
    <row r="40" spans="1:4" s="1690" customFormat="1" ht="15" customHeight="1">
      <c r="A40" s="1694" t="s">
        <v>93</v>
      </c>
      <c r="B40" s="1688">
        <f>SUM(B41:B46)</f>
        <v>1024230909.1300008</v>
      </c>
      <c r="C40" s="1688">
        <f t="shared" ref="C40:D40" si="8">SUM(C41:C46)</f>
        <v>1060494953.5757142</v>
      </c>
      <c r="D40" s="1689">
        <f t="shared" si="8"/>
        <v>1175806460</v>
      </c>
    </row>
    <row r="41" spans="1:4" s="48" customFormat="1" ht="15" customHeight="1">
      <c r="A41" s="1695" t="s">
        <v>82</v>
      </c>
      <c r="B41" s="1691"/>
      <c r="C41" s="71">
        <v>0</v>
      </c>
      <c r="D41" s="1692"/>
    </row>
    <row r="42" spans="1:4" s="48" customFormat="1" ht="15" customHeight="1">
      <c r="A42" s="1695" t="s">
        <v>83</v>
      </c>
      <c r="B42" s="1715">
        <v>118509527.44000021</v>
      </c>
      <c r="C42" s="71">
        <v>136327716.09</v>
      </c>
      <c r="D42" s="1068">
        <v>144628834</v>
      </c>
    </row>
    <row r="43" spans="1:4" s="48" customFormat="1" ht="15" customHeight="1">
      <c r="A43" s="1695" t="s">
        <v>84</v>
      </c>
      <c r="B43" s="1715">
        <v>12278601.960000001</v>
      </c>
      <c r="C43" s="71">
        <v>13046914.460000001</v>
      </c>
      <c r="D43" s="1068">
        <v>12432120</v>
      </c>
    </row>
    <row r="44" spans="1:4" s="48" customFormat="1" ht="15" customHeight="1">
      <c r="A44" s="1695" t="s">
        <v>85</v>
      </c>
      <c r="B44" s="1715">
        <v>641649470.16000068</v>
      </c>
      <c r="C44" s="71">
        <v>710678013.38571429</v>
      </c>
      <c r="D44" s="1068">
        <v>787051263</v>
      </c>
    </row>
    <row r="45" spans="1:4" s="48" customFormat="1" ht="15" customHeight="1">
      <c r="A45" s="1695" t="s">
        <v>111</v>
      </c>
      <c r="B45" s="1715">
        <v>191701294.97999999</v>
      </c>
      <c r="C45" s="71">
        <v>150303364</v>
      </c>
      <c r="D45" s="1068">
        <v>176651163</v>
      </c>
    </row>
    <row r="46" spans="1:4" s="48" customFormat="1" ht="15" customHeight="1">
      <c r="A46" s="1695" t="s">
        <v>112</v>
      </c>
      <c r="B46" s="1715">
        <v>60092014.589999974</v>
      </c>
      <c r="C46" s="71">
        <v>50138945.640000001</v>
      </c>
      <c r="D46" s="1068">
        <v>55043080</v>
      </c>
    </row>
    <row r="47" spans="1:4" s="48" customFormat="1" ht="15" customHeight="1">
      <c r="A47" s="1694" t="s">
        <v>81</v>
      </c>
      <c r="B47" s="1688">
        <f>SUM(B48:B51)</f>
        <v>99567936.199999943</v>
      </c>
      <c r="C47" s="1688">
        <f t="shared" ref="C47:D47" si="9">SUM(C48:C51)</f>
        <v>348904768.41999996</v>
      </c>
      <c r="D47" s="1689">
        <f t="shared" si="9"/>
        <v>222614249</v>
      </c>
    </row>
    <row r="48" spans="1:4" s="48" customFormat="1" ht="15" customHeight="1">
      <c r="A48" s="1695" t="s">
        <v>110</v>
      </c>
      <c r="B48" s="1715">
        <v>54994204.519999996</v>
      </c>
      <c r="C48" s="71">
        <v>59958814</v>
      </c>
      <c r="D48" s="1068">
        <v>35500000</v>
      </c>
    </row>
    <row r="49" spans="1:4" s="48" customFormat="1" ht="15" customHeight="1">
      <c r="A49" s="1695" t="s">
        <v>113</v>
      </c>
      <c r="B49" s="1715"/>
      <c r="C49" s="71">
        <v>0</v>
      </c>
      <c r="D49" s="1068"/>
    </row>
    <row r="50" spans="1:4" s="48" customFormat="1" ht="15" customHeight="1">
      <c r="A50" s="1695" t="s">
        <v>90</v>
      </c>
      <c r="B50" s="1715">
        <v>44573731.679999948</v>
      </c>
      <c r="C50" s="71">
        <v>288945954.41999996</v>
      </c>
      <c r="D50" s="1068">
        <v>172114249</v>
      </c>
    </row>
    <row r="51" spans="1:4" s="48" customFormat="1" ht="15" customHeight="1">
      <c r="A51" s="1695" t="s">
        <v>91</v>
      </c>
      <c r="B51" s="1715"/>
      <c r="C51" s="71"/>
      <c r="D51" s="1068">
        <v>15000000</v>
      </c>
    </row>
    <row r="52" spans="1:4" s="48" customFormat="1" ht="15" customHeight="1">
      <c r="A52" s="1694" t="s">
        <v>70</v>
      </c>
      <c r="B52" s="1688">
        <f>+B53</f>
        <v>0</v>
      </c>
      <c r="C52" s="1688">
        <f t="shared" ref="C52:D52" si="10">+C53</f>
        <v>0</v>
      </c>
      <c r="D52" s="1689">
        <f t="shared" si="10"/>
        <v>0</v>
      </c>
    </row>
    <row r="53" spans="1:4" s="48" customFormat="1" ht="15" customHeight="1">
      <c r="A53" s="1695" t="s">
        <v>92</v>
      </c>
      <c r="B53" s="1693">
        <v>0</v>
      </c>
      <c r="C53" s="1691"/>
      <c r="D53" s="1692"/>
    </row>
    <row r="54" spans="1:4" s="48" customFormat="1" ht="18" customHeight="1" thickBot="1">
      <c r="A54" s="1073" t="s">
        <v>274</v>
      </c>
      <c r="B54" s="1074">
        <f>B40+B47+B52</f>
        <v>1123798845.3300009</v>
      </c>
      <c r="C54" s="1074">
        <f t="shared" ref="C54:D54" si="11">C40+C47+C52</f>
        <v>1409399721.9957142</v>
      </c>
      <c r="D54" s="1075">
        <f t="shared" si="11"/>
        <v>1398420709</v>
      </c>
    </row>
    <row r="55" spans="1:4" ht="13.5" thickTop="1">
      <c r="A55" s="1078" t="s">
        <v>327</v>
      </c>
    </row>
    <row r="56" spans="1:4">
      <c r="A56" s="1078" t="s">
        <v>328</v>
      </c>
    </row>
  </sheetData>
  <mergeCells count="1">
    <mergeCell ref="A1:D1"/>
  </mergeCells>
  <printOptions horizontalCentered="1"/>
  <pageMargins left="0.70866141732283472" right="0.70866141732283472" top="0.74803149606299213" bottom="0.65" header="0.31496062992125984" footer="0.31496062992125984"/>
  <pageSetup paperSize="9" scale="85" fitToHeight="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D55"/>
  <sheetViews>
    <sheetView topLeftCell="A35" zoomScale="110" zoomScaleNormal="110" workbookViewId="0">
      <selection activeCell="A52" sqref="A52"/>
    </sheetView>
  </sheetViews>
  <sheetFormatPr baseColWidth="10" defaultColWidth="11.28515625" defaultRowHeight="12.75"/>
  <cols>
    <col min="1" max="1" width="42.85546875" style="1077" customWidth="1"/>
    <col min="2" max="4" width="15.7109375" style="1077" customWidth="1"/>
    <col min="5" max="16384" width="11.28515625" style="1077"/>
  </cols>
  <sheetData>
    <row r="1" spans="1:4" ht="27" customHeight="1">
      <c r="A1" s="1918" t="s">
        <v>329</v>
      </c>
      <c r="B1" s="1918"/>
      <c r="C1" s="1918"/>
      <c r="D1" s="1918"/>
    </row>
    <row r="2" spans="1:4" ht="15">
      <c r="A2" s="337" t="s">
        <v>393</v>
      </c>
      <c r="B2" s="1076"/>
      <c r="C2" s="1076"/>
      <c r="D2" s="1076"/>
    </row>
    <row r="3" spans="1:4" ht="22.5" customHeight="1" thickBot="1">
      <c r="A3" s="337" t="s">
        <v>397</v>
      </c>
      <c r="B3" s="1076"/>
      <c r="C3" s="1076"/>
      <c r="D3" s="1076"/>
    </row>
    <row r="4" spans="1:4" s="45" customFormat="1" ht="28.35" customHeight="1" thickTop="1">
      <c r="A4" s="1064" t="s">
        <v>277</v>
      </c>
      <c r="B4" s="1065">
        <v>2019</v>
      </c>
      <c r="C4" s="1065">
        <v>2020</v>
      </c>
      <c r="D4" s="1066">
        <v>2021</v>
      </c>
    </row>
    <row r="5" spans="1:4" s="1690" customFormat="1" ht="14.25" customHeight="1">
      <c r="A5" s="1694" t="s">
        <v>93</v>
      </c>
      <c r="B5" s="1688">
        <f>SUM(B6:B11)</f>
        <v>755150817</v>
      </c>
      <c r="C5" s="1688">
        <f t="shared" ref="C5:D5" si="0">SUM(C6:C11)</f>
        <v>740827861</v>
      </c>
      <c r="D5" s="1689">
        <f t="shared" si="0"/>
        <v>735419935</v>
      </c>
    </row>
    <row r="6" spans="1:4" s="48" customFormat="1" ht="14.25" customHeight="1">
      <c r="A6" s="1695" t="s">
        <v>82</v>
      </c>
      <c r="B6" s="1691"/>
      <c r="C6" s="1691"/>
      <c r="D6" s="1692"/>
    </row>
    <row r="7" spans="1:4" s="48" customFormat="1" ht="14.25" customHeight="1">
      <c r="A7" s="1695" t="s">
        <v>83</v>
      </c>
      <c r="B7" s="71">
        <v>216305977</v>
      </c>
      <c r="C7" s="71">
        <v>216516214</v>
      </c>
      <c r="D7" s="1068">
        <v>226792046</v>
      </c>
    </row>
    <row r="8" spans="1:4" s="48" customFormat="1" ht="14.25" customHeight="1">
      <c r="A8" s="1695" t="s">
        <v>84</v>
      </c>
      <c r="B8" s="71">
        <v>8569545</v>
      </c>
      <c r="C8" s="71">
        <v>9492320</v>
      </c>
      <c r="D8" s="1068">
        <v>9962629</v>
      </c>
    </row>
    <row r="9" spans="1:4" s="48" customFormat="1" ht="14.25" customHeight="1">
      <c r="A9" s="1695" t="s">
        <v>85</v>
      </c>
      <c r="B9" s="71">
        <v>528280290</v>
      </c>
      <c r="C9" s="71">
        <v>506511992</v>
      </c>
      <c r="D9" s="1068">
        <v>490322100</v>
      </c>
    </row>
    <row r="10" spans="1:4" s="48" customFormat="1" ht="14.25" customHeight="1">
      <c r="A10" s="1695" t="s">
        <v>111</v>
      </c>
      <c r="B10" s="71">
        <v>306110</v>
      </c>
      <c r="C10" s="71">
        <v>1612762</v>
      </c>
      <c r="D10" s="1068">
        <v>1725396</v>
      </c>
    </row>
    <row r="11" spans="1:4" s="48" customFormat="1" ht="14.25" customHeight="1">
      <c r="A11" s="1695" t="s">
        <v>112</v>
      </c>
      <c r="B11" s="71">
        <v>1688895</v>
      </c>
      <c r="C11" s="71">
        <v>6694573</v>
      </c>
      <c r="D11" s="1068">
        <v>6617764</v>
      </c>
    </row>
    <row r="12" spans="1:4" s="48" customFormat="1" ht="14.25" customHeight="1">
      <c r="A12" s="1694" t="s">
        <v>81</v>
      </c>
      <c r="B12" s="1698">
        <f>SUM(B13:B16)</f>
        <v>11310320</v>
      </c>
      <c r="C12" s="1698">
        <f t="shared" ref="C12:D12" si="1">SUM(C13:C16)</f>
        <v>19082407</v>
      </c>
      <c r="D12" s="1699">
        <f t="shared" si="1"/>
        <v>14146352</v>
      </c>
    </row>
    <row r="13" spans="1:4" s="48" customFormat="1" ht="14.25" customHeight="1">
      <c r="A13" s="1695" t="s">
        <v>110</v>
      </c>
      <c r="B13" s="71"/>
      <c r="C13" s="71"/>
      <c r="D13" s="1068"/>
    </row>
    <row r="14" spans="1:4" s="48" customFormat="1" ht="14.25" customHeight="1">
      <c r="A14" s="1695" t="s">
        <v>113</v>
      </c>
      <c r="B14" s="71"/>
      <c r="C14" s="71"/>
      <c r="D14" s="1068"/>
    </row>
    <row r="15" spans="1:4" s="48" customFormat="1" ht="14.25" customHeight="1">
      <c r="A15" s="1695" t="s">
        <v>90</v>
      </c>
      <c r="B15" s="71">
        <v>11310320</v>
      </c>
      <c r="C15" s="1714">
        <v>19082407</v>
      </c>
      <c r="D15" s="1068">
        <v>14146352</v>
      </c>
    </row>
    <row r="16" spans="1:4" s="48" customFormat="1" ht="14.25" customHeight="1">
      <c r="A16" s="1695" t="s">
        <v>91</v>
      </c>
      <c r="B16" s="71"/>
      <c r="C16" s="71"/>
      <c r="D16" s="1068">
        <v>0</v>
      </c>
    </row>
    <row r="17" spans="1:4" s="48" customFormat="1" ht="14.25" customHeight="1">
      <c r="A17" s="1694" t="s">
        <v>70</v>
      </c>
      <c r="B17" s="1700">
        <f>+B18</f>
        <v>0</v>
      </c>
      <c r="C17" s="1700">
        <f t="shared" ref="C17:D17" si="2">+C18</f>
        <v>0</v>
      </c>
      <c r="D17" s="1701">
        <f t="shared" si="2"/>
        <v>0</v>
      </c>
    </row>
    <row r="18" spans="1:4" s="48" customFormat="1" ht="14.25" customHeight="1">
      <c r="A18" s="1695" t="s">
        <v>92</v>
      </c>
      <c r="B18" s="1693">
        <v>0</v>
      </c>
      <c r="C18" s="1691"/>
      <c r="D18" s="1692"/>
    </row>
    <row r="19" spans="1:4" s="48" customFormat="1" ht="18" customHeight="1" thickBot="1">
      <c r="A19" s="1073" t="s">
        <v>272</v>
      </c>
      <c r="B19" s="1070">
        <f>B5+B12+B17</f>
        <v>766461137</v>
      </c>
      <c r="C19" s="1070">
        <f t="shared" ref="C19:D19" si="3">C5+C12+C17</f>
        <v>759910268</v>
      </c>
      <c r="D19" s="1071">
        <f t="shared" si="3"/>
        <v>749566287</v>
      </c>
    </row>
    <row r="20" spans="1:4" ht="14.25" thickTop="1" thickBot="1"/>
    <row r="21" spans="1:4" s="45" customFormat="1" ht="28.35" customHeight="1" thickTop="1">
      <c r="A21" s="1064" t="s">
        <v>276</v>
      </c>
      <c r="B21" s="1065">
        <v>2019</v>
      </c>
      <c r="C21" s="1065">
        <v>2020</v>
      </c>
      <c r="D21" s="1066">
        <v>2021</v>
      </c>
    </row>
    <row r="22" spans="1:4" s="1690" customFormat="1" ht="14.25" customHeight="1">
      <c r="A22" s="1694" t="s">
        <v>93</v>
      </c>
      <c r="B22" s="1688">
        <f>SUM(B23:B28)</f>
        <v>778154639</v>
      </c>
      <c r="C22" s="1688">
        <f t="shared" ref="C22:D22" si="4">SUM(C23:C28)</f>
        <v>766815682.6396035</v>
      </c>
      <c r="D22" s="1689">
        <f t="shared" si="4"/>
        <v>735419935</v>
      </c>
    </row>
    <row r="23" spans="1:4" s="48" customFormat="1" ht="14.25" customHeight="1">
      <c r="A23" s="1695" t="s">
        <v>82</v>
      </c>
      <c r="B23" s="1691"/>
      <c r="C23" s="71">
        <v>0</v>
      </c>
      <c r="D23" s="1692"/>
    </row>
    <row r="24" spans="1:4" s="48" customFormat="1" ht="14.25" customHeight="1">
      <c r="A24" s="1695" t="s">
        <v>83</v>
      </c>
      <c r="B24" s="71">
        <v>211572120</v>
      </c>
      <c r="C24" s="71">
        <v>223297464.86960354</v>
      </c>
      <c r="D24" s="1068">
        <v>226792046</v>
      </c>
    </row>
    <row r="25" spans="1:4" s="48" customFormat="1" ht="14.25" customHeight="1">
      <c r="A25" s="1695" t="s">
        <v>84</v>
      </c>
      <c r="B25" s="71">
        <v>9273865</v>
      </c>
      <c r="C25" s="71">
        <v>9999586.879999999</v>
      </c>
      <c r="D25" s="1068">
        <v>9962629</v>
      </c>
    </row>
    <row r="26" spans="1:4" s="48" customFormat="1" ht="14.25" customHeight="1">
      <c r="A26" s="1695" t="s">
        <v>85</v>
      </c>
      <c r="B26" s="71">
        <v>545574152</v>
      </c>
      <c r="C26" s="71">
        <v>524372030</v>
      </c>
      <c r="D26" s="1068">
        <v>490322100</v>
      </c>
    </row>
    <row r="27" spans="1:4" s="48" customFormat="1" ht="14.25" customHeight="1">
      <c r="A27" s="1695" t="s">
        <v>111</v>
      </c>
      <c r="B27" s="71">
        <v>2515055</v>
      </c>
      <c r="C27" s="71">
        <v>2513227</v>
      </c>
      <c r="D27" s="1068">
        <v>1725396</v>
      </c>
    </row>
    <row r="28" spans="1:4" s="48" customFormat="1" ht="14.25" customHeight="1">
      <c r="A28" s="1695" t="s">
        <v>112</v>
      </c>
      <c r="B28" s="71">
        <v>9219447</v>
      </c>
      <c r="C28" s="71">
        <v>6633373.8899999997</v>
      </c>
      <c r="D28" s="1068">
        <v>6617764</v>
      </c>
    </row>
    <row r="29" spans="1:4" s="48" customFormat="1" ht="14.25" customHeight="1">
      <c r="A29" s="1694" t="s">
        <v>81</v>
      </c>
      <c r="B29" s="1688">
        <f>SUM(B30:B33)</f>
        <v>31629455</v>
      </c>
      <c r="C29" s="1688">
        <f t="shared" ref="C29:D29" si="5">SUM(C30:C33)</f>
        <v>26957931</v>
      </c>
      <c r="D29" s="1689">
        <f t="shared" si="5"/>
        <v>14146352</v>
      </c>
    </row>
    <row r="30" spans="1:4" s="48" customFormat="1" ht="14.25" customHeight="1">
      <c r="A30" s="1695" t="s">
        <v>110</v>
      </c>
      <c r="B30" s="71"/>
      <c r="C30" s="71">
        <v>0</v>
      </c>
      <c r="D30" s="1068"/>
    </row>
    <row r="31" spans="1:4" s="48" customFormat="1" ht="14.25" customHeight="1">
      <c r="A31" s="1695" t="s">
        <v>113</v>
      </c>
      <c r="B31" s="71"/>
      <c r="C31" s="71">
        <v>0</v>
      </c>
      <c r="D31" s="1068"/>
    </row>
    <row r="32" spans="1:4" s="48" customFormat="1" ht="14.25" customHeight="1">
      <c r="A32" s="1695" t="s">
        <v>90</v>
      </c>
      <c r="B32" s="71">
        <v>31629455</v>
      </c>
      <c r="C32" s="71">
        <v>26957931</v>
      </c>
      <c r="D32" s="1068">
        <v>14146352</v>
      </c>
    </row>
    <row r="33" spans="1:4" s="48" customFormat="1" ht="14.25" customHeight="1">
      <c r="A33" s="1695" t="s">
        <v>91</v>
      </c>
      <c r="B33" s="71"/>
      <c r="C33" s="1691"/>
      <c r="D33" s="1068">
        <v>0</v>
      </c>
    </row>
    <row r="34" spans="1:4" s="48" customFormat="1" ht="14.25" customHeight="1">
      <c r="A34" s="1694" t="s">
        <v>70</v>
      </c>
      <c r="B34" s="1688">
        <f>+B35</f>
        <v>0</v>
      </c>
      <c r="C34" s="1688">
        <f t="shared" ref="C34:D34" si="6">+C35</f>
        <v>0</v>
      </c>
      <c r="D34" s="1689">
        <f t="shared" si="6"/>
        <v>0</v>
      </c>
    </row>
    <row r="35" spans="1:4" s="48" customFormat="1" ht="14.25" customHeight="1">
      <c r="A35" s="1695" t="s">
        <v>92</v>
      </c>
      <c r="B35" s="1693">
        <v>0</v>
      </c>
      <c r="C35" s="1693"/>
      <c r="D35" s="1697"/>
    </row>
    <row r="36" spans="1:4" s="48" customFormat="1" ht="18" customHeight="1" thickBot="1">
      <c r="A36" s="1073" t="s">
        <v>273</v>
      </c>
      <c r="B36" s="1074">
        <f>B22+B29+B34</f>
        <v>809784094</v>
      </c>
      <c r="C36" s="1074">
        <f t="shared" ref="C36:D36" si="7">C22+C29+C34</f>
        <v>793773613.6396035</v>
      </c>
      <c r="D36" s="1075">
        <f t="shared" si="7"/>
        <v>749566287</v>
      </c>
    </row>
    <row r="37" spans="1:4" ht="14.25" thickTop="1" thickBot="1"/>
    <row r="38" spans="1:4" s="45" customFormat="1" ht="28.35" customHeight="1" thickTop="1">
      <c r="A38" s="1064" t="s">
        <v>275</v>
      </c>
      <c r="B38" s="1065">
        <v>2019</v>
      </c>
      <c r="C38" s="1065">
        <v>2020</v>
      </c>
      <c r="D38" s="1066">
        <v>2021</v>
      </c>
    </row>
    <row r="39" spans="1:4" s="1681" customFormat="1" ht="14.25" customHeight="1">
      <c r="A39" s="1719" t="s">
        <v>93</v>
      </c>
      <c r="B39" s="1679">
        <f>SUM(B40:B45)</f>
        <v>656166776.61000001</v>
      </c>
      <c r="C39" s="1679">
        <f t="shared" ref="C39:D39" si="8">SUM(C40:C45)</f>
        <v>636428204.54275811</v>
      </c>
      <c r="D39" s="1680">
        <f t="shared" si="8"/>
        <v>735419935</v>
      </c>
    </row>
    <row r="40" spans="1:4" s="1685" customFormat="1" ht="14.25" customHeight="1">
      <c r="A40" s="1072" t="s">
        <v>82</v>
      </c>
      <c r="B40" s="1682"/>
      <c r="C40" s="1683">
        <v>0</v>
      </c>
      <c r="D40" s="1684"/>
    </row>
    <row r="41" spans="1:4" s="1685" customFormat="1" ht="14.25" customHeight="1">
      <c r="A41" s="1072" t="s">
        <v>83</v>
      </c>
      <c r="B41" s="1715">
        <v>199484692.15000001</v>
      </c>
      <c r="C41" s="1683">
        <v>202641191.76303598</v>
      </c>
      <c r="D41" s="1686">
        <v>226792046</v>
      </c>
    </row>
    <row r="42" spans="1:4" s="1685" customFormat="1" ht="14.25" customHeight="1">
      <c r="A42" s="1072" t="s">
        <v>84</v>
      </c>
      <c r="B42" s="1715">
        <v>8668537.5599999987</v>
      </c>
      <c r="C42" s="1683">
        <v>8042913.6099999994</v>
      </c>
      <c r="D42" s="1686">
        <v>9962629</v>
      </c>
    </row>
    <row r="43" spans="1:4" s="1685" customFormat="1" ht="14.25" customHeight="1">
      <c r="A43" s="1072" t="s">
        <v>85</v>
      </c>
      <c r="B43" s="1715">
        <v>438569499.98000002</v>
      </c>
      <c r="C43" s="1683">
        <v>423328489.13972217</v>
      </c>
      <c r="D43" s="1686">
        <v>490322100</v>
      </c>
    </row>
    <row r="44" spans="1:4" s="1685" customFormat="1" ht="14.25" customHeight="1">
      <c r="A44" s="1072" t="s">
        <v>111</v>
      </c>
      <c r="B44" s="1715">
        <v>2482693.92</v>
      </c>
      <c r="C44" s="1683">
        <v>1490954.27</v>
      </c>
      <c r="D44" s="1686">
        <v>1725396</v>
      </c>
    </row>
    <row r="45" spans="1:4" s="1685" customFormat="1" ht="14.25" customHeight="1">
      <c r="A45" s="1072" t="s">
        <v>112</v>
      </c>
      <c r="B45" s="1715">
        <v>6961353</v>
      </c>
      <c r="C45" s="1683">
        <v>924655.76</v>
      </c>
      <c r="D45" s="1686">
        <v>6617764</v>
      </c>
    </row>
    <row r="46" spans="1:4" s="1685" customFormat="1" ht="14.25" customHeight="1">
      <c r="A46" s="1719" t="s">
        <v>81</v>
      </c>
      <c r="B46" s="1679">
        <f>SUM(B47:B50)</f>
        <v>23045162.200000018</v>
      </c>
      <c r="C46" s="1679">
        <f t="shared" ref="C46:D46" si="9">SUM(C47:C50)</f>
        <v>14776902.59</v>
      </c>
      <c r="D46" s="1680">
        <f t="shared" si="9"/>
        <v>14146352</v>
      </c>
    </row>
    <row r="47" spans="1:4" s="1685" customFormat="1" ht="14.25" customHeight="1">
      <c r="A47" s="1072" t="s">
        <v>110</v>
      </c>
      <c r="B47" s="1683"/>
      <c r="C47" s="1683"/>
      <c r="D47" s="1686"/>
    </row>
    <row r="48" spans="1:4" s="1685" customFormat="1" ht="14.25" customHeight="1">
      <c r="A48" s="1072" t="s">
        <v>113</v>
      </c>
      <c r="B48" s="1683"/>
      <c r="C48" s="1683"/>
      <c r="D48" s="1686"/>
    </row>
    <row r="49" spans="1:4" s="1685" customFormat="1" ht="14.25" customHeight="1">
      <c r="A49" s="1072" t="s">
        <v>90</v>
      </c>
      <c r="B49" s="1715">
        <v>23045162.200000018</v>
      </c>
      <c r="C49" s="1683">
        <v>14776902.59</v>
      </c>
      <c r="D49" s="1686">
        <v>14146352</v>
      </c>
    </row>
    <row r="50" spans="1:4" s="1685" customFormat="1" ht="14.25" customHeight="1">
      <c r="A50" s="1072" t="s">
        <v>91</v>
      </c>
      <c r="B50" s="1683"/>
      <c r="C50" s="1683"/>
      <c r="D50" s="1686">
        <v>0</v>
      </c>
    </row>
    <row r="51" spans="1:4" s="1685" customFormat="1" ht="14.25" customHeight="1">
      <c r="A51" s="1719" t="s">
        <v>70</v>
      </c>
      <c r="B51" s="1679">
        <f>+B52</f>
        <v>0</v>
      </c>
      <c r="C51" s="1679">
        <f t="shared" ref="C51:D51" si="10">+C52</f>
        <v>0</v>
      </c>
      <c r="D51" s="1680">
        <f t="shared" si="10"/>
        <v>0</v>
      </c>
    </row>
    <row r="52" spans="1:4" s="1685" customFormat="1" ht="14.25" customHeight="1">
      <c r="A52" s="1072" t="s">
        <v>92</v>
      </c>
      <c r="B52" s="1687">
        <v>0</v>
      </c>
      <c r="C52" s="1682"/>
      <c r="D52" s="1684"/>
    </row>
    <row r="53" spans="1:4" s="48" customFormat="1" ht="18" customHeight="1" thickBot="1">
      <c r="A53" s="1073" t="s">
        <v>274</v>
      </c>
      <c r="B53" s="1074">
        <f>B39+B46+B51</f>
        <v>679211938.81000006</v>
      </c>
      <c r="C53" s="1074">
        <f t="shared" ref="C53:D53" si="11">C39+C46+C51</f>
        <v>651205107.13275814</v>
      </c>
      <c r="D53" s="1075">
        <f t="shared" si="11"/>
        <v>749566287</v>
      </c>
    </row>
    <row r="54" spans="1:4" ht="13.5" thickTop="1">
      <c r="A54" s="1078" t="s">
        <v>327</v>
      </c>
    </row>
    <row r="55" spans="1:4">
      <c r="A55" s="1078" t="s">
        <v>328</v>
      </c>
    </row>
  </sheetData>
  <mergeCells count="1">
    <mergeCell ref="A1:D1"/>
  </mergeCells>
  <printOptions horizontalCentered="1"/>
  <pageMargins left="0.70866141732283472" right="0.70866141732283472" top="0.74803149606299213" bottom="0.74803149606299213" header="0.31496062992125984" footer="0.31496062992125984"/>
  <pageSetup paperSize="9" scale="85"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D55"/>
  <sheetViews>
    <sheetView tabSelected="1" topLeftCell="A6" workbookViewId="0">
      <selection activeCell="F12" sqref="F12"/>
    </sheetView>
  </sheetViews>
  <sheetFormatPr baseColWidth="10" defaultColWidth="11.28515625" defaultRowHeight="12.75"/>
  <cols>
    <col min="1" max="1" width="43.7109375" style="1077" customWidth="1"/>
    <col min="2" max="4" width="15.7109375" style="1077" customWidth="1"/>
    <col min="5" max="16384" width="11.28515625" style="1077"/>
  </cols>
  <sheetData>
    <row r="1" spans="1:4" ht="28.15" customHeight="1">
      <c r="A1" s="1921" t="s">
        <v>329</v>
      </c>
      <c r="B1" s="1921"/>
      <c r="C1" s="1921"/>
      <c r="D1" s="1921"/>
    </row>
    <row r="2" spans="1:4" ht="15">
      <c r="A2" s="337" t="s">
        <v>393</v>
      </c>
      <c r="B2" s="1076"/>
      <c r="C2" s="1076"/>
      <c r="D2" s="1076"/>
    </row>
    <row r="3" spans="1:4" ht="15.75" thickBot="1">
      <c r="A3" s="337" t="s">
        <v>23969</v>
      </c>
      <c r="B3" s="1076"/>
      <c r="C3" s="1076"/>
      <c r="D3" s="1076"/>
    </row>
    <row r="4" spans="1:4" s="45" customFormat="1" ht="28.35" customHeight="1" thickTop="1">
      <c r="A4" s="1064" t="s">
        <v>277</v>
      </c>
      <c r="B4" s="1065">
        <v>2019</v>
      </c>
      <c r="C4" s="1065">
        <v>2020</v>
      </c>
      <c r="D4" s="1066">
        <v>2021</v>
      </c>
    </row>
    <row r="5" spans="1:4" s="1690" customFormat="1" ht="15.75" customHeight="1">
      <c r="A5" s="1694" t="s">
        <v>93</v>
      </c>
      <c r="B5" s="1688">
        <f>SUM(B6:B11)</f>
        <v>0</v>
      </c>
      <c r="C5" s="1688">
        <f t="shared" ref="C5:D5" si="0">SUM(C6:C11)</f>
        <v>0</v>
      </c>
      <c r="D5" s="1689">
        <f t="shared" si="0"/>
        <v>0</v>
      </c>
    </row>
    <row r="6" spans="1:4" s="48" customFormat="1" ht="15.75" customHeight="1">
      <c r="A6" s="1695" t="s">
        <v>82</v>
      </c>
      <c r="B6" s="1691"/>
      <c r="C6" s="1691"/>
      <c r="D6" s="1692"/>
    </row>
    <row r="7" spans="1:4" s="48" customFormat="1" ht="15.75" customHeight="1">
      <c r="A7" s="1695" t="s">
        <v>83</v>
      </c>
      <c r="B7" s="71"/>
      <c r="C7" s="71"/>
      <c r="D7" s="1068"/>
    </row>
    <row r="8" spans="1:4" s="48" customFormat="1" ht="15.75" customHeight="1">
      <c r="A8" s="1695" t="s">
        <v>84</v>
      </c>
      <c r="B8" s="71"/>
      <c r="C8" s="71"/>
      <c r="D8" s="1068"/>
    </row>
    <row r="9" spans="1:4" s="48" customFormat="1" ht="15.75" customHeight="1">
      <c r="A9" s="1695" t="s">
        <v>85</v>
      </c>
      <c r="B9" s="71"/>
      <c r="C9" s="71"/>
      <c r="D9" s="1068"/>
    </row>
    <row r="10" spans="1:4" s="48" customFormat="1" ht="15.75" customHeight="1">
      <c r="A10" s="1695" t="s">
        <v>111</v>
      </c>
      <c r="B10" s="71"/>
      <c r="C10" s="71"/>
      <c r="D10" s="1068"/>
    </row>
    <row r="11" spans="1:4" s="48" customFormat="1" ht="15.75" customHeight="1">
      <c r="A11" s="1695" t="s">
        <v>112</v>
      </c>
      <c r="B11" s="71"/>
      <c r="C11" s="71"/>
      <c r="D11" s="1068"/>
    </row>
    <row r="12" spans="1:4" s="48" customFormat="1" ht="15.75" customHeight="1">
      <c r="A12" s="1694" t="s">
        <v>81</v>
      </c>
      <c r="B12" s="1698">
        <f>SUM(B13:B16)</f>
        <v>2870442483</v>
      </c>
      <c r="C12" s="1698">
        <f t="shared" ref="C12:D12" si="1">SUM(C13:C16)</f>
        <v>4443324483</v>
      </c>
      <c r="D12" s="1699">
        <f t="shared" si="1"/>
        <v>7361158694</v>
      </c>
    </row>
    <row r="13" spans="1:4" s="48" customFormat="1" ht="15.75" customHeight="1">
      <c r="A13" s="1695" t="s">
        <v>110</v>
      </c>
      <c r="B13" s="71">
        <v>2771168910</v>
      </c>
      <c r="C13" s="1714">
        <v>4408466163</v>
      </c>
      <c r="D13" s="1068">
        <v>1559529470</v>
      </c>
    </row>
    <row r="14" spans="1:4" s="48" customFormat="1" ht="15.75" customHeight="1">
      <c r="A14" s="1695" t="s">
        <v>113</v>
      </c>
      <c r="B14" s="71"/>
      <c r="C14" s="71"/>
      <c r="D14" s="1068"/>
    </row>
    <row r="15" spans="1:4" s="48" customFormat="1" ht="15.75" customHeight="1">
      <c r="A15" s="1695" t="s">
        <v>90</v>
      </c>
      <c r="B15" s="71">
        <v>99273573</v>
      </c>
      <c r="C15" s="1714">
        <v>34858320</v>
      </c>
      <c r="D15" s="1068">
        <v>5801629224</v>
      </c>
    </row>
    <row r="16" spans="1:4" s="48" customFormat="1" ht="15.75" customHeight="1">
      <c r="A16" s="1695" t="s">
        <v>91</v>
      </c>
      <c r="B16" s="71"/>
      <c r="C16" s="71"/>
      <c r="D16" s="1068"/>
    </row>
    <row r="17" spans="1:4" s="48" customFormat="1" ht="15.75" customHeight="1">
      <c r="A17" s="1694" t="s">
        <v>70</v>
      </c>
      <c r="B17" s="1700">
        <f>+B18</f>
        <v>0</v>
      </c>
      <c r="C17" s="1700">
        <f t="shared" ref="C17:D17" si="2">+C18</f>
        <v>0</v>
      </c>
      <c r="D17" s="1701">
        <f t="shared" si="2"/>
        <v>0</v>
      </c>
    </row>
    <row r="18" spans="1:4" s="48" customFormat="1" ht="15.75" customHeight="1">
      <c r="A18" s="1695" t="s">
        <v>92</v>
      </c>
      <c r="B18" s="1693">
        <v>0</v>
      </c>
      <c r="C18" s="1691"/>
      <c r="D18" s="1692"/>
    </row>
    <row r="19" spans="1:4" s="48" customFormat="1" ht="18" customHeight="1" thickBot="1">
      <c r="A19" s="1073" t="s">
        <v>272</v>
      </c>
      <c r="B19" s="1070">
        <f>B5+B12+B17</f>
        <v>2870442483</v>
      </c>
      <c r="C19" s="1070">
        <f t="shared" ref="C19:D19" si="3">C5+C12+C17</f>
        <v>4443324483</v>
      </c>
      <c r="D19" s="1071">
        <f t="shared" si="3"/>
        <v>7361158694</v>
      </c>
    </row>
    <row r="20" spans="1:4" ht="7.5" customHeight="1" thickTop="1" thickBot="1"/>
    <row r="21" spans="1:4" s="45" customFormat="1" ht="28.35" customHeight="1" thickTop="1">
      <c r="A21" s="1064" t="s">
        <v>276</v>
      </c>
      <c r="B21" s="1065">
        <v>2019</v>
      </c>
      <c r="C21" s="1065">
        <v>2020</v>
      </c>
      <c r="D21" s="1066">
        <v>2021</v>
      </c>
    </row>
    <row r="22" spans="1:4" s="1690" customFormat="1" ht="15" customHeight="1">
      <c r="A22" s="1694" t="s">
        <v>93</v>
      </c>
      <c r="B22" s="1688">
        <f>SUM(B23:B28)</f>
        <v>0</v>
      </c>
      <c r="C22" s="1688">
        <f t="shared" ref="C22:D22" si="4">SUM(C23:C28)</f>
        <v>0</v>
      </c>
      <c r="D22" s="1689">
        <f t="shared" si="4"/>
        <v>0</v>
      </c>
    </row>
    <row r="23" spans="1:4" s="48" customFormat="1" ht="15" customHeight="1">
      <c r="A23" s="1695" t="s">
        <v>82</v>
      </c>
      <c r="B23" s="1691"/>
      <c r="C23" s="1691"/>
      <c r="D23" s="1692"/>
    </row>
    <row r="24" spans="1:4" s="48" customFormat="1" ht="15" customHeight="1">
      <c r="A24" s="1695" t="s">
        <v>83</v>
      </c>
      <c r="B24" s="71"/>
      <c r="C24" s="1691"/>
      <c r="D24" s="1068"/>
    </row>
    <row r="25" spans="1:4" s="48" customFormat="1" ht="15" customHeight="1">
      <c r="A25" s="1695" t="s">
        <v>84</v>
      </c>
      <c r="B25" s="71"/>
      <c r="C25" s="1691"/>
      <c r="D25" s="1068"/>
    </row>
    <row r="26" spans="1:4" s="48" customFormat="1" ht="15" customHeight="1">
      <c r="A26" s="1695" t="s">
        <v>85</v>
      </c>
      <c r="B26" s="71"/>
      <c r="C26" s="1691"/>
      <c r="D26" s="1068"/>
    </row>
    <row r="27" spans="1:4" s="48" customFormat="1" ht="15" customHeight="1">
      <c r="A27" s="1695" t="s">
        <v>111</v>
      </c>
      <c r="B27" s="71"/>
      <c r="C27" s="1691"/>
      <c r="D27" s="1068"/>
    </row>
    <row r="28" spans="1:4" s="48" customFormat="1" ht="15" customHeight="1">
      <c r="A28" s="1695" t="s">
        <v>112</v>
      </c>
      <c r="B28" s="71"/>
      <c r="C28" s="1691"/>
      <c r="D28" s="1068"/>
    </row>
    <row r="29" spans="1:4" s="48" customFormat="1" ht="15" customHeight="1">
      <c r="A29" s="1694" t="s">
        <v>81</v>
      </c>
      <c r="B29" s="1688">
        <f>SUM(B30:B33)</f>
        <v>89813348</v>
      </c>
      <c r="C29" s="1688">
        <f t="shared" ref="C29:D29" si="5">SUM(C30:C33)</f>
        <v>512618279</v>
      </c>
      <c r="D29" s="1689">
        <f t="shared" si="5"/>
        <v>7361158694</v>
      </c>
    </row>
    <row r="30" spans="1:4" s="48" customFormat="1" ht="15" customHeight="1">
      <c r="A30" s="1695" t="s">
        <v>110</v>
      </c>
      <c r="B30" s="71">
        <v>44003426</v>
      </c>
      <c r="C30" s="71">
        <v>62761718</v>
      </c>
      <c r="D30" s="1068">
        <v>1559529470</v>
      </c>
    </row>
    <row r="31" spans="1:4" s="48" customFormat="1" ht="15" customHeight="1">
      <c r="A31" s="1695" t="s">
        <v>113</v>
      </c>
      <c r="B31" s="71"/>
      <c r="C31" s="71">
        <v>0</v>
      </c>
      <c r="D31" s="1068"/>
    </row>
    <row r="32" spans="1:4" s="48" customFormat="1" ht="15" customHeight="1">
      <c r="A32" s="1695" t="s">
        <v>90</v>
      </c>
      <c r="B32" s="71">
        <v>45809922</v>
      </c>
      <c r="C32" s="71">
        <v>449856561</v>
      </c>
      <c r="D32" s="1068">
        <v>5801629224</v>
      </c>
    </row>
    <row r="33" spans="1:4" s="48" customFormat="1" ht="15" customHeight="1">
      <c r="A33" s="1695" t="s">
        <v>91</v>
      </c>
      <c r="B33" s="71"/>
      <c r="C33" s="1691"/>
      <c r="D33" s="1068"/>
    </row>
    <row r="34" spans="1:4" s="48" customFormat="1" ht="15" customHeight="1">
      <c r="A34" s="1694" t="s">
        <v>70</v>
      </c>
      <c r="B34" s="1688">
        <f>+B35</f>
        <v>0</v>
      </c>
      <c r="C34" s="1688">
        <f t="shared" ref="C34:D34" si="6">+C35</f>
        <v>0</v>
      </c>
      <c r="D34" s="1689">
        <f t="shared" si="6"/>
        <v>0</v>
      </c>
    </row>
    <row r="35" spans="1:4" s="48" customFormat="1" ht="15" customHeight="1">
      <c r="A35" s="1695" t="s">
        <v>92</v>
      </c>
      <c r="B35" s="1693">
        <v>0</v>
      </c>
      <c r="C35" s="1693"/>
      <c r="D35" s="1697"/>
    </row>
    <row r="36" spans="1:4" s="48" customFormat="1" ht="18" customHeight="1" thickBot="1">
      <c r="A36" s="1073" t="s">
        <v>273</v>
      </c>
      <c r="B36" s="1074">
        <f>B22+B29+B34</f>
        <v>89813348</v>
      </c>
      <c r="C36" s="1074">
        <f t="shared" ref="C36:D36" si="7">C22+C29+C34</f>
        <v>512618279</v>
      </c>
      <c r="D36" s="1075">
        <f t="shared" si="7"/>
        <v>7361158694</v>
      </c>
    </row>
    <row r="37" spans="1:4" ht="8.25" customHeight="1" thickTop="1" thickBot="1"/>
    <row r="38" spans="1:4" s="45" customFormat="1" ht="28.35" customHeight="1" thickTop="1">
      <c r="A38" s="1064" t="s">
        <v>275</v>
      </c>
      <c r="B38" s="1065">
        <v>2019</v>
      </c>
      <c r="C38" s="1065">
        <v>2020</v>
      </c>
      <c r="D38" s="1066">
        <v>2021</v>
      </c>
    </row>
    <row r="39" spans="1:4" s="1690" customFormat="1" ht="14.25" customHeight="1">
      <c r="A39" s="1694" t="s">
        <v>93</v>
      </c>
      <c r="B39" s="1688">
        <f>SUM(B40:B45)</f>
        <v>0</v>
      </c>
      <c r="C39" s="1688">
        <f t="shared" ref="C39:D39" si="8">SUM(C40:C45)</f>
        <v>0</v>
      </c>
      <c r="D39" s="1689">
        <f t="shared" si="8"/>
        <v>0</v>
      </c>
    </row>
    <row r="40" spans="1:4" s="48" customFormat="1" ht="14.25" customHeight="1">
      <c r="A40" s="1695" t="s">
        <v>82</v>
      </c>
      <c r="B40" s="1691"/>
      <c r="C40" s="1691"/>
      <c r="D40" s="1692"/>
    </row>
    <row r="41" spans="1:4" s="48" customFormat="1" ht="14.25" customHeight="1">
      <c r="A41" s="1695" t="s">
        <v>83</v>
      </c>
      <c r="B41" s="71"/>
      <c r="C41" s="1691"/>
      <c r="D41" s="1068"/>
    </row>
    <row r="42" spans="1:4" s="48" customFormat="1" ht="14.25" customHeight="1">
      <c r="A42" s="1695" t="s">
        <v>84</v>
      </c>
      <c r="B42" s="71"/>
      <c r="C42" s="1691"/>
      <c r="D42" s="1068"/>
    </row>
    <row r="43" spans="1:4" s="48" customFormat="1" ht="14.25" customHeight="1">
      <c r="A43" s="1695" t="s">
        <v>85</v>
      </c>
      <c r="B43" s="71"/>
      <c r="C43" s="1691"/>
      <c r="D43" s="1068"/>
    </row>
    <row r="44" spans="1:4" s="48" customFormat="1" ht="14.25" customHeight="1">
      <c r="A44" s="1695" t="s">
        <v>111</v>
      </c>
      <c r="B44" s="71"/>
      <c r="C44" s="1691"/>
      <c r="D44" s="1068"/>
    </row>
    <row r="45" spans="1:4" s="48" customFormat="1" ht="14.25" customHeight="1">
      <c r="A45" s="1695" t="s">
        <v>112</v>
      </c>
      <c r="B45" s="71"/>
      <c r="C45" s="1691"/>
      <c r="D45" s="1068"/>
    </row>
    <row r="46" spans="1:4" s="48" customFormat="1" ht="14.25" customHeight="1">
      <c r="A46" s="1694" t="s">
        <v>81</v>
      </c>
      <c r="B46" s="1688">
        <f>SUM(B47:B50)</f>
        <v>74802591.450000003</v>
      </c>
      <c r="C46" s="1688">
        <f t="shared" ref="C46:D46" si="9">SUM(C47:C50)</f>
        <v>440538907.30299997</v>
      </c>
      <c r="D46" s="1689">
        <f t="shared" si="9"/>
        <v>7361158694</v>
      </c>
    </row>
    <row r="47" spans="1:4" s="48" customFormat="1" ht="14.25" customHeight="1">
      <c r="A47" s="1695" t="s">
        <v>110</v>
      </c>
      <c r="B47" s="71">
        <v>43441760</v>
      </c>
      <c r="C47" s="1691"/>
      <c r="D47" s="1068">
        <v>1559529470</v>
      </c>
    </row>
    <row r="48" spans="1:4" s="48" customFormat="1" ht="14.25" customHeight="1">
      <c r="A48" s="1695" t="s">
        <v>113</v>
      </c>
      <c r="B48" s="71"/>
      <c r="C48" s="1691"/>
      <c r="D48" s="1068"/>
    </row>
    <row r="49" spans="1:4" s="48" customFormat="1" ht="14.25" customHeight="1">
      <c r="A49" s="1695" t="s">
        <v>90</v>
      </c>
      <c r="B49" s="1716">
        <v>31360831.449999999</v>
      </c>
      <c r="C49" s="71">
        <v>440538907.30299997</v>
      </c>
      <c r="D49" s="1068">
        <v>5801629224</v>
      </c>
    </row>
    <row r="50" spans="1:4" s="48" customFormat="1" ht="14.25" customHeight="1">
      <c r="A50" s="1695" t="s">
        <v>91</v>
      </c>
      <c r="B50" s="71"/>
      <c r="C50" s="1691"/>
      <c r="D50" s="1068"/>
    </row>
    <row r="51" spans="1:4" s="48" customFormat="1" ht="14.25" customHeight="1">
      <c r="A51" s="1694" t="s">
        <v>70</v>
      </c>
      <c r="B51" s="1688">
        <f>+B52</f>
        <v>0</v>
      </c>
      <c r="C51" s="1688">
        <f t="shared" ref="C51:D51" si="10">+C52</f>
        <v>0</v>
      </c>
      <c r="D51" s="1689">
        <f t="shared" si="10"/>
        <v>0</v>
      </c>
    </row>
    <row r="52" spans="1:4" s="48" customFormat="1" ht="14.25" customHeight="1">
      <c r="A52" s="1695" t="s">
        <v>92</v>
      </c>
      <c r="B52" s="1693">
        <v>0</v>
      </c>
      <c r="C52" s="1691"/>
      <c r="D52" s="1692"/>
    </row>
    <row r="53" spans="1:4" s="48" customFormat="1" ht="18" customHeight="1" thickBot="1">
      <c r="A53" s="1073" t="s">
        <v>274</v>
      </c>
      <c r="B53" s="1074">
        <f>B39+B46+B51</f>
        <v>74802591.450000003</v>
      </c>
      <c r="C53" s="1074">
        <f t="shared" ref="C53:D53" si="11">C39+C46+C51</f>
        <v>440538907.30299997</v>
      </c>
      <c r="D53" s="1075">
        <f t="shared" si="11"/>
        <v>7361158694</v>
      </c>
    </row>
    <row r="54" spans="1:4" ht="13.5" thickTop="1">
      <c r="A54" s="1078" t="s">
        <v>327</v>
      </c>
    </row>
    <row r="55" spans="1:4">
      <c r="A55" s="1078" t="s">
        <v>328</v>
      </c>
    </row>
  </sheetData>
  <mergeCells count="1">
    <mergeCell ref="A1:D1"/>
  </mergeCells>
  <printOptions horizontalCentered="1"/>
  <pageMargins left="0.70866141732283472" right="0.70866141732283472" top="0.74803149606299213" bottom="0.74803149606299213" header="0.31496062992125984" footer="0.31496062992125984"/>
  <pageSetup paperSize="9" scale="85"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D55"/>
  <sheetViews>
    <sheetView topLeftCell="A37" workbookViewId="0">
      <selection activeCell="C44" sqref="C44"/>
    </sheetView>
  </sheetViews>
  <sheetFormatPr baseColWidth="10" defaultColWidth="11.28515625" defaultRowHeight="12.75"/>
  <cols>
    <col min="1" max="1" width="52.140625" style="1077" customWidth="1"/>
    <col min="2" max="4" width="15.7109375" style="1077" customWidth="1"/>
    <col min="5" max="16384" width="11.28515625" style="1077"/>
  </cols>
  <sheetData>
    <row r="1" spans="1:4" ht="31.9" customHeight="1">
      <c r="A1" s="1922" t="s">
        <v>329</v>
      </c>
      <c r="B1" s="1922"/>
      <c r="C1" s="1922"/>
      <c r="D1" s="1922"/>
    </row>
    <row r="2" spans="1:4" ht="15.75">
      <c r="A2" s="40" t="s">
        <v>393</v>
      </c>
      <c r="B2" s="1717"/>
      <c r="C2" s="1717"/>
      <c r="D2" s="1717"/>
    </row>
    <row r="3" spans="1:4" ht="23.25" customHeight="1" thickBot="1">
      <c r="A3" s="1718" t="s">
        <v>398</v>
      </c>
      <c r="B3" s="1717"/>
      <c r="C3" s="1717"/>
      <c r="D3" s="1717"/>
    </row>
    <row r="4" spans="1:4" s="45" customFormat="1" ht="28.35" customHeight="1" thickTop="1">
      <c r="A4" s="1064" t="s">
        <v>277</v>
      </c>
      <c r="B4" s="1065">
        <v>2019</v>
      </c>
      <c r="C4" s="1065">
        <v>2020</v>
      </c>
      <c r="D4" s="1066">
        <v>2021</v>
      </c>
    </row>
    <row r="5" spans="1:4" s="1690" customFormat="1" ht="15" customHeight="1">
      <c r="A5" s="1694" t="s">
        <v>93</v>
      </c>
      <c r="B5" s="1688">
        <f>SUM(B6:B11)</f>
        <v>0</v>
      </c>
      <c r="C5" s="1688">
        <f t="shared" ref="C5:D5" si="0">SUM(C6:C11)</f>
        <v>170354882</v>
      </c>
      <c r="D5" s="1689">
        <f t="shared" si="0"/>
        <v>159921511</v>
      </c>
    </row>
    <row r="6" spans="1:4" s="48" customFormat="1" ht="15" customHeight="1">
      <c r="A6" s="1695" t="s">
        <v>82</v>
      </c>
      <c r="B6" s="1691"/>
      <c r="C6" s="1691"/>
      <c r="D6" s="1692"/>
    </row>
    <row r="7" spans="1:4" s="48" customFormat="1" ht="15" customHeight="1">
      <c r="A7" s="1695" t="s">
        <v>83</v>
      </c>
      <c r="B7" s="71"/>
      <c r="C7" s="71"/>
      <c r="D7" s="1068"/>
    </row>
    <row r="8" spans="1:4" s="48" customFormat="1" ht="15" customHeight="1">
      <c r="A8" s="1695" t="s">
        <v>84</v>
      </c>
      <c r="B8" s="71"/>
      <c r="C8" s="71"/>
      <c r="D8" s="1068"/>
    </row>
    <row r="9" spans="1:4" s="48" customFormat="1" ht="15" customHeight="1">
      <c r="A9" s="1695" t="s">
        <v>85</v>
      </c>
      <c r="B9" s="71"/>
      <c r="C9" s="71">
        <v>169730672</v>
      </c>
      <c r="D9" s="1068">
        <v>159297301</v>
      </c>
    </row>
    <row r="10" spans="1:4" s="48" customFormat="1" ht="15" customHeight="1">
      <c r="A10" s="1695" t="s">
        <v>111</v>
      </c>
      <c r="B10" s="71"/>
      <c r="C10" s="71"/>
      <c r="D10" s="1068">
        <v>0</v>
      </c>
    </row>
    <row r="11" spans="1:4" s="48" customFormat="1" ht="15" customHeight="1">
      <c r="A11" s="1695" t="s">
        <v>112</v>
      </c>
      <c r="B11" s="71"/>
      <c r="C11" s="71">
        <v>624210</v>
      </c>
      <c r="D11" s="1068">
        <v>624210</v>
      </c>
    </row>
    <row r="12" spans="1:4" s="48" customFormat="1" ht="15" customHeight="1">
      <c r="A12" s="1694" t="s">
        <v>81</v>
      </c>
      <c r="B12" s="1698">
        <f>SUM(B13:B16)</f>
        <v>0</v>
      </c>
      <c r="C12" s="1698">
        <f t="shared" ref="C12:D12" si="1">SUM(C13:C16)</f>
        <v>0</v>
      </c>
      <c r="D12" s="1699">
        <f t="shared" si="1"/>
        <v>0</v>
      </c>
    </row>
    <row r="13" spans="1:4" s="48" customFormat="1" ht="15" customHeight="1">
      <c r="A13" s="1695" t="s">
        <v>110</v>
      </c>
      <c r="B13" s="71"/>
      <c r="C13" s="71"/>
      <c r="D13" s="1068"/>
    </row>
    <row r="14" spans="1:4" s="48" customFormat="1" ht="15" customHeight="1">
      <c r="A14" s="1695" t="s">
        <v>113</v>
      </c>
      <c r="B14" s="71"/>
      <c r="C14" s="71"/>
      <c r="D14" s="1068"/>
    </row>
    <row r="15" spans="1:4" s="48" customFormat="1" ht="15" customHeight="1">
      <c r="A15" s="1695" t="s">
        <v>90</v>
      </c>
      <c r="B15" s="71"/>
      <c r="C15" s="71"/>
      <c r="D15" s="1068"/>
    </row>
    <row r="16" spans="1:4" s="48" customFormat="1" ht="15" customHeight="1">
      <c r="A16" s="1695" t="s">
        <v>91</v>
      </c>
      <c r="B16" s="71"/>
      <c r="C16" s="71"/>
      <c r="D16" s="1068"/>
    </row>
    <row r="17" spans="1:4" s="48" customFormat="1" ht="15" customHeight="1">
      <c r="A17" s="1694" t="s">
        <v>70</v>
      </c>
      <c r="B17" s="1700">
        <f>+B18</f>
        <v>0</v>
      </c>
      <c r="C17" s="1700">
        <f t="shared" ref="C17:D17" si="2">+C18</f>
        <v>0</v>
      </c>
      <c r="D17" s="1701">
        <f t="shared" si="2"/>
        <v>0</v>
      </c>
    </row>
    <row r="18" spans="1:4" s="48" customFormat="1" ht="15" customHeight="1">
      <c r="A18" s="1695" t="s">
        <v>92</v>
      </c>
      <c r="B18" s="1693">
        <v>0</v>
      </c>
      <c r="C18" s="1691"/>
      <c r="D18" s="1692"/>
    </row>
    <row r="19" spans="1:4" s="48" customFormat="1" ht="18" customHeight="1" thickBot="1">
      <c r="A19" s="1073" t="s">
        <v>272</v>
      </c>
      <c r="B19" s="1070">
        <f>B5+B12+B17</f>
        <v>0</v>
      </c>
      <c r="C19" s="1070">
        <f t="shared" ref="C19:D19" si="3">C5+C12+C17</f>
        <v>170354882</v>
      </c>
      <c r="D19" s="1071">
        <f t="shared" si="3"/>
        <v>159921511</v>
      </c>
    </row>
    <row r="20" spans="1:4" ht="14.25" thickTop="1" thickBot="1"/>
    <row r="21" spans="1:4" s="45" customFormat="1" ht="28.35" customHeight="1" thickTop="1">
      <c r="A21" s="1064" t="s">
        <v>276</v>
      </c>
      <c r="B21" s="1065">
        <v>2019</v>
      </c>
      <c r="C21" s="1065">
        <v>2020</v>
      </c>
      <c r="D21" s="1066">
        <v>2021</v>
      </c>
    </row>
    <row r="22" spans="1:4" s="1690" customFormat="1" ht="14.25" customHeight="1">
      <c r="A22" s="1694" t="s">
        <v>93</v>
      </c>
      <c r="B22" s="1688">
        <f>SUM(B23:B28)</f>
        <v>251332409</v>
      </c>
      <c r="C22" s="1688">
        <f t="shared" ref="C22:D22" si="4">SUM(C23:C28)</f>
        <v>230653032</v>
      </c>
      <c r="D22" s="1689">
        <f t="shared" si="4"/>
        <v>159921511</v>
      </c>
    </row>
    <row r="23" spans="1:4" s="48" customFormat="1" ht="14.25" customHeight="1">
      <c r="A23" s="1695" t="s">
        <v>82</v>
      </c>
      <c r="B23" s="1691"/>
      <c r="C23" s="1691"/>
      <c r="D23" s="1692"/>
    </row>
    <row r="24" spans="1:4" s="48" customFormat="1" ht="14.25" customHeight="1">
      <c r="A24" s="1695" t="s">
        <v>83</v>
      </c>
      <c r="B24" s="71"/>
      <c r="C24" s="1691"/>
      <c r="D24" s="1068"/>
    </row>
    <row r="25" spans="1:4" s="48" customFormat="1" ht="14.25" customHeight="1">
      <c r="A25" s="1695" t="s">
        <v>84</v>
      </c>
      <c r="B25" s="71"/>
      <c r="C25" s="1691"/>
      <c r="D25" s="1068"/>
    </row>
    <row r="26" spans="1:4" s="48" customFormat="1" ht="14.25" customHeight="1">
      <c r="A26" s="1695" t="s">
        <v>85</v>
      </c>
      <c r="B26" s="71">
        <v>246575127</v>
      </c>
      <c r="C26" s="71">
        <v>229853595</v>
      </c>
      <c r="D26" s="1068">
        <v>159297301</v>
      </c>
    </row>
    <row r="27" spans="1:4" s="48" customFormat="1" ht="14.25" customHeight="1">
      <c r="A27" s="1695" t="s">
        <v>111</v>
      </c>
      <c r="B27" s="71">
        <v>2195848</v>
      </c>
      <c r="C27" s="71">
        <v>16827</v>
      </c>
      <c r="D27" s="1068">
        <v>0</v>
      </c>
    </row>
    <row r="28" spans="1:4" s="48" customFormat="1" ht="14.25" customHeight="1">
      <c r="A28" s="1695" t="s">
        <v>112</v>
      </c>
      <c r="B28" s="71">
        <v>2561434</v>
      </c>
      <c r="C28" s="71">
        <v>782610</v>
      </c>
      <c r="D28" s="1068">
        <v>624210</v>
      </c>
    </row>
    <row r="29" spans="1:4" s="48" customFormat="1" ht="14.25" customHeight="1">
      <c r="A29" s="1694" t="s">
        <v>81</v>
      </c>
      <c r="B29" s="1688">
        <f>SUM(B30:B33)</f>
        <v>24170269</v>
      </c>
      <c r="C29" s="1688">
        <f t="shared" ref="C29:D29" si="5">SUM(C30:C33)</f>
        <v>20699544</v>
      </c>
      <c r="D29" s="1689">
        <f t="shared" si="5"/>
        <v>0</v>
      </c>
    </row>
    <row r="30" spans="1:4" s="48" customFormat="1" ht="14.25" customHeight="1">
      <c r="A30" s="1695" t="s">
        <v>110</v>
      </c>
      <c r="B30" s="71">
        <v>900328</v>
      </c>
      <c r="C30" s="71">
        <v>0</v>
      </c>
      <c r="D30" s="1068"/>
    </row>
    <row r="31" spans="1:4" s="48" customFormat="1" ht="14.25" customHeight="1">
      <c r="A31" s="1695" t="s">
        <v>113</v>
      </c>
      <c r="B31" s="71"/>
      <c r="C31" s="71">
        <v>0</v>
      </c>
      <c r="D31" s="1068"/>
    </row>
    <row r="32" spans="1:4" s="48" customFormat="1" ht="14.25" customHeight="1">
      <c r="A32" s="1695" t="s">
        <v>90</v>
      </c>
      <c r="B32" s="71">
        <v>23269941</v>
      </c>
      <c r="C32" s="71">
        <v>20699544</v>
      </c>
      <c r="D32" s="1068"/>
    </row>
    <row r="33" spans="1:4" s="48" customFormat="1" ht="14.25" customHeight="1">
      <c r="A33" s="1695" t="s">
        <v>91</v>
      </c>
      <c r="B33" s="71"/>
      <c r="C33" s="71"/>
      <c r="D33" s="1068"/>
    </row>
    <row r="34" spans="1:4" s="48" customFormat="1" ht="14.25" customHeight="1">
      <c r="A34" s="1694" t="s">
        <v>70</v>
      </c>
      <c r="B34" s="1688">
        <f>+B35</f>
        <v>0</v>
      </c>
      <c r="C34" s="1688">
        <f t="shared" ref="C34:D34" si="6">+C35</f>
        <v>0</v>
      </c>
      <c r="D34" s="1689">
        <f t="shared" si="6"/>
        <v>0</v>
      </c>
    </row>
    <row r="35" spans="1:4" s="48" customFormat="1" ht="14.25" customHeight="1">
      <c r="A35" s="1695" t="s">
        <v>92</v>
      </c>
      <c r="B35" s="1693">
        <v>0</v>
      </c>
      <c r="C35" s="1693"/>
      <c r="D35" s="1697"/>
    </row>
    <row r="36" spans="1:4" s="48" customFormat="1" ht="18" customHeight="1" thickBot="1">
      <c r="A36" s="1073" t="s">
        <v>273</v>
      </c>
      <c r="B36" s="1074">
        <f>B22+B29+B34</f>
        <v>275502678</v>
      </c>
      <c r="C36" s="1074">
        <f t="shared" ref="C36:D36" si="7">C22+C29+C34</f>
        <v>251352576</v>
      </c>
      <c r="D36" s="1075">
        <f t="shared" si="7"/>
        <v>159921511</v>
      </c>
    </row>
    <row r="37" spans="1:4" ht="14.25" thickTop="1" thickBot="1"/>
    <row r="38" spans="1:4" s="45" customFormat="1" ht="28.35" customHeight="1" thickTop="1">
      <c r="A38" s="1064" t="s">
        <v>275</v>
      </c>
      <c r="B38" s="1065">
        <v>2019</v>
      </c>
      <c r="C38" s="1065">
        <v>2020</v>
      </c>
      <c r="D38" s="1066">
        <v>2021</v>
      </c>
    </row>
    <row r="39" spans="1:4" s="1690" customFormat="1" ht="14.25" customHeight="1">
      <c r="A39" s="1694" t="s">
        <v>93</v>
      </c>
      <c r="B39" s="1688">
        <f>SUM(B40:B45)</f>
        <v>196043096.79000002</v>
      </c>
      <c r="C39" s="1688">
        <f t="shared" ref="C39:D39" si="8">SUM(C40:C45)</f>
        <v>170817971.12</v>
      </c>
      <c r="D39" s="1689">
        <f t="shared" si="8"/>
        <v>159921511</v>
      </c>
    </row>
    <row r="40" spans="1:4" s="48" customFormat="1" ht="14.25" customHeight="1">
      <c r="A40" s="1695" t="s">
        <v>82</v>
      </c>
      <c r="B40" s="1691"/>
      <c r="C40" s="1691"/>
      <c r="D40" s="1692"/>
    </row>
    <row r="41" spans="1:4" s="48" customFormat="1" ht="14.25" customHeight="1">
      <c r="A41" s="1695" t="s">
        <v>83</v>
      </c>
      <c r="B41" s="71"/>
      <c r="C41" s="1691"/>
      <c r="D41" s="1068"/>
    </row>
    <row r="42" spans="1:4" s="48" customFormat="1" ht="14.25" customHeight="1">
      <c r="A42" s="1695" t="s">
        <v>84</v>
      </c>
      <c r="B42" s="71"/>
      <c r="C42" s="1691"/>
      <c r="D42" s="1068"/>
    </row>
    <row r="43" spans="1:4" s="48" customFormat="1" ht="14.25" customHeight="1">
      <c r="A43" s="1695" t="s">
        <v>85</v>
      </c>
      <c r="B43" s="71">
        <v>194123819.30000001</v>
      </c>
      <c r="C43" s="71">
        <v>170659571.12</v>
      </c>
      <c r="D43" s="1068">
        <v>159297301</v>
      </c>
    </row>
    <row r="44" spans="1:4" s="48" customFormat="1" ht="14.25" customHeight="1">
      <c r="A44" s="1695" t="s">
        <v>111</v>
      </c>
      <c r="B44" s="71">
        <v>0</v>
      </c>
      <c r="C44" s="71">
        <v>0</v>
      </c>
      <c r="D44" s="1068">
        <v>0</v>
      </c>
    </row>
    <row r="45" spans="1:4" s="48" customFormat="1" ht="14.25" customHeight="1">
      <c r="A45" s="1695" t="s">
        <v>112</v>
      </c>
      <c r="B45" s="71">
        <v>1919277.49</v>
      </c>
      <c r="C45" s="71">
        <v>158400</v>
      </c>
      <c r="D45" s="1068">
        <v>624210</v>
      </c>
    </row>
    <row r="46" spans="1:4" s="48" customFormat="1" ht="14.25" customHeight="1">
      <c r="A46" s="1694" t="s">
        <v>81</v>
      </c>
      <c r="B46" s="1688">
        <f>SUM(B47:B50)</f>
        <v>2911516.84</v>
      </c>
      <c r="C46" s="1688">
        <f t="shared" ref="C46:D46" si="9">SUM(C47:C50)</f>
        <v>18012047.600000001</v>
      </c>
      <c r="D46" s="1689">
        <f t="shared" si="9"/>
        <v>0</v>
      </c>
    </row>
    <row r="47" spans="1:4" s="48" customFormat="1" ht="14.25" customHeight="1">
      <c r="A47" s="1695" t="s">
        <v>110</v>
      </c>
      <c r="B47" s="71"/>
      <c r="C47" s="1691"/>
      <c r="D47" s="1068"/>
    </row>
    <row r="48" spans="1:4" s="48" customFormat="1" ht="14.25" customHeight="1">
      <c r="A48" s="1695" t="s">
        <v>113</v>
      </c>
      <c r="B48" s="71"/>
      <c r="C48" s="1691"/>
      <c r="D48" s="1068"/>
    </row>
    <row r="49" spans="1:4" s="48" customFormat="1" ht="14.25" customHeight="1">
      <c r="A49" s="1695" t="s">
        <v>90</v>
      </c>
      <c r="B49" s="71">
        <v>2911516.84</v>
      </c>
      <c r="C49" s="71">
        <v>18012047.600000001</v>
      </c>
      <c r="D49" s="1068"/>
    </row>
    <row r="50" spans="1:4" s="48" customFormat="1" ht="14.25" customHeight="1">
      <c r="A50" s="1695" t="s">
        <v>91</v>
      </c>
      <c r="B50" s="71"/>
      <c r="C50" s="1691"/>
      <c r="D50" s="1068"/>
    </row>
    <row r="51" spans="1:4" s="48" customFormat="1" ht="14.25" customHeight="1">
      <c r="A51" s="1694" t="s">
        <v>70</v>
      </c>
      <c r="B51" s="1688">
        <f>+B52</f>
        <v>0</v>
      </c>
      <c r="C51" s="1688">
        <f t="shared" ref="C51:D51" si="10">+C52</f>
        <v>0</v>
      </c>
      <c r="D51" s="1689">
        <f t="shared" si="10"/>
        <v>0</v>
      </c>
    </row>
    <row r="52" spans="1:4" s="48" customFormat="1" ht="14.25" customHeight="1">
      <c r="A52" s="1695" t="s">
        <v>92</v>
      </c>
      <c r="B52" s="1693">
        <v>0</v>
      </c>
      <c r="C52" s="1691"/>
      <c r="D52" s="1692"/>
    </row>
    <row r="53" spans="1:4" s="48" customFormat="1" ht="18" customHeight="1" thickBot="1">
      <c r="A53" s="1073" t="s">
        <v>274</v>
      </c>
      <c r="B53" s="1074">
        <f>B39+B46+B51</f>
        <v>198954613.63000003</v>
      </c>
      <c r="C53" s="1074">
        <f t="shared" ref="C53:D53" si="11">C39+C46+C51</f>
        <v>188830018.72</v>
      </c>
      <c r="D53" s="1075">
        <f t="shared" si="11"/>
        <v>159921511</v>
      </c>
    </row>
    <row r="54" spans="1:4" ht="13.5" thickTop="1">
      <c r="A54" s="1078" t="s">
        <v>327</v>
      </c>
    </row>
    <row r="55" spans="1:4">
      <c r="A55" s="1078" t="s">
        <v>328</v>
      </c>
    </row>
  </sheetData>
  <mergeCells count="1">
    <mergeCell ref="A1:D1"/>
  </mergeCells>
  <printOptions horizontalCentered="1"/>
  <pageMargins left="0.70866141732283472" right="0.70866141732283472" top="0.74803149606299213" bottom="0.74803149606299213" header="0.31496062992125984" footer="0.31496062992125984"/>
  <pageSetup paperSize="9" scale="85" fitToHeight="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D55"/>
  <sheetViews>
    <sheetView topLeftCell="A34" workbookViewId="0">
      <selection activeCell="E43" sqref="E43"/>
    </sheetView>
  </sheetViews>
  <sheetFormatPr baseColWidth="10" defaultColWidth="11.28515625" defaultRowHeight="12.75"/>
  <cols>
    <col min="1" max="1" width="42.140625" style="1077" customWidth="1"/>
    <col min="2" max="4" width="15.7109375" style="1077" customWidth="1"/>
    <col min="5" max="16384" width="11.28515625" style="1077"/>
  </cols>
  <sheetData>
    <row r="1" spans="1:4" ht="31.15" customHeight="1">
      <c r="A1" s="1923" t="s">
        <v>329</v>
      </c>
      <c r="B1" s="1923"/>
      <c r="C1" s="1923"/>
      <c r="D1" s="1923"/>
    </row>
    <row r="2" spans="1:4" ht="15.75">
      <c r="A2" s="40" t="s">
        <v>393</v>
      </c>
      <c r="B2" s="1717"/>
      <c r="C2" s="1717"/>
      <c r="D2" s="1717"/>
    </row>
    <row r="3" spans="1:4" ht="22.5" customHeight="1" thickBot="1">
      <c r="A3" s="1720" t="s">
        <v>399</v>
      </c>
      <c r="B3" s="1717"/>
      <c r="C3" s="1717"/>
      <c r="D3" s="1717"/>
    </row>
    <row r="4" spans="1:4" s="45" customFormat="1" ht="28.35" customHeight="1" thickTop="1">
      <c r="A4" s="1064" t="s">
        <v>277</v>
      </c>
      <c r="B4" s="1065">
        <v>2019</v>
      </c>
      <c r="C4" s="1065">
        <v>2020</v>
      </c>
      <c r="D4" s="1066">
        <v>2021</v>
      </c>
    </row>
    <row r="5" spans="1:4" s="1690" customFormat="1" ht="14.25" customHeight="1">
      <c r="A5" s="1694" t="s">
        <v>93</v>
      </c>
      <c r="B5" s="1688">
        <f>SUM(B6:B11)</f>
        <v>0</v>
      </c>
      <c r="C5" s="1688">
        <f t="shared" ref="C5:D5" si="0">SUM(C6:C11)</f>
        <v>60000</v>
      </c>
      <c r="D5" s="1689">
        <f t="shared" si="0"/>
        <v>30123</v>
      </c>
    </row>
    <row r="6" spans="1:4" s="48" customFormat="1" ht="14.25" customHeight="1">
      <c r="A6" s="1695" t="s">
        <v>82</v>
      </c>
      <c r="B6" s="1691"/>
      <c r="C6" s="1691"/>
      <c r="D6" s="1692"/>
    </row>
    <row r="7" spans="1:4" s="48" customFormat="1" ht="14.25" customHeight="1">
      <c r="A7" s="1695" t="s">
        <v>83</v>
      </c>
      <c r="B7" s="71"/>
      <c r="C7" s="71"/>
      <c r="D7" s="1068"/>
    </row>
    <row r="8" spans="1:4" s="48" customFormat="1" ht="14.25" customHeight="1">
      <c r="A8" s="1695" t="s">
        <v>84</v>
      </c>
      <c r="B8" s="71"/>
      <c r="C8" s="71"/>
      <c r="D8" s="1068"/>
    </row>
    <row r="9" spans="1:4" s="48" customFormat="1" ht="14.25" customHeight="1">
      <c r="A9" s="1695" t="s">
        <v>85</v>
      </c>
      <c r="B9" s="71"/>
      <c r="C9" s="1714">
        <v>60000</v>
      </c>
      <c r="D9" s="1068">
        <v>30123</v>
      </c>
    </row>
    <row r="10" spans="1:4" s="48" customFormat="1" ht="14.25" customHeight="1">
      <c r="A10" s="1695" t="s">
        <v>111</v>
      </c>
      <c r="B10" s="71"/>
      <c r="C10" s="71"/>
      <c r="D10" s="1068"/>
    </row>
    <row r="11" spans="1:4" s="48" customFormat="1" ht="14.25" customHeight="1">
      <c r="A11" s="1695" t="s">
        <v>112</v>
      </c>
      <c r="B11" s="71"/>
      <c r="C11" s="71"/>
      <c r="D11" s="1068"/>
    </row>
    <row r="12" spans="1:4" s="48" customFormat="1" ht="14.25" customHeight="1">
      <c r="A12" s="1694" t="s">
        <v>81</v>
      </c>
      <c r="B12" s="1698">
        <f>SUM(B13:B16)</f>
        <v>0</v>
      </c>
      <c r="C12" s="1698">
        <f t="shared" ref="C12:D12" si="1">SUM(C13:C16)</f>
        <v>7042840</v>
      </c>
      <c r="D12" s="1699">
        <f t="shared" si="1"/>
        <v>4743123</v>
      </c>
    </row>
    <row r="13" spans="1:4" s="48" customFormat="1" ht="14.25" customHeight="1">
      <c r="A13" s="1695" t="s">
        <v>110</v>
      </c>
      <c r="B13" s="71"/>
      <c r="C13" s="71"/>
      <c r="D13" s="1068"/>
    </row>
    <row r="14" spans="1:4" s="48" customFormat="1" ht="14.25" customHeight="1">
      <c r="A14" s="1695" t="s">
        <v>113</v>
      </c>
      <c r="B14" s="71"/>
      <c r="C14" s="71"/>
      <c r="D14" s="1068"/>
    </row>
    <row r="15" spans="1:4" s="48" customFormat="1" ht="14.25" customHeight="1">
      <c r="A15" s="1695" t="s">
        <v>90</v>
      </c>
      <c r="B15" s="71"/>
      <c r="C15" s="71"/>
      <c r="D15" s="1068"/>
    </row>
    <row r="16" spans="1:4" s="48" customFormat="1" ht="14.25" customHeight="1">
      <c r="A16" s="1695" t="s">
        <v>91</v>
      </c>
      <c r="B16" s="71"/>
      <c r="C16" s="1714">
        <v>7042840</v>
      </c>
      <c r="D16" s="1068">
        <v>4743123</v>
      </c>
    </row>
    <row r="17" spans="1:4" s="48" customFormat="1" ht="14.25" customHeight="1">
      <c r="A17" s="1694" t="s">
        <v>70</v>
      </c>
      <c r="B17" s="1700">
        <f>+B18</f>
        <v>0</v>
      </c>
      <c r="C17" s="1700">
        <f t="shared" ref="C17:D17" si="2">+C18</f>
        <v>0</v>
      </c>
      <c r="D17" s="1701">
        <f t="shared" si="2"/>
        <v>0</v>
      </c>
    </row>
    <row r="18" spans="1:4" s="48" customFormat="1" ht="14.25" customHeight="1">
      <c r="A18" s="1695" t="s">
        <v>92</v>
      </c>
      <c r="B18" s="1693">
        <v>0</v>
      </c>
      <c r="C18" s="1691"/>
      <c r="D18" s="1692"/>
    </row>
    <row r="19" spans="1:4" s="48" customFormat="1" ht="18" customHeight="1" thickBot="1">
      <c r="A19" s="1073" t="s">
        <v>272</v>
      </c>
      <c r="B19" s="1070">
        <f>B5+B12+B17</f>
        <v>0</v>
      </c>
      <c r="C19" s="1070">
        <f t="shared" ref="C19:D19" si="3">C5+C12+C17</f>
        <v>7102840</v>
      </c>
      <c r="D19" s="1071">
        <f t="shared" si="3"/>
        <v>4773246</v>
      </c>
    </row>
    <row r="20" spans="1:4" ht="14.25" thickTop="1" thickBot="1"/>
    <row r="21" spans="1:4" s="45" customFormat="1" ht="28.35" customHeight="1" thickTop="1">
      <c r="A21" s="1064" t="s">
        <v>276</v>
      </c>
      <c r="B21" s="1065">
        <v>2019</v>
      </c>
      <c r="C21" s="1065">
        <v>2020</v>
      </c>
      <c r="D21" s="1066">
        <v>2021</v>
      </c>
    </row>
    <row r="22" spans="1:4" s="1690" customFormat="1" ht="14.25" customHeight="1">
      <c r="A22" s="1694" t="s">
        <v>93</v>
      </c>
      <c r="B22" s="1688">
        <f>SUM(B23:B28)</f>
        <v>60000</v>
      </c>
      <c r="C22" s="1688">
        <f t="shared" ref="C22:D22" si="4">SUM(C23:C28)</f>
        <v>60000</v>
      </c>
      <c r="D22" s="1689">
        <f t="shared" si="4"/>
        <v>30123</v>
      </c>
    </row>
    <row r="23" spans="1:4" s="48" customFormat="1" ht="14.25" customHeight="1">
      <c r="A23" s="1695" t="s">
        <v>82</v>
      </c>
      <c r="B23" s="1691"/>
      <c r="C23" s="1691"/>
      <c r="D23" s="1692"/>
    </row>
    <row r="24" spans="1:4" s="48" customFormat="1" ht="14.25" customHeight="1">
      <c r="A24" s="1695" t="s">
        <v>83</v>
      </c>
      <c r="B24" s="71"/>
      <c r="C24" s="1691"/>
      <c r="D24" s="1068"/>
    </row>
    <row r="25" spans="1:4" s="48" customFormat="1" ht="14.25" customHeight="1">
      <c r="A25" s="1695" t="s">
        <v>84</v>
      </c>
      <c r="B25" s="71"/>
      <c r="C25" s="1691"/>
      <c r="D25" s="1068"/>
    </row>
    <row r="26" spans="1:4" s="48" customFormat="1" ht="14.25" customHeight="1">
      <c r="A26" s="1695" t="s">
        <v>85</v>
      </c>
      <c r="B26" s="71">
        <v>60000</v>
      </c>
      <c r="C26" s="1691">
        <v>60000</v>
      </c>
      <c r="D26" s="1068">
        <v>30123</v>
      </c>
    </row>
    <row r="27" spans="1:4" s="48" customFormat="1" ht="14.25" customHeight="1">
      <c r="A27" s="1695" t="s">
        <v>111</v>
      </c>
      <c r="B27" s="71"/>
      <c r="C27" s="1691"/>
      <c r="D27" s="1068"/>
    </row>
    <row r="28" spans="1:4" s="48" customFormat="1" ht="14.25" customHeight="1">
      <c r="A28" s="1695" t="s">
        <v>112</v>
      </c>
      <c r="B28" s="71"/>
      <c r="C28" s="1691"/>
      <c r="D28" s="1068"/>
    </row>
    <row r="29" spans="1:4" s="48" customFormat="1" ht="14.25" customHeight="1">
      <c r="A29" s="1694" t="s">
        <v>81</v>
      </c>
      <c r="B29" s="1688">
        <f>SUM(B30:B33)</f>
        <v>9521702</v>
      </c>
      <c r="C29" s="1688">
        <f t="shared" ref="C29:D29" si="5">SUM(C30:C33)</f>
        <v>7042840</v>
      </c>
      <c r="D29" s="1689">
        <f t="shared" si="5"/>
        <v>4743123</v>
      </c>
    </row>
    <row r="30" spans="1:4" s="48" customFormat="1" ht="14.25" customHeight="1">
      <c r="A30" s="1695" t="s">
        <v>110</v>
      </c>
      <c r="B30" s="71">
        <v>2391644</v>
      </c>
      <c r="C30" s="71"/>
      <c r="D30" s="1068"/>
    </row>
    <row r="31" spans="1:4" s="48" customFormat="1" ht="14.25" customHeight="1">
      <c r="A31" s="1695" t="s">
        <v>113</v>
      </c>
      <c r="B31" s="71"/>
      <c r="C31" s="71"/>
      <c r="D31" s="1068"/>
    </row>
    <row r="32" spans="1:4" s="48" customFormat="1" ht="14.25" customHeight="1">
      <c r="A32" s="1695" t="s">
        <v>90</v>
      </c>
      <c r="B32" s="71"/>
      <c r="C32" s="71"/>
      <c r="D32" s="1068"/>
    </row>
    <row r="33" spans="1:4" s="48" customFormat="1" ht="14.25" customHeight="1">
      <c r="A33" s="1695" t="s">
        <v>91</v>
      </c>
      <c r="B33" s="71">
        <v>7130058</v>
      </c>
      <c r="C33" s="71">
        <v>7042840</v>
      </c>
      <c r="D33" s="1068">
        <v>4743123</v>
      </c>
    </row>
    <row r="34" spans="1:4" s="48" customFormat="1" ht="14.25" customHeight="1">
      <c r="A34" s="1694" t="s">
        <v>70</v>
      </c>
      <c r="B34" s="1688">
        <f>+B35</f>
        <v>0</v>
      </c>
      <c r="C34" s="1688">
        <f t="shared" ref="C34:D34" si="6">+C35</f>
        <v>0</v>
      </c>
      <c r="D34" s="1689">
        <f t="shared" si="6"/>
        <v>0</v>
      </c>
    </row>
    <row r="35" spans="1:4" s="48" customFormat="1" ht="14.25" customHeight="1">
      <c r="A35" s="1695" t="s">
        <v>92</v>
      </c>
      <c r="B35" s="1693">
        <v>0</v>
      </c>
      <c r="C35" s="1693"/>
      <c r="D35" s="1697"/>
    </row>
    <row r="36" spans="1:4" s="48" customFormat="1" ht="18" customHeight="1" thickBot="1">
      <c r="A36" s="1073" t="s">
        <v>273</v>
      </c>
      <c r="B36" s="1074">
        <f>B22+B29+B34</f>
        <v>9581702</v>
      </c>
      <c r="C36" s="1074">
        <f t="shared" ref="C36:D36" si="7">C22+C29+C34</f>
        <v>7102840</v>
      </c>
      <c r="D36" s="1075">
        <f t="shared" si="7"/>
        <v>4773246</v>
      </c>
    </row>
    <row r="37" spans="1:4" ht="14.25" thickTop="1" thickBot="1"/>
    <row r="38" spans="1:4" s="45" customFormat="1" ht="28.35" customHeight="1" thickTop="1">
      <c r="A38" s="1064" t="s">
        <v>275</v>
      </c>
      <c r="B38" s="1065">
        <v>2019</v>
      </c>
      <c r="C38" s="1065">
        <v>2020</v>
      </c>
      <c r="D38" s="1066">
        <v>2021</v>
      </c>
    </row>
    <row r="39" spans="1:4" s="1690" customFormat="1" ht="15" customHeight="1">
      <c r="A39" s="1694" t="s">
        <v>93</v>
      </c>
      <c r="B39" s="1688">
        <f>SUM(B40:B45)</f>
        <v>35392</v>
      </c>
      <c r="C39" s="1688">
        <f t="shared" ref="C39:D39" si="8">SUM(C40:C45)</f>
        <v>60000</v>
      </c>
      <c r="D39" s="1689">
        <f t="shared" si="8"/>
        <v>30123</v>
      </c>
    </row>
    <row r="40" spans="1:4" s="48" customFormat="1" ht="15" customHeight="1">
      <c r="A40" s="1695" t="s">
        <v>82</v>
      </c>
      <c r="B40" s="1691"/>
      <c r="C40" s="1691"/>
      <c r="D40" s="1692"/>
    </row>
    <row r="41" spans="1:4" s="48" customFormat="1" ht="15" customHeight="1">
      <c r="A41" s="1695" t="s">
        <v>83</v>
      </c>
      <c r="B41" s="71"/>
      <c r="C41" s="1691"/>
      <c r="D41" s="1068"/>
    </row>
    <row r="42" spans="1:4" s="48" customFormat="1" ht="15" customHeight="1">
      <c r="A42" s="1695" t="s">
        <v>84</v>
      </c>
      <c r="B42" s="71"/>
      <c r="C42" s="1691"/>
      <c r="D42" s="1068"/>
    </row>
    <row r="43" spans="1:4" s="48" customFormat="1" ht="15" customHeight="1">
      <c r="A43" s="1695" t="s">
        <v>85</v>
      </c>
      <c r="B43" s="71">
        <v>35392</v>
      </c>
      <c r="C43" s="71">
        <v>60000</v>
      </c>
      <c r="D43" s="1068">
        <v>30123</v>
      </c>
    </row>
    <row r="44" spans="1:4" s="48" customFormat="1" ht="15" customHeight="1">
      <c r="A44" s="1695" t="s">
        <v>111</v>
      </c>
      <c r="B44" s="71"/>
      <c r="C44" s="1691"/>
      <c r="D44" s="1068"/>
    </row>
    <row r="45" spans="1:4" s="48" customFormat="1" ht="15" customHeight="1">
      <c r="A45" s="1695" t="s">
        <v>112</v>
      </c>
      <c r="B45" s="71"/>
      <c r="C45" s="1691"/>
      <c r="D45" s="1068"/>
    </row>
    <row r="46" spans="1:4" s="48" customFormat="1" ht="15" customHeight="1">
      <c r="A46" s="1694" t="s">
        <v>81</v>
      </c>
      <c r="B46" s="1688">
        <f>SUM(B47:B50)</f>
        <v>6522493</v>
      </c>
      <c r="C46" s="1688">
        <f t="shared" ref="C46:D46" si="9">SUM(C47:C50)</f>
        <v>7042840</v>
      </c>
      <c r="D46" s="1689">
        <f t="shared" si="9"/>
        <v>4743123</v>
      </c>
    </row>
    <row r="47" spans="1:4" s="48" customFormat="1" ht="15" customHeight="1">
      <c r="A47" s="1695" t="s">
        <v>110</v>
      </c>
      <c r="B47" s="71"/>
      <c r="C47" s="1691"/>
      <c r="D47" s="1068"/>
    </row>
    <row r="48" spans="1:4" s="48" customFormat="1" ht="15" customHeight="1">
      <c r="A48" s="1695" t="s">
        <v>113</v>
      </c>
      <c r="B48" s="71"/>
      <c r="C48" s="1691"/>
      <c r="D48" s="1068"/>
    </row>
    <row r="49" spans="1:4" s="48" customFormat="1" ht="15" customHeight="1">
      <c r="A49" s="1695" t="s">
        <v>90</v>
      </c>
      <c r="B49" s="71"/>
      <c r="C49" s="1691"/>
      <c r="D49" s="1068"/>
    </row>
    <row r="50" spans="1:4" s="48" customFormat="1" ht="15" customHeight="1">
      <c r="A50" s="1695" t="s">
        <v>91</v>
      </c>
      <c r="B50" s="71">
        <v>6522493</v>
      </c>
      <c r="C50" s="71">
        <v>7042840</v>
      </c>
      <c r="D50" s="1068">
        <v>4743123</v>
      </c>
    </row>
    <row r="51" spans="1:4" s="48" customFormat="1" ht="15" customHeight="1">
      <c r="A51" s="1694" t="s">
        <v>70</v>
      </c>
      <c r="B51" s="1688">
        <f>+B52</f>
        <v>0</v>
      </c>
      <c r="C51" s="1688">
        <f t="shared" ref="C51:D51" si="10">+C52</f>
        <v>0</v>
      </c>
      <c r="D51" s="1689">
        <f t="shared" si="10"/>
        <v>0</v>
      </c>
    </row>
    <row r="52" spans="1:4" s="48" customFormat="1" ht="15" customHeight="1">
      <c r="A52" s="1695" t="s">
        <v>92</v>
      </c>
      <c r="B52" s="1693">
        <v>0</v>
      </c>
      <c r="C52" s="1691"/>
      <c r="D52" s="1692"/>
    </row>
    <row r="53" spans="1:4" s="48" customFormat="1" ht="18" customHeight="1" thickBot="1">
      <c r="A53" s="1073" t="s">
        <v>274</v>
      </c>
      <c r="B53" s="1074">
        <f>B39+B46+B51</f>
        <v>6557885</v>
      </c>
      <c r="C53" s="1074">
        <f t="shared" ref="C53:D53" si="11">C39+C46+C51</f>
        <v>7102840</v>
      </c>
      <c r="D53" s="1075">
        <f t="shared" si="11"/>
        <v>4773246</v>
      </c>
    </row>
    <row r="54" spans="1:4" ht="13.5" thickTop="1">
      <c r="A54" s="1681" t="s">
        <v>327</v>
      </c>
    </row>
    <row r="55" spans="1:4">
      <c r="A55" s="1681" t="s">
        <v>328</v>
      </c>
    </row>
  </sheetData>
  <mergeCells count="1">
    <mergeCell ref="A1:D1"/>
  </mergeCells>
  <printOptions horizontalCentered="1"/>
  <pageMargins left="0.70866141732283472" right="0.70866141732283472" top="0.74803149606299213" bottom="0.74803149606299213" header="0.31496062992125984" footer="0.31496062992125984"/>
  <pageSetup paperSize="9" scale="85" fitToHeight="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36</vt:i4>
      </vt:variant>
    </vt:vector>
  </HeadingPairs>
  <TitlesOfParts>
    <vt:vector size="62" baseType="lpstr">
      <vt:lpstr>Índice</vt:lpstr>
      <vt:lpstr>F-01 PLANIF</vt:lpstr>
      <vt:lpstr>F-02</vt:lpstr>
      <vt:lpstr>F-03</vt:lpstr>
      <vt:lpstr>F-03 (RO)</vt:lpstr>
      <vt:lpstr>F-03 (RDR)</vt:lpstr>
      <vt:lpstr>F-03 (ROOC)</vt:lpstr>
      <vt:lpstr>F-03 (DYT)</vt:lpstr>
      <vt:lpstr>F-03 (RD)</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Hoja2</vt:lpstr>
      <vt:lpstr>Hoja1</vt:lpstr>
      <vt:lpstr>'F-01 PLANIF'!Área_de_impresión</vt:lpstr>
      <vt:lpstr>'F-02'!Área_de_impresión</vt:lpstr>
      <vt:lpstr>'F-03'!Área_de_impresión</vt:lpstr>
      <vt:lpstr>'F-03 (DYT)'!Área_de_impresión</vt:lpstr>
      <vt:lpstr>'F-03 (RD)'!Área_de_impresión</vt:lpstr>
      <vt:lpstr>'F-03 (RDR)'!Área_de_impresión</vt:lpstr>
      <vt:lpstr>'F-03 (RO)'!Área_de_impresión</vt:lpstr>
      <vt:lpstr>'F-03 (ROOC)'!Área_de_impresión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 PLANIF'!Títulos_a_imprimir</vt:lpstr>
      <vt:lpstr>'F-05'!Títulos_a_imprimir</vt:lpstr>
      <vt:lpstr>'F-08'!Títulos_a_imprimir</vt:lpstr>
      <vt:lpstr>'F-09'!Títulos_a_imprimir</vt:lpstr>
      <vt:lpstr>'F-11'!Títulos_a_imprimir</vt:lpstr>
      <vt:lpstr>'F-12'!Títulos_a_imprimir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2020-10-11T08:54:28Z</cp:lastPrinted>
  <dcterms:created xsi:type="dcterms:W3CDTF">1998-08-20T20:27:58Z</dcterms:created>
  <dcterms:modified xsi:type="dcterms:W3CDTF">2020-10-17T18:15:40Z</dcterms:modified>
</cp:coreProperties>
</file>